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29R_Jan2025\SuppXLS\"/>
    </mc:Choice>
  </mc:AlternateContent>
  <xr:revisionPtr revIDLastSave="0" documentId="13_ncr:1_{E6D34BFF-4595-43B7-A253-DA4DA4C01BDC}" xr6:coauthVersionLast="47" xr6:coauthVersionMax="47" xr10:uidLastSave="{00000000-0000-0000-0000-000000000000}"/>
  <bookViews>
    <workbookView xWindow="-98" yWindow="-98" windowWidth="28996" windowHeight="17475" tabRatio="673" firstSheet="2" activeTab="10" xr2:uid="{00000000-000D-0000-FFFF-FFFF00000000}"/>
  </bookViews>
  <sheets>
    <sheet name="RE costs" sheetId="34" r:id="rId1"/>
    <sheet name="Elec_materials" sheetId="33" r:id="rId2"/>
    <sheet name="INS" sheetId="2" r:id="rId3"/>
    <sheet name="misc" sheetId="32" r:id="rId4"/>
    <sheet name="Bldgs AFA" sheetId="20" r:id="rId5"/>
    <sheet name="Cap decay limits" sheetId="24" r:id="rId6"/>
    <sheet name="Trade costs" sheetId="13" r:id="rId7"/>
    <sheet name="Buildrates" sheetId="23" r:id="rId8"/>
    <sheet name="demelast and reporting" sheetId="14" r:id="rId9"/>
    <sheet name="Thermal elec op costs" sheetId="18" r:id="rId10"/>
    <sheet name="emissions" sheetId="11" r:id="rId11"/>
    <sheet name="CO2 transp and sto" sheetId="15" r:id="rId12"/>
    <sheet name="mining aux flows" sheetId="12" r:id="rId13"/>
    <sheet name="oil and gas prod calib" sheetId="28" r:id="rId14"/>
    <sheet name="car batteries" sheetId="21" r:id="rId15"/>
    <sheet name="IND CCS" sheetId="29" r:id="rId16"/>
    <sheet name="Transformation input" sheetId="19" r:id="rId17"/>
    <sheet name="pipeline consumption" sheetId="26" r:id="rId18"/>
    <sheet name="2022 calibration" sheetId="27" r:id="rId19"/>
    <sheet name="liquefaction contracts" sheetId="25" r:id="rId20"/>
  </sheets>
  <definedNames>
    <definedName name="_xlnm._FilterDatabase" localSheetId="18" hidden="1">'2022 calibration'!$B$43:$C$142</definedName>
    <definedName name="_xlnm._FilterDatabase" localSheetId="1" hidden="1">Elec_materials!$A$1:$H$114</definedName>
    <definedName name="_xlnm._FilterDatabase" localSheetId="10" hidden="1">emissions!$A$2:$A$53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5" i="33" l="1"/>
  <c r="N119" i="33" s="1"/>
  <c r="M92" i="33"/>
  <c r="M91" i="33"/>
  <c r="M90" i="33"/>
  <c r="M104" i="33" s="1"/>
  <c r="M82" i="33"/>
  <c r="M81" i="33"/>
  <c r="Q81" i="33" s="1"/>
  <c r="M78" i="33"/>
  <c r="Q78" i="33" s="1"/>
  <c r="R78" i="33" s="1"/>
  <c r="Q77" i="33"/>
  <c r="M77" i="33"/>
  <c r="Q76" i="33"/>
  <c r="M76" i="33"/>
  <c r="M75" i="33"/>
  <c r="M89" i="33" s="1"/>
  <c r="Q89" i="33" s="1"/>
  <c r="N73" i="33"/>
  <c r="N87" i="33" s="1"/>
  <c r="M73" i="33"/>
  <c r="N70" i="33"/>
  <c r="N84" i="33" s="1"/>
  <c r="M70" i="33"/>
  <c r="M69" i="33"/>
  <c r="M68" i="33"/>
  <c r="Q68" i="33" s="1"/>
  <c r="M66" i="33"/>
  <c r="Q64" i="33"/>
  <c r="N64" i="33"/>
  <c r="N78" i="33" s="1"/>
  <c r="P78" i="33" s="1"/>
  <c r="M64" i="33"/>
  <c r="Q63" i="33"/>
  <c r="P63" i="33"/>
  <c r="M63" i="33"/>
  <c r="Q62" i="33"/>
  <c r="M62" i="33"/>
  <c r="Q61" i="33"/>
  <c r="N61" i="33"/>
  <c r="N75" i="33" s="1"/>
  <c r="M61" i="33"/>
  <c r="N60" i="33"/>
  <c r="M60" i="33"/>
  <c r="N59" i="33"/>
  <c r="P59" i="33" s="1"/>
  <c r="M59" i="33"/>
  <c r="Q59" i="33" s="1"/>
  <c r="R59" i="33" s="1"/>
  <c r="Q58" i="33"/>
  <c r="M58" i="33"/>
  <c r="M72" i="33" s="1"/>
  <c r="N57" i="33"/>
  <c r="M57" i="33"/>
  <c r="M56" i="33"/>
  <c r="Q56" i="33" s="1"/>
  <c r="R56" i="33" s="1"/>
  <c r="Q55" i="33"/>
  <c r="M55" i="33"/>
  <c r="Q54" i="33"/>
  <c r="M54" i="33"/>
  <c r="M53" i="33"/>
  <c r="M67" i="33" s="1"/>
  <c r="Q67" i="33" s="1"/>
  <c r="Q52" i="33"/>
  <c r="M52" i="33"/>
  <c r="P51" i="33"/>
  <c r="N51" i="33"/>
  <c r="N65" i="33" s="1"/>
  <c r="M51" i="33"/>
  <c r="Q50" i="33"/>
  <c r="R50" i="33" s="1"/>
  <c r="P50" i="33"/>
  <c r="N50" i="33"/>
  <c r="Q49" i="33"/>
  <c r="N49" i="33"/>
  <c r="N63" i="33" s="1"/>
  <c r="N77" i="33" s="1"/>
  <c r="N91" i="33" s="1"/>
  <c r="P91" i="33" s="1"/>
  <c r="Q48" i="33"/>
  <c r="N48" i="33"/>
  <c r="N62" i="33" s="1"/>
  <c r="Q47" i="33"/>
  <c r="R47" i="33" s="1"/>
  <c r="P47" i="33"/>
  <c r="N47" i="33"/>
  <c r="Q46" i="33"/>
  <c r="N46" i="33"/>
  <c r="P46" i="33" s="1"/>
  <c r="Q45" i="33"/>
  <c r="R45" i="33" s="1"/>
  <c r="N45" i="33"/>
  <c r="P45" i="33" s="1"/>
  <c r="Q44" i="33"/>
  <c r="R44" i="33" s="1"/>
  <c r="N44" i="33"/>
  <c r="P44" i="33" s="1"/>
  <c r="Q43" i="33"/>
  <c r="R43" i="33" s="1"/>
  <c r="N43" i="33"/>
  <c r="P43" i="33" s="1"/>
  <c r="Q42" i="33"/>
  <c r="P42" i="33"/>
  <c r="N42" i="33"/>
  <c r="N56" i="33" s="1"/>
  <c r="P56" i="33" s="1"/>
  <c r="Q41" i="33"/>
  <c r="N41" i="33"/>
  <c r="P41" i="33" s="1"/>
  <c r="R41" i="33" s="1"/>
  <c r="Q40" i="33"/>
  <c r="N40" i="33"/>
  <c r="N54" i="33" s="1"/>
  <c r="Q39" i="33"/>
  <c r="N39" i="33"/>
  <c r="N53" i="33" s="1"/>
  <c r="Q38" i="33"/>
  <c r="N38" i="33"/>
  <c r="P38" i="33" s="1"/>
  <c r="Q37" i="33"/>
  <c r="N37" i="33"/>
  <c r="P37" i="33" s="1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E40" i="20"/>
  <c r="F40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E41" i="20"/>
  <c r="F41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E42" i="20"/>
  <c r="F42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D42" i="20"/>
  <c r="D41" i="20"/>
  <c r="D40" i="20"/>
  <c r="D39" i="20"/>
  <c r="T58" i="11"/>
  <c r="T59" i="11"/>
  <c r="T60" i="11"/>
  <c r="T61" i="11"/>
  <c r="T62" i="11"/>
  <c r="T56" i="11"/>
  <c r="T57" i="11"/>
  <c r="E11" i="13"/>
  <c r="V24" i="13"/>
  <c r="E14" i="13"/>
  <c r="M118" i="33" l="1"/>
  <c r="Q104" i="33"/>
  <c r="N98" i="33"/>
  <c r="P84" i="33"/>
  <c r="M95" i="33"/>
  <c r="N89" i="33"/>
  <c r="P75" i="33"/>
  <c r="P70" i="33"/>
  <c r="P61" i="33"/>
  <c r="R61" i="33" s="1"/>
  <c r="M96" i="33"/>
  <c r="Q82" i="33"/>
  <c r="N101" i="33"/>
  <c r="P87" i="33"/>
  <c r="R38" i="33"/>
  <c r="R46" i="33"/>
  <c r="P73" i="33"/>
  <c r="M74" i="33"/>
  <c r="Q60" i="33"/>
  <c r="R37" i="33"/>
  <c r="M87" i="33"/>
  <c r="Q73" i="33"/>
  <c r="R73" i="33" s="1"/>
  <c r="R62" i="33"/>
  <c r="N67" i="33"/>
  <c r="P53" i="33"/>
  <c r="M84" i="33"/>
  <c r="Q70" i="33"/>
  <c r="P39" i="33"/>
  <c r="R63" i="33"/>
  <c r="R39" i="33"/>
  <c r="P54" i="33"/>
  <c r="R54" i="33" s="1"/>
  <c r="N68" i="33"/>
  <c r="P40" i="33"/>
  <c r="R40" i="33" s="1"/>
  <c r="P64" i="33"/>
  <c r="R64" i="33" s="1"/>
  <c r="R48" i="33"/>
  <c r="M103" i="33"/>
  <c r="M83" i="33"/>
  <c r="Q69" i="33"/>
  <c r="N76" i="33"/>
  <c r="P62" i="33"/>
  <c r="M71" i="33"/>
  <c r="Q57" i="33"/>
  <c r="N71" i="33"/>
  <c r="P57" i="33"/>
  <c r="M86" i="33"/>
  <c r="Q72" i="33"/>
  <c r="M80" i="33"/>
  <c r="Q66" i="33"/>
  <c r="P77" i="33"/>
  <c r="R77" i="33" s="1"/>
  <c r="Q90" i="33"/>
  <c r="N74" i="33"/>
  <c r="P60" i="33"/>
  <c r="M106" i="33"/>
  <c r="Q92" i="33"/>
  <c r="P105" i="33"/>
  <c r="M105" i="33"/>
  <c r="Q91" i="33"/>
  <c r="R91" i="33" s="1"/>
  <c r="N133" i="33"/>
  <c r="P119" i="33"/>
  <c r="R42" i="33"/>
  <c r="M65" i="33"/>
  <c r="Q51" i="33"/>
  <c r="R51" i="33" s="1"/>
  <c r="N79" i="33"/>
  <c r="P65" i="33"/>
  <c r="N92" i="33"/>
  <c r="N55" i="33"/>
  <c r="N52" i="33"/>
  <c r="P48" i="33"/>
  <c r="Q53" i="33"/>
  <c r="R53" i="33" s="1"/>
  <c r="Q75" i="33"/>
  <c r="N58" i="33"/>
  <c r="P49" i="33"/>
  <c r="R49" i="33" s="1"/>
  <c r="M3" i="15"/>
  <c r="O3" i="15"/>
  <c r="S3" i="15"/>
  <c r="U3" i="15"/>
  <c r="M4" i="15"/>
  <c r="O4" i="15"/>
  <c r="S4" i="15"/>
  <c r="U4" i="15"/>
  <c r="M5" i="15"/>
  <c r="O5" i="15"/>
  <c r="S5" i="15"/>
  <c r="U5" i="15"/>
  <c r="M6" i="15"/>
  <c r="O6" i="15"/>
  <c r="S6" i="15"/>
  <c r="U6" i="15"/>
  <c r="M7" i="15"/>
  <c r="O7" i="15"/>
  <c r="S7" i="15"/>
  <c r="U7" i="15"/>
  <c r="M8" i="15"/>
  <c r="O8" i="15"/>
  <c r="S8" i="15"/>
  <c r="U8" i="15"/>
  <c r="M9" i="15"/>
  <c r="O9" i="15"/>
  <c r="S9" i="15"/>
  <c r="U9" i="15"/>
  <c r="M10" i="15"/>
  <c r="O10" i="15"/>
  <c r="S10" i="15"/>
  <c r="U10" i="15"/>
  <c r="M11" i="15"/>
  <c r="O11" i="15"/>
  <c r="S11" i="15"/>
  <c r="U11" i="15"/>
  <c r="M12" i="15"/>
  <c r="O12" i="15"/>
  <c r="S12" i="15"/>
  <c r="U12" i="15"/>
  <c r="M13" i="15"/>
  <c r="O13" i="15"/>
  <c r="S13" i="15"/>
  <c r="U13" i="15"/>
  <c r="M14" i="15"/>
  <c r="O14" i="15"/>
  <c r="S14" i="15"/>
  <c r="U14" i="15"/>
  <c r="M15" i="15"/>
  <c r="O15" i="15"/>
  <c r="S15" i="15"/>
  <c r="U15" i="15"/>
  <c r="M16" i="15"/>
  <c r="O16" i="15"/>
  <c r="S16" i="15"/>
  <c r="U16" i="15"/>
  <c r="M17" i="15"/>
  <c r="O17" i="15"/>
  <c r="S17" i="15"/>
  <c r="U17" i="15"/>
  <c r="M18" i="15"/>
  <c r="O18" i="15"/>
  <c r="S18" i="15"/>
  <c r="U18" i="15"/>
  <c r="M19" i="15"/>
  <c r="O19" i="15"/>
  <c r="S19" i="15"/>
  <c r="U19" i="15"/>
  <c r="M20" i="15"/>
  <c r="O20" i="15"/>
  <c r="S20" i="15"/>
  <c r="U20" i="15"/>
  <c r="M21" i="15"/>
  <c r="O21" i="15"/>
  <c r="S21" i="15"/>
  <c r="U21" i="15"/>
  <c r="M22" i="15"/>
  <c r="O22" i="15"/>
  <c r="S22" i="15"/>
  <c r="U22" i="15"/>
  <c r="M23" i="15"/>
  <c r="O23" i="15"/>
  <c r="S23" i="15"/>
  <c r="U23" i="15"/>
  <c r="M24" i="15"/>
  <c r="O24" i="15"/>
  <c r="S24" i="15"/>
  <c r="U24" i="15"/>
  <c r="M25" i="15"/>
  <c r="O25" i="15"/>
  <c r="S25" i="15"/>
  <c r="U25" i="15"/>
  <c r="M26" i="15"/>
  <c r="O26" i="15"/>
  <c r="S26" i="15"/>
  <c r="U26" i="15"/>
  <c r="M27" i="15"/>
  <c r="O27" i="15"/>
  <c r="S27" i="15"/>
  <c r="U27" i="15"/>
  <c r="M28" i="15"/>
  <c r="O28" i="15"/>
  <c r="S28" i="15"/>
  <c r="U28" i="15"/>
  <c r="M29" i="15"/>
  <c r="O29" i="15"/>
  <c r="S29" i="15"/>
  <c r="U29" i="15"/>
  <c r="M30" i="15"/>
  <c r="O30" i="15"/>
  <c r="S30" i="15"/>
  <c r="U30" i="15"/>
  <c r="M31" i="15"/>
  <c r="O31" i="15"/>
  <c r="S31" i="15"/>
  <c r="U31" i="15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J27" i="27"/>
  <c r="J28" i="27"/>
  <c r="J29" i="27"/>
  <c r="J30" i="27"/>
  <c r="J31" i="27"/>
  <c r="J32" i="27"/>
  <c r="J33" i="27"/>
  <c r="F25" i="26"/>
  <c r="G25" i="26"/>
  <c r="H25" i="26"/>
  <c r="F26" i="26"/>
  <c r="G26" i="26"/>
  <c r="H26" i="26"/>
  <c r="F27" i="26"/>
  <c r="G27" i="26"/>
  <c r="H27" i="26"/>
  <c r="N115" i="33" l="1"/>
  <c r="P101" i="33"/>
  <c r="M120" i="33"/>
  <c r="Q106" i="33"/>
  <c r="N88" i="33"/>
  <c r="P74" i="33"/>
  <c r="M110" i="33"/>
  <c r="Q96" i="33"/>
  <c r="M97" i="33"/>
  <c r="Q83" i="33"/>
  <c r="P89" i="33"/>
  <c r="R89" i="33" s="1"/>
  <c r="N103" i="33"/>
  <c r="Q103" i="33"/>
  <c r="M117" i="33"/>
  <c r="P68" i="33"/>
  <c r="R68" i="33" s="1"/>
  <c r="N82" i="33"/>
  <c r="R70" i="33"/>
  <c r="P58" i="33"/>
  <c r="R58" i="33" s="1"/>
  <c r="N72" i="33"/>
  <c r="M100" i="33"/>
  <c r="Q86" i="33"/>
  <c r="M98" i="33"/>
  <c r="Q84" i="33"/>
  <c r="R84" i="33" s="1"/>
  <c r="N85" i="33"/>
  <c r="P71" i="33"/>
  <c r="N93" i="33"/>
  <c r="P79" i="33"/>
  <c r="P67" i="33"/>
  <c r="R67" i="33" s="1"/>
  <c r="N81" i="33"/>
  <c r="R75" i="33"/>
  <c r="M94" i="33"/>
  <c r="Q80" i="33"/>
  <c r="R57" i="33"/>
  <c r="M101" i="33"/>
  <c r="Q87" i="33"/>
  <c r="R87" i="33" s="1"/>
  <c r="M132" i="33"/>
  <c r="Q118" i="33"/>
  <c r="M109" i="33"/>
  <c r="Q95" i="33"/>
  <c r="P98" i="33"/>
  <c r="N112" i="33"/>
  <c r="Q65" i="33"/>
  <c r="R65" i="33" s="1"/>
  <c r="M79" i="33"/>
  <c r="M85" i="33"/>
  <c r="Q71" i="33"/>
  <c r="R71" i="33" s="1"/>
  <c r="P133" i="33"/>
  <c r="N147" i="33"/>
  <c r="R60" i="33"/>
  <c r="N66" i="33"/>
  <c r="P52" i="33"/>
  <c r="R52" i="33" s="1"/>
  <c r="N69" i="33"/>
  <c r="P55" i="33"/>
  <c r="R55" i="33" s="1"/>
  <c r="N106" i="33"/>
  <c r="P92" i="33"/>
  <c r="R92" i="33" s="1"/>
  <c r="M88" i="33"/>
  <c r="Q74" i="33"/>
  <c r="R74" i="33" s="1"/>
  <c r="M119" i="33"/>
  <c r="Q105" i="33"/>
  <c r="R105" i="33" s="1"/>
  <c r="P76" i="33"/>
  <c r="R76" i="33" s="1"/>
  <c r="N90" i="33"/>
  <c r="P90" i="33" l="1"/>
  <c r="R90" i="33" s="1"/>
  <c r="N104" i="33"/>
  <c r="P72" i="33"/>
  <c r="R72" i="33" s="1"/>
  <c r="N86" i="33"/>
  <c r="M133" i="33"/>
  <c r="Q119" i="33"/>
  <c r="R119" i="33" s="1"/>
  <c r="M108" i="33"/>
  <c r="Q94" i="33"/>
  <c r="P69" i="33"/>
  <c r="R69" i="33" s="1"/>
  <c r="N83" i="33"/>
  <c r="P103" i="33"/>
  <c r="R103" i="33" s="1"/>
  <c r="N117" i="33"/>
  <c r="M102" i="33"/>
  <c r="Q88" i="33"/>
  <c r="R88" i="33" s="1"/>
  <c r="M115" i="33"/>
  <c r="Q101" i="33"/>
  <c r="R101" i="33" s="1"/>
  <c r="N96" i="33"/>
  <c r="P82" i="33"/>
  <c r="R82" i="33" s="1"/>
  <c r="M124" i="33"/>
  <c r="Q110" i="33"/>
  <c r="P81" i="33"/>
  <c r="R81" i="33" s="1"/>
  <c r="N95" i="33"/>
  <c r="N102" i="33"/>
  <c r="P88" i="33"/>
  <c r="N120" i="33"/>
  <c r="P106" i="33"/>
  <c r="M131" i="33"/>
  <c r="Q117" i="33"/>
  <c r="N107" i="33"/>
  <c r="P93" i="33"/>
  <c r="M99" i="33"/>
  <c r="Q85" i="33"/>
  <c r="M93" i="33"/>
  <c r="Q79" i="33"/>
  <c r="R79" i="33" s="1"/>
  <c r="N99" i="33"/>
  <c r="P85" i="33"/>
  <c r="R106" i="33"/>
  <c r="M123" i="33"/>
  <c r="Q109" i="33"/>
  <c r="N80" i="33"/>
  <c r="P66" i="33"/>
  <c r="R66" i="33" s="1"/>
  <c r="M146" i="33"/>
  <c r="Q132" i="33"/>
  <c r="M111" i="33"/>
  <c r="Q97" i="33"/>
  <c r="P147" i="33"/>
  <c r="N161" i="33"/>
  <c r="M134" i="33"/>
  <c r="Q120" i="33"/>
  <c r="P112" i="33"/>
  <c r="N126" i="33"/>
  <c r="M112" i="33"/>
  <c r="Q98" i="33"/>
  <c r="R98" i="33" s="1"/>
  <c r="Q100" i="33"/>
  <c r="M114" i="33"/>
  <c r="N129" i="33"/>
  <c r="P115" i="33"/>
  <c r="F22" i="26"/>
  <c r="G22" i="26"/>
  <c r="H22" i="26"/>
  <c r="F23" i="26"/>
  <c r="G23" i="26"/>
  <c r="H23" i="26"/>
  <c r="F24" i="26"/>
  <c r="G24" i="26"/>
  <c r="H24" i="26"/>
  <c r="G33" i="19"/>
  <c r="H33" i="19"/>
  <c r="M129" i="33" l="1"/>
  <c r="Q115" i="33"/>
  <c r="R115" i="33" s="1"/>
  <c r="N97" i="33"/>
  <c r="P83" i="33"/>
  <c r="R83" i="33" s="1"/>
  <c r="M128" i="33"/>
  <c r="Q114" i="33"/>
  <c r="R85" i="33"/>
  <c r="N140" i="33"/>
  <c r="P126" i="33"/>
  <c r="N113" i="33"/>
  <c r="P99" i="33"/>
  <c r="M107" i="33"/>
  <c r="Q93" i="33"/>
  <c r="R93" i="33" s="1"/>
  <c r="R120" i="33"/>
  <c r="N121" i="33"/>
  <c r="P107" i="33"/>
  <c r="M148" i="33"/>
  <c r="Q134" i="33"/>
  <c r="N175" i="33"/>
  <c r="P161" i="33"/>
  <c r="M145" i="33"/>
  <c r="Q131" i="33"/>
  <c r="M122" i="33"/>
  <c r="Q108" i="33"/>
  <c r="M126" i="33"/>
  <c r="Q112" i="33"/>
  <c r="R112" i="33" s="1"/>
  <c r="M113" i="33"/>
  <c r="Q99" i="33"/>
  <c r="N109" i="33"/>
  <c r="P95" i="33"/>
  <c r="R95" i="33" s="1"/>
  <c r="M138" i="33"/>
  <c r="Q124" i="33"/>
  <c r="P80" i="33"/>
  <c r="R80" i="33" s="1"/>
  <c r="N94" i="33"/>
  <c r="N131" i="33"/>
  <c r="P117" i="33"/>
  <c r="R117" i="33" s="1"/>
  <c r="P120" i="33"/>
  <c r="N134" i="33"/>
  <c r="Q133" i="33"/>
  <c r="R133" i="33" s="1"/>
  <c r="M147" i="33"/>
  <c r="Q111" i="33"/>
  <c r="M125" i="33"/>
  <c r="N100" i="33"/>
  <c r="P86" i="33"/>
  <c r="R86" i="33" s="1"/>
  <c r="N110" i="33"/>
  <c r="P96" i="33"/>
  <c r="R96" i="33" s="1"/>
  <c r="N143" i="33"/>
  <c r="P129" i="33"/>
  <c r="M137" i="33"/>
  <c r="Q123" i="33"/>
  <c r="M116" i="33"/>
  <c r="Q102" i="33"/>
  <c r="R102" i="33" s="1"/>
  <c r="P102" i="33"/>
  <c r="N116" i="33"/>
  <c r="N118" i="33"/>
  <c r="P104" i="33"/>
  <c r="R104" i="33" s="1"/>
  <c r="M160" i="33"/>
  <c r="Q146" i="33"/>
  <c r="E19" i="14"/>
  <c r="D106" i="12"/>
  <c r="C106" i="12"/>
  <c r="D105" i="12"/>
  <c r="C105" i="12"/>
  <c r="D104" i="12"/>
  <c r="C104" i="12"/>
  <c r="D103" i="12"/>
  <c r="C103" i="12"/>
  <c r="D102" i="12"/>
  <c r="C102" i="12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E13" i="13"/>
  <c r="F13" i="13" s="1"/>
  <c r="M174" i="33" l="1"/>
  <c r="Q160" i="33"/>
  <c r="M162" i="33"/>
  <c r="Q148" i="33"/>
  <c r="N189" i="33"/>
  <c r="P189" i="33" s="1"/>
  <c r="P175" i="33"/>
  <c r="N145" i="33"/>
  <c r="P131" i="33"/>
  <c r="P134" i="33"/>
  <c r="N148" i="33"/>
  <c r="N123" i="33"/>
  <c r="P109" i="33"/>
  <c r="R109" i="33" s="1"/>
  <c r="R99" i="33"/>
  <c r="N154" i="33"/>
  <c r="P140" i="33"/>
  <c r="Q147" i="33"/>
  <c r="R147" i="33" s="1"/>
  <c r="M161" i="33"/>
  <c r="N130" i="33"/>
  <c r="P116" i="33"/>
  <c r="P94" i="33"/>
  <c r="R94" i="33" s="1"/>
  <c r="N108" i="33"/>
  <c r="M121" i="33"/>
  <c r="Q107" i="33"/>
  <c r="R107" i="33" s="1"/>
  <c r="M152" i="33"/>
  <c r="Q138" i="33"/>
  <c r="N157" i="33"/>
  <c r="P143" i="33"/>
  <c r="M140" i="33"/>
  <c r="Q126" i="33"/>
  <c r="R126" i="33" s="1"/>
  <c r="M142" i="33"/>
  <c r="Q128" i="33"/>
  <c r="N132" i="33"/>
  <c r="P118" i="33"/>
  <c r="R118" i="33" s="1"/>
  <c r="N124" i="33"/>
  <c r="P110" i="33"/>
  <c r="R110" i="33" s="1"/>
  <c r="M130" i="33"/>
  <c r="Q116" i="33"/>
  <c r="R116" i="33" s="1"/>
  <c r="R134" i="33"/>
  <c r="N135" i="33"/>
  <c r="P121" i="33"/>
  <c r="P113" i="33"/>
  <c r="N127" i="33"/>
  <c r="M151" i="33"/>
  <c r="Q137" i="33"/>
  <c r="M127" i="33"/>
  <c r="Q113" i="33"/>
  <c r="R113" i="33" s="1"/>
  <c r="Q122" i="33"/>
  <c r="M136" i="33"/>
  <c r="P100" i="33"/>
  <c r="R100" i="33" s="1"/>
  <c r="N114" i="33"/>
  <c r="R131" i="33"/>
  <c r="N111" i="33"/>
  <c r="P97" i="33"/>
  <c r="R97" i="33" s="1"/>
  <c r="Q125" i="33"/>
  <c r="M139" i="33"/>
  <c r="M159" i="33"/>
  <c r="Q145" i="33"/>
  <c r="M143" i="33"/>
  <c r="Q129" i="33"/>
  <c r="R129" i="33" s="1"/>
  <c r="AC12" i="11"/>
  <c r="AC13" i="11"/>
  <c r="AC14" i="11"/>
  <c r="AC11" i="11"/>
  <c r="S55" i="11"/>
  <c r="B54" i="11"/>
  <c r="E6" i="13"/>
  <c r="N137" i="33" l="1"/>
  <c r="P123" i="33"/>
  <c r="R123" i="33" s="1"/>
  <c r="N168" i="33"/>
  <c r="P154" i="33"/>
  <c r="R145" i="33"/>
  <c r="M173" i="33"/>
  <c r="Q159" i="33"/>
  <c r="M144" i="33"/>
  <c r="Q130" i="33"/>
  <c r="M153" i="33"/>
  <c r="Q139" i="33"/>
  <c r="M150" i="33"/>
  <c r="Q136" i="33"/>
  <c r="Q142" i="33"/>
  <c r="M156" i="33"/>
  <c r="N144" i="33"/>
  <c r="P130" i="33"/>
  <c r="M175" i="33"/>
  <c r="Q161" i="33"/>
  <c r="R161" i="33" s="1"/>
  <c r="N159" i="33"/>
  <c r="P145" i="33"/>
  <c r="N162" i="33"/>
  <c r="P148" i="33"/>
  <c r="P124" i="33"/>
  <c r="R124" i="33" s="1"/>
  <c r="N138" i="33"/>
  <c r="N146" i="33"/>
  <c r="P132" i="33"/>
  <c r="R132" i="33" s="1"/>
  <c r="M141" i="33"/>
  <c r="Q127" i="33"/>
  <c r="P157" i="33"/>
  <c r="N171" i="33"/>
  <c r="R148" i="33"/>
  <c r="M176" i="33"/>
  <c r="Q162" i="33"/>
  <c r="P111" i="33"/>
  <c r="R111" i="33" s="1"/>
  <c r="N125" i="33"/>
  <c r="N128" i="33"/>
  <c r="P114" i="33"/>
  <c r="R114" i="33" s="1"/>
  <c r="M188" i="33"/>
  <c r="Q188" i="33" s="1"/>
  <c r="Q174" i="33"/>
  <c r="N122" i="33"/>
  <c r="P108" i="33"/>
  <c r="R108" i="33" s="1"/>
  <c r="M157" i="33"/>
  <c r="Q143" i="33"/>
  <c r="R143" i="33" s="1"/>
  <c r="P135" i="33"/>
  <c r="N149" i="33"/>
  <c r="M154" i="33"/>
  <c r="Q140" i="33"/>
  <c r="R140" i="33" s="1"/>
  <c r="M165" i="33"/>
  <c r="Q151" i="33"/>
  <c r="M166" i="33"/>
  <c r="Q152" i="33"/>
  <c r="N141" i="33"/>
  <c r="P127" i="33"/>
  <c r="Q121" i="33"/>
  <c r="R121" i="33" s="1"/>
  <c r="M135" i="33"/>
  <c r="T55" i="11"/>
  <c r="V5" i="28"/>
  <c r="AI35" i="28"/>
  <c r="AH35" i="28"/>
  <c r="AG35" i="28"/>
  <c r="AF35" i="28"/>
  <c r="AE35" i="28"/>
  <c r="AD35" i="28"/>
  <c r="AC35" i="28"/>
  <c r="AB35" i="28"/>
  <c r="AA35" i="28"/>
  <c r="Z35" i="28"/>
  <c r="Y35" i="28"/>
  <c r="X35" i="28"/>
  <c r="W35" i="28"/>
  <c r="V35" i="28"/>
  <c r="AL60" i="28"/>
  <c r="AG60" i="28"/>
  <c r="AF60" i="28"/>
  <c r="AE60" i="28"/>
  <c r="AD60" i="28"/>
  <c r="AC60" i="28"/>
  <c r="AB60" i="28"/>
  <c r="AA60" i="28"/>
  <c r="Z60" i="28"/>
  <c r="Y60" i="28"/>
  <c r="X60" i="28"/>
  <c r="W60" i="28"/>
  <c r="V60" i="28"/>
  <c r="T60" i="28"/>
  <c r="S60" i="28"/>
  <c r="R60" i="28"/>
  <c r="AL59" i="28"/>
  <c r="AG59" i="28"/>
  <c r="AF59" i="28"/>
  <c r="AE59" i="28"/>
  <c r="AD59" i="28"/>
  <c r="AC59" i="28"/>
  <c r="AB59" i="28"/>
  <c r="Z59" i="28"/>
  <c r="Y59" i="28"/>
  <c r="X59" i="28"/>
  <c r="W59" i="28"/>
  <c r="V59" i="28"/>
  <c r="T59" i="28"/>
  <c r="S59" i="28"/>
  <c r="R59" i="28"/>
  <c r="AL58" i="28"/>
  <c r="AH58" i="28"/>
  <c r="AG58" i="28"/>
  <c r="AF58" i="28"/>
  <c r="AE58" i="28"/>
  <c r="AD58" i="28"/>
  <c r="AC58" i="28"/>
  <c r="AB58" i="28"/>
  <c r="Z58" i="28"/>
  <c r="Y58" i="28"/>
  <c r="X58" i="28"/>
  <c r="W58" i="28"/>
  <c r="V58" i="28"/>
  <c r="T58" i="28"/>
  <c r="S58" i="28"/>
  <c r="R58" i="28"/>
  <c r="AL57" i="28"/>
  <c r="AE57" i="28"/>
  <c r="AD57" i="28"/>
  <c r="AC57" i="28"/>
  <c r="AB57" i="28"/>
  <c r="AA57" i="28"/>
  <c r="Z57" i="28"/>
  <c r="Y57" i="28"/>
  <c r="X57" i="28"/>
  <c r="W57" i="28"/>
  <c r="V57" i="28"/>
  <c r="T57" i="28"/>
  <c r="S57" i="28"/>
  <c r="R57" i="28"/>
  <c r="AL56" i="28"/>
  <c r="AH56" i="28"/>
  <c r="AG56" i="28"/>
  <c r="Y56" i="28"/>
  <c r="X56" i="28"/>
  <c r="W56" i="28"/>
  <c r="V56" i="28"/>
  <c r="T56" i="28"/>
  <c r="S56" i="28"/>
  <c r="R56" i="28"/>
  <c r="AL55" i="28"/>
  <c r="AH55" i="28"/>
  <c r="AG55" i="28"/>
  <c r="AF55" i="28"/>
  <c r="AE55" i="28"/>
  <c r="AD55" i="28"/>
  <c r="AC55" i="28"/>
  <c r="AB55" i="28"/>
  <c r="AA55" i="28"/>
  <c r="W55" i="28"/>
  <c r="V55" i="28"/>
  <c r="T55" i="28"/>
  <c r="S55" i="28"/>
  <c r="R55" i="28"/>
  <c r="AL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T54" i="28"/>
  <c r="S54" i="28"/>
  <c r="R54" i="28"/>
  <c r="AL53" i="28"/>
  <c r="AA53" i="28"/>
  <c r="V53" i="28"/>
  <c r="T53" i="28"/>
  <c r="S53" i="28"/>
  <c r="R53" i="28"/>
  <c r="AL52" i="28"/>
  <c r="AH52" i="28"/>
  <c r="AG52" i="28"/>
  <c r="AF52" i="28"/>
  <c r="AE52" i="28"/>
  <c r="AD52" i="28"/>
  <c r="AC52" i="28"/>
  <c r="AB52" i="28"/>
  <c r="AA52" i="28"/>
  <c r="V52" i="28"/>
  <c r="T52" i="28"/>
  <c r="S52" i="28"/>
  <c r="R52" i="28"/>
  <c r="AL51" i="28"/>
  <c r="AH51" i="28"/>
  <c r="AG51" i="28"/>
  <c r="AF51" i="28"/>
  <c r="AE51" i="28"/>
  <c r="AD51" i="28"/>
  <c r="AC51" i="28"/>
  <c r="AB51" i="28"/>
  <c r="AA51" i="28"/>
  <c r="Z51" i="28"/>
  <c r="V51" i="28"/>
  <c r="T51" i="28"/>
  <c r="S51" i="28"/>
  <c r="R51" i="28"/>
  <c r="AL50" i="28"/>
  <c r="AG50" i="28"/>
  <c r="AF50" i="28"/>
  <c r="AE50" i="28"/>
  <c r="AD50" i="28"/>
  <c r="AC50" i="28"/>
  <c r="AB50" i="28"/>
  <c r="AA50" i="28"/>
  <c r="V50" i="28"/>
  <c r="T50" i="28"/>
  <c r="S50" i="28"/>
  <c r="R50" i="28"/>
  <c r="AL49" i="28"/>
  <c r="V49" i="28"/>
  <c r="T49" i="28"/>
  <c r="S49" i="28"/>
  <c r="R49" i="28"/>
  <c r="AL48" i="28"/>
  <c r="V48" i="28"/>
  <c r="T48" i="28"/>
  <c r="S48" i="28"/>
  <c r="R48" i="28"/>
  <c r="AL47" i="28"/>
  <c r="AH47" i="28"/>
  <c r="AG47" i="28"/>
  <c r="AF47" i="28"/>
  <c r="AE47" i="28"/>
  <c r="AD47" i="28"/>
  <c r="AC47" i="28"/>
  <c r="AB47" i="28"/>
  <c r="AA47" i="28"/>
  <c r="Z47" i="28"/>
  <c r="V47" i="28"/>
  <c r="T47" i="28"/>
  <c r="S47" i="28"/>
  <c r="R47" i="28"/>
  <c r="AL46" i="28"/>
  <c r="AH46" i="28"/>
  <c r="AG46" i="28"/>
  <c r="AF46" i="28"/>
  <c r="AE46" i="28"/>
  <c r="AD46" i="28"/>
  <c r="AC46" i="28"/>
  <c r="V46" i="28"/>
  <c r="T46" i="28"/>
  <c r="S46" i="28"/>
  <c r="R46" i="28"/>
  <c r="AL45" i="28"/>
  <c r="V45" i="28"/>
  <c r="T45" i="28"/>
  <c r="S45" i="28"/>
  <c r="R45" i="28"/>
  <c r="AL44" i="28"/>
  <c r="V44" i="28"/>
  <c r="T44" i="28"/>
  <c r="S44" i="28"/>
  <c r="R44" i="28"/>
  <c r="AL43" i="28"/>
  <c r="V43" i="28"/>
  <c r="T43" i="28"/>
  <c r="S43" i="28"/>
  <c r="R43" i="28"/>
  <c r="AL42" i="28"/>
  <c r="V42" i="28"/>
  <c r="T42" i="28"/>
  <c r="S42" i="28"/>
  <c r="R42" i="28"/>
  <c r="AL41" i="28"/>
  <c r="V41" i="28"/>
  <c r="T41" i="28"/>
  <c r="S41" i="28"/>
  <c r="R41" i="28"/>
  <c r="AL40" i="28"/>
  <c r="V40" i="28"/>
  <c r="T40" i="28"/>
  <c r="S40" i="28"/>
  <c r="R40" i="28"/>
  <c r="AL39" i="28"/>
  <c r="V39" i="28"/>
  <c r="T39" i="28"/>
  <c r="S39" i="28"/>
  <c r="R39" i="28"/>
  <c r="AL38" i="28"/>
  <c r="V38" i="28"/>
  <c r="T38" i="28"/>
  <c r="S38" i="28"/>
  <c r="R38" i="28"/>
  <c r="AL37" i="28"/>
  <c r="V37" i="28"/>
  <c r="T37" i="28"/>
  <c r="S37" i="28"/>
  <c r="R37" i="28"/>
  <c r="T36" i="28"/>
  <c r="AL36" i="28"/>
  <c r="S36" i="28"/>
  <c r="R36" i="28"/>
  <c r="V36" i="28"/>
  <c r="P2" i="28"/>
  <c r="AH18" i="28" s="1"/>
  <c r="O2" i="28"/>
  <c r="AG18" i="28" s="1"/>
  <c r="N2" i="28"/>
  <c r="AF24" i="28" s="1"/>
  <c r="M2" i="28"/>
  <c r="AE9" i="28" s="1"/>
  <c r="L2" i="28"/>
  <c r="AD17" i="28" s="1"/>
  <c r="K2" i="28"/>
  <c r="AC17" i="28" s="1"/>
  <c r="J2" i="28"/>
  <c r="AB17" i="28" s="1"/>
  <c r="I2" i="28"/>
  <c r="AA17" i="28" s="1"/>
  <c r="H2" i="28"/>
  <c r="Z20" i="28" s="1"/>
  <c r="G2" i="28"/>
  <c r="Y20" i="28" s="1"/>
  <c r="F2" i="28"/>
  <c r="X20" i="28" s="1"/>
  <c r="E2" i="28"/>
  <c r="W20" i="28" s="1"/>
  <c r="D2" i="28"/>
  <c r="V7" i="28"/>
  <c r="V8" i="28"/>
  <c r="V9" i="28"/>
  <c r="V10" i="28"/>
  <c r="V11" i="28"/>
  <c r="V12" i="28"/>
  <c r="V13" i="28"/>
  <c r="V14" i="28"/>
  <c r="V15" i="28"/>
  <c r="V16" i="28"/>
  <c r="V17" i="28"/>
  <c r="V18" i="28"/>
  <c r="V19" i="28"/>
  <c r="V20" i="28"/>
  <c r="V21" i="28"/>
  <c r="V22" i="28"/>
  <c r="V23" i="28"/>
  <c r="V24" i="28"/>
  <c r="V25" i="28"/>
  <c r="V26" i="28"/>
  <c r="V27" i="28"/>
  <c r="V28" i="28"/>
  <c r="V29" i="28"/>
  <c r="V30" i="28"/>
  <c r="V6" i="28"/>
  <c r="AL30" i="28"/>
  <c r="T30" i="28"/>
  <c r="S30" i="28"/>
  <c r="R30" i="28"/>
  <c r="S7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27" i="28"/>
  <c r="S28" i="28"/>
  <c r="S29" i="28"/>
  <c r="S6" i="28"/>
  <c r="N142" i="33" l="1"/>
  <c r="P128" i="33"/>
  <c r="R128" i="33" s="1"/>
  <c r="M189" i="33"/>
  <c r="Q189" i="33" s="1"/>
  <c r="R189" i="33" s="1"/>
  <c r="Q175" i="33"/>
  <c r="R175" i="33" s="1"/>
  <c r="M170" i="33"/>
  <c r="Q156" i="33"/>
  <c r="P125" i="33"/>
  <c r="R125" i="33" s="1"/>
  <c r="N139" i="33"/>
  <c r="M190" i="33"/>
  <c r="Q190" i="33" s="1"/>
  <c r="Q176" i="33"/>
  <c r="N155" i="33"/>
  <c r="P141" i="33"/>
  <c r="R127" i="33"/>
  <c r="M168" i="33"/>
  <c r="Q154" i="33"/>
  <c r="R154" i="33" s="1"/>
  <c r="M155" i="33"/>
  <c r="Q141" i="33"/>
  <c r="R141" i="33" s="1"/>
  <c r="Q144" i="33"/>
  <c r="R144" i="33" s="1"/>
  <c r="M158" i="33"/>
  <c r="R162" i="33"/>
  <c r="R130" i="33"/>
  <c r="N163" i="33"/>
  <c r="P149" i="33"/>
  <c r="M187" i="33"/>
  <c r="Q187" i="33" s="1"/>
  <c r="Q173" i="33"/>
  <c r="P144" i="33"/>
  <c r="N158" i="33"/>
  <c r="P146" i="33"/>
  <c r="R146" i="33" s="1"/>
  <c r="N160" i="33"/>
  <c r="M171" i="33"/>
  <c r="Q157" i="33"/>
  <c r="R157" i="33" s="1"/>
  <c r="P138" i="33"/>
  <c r="R138" i="33" s="1"/>
  <c r="N152" i="33"/>
  <c r="N173" i="33"/>
  <c r="P159" i="33"/>
  <c r="R159" i="33" s="1"/>
  <c r="N185" i="33"/>
  <c r="P185" i="33" s="1"/>
  <c r="P171" i="33"/>
  <c r="M179" i="33"/>
  <c r="Q179" i="33" s="1"/>
  <c r="Q165" i="33"/>
  <c r="P168" i="33"/>
  <c r="N182" i="33"/>
  <c r="P182" i="33" s="1"/>
  <c r="P122" i="33"/>
  <c r="R122" i="33" s="1"/>
  <c r="N136" i="33"/>
  <c r="Q166" i="33"/>
  <c r="M180" i="33"/>
  <c r="Q180" i="33" s="1"/>
  <c r="N176" i="33"/>
  <c r="P162" i="33"/>
  <c r="M149" i="33"/>
  <c r="Q135" i="33"/>
  <c r="R135" i="33" s="1"/>
  <c r="M164" i="33"/>
  <c r="Q150" i="33"/>
  <c r="M167" i="33"/>
  <c r="Q153" i="33"/>
  <c r="N151" i="33"/>
  <c r="P137" i="33"/>
  <c r="R137" i="33" s="1"/>
  <c r="AH30" i="28"/>
  <c r="AF23" i="28"/>
  <c r="AD25" i="28"/>
  <c r="AC27" i="28"/>
  <c r="Y22" i="28"/>
  <c r="AD29" i="28"/>
  <c r="Z39" i="28"/>
  <c r="AA49" i="28"/>
  <c r="Z37" i="28"/>
  <c r="X15" i="28"/>
  <c r="Y19" i="28"/>
  <c r="Z22" i="28"/>
  <c r="AG23" i="28"/>
  <c r="AE25" i="28"/>
  <c r="AD27" i="28"/>
  <c r="AE29" i="28"/>
  <c r="AF44" i="28"/>
  <c r="Y15" i="28"/>
  <c r="Z19" i="28"/>
  <c r="AA22" i="28"/>
  <c r="AH23" i="28"/>
  <c r="AF25" i="28"/>
  <c r="AE27" i="28"/>
  <c r="AF29" i="28"/>
  <c r="Z36" i="28"/>
  <c r="AG44" i="28"/>
  <c r="X52" i="28"/>
  <c r="W53" i="28"/>
  <c r="Z15" i="28"/>
  <c r="AD20" i="28"/>
  <c r="AB22" i="28"/>
  <c r="W24" i="28"/>
  <c r="AG25" i="28"/>
  <c r="AF27" i="28"/>
  <c r="AG29" i="28"/>
  <c r="AA36" i="28"/>
  <c r="AG42" i="28"/>
  <c r="AH44" i="28"/>
  <c r="Y51" i="28"/>
  <c r="Y52" i="28"/>
  <c r="X53" i="28"/>
  <c r="Z16" i="28"/>
  <c r="AE20" i="28"/>
  <c r="AC22" i="28"/>
  <c r="X24" i="28"/>
  <c r="AH25" i="28"/>
  <c r="AG27" i="28"/>
  <c r="AH29" i="28"/>
  <c r="AB36" i="28"/>
  <c r="AH42" i="28"/>
  <c r="Z52" i="28"/>
  <c r="Y53" i="28"/>
  <c r="AA16" i="28"/>
  <c r="AF20" i="28"/>
  <c r="AD22" i="28"/>
  <c r="Y24" i="28"/>
  <c r="W26" i="28"/>
  <c r="W28" i="28"/>
  <c r="W30" i="28"/>
  <c r="Z53" i="28"/>
  <c r="AB16" i="28"/>
  <c r="AH20" i="28"/>
  <c r="AE22" i="28"/>
  <c r="Z24" i="28"/>
  <c r="X26" i="28"/>
  <c r="X28" i="28"/>
  <c r="X30" i="28"/>
  <c r="W38" i="28"/>
  <c r="W40" i="28"/>
  <c r="Z50" i="28"/>
  <c r="AC16" i="28"/>
  <c r="AA21" i="28"/>
  <c r="AF22" i="28"/>
  <c r="AA24" i="28"/>
  <c r="Y26" i="28"/>
  <c r="Y28" i="28"/>
  <c r="Y30" i="28"/>
  <c r="X38" i="28"/>
  <c r="W19" i="28"/>
  <c r="AD16" i="28"/>
  <c r="AB21" i="28"/>
  <c r="AG22" i="28"/>
  <c r="AB24" i="28"/>
  <c r="AG26" i="28"/>
  <c r="Z28" i="28"/>
  <c r="Z30" i="28"/>
  <c r="Y38" i="28"/>
  <c r="AE16" i="28"/>
  <c r="AC21" i="28"/>
  <c r="AH22" i="28"/>
  <c r="W25" i="28"/>
  <c r="AH26" i="28"/>
  <c r="AA28" i="28"/>
  <c r="AA30" i="28"/>
  <c r="AE45" i="28"/>
  <c r="AF16" i="28"/>
  <c r="AD21" i="28"/>
  <c r="W23" i="28"/>
  <c r="X25" i="28"/>
  <c r="W27" i="28"/>
  <c r="X29" i="28"/>
  <c r="AB30" i="28"/>
  <c r="AG43" i="28"/>
  <c r="AG45" i="28"/>
  <c r="AB48" i="28"/>
  <c r="W15" i="28"/>
  <c r="AG16" i="28"/>
  <c r="AE21" i="28"/>
  <c r="Z23" i="28"/>
  <c r="Y25" i="28"/>
  <c r="X27" i="28"/>
  <c r="Y29" i="28"/>
  <c r="AC30" i="28"/>
  <c r="AH43" i="28"/>
  <c r="AH45" i="28"/>
  <c r="W10" i="28"/>
  <c r="AF21" i="28"/>
  <c r="Z25" i="28"/>
  <c r="Y27" i="28"/>
  <c r="Z29" i="28"/>
  <c r="AD30" i="28"/>
  <c r="X41" i="28"/>
  <c r="AH16" i="28"/>
  <c r="AA23" i="28"/>
  <c r="X10" i="28"/>
  <c r="AG17" i="28"/>
  <c r="AG21" i="28"/>
  <c r="AC23" i="28"/>
  <c r="AA25" i="28"/>
  <c r="Z27" i="28"/>
  <c r="AA29" i="28"/>
  <c r="AE30" i="28"/>
  <c r="W37" i="28"/>
  <c r="AG41" i="28"/>
  <c r="X11" i="28"/>
  <c r="AH17" i="28"/>
  <c r="AH21" i="28"/>
  <c r="AD23" i="28"/>
  <c r="AB25" i="28"/>
  <c r="AA27" i="28"/>
  <c r="AB29" i="28"/>
  <c r="AF30" i="28"/>
  <c r="X37" i="28"/>
  <c r="W39" i="28"/>
  <c r="X55" i="28"/>
  <c r="AH60" i="28"/>
  <c r="X14" i="28"/>
  <c r="X18" i="28"/>
  <c r="X22" i="28"/>
  <c r="AE23" i="28"/>
  <c r="AC25" i="28"/>
  <c r="AB27" i="28"/>
  <c r="AC29" i="28"/>
  <c r="AG30" i="28"/>
  <c r="Y37" i="28"/>
  <c r="X39" i="28"/>
  <c r="AC49" i="28"/>
  <c r="AD49" i="28"/>
  <c r="W11" i="28"/>
  <c r="AB15" i="28"/>
  <c r="AA19" i="28"/>
  <c r="AE36" i="28"/>
  <c r="AA37" i="28"/>
  <c r="Z38" i="28"/>
  <c r="Y39" i="28"/>
  <c r="X40" i="28"/>
  <c r="W41" i="28"/>
  <c r="AF48" i="28"/>
  <c r="AE49" i="28"/>
  <c r="Y55" i="28"/>
  <c r="AB23" i="28"/>
  <c r="AC8" i="28"/>
  <c r="AD24" i="28"/>
  <c r="AB19" i="28"/>
  <c r="AB37" i="28"/>
  <c r="AA38" i="28"/>
  <c r="Y40" i="28"/>
  <c r="W42" i="28"/>
  <c r="AF49" i="28"/>
  <c r="Z55" i="28"/>
  <c r="W6" i="28"/>
  <c r="Y11" i="28"/>
  <c r="AA20" i="28"/>
  <c r="AG36" i="28"/>
  <c r="AC37" i="28"/>
  <c r="AB38" i="28"/>
  <c r="AA39" i="28"/>
  <c r="Z40" i="28"/>
  <c r="Y41" i="28"/>
  <c r="X42" i="28"/>
  <c r="W43" i="28"/>
  <c r="AH48" i="28"/>
  <c r="AG49" i="28"/>
  <c r="AC53" i="28"/>
  <c r="Z56" i="28"/>
  <c r="AB53" i="28"/>
  <c r="X6" i="28"/>
  <c r="Z11" i="28"/>
  <c r="AB20" i="28"/>
  <c r="AH36" i="28"/>
  <c r="AD37" i="28"/>
  <c r="AC38" i="28"/>
  <c r="AB39" i="28"/>
  <c r="AA40" i="28"/>
  <c r="Z41" i="28"/>
  <c r="Y42" i="28"/>
  <c r="X43" i="28"/>
  <c r="W44" i="28"/>
  <c r="AH49" i="28"/>
  <c r="AD53" i="28"/>
  <c r="AA56" i="28"/>
  <c r="AC36" i="28"/>
  <c r="AF36" i="28"/>
  <c r="AG48" i="28"/>
  <c r="W7" i="28"/>
  <c r="AA11" i="28"/>
  <c r="AC20" i="28"/>
  <c r="AE37" i="28"/>
  <c r="AD38" i="28"/>
  <c r="AC39" i="28"/>
  <c r="AB40" i="28"/>
  <c r="AA41" i="28"/>
  <c r="Z42" i="28"/>
  <c r="Y43" i="28"/>
  <c r="X44" i="28"/>
  <c r="W45" i="28"/>
  <c r="AH50" i="28"/>
  <c r="AE53" i="28"/>
  <c r="AB56" i="28"/>
  <c r="X7" i="28"/>
  <c r="AB11" i="28"/>
  <c r="AF37" i="28"/>
  <c r="AE38" i="28"/>
  <c r="AD39" i="28"/>
  <c r="AC40" i="28"/>
  <c r="AB41" i="28"/>
  <c r="AA42" i="28"/>
  <c r="Z43" i="28"/>
  <c r="Y44" i="28"/>
  <c r="X45" i="28"/>
  <c r="W46" i="28"/>
  <c r="AF53" i="28"/>
  <c r="AC56" i="28"/>
  <c r="AA58" i="28"/>
  <c r="AC24" i="28"/>
  <c r="AD8" i="28"/>
  <c r="AA15" i="28"/>
  <c r="AD28" i="28"/>
  <c r="AD36" i="28"/>
  <c r="Y7" i="28"/>
  <c r="AA12" i="28"/>
  <c r="AG37" i="28"/>
  <c r="AF38" i="28"/>
  <c r="AE39" i="28"/>
  <c r="AD40" i="28"/>
  <c r="AC41" i="28"/>
  <c r="AB42" i="28"/>
  <c r="AA43" i="28"/>
  <c r="Z44" i="28"/>
  <c r="Y45" i="28"/>
  <c r="X46" i="28"/>
  <c r="W47" i="28"/>
  <c r="AG53" i="28"/>
  <c r="AD56" i="28"/>
  <c r="AA59" i="28"/>
  <c r="AE48" i="28"/>
  <c r="Z7" i="28"/>
  <c r="AB12" i="28"/>
  <c r="AH37" i="28"/>
  <c r="AG38" i="28"/>
  <c r="AF39" i="28"/>
  <c r="AE40" i="28"/>
  <c r="AD41" i="28"/>
  <c r="AC42" i="28"/>
  <c r="AB43" i="28"/>
  <c r="AA44" i="28"/>
  <c r="Z45" i="28"/>
  <c r="Y46" i="28"/>
  <c r="X47" i="28"/>
  <c r="W48" i="28"/>
  <c r="AH53" i="28"/>
  <c r="AE56" i="28"/>
  <c r="AD48" i="28"/>
  <c r="AA7" i="28"/>
  <c r="AC12" i="28"/>
  <c r="W36" i="28"/>
  <c r="AH38" i="28"/>
  <c r="AG39" i="28"/>
  <c r="AF40" i="28"/>
  <c r="AE41" i="28"/>
  <c r="AD42" i="28"/>
  <c r="AC43" i="28"/>
  <c r="AB44" i="28"/>
  <c r="AA45" i="28"/>
  <c r="Z46" i="28"/>
  <c r="Y47" i="28"/>
  <c r="X48" i="28"/>
  <c r="W49" i="28"/>
  <c r="AF56" i="28"/>
  <c r="AB7" i="28"/>
  <c r="AD12" i="28"/>
  <c r="X36" i="28"/>
  <c r="AH39" i="28"/>
  <c r="AG40" i="28"/>
  <c r="AF41" i="28"/>
  <c r="AE42" i="28"/>
  <c r="AD43" i="28"/>
  <c r="AC44" i="28"/>
  <c r="AB45" i="28"/>
  <c r="AA46" i="28"/>
  <c r="Y48" i="28"/>
  <c r="X49" i="28"/>
  <c r="W50" i="28"/>
  <c r="AF57" i="28"/>
  <c r="AA8" i="28"/>
  <c r="Y36" i="28"/>
  <c r="AH40" i="28"/>
  <c r="AF42" i="28"/>
  <c r="AE43" i="28"/>
  <c r="AD44" i="28"/>
  <c r="AC45" i="28"/>
  <c r="AB46" i="28"/>
  <c r="Z48" i="28"/>
  <c r="Y49" i="28"/>
  <c r="X50" i="28"/>
  <c r="W51" i="28"/>
  <c r="AG57" i="28"/>
  <c r="AB8" i="28"/>
  <c r="AH41" i="28"/>
  <c r="AF43" i="28"/>
  <c r="AE44" i="28"/>
  <c r="AD45" i="28"/>
  <c r="AA48" i="28"/>
  <c r="Z49" i="28"/>
  <c r="Y50" i="28"/>
  <c r="X51" i="28"/>
  <c r="W52" i="28"/>
  <c r="AH57" i="28"/>
  <c r="AF45" i="28"/>
  <c r="AC48" i="28"/>
  <c r="AB49" i="28"/>
  <c r="AH59" i="28"/>
  <c r="AF9" i="28"/>
  <c r="AF13" i="28"/>
  <c r="AF17" i="28"/>
  <c r="X19" i="28"/>
  <c r="X23" i="28"/>
  <c r="AB28" i="28"/>
  <c r="AG9" i="28"/>
  <c r="AG13" i="28"/>
  <c r="Y23" i="28"/>
  <c r="AC28" i="28"/>
  <c r="AE8" i="28"/>
  <c r="AE12" i="28"/>
  <c r="W14" i="28"/>
  <c r="W18" i="28"/>
  <c r="W22" i="28"/>
  <c r="AE24" i="28"/>
  <c r="AE28" i="28"/>
  <c r="AE17" i="28"/>
  <c r="Y6" i="28"/>
  <c r="AC7" i="28"/>
  <c r="AG8" i="28"/>
  <c r="Y10" i="28"/>
  <c r="AC11" i="28"/>
  <c r="AG12" i="28"/>
  <c r="Y14" i="28"/>
  <c r="AC15" i="28"/>
  <c r="Y18" i="28"/>
  <c r="AC19" i="28"/>
  <c r="AG20" i="28"/>
  <c r="AG24" i="28"/>
  <c r="AG28" i="28"/>
  <c r="AH9" i="28"/>
  <c r="AF28" i="28"/>
  <c r="Z6" i="28"/>
  <c r="AD7" i="28"/>
  <c r="AH8" i="28"/>
  <c r="Z10" i="28"/>
  <c r="AD11" i="28"/>
  <c r="AH12" i="28"/>
  <c r="Z14" i="28"/>
  <c r="AD15" i="28"/>
  <c r="Z18" i="28"/>
  <c r="AD19" i="28"/>
  <c r="AH24" i="28"/>
  <c r="Z26" i="28"/>
  <c r="AH28" i="28"/>
  <c r="AE13" i="28"/>
  <c r="AF8" i="28"/>
  <c r="AA6" i="28"/>
  <c r="AE7" i="28"/>
  <c r="W9" i="28"/>
  <c r="AA10" i="28"/>
  <c r="AE11" i="28"/>
  <c r="W13" i="28"/>
  <c r="AA14" i="28"/>
  <c r="AE15" i="28"/>
  <c r="W17" i="28"/>
  <c r="AA18" i="28"/>
  <c r="AE19" i="28"/>
  <c r="W21" i="28"/>
  <c r="AA26" i="28"/>
  <c r="W29" i="28"/>
  <c r="AB6" i="28"/>
  <c r="AF7" i="28"/>
  <c r="X9" i="28"/>
  <c r="AB10" i="28"/>
  <c r="AF11" i="28"/>
  <c r="X13" i="28"/>
  <c r="AB14" i="28"/>
  <c r="AF15" i="28"/>
  <c r="X17" i="28"/>
  <c r="AB18" i="28"/>
  <c r="AF19" i="28"/>
  <c r="X21" i="28"/>
  <c r="AB26" i="28"/>
  <c r="AC6" i="28"/>
  <c r="AG7" i="28"/>
  <c r="Y9" i="28"/>
  <c r="AC10" i="28"/>
  <c r="AG11" i="28"/>
  <c r="Y13" i="28"/>
  <c r="AC14" i="28"/>
  <c r="AG15" i="28"/>
  <c r="Y17" i="28"/>
  <c r="AC18" i="28"/>
  <c r="AG19" i="28"/>
  <c r="Y21" i="28"/>
  <c r="AC26" i="28"/>
  <c r="AD6" i="28"/>
  <c r="AH7" i="28"/>
  <c r="Z9" i="28"/>
  <c r="AD10" i="28"/>
  <c r="AH11" i="28"/>
  <c r="Z13" i="28"/>
  <c r="AD14" i="28"/>
  <c r="AH15" i="28"/>
  <c r="Z17" i="28"/>
  <c r="AD18" i="28"/>
  <c r="AH19" i="28"/>
  <c r="Z21" i="28"/>
  <c r="AD26" i="28"/>
  <c r="AH27" i="28"/>
  <c r="AE6" i="28"/>
  <c r="W8" i="28"/>
  <c r="AA9" i="28"/>
  <c r="AE10" i="28"/>
  <c r="W12" i="28"/>
  <c r="AA13" i="28"/>
  <c r="AE14" i="28"/>
  <c r="W16" i="28"/>
  <c r="AE18" i="28"/>
  <c r="AE26" i="28"/>
  <c r="AH13" i="28"/>
  <c r="AF6" i="28"/>
  <c r="X8" i="28"/>
  <c r="AB9" i="28"/>
  <c r="AF10" i="28"/>
  <c r="X12" i="28"/>
  <c r="AB13" i="28"/>
  <c r="AF14" i="28"/>
  <c r="X16" i="28"/>
  <c r="AF18" i="28"/>
  <c r="AF26" i="28"/>
  <c r="AG6" i="28"/>
  <c r="Y8" i="28"/>
  <c r="AC9" i="28"/>
  <c r="AG10" i="28"/>
  <c r="Y12" i="28"/>
  <c r="AC13" i="28"/>
  <c r="AG14" i="28"/>
  <c r="Y16" i="28"/>
  <c r="AF12" i="28"/>
  <c r="AH6" i="28"/>
  <c r="Z8" i="28"/>
  <c r="AD9" i="28"/>
  <c r="AH10" i="28"/>
  <c r="Z12" i="28"/>
  <c r="AD13" i="28"/>
  <c r="AH14" i="28"/>
  <c r="M172" i="33" l="1"/>
  <c r="Q158" i="33"/>
  <c r="P155" i="33"/>
  <c r="N169" i="33"/>
  <c r="N153" i="33"/>
  <c r="P139" i="33"/>
  <c r="R139" i="33" s="1"/>
  <c r="N165" i="33"/>
  <c r="P151" i="33"/>
  <c r="R151" i="33" s="1"/>
  <c r="M163" i="33"/>
  <c r="Q149" i="33"/>
  <c r="R149" i="33" s="1"/>
  <c r="R173" i="33"/>
  <c r="M178" i="33"/>
  <c r="Q178" i="33" s="1"/>
  <c r="Q164" i="33"/>
  <c r="M184" i="33"/>
  <c r="Q184" i="33" s="1"/>
  <c r="Q170" i="33"/>
  <c r="Q155" i="33"/>
  <c r="M169" i="33"/>
  <c r="M182" i="33"/>
  <c r="Q182" i="33" s="1"/>
  <c r="R182" i="33" s="1"/>
  <c r="Q168" i="33"/>
  <c r="R168" i="33" s="1"/>
  <c r="N166" i="33"/>
  <c r="P152" i="33"/>
  <c r="R152" i="33" s="1"/>
  <c r="N172" i="33"/>
  <c r="P158" i="33"/>
  <c r="N187" i="33"/>
  <c r="P187" i="33" s="1"/>
  <c r="R187" i="33" s="1"/>
  <c r="P173" i="33"/>
  <c r="M181" i="33"/>
  <c r="Q181" i="33" s="1"/>
  <c r="Q167" i="33"/>
  <c r="M185" i="33"/>
  <c r="Q185" i="33" s="1"/>
  <c r="R185" i="33" s="1"/>
  <c r="Q171" i="33"/>
  <c r="R171" i="33" s="1"/>
  <c r="N174" i="33"/>
  <c r="P160" i="33"/>
  <c r="R160" i="33" s="1"/>
  <c r="N190" i="33"/>
  <c r="P190" i="33" s="1"/>
  <c r="R190" i="33" s="1"/>
  <c r="P176" i="33"/>
  <c r="R176" i="33" s="1"/>
  <c r="N150" i="33"/>
  <c r="P136" i="33"/>
  <c r="R136" i="33" s="1"/>
  <c r="N177" i="33"/>
  <c r="P177" i="33" s="1"/>
  <c r="P163" i="33"/>
  <c r="P142" i="33"/>
  <c r="R142" i="33" s="1"/>
  <c r="N156" i="33"/>
  <c r="AL7" i="28"/>
  <c r="AL8" i="28"/>
  <c r="AL9" i="28"/>
  <c r="AL10" i="28"/>
  <c r="AL11" i="28"/>
  <c r="AL12" i="28"/>
  <c r="AL13" i="28"/>
  <c r="AL14" i="28"/>
  <c r="AL15" i="28"/>
  <c r="AL16" i="28"/>
  <c r="AL17" i="28"/>
  <c r="AL18" i="28"/>
  <c r="AL19" i="28"/>
  <c r="AL20" i="28"/>
  <c r="AL21" i="28"/>
  <c r="AL22" i="28"/>
  <c r="AL23" i="28"/>
  <c r="AL24" i="28"/>
  <c r="AL25" i="28"/>
  <c r="AL26" i="28"/>
  <c r="AL27" i="28"/>
  <c r="AL28" i="28"/>
  <c r="AL29" i="28"/>
  <c r="AL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T6" i="28"/>
  <c r="AH5" i="28"/>
  <c r="AG5" i="28"/>
  <c r="AF5" i="28"/>
  <c r="AE5" i="28"/>
  <c r="AD5" i="28"/>
  <c r="AC5" i="28"/>
  <c r="AB5" i="28"/>
  <c r="AA5" i="28"/>
  <c r="Z5" i="28"/>
  <c r="Y5" i="28"/>
  <c r="X5" i="28"/>
  <c r="W5" i="28"/>
  <c r="P1" i="28"/>
  <c r="O1" i="28"/>
  <c r="N1" i="28"/>
  <c r="M1" i="28"/>
  <c r="L1" i="28"/>
  <c r="K1" i="28"/>
  <c r="J1" i="28"/>
  <c r="I1" i="28"/>
  <c r="H1" i="28"/>
  <c r="G1" i="28"/>
  <c r="F1" i="28"/>
  <c r="E1" i="28"/>
  <c r="D1" i="28"/>
  <c r="AN23" i="25"/>
  <c r="AN22" i="25"/>
  <c r="AN21" i="25"/>
  <c r="AN20" i="25"/>
  <c r="AN19" i="25"/>
  <c r="AN18" i="25"/>
  <c r="AN17" i="25"/>
  <c r="AN16" i="25"/>
  <c r="AN15" i="25"/>
  <c r="AN14" i="25"/>
  <c r="AN13" i="25"/>
  <c r="AN12" i="25"/>
  <c r="AN11" i="25"/>
  <c r="AN10" i="25"/>
  <c r="AN9" i="25"/>
  <c r="AN8" i="25"/>
  <c r="AN7" i="25"/>
  <c r="AN6" i="25"/>
  <c r="AN5" i="25"/>
  <c r="AN4" i="25"/>
  <c r="H20" i="25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H21" i="26"/>
  <c r="G21" i="26"/>
  <c r="F21" i="26"/>
  <c r="H20" i="26"/>
  <c r="G20" i="26"/>
  <c r="F20" i="26"/>
  <c r="H19" i="26"/>
  <c r="G19" i="26"/>
  <c r="F19" i="26"/>
  <c r="H18" i="26"/>
  <c r="G18" i="26"/>
  <c r="F18" i="26"/>
  <c r="H17" i="26"/>
  <c r="G17" i="26"/>
  <c r="F17" i="26"/>
  <c r="H16" i="26"/>
  <c r="G16" i="26"/>
  <c r="F16" i="26"/>
  <c r="H15" i="26"/>
  <c r="G15" i="26"/>
  <c r="F15" i="26"/>
  <c r="H14" i="26"/>
  <c r="G14" i="26"/>
  <c r="F14" i="26"/>
  <c r="H13" i="26"/>
  <c r="G13" i="26"/>
  <c r="F13" i="26"/>
  <c r="H12" i="26"/>
  <c r="G12" i="26"/>
  <c r="F12" i="26"/>
  <c r="H11" i="26"/>
  <c r="G11" i="26"/>
  <c r="F11" i="26"/>
  <c r="H10" i="26"/>
  <c r="G10" i="26"/>
  <c r="F10" i="26"/>
  <c r="H9" i="26"/>
  <c r="G9" i="26"/>
  <c r="F9" i="26"/>
  <c r="H8" i="26"/>
  <c r="G8" i="26"/>
  <c r="F8" i="26"/>
  <c r="H7" i="26"/>
  <c r="G7" i="26"/>
  <c r="F7" i="26"/>
  <c r="H6" i="26"/>
  <c r="G6" i="26"/>
  <c r="F6" i="26"/>
  <c r="H5" i="26"/>
  <c r="G5" i="26"/>
  <c r="F5" i="26"/>
  <c r="H4" i="26"/>
  <c r="G4" i="26"/>
  <c r="F4" i="26"/>
  <c r="H3" i="26"/>
  <c r="G3" i="26"/>
  <c r="F3" i="26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4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AM9" i="25"/>
  <c r="AL9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AM8" i="25"/>
  <c r="AL8" i="25"/>
  <c r="AK8" i="25"/>
  <c r="AJ8" i="25"/>
  <c r="AI8" i="25"/>
  <c r="AH8" i="25"/>
  <c r="AG8" i="25"/>
  <c r="AF8" i="25"/>
  <c r="AE8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AM7" i="25"/>
  <c r="AL7" i="25"/>
  <c r="AK7" i="25"/>
  <c r="AJ7" i="25"/>
  <c r="AI7" i="25"/>
  <c r="AH7" i="25"/>
  <c r="AG7" i="25"/>
  <c r="AF7" i="25"/>
  <c r="AE7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AM6" i="25"/>
  <c r="AL6" i="25"/>
  <c r="AK6" i="25"/>
  <c r="AJ6" i="25"/>
  <c r="AI6" i="25"/>
  <c r="AH6" i="25"/>
  <c r="AG6" i="25"/>
  <c r="AF6" i="25"/>
  <c r="AE6" i="25"/>
  <c r="AD6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AM5" i="25"/>
  <c r="AL5" i="25"/>
  <c r="AK5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AM4" i="25"/>
  <c r="AL4" i="25"/>
  <c r="AK4" i="25"/>
  <c r="AJ4" i="25"/>
  <c r="AI4" i="25"/>
  <c r="AH4" i="25"/>
  <c r="AG4" i="25"/>
  <c r="AF4" i="25"/>
  <c r="AE4" i="25"/>
  <c r="AD4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1" i="25"/>
  <c r="H22" i="25"/>
  <c r="H23" i="25"/>
  <c r="H4" i="25"/>
  <c r="O11" i="1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AN14" i="23"/>
  <c r="AM14" i="23"/>
  <c r="AL14" i="23"/>
  <c r="AK14" i="23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AN13" i="23"/>
  <c r="AM13" i="23"/>
  <c r="AL13" i="23"/>
  <c r="AK13" i="23"/>
  <c r="AJ13" i="23"/>
  <c r="AI13" i="23"/>
  <c r="AH13" i="23"/>
  <c r="AG13" i="23"/>
  <c r="AF13" i="23"/>
  <c r="AE13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AN11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N164" i="33" l="1"/>
  <c r="P150" i="33"/>
  <c r="R150" i="33" s="1"/>
  <c r="M177" i="33"/>
  <c r="Q177" i="33" s="1"/>
  <c r="R177" i="33" s="1"/>
  <c r="Q163" i="33"/>
  <c r="R163" i="33" s="1"/>
  <c r="N188" i="33"/>
  <c r="P188" i="33" s="1"/>
  <c r="R188" i="33" s="1"/>
  <c r="P174" i="33"/>
  <c r="R174" i="33" s="1"/>
  <c r="N179" i="33"/>
  <c r="P179" i="33" s="1"/>
  <c r="R179" i="33" s="1"/>
  <c r="P165" i="33"/>
  <c r="R165" i="33" s="1"/>
  <c r="N186" i="33"/>
  <c r="P186" i="33" s="1"/>
  <c r="P172" i="33"/>
  <c r="N167" i="33"/>
  <c r="P153" i="33"/>
  <c r="R153" i="33" s="1"/>
  <c r="P166" i="33"/>
  <c r="R166" i="33" s="1"/>
  <c r="N180" i="33"/>
  <c r="P180" i="33" s="1"/>
  <c r="R180" i="33" s="1"/>
  <c r="P156" i="33"/>
  <c r="R156" i="33" s="1"/>
  <c r="N170" i="33"/>
  <c r="P169" i="33"/>
  <c r="N183" i="33"/>
  <c r="P183" i="33" s="1"/>
  <c r="Q169" i="33"/>
  <c r="M183" i="33"/>
  <c r="Q183" i="33" s="1"/>
  <c r="R155" i="33"/>
  <c r="R158" i="33"/>
  <c r="M186" i="33"/>
  <c r="Q186" i="33" s="1"/>
  <c r="Q172" i="33"/>
  <c r="R172" i="33" s="1"/>
  <c r="X1" i="28"/>
  <c r="N181" i="33" l="1"/>
  <c r="P181" i="33" s="1"/>
  <c r="R181" i="33" s="1"/>
  <c r="P167" i="33"/>
  <c r="R167" i="33" s="1"/>
  <c r="N184" i="33"/>
  <c r="P184" i="33" s="1"/>
  <c r="R184" i="33" s="1"/>
  <c r="P170" i="33"/>
  <c r="R170" i="33" s="1"/>
  <c r="R186" i="33"/>
  <c r="R183" i="33"/>
  <c r="R169" i="33"/>
  <c r="P164" i="33"/>
  <c r="R164" i="33" s="1"/>
  <c r="N178" i="33"/>
  <c r="P178" i="33" s="1"/>
  <c r="R178" i="33" s="1"/>
  <c r="AA1" i="28"/>
  <c r="V1" i="28"/>
  <c r="AC1" i="28"/>
  <c r="AH1" i="28"/>
  <c r="AD1" i="28"/>
  <c r="AE1" i="28"/>
  <c r="AF1" i="28"/>
  <c r="AB1" i="28"/>
  <c r="Z1" i="28"/>
  <c r="Y1" i="28"/>
  <c r="W1" i="28"/>
  <c r="AG1" i="28"/>
  <c r="E12" i="21"/>
  <c r="E13" i="21" s="1"/>
  <c r="E10" i="21"/>
  <c r="E11" i="21" s="1"/>
  <c r="E9" i="21"/>
  <c r="K8" i="24"/>
  <c r="H8" i="24"/>
  <c r="K7" i="24"/>
  <c r="H7" i="24"/>
  <c r="K6" i="24"/>
  <c r="H6" i="24"/>
  <c r="D4" i="24"/>
  <c r="E10" i="13"/>
  <c r="E22" i="13"/>
  <c r="C22" i="13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D19" i="20"/>
  <c r="D23" i="20" s="1"/>
  <c r="C19" i="20"/>
  <c r="C23" i="20" s="1"/>
  <c r="B19" i="20"/>
  <c r="B23" i="20" s="1"/>
  <c r="B38" i="20"/>
  <c r="B37" i="20"/>
  <c r="B36" i="20"/>
  <c r="B35" i="20"/>
  <c r="B34" i="20"/>
  <c r="B33" i="20"/>
  <c r="B32" i="20"/>
  <c r="B31" i="20"/>
  <c r="D21" i="20"/>
  <c r="D25" i="20" s="1"/>
  <c r="B21" i="20"/>
  <c r="B25" i="20" s="1"/>
  <c r="C20" i="20"/>
  <c r="C24" i="20" s="1"/>
  <c r="B20" i="20"/>
  <c r="B24" i="20" s="1"/>
  <c r="C18" i="20"/>
  <c r="C22" i="20" s="1"/>
  <c r="D18" i="20"/>
  <c r="D20" i="20" s="1"/>
  <c r="D24" i="20" s="1"/>
  <c r="B18" i="20"/>
  <c r="C16" i="20"/>
  <c r="C15" i="20"/>
  <c r="D16" i="20"/>
  <c r="B16" i="20"/>
  <c r="A16" i="20"/>
  <c r="A15" i="20"/>
  <c r="B15" i="20"/>
  <c r="D15" i="20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M17" i="12" l="1"/>
  <c r="M103" i="12" s="1"/>
  <c r="M18" i="12"/>
  <c r="M104" i="12" s="1"/>
  <c r="M16" i="12"/>
  <c r="M102" i="12" s="1"/>
  <c r="M19" i="12"/>
  <c r="M105" i="12" s="1"/>
  <c r="M11" i="12"/>
  <c r="M97" i="12" s="1"/>
  <c r="M20" i="12"/>
  <c r="M106" i="12" s="1"/>
  <c r="M12" i="12"/>
  <c r="M98" i="12" s="1"/>
  <c r="M13" i="12"/>
  <c r="M99" i="12" s="1"/>
  <c r="M14" i="12"/>
  <c r="M100" i="12" s="1"/>
  <c r="M15" i="12"/>
  <c r="M101" i="12" s="1"/>
  <c r="AC17" i="12"/>
  <c r="AC18" i="12"/>
  <c r="AC19" i="12"/>
  <c r="AC11" i="12"/>
  <c r="AC20" i="12"/>
  <c r="AC12" i="12"/>
  <c r="AC16" i="12"/>
  <c r="AC13" i="12"/>
  <c r="AC14" i="12"/>
  <c r="AC15" i="12"/>
  <c r="O10" i="12"/>
  <c r="O96" i="12" s="1"/>
  <c r="O4" i="12"/>
  <c r="O90" i="12" s="1"/>
  <c r="O5" i="12"/>
  <c r="O91" i="12" s="1"/>
  <c r="O9" i="12"/>
  <c r="O95" i="12" s="1"/>
  <c r="O6" i="12"/>
  <c r="O92" i="12" s="1"/>
  <c r="O7" i="12"/>
  <c r="O93" i="12" s="1"/>
  <c r="O8" i="12"/>
  <c r="O94" i="12" s="1"/>
  <c r="AE10" i="12"/>
  <c r="AE4" i="12"/>
  <c r="AE5" i="12"/>
  <c r="AE6" i="12"/>
  <c r="AE9" i="12"/>
  <c r="AE7" i="12"/>
  <c r="AE8" i="12"/>
  <c r="AD10" i="12"/>
  <c r="AD4" i="12"/>
  <c r="AD5" i="12"/>
  <c r="AD8" i="12"/>
  <c r="AD6" i="12"/>
  <c r="AD7" i="12"/>
  <c r="AD9" i="12"/>
  <c r="N18" i="12"/>
  <c r="N104" i="12" s="1"/>
  <c r="N19" i="12"/>
  <c r="N105" i="12" s="1"/>
  <c r="N11" i="12"/>
  <c r="N97" i="12" s="1"/>
  <c r="N20" i="12"/>
  <c r="N106" i="12" s="1"/>
  <c r="N12" i="12"/>
  <c r="N98" i="12" s="1"/>
  <c r="N13" i="12"/>
  <c r="N99" i="12" s="1"/>
  <c r="N14" i="12"/>
  <c r="N100" i="12" s="1"/>
  <c r="N15" i="12"/>
  <c r="N101" i="12" s="1"/>
  <c r="N17" i="12"/>
  <c r="N103" i="12" s="1"/>
  <c r="N16" i="12"/>
  <c r="N102" i="12" s="1"/>
  <c r="AD18" i="12"/>
  <c r="AD19" i="12"/>
  <c r="AD11" i="12"/>
  <c r="AD20" i="12"/>
  <c r="AD12" i="12"/>
  <c r="AD13" i="12"/>
  <c r="AD14" i="12"/>
  <c r="AD17" i="12"/>
  <c r="AD15" i="12"/>
  <c r="AD16" i="12"/>
  <c r="P4" i="12"/>
  <c r="P90" i="12" s="1"/>
  <c r="P5" i="12"/>
  <c r="P91" i="12" s="1"/>
  <c r="P9" i="12"/>
  <c r="P95" i="12" s="1"/>
  <c r="P6" i="12"/>
  <c r="P92" i="12" s="1"/>
  <c r="P7" i="12"/>
  <c r="P93" i="12" s="1"/>
  <c r="P10" i="12"/>
  <c r="P96" i="12" s="1"/>
  <c r="P8" i="12"/>
  <c r="P94" i="12" s="1"/>
  <c r="AF10" i="12"/>
  <c r="AF4" i="12"/>
  <c r="AF5" i="12"/>
  <c r="AF6" i="12"/>
  <c r="AF7" i="12"/>
  <c r="AF9" i="12"/>
  <c r="AF8" i="12"/>
  <c r="AB17" i="12"/>
  <c r="AB18" i="12"/>
  <c r="AB19" i="12"/>
  <c r="AB11" i="12"/>
  <c r="AB20" i="12"/>
  <c r="AB12" i="12"/>
  <c r="AB16" i="12"/>
  <c r="AB13" i="12"/>
  <c r="AB14" i="12"/>
  <c r="AB15" i="12"/>
  <c r="O18" i="12"/>
  <c r="O104" i="12" s="1"/>
  <c r="O19" i="12"/>
  <c r="O105" i="12" s="1"/>
  <c r="O11" i="12"/>
  <c r="O97" i="12" s="1"/>
  <c r="O20" i="12"/>
  <c r="O106" i="12" s="1"/>
  <c r="O12" i="12"/>
  <c r="O98" i="12" s="1"/>
  <c r="O13" i="12"/>
  <c r="O99" i="12" s="1"/>
  <c r="O14" i="12"/>
  <c r="O100" i="12" s="1"/>
  <c r="O17" i="12"/>
  <c r="O103" i="12" s="1"/>
  <c r="O15" i="12"/>
  <c r="O101" i="12" s="1"/>
  <c r="O16" i="12"/>
  <c r="O102" i="12" s="1"/>
  <c r="AE18" i="12"/>
  <c r="AE19" i="12"/>
  <c r="AE11" i="12"/>
  <c r="AE20" i="12"/>
  <c r="AE12" i="12"/>
  <c r="AE13" i="12"/>
  <c r="AE17" i="12"/>
  <c r="AE14" i="12"/>
  <c r="AE15" i="12"/>
  <c r="AE16" i="12"/>
  <c r="Q10" i="12"/>
  <c r="Q96" i="12" s="1"/>
  <c r="Q4" i="12"/>
  <c r="Q90" i="12" s="1"/>
  <c r="Q5" i="12"/>
  <c r="Q91" i="12" s="1"/>
  <c r="Q6" i="12"/>
  <c r="Q92" i="12" s="1"/>
  <c r="Q7" i="12"/>
  <c r="Q93" i="12" s="1"/>
  <c r="Q8" i="12"/>
  <c r="Q94" i="12" s="1"/>
  <c r="Q9" i="12"/>
  <c r="Q95" i="12" s="1"/>
  <c r="AG4" i="12"/>
  <c r="AG10" i="12"/>
  <c r="AG5" i="12"/>
  <c r="AG6" i="12"/>
  <c r="AG7" i="12"/>
  <c r="AG8" i="12"/>
  <c r="AG9" i="12"/>
  <c r="P19" i="12"/>
  <c r="P105" i="12" s="1"/>
  <c r="P11" i="12"/>
  <c r="P97" i="12" s="1"/>
  <c r="P18" i="12"/>
  <c r="P104" i="12" s="1"/>
  <c r="P20" i="12"/>
  <c r="P106" i="12" s="1"/>
  <c r="P12" i="12"/>
  <c r="P98" i="12" s="1"/>
  <c r="P13" i="12"/>
  <c r="P99" i="12" s="1"/>
  <c r="P14" i="12"/>
  <c r="P100" i="12" s="1"/>
  <c r="P15" i="12"/>
  <c r="P101" i="12" s="1"/>
  <c r="P16" i="12"/>
  <c r="P102" i="12" s="1"/>
  <c r="P17" i="12"/>
  <c r="P103" i="12" s="1"/>
  <c r="AF19" i="12"/>
  <c r="AF11" i="12"/>
  <c r="AF20" i="12"/>
  <c r="AF12" i="12"/>
  <c r="AF13" i="12"/>
  <c r="AF18" i="12"/>
  <c r="AF14" i="12"/>
  <c r="AF15" i="12"/>
  <c r="AF16" i="12"/>
  <c r="AF17" i="12"/>
  <c r="R4" i="12"/>
  <c r="R90" i="12" s="1"/>
  <c r="R10" i="12"/>
  <c r="R96" i="12" s="1"/>
  <c r="R5" i="12"/>
  <c r="R91" i="12" s="1"/>
  <c r="R6" i="12"/>
  <c r="R92" i="12" s="1"/>
  <c r="R7" i="12"/>
  <c r="R93" i="12" s="1"/>
  <c r="R8" i="12"/>
  <c r="R94" i="12" s="1"/>
  <c r="R9" i="12"/>
  <c r="R95" i="12" s="1"/>
  <c r="AH10" i="12"/>
  <c r="AH4" i="12"/>
  <c r="AH5" i="12"/>
  <c r="AH6" i="12"/>
  <c r="AH7" i="12"/>
  <c r="AH8" i="12"/>
  <c r="AH9" i="12"/>
  <c r="N10" i="12"/>
  <c r="N96" i="12" s="1"/>
  <c r="N4" i="12"/>
  <c r="N90" i="12" s="1"/>
  <c r="N5" i="12"/>
  <c r="N91" i="12" s="1"/>
  <c r="N8" i="12"/>
  <c r="N94" i="12" s="1"/>
  <c r="N9" i="12"/>
  <c r="N95" i="12" s="1"/>
  <c r="N6" i="12"/>
  <c r="N92" i="12" s="1"/>
  <c r="N7" i="12"/>
  <c r="N93" i="12" s="1"/>
  <c r="Q19" i="12"/>
  <c r="Q105" i="12" s="1"/>
  <c r="Q11" i="12"/>
  <c r="Q97" i="12" s="1"/>
  <c r="Q20" i="12"/>
  <c r="Q106" i="12" s="1"/>
  <c r="Q12" i="12"/>
  <c r="Q98" i="12" s="1"/>
  <c r="Q13" i="12"/>
  <c r="Q99" i="12" s="1"/>
  <c r="Q18" i="12"/>
  <c r="Q104" i="12" s="1"/>
  <c r="Q14" i="12"/>
  <c r="Q100" i="12" s="1"/>
  <c r="Q15" i="12"/>
  <c r="Q101" i="12" s="1"/>
  <c r="Q16" i="12"/>
  <c r="Q102" i="12" s="1"/>
  <c r="Q17" i="12"/>
  <c r="Q103" i="12" s="1"/>
  <c r="AG19" i="12"/>
  <c r="AG11" i="12"/>
  <c r="AG18" i="12"/>
  <c r="AG20" i="12"/>
  <c r="AG12" i="12"/>
  <c r="AG13" i="12"/>
  <c r="AG14" i="12"/>
  <c r="AG15" i="12"/>
  <c r="AG16" i="12"/>
  <c r="AG17" i="12"/>
  <c r="S4" i="12"/>
  <c r="S90" i="12" s="1"/>
  <c r="S5" i="12"/>
  <c r="S91" i="12" s="1"/>
  <c r="S6" i="12"/>
  <c r="S92" i="12" s="1"/>
  <c r="S7" i="12"/>
  <c r="S93" i="12" s="1"/>
  <c r="S8" i="12"/>
  <c r="S94" i="12" s="1"/>
  <c r="S9" i="12"/>
  <c r="S95" i="12" s="1"/>
  <c r="S10" i="12"/>
  <c r="S96" i="12" s="1"/>
  <c r="R20" i="12"/>
  <c r="R106" i="12" s="1"/>
  <c r="R12" i="12"/>
  <c r="R98" i="12" s="1"/>
  <c r="R13" i="12"/>
  <c r="R99" i="12" s="1"/>
  <c r="R19" i="12"/>
  <c r="R105" i="12" s="1"/>
  <c r="R14" i="12"/>
  <c r="R100" i="12" s="1"/>
  <c r="R11" i="12"/>
  <c r="R97" i="12" s="1"/>
  <c r="R15" i="12"/>
  <c r="R101" i="12" s="1"/>
  <c r="R16" i="12"/>
  <c r="R102" i="12" s="1"/>
  <c r="R17" i="12"/>
  <c r="R103" i="12" s="1"/>
  <c r="R18" i="12"/>
  <c r="R104" i="12" s="1"/>
  <c r="AH20" i="12"/>
  <c r="AH12" i="12"/>
  <c r="AH13" i="12"/>
  <c r="AH11" i="12"/>
  <c r="AH14" i="12"/>
  <c r="AH19" i="12"/>
  <c r="AH15" i="12"/>
  <c r="AH16" i="12"/>
  <c r="AH17" i="12"/>
  <c r="AH18" i="12"/>
  <c r="T5" i="12"/>
  <c r="T91" i="12" s="1"/>
  <c r="T6" i="12"/>
  <c r="T92" i="12" s="1"/>
  <c r="T4" i="12"/>
  <c r="T90" i="12" s="1"/>
  <c r="T7" i="12"/>
  <c r="T93" i="12" s="1"/>
  <c r="T8" i="12"/>
  <c r="T94" i="12" s="1"/>
  <c r="T9" i="12"/>
  <c r="T95" i="12" s="1"/>
  <c r="T10" i="12"/>
  <c r="T96" i="12" s="1"/>
  <c r="S20" i="12"/>
  <c r="S106" i="12" s="1"/>
  <c r="S12" i="12"/>
  <c r="S98" i="12" s="1"/>
  <c r="S13" i="12"/>
  <c r="S99" i="12" s="1"/>
  <c r="S14" i="12"/>
  <c r="S100" i="12" s="1"/>
  <c r="S11" i="12"/>
  <c r="S97" i="12" s="1"/>
  <c r="S15" i="12"/>
  <c r="S101" i="12" s="1"/>
  <c r="S16" i="12"/>
  <c r="S102" i="12" s="1"/>
  <c r="S17" i="12"/>
  <c r="S103" i="12" s="1"/>
  <c r="S19" i="12"/>
  <c r="S105" i="12" s="1"/>
  <c r="S18" i="12"/>
  <c r="S104" i="12" s="1"/>
  <c r="E5" i="12"/>
  <c r="E91" i="12" s="1"/>
  <c r="E6" i="12"/>
  <c r="E92" i="12" s="1"/>
  <c r="E7" i="12"/>
  <c r="E93" i="12" s="1"/>
  <c r="E4" i="12"/>
  <c r="E90" i="12" s="1"/>
  <c r="E8" i="12"/>
  <c r="E94" i="12" s="1"/>
  <c r="E9" i="12"/>
  <c r="E95" i="12" s="1"/>
  <c r="E10" i="12"/>
  <c r="E96" i="12" s="1"/>
  <c r="U5" i="12"/>
  <c r="U91" i="12" s="1"/>
  <c r="U6" i="12"/>
  <c r="U92" i="12" s="1"/>
  <c r="U7" i="12"/>
  <c r="U93" i="12" s="1"/>
  <c r="U8" i="12"/>
  <c r="U94" i="12" s="1"/>
  <c r="U9" i="12"/>
  <c r="U95" i="12" s="1"/>
  <c r="U10" i="12"/>
  <c r="U96" i="12" s="1"/>
  <c r="U4" i="12"/>
  <c r="U90" i="12" s="1"/>
  <c r="T13" i="12"/>
  <c r="T99" i="12" s="1"/>
  <c r="T11" i="12"/>
  <c r="T97" i="12" s="1"/>
  <c r="T20" i="12"/>
  <c r="T106" i="12" s="1"/>
  <c r="T14" i="12"/>
  <c r="T100" i="12" s="1"/>
  <c r="T15" i="12"/>
  <c r="T101" i="12" s="1"/>
  <c r="T12" i="12"/>
  <c r="T98" i="12" s="1"/>
  <c r="T16" i="12"/>
  <c r="T102" i="12" s="1"/>
  <c r="T17" i="12"/>
  <c r="T103" i="12" s="1"/>
  <c r="T18" i="12"/>
  <c r="T104" i="12" s="1"/>
  <c r="T19" i="12"/>
  <c r="T105" i="12" s="1"/>
  <c r="F6" i="12"/>
  <c r="F92" i="12" s="1"/>
  <c r="F4" i="12"/>
  <c r="F90" i="12" s="1"/>
  <c r="F7" i="12"/>
  <c r="F93" i="12" s="1"/>
  <c r="F8" i="12"/>
  <c r="F94" i="12" s="1"/>
  <c r="F9" i="12"/>
  <c r="F95" i="12" s="1"/>
  <c r="F10" i="12"/>
  <c r="F96" i="12" s="1"/>
  <c r="F5" i="12"/>
  <c r="F91" i="12" s="1"/>
  <c r="V6" i="12"/>
  <c r="V92" i="12" s="1"/>
  <c r="V5" i="12"/>
  <c r="V91" i="12" s="1"/>
  <c r="V7" i="12"/>
  <c r="V93" i="12" s="1"/>
  <c r="V8" i="12"/>
  <c r="V94" i="12" s="1"/>
  <c r="V9" i="12"/>
  <c r="V95" i="12" s="1"/>
  <c r="V10" i="12"/>
  <c r="V96" i="12" s="1"/>
  <c r="V4" i="12"/>
  <c r="V90" i="12" s="1"/>
  <c r="E13" i="12"/>
  <c r="E99" i="12" s="1"/>
  <c r="E14" i="12"/>
  <c r="E100" i="12" s="1"/>
  <c r="E15" i="12"/>
  <c r="E101" i="12" s="1"/>
  <c r="E16" i="12"/>
  <c r="E102" i="12" s="1"/>
  <c r="E12" i="12"/>
  <c r="E98" i="12" s="1"/>
  <c r="E17" i="12"/>
  <c r="E103" i="12" s="1"/>
  <c r="E18" i="12"/>
  <c r="E104" i="12" s="1"/>
  <c r="E19" i="12"/>
  <c r="E105" i="12" s="1"/>
  <c r="E11" i="12"/>
  <c r="E97" i="12" s="1"/>
  <c r="E20" i="12"/>
  <c r="E106" i="12" s="1"/>
  <c r="U13" i="12"/>
  <c r="U99" i="12" s="1"/>
  <c r="U14" i="12"/>
  <c r="U100" i="12" s="1"/>
  <c r="U20" i="12"/>
  <c r="U106" i="12" s="1"/>
  <c r="U15" i="12"/>
  <c r="U101" i="12" s="1"/>
  <c r="U16" i="12"/>
  <c r="U102" i="12" s="1"/>
  <c r="U17" i="12"/>
  <c r="U103" i="12" s="1"/>
  <c r="U18" i="12"/>
  <c r="U104" i="12" s="1"/>
  <c r="U19" i="12"/>
  <c r="U105" i="12" s="1"/>
  <c r="U11" i="12"/>
  <c r="U97" i="12" s="1"/>
  <c r="U12" i="12"/>
  <c r="U98" i="12" s="1"/>
  <c r="G6" i="12"/>
  <c r="G92" i="12" s="1"/>
  <c r="G7" i="12"/>
  <c r="G93" i="12" s="1"/>
  <c r="G8" i="12"/>
  <c r="G94" i="12" s="1"/>
  <c r="G9" i="12"/>
  <c r="G95" i="12" s="1"/>
  <c r="G10" i="12"/>
  <c r="G96" i="12" s="1"/>
  <c r="G5" i="12"/>
  <c r="G91" i="12" s="1"/>
  <c r="G4" i="12"/>
  <c r="G90" i="12" s="1"/>
  <c r="W6" i="12"/>
  <c r="W92" i="12" s="1"/>
  <c r="W7" i="12"/>
  <c r="W93" i="12" s="1"/>
  <c r="W8" i="12"/>
  <c r="W94" i="12" s="1"/>
  <c r="W9" i="12"/>
  <c r="W95" i="12" s="1"/>
  <c r="W5" i="12"/>
  <c r="W91" i="12" s="1"/>
  <c r="W10" i="12"/>
  <c r="W96" i="12" s="1"/>
  <c r="W4" i="12"/>
  <c r="W90" i="12" s="1"/>
  <c r="F14" i="12"/>
  <c r="F100" i="12" s="1"/>
  <c r="F13" i="12"/>
  <c r="F99" i="12" s="1"/>
  <c r="F15" i="12"/>
  <c r="F101" i="12" s="1"/>
  <c r="F16" i="12"/>
  <c r="F102" i="12" s="1"/>
  <c r="F17" i="12"/>
  <c r="F103" i="12" s="1"/>
  <c r="F18" i="12"/>
  <c r="F104" i="12" s="1"/>
  <c r="F19" i="12"/>
  <c r="F105" i="12" s="1"/>
  <c r="F11" i="12"/>
  <c r="F97" i="12" s="1"/>
  <c r="F12" i="12"/>
  <c r="F98" i="12" s="1"/>
  <c r="F20" i="12"/>
  <c r="F106" i="12" s="1"/>
  <c r="V13" i="12"/>
  <c r="V99" i="12" s="1"/>
  <c r="V14" i="12"/>
  <c r="V100" i="12" s="1"/>
  <c r="V15" i="12"/>
  <c r="V101" i="12" s="1"/>
  <c r="V16" i="12"/>
  <c r="V102" i="12" s="1"/>
  <c r="V17" i="12"/>
  <c r="V103" i="12" s="1"/>
  <c r="V18" i="12"/>
  <c r="V104" i="12" s="1"/>
  <c r="V12" i="12"/>
  <c r="V98" i="12" s="1"/>
  <c r="V19" i="12"/>
  <c r="V105" i="12" s="1"/>
  <c r="V11" i="12"/>
  <c r="V97" i="12" s="1"/>
  <c r="V20" i="12"/>
  <c r="V106" i="12" s="1"/>
  <c r="H7" i="12"/>
  <c r="H93" i="12" s="1"/>
  <c r="H8" i="12"/>
  <c r="H94" i="12" s="1"/>
  <c r="H9" i="12"/>
  <c r="H95" i="12" s="1"/>
  <c r="H6" i="12"/>
  <c r="H92" i="12" s="1"/>
  <c r="H10" i="12"/>
  <c r="H96" i="12" s="1"/>
  <c r="H4" i="12"/>
  <c r="H90" i="12" s="1"/>
  <c r="H5" i="12"/>
  <c r="H91" i="12" s="1"/>
  <c r="X6" i="12"/>
  <c r="X92" i="12" s="1"/>
  <c r="X7" i="12"/>
  <c r="X93" i="12" s="1"/>
  <c r="X8" i="12"/>
  <c r="X94" i="12" s="1"/>
  <c r="X5" i="12"/>
  <c r="X91" i="12" s="1"/>
  <c r="X9" i="12"/>
  <c r="X95" i="12" s="1"/>
  <c r="X10" i="12"/>
  <c r="X96" i="12" s="1"/>
  <c r="X4" i="12"/>
  <c r="X90" i="12" s="1"/>
  <c r="G14" i="12"/>
  <c r="G100" i="12" s="1"/>
  <c r="G15" i="12"/>
  <c r="G101" i="12" s="1"/>
  <c r="G16" i="12"/>
  <c r="G102" i="12" s="1"/>
  <c r="G17" i="12"/>
  <c r="G103" i="12" s="1"/>
  <c r="G18" i="12"/>
  <c r="G104" i="12" s="1"/>
  <c r="G19" i="12"/>
  <c r="G105" i="12" s="1"/>
  <c r="G11" i="12"/>
  <c r="G97" i="12" s="1"/>
  <c r="G13" i="12"/>
  <c r="G99" i="12" s="1"/>
  <c r="G20" i="12"/>
  <c r="G106" i="12" s="1"/>
  <c r="G12" i="12"/>
  <c r="G98" i="12" s="1"/>
  <c r="W14" i="12"/>
  <c r="W100" i="12" s="1"/>
  <c r="W15" i="12"/>
  <c r="W101" i="12" s="1"/>
  <c r="W16" i="12"/>
  <c r="W102" i="12" s="1"/>
  <c r="W13" i="12"/>
  <c r="W99" i="12" s="1"/>
  <c r="W17" i="12"/>
  <c r="W103" i="12" s="1"/>
  <c r="W18" i="12"/>
  <c r="W104" i="12" s="1"/>
  <c r="W19" i="12"/>
  <c r="W105" i="12" s="1"/>
  <c r="W11" i="12"/>
  <c r="W97" i="12" s="1"/>
  <c r="W20" i="12"/>
  <c r="W106" i="12" s="1"/>
  <c r="W12" i="12"/>
  <c r="W98" i="12" s="1"/>
  <c r="I7" i="12"/>
  <c r="I93" i="12" s="1"/>
  <c r="I8" i="12"/>
  <c r="I94" i="12" s="1"/>
  <c r="I9" i="12"/>
  <c r="I95" i="12" s="1"/>
  <c r="I10" i="12"/>
  <c r="I96" i="12" s="1"/>
  <c r="I4" i="12"/>
  <c r="I90" i="12" s="1"/>
  <c r="I5" i="12"/>
  <c r="I91" i="12" s="1"/>
  <c r="I6" i="12"/>
  <c r="I92" i="12" s="1"/>
  <c r="Y7" i="12"/>
  <c r="Y93" i="12" s="1"/>
  <c r="Y8" i="12"/>
  <c r="Y94" i="12" s="1"/>
  <c r="Y9" i="12"/>
  <c r="Y95" i="12" s="1"/>
  <c r="Y10" i="12"/>
  <c r="Y96" i="12" s="1"/>
  <c r="Y4" i="12"/>
  <c r="Y90" i="12" s="1"/>
  <c r="Y6" i="12"/>
  <c r="Y92" i="12" s="1"/>
  <c r="Y5" i="12"/>
  <c r="Y91" i="12" s="1"/>
  <c r="H15" i="12"/>
  <c r="H101" i="12" s="1"/>
  <c r="H16" i="12"/>
  <c r="H102" i="12" s="1"/>
  <c r="H17" i="12"/>
  <c r="H103" i="12" s="1"/>
  <c r="H18" i="12"/>
  <c r="H104" i="12" s="1"/>
  <c r="H19" i="12"/>
  <c r="H105" i="12" s="1"/>
  <c r="H11" i="12"/>
  <c r="H97" i="12" s="1"/>
  <c r="H20" i="12"/>
  <c r="H106" i="12" s="1"/>
  <c r="H12" i="12"/>
  <c r="H98" i="12" s="1"/>
  <c r="H14" i="12"/>
  <c r="H100" i="12" s="1"/>
  <c r="H13" i="12"/>
  <c r="H99" i="12" s="1"/>
  <c r="X15" i="12"/>
  <c r="X101" i="12" s="1"/>
  <c r="X16" i="12"/>
  <c r="X102" i="12" s="1"/>
  <c r="X17" i="12"/>
  <c r="X103" i="12" s="1"/>
  <c r="X18" i="12"/>
  <c r="X104" i="12" s="1"/>
  <c r="X19" i="12"/>
  <c r="X105" i="12" s="1"/>
  <c r="X11" i="12"/>
  <c r="X97" i="12" s="1"/>
  <c r="X20" i="12"/>
  <c r="X106" i="12" s="1"/>
  <c r="X12" i="12"/>
  <c r="X98" i="12" s="1"/>
  <c r="X13" i="12"/>
  <c r="X99" i="12" s="1"/>
  <c r="X14" i="12"/>
  <c r="X100" i="12" s="1"/>
  <c r="J8" i="12"/>
  <c r="J94" i="12" s="1"/>
  <c r="J9" i="12"/>
  <c r="J95" i="12" s="1"/>
  <c r="J7" i="12"/>
  <c r="J93" i="12" s="1"/>
  <c r="J10" i="12"/>
  <c r="J96" i="12" s="1"/>
  <c r="J6" i="12"/>
  <c r="J92" i="12" s="1"/>
  <c r="J4" i="12"/>
  <c r="J90" i="12" s="1"/>
  <c r="J5" i="12"/>
  <c r="J91" i="12" s="1"/>
  <c r="Z8" i="12"/>
  <c r="Z94" i="12" s="1"/>
  <c r="Z9" i="12"/>
  <c r="Z95" i="12" s="1"/>
  <c r="Z10" i="12"/>
  <c r="Z96" i="12" s="1"/>
  <c r="Z4" i="12"/>
  <c r="Z90" i="12" s="1"/>
  <c r="Z7" i="12"/>
  <c r="Z93" i="12" s="1"/>
  <c r="Z5" i="12"/>
  <c r="Z91" i="12" s="1"/>
  <c r="Z6" i="12"/>
  <c r="Z92" i="12" s="1"/>
  <c r="L17" i="12"/>
  <c r="L103" i="12" s="1"/>
  <c r="L18" i="12"/>
  <c r="L104" i="12" s="1"/>
  <c r="L16" i="12"/>
  <c r="L102" i="12" s="1"/>
  <c r="L19" i="12"/>
  <c r="L105" i="12" s="1"/>
  <c r="L11" i="12"/>
  <c r="L97" i="12" s="1"/>
  <c r="L20" i="12"/>
  <c r="L106" i="12" s="1"/>
  <c r="L12" i="12"/>
  <c r="L98" i="12" s="1"/>
  <c r="L13" i="12"/>
  <c r="L99" i="12" s="1"/>
  <c r="L14" i="12"/>
  <c r="L100" i="12" s="1"/>
  <c r="L15" i="12"/>
  <c r="L101" i="12" s="1"/>
  <c r="I15" i="12"/>
  <c r="I101" i="12" s="1"/>
  <c r="I14" i="12"/>
  <c r="I100" i="12" s="1"/>
  <c r="I16" i="12"/>
  <c r="I102" i="12" s="1"/>
  <c r="I17" i="12"/>
  <c r="I103" i="12" s="1"/>
  <c r="I18" i="12"/>
  <c r="I104" i="12" s="1"/>
  <c r="I19" i="12"/>
  <c r="I105" i="12" s="1"/>
  <c r="I11" i="12"/>
  <c r="I97" i="12" s="1"/>
  <c r="I20" i="12"/>
  <c r="I106" i="12" s="1"/>
  <c r="I12" i="12"/>
  <c r="I98" i="12" s="1"/>
  <c r="I13" i="12"/>
  <c r="I99" i="12" s="1"/>
  <c r="Y15" i="12"/>
  <c r="Y101" i="12" s="1"/>
  <c r="Y16" i="12"/>
  <c r="Y102" i="12" s="1"/>
  <c r="Y17" i="12"/>
  <c r="Y103" i="12" s="1"/>
  <c r="Y18" i="12"/>
  <c r="Y104" i="12" s="1"/>
  <c r="Y19" i="12"/>
  <c r="Y105" i="12" s="1"/>
  <c r="Y11" i="12"/>
  <c r="Y97" i="12" s="1"/>
  <c r="Y14" i="12"/>
  <c r="Y100" i="12" s="1"/>
  <c r="Y20" i="12"/>
  <c r="Y106" i="12" s="1"/>
  <c r="Y12" i="12"/>
  <c r="Y98" i="12" s="1"/>
  <c r="Y13" i="12"/>
  <c r="Y99" i="12" s="1"/>
  <c r="K8" i="12"/>
  <c r="K94" i="12" s="1"/>
  <c r="K7" i="12"/>
  <c r="K93" i="12" s="1"/>
  <c r="K9" i="12"/>
  <c r="K95" i="12" s="1"/>
  <c r="K10" i="12"/>
  <c r="K96" i="12" s="1"/>
  <c r="K4" i="12"/>
  <c r="K90" i="12" s="1"/>
  <c r="K5" i="12"/>
  <c r="K91" i="12" s="1"/>
  <c r="K6" i="12"/>
  <c r="K92" i="12" s="1"/>
  <c r="AA8" i="12"/>
  <c r="AA9" i="12"/>
  <c r="AA10" i="12"/>
  <c r="AA7" i="12"/>
  <c r="AA4" i="12"/>
  <c r="AA5" i="12"/>
  <c r="AA6" i="12"/>
  <c r="J16" i="12"/>
  <c r="J102" i="12" s="1"/>
  <c r="J17" i="12"/>
  <c r="J103" i="12" s="1"/>
  <c r="J18" i="12"/>
  <c r="J104" i="12" s="1"/>
  <c r="J19" i="12"/>
  <c r="J105" i="12" s="1"/>
  <c r="J11" i="12"/>
  <c r="J97" i="12" s="1"/>
  <c r="J20" i="12"/>
  <c r="J106" i="12" s="1"/>
  <c r="J12" i="12"/>
  <c r="J98" i="12" s="1"/>
  <c r="J15" i="12"/>
  <c r="J101" i="12" s="1"/>
  <c r="J13" i="12"/>
  <c r="J99" i="12" s="1"/>
  <c r="J14" i="12"/>
  <c r="J100" i="12" s="1"/>
  <c r="Z16" i="12"/>
  <c r="Z102" i="12" s="1"/>
  <c r="Z17" i="12"/>
  <c r="Z103" i="12" s="1"/>
  <c r="Z18" i="12"/>
  <c r="Z104" i="12" s="1"/>
  <c r="Z19" i="12"/>
  <c r="Z105" i="12" s="1"/>
  <c r="Z11" i="12"/>
  <c r="Z97" i="12" s="1"/>
  <c r="Z15" i="12"/>
  <c r="Z101" i="12" s="1"/>
  <c r="Z20" i="12"/>
  <c r="Z106" i="12" s="1"/>
  <c r="Z12" i="12"/>
  <c r="Z98" i="12" s="1"/>
  <c r="Z13" i="12"/>
  <c r="Z99" i="12" s="1"/>
  <c r="Z14" i="12"/>
  <c r="Z100" i="12" s="1"/>
  <c r="L9" i="12"/>
  <c r="L95" i="12" s="1"/>
  <c r="L10" i="12"/>
  <c r="L96" i="12" s="1"/>
  <c r="L4" i="12"/>
  <c r="L90" i="12" s="1"/>
  <c r="L5" i="12"/>
  <c r="L91" i="12" s="1"/>
  <c r="L6" i="12"/>
  <c r="L92" i="12" s="1"/>
  <c r="L7" i="12"/>
  <c r="L93" i="12" s="1"/>
  <c r="L8" i="12"/>
  <c r="L94" i="12" s="1"/>
  <c r="AB9" i="12"/>
  <c r="AB10" i="12"/>
  <c r="AB7" i="12"/>
  <c r="AB4" i="12"/>
  <c r="AB8" i="12"/>
  <c r="AB5" i="12"/>
  <c r="AB6" i="12"/>
  <c r="K16" i="12"/>
  <c r="K102" i="12" s="1"/>
  <c r="K17" i="12"/>
  <c r="K103" i="12" s="1"/>
  <c r="K18" i="12"/>
  <c r="K104" i="12" s="1"/>
  <c r="K19" i="12"/>
  <c r="K105" i="12" s="1"/>
  <c r="K11" i="12"/>
  <c r="K97" i="12" s="1"/>
  <c r="K20" i="12"/>
  <c r="K106" i="12" s="1"/>
  <c r="K12" i="12"/>
  <c r="K98" i="12" s="1"/>
  <c r="K13" i="12"/>
  <c r="K99" i="12" s="1"/>
  <c r="K14" i="12"/>
  <c r="K100" i="12" s="1"/>
  <c r="K15" i="12"/>
  <c r="K101" i="12" s="1"/>
  <c r="AA16" i="12"/>
  <c r="AA17" i="12"/>
  <c r="AA18" i="12"/>
  <c r="AA19" i="12"/>
  <c r="AA11" i="12"/>
  <c r="AA20" i="12"/>
  <c r="AA12" i="12"/>
  <c r="AA13" i="12"/>
  <c r="AA15" i="12"/>
  <c r="AA14" i="12"/>
  <c r="M9" i="12"/>
  <c r="M95" i="12" s="1"/>
  <c r="M10" i="12"/>
  <c r="M96" i="12" s="1"/>
  <c r="M4" i="12"/>
  <c r="M90" i="12" s="1"/>
  <c r="M5" i="12"/>
  <c r="M91" i="12" s="1"/>
  <c r="M8" i="12"/>
  <c r="M94" i="12" s="1"/>
  <c r="M6" i="12"/>
  <c r="M92" i="12" s="1"/>
  <c r="M7" i="12"/>
  <c r="M93" i="12" s="1"/>
  <c r="AC9" i="12"/>
  <c r="AC10" i="12"/>
  <c r="AC8" i="12"/>
  <c r="AC4" i="12"/>
  <c r="AC5" i="12"/>
  <c r="AC6" i="12"/>
  <c r="AC7" i="12"/>
  <c r="AJ48" i="20" a="1"/>
  <c r="AJ48" i="20" s="1"/>
  <c r="AJ49" i="20" s="1"/>
  <c r="U32" i="20" a="1"/>
  <c r="U32" i="20" s="1"/>
  <c r="E33" i="20" a="1"/>
  <c r="E33" i="20" s="1"/>
  <c r="U33" i="20" a="1"/>
  <c r="U33" i="20" s="1"/>
  <c r="AK33" i="20" a="1"/>
  <c r="AK33" i="20" s="1"/>
  <c r="U31" i="20" a="1"/>
  <c r="U31" i="20" s="1"/>
  <c r="B22" i="20"/>
  <c r="E31" i="20" a="1"/>
  <c r="E31" i="20" s="1"/>
  <c r="G31" i="20" a="1"/>
  <c r="G31" i="20" s="1"/>
  <c r="D22" i="20"/>
  <c r="H35" i="20" s="1" a="1"/>
  <c r="H35" i="20" s="1"/>
  <c r="L31" i="20" a="1"/>
  <c r="L31" i="20" s="1"/>
  <c r="J32" i="20" a="1"/>
  <c r="J32" i="20" s="1"/>
  <c r="S31" i="20" a="1"/>
  <c r="S31" i="20" s="1"/>
  <c r="AF31" i="20" a="1"/>
  <c r="AF31" i="20" s="1"/>
  <c r="AE37" i="20" a="1"/>
  <c r="AE37" i="20" s="1"/>
  <c r="Q37" i="20" a="1"/>
  <c r="Q37" i="20" s="1"/>
  <c r="AG31" i="20" a="1"/>
  <c r="AG31" i="20" s="1"/>
  <c r="K31" i="20" a="1"/>
  <c r="K31" i="20" s="1"/>
  <c r="Y31" i="20" a="1"/>
  <c r="Y31" i="20" s="1"/>
  <c r="AJ31" i="20" a="1"/>
  <c r="AJ31" i="20" s="1"/>
  <c r="V32" i="20" a="1"/>
  <c r="V32" i="20" s="1"/>
  <c r="L33" i="20" a="1"/>
  <c r="L33" i="20" s="1"/>
  <c r="AB33" i="20" a="1"/>
  <c r="AB33" i="20" s="1"/>
  <c r="I37" i="20" a="1"/>
  <c r="I37" i="20" s="1"/>
  <c r="W37" i="20" a="1"/>
  <c r="W37" i="20" s="1"/>
  <c r="AK37" i="20" a="1"/>
  <c r="AK37" i="20" s="1"/>
  <c r="E48" i="20" a="1"/>
  <c r="E48" i="20" s="1"/>
  <c r="E49" i="20" s="1"/>
  <c r="U48" i="20" a="1"/>
  <c r="U48" i="20" s="1"/>
  <c r="U49" i="20" s="1"/>
  <c r="AC33" i="20" a="1"/>
  <c r="AC33" i="20" s="1"/>
  <c r="X37" i="20" a="1"/>
  <c r="X37" i="20" s="1"/>
  <c r="V48" i="20" a="1"/>
  <c r="V48" i="20" s="1"/>
  <c r="V49" i="20" s="1"/>
  <c r="M31" i="20" a="1"/>
  <c r="M31" i="20" s="1"/>
  <c r="Z31" i="20" a="1"/>
  <c r="Z31" i="20" s="1"/>
  <c r="X32" i="20" a="1"/>
  <c r="X32" i="20" s="1"/>
  <c r="N33" i="20" a="1"/>
  <c r="N33" i="20" s="1"/>
  <c r="AD33" i="20" a="1"/>
  <c r="AD33" i="20" s="1"/>
  <c r="K37" i="20" a="1"/>
  <c r="K37" i="20" s="1"/>
  <c r="Y37" i="20" a="1"/>
  <c r="Y37" i="20" s="1"/>
  <c r="G48" i="20" a="1"/>
  <c r="G48" i="20" s="1"/>
  <c r="G49" i="20" s="1"/>
  <c r="W48" i="20" a="1"/>
  <c r="W48" i="20" s="1"/>
  <c r="W49" i="20" s="1"/>
  <c r="H32" i="20" a="1"/>
  <c r="H32" i="20" s="1"/>
  <c r="W32" i="20" a="1"/>
  <c r="W32" i="20" s="1"/>
  <c r="C21" i="20"/>
  <c r="Q34" i="20" s="1" a="1"/>
  <c r="Q34" i="20" s="1"/>
  <c r="N31" i="20" a="1"/>
  <c r="N31" i="20" s="1"/>
  <c r="D37" i="20" a="1"/>
  <c r="D37" i="20" s="1"/>
  <c r="Y32" i="20" a="1"/>
  <c r="Y32" i="20" s="1"/>
  <c r="O33" i="20" a="1"/>
  <c r="O33" i="20" s="1"/>
  <c r="AE33" i="20" a="1"/>
  <c r="AE33" i="20" s="1"/>
  <c r="Z37" i="20" a="1"/>
  <c r="Z37" i="20" s="1"/>
  <c r="H48" i="20" a="1"/>
  <c r="H48" i="20" s="1"/>
  <c r="H49" i="20" s="1"/>
  <c r="X48" i="20" a="1"/>
  <c r="X48" i="20" s="1"/>
  <c r="X49" i="20" s="1"/>
  <c r="F48" i="20" a="1"/>
  <c r="F48" i="20" s="1"/>
  <c r="F49" i="20" s="1"/>
  <c r="O31" i="20" a="1"/>
  <c r="O31" i="20" s="1"/>
  <c r="AA31" i="20" a="1"/>
  <c r="AA31" i="20" s="1"/>
  <c r="Z32" i="20" a="1"/>
  <c r="Z32" i="20" s="1"/>
  <c r="P33" i="20" a="1"/>
  <c r="P33" i="20" s="1"/>
  <c r="AF33" i="20" a="1"/>
  <c r="AF33" i="20" s="1"/>
  <c r="L37" i="20" a="1"/>
  <c r="L37" i="20" s="1"/>
  <c r="AA37" i="20" a="1"/>
  <c r="AA37" i="20" s="1"/>
  <c r="I48" i="20" a="1"/>
  <c r="I48" i="20" s="1"/>
  <c r="I49" i="20" s="1"/>
  <c r="Y48" i="20" a="1"/>
  <c r="Y48" i="20" s="1"/>
  <c r="Y49" i="20" s="1"/>
  <c r="P31" i="20" a="1"/>
  <c r="P31" i="20" s="1"/>
  <c r="AB31" i="20" a="1"/>
  <c r="AB31" i="20" s="1"/>
  <c r="D33" i="20" a="1"/>
  <c r="D33" i="20" s="1"/>
  <c r="AC32" i="20" a="1"/>
  <c r="AC32" i="20" s="1"/>
  <c r="Q33" i="20" a="1"/>
  <c r="Q33" i="20" s="1"/>
  <c r="AG33" i="20" a="1"/>
  <c r="AG33" i="20" s="1"/>
  <c r="M37" i="20" a="1"/>
  <c r="M37" i="20" s="1"/>
  <c r="J48" i="20" a="1"/>
  <c r="J48" i="20" s="1"/>
  <c r="J49" i="20" s="1"/>
  <c r="Z48" i="20" a="1"/>
  <c r="Z48" i="20" s="1"/>
  <c r="Z49" i="20" s="1"/>
  <c r="M33" i="20" a="1"/>
  <c r="M33" i="20" s="1"/>
  <c r="J37" i="20" a="1"/>
  <c r="J37" i="20" s="1"/>
  <c r="AC31" i="20" a="1"/>
  <c r="AC31" i="20" s="1"/>
  <c r="E32" i="20" a="1"/>
  <c r="E32" i="20" s="1"/>
  <c r="AD32" i="20" a="1"/>
  <c r="AD32" i="20" s="1"/>
  <c r="R33" i="20" a="1"/>
  <c r="R33" i="20" s="1"/>
  <c r="AH33" i="20" a="1"/>
  <c r="AH33" i="20" s="1"/>
  <c r="N37" i="20" a="1"/>
  <c r="N37" i="20" s="1"/>
  <c r="AB37" i="20" a="1"/>
  <c r="AB37" i="20" s="1"/>
  <c r="AK31" i="20" a="1"/>
  <c r="AK31" i="20" s="1"/>
  <c r="K48" i="20" a="1"/>
  <c r="K48" i="20" s="1"/>
  <c r="K49" i="20" s="1"/>
  <c r="AA48" i="20" a="1"/>
  <c r="AA48" i="20" s="1"/>
  <c r="AA49" i="20" s="1"/>
  <c r="AI36" i="20" a="1"/>
  <c r="AI36" i="20" s="1"/>
  <c r="Q31" i="20" a="1"/>
  <c r="Q31" i="20" s="1"/>
  <c r="AD31" i="20" a="1"/>
  <c r="AD31" i="20" s="1"/>
  <c r="F32" i="20" a="1"/>
  <c r="F32" i="20" s="1"/>
  <c r="AE32" i="20" a="1"/>
  <c r="AE32" i="20" s="1"/>
  <c r="S33" i="20" a="1"/>
  <c r="S33" i="20" s="1"/>
  <c r="AI33" i="20" a="1"/>
  <c r="AI33" i="20" s="1"/>
  <c r="R34" i="20" a="1"/>
  <c r="R34" i="20" s="1"/>
  <c r="O37" i="20" a="1"/>
  <c r="O37" i="20" s="1"/>
  <c r="AC37" i="20" a="1"/>
  <c r="AC37" i="20" s="1"/>
  <c r="L48" i="20" a="1"/>
  <c r="L48" i="20" s="1"/>
  <c r="L49" i="20" s="1"/>
  <c r="AB48" i="20" a="1"/>
  <c r="AB48" i="20" s="1"/>
  <c r="AB49" i="20" s="1"/>
  <c r="AE36" i="20" a="1"/>
  <c r="AE36" i="20" s="1"/>
  <c r="D31" i="20" a="1"/>
  <c r="D31" i="20" s="1"/>
  <c r="R31" i="20" a="1"/>
  <c r="R31" i="20" s="1"/>
  <c r="AE31" i="20" a="1"/>
  <c r="AE31" i="20" s="1"/>
  <c r="G32" i="20" a="1"/>
  <c r="G32" i="20" s="1"/>
  <c r="AK32" i="20" a="1"/>
  <c r="AK32" i="20" s="1"/>
  <c r="T33" i="20" a="1"/>
  <c r="T33" i="20" s="1"/>
  <c r="AJ33" i="20" a="1"/>
  <c r="AJ33" i="20" s="1"/>
  <c r="P37" i="20" a="1"/>
  <c r="P37" i="20" s="1"/>
  <c r="AD37" i="20" a="1"/>
  <c r="AD37" i="20" s="1"/>
  <c r="AB32" i="20" a="1"/>
  <c r="AB32" i="20" s="1"/>
  <c r="M48" i="20" a="1"/>
  <c r="M48" i="20" s="1"/>
  <c r="M49" i="20" s="1"/>
  <c r="AC48" i="20" a="1"/>
  <c r="AC48" i="20" s="1"/>
  <c r="AC49" i="20" s="1"/>
  <c r="AD48" i="20" a="1"/>
  <c r="AD48" i="20" s="1"/>
  <c r="AD49" i="20" s="1"/>
  <c r="N48" i="20" a="1"/>
  <c r="N48" i="20" s="1"/>
  <c r="N49" i="20" s="1"/>
  <c r="F31" i="20" a="1"/>
  <c r="F31" i="20" s="1"/>
  <c r="T31" i="20" a="1"/>
  <c r="T31" i="20" s="1"/>
  <c r="I32" i="20" a="1"/>
  <c r="I32" i="20" s="1"/>
  <c r="F33" i="20" a="1"/>
  <c r="F33" i="20" s="1"/>
  <c r="V33" i="20" a="1"/>
  <c r="V33" i="20" s="1"/>
  <c r="R37" i="20" a="1"/>
  <c r="R37" i="20" s="1"/>
  <c r="AF37" i="20" a="1"/>
  <c r="AF37" i="20" s="1"/>
  <c r="O48" i="20" a="1"/>
  <c r="O48" i="20" s="1"/>
  <c r="O49" i="20" s="1"/>
  <c r="AE48" i="20" a="1"/>
  <c r="AE48" i="20" s="1"/>
  <c r="AE49" i="20" s="1"/>
  <c r="AF48" i="20" a="1"/>
  <c r="AF48" i="20" s="1"/>
  <c r="AF49" i="20" s="1"/>
  <c r="S37" i="20" a="1"/>
  <c r="S37" i="20" s="1"/>
  <c r="P48" i="20" a="1"/>
  <c r="P48" i="20" s="1"/>
  <c r="P49" i="20" s="1"/>
  <c r="H31" i="20" a="1"/>
  <c r="H31" i="20" s="1"/>
  <c r="V31" i="20" a="1"/>
  <c r="V31" i="20" s="1"/>
  <c r="M32" i="20" a="1"/>
  <c r="M32" i="20" s="1"/>
  <c r="H33" i="20" a="1"/>
  <c r="H33" i="20" s="1"/>
  <c r="X33" i="20" a="1"/>
  <c r="X33" i="20" s="1"/>
  <c r="E37" i="20" a="1"/>
  <c r="E37" i="20" s="1"/>
  <c r="AH37" i="20" a="1"/>
  <c r="AH37" i="20" s="1"/>
  <c r="Q48" i="20" a="1"/>
  <c r="Q48" i="20" s="1"/>
  <c r="Q49" i="20" s="1"/>
  <c r="AG48" i="20" a="1"/>
  <c r="AG48" i="20" s="1"/>
  <c r="AG49" i="20" s="1"/>
  <c r="AG37" i="20" a="1"/>
  <c r="AG37" i="20" s="1"/>
  <c r="W31" i="20" a="1"/>
  <c r="W31" i="20" s="1"/>
  <c r="AH31" i="20" a="1"/>
  <c r="AH31" i="20" s="1"/>
  <c r="N32" i="20" a="1"/>
  <c r="N32" i="20" s="1"/>
  <c r="I33" i="20" a="1"/>
  <c r="I33" i="20" s="1"/>
  <c r="Y33" i="20" a="1"/>
  <c r="Y33" i="20" s="1"/>
  <c r="F37" i="20" a="1"/>
  <c r="F37" i="20" s="1"/>
  <c r="T37" i="20" a="1"/>
  <c r="T37" i="20" s="1"/>
  <c r="AI37" i="20" a="1"/>
  <c r="AI37" i="20" s="1"/>
  <c r="R48" i="20" a="1"/>
  <c r="R48" i="20" s="1"/>
  <c r="R49" i="20" s="1"/>
  <c r="AH48" i="20" a="1"/>
  <c r="AH48" i="20" s="1"/>
  <c r="AH49" i="20" s="1"/>
  <c r="G33" i="20" a="1"/>
  <c r="G33" i="20" s="1"/>
  <c r="I31" i="20" a="1"/>
  <c r="I31" i="20" s="1"/>
  <c r="X31" i="20" a="1"/>
  <c r="X31" i="20" s="1"/>
  <c r="O32" i="20" a="1"/>
  <c r="O32" i="20" s="1"/>
  <c r="J33" i="20" a="1"/>
  <c r="J33" i="20" s="1"/>
  <c r="Z33" i="20" a="1"/>
  <c r="Z33" i="20" s="1"/>
  <c r="G37" i="20" a="1"/>
  <c r="G37" i="20" s="1"/>
  <c r="U37" i="20" a="1"/>
  <c r="U37" i="20" s="1"/>
  <c r="C48" i="20" a="1"/>
  <c r="C48" i="20" s="1"/>
  <c r="C49" i="20" s="1"/>
  <c r="S48" i="20" a="1"/>
  <c r="S48" i="20" s="1"/>
  <c r="S49" i="20" s="1"/>
  <c r="AI48" i="20" a="1"/>
  <c r="AI48" i="20" s="1"/>
  <c r="AI49" i="20" s="1"/>
  <c r="W33" i="20" a="1"/>
  <c r="W33" i="20" s="1"/>
  <c r="J31" i="20" a="1"/>
  <c r="J31" i="20" s="1"/>
  <c r="AI31" i="20" a="1"/>
  <c r="AI31" i="20" s="1"/>
  <c r="K33" i="20" a="1"/>
  <c r="K33" i="20" s="1"/>
  <c r="AA33" i="20" a="1"/>
  <c r="AA33" i="20" s="1"/>
  <c r="H37" i="20" a="1"/>
  <c r="H37" i="20" s="1"/>
  <c r="V37" i="20" a="1"/>
  <c r="V37" i="20" s="1"/>
  <c r="AJ37" i="20" a="1"/>
  <c r="AJ37" i="20" s="1"/>
  <c r="D48" i="20" a="1"/>
  <c r="D48" i="20" s="1"/>
  <c r="D49" i="20" s="1"/>
  <c r="T48" i="20" a="1"/>
  <c r="T48" i="20" s="1"/>
  <c r="T49" i="20" s="1"/>
  <c r="AC36" i="20" a="1"/>
  <c r="AC36" i="20" s="1"/>
  <c r="AF36" i="20" a="1"/>
  <c r="AF36" i="20" s="1"/>
  <c r="P32" i="20" a="1"/>
  <c r="P32" i="20" s="1"/>
  <c r="AF32" i="20" a="1"/>
  <c r="AF32" i="20" s="1"/>
  <c r="J36" i="20" a="1"/>
  <c r="J36" i="20" s="1"/>
  <c r="Q32" i="20" a="1"/>
  <c r="Q32" i="20" s="1"/>
  <c r="AG32" i="20" a="1"/>
  <c r="AG32" i="20" s="1"/>
  <c r="R32" i="20" a="1"/>
  <c r="R32" i="20" s="1"/>
  <c r="AH32" i="20" a="1"/>
  <c r="AH32" i="20" s="1"/>
  <c r="D32" i="20" a="1"/>
  <c r="D32" i="20" s="1"/>
  <c r="S32" i="20" a="1"/>
  <c r="S32" i="20" s="1"/>
  <c r="AI32" i="20" a="1"/>
  <c r="AI32" i="20" s="1"/>
  <c r="T32" i="20" a="1"/>
  <c r="T32" i="20" s="1"/>
  <c r="AJ32" i="20" a="1"/>
  <c r="AJ32" i="20" s="1"/>
  <c r="K32" i="20" a="1"/>
  <c r="K32" i="20" s="1"/>
  <c r="AA32" i="20" a="1"/>
  <c r="AA32" i="20" s="1"/>
  <c r="W36" i="20" a="1"/>
  <c r="W36" i="20" s="1"/>
  <c r="O36" i="20" a="1"/>
  <c r="O36" i="20" s="1"/>
  <c r="L32" i="20" a="1"/>
  <c r="L32" i="20" s="1"/>
  <c r="Z36" i="20" a="1"/>
  <c r="Z36" i="20" s="1"/>
  <c r="P36" i="20" a="1"/>
  <c r="P36" i="20" s="1"/>
  <c r="T36" i="20" a="1"/>
  <c r="T36" i="20" s="1"/>
  <c r="AJ36" i="20" a="1"/>
  <c r="AJ36" i="20" s="1"/>
  <c r="E36" i="20" a="1"/>
  <c r="E36" i="20" s="1"/>
  <c r="U36" i="20" a="1"/>
  <c r="U36" i="20" s="1"/>
  <c r="AK36" i="20" a="1"/>
  <c r="AK36" i="20" s="1"/>
  <c r="F36" i="20" a="1"/>
  <c r="F36" i="20" s="1"/>
  <c r="V36" i="20" a="1"/>
  <c r="V36" i="20" s="1"/>
  <c r="D36" i="20" a="1"/>
  <c r="D36" i="20" s="1"/>
  <c r="G36" i="20" a="1"/>
  <c r="G36" i="20" s="1"/>
  <c r="H36" i="20" a="1"/>
  <c r="H36" i="20" s="1"/>
  <c r="X36" i="20" a="1"/>
  <c r="X36" i="20" s="1"/>
  <c r="I36" i="20" a="1"/>
  <c r="I36" i="20" s="1"/>
  <c r="Y36" i="20" a="1"/>
  <c r="Y36" i="20" s="1"/>
  <c r="AA36" i="20" a="1"/>
  <c r="AA36" i="20" s="1"/>
  <c r="K36" i="20" a="1"/>
  <c r="K36" i="20" s="1"/>
  <c r="L36" i="20" a="1"/>
  <c r="L36" i="20" s="1"/>
  <c r="AB36" i="20" a="1"/>
  <c r="AB36" i="20" s="1"/>
  <c r="M36" i="20" a="1"/>
  <c r="M36" i="20" s="1"/>
  <c r="N36" i="20" a="1"/>
  <c r="N36" i="20" s="1"/>
  <c r="AD36" i="20" a="1"/>
  <c r="AD36" i="20" s="1"/>
  <c r="Q36" i="20" a="1"/>
  <c r="Q36" i="20" s="1"/>
  <c r="AG36" i="20" a="1"/>
  <c r="AG36" i="20" s="1"/>
  <c r="R36" i="20" a="1"/>
  <c r="R36" i="20" s="1"/>
  <c r="AH36" i="20" a="1"/>
  <c r="AH36" i="20" s="1"/>
  <c r="S36" i="20" a="1"/>
  <c r="S36" i="20" s="1"/>
  <c r="AH3" i="12"/>
  <c r="AH89" i="12" s="1"/>
  <c r="AG3" i="12"/>
  <c r="AG89" i="12" s="1"/>
  <c r="AF3" i="12"/>
  <c r="AF89" i="12" s="1"/>
  <c r="AE3" i="12"/>
  <c r="AE89" i="12" s="1"/>
  <c r="AD3" i="12"/>
  <c r="AD89" i="12" s="1"/>
  <c r="AC3" i="12"/>
  <c r="AC89" i="12" s="1"/>
  <c r="AB3" i="12"/>
  <c r="AB89" i="12" s="1"/>
  <c r="AA3" i="12"/>
  <c r="AA89" i="12" s="1"/>
  <c r="Z3" i="12"/>
  <c r="Z89" i="12" s="1"/>
  <c r="Y3" i="12"/>
  <c r="Y89" i="12" s="1"/>
  <c r="X3" i="12"/>
  <c r="X89" i="12" s="1"/>
  <c r="W3" i="12"/>
  <c r="W89" i="12" s="1"/>
  <c r="V3" i="12"/>
  <c r="V89" i="12" s="1"/>
  <c r="U3" i="12"/>
  <c r="U89" i="12" s="1"/>
  <c r="T3" i="12"/>
  <c r="T89" i="12" s="1"/>
  <c r="S3" i="12"/>
  <c r="S89" i="12" s="1"/>
  <c r="R3" i="12"/>
  <c r="R89" i="12" s="1"/>
  <c r="Q3" i="12"/>
  <c r="Q89" i="12" s="1"/>
  <c r="P3" i="12"/>
  <c r="P89" i="12" s="1"/>
  <c r="O3" i="12"/>
  <c r="O89" i="12" s="1"/>
  <c r="N3" i="12"/>
  <c r="N89" i="12" s="1"/>
  <c r="M3" i="12"/>
  <c r="M89" i="12" s="1"/>
  <c r="L3" i="12"/>
  <c r="L89" i="12" s="1"/>
  <c r="K3" i="12"/>
  <c r="K89" i="12" s="1"/>
  <c r="J3" i="12"/>
  <c r="J89" i="12" s="1"/>
  <c r="I3" i="12"/>
  <c r="I89" i="12" s="1"/>
  <c r="H3" i="12"/>
  <c r="H89" i="12" s="1"/>
  <c r="G3" i="12"/>
  <c r="G89" i="12" s="1"/>
  <c r="F3" i="12"/>
  <c r="F89" i="12" s="1"/>
  <c r="E3" i="12"/>
  <c r="E89" i="12" s="1"/>
  <c r="H4" i="19"/>
  <c r="G4" i="19"/>
  <c r="G6" i="19"/>
  <c r="H6" i="19"/>
  <c r="G7" i="19"/>
  <c r="H7" i="19"/>
  <c r="G8" i="19"/>
  <c r="H8" i="19"/>
  <c r="G9" i="19"/>
  <c r="H9" i="19"/>
  <c r="G10" i="19"/>
  <c r="H10" i="19"/>
  <c r="G11" i="19"/>
  <c r="H11" i="19"/>
  <c r="G12" i="19"/>
  <c r="H12" i="19"/>
  <c r="G13" i="19"/>
  <c r="H13" i="19"/>
  <c r="G14" i="19"/>
  <c r="H14" i="19"/>
  <c r="G15" i="19"/>
  <c r="H15" i="19"/>
  <c r="G16" i="19"/>
  <c r="H16" i="19"/>
  <c r="G17" i="19"/>
  <c r="H17" i="19"/>
  <c r="G18" i="19"/>
  <c r="H18" i="19"/>
  <c r="G19" i="19"/>
  <c r="H19" i="19"/>
  <c r="G20" i="19"/>
  <c r="H20" i="19"/>
  <c r="G21" i="19"/>
  <c r="H21" i="19"/>
  <c r="G22" i="19"/>
  <c r="H22" i="19"/>
  <c r="G23" i="19"/>
  <c r="H23" i="19"/>
  <c r="G24" i="19"/>
  <c r="H24" i="19"/>
  <c r="G25" i="19"/>
  <c r="H25" i="19"/>
  <c r="G26" i="19"/>
  <c r="H26" i="19"/>
  <c r="G27" i="19"/>
  <c r="H27" i="19"/>
  <c r="G28" i="19"/>
  <c r="H28" i="19"/>
  <c r="G29" i="19"/>
  <c r="H29" i="19"/>
  <c r="G30" i="19"/>
  <c r="H30" i="19"/>
  <c r="G31" i="19"/>
  <c r="H31" i="19"/>
  <c r="G32" i="19"/>
  <c r="H32" i="19"/>
  <c r="H5" i="19"/>
  <c r="G5" i="19"/>
  <c r="B35" i="18"/>
  <c r="B33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L24" i="18" s="1"/>
  <c r="AW8" i="18"/>
  <c r="AV8" i="18"/>
  <c r="AU8" i="18"/>
  <c r="AT8" i="18"/>
  <c r="AS8" i="18"/>
  <c r="AR8" i="18"/>
  <c r="AQ8" i="18"/>
  <c r="AP8" i="18"/>
  <c r="AO8" i="18"/>
  <c r="AN8" i="18"/>
  <c r="AM8" i="18"/>
  <c r="AL8" i="18"/>
  <c r="AK8" i="18"/>
  <c r="AJ8" i="18"/>
  <c r="AI8" i="18"/>
  <c r="AH8" i="18"/>
  <c r="AG8" i="18"/>
  <c r="AF8" i="18"/>
  <c r="AE8" i="18"/>
  <c r="AD8" i="18"/>
  <c r="AC8" i="18"/>
  <c r="L23" i="18" s="1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L22" i="18" s="1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L21" i="18" s="1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F34" i="20" l="1" a="1"/>
  <c r="F34" i="20" s="1"/>
  <c r="U34" i="20" a="1"/>
  <c r="U34" i="20" s="1"/>
  <c r="AE35" i="20" a="1"/>
  <c r="AE35" i="20" s="1"/>
  <c r="Y35" i="20" a="1"/>
  <c r="Y35" i="20" s="1"/>
  <c r="I35" i="20" a="1"/>
  <c r="I35" i="20" s="1"/>
  <c r="O35" i="20" a="1"/>
  <c r="O35" i="20" s="1"/>
  <c r="Z35" i="20" a="1"/>
  <c r="Z35" i="20" s="1"/>
  <c r="J35" i="20" a="1"/>
  <c r="J35" i="20" s="1"/>
  <c r="AG35" i="20" a="1"/>
  <c r="AG35" i="20" s="1"/>
  <c r="AF35" i="20" a="1"/>
  <c r="AF35" i="20" s="1"/>
  <c r="AK35" i="20" a="1"/>
  <c r="AK35" i="20" s="1"/>
  <c r="Q35" i="20" a="1"/>
  <c r="Q35" i="20" s="1"/>
  <c r="P35" i="20" a="1"/>
  <c r="P35" i="20" s="1"/>
  <c r="AH35" i="20" a="1"/>
  <c r="AH35" i="20" s="1"/>
  <c r="U35" i="20" a="1"/>
  <c r="U35" i="20" s="1"/>
  <c r="AJ35" i="20" a="1"/>
  <c r="AJ35" i="20" s="1"/>
  <c r="R35" i="20" a="1"/>
  <c r="R35" i="20" s="1"/>
  <c r="V35" i="20" a="1"/>
  <c r="V35" i="20" s="1"/>
  <c r="T35" i="20" a="1"/>
  <c r="T35" i="20" s="1"/>
  <c r="AC35" i="20" a="1"/>
  <c r="AC35" i="20" s="1"/>
  <c r="F35" i="20" a="1"/>
  <c r="F35" i="20" s="1"/>
  <c r="D35" i="20" a="1"/>
  <c r="D35" i="20" s="1"/>
  <c r="W35" i="20" a="1"/>
  <c r="W35" i="20" s="1"/>
  <c r="G35" i="20" a="1"/>
  <c r="G35" i="20" s="1"/>
  <c r="AD35" i="20" a="1"/>
  <c r="AD35" i="20" s="1"/>
  <c r="X35" i="20" a="1"/>
  <c r="X35" i="20" s="1"/>
  <c r="K35" i="20" a="1"/>
  <c r="K35" i="20" s="1"/>
  <c r="N35" i="20" a="1"/>
  <c r="N35" i="20" s="1"/>
  <c r="M34" i="20" a="1"/>
  <c r="M34" i="20" s="1"/>
  <c r="Z34" i="20" a="1"/>
  <c r="Z34" i="20" s="1"/>
  <c r="AG34" i="20" a="1"/>
  <c r="AG34" i="20" s="1"/>
  <c r="K34" i="20" a="1"/>
  <c r="K34" i="20" s="1"/>
  <c r="AA34" i="20" a="1"/>
  <c r="AA34" i="20" s="1"/>
  <c r="J34" i="20" a="1"/>
  <c r="J34" i="20" s="1"/>
  <c r="Y34" i="20" a="1"/>
  <c r="Y34" i="20" s="1"/>
  <c r="AA35" i="20" a="1"/>
  <c r="AA35" i="20" s="1"/>
  <c r="C25" i="20"/>
  <c r="T34" i="20" a="1"/>
  <c r="T34" i="20" s="1"/>
  <c r="AJ34" i="20" a="1"/>
  <c r="AJ34" i="20" s="1"/>
  <c r="I34" i="20" a="1"/>
  <c r="I34" i="20" s="1"/>
  <c r="AF34" i="20" a="1"/>
  <c r="AF34" i="20" s="1"/>
  <c r="L34" i="20" a="1"/>
  <c r="L34" i="20" s="1"/>
  <c r="X34" i="20" a="1"/>
  <c r="X34" i="20" s="1"/>
  <c r="P34" i="20" a="1"/>
  <c r="P34" i="20" s="1"/>
  <c r="H34" i="20" a="1"/>
  <c r="H34" i="20" s="1"/>
  <c r="W34" i="20" a="1"/>
  <c r="W34" i="20" s="1"/>
  <c r="G34" i="20" a="1"/>
  <c r="G34" i="20" s="1"/>
  <c r="AE34" i="20" a="1"/>
  <c r="AE34" i="20" s="1"/>
  <c r="D34" i="20" a="1"/>
  <c r="D34" i="20" s="1"/>
  <c r="AI35" i="20" a="1"/>
  <c r="AI35" i="20" s="1"/>
  <c r="S35" i="20" a="1"/>
  <c r="S35" i="20" s="1"/>
  <c r="M35" i="20" a="1"/>
  <c r="M35" i="20" s="1"/>
  <c r="E35" i="20" a="1"/>
  <c r="E35" i="20" s="1"/>
  <c r="O34" i="20" a="1"/>
  <c r="O34" i="20" s="1"/>
  <c r="AK34" i="20" a="1"/>
  <c r="AK34" i="20" s="1"/>
  <c r="AD34" i="20" a="1"/>
  <c r="AD34" i="20" s="1"/>
  <c r="N34" i="20" a="1"/>
  <c r="N34" i="20" s="1"/>
  <c r="E34" i="20" a="1"/>
  <c r="E34" i="20" s="1"/>
  <c r="AB35" i="20" a="1"/>
  <c r="AB35" i="20" s="1"/>
  <c r="V34" i="20" a="1"/>
  <c r="V34" i="20" s="1"/>
  <c r="AI34" i="20" a="1"/>
  <c r="AI34" i="20" s="1"/>
  <c r="AB34" i="20" a="1"/>
  <c r="AB34" i="20" s="1"/>
  <c r="L35" i="20" a="1"/>
  <c r="L35" i="20" s="1"/>
  <c r="S34" i="20" a="1"/>
  <c r="S34" i="20" s="1"/>
  <c r="AH34" i="20" a="1"/>
  <c r="AH34" i="20" s="1"/>
  <c r="AC34" i="20" a="1"/>
  <c r="AC34" i="20" s="1"/>
  <c r="F4" i="11"/>
  <c r="E11" i="11"/>
  <c r="AB14" i="11" s="1"/>
  <c r="Z14" i="11"/>
  <c r="Z12" i="11"/>
  <c r="Z11" i="11"/>
  <c r="E14" i="11"/>
  <c r="AB11" i="11" s="1"/>
  <c r="AK38" i="20" l="1" a="1"/>
  <c r="AK38" i="20" s="1"/>
  <c r="AD38" i="20" a="1"/>
  <c r="AD38" i="20" s="1"/>
  <c r="Q38" i="20" a="1"/>
  <c r="Q38" i="20" s="1"/>
  <c r="AC38" i="20" a="1"/>
  <c r="AC38" i="20" s="1"/>
  <c r="J38" i="20" a="1"/>
  <c r="J38" i="20" s="1"/>
  <c r="AE38" i="20" a="1"/>
  <c r="AE38" i="20" s="1"/>
  <c r="L38" i="20" a="1"/>
  <c r="L38" i="20" s="1"/>
  <c r="D38" i="20" a="1"/>
  <c r="D38" i="20" s="1"/>
  <c r="S38" i="20" a="1"/>
  <c r="S38" i="20" s="1"/>
  <c r="X38" i="20" a="1"/>
  <c r="X38" i="20" s="1"/>
  <c r="R38" i="20" a="1"/>
  <c r="R38" i="20" s="1"/>
  <c r="AF38" i="20" a="1"/>
  <c r="AF38" i="20" s="1"/>
  <c r="AB38" i="20" a="1"/>
  <c r="AB38" i="20" s="1"/>
  <c r="AG38" i="20" a="1"/>
  <c r="AG38" i="20" s="1"/>
  <c r="I38" i="20" a="1"/>
  <c r="I38" i="20" s="1"/>
  <c r="F38" i="20" a="1"/>
  <c r="F38" i="20" s="1"/>
  <c r="Y38" i="20" a="1"/>
  <c r="Y38" i="20" s="1"/>
  <c r="K38" i="20" a="1"/>
  <c r="K38" i="20" s="1"/>
  <c r="W38" i="20" a="1"/>
  <c r="W38" i="20" s="1"/>
  <c r="T38" i="20" a="1"/>
  <c r="T38" i="20" s="1"/>
  <c r="Z38" i="20" a="1"/>
  <c r="Z38" i="20" s="1"/>
  <c r="E38" i="20" a="1"/>
  <c r="E38" i="20" s="1"/>
  <c r="P38" i="20" a="1"/>
  <c r="P38" i="20" s="1"/>
  <c r="G38" i="20" a="1"/>
  <c r="G38" i="20" s="1"/>
  <c r="U38" i="20" a="1"/>
  <c r="U38" i="20" s="1"/>
  <c r="M38" i="20" a="1"/>
  <c r="M38" i="20" s="1"/>
  <c r="N38" i="20" a="1"/>
  <c r="N38" i="20" s="1"/>
  <c r="AI38" i="20" a="1"/>
  <c r="AI38" i="20" s="1"/>
  <c r="AA38" i="20" a="1"/>
  <c r="AA38" i="20" s="1"/>
  <c r="O38" i="20" a="1"/>
  <c r="O38" i="20" s="1"/>
  <c r="AJ38" i="20" a="1"/>
  <c r="AJ38" i="20" s="1"/>
  <c r="V38" i="20" a="1"/>
  <c r="V38" i="20" s="1"/>
  <c r="AH38" i="20" a="1"/>
  <c r="AH38" i="20" s="1"/>
  <c r="H38" i="20" a="1"/>
  <c r="H38" i="20" s="1"/>
  <c r="Z13" i="11"/>
  <c r="E8" i="13"/>
  <c r="E9" i="13" s="1"/>
  <c r="E7" i="13"/>
  <c r="E12" i="13" s="1"/>
  <c r="E5" i="13"/>
  <c r="BP17" i="12"/>
  <c r="BO17" i="12"/>
  <c r="BN17" i="12"/>
  <c r="BM17" i="12"/>
  <c r="BL17" i="12"/>
  <c r="BK17" i="12"/>
  <c r="BJ17" i="12"/>
  <c r="BI17" i="12"/>
  <c r="BH17" i="12"/>
  <c r="BG17" i="12"/>
  <c r="BP16" i="12"/>
  <c r="BO16" i="12"/>
  <c r="BN16" i="12"/>
  <c r="BM16" i="12"/>
  <c r="BL16" i="12"/>
  <c r="BK16" i="12"/>
  <c r="BJ16" i="12"/>
  <c r="BI16" i="12"/>
  <c r="BH16" i="12"/>
  <c r="BG16" i="12"/>
  <c r="BP11" i="12"/>
  <c r="BO11" i="12"/>
  <c r="BN11" i="12"/>
  <c r="BM11" i="12"/>
  <c r="BL11" i="12"/>
  <c r="BK11" i="12"/>
  <c r="BJ11" i="12"/>
  <c r="BI11" i="12"/>
  <c r="BH11" i="12"/>
  <c r="BG11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BP3" i="12"/>
  <c r="BP27" i="12" s="1"/>
  <c r="BO3" i="12"/>
  <c r="BO27" i="12" s="1"/>
  <c r="BN3" i="12"/>
  <c r="BN27" i="12" s="1"/>
  <c r="BM3" i="12"/>
  <c r="BM27" i="12" s="1"/>
  <c r="BL3" i="12"/>
  <c r="BL27" i="12" s="1"/>
  <c r="BK3" i="12"/>
  <c r="BK27" i="12" s="1"/>
  <c r="BJ3" i="12"/>
  <c r="BJ27" i="12" s="1"/>
  <c r="BI3" i="12"/>
  <c r="BI27" i="12" s="1"/>
  <c r="BH3" i="12"/>
  <c r="BH27" i="12" s="1"/>
  <c r="BG3" i="12"/>
  <c r="BG27" i="12" s="1"/>
  <c r="BF3" i="12"/>
  <c r="BF27" i="12" s="1"/>
  <c r="BE3" i="12"/>
  <c r="BE27" i="12" s="1"/>
  <c r="BD3" i="12"/>
  <c r="BD27" i="12" s="1"/>
  <c r="BC3" i="12"/>
  <c r="BC27" i="12" s="1"/>
  <c r="BB3" i="12"/>
  <c r="BB27" i="12" s="1"/>
  <c r="BA3" i="12"/>
  <c r="BA27" i="12" s="1"/>
  <c r="AZ3" i="12"/>
  <c r="AZ27" i="12" s="1"/>
  <c r="AY3" i="12"/>
  <c r="AY27" i="12" s="1"/>
  <c r="AX3" i="12"/>
  <c r="AX27" i="12" s="1"/>
  <c r="AW3" i="12"/>
  <c r="AW27" i="12" s="1"/>
  <c r="AV3" i="12"/>
  <c r="AV27" i="12" s="1"/>
  <c r="AU3" i="12"/>
  <c r="AU27" i="12" s="1"/>
  <c r="AT3" i="12"/>
  <c r="AT27" i="12" s="1"/>
  <c r="AS3" i="12"/>
  <c r="AS27" i="12" s="1"/>
  <c r="AR3" i="12"/>
  <c r="AR27" i="12" s="1"/>
  <c r="AQ3" i="12"/>
  <c r="AQ27" i="12" s="1"/>
  <c r="AP3" i="12"/>
  <c r="AP27" i="12" s="1"/>
  <c r="AO3" i="12"/>
  <c r="AO27" i="12" s="1"/>
  <c r="AN3" i="12"/>
  <c r="AN27" i="12" s="1"/>
  <c r="AM3" i="12" l="1"/>
  <c r="AM27" i="12" l="1"/>
  <c r="AL20" i="12"/>
  <c r="AL19" i="12"/>
  <c r="AL18" i="12"/>
  <c r="AL15" i="12"/>
  <c r="AL14" i="12"/>
  <c r="AL12" i="12"/>
  <c r="AL10" i="12"/>
  <c r="AL9" i="12"/>
  <c r="AL8" i="12"/>
  <c r="AL7" i="12"/>
  <c r="S54" i="11"/>
  <c r="S53" i="11"/>
  <c r="S52" i="11"/>
  <c r="S51" i="11"/>
  <c r="S50" i="11"/>
  <c r="S49" i="11"/>
  <c r="S48" i="11"/>
  <c r="S47" i="11"/>
  <c r="S46" i="11"/>
  <c r="S45" i="11"/>
  <c r="S44" i="11"/>
  <c r="S43" i="11"/>
  <c r="T43" i="11" s="1"/>
  <c r="S42" i="11"/>
  <c r="T42" i="11" s="1"/>
  <c r="S41" i="11"/>
  <c r="S40" i="11"/>
  <c r="T40" i="11" s="1"/>
  <c r="S39" i="11"/>
  <c r="S38" i="11"/>
  <c r="S37" i="11"/>
  <c r="S36" i="11"/>
  <c r="S35" i="11"/>
  <c r="T35" i="11" s="1"/>
  <c r="S34" i="11"/>
  <c r="T34" i="11" s="1"/>
  <c r="S33" i="11"/>
  <c r="S32" i="11"/>
  <c r="S31" i="11"/>
  <c r="T31" i="11" s="1"/>
  <c r="S30" i="11"/>
  <c r="T30" i="11" s="1"/>
  <c r="S29" i="11"/>
  <c r="T29" i="11" s="1"/>
  <c r="S28" i="11"/>
  <c r="T28" i="11" s="1"/>
  <c r="S27" i="11"/>
  <c r="T27" i="11" s="1"/>
  <c r="S26" i="11"/>
  <c r="T26" i="11" s="1"/>
  <c r="S25" i="11"/>
  <c r="T25" i="11" s="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T9" i="11" s="1"/>
  <c r="S8" i="11"/>
  <c r="T8" i="11" s="1"/>
  <c r="S7" i="11"/>
  <c r="S6" i="11"/>
  <c r="S5" i="11"/>
  <c r="S4" i="11"/>
  <c r="S3" i="11"/>
  <c r="T3" i="11" s="1"/>
  <c r="E27" i="11"/>
  <c r="E26" i="11"/>
  <c r="E24" i="11"/>
  <c r="E23" i="11"/>
  <c r="E21" i="11"/>
  <c r="E20" i="11"/>
  <c r="E19" i="11"/>
  <c r="AB13" i="11" s="1"/>
  <c r="E18" i="11"/>
  <c r="AB12" i="11" s="1"/>
  <c r="E17" i="11"/>
  <c r="E16" i="11"/>
  <c r="E15" i="11"/>
  <c r="E13" i="11"/>
  <c r="E12" i="11"/>
  <c r="AC22" i="11" s="1"/>
  <c r="E10" i="11"/>
  <c r="E22" i="11" s="1"/>
  <c r="E9" i="11"/>
  <c r="E5" i="11"/>
  <c r="AC21" i="11" s="1"/>
  <c r="E7" i="11"/>
  <c r="E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2" i="11"/>
  <c r="I30" i="2"/>
  <c r="I31" i="2" s="1"/>
  <c r="I32" i="2" s="1"/>
  <c r="I33" i="2" s="1"/>
  <c r="I34" i="2" s="1"/>
  <c r="I35" i="2" s="1"/>
  <c r="BI18" i="12" l="1"/>
  <c r="BI31" i="12" s="1"/>
  <c r="BG7" i="12"/>
  <c r="BG28" i="12" s="1"/>
  <c r="AY18" i="12"/>
  <c r="AY31" i="12" s="1"/>
  <c r="AU7" i="12"/>
  <c r="AU28" i="12" s="1"/>
  <c r="AR7" i="12"/>
  <c r="AR28" i="12" s="1"/>
  <c r="AN18" i="12"/>
  <c r="AN31" i="12" s="1"/>
  <c r="BH18" i="12"/>
  <c r="BH31" i="12" s="1"/>
  <c r="AX18" i="12"/>
  <c r="AX31" i="12" s="1"/>
  <c r="AT7" i="12"/>
  <c r="AT28" i="12" s="1"/>
  <c r="AW18" i="12"/>
  <c r="AW31" i="12" s="1"/>
  <c r="AZ7" i="12"/>
  <c r="AZ28" i="12" s="1"/>
  <c r="BG18" i="12"/>
  <c r="BG31" i="12" s="1"/>
  <c r="AU18" i="12"/>
  <c r="AU31" i="12" s="1"/>
  <c r="AQ7" i="12"/>
  <c r="AQ28" i="12" s="1"/>
  <c r="BF7" i="12"/>
  <c r="BF28" i="12" s="1"/>
  <c r="BC7" i="12"/>
  <c r="BC28" i="12" s="1"/>
  <c r="AT18" i="12"/>
  <c r="AT31" i="12" s="1"/>
  <c r="AP7" i="12"/>
  <c r="AP28" i="12" s="1"/>
  <c r="AS18" i="12"/>
  <c r="AS31" i="12" s="1"/>
  <c r="BE7" i="12"/>
  <c r="BE28" i="12" s="1"/>
  <c r="AO7" i="12"/>
  <c r="AO28" i="12" s="1"/>
  <c r="AN7" i="12"/>
  <c r="AN28" i="12" s="1"/>
  <c r="BO7" i="12"/>
  <c r="BO28" i="12" s="1"/>
  <c r="AQ18" i="12"/>
  <c r="AQ31" i="12" s="1"/>
  <c r="BN18" i="12"/>
  <c r="BN31" i="12" s="1"/>
  <c r="BD18" i="12"/>
  <c r="BD31" i="12" s="1"/>
  <c r="AX7" i="12"/>
  <c r="AX28" i="12" s="1"/>
  <c r="BP7" i="12"/>
  <c r="BP28" i="12" s="1"/>
  <c r="AR18" i="12"/>
  <c r="AR31" i="12" s="1"/>
  <c r="BD7" i="12"/>
  <c r="BD28" i="12" s="1"/>
  <c r="BP18" i="12"/>
  <c r="BP31" i="12" s="1"/>
  <c r="BN7" i="12"/>
  <c r="BN28" i="12" s="1"/>
  <c r="BF18" i="12"/>
  <c r="BF31" i="12" s="1"/>
  <c r="AP18" i="12"/>
  <c r="AP31" i="12" s="1"/>
  <c r="BB7" i="12"/>
  <c r="BB28" i="12" s="1"/>
  <c r="BM7" i="12"/>
  <c r="BM28" i="12" s="1"/>
  <c r="AO18" i="12"/>
  <c r="AO31" i="12" s="1"/>
  <c r="BA7" i="12"/>
  <c r="BA28" i="12" s="1"/>
  <c r="BO18" i="12"/>
  <c r="BO31" i="12" s="1"/>
  <c r="BE18" i="12"/>
  <c r="BE31" i="12" s="1"/>
  <c r="BM18" i="12"/>
  <c r="BM31" i="12" s="1"/>
  <c r="BK7" i="12"/>
  <c r="BK28" i="12" s="1"/>
  <c r="BC18" i="12"/>
  <c r="BC31" i="12" s="1"/>
  <c r="AM18" i="12"/>
  <c r="AM31" i="12" s="1"/>
  <c r="AY7" i="12"/>
  <c r="AY28" i="12" s="1"/>
  <c r="BL18" i="12"/>
  <c r="BL31" i="12" s="1"/>
  <c r="BJ7" i="12"/>
  <c r="BJ28" i="12" s="1"/>
  <c r="BB18" i="12"/>
  <c r="BB31" i="12" s="1"/>
  <c r="BK18" i="12"/>
  <c r="BK31" i="12" s="1"/>
  <c r="BI7" i="12"/>
  <c r="BI28" i="12" s="1"/>
  <c r="BA18" i="12"/>
  <c r="BA31" i="12" s="1"/>
  <c r="AW7" i="12"/>
  <c r="AW28" i="12" s="1"/>
  <c r="AS7" i="12"/>
  <c r="AS28" i="12" s="1"/>
  <c r="AV18" i="12"/>
  <c r="AV31" i="12" s="1"/>
  <c r="BJ18" i="12"/>
  <c r="BJ31" i="12" s="1"/>
  <c r="BH7" i="12"/>
  <c r="BH28" i="12" s="1"/>
  <c r="AZ18" i="12"/>
  <c r="AZ31" i="12" s="1"/>
  <c r="AV7" i="12"/>
  <c r="AV28" i="12" s="1"/>
  <c r="AM7" i="12"/>
  <c r="AM28" i="12" s="1"/>
  <c r="BL7" i="12"/>
  <c r="BL28" i="12" s="1"/>
  <c r="BO19" i="12"/>
  <c r="BM8" i="12"/>
  <c r="AU19" i="12"/>
  <c r="AQ8" i="12"/>
  <c r="AS19" i="12"/>
  <c r="BE8" i="12"/>
  <c r="BN19" i="12"/>
  <c r="BL8" i="12"/>
  <c r="AT19" i="12"/>
  <c r="BF8" i="12"/>
  <c r="AP8" i="12"/>
  <c r="BK8" i="12"/>
  <c r="AO8" i="12"/>
  <c r="AR19" i="12"/>
  <c r="BM19" i="12"/>
  <c r="BL19" i="12"/>
  <c r="AN8" i="12"/>
  <c r="BK19" i="12"/>
  <c r="BI8" i="12"/>
  <c r="AQ19" i="12"/>
  <c r="BC8" i="12"/>
  <c r="AM8" i="12"/>
  <c r="BC19" i="12"/>
  <c r="AT8" i="12"/>
  <c r="BJ19" i="12"/>
  <c r="BH8" i="12"/>
  <c r="BF19" i="12"/>
  <c r="AP19" i="12"/>
  <c r="BB8" i="12"/>
  <c r="AV8" i="12"/>
  <c r="BI19" i="12"/>
  <c r="BG8" i="12"/>
  <c r="BE19" i="12"/>
  <c r="AO19" i="12"/>
  <c r="BA8" i="12"/>
  <c r="AZ8" i="12"/>
  <c r="BH19" i="12"/>
  <c r="BD19" i="12"/>
  <c r="AN19" i="12"/>
  <c r="AM19" i="12"/>
  <c r="AY8" i="12"/>
  <c r="BG19" i="12"/>
  <c r="BB19" i="12"/>
  <c r="AX8" i="12"/>
  <c r="BA19" i="12"/>
  <c r="AW8" i="12"/>
  <c r="AY19" i="12"/>
  <c r="AU8" i="12"/>
  <c r="BP8" i="12"/>
  <c r="AX19" i="12"/>
  <c r="BO8" i="12"/>
  <c r="AW19" i="12"/>
  <c r="AS8" i="12"/>
  <c r="BJ8" i="12"/>
  <c r="BD8" i="12"/>
  <c r="AZ19" i="12"/>
  <c r="BP19" i="12"/>
  <c r="BN8" i="12"/>
  <c r="AV19" i="12"/>
  <c r="AR8" i="12"/>
  <c r="AQ12" i="12"/>
  <c r="AO12" i="12"/>
  <c r="BF12" i="12"/>
  <c r="AP12" i="12"/>
  <c r="AN12" i="12"/>
  <c r="BC12" i="12"/>
  <c r="AM12" i="12"/>
  <c r="BB12" i="12"/>
  <c r="BP12" i="12"/>
  <c r="BO12" i="12"/>
  <c r="BA12" i="12"/>
  <c r="AY12" i="12"/>
  <c r="BN12" i="12"/>
  <c r="AZ12" i="12"/>
  <c r="BM12" i="12"/>
  <c r="BL12" i="12"/>
  <c r="AX12" i="12"/>
  <c r="AW12" i="12"/>
  <c r="BK12" i="12"/>
  <c r="BI12" i="12"/>
  <c r="AU12" i="12"/>
  <c r="BH12" i="12"/>
  <c r="BG12" i="12"/>
  <c r="AS12" i="12"/>
  <c r="BE12" i="12"/>
  <c r="BD12" i="12"/>
  <c r="BJ12" i="12"/>
  <c r="AV12" i="12"/>
  <c r="AR12" i="12"/>
  <c r="AT12" i="12"/>
  <c r="BI10" i="12"/>
  <c r="AQ20" i="12"/>
  <c r="AY10" i="12"/>
  <c r="AN10" i="12"/>
  <c r="BH10" i="12"/>
  <c r="BF20" i="12"/>
  <c r="AP20" i="12"/>
  <c r="AX10" i="12"/>
  <c r="BG10" i="12"/>
  <c r="AW10" i="12"/>
  <c r="AN20" i="12"/>
  <c r="BJ20" i="12"/>
  <c r="BC20" i="12"/>
  <c r="AM20" i="12"/>
  <c r="AU10" i="12"/>
  <c r="AV20" i="12"/>
  <c r="BP20" i="12"/>
  <c r="BB20" i="12"/>
  <c r="AT10" i="12"/>
  <c r="AY20" i="12"/>
  <c r="BO20" i="12"/>
  <c r="BA20" i="12"/>
  <c r="AS10" i="12"/>
  <c r="AR10" i="12"/>
  <c r="BN20" i="12"/>
  <c r="AZ20" i="12"/>
  <c r="AQ10" i="12"/>
  <c r="BM20" i="12"/>
  <c r="BL20" i="12"/>
  <c r="BP10" i="12"/>
  <c r="AX20" i="12"/>
  <c r="BF10" i="12"/>
  <c r="AP10" i="12"/>
  <c r="BO10" i="12"/>
  <c r="BE10" i="12"/>
  <c r="BN10" i="12"/>
  <c r="BD10" i="12"/>
  <c r="BB10" i="12"/>
  <c r="BK20" i="12"/>
  <c r="AW20" i="12"/>
  <c r="AO10" i="12"/>
  <c r="BI20" i="12"/>
  <c r="BM10" i="12"/>
  <c r="AU20" i="12"/>
  <c r="BC10" i="12"/>
  <c r="AM10" i="12"/>
  <c r="BL10" i="12"/>
  <c r="AT20" i="12"/>
  <c r="BH20" i="12"/>
  <c r="BG20" i="12"/>
  <c r="BK10" i="12"/>
  <c r="AS20" i="12"/>
  <c r="BA10" i="12"/>
  <c r="AO20" i="12"/>
  <c r="BJ10" i="12"/>
  <c r="AR20" i="12"/>
  <c r="AZ10" i="12"/>
  <c r="BE20" i="12"/>
  <c r="BD20" i="12"/>
  <c r="AV10" i="12"/>
  <c r="AY14" i="12"/>
  <c r="AW14" i="12"/>
  <c r="BP14" i="12"/>
  <c r="AX14" i="12"/>
  <c r="BN14" i="12"/>
  <c r="AN14" i="12"/>
  <c r="BO14" i="12"/>
  <c r="AV14" i="12"/>
  <c r="BM14" i="12"/>
  <c r="AU14" i="12"/>
  <c r="AT14" i="12"/>
  <c r="BL14" i="12"/>
  <c r="AQ14" i="12"/>
  <c r="BD14" i="12"/>
  <c r="BK14" i="12"/>
  <c r="AS14" i="12"/>
  <c r="BJ14" i="12"/>
  <c r="AR14" i="12"/>
  <c r="BI14" i="12"/>
  <c r="BH14" i="12"/>
  <c r="BF14" i="12"/>
  <c r="AP14" i="12"/>
  <c r="AO14" i="12"/>
  <c r="BG14" i="12"/>
  <c r="BE14" i="12"/>
  <c r="BC14" i="12"/>
  <c r="AM14" i="12"/>
  <c r="BB14" i="12"/>
  <c r="BA14" i="12"/>
  <c r="AZ14" i="12"/>
  <c r="E6" i="11"/>
  <c r="U15" i="11" s="1"/>
  <c r="E8" i="11"/>
  <c r="U43" i="11" s="1"/>
  <c r="E3" i="11"/>
  <c r="U55" i="11" s="1"/>
  <c r="U47" i="11"/>
  <c r="U22" i="11"/>
  <c r="U32" i="11"/>
  <c r="U33" i="11"/>
  <c r="U4" i="11"/>
  <c r="U36" i="11"/>
  <c r="U5" i="11"/>
  <c r="U37" i="11"/>
  <c r="U6" i="11"/>
  <c r="U38" i="11"/>
  <c r="U7" i="11"/>
  <c r="U10" i="11"/>
  <c r="U44" i="11"/>
  <c r="U13" i="11"/>
  <c r="U11" i="11"/>
  <c r="U12" i="11"/>
  <c r="U17" i="11"/>
  <c r="U18" i="11"/>
  <c r="U19" i="11"/>
  <c r="U20" i="11"/>
  <c r="U52" i="11"/>
  <c r="U53" i="11"/>
  <c r="U54" i="11"/>
  <c r="T32" i="11"/>
  <c r="T41" i="11"/>
  <c r="T33" i="11"/>
  <c r="U45" i="11"/>
  <c r="U14" i="11"/>
  <c r="U16" i="11"/>
  <c r="U48" i="11"/>
  <c r="U49" i="11"/>
  <c r="U50" i="11"/>
  <c r="U51" i="11"/>
  <c r="U21" i="11"/>
  <c r="U23" i="11"/>
  <c r="U3" i="11"/>
  <c r="T24" i="11"/>
  <c r="T23" i="11"/>
  <c r="U25" i="11"/>
  <c r="T54" i="11"/>
  <c r="T22" i="11"/>
  <c r="T53" i="11"/>
  <c r="T21" i="11"/>
  <c r="U27" i="11"/>
  <c r="T52" i="11"/>
  <c r="T20" i="11"/>
  <c r="U28" i="11"/>
  <c r="T51" i="11"/>
  <c r="T19" i="11"/>
  <c r="U29" i="11"/>
  <c r="T50" i="11"/>
  <c r="T18" i="11"/>
  <c r="U30" i="11"/>
  <c r="T49" i="11"/>
  <c r="T17" i="11"/>
  <c r="U31" i="11"/>
  <c r="T48" i="11"/>
  <c r="T16" i="11"/>
  <c r="E25" i="11"/>
  <c r="T47" i="11"/>
  <c r="T15" i="11"/>
  <c r="T46" i="11"/>
  <c r="T14" i="11"/>
  <c r="U34" i="11"/>
  <c r="T45" i="11"/>
  <c r="T13" i="11"/>
  <c r="U35" i="11"/>
  <c r="T44" i="11"/>
  <c r="T12" i="11"/>
  <c r="T11" i="11"/>
  <c r="T10" i="11"/>
  <c r="U39" i="11"/>
  <c r="U8" i="11"/>
  <c r="U40" i="11"/>
  <c r="T39" i="11"/>
  <c r="T7" i="11"/>
  <c r="U9" i="11"/>
  <c r="T38" i="11"/>
  <c r="T6" i="11"/>
  <c r="U42" i="11"/>
  <c r="T37" i="11"/>
  <c r="T5" i="11"/>
  <c r="T36" i="11"/>
  <c r="T4" i="11"/>
  <c r="AC13" i="2"/>
  <c r="AC12" i="2"/>
  <c r="AC11" i="2"/>
  <c r="H9" i="2"/>
  <c r="U56" i="11" l="1"/>
  <c r="U57" i="11"/>
  <c r="U58" i="11"/>
  <c r="U59" i="11"/>
  <c r="U60" i="11"/>
  <c r="U61" i="11"/>
  <c r="U62" i="11"/>
  <c r="AC20" i="11"/>
  <c r="E4" i="11"/>
  <c r="BI32" i="12"/>
  <c r="AY32" i="12"/>
  <c r="BA32" i="12"/>
  <c r="BM32" i="12"/>
  <c r="U26" i="11"/>
  <c r="BF32" i="12"/>
  <c r="BP32" i="12"/>
  <c r="BJ32" i="12"/>
  <c r="BN32" i="12"/>
  <c r="AR32" i="12"/>
  <c r="AQ32" i="12"/>
  <c r="BO32" i="12"/>
  <c r="AS32" i="12"/>
  <c r="AU32" i="12"/>
  <c r="AW32" i="12"/>
  <c r="BK32" i="12"/>
  <c r="AP32" i="12"/>
  <c r="BE32" i="12"/>
  <c r="BH32" i="12"/>
  <c r="AV32" i="12"/>
  <c r="BB32" i="12"/>
  <c r="AZ32" i="12"/>
  <c r="AO32" i="12"/>
  <c r="BG32" i="12"/>
  <c r="AX32" i="12"/>
  <c r="AN32" i="12"/>
  <c r="BL32" i="12"/>
  <c r="BC32" i="12"/>
  <c r="BD32" i="12"/>
  <c r="AT32" i="12"/>
  <c r="U41" i="11"/>
  <c r="BK13" i="12"/>
  <c r="BC13" i="12"/>
  <c r="AM13" i="12"/>
  <c r="AZ13" i="12"/>
  <c r="BJ13" i="12"/>
  <c r="BB13" i="12"/>
  <c r="BI13" i="12"/>
  <c r="BA13" i="12"/>
  <c r="BG13" i="12"/>
  <c r="AY13" i="12"/>
  <c r="AX13" i="12"/>
  <c r="AW13" i="12"/>
  <c r="AV13" i="12"/>
  <c r="AU13" i="12"/>
  <c r="BP13" i="12"/>
  <c r="AT13" i="12"/>
  <c r="AS13" i="12"/>
  <c r="BO13" i="12"/>
  <c r="AQ13" i="12"/>
  <c r="BN13" i="12"/>
  <c r="BF13" i="12"/>
  <c r="BM13" i="12"/>
  <c r="BE13" i="12"/>
  <c r="AO13" i="12"/>
  <c r="BH13" i="12"/>
  <c r="AP13" i="12"/>
  <c r="BL13" i="12"/>
  <c r="BD13" i="12"/>
  <c r="AN13" i="12"/>
  <c r="AR13" i="12"/>
  <c r="BC9" i="12"/>
  <c r="BC29" i="12" s="1"/>
  <c r="AM9" i="12"/>
  <c r="AM29" i="12" s="1"/>
  <c r="BP9" i="12"/>
  <c r="BP29" i="12" s="1"/>
  <c r="AZ9" i="12"/>
  <c r="AZ29" i="12" s="1"/>
  <c r="BB9" i="12"/>
  <c r="BB29" i="12" s="1"/>
  <c r="BH9" i="12"/>
  <c r="BH29" i="12" s="1"/>
  <c r="AP9" i="12"/>
  <c r="AP29" i="12" s="1"/>
  <c r="BO9" i="12"/>
  <c r="BO29" i="12" s="1"/>
  <c r="AY9" i="12"/>
  <c r="AY29" i="12" s="1"/>
  <c r="AX9" i="12"/>
  <c r="AX29" i="12" s="1"/>
  <c r="BK9" i="12"/>
  <c r="BK29" i="12" s="1"/>
  <c r="BN9" i="12"/>
  <c r="BN29" i="12" s="1"/>
  <c r="BM9" i="12"/>
  <c r="BM29" i="12" s="1"/>
  <c r="AW9" i="12"/>
  <c r="AW29" i="12" s="1"/>
  <c r="AU9" i="12"/>
  <c r="AU29" i="12" s="1"/>
  <c r="AR9" i="12"/>
  <c r="AR29" i="12" s="1"/>
  <c r="BL9" i="12"/>
  <c r="BL29" i="12" s="1"/>
  <c r="AV9" i="12"/>
  <c r="AV29" i="12" s="1"/>
  <c r="BJ9" i="12"/>
  <c r="BJ29" i="12" s="1"/>
  <c r="AT9" i="12"/>
  <c r="AT29" i="12" s="1"/>
  <c r="AS9" i="12"/>
  <c r="AS29" i="12" s="1"/>
  <c r="BI9" i="12"/>
  <c r="BI29" i="12" s="1"/>
  <c r="BG9" i="12"/>
  <c r="BG29" i="12" s="1"/>
  <c r="AQ9" i="12"/>
  <c r="AQ29" i="12" s="1"/>
  <c r="BF9" i="12"/>
  <c r="BF29" i="12" s="1"/>
  <c r="BE9" i="12"/>
  <c r="BE29" i="12" s="1"/>
  <c r="AO9" i="12"/>
  <c r="AO29" i="12" s="1"/>
  <c r="BA9" i="12"/>
  <c r="BA29" i="12" s="1"/>
  <c r="BD9" i="12"/>
  <c r="BD29" i="12" s="1"/>
  <c r="AN9" i="12"/>
  <c r="AN29" i="12" s="1"/>
  <c r="BG15" i="12"/>
  <c r="BG30" i="12" s="1"/>
  <c r="AU15" i="12"/>
  <c r="AU30" i="12" s="1"/>
  <c r="AS15" i="12"/>
  <c r="AS30" i="12" s="1"/>
  <c r="BL15" i="12"/>
  <c r="BL30" i="12" s="1"/>
  <c r="AT15" i="12"/>
  <c r="AT30" i="12" s="1"/>
  <c r="AQ15" i="12"/>
  <c r="AQ30" i="12" s="1"/>
  <c r="BF15" i="12"/>
  <c r="BF30" i="12" s="1"/>
  <c r="AP15" i="12"/>
  <c r="AP30" i="12" s="1"/>
  <c r="BE15" i="12"/>
  <c r="BE30" i="12" s="1"/>
  <c r="AO15" i="12"/>
  <c r="AO30" i="12" s="1"/>
  <c r="BD15" i="12"/>
  <c r="BD30" i="12" s="1"/>
  <c r="AM15" i="12"/>
  <c r="AM30" i="12" s="1"/>
  <c r="BP15" i="12"/>
  <c r="BP30" i="12" s="1"/>
  <c r="AN15" i="12"/>
  <c r="AN30" i="12" s="1"/>
  <c r="BC15" i="12"/>
  <c r="BC30" i="12" s="1"/>
  <c r="BO15" i="12"/>
  <c r="BO30" i="12" s="1"/>
  <c r="BN15" i="12"/>
  <c r="BN30" i="12" s="1"/>
  <c r="BB15" i="12"/>
  <c r="BB30" i="12" s="1"/>
  <c r="BA15" i="12"/>
  <c r="BA30" i="12" s="1"/>
  <c r="AZ15" i="12"/>
  <c r="AZ30" i="12" s="1"/>
  <c r="BM15" i="12"/>
  <c r="BM30" i="12" s="1"/>
  <c r="BK15" i="12"/>
  <c r="BK30" i="12" s="1"/>
  <c r="AY15" i="12"/>
  <c r="AY30" i="12" s="1"/>
  <c r="BJ15" i="12"/>
  <c r="BJ30" i="12" s="1"/>
  <c r="AX15" i="12"/>
  <c r="AX30" i="12" s="1"/>
  <c r="BI15" i="12"/>
  <c r="BI30" i="12" s="1"/>
  <c r="AW15" i="12"/>
  <c r="AW30" i="12" s="1"/>
  <c r="AR15" i="12"/>
  <c r="AR30" i="12" s="1"/>
  <c r="BH15" i="12"/>
  <c r="BH30" i="12" s="1"/>
  <c r="AV15" i="12"/>
  <c r="AV30" i="12" s="1"/>
  <c r="AM32" i="12"/>
  <c r="U24" i="11"/>
  <c r="U4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  <author>Amit Kanudia</author>
    <author>Administrator</author>
  </authors>
  <commentList>
    <comment ref="U5" authorId="0" shapeId="0" xr:uid="{C3E001FB-55F7-49B6-B35B-5B70BE478AF3}">
      <text>
        <r>
          <rPr>
            <b/>
            <sz val="9"/>
            <color indexed="81"/>
            <rFont val="Tahoma"/>
            <family val="2"/>
          </rPr>
          <t>AMIT:</t>
        </r>
        <r>
          <rPr>
            <sz val="9"/>
            <color indexed="81"/>
            <rFont val="Tahoma"/>
            <family val="2"/>
          </rPr>
          <t xml:space="preserve">
12-03-2022
Geothermal has been introduced only to respect RE targets
</t>
        </r>
      </text>
    </comment>
    <comment ref="D10" authorId="1" shapeId="0" xr:uid="{10A20B19-9583-419F-B550-3C6893B8EE4F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12-11-2021
These should be a part of optimistic H2 scenario
</t>
        </r>
      </text>
    </comment>
    <comment ref="D11" authorId="1" shapeId="0" xr:uid="{D6083F33-233C-4C33-995F-15424AE3CDD1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13-11-2021
doesn't make sense
</t>
        </r>
      </text>
    </comment>
    <comment ref="H16" authorId="1" shapeId="0" xr:uid="{08787277-A98D-4ACF-911C-99AE4FC6817D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23-07-2021
based on a recent 1.2mbpd refinery - $60b
</t>
        </r>
      </text>
    </comment>
    <comment ref="D23" authorId="1" shapeId="0" xr:uid="{19FE9EE0-EA68-468D-A52B-38BBB275CD6C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28-03-2022
these processes are included only for calibration purpose</t>
        </r>
      </text>
    </comment>
    <comment ref="J39" authorId="1" shapeId="0" xr:uid="{A1783677-CD1A-4F54-B42B-D4AB55BF9ACA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12-04-2022
to get rid of OILNAP dummy</t>
        </r>
      </text>
    </comment>
    <comment ref="L43" authorId="2" shapeId="0" xr:uid="{F7716475-3B1F-478F-B7AA-33D8393F6C2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7/29/2023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D'HERBEMONT Vincent</author>
    <author>Administrator</author>
  </authors>
  <commentList>
    <comment ref="E5" authorId="0" shapeId="0" xr:uid="{C4E670A5-37DB-4AD6-9208-17FCF815D75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12-04-2022
3X coal
</t>
        </r>
      </text>
    </comment>
    <comment ref="E11" authorId="1" shapeId="0" xr:uid="{2C3B11E8-5BD0-4BC7-B4A5-31F40E36A4CB}">
      <text>
        <r>
          <rPr>
            <b/>
            <sz val="9"/>
            <color indexed="81"/>
            <rFont val="Tahoma"/>
            <family val="2"/>
          </rPr>
          <t>D'HERBEMONT Vincent: 10 euros/MWh(LHV)</t>
        </r>
        <r>
          <rPr>
            <sz val="9"/>
            <color indexed="81"/>
            <rFont val="Tahoma"/>
            <family val="2"/>
          </rPr>
          <t xml:space="preserve">
https://www.sciencedirect.com/science/article/pii/S095965262303370X</t>
        </r>
      </text>
    </comment>
    <comment ref="O11" authorId="2" shapeId="0" xr:uid="{224033C5-30E5-4EDF-9789-1F1C9916FB2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2/24/2023
increasing a bit - DTC experience
</t>
        </r>
      </text>
    </comment>
    <comment ref="F13" authorId="2" shapeId="0" xr:uid="{C7D426BA-1E76-4CFE-AD35-75730809197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7/2/2023
preferred destination
</t>
        </r>
      </text>
    </comment>
    <comment ref="H31" authorId="0" shapeId="0" xr:uid="{9CEB6D67-66C2-4162-88C4-DC2ACD67E80C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19-09-2022
relaxation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4" authorId="0" shapeId="0" xr:uid="{2A0883B6-06C5-4147-8ADD-706A28FCC02F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26-09-2022
to make the buildrate Ucs work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F11" authorId="0" shapeId="0" xr:uid="{79333532-5B20-43BE-AC5D-BF3E5EA06CB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23-02-2022
UKTM</t>
        </r>
      </text>
    </comment>
    <comment ref="AF13" authorId="0" shapeId="0" xr:uid="{5ECA2639-34AB-4D42-A811-85657DC1B48F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04-04-2025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F4DEA051-324F-42C6-9171-70D9E048C3AB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27-07-2023
from BP data.. Storage costs are quite low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3" authorId="0" shapeId="0" xr:uid="{335EBE2A-C870-4BD8-91C0-B1C68BB275C3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20-07-2021
input into mining processes converted to non-binding versions as they seem to be affecting the prices too much. They will only be used for emission accounting and impact on prices.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8" authorId="0" shapeId="0" xr:uid="{FC4B1702-6AF8-4AF6-8AFF-52211262CF6F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17-06-2022
6kw batteries in cars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L3" authorId="0" shapeId="0" xr:uid="{74FE7AB6-7C3A-4A00-88DD-271DA6B610CD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06-04-2023
from near-term calibration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<sst xmlns="http://schemas.openxmlformats.org/spreadsheetml/2006/main" count="4641" uniqueCount="1085">
  <si>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</si>
  <si>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</si>
  <si>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</si>
  <si>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</si>
  <si>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</si>
  <si>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</si>
  <si>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</si>
  <si>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</si>
  <si>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</si>
  <si>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</si>
  <si>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</si>
  <si>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</si>
  <si>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</si>
  <si>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</si>
  <si>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Val_Cond</t>
  </si>
  <si>
    <t>Trans - Insert</t>
  </si>
  <si>
    <t>ACT_COST</t>
  </si>
  <si>
    <t>IRE</t>
  </si>
  <si>
    <t>ELC</t>
  </si>
  <si>
    <t>Glb*</t>
  </si>
  <si>
    <t>FLO_COST</t>
  </si>
  <si>
    <t>Curr</t>
  </si>
  <si>
    <t>*REFINE*</t>
  </si>
  <si>
    <t>OILDST</t>
  </si>
  <si>
    <t>OILGSL</t>
  </si>
  <si>
    <t>OILHFO</t>
  </si>
  <si>
    <t>OILJTK</t>
  </si>
  <si>
    <t>OILKER</t>
  </si>
  <si>
    <t>OILLPG</t>
  </si>
  <si>
    <t>USD15</t>
  </si>
  <si>
    <t>START</t>
  </si>
  <si>
    <t>~TFM_MIG</t>
  </si>
  <si>
    <t>LimType2</t>
  </si>
  <si>
    <t>UP</t>
  </si>
  <si>
    <t>ACT_BND</t>
  </si>
  <si>
    <t>Year2</t>
  </si>
  <si>
    <t>*1</t>
  </si>
  <si>
    <t>PSET_PN</t>
  </si>
  <si>
    <t>attribute</t>
  </si>
  <si>
    <t>process</t>
  </si>
  <si>
    <t>commodity</t>
  </si>
  <si>
    <t>year</t>
  </si>
  <si>
    <t>SUP_TGASWKS</t>
  </si>
  <si>
    <t>*2</t>
  </si>
  <si>
    <t>FLO_SHAR</t>
  </si>
  <si>
    <t>+.25</t>
  </si>
  <si>
    <t>CSET_SET</t>
  </si>
  <si>
    <t>NRG</t>
  </si>
  <si>
    <t>top_check</t>
  </si>
  <si>
    <t>OUT</t>
  </si>
  <si>
    <t>CSET_CN</t>
  </si>
  <si>
    <t>OILCRD</t>
  </si>
  <si>
    <t>+.5</t>
  </si>
  <si>
    <t>PSET_CI</t>
  </si>
  <si>
    <t>TRALPG</t>
  </si>
  <si>
    <t>Other_Indexes</t>
  </si>
  <si>
    <t>PSET_SET</t>
  </si>
  <si>
    <t>Top_Check</t>
  </si>
  <si>
    <t>DELIV</t>
  </si>
  <si>
    <t>___ELC</t>
  </si>
  <si>
    <t>IN</t>
  </si>
  <si>
    <t>COMELC</t>
  </si>
  <si>
    <t>~TFM_INS-TS</t>
  </si>
  <si>
    <t>EN_GeoThermal*</t>
  </si>
  <si>
    <t>ELCCOB</t>
  </si>
  <si>
    <t>ELCCOA</t>
  </si>
  <si>
    <t>ELCNGA</t>
  </si>
  <si>
    <t>ELCOIL</t>
  </si>
  <si>
    <t>~UC_SETS: R_E: AllRegions</t>
  </si>
  <si>
    <t>UC_N</t>
  </si>
  <si>
    <t>ELE,CHP</t>
  </si>
  <si>
    <t>UC_RHSRT~0</t>
  </si>
  <si>
    <t>UC_ACT</t>
  </si>
  <si>
    <t>GASNGA</t>
  </si>
  <si>
    <t>___NGA,-ELCNGA</t>
  </si>
  <si>
    <t>PRE</t>
  </si>
  <si>
    <t>INDNGA</t>
  </si>
  <si>
    <t>RESNGA,COMNGA</t>
  </si>
  <si>
    <t>TRANGA</t>
  </si>
  <si>
    <t>*LPG</t>
  </si>
  <si>
    <t>RESLPG,COMLPG</t>
  </si>
  <si>
    <t>*HFO,*KER,*DST</t>
  </si>
  <si>
    <t>COMHFO,COMDST,COMKER,RESHFO,RESDST,RESKER</t>
  </si>
  <si>
    <t>NCAP_FOMX</t>
  </si>
  <si>
    <t>SHAPE</t>
  </si>
  <si>
    <t>coal var</t>
  </si>
  <si>
    <t>gas var</t>
  </si>
  <si>
    <t>*CO?</t>
  </si>
  <si>
    <t>*NGA</t>
  </si>
  <si>
    <t>other_indexes</t>
  </si>
  <si>
    <t>I*GEO*</t>
  </si>
  <si>
    <t>LO</t>
  </si>
  <si>
    <t>SUP_TREFINER</t>
  </si>
  <si>
    <t>*.5</t>
  </si>
  <si>
    <t>INVCOST</t>
  </si>
  <si>
    <t>LIFE</t>
  </si>
  <si>
    <t>AGRCOA</t>
  </si>
  <si>
    <t>AGRKER</t>
  </si>
  <si>
    <t>AGRLPG</t>
  </si>
  <si>
    <t>AGRNGA</t>
  </si>
  <si>
    <t>AGROIL</t>
  </si>
  <si>
    <t>COMCOA</t>
  </si>
  <si>
    <t>COMHFO</t>
  </si>
  <si>
    <t>COMKER</t>
  </si>
  <si>
    <t>COMLPG</t>
  </si>
  <si>
    <t>COMNGA</t>
  </si>
  <si>
    <t>COMOIL</t>
  </si>
  <si>
    <t>ELCCoaG</t>
  </si>
  <si>
    <t>ELCGAS</t>
  </si>
  <si>
    <t>ELCOIL_CRD</t>
  </si>
  <si>
    <t>ELCOIL_DST</t>
  </si>
  <si>
    <t>ELCWAS</t>
  </si>
  <si>
    <t>INDBFG</t>
  </si>
  <si>
    <t>INDCOA</t>
  </si>
  <si>
    <t>INDCOG</t>
  </si>
  <si>
    <t>INDCOK</t>
  </si>
  <si>
    <t>INDHFO</t>
  </si>
  <si>
    <t>INDLPG</t>
  </si>
  <si>
    <t>INDOIL</t>
  </si>
  <si>
    <t>INDOVC</t>
  </si>
  <si>
    <t>INDPTC</t>
  </si>
  <si>
    <t>RESCOA</t>
  </si>
  <si>
    <t>RESHFO</t>
  </si>
  <si>
    <t>RESKER</t>
  </si>
  <si>
    <t>RESLPG</t>
  </si>
  <si>
    <t>RESNGA</t>
  </si>
  <si>
    <t>RESOIL</t>
  </si>
  <si>
    <t>SUPBFG</t>
  </si>
  <si>
    <t>SUPBIO</t>
  </si>
  <si>
    <t>SUPCOA</t>
  </si>
  <si>
    <t>SUPCOG</t>
  </si>
  <si>
    <t>SUPNGA</t>
  </si>
  <si>
    <t>SUPOIL</t>
  </si>
  <si>
    <t>SUPRFG</t>
  </si>
  <si>
    <t>SUPRPP</t>
  </si>
  <si>
    <t>TRACOA</t>
  </si>
  <si>
    <t>TRADST</t>
  </si>
  <si>
    <t>TRAGSL</t>
  </si>
  <si>
    <t>TRAHFO</t>
  </si>
  <si>
    <t>TRAJTK</t>
  </si>
  <si>
    <t>COA</t>
  </si>
  <si>
    <t>KER</t>
  </si>
  <si>
    <t>LPG</t>
  </si>
  <si>
    <t>NGA</t>
  </si>
  <si>
    <t>OIL</t>
  </si>
  <si>
    <t>HFO</t>
  </si>
  <si>
    <t>CoaG</t>
  </si>
  <si>
    <t>COB</t>
  </si>
  <si>
    <t>GAS</t>
  </si>
  <si>
    <t>OIL_CRD</t>
  </si>
  <si>
    <t>OIL_DST</t>
  </si>
  <si>
    <t>WAS</t>
  </si>
  <si>
    <t>BFG</t>
  </si>
  <si>
    <t>BIO</t>
  </si>
  <si>
    <t>COG</t>
  </si>
  <si>
    <t>COK</t>
  </si>
  <si>
    <t>OVC</t>
  </si>
  <si>
    <t>PTC</t>
  </si>
  <si>
    <t>RFG</t>
  </si>
  <si>
    <t>RPP</t>
  </si>
  <si>
    <t>DST</t>
  </si>
  <si>
    <t>GSL</t>
  </si>
  <si>
    <t>JTK</t>
  </si>
  <si>
    <t>Carbon Dioxide Emissions Coefficients by Fuel</t>
  </si>
  <si>
    <t xml:space="preserve">Pounds CO2 </t>
  </si>
  <si>
    <t>Kilograms CO2</t>
  </si>
  <si>
    <t>Pounds CO2</t>
  </si>
  <si>
    <t xml:space="preserve">Carbon Dioxide (CO2) Factors: </t>
  </si>
  <si>
    <t>Per Unit of Volume or Mass</t>
  </si>
  <si>
    <t>Per Million Btu</t>
  </si>
  <si>
    <t>Per GJ</t>
  </si>
  <si>
    <t>For homes and businesses</t>
  </si>
  <si>
    <t>Propane</t>
  </si>
  <si>
    <t>gallon</t>
  </si>
  <si>
    <t>Butane</t>
  </si>
  <si>
    <t>Butane/Propane Mix</t>
  </si>
  <si>
    <t>Home Heating and Diesel Fuel (Distillate)</t>
  </si>
  <si>
    <t>Kerosene</t>
  </si>
  <si>
    <t>Coal (All types)</t>
  </si>
  <si>
    <t>short ton</t>
  </si>
  <si>
    <t>Natural Gas</t>
  </si>
  <si>
    <t>thousand cubic feet</t>
  </si>
  <si>
    <t>Gasoline</t>
  </si>
  <si>
    <t>Residual Heating Fuel (Businesses only)</t>
  </si>
  <si>
    <t xml:space="preserve">Other transportation fuels </t>
  </si>
  <si>
    <t>Jet Fuel</t>
  </si>
  <si>
    <t>Aviation Gas</t>
  </si>
  <si>
    <t>Industrial fuels and others not listed above</t>
  </si>
  <si>
    <t>Flared natural gas</t>
  </si>
  <si>
    <t>Petroleum coke</t>
  </si>
  <si>
    <t>Other petroleum &amp; miscellaneous</t>
  </si>
  <si>
    <t>Nonfuel uses</t>
  </si>
  <si>
    <t>Asphalt and Road Oil</t>
  </si>
  <si>
    <t>Lubricants</t>
  </si>
  <si>
    <t>Petrochemical Feedstocks</t>
  </si>
  <si>
    <t>Special Naphthas (solvents)</t>
  </si>
  <si>
    <t xml:space="preserve">Waxes </t>
  </si>
  <si>
    <t>Coals by type</t>
  </si>
  <si>
    <t>Anthractie</t>
  </si>
  <si>
    <t>Bituminous</t>
  </si>
  <si>
    <t>Subbituminous</t>
  </si>
  <si>
    <t>Lignite</t>
  </si>
  <si>
    <t>Coke</t>
  </si>
  <si>
    <t>Other fuels</t>
  </si>
  <si>
    <t>Geothermal (average all generation)</t>
  </si>
  <si>
    <t>NA</t>
  </si>
  <si>
    <t>Municiple Solid Waste</t>
  </si>
  <si>
    <t>Tire-derived fuel</t>
  </si>
  <si>
    <t>Waste oil</t>
  </si>
  <si>
    <t>barrel</t>
  </si>
  <si>
    <t>Source: U.S. Energy Information Administration estimates.</t>
  </si>
  <si>
    <t>Note: To convert to carbon equivalents multiply by 12/44.</t>
  </si>
  <si>
    <t>Coefficients may vary slightly with estimation method and across time.</t>
  </si>
  <si>
    <t>~TFM_DINS</t>
  </si>
  <si>
    <t>VDA_EMCB</t>
  </si>
  <si>
    <t>value</t>
  </si>
  <si>
    <t>source</t>
  </si>
  <si>
    <t>c</t>
  </si>
  <si>
    <t>o</t>
  </si>
  <si>
    <t>b</t>
  </si>
  <si>
    <t>g</t>
  </si>
  <si>
    <t>w</t>
  </si>
  <si>
    <t>fuel</t>
  </si>
  <si>
    <t>kg/GJ</t>
  </si>
  <si>
    <t>pset_set</t>
  </si>
  <si>
    <t>~TFM_TOPINS</t>
  </si>
  <si>
    <t>SUPCO2No,SUPCO2Ng,SUPCO2Nc</t>
  </si>
  <si>
    <t>MinCoa*</t>
  </si>
  <si>
    <t>SUPCO2No,SUPCO2Ng</t>
  </si>
  <si>
    <t>MinGas*,Minoil*</t>
  </si>
  <si>
    <t>OILNGL</t>
  </si>
  <si>
    <t>Output</t>
  </si>
  <si>
    <t>Input</t>
  </si>
  <si>
    <t>SUPHET</t>
  </si>
  <si>
    <t>SUPELC</t>
  </si>
  <si>
    <t>SUPBDS</t>
  </si>
  <si>
    <t>*</t>
  </si>
  <si>
    <t>SUPCO2Ng</t>
  </si>
  <si>
    <t>SUPCO2No</t>
  </si>
  <si>
    <t>SUPCO2Nc</t>
  </si>
  <si>
    <t>COM_AGG</t>
  </si>
  <si>
    <t>TOTCO2</t>
  </si>
  <si>
    <t>Australia</t>
  </si>
  <si>
    <t>China</t>
  </si>
  <si>
    <t>India</t>
  </si>
  <si>
    <t>Russia</t>
  </si>
  <si>
    <t>CHPR</t>
  </si>
  <si>
    <t>allregions</t>
  </si>
  <si>
    <t>PASTI</t>
  </si>
  <si>
    <t>pset_pn</t>
  </si>
  <si>
    <t>NCAP_CPX</t>
  </si>
  <si>
    <t>Trd[_]*</t>
  </si>
  <si>
    <t>ELIFE</t>
  </si>
  <si>
    <t>\I:</t>
  </si>
  <si>
    <t>ELCBSL</t>
  </si>
  <si>
    <t/>
  </si>
  <si>
    <t>COA*</t>
  </si>
  <si>
    <t>$10/t</t>
  </si>
  <si>
    <t>GAS*</t>
  </si>
  <si>
    <t>$3/1000 cf</t>
  </si>
  <si>
    <t>OIL*</t>
  </si>
  <si>
    <t>$5/bbl</t>
  </si>
  <si>
    <t>Trd*GH2_10</t>
  </si>
  <si>
    <t>Trd_Hdt_gsl_01</t>
  </si>
  <si>
    <t>HH2</t>
  </si>
  <si>
    <t>*H2</t>
  </si>
  <si>
    <t>COM*</t>
  </si>
  <si>
    <t>~tfm_ins-ts: limtype=LO</t>
  </si>
  <si>
    <t>cset_set</t>
  </si>
  <si>
    <t>COM_ELAST</t>
  </si>
  <si>
    <t>DEM</t>
  </si>
  <si>
    <t>COM_VOC</t>
  </si>
  <si>
    <t>COM_STEP</t>
  </si>
  <si>
    <t>cset_cn</t>
  </si>
  <si>
    <t>main non-energy use emissions</t>
  </si>
  <si>
    <t>FLO_EMIS</t>
  </si>
  <si>
    <t>pset_co</t>
  </si>
  <si>
    <t>ICH_feedstock</t>
  </si>
  <si>
    <t>OILNAP</t>
  </si>
  <si>
    <t>NAP</t>
  </si>
  <si>
    <t>GASETH</t>
  </si>
  <si>
    <t>ETH</t>
  </si>
  <si>
    <t>UCSup_calib_MIN-COA</t>
  </si>
  <si>
    <t>MINCOA*</t>
  </si>
  <si>
    <t>UCSup_calib_MIN-GAS</t>
  </si>
  <si>
    <t>UCSup_calib_MIN-OIL</t>
  </si>
  <si>
    <t>UCSup_calib_MIN-BIO</t>
  </si>
  <si>
    <t>MINBIO*</t>
  </si>
  <si>
    <t>BIO*</t>
  </si>
  <si>
    <t>USD18</t>
  </si>
  <si>
    <t>pset_ci</t>
  </si>
  <si>
    <t>BIOBSL</t>
  </si>
  <si>
    <t>HH2CO2Nb</t>
  </si>
  <si>
    <t>HH2CO2Nc</t>
  </si>
  <si>
    <t>COAHCO</t>
  </si>
  <si>
    <t>HH2CO2Ng</t>
  </si>
  <si>
    <t>END</t>
  </si>
  <si>
    <t>~TFM_INS: limtype=FX; PSET_SET=CHP</t>
  </si>
  <si>
    <t>DMD</t>
  </si>
  <si>
    <t>PSET_CO</t>
  </si>
  <si>
    <t>TAD,TAI</t>
  </si>
  <si>
    <t>DMD,PRE</t>
  </si>
  <si>
    <t>attrib_cond</t>
  </si>
  <si>
    <t>INDHH2</t>
  </si>
  <si>
    <t>BSL</t>
  </si>
  <si>
    <t>Other_indexes</t>
  </si>
  <si>
    <t>COABCO</t>
  </si>
  <si>
    <t>DomProd</t>
  </si>
  <si>
    <t>O</t>
  </si>
  <si>
    <t>COACOK</t>
  </si>
  <si>
    <t>COABCO,COACOK,COAHCO,GASNGA,OILCRD</t>
  </si>
  <si>
    <t>COM_BNDNET</t>
  </si>
  <si>
    <t>-Min*</t>
  </si>
  <si>
    <t>FX</t>
  </si>
  <si>
    <t>attribute2</t>
  </si>
  <si>
    <t>MINGAS*</t>
  </si>
  <si>
    <t>MINOIL*</t>
  </si>
  <si>
    <t>Fixom and Varom computation for NEEDS units.sql</t>
  </si>
  <si>
    <t>Plant Type</t>
  </si>
  <si>
    <t>SO2  Control</t>
  </si>
  <si>
    <t>NOx  Control</t>
  </si>
  <si>
    <t>Hg Control</t>
  </si>
  <si>
    <t>Age of Unit</t>
  </si>
  <si>
    <t>FOM (2019$ /kW-Yr)</t>
  </si>
  <si>
    <t>Age2</t>
  </si>
  <si>
    <t>FOM2</t>
  </si>
  <si>
    <t>Coal Steam</t>
  </si>
  <si>
    <t>Dry FGD</t>
  </si>
  <si>
    <t>None</t>
  </si>
  <si>
    <t>0 to 40 Years</t>
  </si>
  <si>
    <t>40 to 50 Years</t>
  </si>
  <si>
    <t>SCR</t>
  </si>
  <si>
    <t>O/G Steam</t>
  </si>
  <si>
    <t>Combined Cycle</t>
  </si>
  <si>
    <t>All Years</t>
  </si>
  <si>
    <t>Combustion Turbine</t>
  </si>
  <si>
    <t>IPM Table 4-10 Life Extension Cost Assumptions Used in v6</t>
  </si>
  <si>
    <t xml:space="preserve">The life extension costs were added once the unit reaches its assumed lifespan. </t>
  </si>
  <si>
    <t xml:space="preserve">However, if the unit reaches its lifespan before the first run year, then the life extension cost was applied when the unit reaches twice its lifespan age. </t>
  </si>
  <si>
    <t xml:space="preserve">The assumption implies if the unit has reached its lifespan before the first run year, it has already incurred the necessary life extension related investment costs and is considered sunk. </t>
  </si>
  <si>
    <t>Type, Lifespan</t>
  </si>
  <si>
    <t>Lifespan</t>
  </si>
  <si>
    <t xml:space="preserve">Life Extension Cost (2019$/kW) </t>
  </si>
  <si>
    <t xml:space="preserve">Biomass 40 </t>
  </si>
  <si>
    <t xml:space="preserve">40 </t>
  </si>
  <si>
    <t xml:space="preserve">Coal Steam 40 </t>
  </si>
  <si>
    <t xml:space="preserve">Combined Cycle 30 </t>
  </si>
  <si>
    <t xml:space="preserve">30 </t>
  </si>
  <si>
    <t xml:space="preserve">Combustion Turbine 30 </t>
  </si>
  <si>
    <t xml:space="preserve">IC Engine 30 </t>
  </si>
  <si>
    <t xml:space="preserve">Oil/Gas Steam 40 </t>
  </si>
  <si>
    <t xml:space="preserve">IGCC 40 </t>
  </si>
  <si>
    <t xml:space="preserve">Landfill Gas 20 </t>
  </si>
  <si>
    <t xml:space="preserve">20 </t>
  </si>
  <si>
    <t>E_Coal,DMD_AUTOP</t>
  </si>
  <si>
    <t>E_Gas-ST</t>
  </si>
  <si>
    <t>E_Gas-CC</t>
  </si>
  <si>
    <t>E_Gas-CT</t>
  </si>
  <si>
    <t>~TFM_INS-TS: attribute=SHAPE</t>
  </si>
  <si>
    <t>SUP_TBLASTFUR</t>
  </si>
  <si>
    <t>SUP_TCOALLIQ</t>
  </si>
  <si>
    <t>SUP_TCOKEOVS</t>
  </si>
  <si>
    <t>Global avg values apply after base-year</t>
  </si>
  <si>
    <t>~TFM_DINS-TS: attribute=INPUT</t>
  </si>
  <si>
    <t>some regions don't produce enough of these</t>
  </si>
  <si>
    <t>share</t>
  </si>
  <si>
    <t>FT_INDOIL,FT_ELCOIL</t>
  </si>
  <si>
    <t>+.03</t>
  </si>
  <si>
    <t>~tfm_topins</t>
  </si>
  <si>
    <t>agr000</t>
  </si>
  <si>
    <t>out</t>
  </si>
  <si>
    <t>com_bndnet</t>
  </si>
  <si>
    <t>~tfm_ins-ts</t>
  </si>
  <si>
    <t>limtype</t>
  </si>
  <si>
    <t>Trd_Hdt,Trd_Lcv</t>
  </si>
  <si>
    <t>uc_rhsrt~0</t>
  </si>
  <si>
    <t>rep_tra_road_pass</t>
  </si>
  <si>
    <t>rep_tra_road_frt</t>
  </si>
  <si>
    <t>Trd_Car,Trd_2w,Trd_3w,Trd_bus</t>
  </si>
  <si>
    <t>rep_totco2</t>
  </si>
  <si>
    <t>uc_comprd</t>
  </si>
  <si>
    <t>uc_comnet</t>
  </si>
  <si>
    <t>~UC_T: N</t>
  </si>
  <si>
    <t>rep_res_cookhw</t>
  </si>
  <si>
    <t>rep_res_lightappl</t>
  </si>
  <si>
    <t>rep_res_spht</t>
  </si>
  <si>
    <t>rep_res_spcool</t>
  </si>
  <si>
    <t>rep_com_cookhw</t>
  </si>
  <si>
    <t>rep_com_lightappl</t>
  </si>
  <si>
    <t>rep_com_spcool</t>
  </si>
  <si>
    <t>rep_com_spht</t>
  </si>
  <si>
    <t>RCD,RCW,RDW,REA,ROT,RRF</t>
  </si>
  <si>
    <t>RCK</t>
  </si>
  <si>
    <t>RHW</t>
  </si>
  <si>
    <t>RLI</t>
  </si>
  <si>
    <t>RSC</t>
  </si>
  <si>
    <t>RSH</t>
  </si>
  <si>
    <t>CCK</t>
  </si>
  <si>
    <t>CHW</t>
  </si>
  <si>
    <t>CLA</t>
  </si>
  <si>
    <t>COE,COT,CRF</t>
  </si>
  <si>
    <t>CSC</t>
  </si>
  <si>
    <t>CSH</t>
  </si>
  <si>
    <t>-IRE</t>
  </si>
  <si>
    <t>~TFM_TOPINS-A</t>
  </si>
  <si>
    <t>SectFuel</t>
  </si>
  <si>
    <t>input_mincoa</t>
  </si>
  <si>
    <t>input_minoil-gas</t>
  </si>
  <si>
    <t>MINOIL*,MINGAS*</t>
  </si>
  <si>
    <t>UCSup_calib_MIN---OIL</t>
  </si>
  <si>
    <t>CDD</t>
  </si>
  <si>
    <t>HDD</t>
  </si>
  <si>
    <t>GDP</t>
  </si>
  <si>
    <t>GDPPCAP</t>
  </si>
  <si>
    <t>POP</t>
  </si>
  <si>
    <t>MIN</t>
  </si>
  <si>
    <t>MAX</t>
  </si>
  <si>
    <t>AVG</t>
  </si>
  <si>
    <t>AFA</t>
  </si>
  <si>
    <t>HP share</t>
  </si>
  <si>
    <t>HP</t>
  </si>
  <si>
    <t>EFF</t>
  </si>
  <si>
    <t>val_cond</t>
  </si>
  <si>
    <t>&gt;2.5</t>
  </si>
  <si>
    <t>-*000</t>
  </si>
  <si>
    <t>UCT_car batteries cap</t>
  </si>
  <si>
    <t>~UC_T: UC_RHSRT~FX</t>
  </si>
  <si>
    <t>UC_CAP</t>
  </si>
  <si>
    <t>STG</t>
  </si>
  <si>
    <t>TRDELC</t>
  </si>
  <si>
    <t>Trd_car</t>
  </si>
  <si>
    <t>UCS_oil prod export lim</t>
  </si>
  <si>
    <t>UC_IRE-E</t>
  </si>
  <si>
    <t>UC_IRE-I</t>
  </si>
  <si>
    <t>~UC_T: UC_RHSRT~UP</t>
  </si>
  <si>
    <t>ALLOILcrd,ALLOILprd</t>
  </si>
  <si>
    <t>ALLOILcrd</t>
  </si>
  <si>
    <t>MIN*,-IMPNRGZ</t>
  </si>
  <si>
    <t>-SUP*</t>
  </si>
  <si>
    <t>region</t>
  </si>
  <si>
    <t>GBL</t>
  </si>
  <si>
    <t>UCS_coal prod export lim</t>
  </si>
  <si>
    <t>AllCOAL,AllCoalind</t>
  </si>
  <si>
    <t>AllCoal</t>
  </si>
  <si>
    <t>UC_FLO</t>
  </si>
  <si>
    <t>UC_BECCS only from dom bio</t>
  </si>
  <si>
    <t>CO2Cap*</t>
  </si>
  <si>
    <t>*BSL*</t>
  </si>
  <si>
    <t>TRA*</t>
  </si>
  <si>
    <t>UC_ATTR</t>
  </si>
  <si>
    <t>UC_NCAP</t>
  </si>
  <si>
    <t>NCAP,BUILDUP</t>
  </si>
  <si>
    <t>E_Hydro</t>
  </si>
  <si>
    <t>uc_act</t>
  </si>
  <si>
    <t>UC_H2 export only from elec</t>
  </si>
  <si>
    <t>Glb*HH2</t>
  </si>
  <si>
    <t>CSC,RSC</t>
  </si>
  <si>
    <t>Euro/kg</t>
  </si>
  <si>
    <t>ammonia shipping</t>
  </si>
  <si>
    <t>m$/PJ</t>
  </si>
  <si>
    <t>~UC_Sets: R_E: AllRegions</t>
  </si>
  <si>
    <t>Transport sector</t>
  </si>
  <si>
    <t>2019 PJ</t>
  </si>
  <si>
    <t>Road transport</t>
  </si>
  <si>
    <t>ncap_cost</t>
  </si>
  <si>
    <t>UC_Bld_Tra biofuels</t>
  </si>
  <si>
    <t>TRAB??</t>
  </si>
  <si>
    <t>UC_Bld_Tra H2</t>
  </si>
  <si>
    <t>TRA?H2</t>
  </si>
  <si>
    <t>AF</t>
  </si>
  <si>
    <t>-IRE,-STG</t>
  </si>
  <si>
    <t>SUP_TRANSFER,SUP_TCOALLIQ,SUP_TGTL,SUP_TNONSPEC,SUP_TBLENDGAS</t>
  </si>
  <si>
    <t>UC_CAP~RHS</t>
  </si>
  <si>
    <t>UC_Desc</t>
  </si>
  <si>
    <t>UC_DYNBND</t>
  </si>
  <si>
    <t>UC_Capdecay-OIL</t>
  </si>
  <si>
    <t>ELCOIL*</t>
  </si>
  <si>
    <t>UC_Capdecay-Coa</t>
  </si>
  <si>
    <t>UC_Capdecay-Gas</t>
  </si>
  <si>
    <t>SUP_TCOALLIQ,SUP_TGTL,SUP_TNONSPEC,SUP_TBLENDGAS</t>
  </si>
  <si>
    <t>NON</t>
  </si>
  <si>
    <t>~TFM_UPD: sourcescen=BASE</t>
  </si>
  <si>
    <t>OBI</t>
  </si>
  <si>
    <t>Trd_lcv</t>
  </si>
  <si>
    <t>Trd_bus</t>
  </si>
  <si>
    <t>Trd_hdt</t>
  </si>
  <si>
    <t>Trd_2w</t>
  </si>
  <si>
    <t>Trd_3w</t>
  </si>
  <si>
    <t>INDELC</t>
  </si>
  <si>
    <t>MidEast_Naf</t>
  </si>
  <si>
    <t>Ukraine</t>
  </si>
  <si>
    <t>SUP_TREF*</t>
  </si>
  <si>
    <t>+.05</t>
  </si>
  <si>
    <t>GASRFG</t>
  </si>
  <si>
    <t>Country</t>
  </si>
  <si>
    <t>ISO</t>
  </si>
  <si>
    <t>mtpa</t>
  </si>
  <si>
    <t>UAE</t>
  </si>
  <si>
    <t>ARE</t>
  </si>
  <si>
    <t>AUS</t>
  </si>
  <si>
    <t>Brunei</t>
  </si>
  <si>
    <t>BRN</t>
  </si>
  <si>
    <t>Cameroon</t>
  </si>
  <si>
    <t>CMR</t>
  </si>
  <si>
    <t>Algeria</t>
  </si>
  <si>
    <t>DZA</t>
  </si>
  <si>
    <t>Egypt</t>
  </si>
  <si>
    <t>EGY</t>
  </si>
  <si>
    <t>Equatorial Guinea</t>
  </si>
  <si>
    <t>GNQ</t>
  </si>
  <si>
    <t>Indonesia</t>
  </si>
  <si>
    <t>IDN</t>
  </si>
  <si>
    <t>Mexico</t>
  </si>
  <si>
    <t>MEX</t>
  </si>
  <si>
    <t>Malaysia</t>
  </si>
  <si>
    <t>MYS</t>
  </si>
  <si>
    <t>Nigeria</t>
  </si>
  <si>
    <t>Norway</t>
  </si>
  <si>
    <t>NOR</t>
  </si>
  <si>
    <t>Oman</t>
  </si>
  <si>
    <t>OMN</t>
  </si>
  <si>
    <t>Peru</t>
  </si>
  <si>
    <t>PER</t>
  </si>
  <si>
    <t>Papua New Guinea</t>
  </si>
  <si>
    <t>PNG</t>
  </si>
  <si>
    <t>Qatar</t>
  </si>
  <si>
    <t>QAT</t>
  </si>
  <si>
    <t>RUS</t>
  </si>
  <si>
    <t>Trinidad &amp; Tobago</t>
  </si>
  <si>
    <t>TTO</t>
  </si>
  <si>
    <t>United States</t>
  </si>
  <si>
    <t>USA</t>
  </si>
  <si>
    <t>Yemen</t>
  </si>
  <si>
    <t>YEM</t>
  </si>
  <si>
    <t>~UC_SETS: R_S: AllRegions</t>
  </si>
  <si>
    <t>pset_pd</t>
  </si>
  <si>
    <t>*export*</t>
  </si>
  <si>
    <t>PJ/mt</t>
  </si>
  <si>
    <t>*2019</t>
  </si>
  <si>
    <t>*2020</t>
  </si>
  <si>
    <t>~UC_T: UC_RHST~LO</t>
  </si>
  <si>
    <t>TU_LNG*</t>
  </si>
  <si>
    <t>INPUT</t>
  </si>
  <si>
    <t>SUP_PipelineCons</t>
  </si>
  <si>
    <t>~TFM_DINS-AT</t>
  </si>
  <si>
    <t>UCS_pipeline consumption</t>
  </si>
  <si>
    <t>UC_COMPRD</t>
  </si>
  <si>
    <t>~TFM_TOPDINS</t>
  </si>
  <si>
    <t>io</t>
  </si>
  <si>
    <t>COM_IE</t>
  </si>
  <si>
    <t>Region</t>
  </si>
  <si>
    <t>UCS_gas prod calib_2021</t>
  </si>
  <si>
    <t>*2021</t>
  </si>
  <si>
    <t>*2022</t>
  </si>
  <si>
    <t>UCS_LNG2022calib_Export-Algeria</t>
  </si>
  <si>
    <t>LNG*DZA</t>
  </si>
  <si>
    <t>UCS_LNG2022calib_Export-Angola</t>
  </si>
  <si>
    <t>LNG*AGO</t>
  </si>
  <si>
    <t>UCS_LNG2022calib_Export-Argentina</t>
  </si>
  <si>
    <t>LNG*ARG</t>
  </si>
  <si>
    <t>UCS_LNG2022calib_Export-Australia</t>
  </si>
  <si>
    <t>LNG*AUS</t>
  </si>
  <si>
    <t>UCS_LNG2022calib_Export-Brunei</t>
  </si>
  <si>
    <t>LNG*BRN</t>
  </si>
  <si>
    <t>UCS_LNG2022calib_Export-Cameroon</t>
  </si>
  <si>
    <t>LNG*CMR</t>
  </si>
  <si>
    <t>UCS_LNG2022calib_Export-Egypt</t>
  </si>
  <si>
    <t>LNG*EGY</t>
  </si>
  <si>
    <t>UCS_LNG2022calib_Export-Equatorial Guinea</t>
  </si>
  <si>
    <t>LNG*GNQ</t>
  </si>
  <si>
    <t>UCS_LNG2022calib_Export-Indonesia</t>
  </si>
  <si>
    <t>LNG*IDN</t>
  </si>
  <si>
    <t>UCS_LNG2022calib_Export-Malaysia</t>
  </si>
  <si>
    <t>LNG*MYS</t>
  </si>
  <si>
    <t>UCS_LNG2022calib_Export-Mozambique</t>
  </si>
  <si>
    <t>LNG*MOZ</t>
  </si>
  <si>
    <t>UCS_LNG2022calib_Export-Nigeria</t>
  </si>
  <si>
    <t>LNG*NGA</t>
  </si>
  <si>
    <t>UCS_LNG2022calib_Export-Norway</t>
  </si>
  <si>
    <t>LNG*NOR</t>
  </si>
  <si>
    <t>UCS_LNG2022calib_Export-Oman</t>
  </si>
  <si>
    <t>LNG*OMN</t>
  </si>
  <si>
    <t>UCS_LNG2022calib_Export-Panama</t>
  </si>
  <si>
    <t>LNG*PAN</t>
  </si>
  <si>
    <t>UCS_LNG2022calib_Export-Papua New Guinea</t>
  </si>
  <si>
    <t>LNG*PNG</t>
  </si>
  <si>
    <t>UCS_LNG2022calib_Export-Peru</t>
  </si>
  <si>
    <t>LNG*PER</t>
  </si>
  <si>
    <t>UCS_LNG2022calib_Export-Qatar</t>
  </si>
  <si>
    <t>LNG*QAT</t>
  </si>
  <si>
    <t>UCS_LNG2022calib_Export-Russia</t>
  </si>
  <si>
    <t>LNG*RUS</t>
  </si>
  <si>
    <t>UCS_LNG2022calib_Export-Singapore</t>
  </si>
  <si>
    <t>LNG*SGP</t>
  </si>
  <si>
    <t>UCS_LNG2022calib_Export-Trinidad &amp; Tobago</t>
  </si>
  <si>
    <t>LNG*TTO</t>
  </si>
  <si>
    <t>UCS_LNG2022calib_Export-United Arab Emirates</t>
  </si>
  <si>
    <t>LNG*ARE</t>
  </si>
  <si>
    <t>UCS_LNG2022calib_Export-United States</t>
  </si>
  <si>
    <t>LNG*USA</t>
  </si>
  <si>
    <t>UCS_LNG2022calib_Export-Yemen</t>
  </si>
  <si>
    <t>LNG*YEM</t>
  </si>
  <si>
    <t>UCS_LNG2022calib_Import-Argentina</t>
  </si>
  <si>
    <t>GASLNG</t>
  </si>
  <si>
    <t>UCS_LNG2022calib_Import-Australia</t>
  </si>
  <si>
    <t>UCS_LNG2022calib_Import-Bahrain</t>
  </si>
  <si>
    <t>LNG*BHR</t>
  </si>
  <si>
    <t>UCS_LNG2022calib_Import-Bangladesh</t>
  </si>
  <si>
    <t>LNG*BGD</t>
  </si>
  <si>
    <t>UCS_LNG2022calib_Import-Belgium</t>
  </si>
  <si>
    <t>LNG*BEL</t>
  </si>
  <si>
    <t>UCS_LNG2022calib_Import-Brazil</t>
  </si>
  <si>
    <t>LNG*BRA</t>
  </si>
  <si>
    <t>UCS_LNG2022calib_Import-Cameroon</t>
  </si>
  <si>
    <t>UCS_LNG2022calib_Import-Canada</t>
  </si>
  <si>
    <t>LNG*CAN</t>
  </si>
  <si>
    <t>UCS_LNG2022calib_Import-Chile</t>
  </si>
  <si>
    <t>LNG*CHL</t>
  </si>
  <si>
    <t>UCS_LNG2022calib_Import-China</t>
  </si>
  <si>
    <t>LNG*CHN</t>
  </si>
  <si>
    <t>UCS_LNG2022calib_Import-Colombia</t>
  </si>
  <si>
    <t>LNG*COL</t>
  </si>
  <si>
    <t>UCS_LNG2022calib_Import-Croatia</t>
  </si>
  <si>
    <t>LNG*HRV</t>
  </si>
  <si>
    <t>UCS_LNG2022calib_Import-Dominican Republic</t>
  </si>
  <si>
    <t>LNG*DOM</t>
  </si>
  <si>
    <t>UCS_LNG2022calib_Import-Egypt</t>
  </si>
  <si>
    <t>UCS_LNG2022calib_Import-El Salvador</t>
  </si>
  <si>
    <t>LNG*SLV</t>
  </si>
  <si>
    <t>UCS_LNG2022calib_Import-Equatorial Guinea</t>
  </si>
  <si>
    <t>UCS_LNG2022calib_Import-Finland</t>
  </si>
  <si>
    <t>LNG*FIN</t>
  </si>
  <si>
    <t>UCS_LNG2022calib_Import-France</t>
  </si>
  <si>
    <t>LNG*FRA</t>
  </si>
  <si>
    <t>UCS_LNG2022calib_Import-Germany</t>
  </si>
  <si>
    <t>LNG*DEU</t>
  </si>
  <si>
    <t>UCS_LNG2022calib_Import-Gibraltar</t>
  </si>
  <si>
    <t>LNG*GIB</t>
  </si>
  <si>
    <t>UCS_LNG2022calib_Import-Greece</t>
  </si>
  <si>
    <t>LNG*GRC</t>
  </si>
  <si>
    <t>UCS_LNG2022calib_Import-India</t>
  </si>
  <si>
    <t>LNG*IND</t>
  </si>
  <si>
    <t>UCS_LNG2022calib_Import-Indonesia</t>
  </si>
  <si>
    <t>UCS_LNG2022calib_Import-Israel</t>
  </si>
  <si>
    <t>LNG*ISR</t>
  </si>
  <si>
    <t>UCS_LNG2022calib_Import-Italy</t>
  </si>
  <si>
    <t>LNG*ITA</t>
  </si>
  <si>
    <t>UCS_LNG2022calib_Import-Jamaica</t>
  </si>
  <si>
    <t>LNG*JAM</t>
  </si>
  <si>
    <t>UCS_LNG2022calib_Import-Japan</t>
  </si>
  <si>
    <t>LNG*JPN</t>
  </si>
  <si>
    <t>UCS_LNG2022calib_Import-Jordan</t>
  </si>
  <si>
    <t>LNG*JOR</t>
  </si>
  <si>
    <t>UCS_LNG2022calib_Import-Kuwait</t>
  </si>
  <si>
    <t>LNG*KWT</t>
  </si>
  <si>
    <t>UCS_LNG2022calib_Import-Lithuania</t>
  </si>
  <si>
    <t>LNG*LTU</t>
  </si>
  <si>
    <t>UCS_LNG2022calib_Import-Malaysia</t>
  </si>
  <si>
    <t>UCS_LNG2022calib_Import-Malta</t>
  </si>
  <si>
    <t>LNG*MLT</t>
  </si>
  <si>
    <t>UCS_LNG2022calib_Import-Mexico</t>
  </si>
  <si>
    <t>LNG*MEX</t>
  </si>
  <si>
    <t>UCS_LNG2022calib_Import-Myanmar</t>
  </si>
  <si>
    <t>LNG*MMR</t>
  </si>
  <si>
    <t>UCS_LNG2022calib_Import-Netherlands</t>
  </si>
  <si>
    <t>LNG*NLD</t>
  </si>
  <si>
    <t>UCS_LNG2022calib_Import-Norway</t>
  </si>
  <si>
    <t>UCS_LNG2022calib_Import-Pakistan</t>
  </si>
  <si>
    <t>LNG*PAK</t>
  </si>
  <si>
    <t>UCS_LNG2022calib_Import-Panama</t>
  </si>
  <si>
    <t>UCS_LNG2022calib_Import-Papua New Guinea</t>
  </si>
  <si>
    <t>UCS_LNG2022calib_Import-Poland</t>
  </si>
  <si>
    <t>LNG*POL</t>
  </si>
  <si>
    <t>UCS_LNG2022calib_Import-Portugal</t>
  </si>
  <si>
    <t>LNG*PRT</t>
  </si>
  <si>
    <t>UCS_LNG2022calib_Import-Puerto Rico</t>
  </si>
  <si>
    <t>LNG*PRI</t>
  </si>
  <si>
    <t>UCS_LNG2022calib_Import-Qatar</t>
  </si>
  <si>
    <t>UCS_LNG2022calib_Import-Russia</t>
  </si>
  <si>
    <t>UCS_LNG2022calib_Import-Singapore</t>
  </si>
  <si>
    <t>UCS_LNG2022calib_Import-South Korea</t>
  </si>
  <si>
    <t>LNG*KOR</t>
  </si>
  <si>
    <t>UCS_LNG2022calib_Import-Spain</t>
  </si>
  <si>
    <t>LNG*ESP</t>
  </si>
  <si>
    <t>UCS_LNG2022calib_Import-Sweden</t>
  </si>
  <si>
    <t>LNG*SWE</t>
  </si>
  <si>
    <t>UCS_LNG2022calib_Import-Taiwan</t>
  </si>
  <si>
    <t>LNG*TWN</t>
  </si>
  <si>
    <t>UCS_LNG2022calib_Import-Thailand</t>
  </si>
  <si>
    <t>LNG*THA</t>
  </si>
  <si>
    <t>UCS_LNG2022calib_Import-Trinidad &amp; Tobago</t>
  </si>
  <si>
    <t>UCS_LNG2022calib_Import-Turkey</t>
  </si>
  <si>
    <t>LNG*TUR</t>
  </si>
  <si>
    <t>UCS_LNG2022calib_Import-United Arab Emirates</t>
  </si>
  <si>
    <t>UCS_LNG2022calib_Import-United Kingdom</t>
  </si>
  <si>
    <t>LNG*GBR</t>
  </si>
  <si>
    <t>UCS_LNG2022calib_Import-United States</t>
  </si>
  <si>
    <t>~UC_T: UC_RHST</t>
  </si>
  <si>
    <t>timeslice</t>
  </si>
  <si>
    <t>~UC_T: UC_RHSRT~LO</t>
  </si>
  <si>
    <t>Process</t>
  </si>
  <si>
    <t>~TFM_INS-AT</t>
  </si>
  <si>
    <t>rcode</t>
  </si>
  <si>
    <t>SAU</t>
  </si>
  <si>
    <t>Saudi Arabia</t>
  </si>
  <si>
    <t>CAN</t>
  </si>
  <si>
    <t>Canada</t>
  </si>
  <si>
    <t>IRQ</t>
  </si>
  <si>
    <t>Iraq</t>
  </si>
  <si>
    <t>CHN</t>
  </si>
  <si>
    <t>United Arab Emirates</t>
  </si>
  <si>
    <t>BRA</t>
  </si>
  <si>
    <t>Brazil</t>
  </si>
  <si>
    <t>IRN</t>
  </si>
  <si>
    <t>Iran</t>
  </si>
  <si>
    <t>KWT</t>
  </si>
  <si>
    <t>Kuwait</t>
  </si>
  <si>
    <t>KAZ</t>
  </si>
  <si>
    <t>Kazakhstan</t>
  </si>
  <si>
    <t>AGO</t>
  </si>
  <si>
    <t>Angola</t>
  </si>
  <si>
    <t>LBY</t>
  </si>
  <si>
    <t>Libya</t>
  </si>
  <si>
    <t>VEN</t>
  </si>
  <si>
    <t>Venezuela</t>
  </si>
  <si>
    <t>GBR</t>
  </si>
  <si>
    <t>United Kingdom</t>
  </si>
  <si>
    <t>GUY</t>
  </si>
  <si>
    <t>Guyana</t>
  </si>
  <si>
    <t>IND</t>
  </si>
  <si>
    <t>ARG</t>
  </si>
  <si>
    <t>Argentina</t>
  </si>
  <si>
    <t>UC_RHST</t>
  </si>
  <si>
    <t>UC_RHST~0</t>
  </si>
  <si>
    <t>~UC_T: UC_ACT~UP</t>
  </si>
  <si>
    <t>TKM</t>
  </si>
  <si>
    <t>Turkmenistan</t>
  </si>
  <si>
    <t>UZB</t>
  </si>
  <si>
    <t>Uzbekistan</t>
  </si>
  <si>
    <t>PAK</t>
  </si>
  <si>
    <t>Pakistan</t>
  </si>
  <si>
    <t>MOZ</t>
  </si>
  <si>
    <t>Mozambique</t>
  </si>
  <si>
    <t>Azerbaijan</t>
  </si>
  <si>
    <t>COL</t>
  </si>
  <si>
    <t>Colombia</t>
  </si>
  <si>
    <t>Commodity</t>
  </si>
  <si>
    <t>COM_BNDPRD</t>
  </si>
  <si>
    <t>OIL_004</t>
  </si>
  <si>
    <t>OIL_007</t>
  </si>
  <si>
    <t>OIL_026</t>
  </si>
  <si>
    <t>OIL_046</t>
  </si>
  <si>
    <t>OIL_020</t>
  </si>
  <si>
    <t>OIL_002</t>
  </si>
  <si>
    <t>OIL_036</t>
  </si>
  <si>
    <t>OIL_006</t>
  </si>
  <si>
    <t>OIL_063</t>
  </si>
  <si>
    <t>OIL_023</t>
  </si>
  <si>
    <t>OIL_136</t>
  </si>
  <si>
    <t>OIL_010</t>
  </si>
  <si>
    <t>OIL_045</t>
  </si>
  <si>
    <t>OIL_065</t>
  </si>
  <si>
    <t>OIL_016</t>
  </si>
  <si>
    <t>OIL_103</t>
  </si>
  <si>
    <t>OIL_039</t>
  </si>
  <si>
    <t>OIL_009</t>
  </si>
  <si>
    <t>OIL_012</t>
  </si>
  <si>
    <t>OIL_093</t>
  </si>
  <si>
    <t>OIL_031</t>
  </si>
  <si>
    <t>OIL_005</t>
  </si>
  <si>
    <t>OIL_109</t>
  </si>
  <si>
    <t>OIL_003</t>
  </si>
  <si>
    <t>OIL_073</t>
  </si>
  <si>
    <t>OIL_068</t>
  </si>
  <si>
    <t>OIL_030</t>
  </si>
  <si>
    <t>OIL_066</t>
  </si>
  <si>
    <t>Ecuador</t>
  </si>
  <si>
    <t>OIL_027</t>
  </si>
  <si>
    <t>OIL_141</t>
  </si>
  <si>
    <t>Republic of Congo</t>
  </si>
  <si>
    <t>OIL_022</t>
  </si>
  <si>
    <t>Thailand</t>
  </si>
  <si>
    <t>Bahrain</t>
  </si>
  <si>
    <t>GAS_004</t>
  </si>
  <si>
    <t>GAS_007</t>
  </si>
  <si>
    <t>GAS_023</t>
  </si>
  <si>
    <t>GAS_020</t>
  </si>
  <si>
    <t>GAS_073</t>
  </si>
  <si>
    <t>GAS_002</t>
  </si>
  <si>
    <t>GAS_022</t>
  </si>
  <si>
    <t>GAS_065</t>
  </si>
  <si>
    <t>GAS_026</t>
  </si>
  <si>
    <t>GAS_009</t>
  </si>
  <si>
    <t>GAS_094</t>
  </si>
  <si>
    <t>GAS_030</t>
  </si>
  <si>
    <t>GAS_005</t>
  </si>
  <si>
    <t>GAS_068</t>
  </si>
  <si>
    <t>GAS_056</t>
  </si>
  <si>
    <t>GAS_036</t>
  </si>
  <si>
    <t>GAS_136</t>
  </si>
  <si>
    <t>GAS_027</t>
  </si>
  <si>
    <t>GAS_012</t>
  </si>
  <si>
    <t>GAS_093</t>
  </si>
  <si>
    <t>GAS_144</t>
  </si>
  <si>
    <t>Trinidad and Tobago</t>
  </si>
  <si>
    <t>GAS_045</t>
  </si>
  <si>
    <t>GAS_010</t>
  </si>
  <si>
    <t>GAS_003</t>
  </si>
  <si>
    <t>GAS_019</t>
  </si>
  <si>
    <t>GAS_038</t>
  </si>
  <si>
    <t>Netherlands</t>
  </si>
  <si>
    <t>GAS_006</t>
  </si>
  <si>
    <t>GAS_021</t>
  </si>
  <si>
    <t>Bangladesh</t>
  </si>
  <si>
    <t>GAS_017</t>
  </si>
  <si>
    <t>GAS_109</t>
  </si>
  <si>
    <t>GAS_037</t>
  </si>
  <si>
    <t>GAS_063</t>
  </si>
  <si>
    <t>GAS_039</t>
  </si>
  <si>
    <t>GAS_064</t>
  </si>
  <si>
    <t>Myanmar</t>
  </si>
  <si>
    <t>GAS_086</t>
  </si>
  <si>
    <t>Bolivia</t>
  </si>
  <si>
    <t>GAS_117</t>
  </si>
  <si>
    <t>GAS_035</t>
  </si>
  <si>
    <t>DeACTUC_T: UC_ACT~UP</t>
  </si>
  <si>
    <t>UC_RHST~2022</t>
  </si>
  <si>
    <t>INDBIO</t>
  </si>
  <si>
    <t>H2prd_Elc*</t>
  </si>
  <si>
    <t>UC_IND CCS</t>
  </si>
  <si>
    <t>IND_CCS</t>
  </si>
  <si>
    <t>IIS*,ICH*,ILP*,INM*</t>
  </si>
  <si>
    <t>INDCO2Ng,INDCO2No</t>
  </si>
  <si>
    <t>*CO2*</t>
  </si>
  <si>
    <t>CO2 shipping at $150/t</t>
  </si>
  <si>
    <t>CEFF</t>
  </si>
  <si>
    <t>TRAELC</t>
  </si>
  <si>
    <t>~TFM_INS: attribute=START</t>
  </si>
  <si>
    <t>TU[_]ELC[_]*</t>
  </si>
  <si>
    <t>disabling unbounded trade links</t>
  </si>
  <si>
    <t>-CAP_BND</t>
  </si>
  <si>
    <t>COMSNG</t>
  </si>
  <si>
    <t>INDSNG</t>
  </si>
  <si>
    <t>RESSNG</t>
  </si>
  <si>
    <t>BIODST,BIOGSL,BIOJTK</t>
  </si>
  <si>
    <t>ELE</t>
  </si>
  <si>
    <t>ELCHH2</t>
  </si>
  <si>
    <t>TAD</t>
  </si>
  <si>
    <t>TAI</t>
  </si>
  <si>
    <t>TW?</t>
  </si>
  <si>
    <t>TRAGH2</t>
  </si>
  <si>
    <t>Pipeline-CO2</t>
  </si>
  <si>
    <t>USD20</t>
  </si>
  <si>
    <t>OILHFO,OILGSL,OILPTC</t>
  </si>
  <si>
    <t>SUP[_]*,WB_Sup*</t>
  </si>
  <si>
    <t>deACT TFM_DINS-TS</t>
  </si>
  <si>
    <t>~UC_T: UC_RHSRT~N</t>
  </si>
  <si>
    <t>DeACT TFM_INS: attribute=prc_mark;PSET_SET=DMD,PRE;limtype=UP</t>
  </si>
  <si>
    <t>RSH,RCK,RWH,RSC,CSH,CCK,CSC,CHW</t>
  </si>
  <si>
    <t>TWD</t>
  </si>
  <si>
    <t>OIL*, BIO*</t>
  </si>
  <si>
    <t>Germany</t>
  </si>
  <si>
    <t>*WORLD</t>
  </si>
  <si>
    <t>DeACT UC_T: UC_RHSRT~UP</t>
  </si>
  <si>
    <t>~UC_T: UC_RHSRT~2019~LO</t>
  </si>
  <si>
    <t>~TFM_INS-TS: limtype=FX;pset_set=PRE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</si>
  <si>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</si>
  <si>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</si>
  <si>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</si>
  <si>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</si>
  <si>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</si>
  <si>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</si>
  <si>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</si>
  <si>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</si>
  <si>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</si>
  <si>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</si>
  <si>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</si>
  <si>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</si>
  <si>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</si>
  <si>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</si>
  <si>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</si>
  <si>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</si>
  <si>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MidEast_other</t>
  </si>
  <si>
    <t>Nor-Ice</t>
  </si>
  <si>
    <t>SaudiArabia</t>
  </si>
  <si>
    <t>SouthAfrica</t>
  </si>
  <si>
    <t>UK</t>
  </si>
  <si>
    <t>~TFM_INS: attribute=AFA;PSET_SET=DMD,PRE; attrib_cond=-RESID</t>
  </si>
  <si>
    <t>in</t>
  </si>
  <si>
    <t>repuc_unity</t>
  </si>
  <si>
    <t>dummy_source</t>
  </si>
  <si>
    <t>dummy_sink</t>
  </si>
  <si>
    <t>NETCO2[_]*</t>
  </si>
  <si>
    <t>%</t>
  </si>
  <si>
    <t>DeACT TFM_INS: attribute=PRC_MARK; LimType=UP</t>
  </si>
  <si>
    <t>CO2Captured_ccu</t>
  </si>
  <si>
    <t>ELCCO2??,-*b</t>
  </si>
  <si>
    <t>CO2Captured_elc</t>
  </si>
  <si>
    <t>CO2Captured_ind</t>
  </si>
  <si>
    <t>SUPCO2??,HH2CO2??,-*b</t>
  </si>
  <si>
    <t>CO2Captured_sup</t>
  </si>
  <si>
    <t>NetCO2_ELC</t>
  </si>
  <si>
    <t>NetCO2_SUP</t>
  </si>
  <si>
    <t>NetCO2_TRA</t>
  </si>
  <si>
    <t>NetCO2_Bldg</t>
  </si>
  <si>
    <t>NetCO2_IND</t>
  </si>
  <si>
    <t>COMCO2N?,RESCO2N?</t>
  </si>
  <si>
    <t>TRACO2N?</t>
  </si>
  <si>
    <t>STGOUT_BND</t>
  </si>
  <si>
    <t>V2G disabled</t>
  </si>
  <si>
    <t>OILJTKs</t>
  </si>
  <si>
    <t>TRAELC,TRABJT</t>
  </si>
  <si>
    <t>~TFM_INS-TS: limtype=LO;cset_set=ENV</t>
  </si>
  <si>
    <t>ActiveReg</t>
  </si>
  <si>
    <t>kt CO2</t>
  </si>
  <si>
    <t>*net*</t>
  </si>
  <si>
    <t>-NH3prd*,-imfe*,-imstl*</t>
  </si>
  <si>
    <t>im[_]*</t>
  </si>
  <si>
    <t>INDNGA,*methane</t>
  </si>
  <si>
    <t>DeactUC_T: UC_RHSRT~N</t>
  </si>
  <si>
    <t>IND*</t>
  </si>
  <si>
    <t>ELC*</t>
  </si>
  <si>
    <t>NH3</t>
  </si>
  <si>
    <t>Décembre</t>
  </si>
  <si>
    <t>Novembre</t>
  </si>
  <si>
    <t>Octobre</t>
  </si>
  <si>
    <t>Septembre</t>
  </si>
  <si>
    <t>Août</t>
  </si>
  <si>
    <t>Juillet</t>
  </si>
  <si>
    <t>Juin</t>
  </si>
  <si>
    <t>Mai</t>
  </si>
  <si>
    <t>Avril</t>
  </si>
  <si>
    <t>Mars</t>
  </si>
  <si>
    <t>Février</t>
  </si>
  <si>
    <t>Janvier</t>
  </si>
  <si>
    <t>COMNGAHH2</t>
  </si>
  <si>
    <t>INDNGAHH2</t>
  </si>
  <si>
    <t>RESNGAHH2</t>
  </si>
  <si>
    <t>SUPNGAHH2</t>
  </si>
  <si>
    <t>ELCNGAHH2</t>
  </si>
  <si>
    <t>AGRNGAHH2</t>
  </si>
  <si>
    <t>TRANGAHH2</t>
  </si>
  <si>
    <t>___NGAHH2,-ELCNGAHH2</t>
  </si>
  <si>
    <t>RESNGAHH2,COMNGAHH2</t>
  </si>
  <si>
    <t>TRAB??,TRA?H2</t>
  </si>
  <si>
    <t>-TRAGH2*,-TRALH2*</t>
  </si>
  <si>
    <t>IMPNRGZ</t>
  </si>
  <si>
    <t>INDCO2??,-*b,INDCO2P</t>
  </si>
  <si>
    <t>???CO2??,-*b,INDCO2P</t>
  </si>
  <si>
    <t>RSH*,-RSH*000</t>
  </si>
  <si>
    <t>RWH*,-RWH*000</t>
  </si>
  <si>
    <t>CSH*,-CSH*000</t>
  </si>
  <si>
    <t>CWH*,-CWH*000</t>
  </si>
  <si>
    <t>FT_RESHH2_RSH</t>
  </si>
  <si>
    <t>FT_RESHH2_RWH</t>
  </si>
  <si>
    <t>FT_COMHH2_CSH</t>
  </si>
  <si>
    <t>FT_COMHH2_CWH</t>
  </si>
  <si>
    <t>RESHH2</t>
  </si>
  <si>
    <t>COMHH2</t>
  </si>
  <si>
    <t>TRABJT,TRAGH2</t>
  </si>
  <si>
    <t>-imfe*,-imstl*</t>
  </si>
  <si>
    <t>CO2Captured*</t>
  </si>
  <si>
    <t>CO2Captured[_]*</t>
  </si>
  <si>
    <t>OR</t>
  </si>
  <si>
    <t>im_stlslabs</t>
  </si>
  <si>
    <t>c_pos_andor_forsets</t>
  </si>
  <si>
    <t>uc_cumact</t>
  </si>
  <si>
    <t>uc_dynbnd</t>
  </si>
  <si>
    <t>rep_CumFlows</t>
  </si>
  <si>
    <t>mingas_rs*,minoil_rs*</t>
  </si>
  <si>
    <t>2019-2030</t>
  </si>
  <si>
    <t>2019-2035</t>
  </si>
  <si>
    <t>2019-2040</t>
  </si>
  <si>
    <t>2019-2045</t>
  </si>
  <si>
    <t>rep_period_length</t>
  </si>
  <si>
    <t>FLO,PERIOD</t>
  </si>
  <si>
    <t>uc_flo</t>
  </si>
  <si>
    <t>uc_ire-e</t>
  </si>
  <si>
    <r>
      <t xml:space="preserve">ELCCOA, </t>
    </r>
    <r>
      <rPr>
        <sz val="11"/>
        <color rgb="FFFF0000"/>
        <rFont val="Calibri"/>
        <family val="2"/>
        <scheme val="minor"/>
      </rPr>
      <t>ELCCOB</t>
    </r>
  </si>
  <si>
    <t>~TFM_UPD: attribute=NCAP_COST</t>
  </si>
  <si>
    <t>RSHEHP*</t>
  </si>
  <si>
    <t>*3</t>
  </si>
  <si>
    <t>CSHAHP*</t>
  </si>
  <si>
    <t>Share</t>
  </si>
  <si>
    <t>H2prd_Gas_ATR_CCS</t>
  </si>
  <si>
    <t>late start</t>
  </si>
  <si>
    <t>HETHPU</t>
  </si>
  <si>
    <t>~TFM_INS-TS: limtype=UP</t>
  </si>
  <si>
    <t>ELCNUC</t>
  </si>
  <si>
    <t>phase-out of NUC in Germany</t>
  </si>
  <si>
    <t>Technology_Agg</t>
  </si>
  <si>
    <t>Technology</t>
  </si>
  <si>
    <t>Material</t>
  </si>
  <si>
    <t>Unit</t>
  </si>
  <si>
    <t>Grid</t>
  </si>
  <si>
    <t>grid - high voltage lines (above ground)</t>
  </si>
  <si>
    <t>aluminium</t>
  </si>
  <si>
    <t>kt/000km</t>
  </si>
  <si>
    <t>asphalt</t>
  </si>
  <si>
    <t>cement</t>
  </si>
  <si>
    <t>concrete</t>
  </si>
  <si>
    <t>copper</t>
  </si>
  <si>
    <t>lead</t>
  </si>
  <si>
    <t>fiberglass</t>
  </si>
  <si>
    <t>plastics</t>
  </si>
  <si>
    <t>glass</t>
  </si>
  <si>
    <t>steel</t>
  </si>
  <si>
    <t>manganese</t>
  </si>
  <si>
    <t>grid - high voltage lines (below ground)</t>
  </si>
  <si>
    <t>nickel</t>
  </si>
  <si>
    <t>silicon</t>
  </si>
  <si>
    <t>silver</t>
  </si>
  <si>
    <t>zinc</t>
  </si>
  <si>
    <t>grid - low voltage lines (above ground)</t>
  </si>
  <si>
    <t>grid - medium voltage lines (above ground)</t>
  </si>
  <si>
    <t>bioenergy</t>
  </si>
  <si>
    <t>biomass + CCS</t>
  </si>
  <si>
    <t>E_Bio-S</t>
  </si>
  <si>
    <t>biomass</t>
  </si>
  <si>
    <t>E_Bio</t>
  </si>
  <si>
    <t>coal + CCS</t>
  </si>
  <si>
    <t>E_Coal-S</t>
  </si>
  <si>
    <t>coal</t>
  </si>
  <si>
    <t>E_Coal</t>
  </si>
  <si>
    <t>wood</t>
  </si>
  <si>
    <t>CSP</t>
  </si>
  <si>
    <t>E_CSP</t>
  </si>
  <si>
    <t>grid - medium voltage lines (below ground)</t>
  </si>
  <si>
    <t>gas + CCS</t>
  </si>
  <si>
    <t>E_Gas-S</t>
  </si>
  <si>
    <t>gas</t>
  </si>
  <si>
    <t>E_Gas</t>
  </si>
  <si>
    <t>geothermal</t>
  </si>
  <si>
    <t>E_Geothermal</t>
  </si>
  <si>
    <t>Other</t>
  </si>
  <si>
    <t>kt/GW</t>
  </si>
  <si>
    <t>hydro (run-of-river)</t>
  </si>
  <si>
    <t>hydro</t>
  </si>
  <si>
    <t>nuclear</t>
  </si>
  <si>
    <t>E_Nuclear</t>
  </si>
  <si>
    <t>oil</t>
  </si>
  <si>
    <t>E_Oil</t>
  </si>
  <si>
    <t>solar PV (rooftop)</t>
  </si>
  <si>
    <t>solar PV (ground-mounted)</t>
  </si>
  <si>
    <t>E_SPV</t>
  </si>
  <si>
    <t>solar PV</t>
  </si>
  <si>
    <t>storage - pumped hydro storage</t>
  </si>
  <si>
    <t>wind offshore</t>
  </si>
  <si>
    <t>E_WOF</t>
  </si>
  <si>
    <t>wind onshore</t>
  </si>
  <si>
    <t>E_WON</t>
  </si>
  <si>
    <t>NCAP_ICOM</t>
  </si>
  <si>
    <t>Solar Rooftop</t>
  </si>
  <si>
    <t>Solar</t>
  </si>
  <si>
    <t>Storage</t>
  </si>
  <si>
    <t>Wind Offshore</t>
  </si>
  <si>
    <t>Wind Onshore</t>
  </si>
  <si>
    <t>currency</t>
  </si>
  <si>
    <t>USD21_alt</t>
  </si>
  <si>
    <t>~TFM_MIG: attribute=NCAP_COST</t>
  </si>
  <si>
    <t>year2</t>
  </si>
  <si>
    <t>2022,2030,2050</t>
  </si>
  <si>
    <t>\I: ELE</t>
  </si>
  <si>
    <t>elcspv,elcwin,elchyd</t>
  </si>
  <si>
    <t>~TFM_INS: curr=USD22</t>
  </si>
  <si>
    <t>ieapg_africa</t>
  </si>
  <si>
    <t>ieapg_brazil</t>
  </si>
  <si>
    <t>ieapg_china</t>
  </si>
  <si>
    <t>ieapg_india</t>
  </si>
  <si>
    <t>ieapg_japan</t>
  </si>
  <si>
    <t>ieapg_russia</t>
  </si>
  <si>
    <t>ieapg_european_union</t>
  </si>
  <si>
    <t>ieapg_united_states</t>
  </si>
  <si>
    <t>ieapg_middle_east</t>
  </si>
  <si>
    <t>elcspv</t>
  </si>
  <si>
    <t>invcost</t>
  </si>
  <si>
    <t>fixom</t>
  </si>
  <si>
    <t>elc_won_*</t>
  </si>
  <si>
    <t>elc_wof_*</t>
  </si>
  <si>
    <t>elchyd</t>
  </si>
  <si>
    <t>ELCCO2Nc</t>
  </si>
  <si>
    <t>ELCCO2Nb</t>
  </si>
  <si>
    <t>ELCCO2Ng</t>
  </si>
  <si>
    <t>oth_ind</t>
  </si>
  <si>
    <t>*CCS*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</si>
</sst>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* #,##0.00\ &quot;€&quot;_-;\-* #,##0.00\ &quot;€&quot;_-;_-* &quot;-&quot;??\ &quot;€&quot;_-;_-@_-"/>
    <numFmt numFmtId="167" formatCode="0.0"/>
    <numFmt numFmtId="168" formatCode="0.00000000"/>
    <numFmt numFmtId="169" formatCode="&quot;$&quot;#,##0_);\(&quot;$&quot;#,##0\)"/>
    <numFmt numFmtId="170" formatCode="_([$€]* #,##0.00_);_([$€]* \(#,##0.00\);_([$€]* &quot;-&quot;??_);_(@_)"/>
    <numFmt numFmtId="171" formatCode="_ &quot;kr&quot;\ * #,##0_ ;_ &quot;kr&quot;\ * \-#,##0_ ;_ &quot;kr&quot;\ * &quot;-&quot;_ ;_ @_ "/>
    <numFmt numFmtId="172" formatCode="_ &quot;kr&quot;\ * #,##0.00_ ;_ &quot;kr&quot;\ * \-#,##0.00_ ;_ &quot;kr&quot;\ * &quot;-&quot;??_ ;_ @_ "/>
    <numFmt numFmtId="173" formatCode="_([$€-2]* #,##0.00_);_([$€-2]* \(#,##0.00\);_([$€-2]* &quot;-&quot;??_)"/>
    <numFmt numFmtId="174" formatCode="_-[$€]* #,##0.00_-;\-[$€]* #,##0.00_-;_-[$€]* &quot;-&quot;??_-;_-@_-"/>
    <numFmt numFmtId="175" formatCode="_-&quot;$&quot;* #,##0.00_-;\-&quot;$&quot;* #,##0.00_-;_-&quot;$&quot;* &quot;-&quot;??_-;_-@_-"/>
    <numFmt numFmtId="176" formatCode="_-* #,##0.00\ _€_-;\-* #,##0.00\ _€_-;_-* &quot;-&quot;??\ _€_-;_-@_-"/>
    <numFmt numFmtId="177" formatCode="0.0%"/>
    <numFmt numFmtId="178" formatCode="\(##\);\(##\)"/>
    <numFmt numFmtId="179" formatCode="#,##0.0"/>
    <numFmt numFmtId="180" formatCode="_-[$€-2]\ * #,##0.00_-;\-[$€-2]\ * #,##0.00_-;_-[$€-2]\ * &quot;-&quot;??_-"/>
    <numFmt numFmtId="181" formatCode="#,##0;\-\ #,##0;_-\ &quot;- &quot;"/>
    <numFmt numFmtId="182" formatCode="_-&quot;€&quot;\ * #,##0.00_-;\-&quot;€&quot;\ * #,##0.00_-;_-&quot;€&quot;\ * &quot;-&quot;??_-;_-@_-"/>
    <numFmt numFmtId="183" formatCode="General_)"/>
    <numFmt numFmtId="184" formatCode="m\o\n\th\ d\,\ yyyy"/>
    <numFmt numFmtId="185" formatCode="#.00"/>
    <numFmt numFmtId="186" formatCode="#."/>
    <numFmt numFmtId="187" formatCode="yyyy"/>
    <numFmt numFmtId="188" formatCode="_(&quot;$&quot;* #,##0.00_);_(&quot;$&quot;* \(#,##0.00\);_(&quot;$&quot;* &quot;-&quot;??_);_(@_)"/>
    <numFmt numFmtId="189" formatCode="_-[$€-2]* #,##0.00_-;\-[$€-2]* #,##0.00_-;_-[$€-2]* &quot;-&quot;??_-"/>
    <numFmt numFmtId="190" formatCode="#,##0.0000"/>
    <numFmt numFmtId="191" formatCode="0.000"/>
    <numFmt numFmtId="192" formatCode="_(&quot;£&quot;* #,##0.00_);_(&quot;£&quot;* \(#,##0.00\);_(&quot;£&quot;* &quot;-&quot;??_);_(@_)"/>
    <numFmt numFmtId="193" formatCode="#,##0.0_i"/>
  </numFmts>
  <fonts count="11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1"/>
      <color rgb="FF00B05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8"/>
      <color rgb="FF525457"/>
      <name val="Inherit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sz val="11"/>
      <color indexed="60"/>
      <name val="Calibri"/>
      <family val="2"/>
      <charset val="161"/>
    </font>
    <font>
      <sz val="10"/>
      <name val="Helvetica"/>
      <family val="2"/>
    </font>
    <font>
      <sz val="8"/>
      <color indexed="9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0"/>
      <color indexed="12"/>
      <name val="Arial"/>
      <family val="2"/>
    </font>
    <font>
      <b/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2"/>
      <color indexed="20"/>
      <name val="宋体"/>
      <family val="2"/>
      <charset val="134"/>
    </font>
    <font>
      <sz val="9"/>
      <name val="Arial"/>
      <family val="2"/>
    </font>
    <font>
      <sz val="12"/>
      <color theme="1"/>
      <name val="Calibri"/>
      <family val="2"/>
      <scheme val="minor"/>
    </font>
    <font>
      <u/>
      <sz val="8"/>
      <color indexed="12"/>
      <name val="Arial"/>
      <family val="2"/>
    </font>
    <font>
      <u/>
      <sz val="12"/>
      <color indexed="20"/>
      <name val="??"/>
      <family val="2"/>
      <charset val="134"/>
    </font>
    <font>
      <sz val="8"/>
      <name val="Helv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scheme val="minor"/>
    </font>
  </fonts>
  <fills count="10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2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58038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3" borderId="2" applyNumberFormat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4" applyNumberFormat="0" applyFill="0" applyAlignment="0" applyProtection="0"/>
    <xf numFmtId="0" fontId="4" fillId="9" borderId="2" applyNumberFormat="0" applyAlignment="0" applyProtection="0"/>
    <xf numFmtId="0" fontId="8" fillId="10" borderId="0" applyNumberFormat="0" applyBorder="0" applyAlignment="0" applyProtection="0"/>
    <xf numFmtId="0" fontId="9" fillId="11" borderId="0" applyNumberFormat="0" applyBorder="0" applyAlignment="0" applyProtection="0"/>
    <xf numFmtId="0" fontId="17" fillId="1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17" fillId="13" borderId="0" applyNumberFormat="0" applyBorder="0" applyAlignment="0" applyProtection="0"/>
    <xf numFmtId="0" fontId="21" fillId="14" borderId="6" applyNumberFormat="0" applyAlignment="0" applyProtection="0"/>
    <xf numFmtId="0" fontId="22" fillId="14" borderId="2" applyNumberFormat="0" applyAlignment="0" applyProtection="0"/>
    <xf numFmtId="0" fontId="23" fillId="0" borderId="7" applyNumberFormat="0" applyFill="0" applyAlignment="0" applyProtection="0"/>
    <xf numFmtId="0" fontId="24" fillId="15" borderId="8" applyNumberFormat="0" applyAlignment="0" applyProtection="0"/>
    <xf numFmtId="0" fontId="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3" fillId="0" borderId="10" applyNumberFormat="0" applyFill="0" applyAlignment="0" applyProtection="0"/>
    <xf numFmtId="0" fontId="2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6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6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7" fillId="5" borderId="0" applyNumberFormat="0" applyBorder="0" applyAlignment="0" applyProtection="0"/>
    <xf numFmtId="0" fontId="1" fillId="0" borderId="0"/>
    <xf numFmtId="0" fontId="9" fillId="5" borderId="0" applyNumberFormat="0" applyBorder="0" applyAlignment="0" applyProtection="0"/>
    <xf numFmtId="0" fontId="28" fillId="0" borderId="0"/>
    <xf numFmtId="0" fontId="29" fillId="0" borderId="0"/>
    <xf numFmtId="0" fontId="2" fillId="0" borderId="0"/>
    <xf numFmtId="0" fontId="2" fillId="16" borderId="9" applyNumberFormat="0" applyFont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1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5" fillId="63" borderId="0" applyNumberFormat="0" applyBorder="0" applyAlignment="0" applyProtection="0"/>
    <xf numFmtId="0" fontId="51" fillId="63" borderId="0" applyNumberFormat="0" applyBorder="0" applyAlignment="0" applyProtection="0"/>
    <xf numFmtId="0" fontId="1" fillId="0" borderId="0"/>
    <xf numFmtId="0" fontId="3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3" fillId="0" borderId="0"/>
    <xf numFmtId="0" fontId="2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2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71" fontId="52" fillId="0" borderId="0" applyFont="0" applyFill="0" applyBorder="0" applyAlignment="0" applyProtection="0"/>
    <xf numFmtId="0" fontId="1" fillId="0" borderId="0"/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18" fillId="65" borderId="23" applyNumberFormat="0" applyProtection="0">
      <alignment horizontal="right"/>
    </xf>
    <xf numFmtId="0" fontId="50" fillId="65" borderId="0" applyNumberFormat="0" applyBorder="0" applyProtection="0">
      <alignment horizontal="left"/>
    </xf>
    <xf numFmtId="0" fontId="18" fillId="65" borderId="23" applyNumberFormat="0" applyProtection="0">
      <alignment horizontal="left"/>
    </xf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53" fillId="66" borderId="0" applyNumberFormat="0" applyBorder="0" applyProtection="0">
      <alignment horizontal="left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172" fontId="5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 applyNumberFormat="0" applyFont="0" applyFill="0" applyBorder="0" applyProtection="0">
      <alignment horizontal="left" vertical="center" indent="5"/>
    </xf>
    <xf numFmtId="0" fontId="55" fillId="0" borderId="26">
      <alignment horizontal="left" vertical="center" wrapText="1" indent="2"/>
    </xf>
    <xf numFmtId="170" fontId="1" fillId="0" borderId="0" applyFont="0" applyFill="0" applyBorder="0" applyAlignment="0" applyProtection="0"/>
    <xf numFmtId="4" fontId="55" fillId="0" borderId="0" applyBorder="0">
      <alignment horizontal="right" vertical="center"/>
    </xf>
    <xf numFmtId="0" fontId="1" fillId="0" borderId="0"/>
    <xf numFmtId="0" fontId="2" fillId="0" borderId="0"/>
    <xf numFmtId="4" fontId="55" fillId="0" borderId="23" applyFill="0" applyBorder="0" applyProtection="0">
      <alignment horizontal="right" vertical="center"/>
    </xf>
    <xf numFmtId="0" fontId="56" fillId="0" borderId="0" applyNumberFormat="0" applyFill="0" applyBorder="0" applyProtection="0">
      <alignment horizontal="left" vertical="center"/>
    </xf>
    <xf numFmtId="0" fontId="1" fillId="68" borderId="0" applyNumberFormat="0" applyFon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1" fillId="0" borderId="0" applyNumberFormat="0" applyFont="0" applyFill="0" applyBorder="0" applyProtection="0">
      <alignment horizontal="left" vertical="center" indent="5"/>
    </xf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69" borderId="0" applyNumberFormat="0" applyBorder="0" applyAlignment="0" applyProtection="0"/>
    <xf numFmtId="0" fontId="34" fillId="69" borderId="0" applyNumberFormat="0" applyBorder="0" applyAlignment="0" applyProtection="0"/>
    <xf numFmtId="0" fontId="34" fillId="69" borderId="0" applyNumberFormat="0" applyBorder="0" applyAlignment="0" applyProtection="0"/>
    <xf numFmtId="0" fontId="34" fillId="69" borderId="0" applyNumberFormat="0" applyBorder="0" applyAlignment="0" applyProtection="0"/>
    <xf numFmtId="0" fontId="34" fillId="69" borderId="0" applyNumberFormat="0" applyBorder="0" applyAlignment="0" applyProtection="0"/>
    <xf numFmtId="0" fontId="34" fillId="69" borderId="0" applyNumberFormat="0" applyBorder="0" applyAlignment="0" applyProtection="0"/>
    <xf numFmtId="0" fontId="34" fillId="69" borderId="0" applyNumberFormat="0" applyBorder="0" applyAlignment="0" applyProtection="0"/>
    <xf numFmtId="0" fontId="34" fillId="69" borderId="0" applyNumberFormat="0" applyBorder="0" applyAlignment="0" applyProtection="0"/>
    <xf numFmtId="0" fontId="34" fillId="69" borderId="0" applyNumberFormat="0" applyBorder="0" applyAlignment="0" applyProtection="0"/>
    <xf numFmtId="0" fontId="34" fillId="69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0" fontId="34" fillId="70" borderId="0" applyNumberFormat="0" applyBorder="0" applyAlignment="0" applyProtection="0"/>
    <xf numFmtId="0" fontId="34" fillId="70" borderId="0" applyNumberFormat="0" applyBorder="0" applyAlignment="0" applyProtection="0"/>
    <xf numFmtId="0" fontId="34" fillId="70" borderId="0" applyNumberFormat="0" applyBorder="0" applyAlignment="0" applyProtection="0"/>
    <xf numFmtId="0" fontId="34" fillId="70" borderId="0" applyNumberFormat="0" applyBorder="0" applyAlignment="0" applyProtection="0"/>
    <xf numFmtId="0" fontId="34" fillId="70" borderId="0" applyNumberFormat="0" applyBorder="0" applyAlignment="0" applyProtection="0"/>
    <xf numFmtId="0" fontId="34" fillId="70" borderId="0" applyNumberFormat="0" applyBorder="0" applyAlignment="0" applyProtection="0"/>
    <xf numFmtId="0" fontId="34" fillId="70" borderId="0" applyNumberFormat="0" applyBorder="0" applyAlignment="0" applyProtection="0"/>
    <xf numFmtId="0" fontId="34" fillId="70" borderId="0" applyNumberFormat="0" applyBorder="0" applyAlignment="0" applyProtection="0"/>
    <xf numFmtId="0" fontId="34" fillId="70" borderId="0" applyNumberFormat="0" applyBorder="0" applyAlignment="0" applyProtection="0"/>
    <xf numFmtId="0" fontId="34" fillId="70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58" fillId="71" borderId="15" applyNumberFormat="0" applyAlignment="0" applyProtection="0"/>
    <xf numFmtId="0" fontId="58" fillId="71" borderId="15" applyNumberFormat="0" applyAlignment="0" applyProtection="0"/>
    <xf numFmtId="0" fontId="58" fillId="71" borderId="15" applyNumberFormat="0" applyAlignment="0" applyProtection="0"/>
    <xf numFmtId="0" fontId="58" fillId="71" borderId="15" applyNumberFormat="0" applyAlignment="0" applyProtection="0"/>
    <xf numFmtId="0" fontId="58" fillId="71" borderId="15" applyNumberFormat="0" applyAlignment="0" applyProtection="0"/>
    <xf numFmtId="0" fontId="58" fillId="71" borderId="15" applyNumberFormat="0" applyAlignment="0" applyProtection="0"/>
    <xf numFmtId="0" fontId="58" fillId="71" borderId="15" applyNumberFormat="0" applyAlignment="0" applyProtection="0"/>
    <xf numFmtId="0" fontId="58" fillId="71" borderId="15" applyNumberFormat="0" applyAlignment="0" applyProtection="0"/>
    <xf numFmtId="0" fontId="58" fillId="71" borderId="15" applyNumberFormat="0" applyAlignment="0" applyProtection="0"/>
    <xf numFmtId="0" fontId="58" fillId="71" borderId="15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49" fontId="1" fillId="72" borderId="27">
      <alignment vertical="top" wrapText="1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0" fontId="6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0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75" fontId="1" fillId="0" borderId="0" applyFont="0" applyFill="0" applyBorder="0" applyAlignment="0" applyProtection="0"/>
    <xf numFmtId="184" fontId="75" fillId="0" borderId="0">
      <protection locked="0"/>
    </xf>
    <xf numFmtId="184" fontId="75" fillId="0" borderId="0">
      <protection locked="0"/>
    </xf>
    <xf numFmtId="3" fontId="60" fillId="0" borderId="27">
      <alignment horizontal="right" vertical="top"/>
    </xf>
    <xf numFmtId="0" fontId="18" fillId="73" borderId="23">
      <alignment horizontal="centerContinuous" vertical="top" wrapText="1"/>
    </xf>
    <xf numFmtId="0" fontId="61" fillId="0" borderId="0">
      <alignment vertical="top" wrapText="1"/>
    </xf>
    <xf numFmtId="18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85" fontId="75" fillId="0" borderId="0">
      <protection locked="0"/>
    </xf>
    <xf numFmtId="185" fontId="75" fillId="0" borderId="0">
      <protection locked="0"/>
    </xf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69" fillId="0" borderId="28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0" fillId="0" borderId="29" applyNumberFormat="0" applyFill="0" applyAlignment="0" applyProtection="0"/>
    <xf numFmtId="0" fontId="71" fillId="0" borderId="30" applyNumberFormat="0" applyFill="0" applyAlignment="0" applyProtection="0"/>
    <xf numFmtId="0" fontId="71" fillId="0" borderId="30" applyNumberFormat="0" applyFill="0" applyAlignment="0" applyProtection="0"/>
    <xf numFmtId="0" fontId="71" fillId="0" borderId="30" applyNumberFormat="0" applyFill="0" applyAlignment="0" applyProtection="0"/>
    <xf numFmtId="0" fontId="71" fillId="0" borderId="30" applyNumberFormat="0" applyFill="0" applyAlignment="0" applyProtection="0"/>
    <xf numFmtId="0" fontId="71" fillId="0" borderId="30" applyNumberFormat="0" applyFill="0" applyAlignment="0" applyProtection="0"/>
    <xf numFmtId="0" fontId="71" fillId="0" borderId="30" applyNumberFormat="0" applyFill="0" applyAlignment="0" applyProtection="0"/>
    <xf numFmtId="0" fontId="71" fillId="0" borderId="30" applyNumberFormat="0" applyFill="0" applyAlignment="0" applyProtection="0"/>
    <xf numFmtId="0" fontId="71" fillId="0" borderId="30" applyNumberFormat="0" applyFill="0" applyAlignment="0" applyProtection="0"/>
    <xf numFmtId="0" fontId="71" fillId="0" borderId="30" applyNumberFormat="0" applyFill="0" applyAlignment="0" applyProtection="0"/>
    <xf numFmtId="0" fontId="71" fillId="0" borderId="30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86" fontId="76" fillId="0" borderId="0">
      <protection locked="0"/>
    </xf>
    <xf numFmtId="186" fontId="76" fillId="0" borderId="0">
      <protection locked="0"/>
    </xf>
    <xf numFmtId="186" fontId="76" fillId="0" borderId="0">
      <protection locked="0"/>
    </xf>
    <xf numFmtId="186" fontId="76" fillId="0" borderId="0"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43" fillId="63" borderId="15" applyNumberFormat="0" applyAlignment="0" applyProtection="0"/>
    <xf numFmtId="0" fontId="43" fillId="63" borderId="15" applyNumberFormat="0" applyAlignment="0" applyProtection="0"/>
    <xf numFmtId="0" fontId="43" fillId="63" borderId="15" applyNumberFormat="0" applyAlignment="0" applyProtection="0"/>
    <xf numFmtId="0" fontId="43" fillId="63" borderId="15" applyNumberFormat="0" applyAlignment="0" applyProtection="0"/>
    <xf numFmtId="0" fontId="43" fillId="63" borderId="15" applyNumberFormat="0" applyAlignment="0" applyProtection="0"/>
    <xf numFmtId="0" fontId="43" fillId="63" borderId="15" applyNumberFormat="0" applyAlignment="0" applyProtection="0"/>
    <xf numFmtId="0" fontId="43" fillId="63" borderId="15" applyNumberFormat="0" applyAlignment="0" applyProtection="0"/>
    <xf numFmtId="0" fontId="43" fillId="63" borderId="15" applyNumberFormat="0" applyAlignment="0" applyProtection="0"/>
    <xf numFmtId="0" fontId="43" fillId="63" borderId="15" applyNumberFormat="0" applyAlignment="0" applyProtection="0"/>
    <xf numFmtId="0" fontId="43" fillId="63" borderId="15" applyNumberFormat="0" applyAlignment="0" applyProtection="0"/>
    <xf numFmtId="0" fontId="62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176" fontId="1" fillId="0" borderId="0" applyFont="0" applyFill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45" fillId="63" borderId="0" applyNumberFormat="0" applyBorder="0" applyAlignment="0" applyProtection="0"/>
    <xf numFmtId="0" fontId="72" fillId="6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9" fontId="7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" fillId="0" borderId="0"/>
    <xf numFmtId="177" fontId="7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7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3" fontId="73" fillId="0" borderId="0">
      <alignment vertical="center"/>
    </xf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8" borderId="0" applyNumberFormat="0" applyFont="0" applyBorder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178" fontId="63" fillId="0" borderId="0">
      <alignment horizontal="right"/>
    </xf>
    <xf numFmtId="181" fontId="1" fillId="0" borderId="0" applyFont="0" applyFill="0" applyBorder="0" applyAlignment="0" applyProtection="0"/>
    <xf numFmtId="0" fontId="46" fillId="71" borderId="22" applyNumberFormat="0" applyAlignment="0" applyProtection="0"/>
    <xf numFmtId="0" fontId="46" fillId="71" borderId="22" applyNumberFormat="0" applyAlignment="0" applyProtection="0"/>
    <xf numFmtId="0" fontId="46" fillId="71" borderId="22" applyNumberFormat="0" applyAlignment="0" applyProtection="0"/>
    <xf numFmtId="0" fontId="46" fillId="71" borderId="22" applyNumberFormat="0" applyAlignment="0" applyProtection="0"/>
    <xf numFmtId="0" fontId="46" fillId="71" borderId="22" applyNumberFormat="0" applyAlignment="0" applyProtection="0"/>
    <xf numFmtId="0" fontId="46" fillId="71" borderId="22" applyNumberFormat="0" applyAlignment="0" applyProtection="0"/>
    <xf numFmtId="0" fontId="46" fillId="71" borderId="22" applyNumberFormat="0" applyAlignment="0" applyProtection="0"/>
    <xf numFmtId="0" fontId="46" fillId="71" borderId="22" applyNumberFormat="0" applyAlignment="0" applyProtection="0"/>
    <xf numFmtId="0" fontId="46" fillId="71" borderId="22" applyNumberFormat="0" applyAlignment="0" applyProtection="0"/>
    <xf numFmtId="0" fontId="46" fillId="71" borderId="2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1" fillId="0" borderId="0">
      <alignment vertical="top" wrapText="1"/>
    </xf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8" fillId="0" borderId="0" applyNumberFormat="0" applyFill="0" applyBorder="0">
      <alignment horizontal="center" wrapText="1"/>
    </xf>
    <xf numFmtId="0" fontId="18" fillId="0" borderId="0" applyNumberFormat="0" applyFill="0" applyBorder="0">
      <alignment horizontal="center" wrapText="1"/>
    </xf>
    <xf numFmtId="0" fontId="18" fillId="0" borderId="0" applyNumberFormat="0" applyFill="0" applyBorder="0">
      <alignment horizontal="center" wrapText="1"/>
    </xf>
    <xf numFmtId="0" fontId="18" fillId="0" borderId="0" applyNumberFormat="0" applyFill="0" applyBorder="0">
      <alignment horizontal="center" wrapText="1"/>
    </xf>
    <xf numFmtId="179" fontId="64" fillId="74" borderId="32">
      <alignment vertical="center"/>
    </xf>
    <xf numFmtId="177" fontId="65" fillId="74" borderId="32">
      <alignment vertical="center"/>
    </xf>
    <xf numFmtId="179" fontId="66" fillId="75" borderId="32">
      <alignment vertical="center"/>
    </xf>
    <xf numFmtId="0" fontId="1" fillId="76" borderId="33" applyBorder="0">
      <alignment horizontal="left" vertical="center"/>
    </xf>
    <xf numFmtId="49" fontId="1" fillId="77" borderId="23">
      <alignment vertical="center" wrapText="1"/>
    </xf>
    <xf numFmtId="0" fontId="1" fillId="78" borderId="25">
      <alignment horizontal="left" vertical="center" wrapText="1"/>
    </xf>
    <xf numFmtId="0" fontId="67" fillId="79" borderId="23">
      <alignment horizontal="left" vertical="center" wrapText="1"/>
    </xf>
    <xf numFmtId="0" fontId="1" fillId="80" borderId="23">
      <alignment horizontal="left" vertical="center" wrapText="1"/>
    </xf>
    <xf numFmtId="0" fontId="1" fillId="81" borderId="23">
      <alignment horizontal="left" vertical="center" wrapText="1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Protection="0">
      <alignment horizontal="left" vertical="center" indent="5"/>
    </xf>
    <xf numFmtId="0" fontId="1" fillId="0" borderId="0" applyNumberFormat="0" applyFont="0" applyFill="0" applyBorder="0" applyProtection="0">
      <alignment horizontal="left" vertical="center" indent="5"/>
    </xf>
    <xf numFmtId="49" fontId="1" fillId="72" borderId="27">
      <alignment vertical="top" wrapText="1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8" borderId="0" applyNumberFormat="0" applyFont="0" applyBorder="0" applyAlignment="0" applyProtection="0"/>
    <xf numFmtId="0" fontId="1" fillId="68" borderId="0" applyNumberFormat="0" applyFont="0" applyBorder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76" borderId="33" applyBorder="0">
      <alignment horizontal="left" vertical="center"/>
    </xf>
    <xf numFmtId="49" fontId="1" fillId="77" borderId="23">
      <alignment vertical="center" wrapText="1"/>
    </xf>
    <xf numFmtId="0" fontId="1" fillId="78" borderId="25">
      <alignment horizontal="left" vertical="center" wrapText="1"/>
    </xf>
    <xf numFmtId="0" fontId="1" fillId="80" borderId="23">
      <alignment horizontal="left" vertical="center" wrapText="1"/>
    </xf>
    <xf numFmtId="0" fontId="1" fillId="81" borderId="23">
      <alignment horizontal="left" vertical="center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2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16" borderId="9" applyNumberFormat="0" applyFont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8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1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1" fillId="0" borderId="0" applyNumberFormat="0" applyFont="0" applyFill="0" applyBorder="0" applyAlignment="0" applyProtection="0"/>
    <xf numFmtId="0" fontId="2" fillId="0" borderId="0"/>
    <xf numFmtId="0" fontId="2" fillId="0" borderId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181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64" borderId="21" applyNumberFormat="0" applyFont="0" applyAlignment="0" applyProtection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0" fillId="0" borderId="0" applyNumberFormat="0" applyFill="0" applyBorder="0" applyAlignment="0" applyProtection="0">
      <alignment vertical="center"/>
    </xf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2" fillId="3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49" fontId="55" fillId="0" borderId="23" applyNumberFormat="0" applyFont="0" applyFill="0" applyBorder="0" applyProtection="0">
      <alignment horizontal="left" vertical="center" indent="2"/>
    </xf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54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56" fillId="72" borderId="0" applyBorder="0" applyAlignment="0"/>
    <xf numFmtId="0" fontId="55" fillId="72" borderId="0" applyBorder="0">
      <alignment horizontal="right" vertical="center"/>
    </xf>
    <xf numFmtId="0" fontId="55" fillId="82" borderId="0" applyBorder="0">
      <alignment horizontal="right" vertical="center"/>
    </xf>
    <xf numFmtId="0" fontId="55" fillId="82" borderId="0" applyBorder="0">
      <alignment horizontal="right" vertical="center"/>
    </xf>
    <xf numFmtId="0" fontId="54" fillId="82" borderId="23">
      <alignment horizontal="right" vertical="center"/>
    </xf>
    <xf numFmtId="0" fontId="84" fillId="82" borderId="23">
      <alignment horizontal="right" vertical="center"/>
    </xf>
    <xf numFmtId="0" fontId="54" fillId="67" borderId="23">
      <alignment horizontal="right" vertical="center"/>
    </xf>
    <xf numFmtId="0" fontId="54" fillId="67" borderId="23">
      <alignment horizontal="right" vertical="center"/>
    </xf>
    <xf numFmtId="0" fontId="54" fillId="67" borderId="36">
      <alignment horizontal="right" vertical="center"/>
    </xf>
    <xf numFmtId="0" fontId="54" fillId="67" borderId="37">
      <alignment horizontal="right" vertical="center"/>
    </xf>
    <xf numFmtId="0" fontId="54" fillId="67" borderId="38">
      <alignment horizontal="right" vertical="center"/>
    </xf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60" borderId="0" applyNumberFormat="0" applyBorder="0" applyAlignment="0" applyProtection="0"/>
    <xf numFmtId="0" fontId="46" fillId="61" borderId="22" applyNumberFormat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17" fillId="1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6" fillId="61" borderId="15" applyNumberFormat="0" applyAlignment="0" applyProtection="0"/>
    <xf numFmtId="4" fontId="56" fillId="0" borderId="39" applyFill="0" applyBorder="0" applyProtection="0">
      <alignment horizontal="right" vertical="center"/>
    </xf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4" fillId="0" borderId="0" applyNumberFormat="0">
      <alignment horizontal="right"/>
    </xf>
    <xf numFmtId="188" fontId="1" fillId="0" borderId="0" applyFont="0" applyFill="0" applyBorder="0" applyAlignment="0" applyProtection="0"/>
    <xf numFmtId="0" fontId="55" fillId="67" borderId="26">
      <alignment horizontal="left" vertical="center" wrapText="1" indent="2"/>
    </xf>
    <xf numFmtId="0" fontId="55" fillId="82" borderId="37">
      <alignment horizontal="left" vertical="center"/>
    </xf>
    <xf numFmtId="0" fontId="54" fillId="0" borderId="40">
      <alignment horizontal="left" vertical="top" wrapText="1"/>
    </xf>
    <xf numFmtId="0" fontId="43" fillId="48" borderId="15" applyNumberFormat="0" applyAlignment="0" applyProtection="0"/>
    <xf numFmtId="0" fontId="86" fillId="0" borderId="35"/>
    <xf numFmtId="0" fontId="48" fillId="0" borderId="24" applyNumberFormat="0" applyFill="0" applyAlignment="0" applyProtection="0"/>
    <xf numFmtId="0" fontId="38" fillId="0" borderId="0" applyNumberFormat="0" applyFill="0" applyBorder="0" applyAlignment="0" applyProtection="0"/>
    <xf numFmtId="0" fontId="83" fillId="0" borderId="0">
      <alignment vertical="top"/>
    </xf>
    <xf numFmtId="189" fontId="77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9" fontId="77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9" fontId="77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1" fontId="77" fillId="0" borderId="0" applyFont="0" applyFill="0" applyBorder="0" applyAlignment="0" applyProtection="0"/>
    <xf numFmtId="11" fontId="77" fillId="0" borderId="0" applyFont="0" applyFill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93" fillId="4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8" fillId="4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94" fillId="3" borderId="2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55" fillId="0" borderId="23">
      <alignment horizontal="right" vertical="center"/>
    </xf>
    <xf numFmtId="1" fontId="87" fillId="82" borderId="0" applyBorder="0">
      <alignment horizontal="right" vertical="center"/>
    </xf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51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27" fillId="5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1" fillId="0" borderId="0"/>
    <xf numFmtId="0" fontId="1" fillId="0" borderId="0">
      <alignment vertical="top"/>
    </xf>
    <xf numFmtId="0" fontId="2" fillId="0" borderId="0"/>
    <xf numFmtId="0" fontId="1" fillId="0" borderId="0"/>
    <xf numFmtId="0" fontId="2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top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88" fillId="0" borderId="0"/>
    <xf numFmtId="0" fontId="33" fillId="0" borderId="0"/>
    <xf numFmtId="0" fontId="88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5" fillId="0" borderId="0"/>
    <xf numFmtId="0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2" fillId="0" borderId="0"/>
    <xf numFmtId="0" fontId="32" fillId="0" borderId="0"/>
    <xf numFmtId="0" fontId="1" fillId="0" borderId="0"/>
    <xf numFmtId="0" fontId="33" fillId="0" borderId="0"/>
    <xf numFmtId="0" fontId="2" fillId="0" borderId="0"/>
    <xf numFmtId="0" fontId="33" fillId="0" borderId="0"/>
    <xf numFmtId="0" fontId="95" fillId="0" borderId="0"/>
    <xf numFmtId="0" fontId="33" fillId="0" borderId="0"/>
    <xf numFmtId="0" fontId="1" fillId="0" borderId="0"/>
    <xf numFmtId="0" fontId="85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33" fillId="0" borderId="0"/>
    <xf numFmtId="0" fontId="2" fillId="0" borderId="0"/>
    <xf numFmtId="0" fontId="33" fillId="0" borderId="0"/>
    <xf numFmtId="0" fontId="2" fillId="0" borderId="0"/>
    <xf numFmtId="0" fontId="92" fillId="0" borderId="0"/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33" fillId="0" borderId="0"/>
    <xf numFmtId="0" fontId="85" fillId="0" borderId="0"/>
    <xf numFmtId="0" fontId="1" fillId="0" borderId="0"/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8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88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3" fillId="0" borderId="0"/>
    <xf numFmtId="0" fontId="55" fillId="0" borderId="23" applyNumberFormat="0" applyFill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33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1" fillId="64" borderId="21" applyNumberFormat="0" applyFont="0" applyAlignment="0" applyProtection="0"/>
    <xf numFmtId="0" fontId="33" fillId="64" borderId="21" applyNumberFormat="0" applyFont="0" applyAlignment="0" applyProtection="0"/>
    <xf numFmtId="0" fontId="1" fillId="64" borderId="21" applyNumberFormat="0" applyFont="0" applyAlignment="0" applyProtection="0"/>
    <xf numFmtId="0" fontId="77" fillId="64" borderId="21" applyNumberFormat="0" applyFont="0" applyAlignment="0" applyProtection="0"/>
    <xf numFmtId="0" fontId="1" fillId="64" borderId="21" applyNumberFormat="0" applyFont="0" applyAlignment="0" applyProtection="0"/>
    <xf numFmtId="0" fontId="77" fillId="64" borderId="21" applyNumberFormat="0" applyFont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190" fontId="55" fillId="83" borderId="23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35" fillId="44" borderId="0" applyNumberFormat="0" applyBorder="0" applyAlignment="0" applyProtection="0"/>
    <xf numFmtId="0" fontId="55" fillId="68" borderId="23"/>
    <xf numFmtId="0" fontId="61" fillId="0" borderId="0">
      <alignment vertical="top" wrapText="1"/>
    </xf>
    <xf numFmtId="0" fontId="91" fillId="0" borderId="0"/>
    <xf numFmtId="0" fontId="1" fillId="0" borderId="0"/>
    <xf numFmtId="0" fontId="1" fillId="0" borderId="0"/>
    <xf numFmtId="0" fontId="83" fillId="0" borderId="0">
      <alignment vertical="top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1" fillId="0" borderId="23" applyNumberFormat="0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7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4" fillId="0" borderId="20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62" borderId="16" applyNumberFormat="0" applyAlignment="0" applyProtection="0"/>
    <xf numFmtId="0" fontId="89" fillId="0" borderId="0" applyNumberFormat="0" applyFill="0" applyBorder="0" applyAlignment="0" applyProtection="0"/>
    <xf numFmtId="0" fontId="55" fillId="0" borderId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4" fillId="47" borderId="0" applyNumberFormat="0" applyBorder="0" applyAlignment="0" applyProtection="0"/>
    <xf numFmtId="0" fontId="34" fillId="60" borderId="0" applyNumberFormat="0" applyBorder="0" applyAlignment="0" applyProtection="0"/>
    <xf numFmtId="0" fontId="34" fillId="52" borderId="0" applyNumberFormat="0" applyBorder="0" applyAlignment="0" applyProtection="0"/>
    <xf numFmtId="0" fontId="34" fillId="44" borderId="0" applyNumberFormat="0" applyBorder="0" applyAlignment="0" applyProtection="0"/>
    <xf numFmtId="0" fontId="34" fillId="47" borderId="0" applyNumberFormat="0" applyBorder="0" applyAlignment="0" applyProtection="0"/>
    <xf numFmtId="0" fontId="34" fillId="50" borderId="0" applyNumberFormat="0" applyBorder="0" applyAlignment="0" applyProtection="0"/>
    <xf numFmtId="0" fontId="34" fillId="69" borderId="0" applyNumberFormat="0" applyBorder="0" applyAlignment="0" applyProtection="0"/>
    <xf numFmtId="0" fontId="34" fillId="60" borderId="0" applyNumberFormat="0" applyBorder="0" applyAlignment="0" applyProtection="0"/>
    <xf numFmtId="0" fontId="34" fillId="52" borderId="0" applyNumberFormat="0" applyBorder="0" applyAlignment="0" applyProtection="0"/>
    <xf numFmtId="0" fontId="34" fillId="70" borderId="0" applyNumberFormat="0" applyBorder="0" applyAlignment="0" applyProtection="0"/>
    <xf numFmtId="0" fontId="34" fillId="58" borderId="0" applyNumberFormat="0" applyBorder="0" applyAlignment="0" applyProtection="0"/>
    <xf numFmtId="0" fontId="35" fillId="46" borderId="0" applyNumberFormat="0" applyBorder="0" applyAlignment="0" applyProtection="0"/>
    <xf numFmtId="0" fontId="58" fillId="71" borderId="15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82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69" fillId="0" borderId="28" applyNumberFormat="0" applyFill="0" applyAlignment="0" applyProtection="0"/>
    <xf numFmtId="0" fontId="70" fillId="0" borderId="29" applyNumberFormat="0" applyFill="0" applyAlignment="0" applyProtection="0"/>
    <xf numFmtId="0" fontId="71" fillId="0" borderId="30" applyNumberFormat="0" applyFill="0" applyAlignment="0" applyProtection="0"/>
    <xf numFmtId="0" fontId="71" fillId="0" borderId="0" applyNumberFormat="0" applyFill="0" applyBorder="0" applyAlignment="0" applyProtection="0"/>
    <xf numFmtId="0" fontId="43" fillId="63" borderId="15" applyNumberFormat="0" applyAlignment="0" applyProtection="0"/>
    <xf numFmtId="0" fontId="43" fillId="63" borderId="15" applyNumberFormat="0" applyAlignment="0" applyProtection="0"/>
    <xf numFmtId="0" fontId="43" fillId="63" borderId="15" applyNumberFormat="0" applyAlignment="0" applyProtection="0"/>
    <xf numFmtId="0" fontId="49" fillId="0" borderId="31" applyNumberFormat="0" applyFill="0" applyAlignment="0" applyProtection="0"/>
    <xf numFmtId="0" fontId="72" fillId="63" borderId="0" applyNumberFormat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7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7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7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3" fontId="73" fillId="0" borderId="0">
      <alignment vertical="center"/>
    </xf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71" borderId="2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4" fillId="0" borderId="0" applyNumberFormat="0" applyFill="0" applyBorder="0" applyAlignment="0" applyProtection="0"/>
    <xf numFmtId="0" fontId="48" fillId="0" borderId="34" applyNumberFormat="0" applyFill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64" borderId="21" applyNumberFormat="0" applyFont="0" applyAlignment="0" applyProtection="0"/>
    <xf numFmtId="9" fontId="1" fillId="0" borderId="0" applyFont="0" applyFill="0" applyBorder="0" applyAlignment="0" applyProtection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 applyNumberFormat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60" borderId="0" applyNumberFormat="0" applyBorder="0" applyAlignment="0" applyProtection="0"/>
    <xf numFmtId="0" fontId="35" fillId="44" borderId="0" applyNumberFormat="0" applyBorder="0" applyAlignment="0" applyProtection="0"/>
    <xf numFmtId="0" fontId="36" fillId="61" borderId="15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39" fillId="45" borderId="0" applyNumberFormat="0" applyBorder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3" fillId="48" borderId="15" applyNumberFormat="0" applyAlignment="0" applyProtection="0"/>
    <xf numFmtId="0" fontId="44" fillId="0" borderId="20" applyNumberFormat="0" applyFill="0" applyAlignment="0" applyProtection="0"/>
    <xf numFmtId="0" fontId="51" fillId="63" borderId="0" applyNumberFormat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33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1" fillId="0" borderId="0" applyNumberFormat="0" applyFont="0" applyFill="0" applyBorder="0" applyAlignment="0" applyProtection="0"/>
    <xf numFmtId="0" fontId="33" fillId="0" borderId="0"/>
    <xf numFmtId="0" fontId="2" fillId="0" borderId="0"/>
    <xf numFmtId="0" fontId="2" fillId="0" borderId="0"/>
    <xf numFmtId="181" fontId="1" fillId="0" borderId="0" applyFont="0" applyFill="0" applyBorder="0" applyAlignment="0" applyProtection="0"/>
    <xf numFmtId="0" fontId="46" fillId="61" borderId="22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24" applyNumberFormat="0" applyFill="0" applyAlignment="0" applyProtection="0"/>
    <xf numFmtId="0" fontId="31" fillId="0" borderId="0" applyNumberForma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77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9" fillId="45" borderId="0" applyNumberFormat="0" applyBorder="0" applyAlignment="0" applyProtection="0"/>
    <xf numFmtId="0" fontId="93" fillId="4" borderId="0" applyNumberFormat="0" applyBorder="0" applyAlignment="0" applyProtection="0"/>
    <xf numFmtId="0" fontId="43" fillId="48" borderId="15" applyNumberFormat="0" applyAlignment="0" applyProtection="0"/>
    <xf numFmtId="0" fontId="94" fillId="3" borderId="2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3" fillId="0" borderId="0"/>
    <xf numFmtId="0" fontId="8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1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76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1" fontId="77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48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64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7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63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7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64" borderId="0" applyNumberFormat="0" applyBorder="0" applyAlignment="0" applyProtection="0"/>
    <xf numFmtId="0" fontId="33" fillId="52" borderId="0" applyNumberFormat="0" applyBorder="0" applyAlignment="0" applyProtection="0"/>
    <xf numFmtId="0" fontId="34" fillId="53" borderId="0" applyNumberFormat="0" applyBorder="0" applyAlignment="0" applyProtection="0"/>
    <xf numFmtId="0" fontId="34" fillId="47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6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2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4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47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50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6" borderId="0" applyNumberFormat="0" applyBorder="0" applyAlignment="0" applyProtection="0"/>
    <xf numFmtId="0" fontId="34" fillId="57" borderId="0" applyNumberFormat="0" applyBorder="0" applyAlignment="0" applyProtection="0"/>
    <xf numFmtId="0" fontId="34" fillId="69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60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2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70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34" fillId="60" borderId="0" applyNumberFormat="0" applyBorder="0" applyAlignment="0" applyProtection="0"/>
    <xf numFmtId="0" fontId="34" fillId="58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4" fillId="60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6" fillId="61" borderId="15" applyNumberFormat="0" applyAlignment="0" applyProtection="0"/>
    <xf numFmtId="0" fontId="58" fillId="7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6" fillId="61" borderId="15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0" fontId="37" fillId="62" borderId="16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45" borderId="0" applyNumberFormat="0" applyBorder="0" applyAlignment="0" applyProtection="0"/>
    <xf numFmtId="0" fontId="96" fillId="4" borderId="0" applyNumberFormat="0" applyBorder="0" applyAlignment="0" applyProtection="0"/>
    <xf numFmtId="0" fontId="39" fillId="45" borderId="0" applyNumberFormat="0" applyBorder="0" applyAlignment="0" applyProtection="0"/>
    <xf numFmtId="0" fontId="39" fillId="47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40" fillId="0" borderId="17" applyNumberFormat="0" applyFill="0" applyAlignment="0" applyProtection="0"/>
    <xf numFmtId="0" fontId="69" fillId="0" borderId="2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70" fillId="0" borderId="2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71" fillId="0" borderId="30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8" borderId="15" applyNumberFormat="0" applyAlignment="0" applyProtection="0"/>
    <xf numFmtId="0" fontId="94" fillId="63" borderId="2" applyNumberFormat="0" applyAlignment="0" applyProtection="0"/>
    <xf numFmtId="0" fontId="43" fillId="48" borderId="15" applyNumberFormat="0" applyAlignment="0" applyProtection="0"/>
    <xf numFmtId="0" fontId="43" fillId="63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3" fillId="48" borderId="15" applyNumberFormat="0" applyAlignment="0" applyProtection="0"/>
    <xf numFmtId="0" fontId="44" fillId="0" borderId="20" applyNumberFormat="0" applyFill="0" applyAlignment="0" applyProtection="0"/>
    <xf numFmtId="0" fontId="49" fillId="0" borderId="31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5" fillId="63" borderId="0" applyNumberFormat="0" applyBorder="0" applyAlignment="0" applyProtection="0"/>
    <xf numFmtId="0" fontId="72" fillId="63" borderId="0" applyNumberFormat="0" applyBorder="0" applyAlignment="0" applyProtection="0"/>
    <xf numFmtId="0" fontId="97" fillId="5" borderId="0" applyNumberFormat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95" fillId="0" borderId="0"/>
    <xf numFmtId="0" fontId="9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 applyNumberFormat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64" borderId="21" applyNumberFormat="0" applyFont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46" fillId="61" borderId="22" applyNumberFormat="0" applyAlignment="0" applyProtection="0"/>
    <xf numFmtId="0" fontId="46" fillId="7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0" fontId="46" fillId="61" borderId="22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5" borderId="0" applyNumberFormat="0" applyBorder="0" applyAlignment="0" applyProtection="0"/>
    <xf numFmtId="0" fontId="33" fillId="64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4" borderId="0" applyNumberFormat="0" applyBorder="0" applyAlignment="0" applyProtection="0"/>
    <xf numFmtId="0" fontId="33" fillId="50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45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18" fillId="65" borderId="23" applyNumberFormat="0" applyProtection="0">
      <alignment horizontal="right"/>
    </xf>
    <xf numFmtId="0" fontId="50" fillId="65" borderId="0" applyNumberFormat="0" applyBorder="0" applyProtection="0">
      <alignment horizontal="left"/>
    </xf>
    <xf numFmtId="0" fontId="18" fillId="65" borderId="23" applyNumberFormat="0" applyProtection="0">
      <alignment horizontal="left"/>
    </xf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53" fillId="66" borderId="0" applyNumberFormat="0" applyBorder="0" applyProtection="0">
      <alignment horizontal="left"/>
    </xf>
    <xf numFmtId="0" fontId="47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8" fillId="0" borderId="2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8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81" borderId="23">
      <alignment horizontal="left" vertical="center" wrapText="1"/>
    </xf>
    <xf numFmtId="0" fontId="1" fillId="80" borderId="23">
      <alignment horizontal="left" vertical="center" wrapText="1"/>
    </xf>
    <xf numFmtId="0" fontId="67" fillId="79" borderId="23">
      <alignment horizontal="left" vertical="center" wrapText="1"/>
    </xf>
    <xf numFmtId="0" fontId="1" fillId="78" borderId="25">
      <alignment horizontal="left" vertical="center" wrapText="1"/>
    </xf>
    <xf numFmtId="49" fontId="1" fillId="77" borderId="23">
      <alignment vertical="center" wrapText="1"/>
    </xf>
    <xf numFmtId="0" fontId="1" fillId="76" borderId="33" applyBorder="0">
      <alignment horizontal="left" vertical="center"/>
    </xf>
    <xf numFmtId="179" fontId="66" fillId="75" borderId="32">
      <alignment vertical="center"/>
    </xf>
    <xf numFmtId="177" fontId="65" fillId="74" borderId="32">
      <alignment vertical="center"/>
    </xf>
    <xf numFmtId="179" fontId="64" fillId="74" borderId="32">
      <alignment vertical="center"/>
    </xf>
    <xf numFmtId="0" fontId="61" fillId="0" borderId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1" fillId="0" borderId="0"/>
    <xf numFmtId="9" fontId="33" fillId="0" borderId="0" applyFont="0" applyFill="0" applyBorder="0" applyAlignment="0" applyProtection="0"/>
    <xf numFmtId="0" fontId="1" fillId="0" borderId="0"/>
    <xf numFmtId="9" fontId="33" fillId="0" borderId="0" applyFont="0" applyFill="0" applyBorder="0" applyAlignment="0" applyProtection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48" fillId="0" borderId="2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7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7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7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35" fillId="44" borderId="0" applyNumberFormat="0" applyBorder="0" applyAlignment="0" applyProtection="0"/>
    <xf numFmtId="0" fontId="55" fillId="68" borderId="23"/>
    <xf numFmtId="0" fontId="61" fillId="0" borderId="0">
      <alignment vertical="top" wrapText="1"/>
    </xf>
    <xf numFmtId="0" fontId="83" fillId="0" borderId="0">
      <alignment vertical="top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1" fillId="0" borderId="23" applyNumberFormat="0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49" fontId="77" fillId="0" borderId="23" applyFill="0" applyProtection="0">
      <alignment horizontal="right"/>
    </xf>
    <xf numFmtId="49" fontId="1" fillId="0" borderId="23" applyFill="0" applyProtection="0">
      <alignment horizontal="right"/>
    </xf>
    <xf numFmtId="49" fontId="77" fillId="0" borderId="23" applyFill="0" applyProtection="0">
      <alignment horizontal="right"/>
    </xf>
    <xf numFmtId="0" fontId="78" fillId="65" borderId="23" applyNumberFormat="0" applyProtection="0">
      <alignment horizontal="right"/>
    </xf>
    <xf numFmtId="0" fontId="18" fillId="65" borderId="23" applyNumberFormat="0" applyProtection="0">
      <alignment horizontal="right"/>
    </xf>
    <xf numFmtId="0" fontId="79" fillId="65" borderId="0" applyNumberFormat="0" applyBorder="0" applyProtection="0">
      <alignment horizontal="left"/>
    </xf>
    <xf numFmtId="0" fontId="50" fillId="65" borderId="0" applyNumberFormat="0" applyBorder="0" applyProtection="0">
      <alignment horizontal="left"/>
    </xf>
    <xf numFmtId="0" fontId="78" fillId="65" borderId="23" applyNumberFormat="0" applyProtection="0">
      <alignment horizontal="left"/>
    </xf>
    <xf numFmtId="0" fontId="18" fillId="65" borderId="23" applyNumberFormat="0" applyProtection="0">
      <alignment horizontal="left"/>
    </xf>
    <xf numFmtId="0" fontId="77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77" fillId="0" borderId="23" applyNumberFormat="0" applyFill="0" applyProtection="0">
      <alignment horizontal="right"/>
    </xf>
    <xf numFmtId="0" fontId="80" fillId="66" borderId="0" applyNumberFormat="0" applyBorder="0" applyProtection="0">
      <alignment horizontal="lef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0" fontId="82" fillId="84" borderId="0" applyNumberFormat="0" applyBorder="0" applyProtection="0">
      <alignment horizontal="left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7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4" fillId="0" borderId="20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62" borderId="16" applyNumberFormat="0" applyAlignment="0" applyProtection="0"/>
    <xf numFmtId="0" fontId="8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3" applyNumberFormat="0" applyFill="0" applyProtection="0">
      <alignment horizontal="right"/>
    </xf>
    <xf numFmtId="0" fontId="1" fillId="0" borderId="23" applyNumberFormat="0" applyFill="0" applyProtection="0">
      <alignment horizontal="right"/>
    </xf>
    <xf numFmtId="0" fontId="1" fillId="0" borderId="0"/>
    <xf numFmtId="0" fontId="74" fillId="0" borderId="0" applyNumberFormat="0" applyFill="0" applyBorder="0" applyAlignment="0" applyProtection="0"/>
    <xf numFmtId="0" fontId="1" fillId="0" borderId="0"/>
    <xf numFmtId="0" fontId="48" fillId="0" borderId="34" applyNumberFormat="0" applyFill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181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24" applyNumberFormat="0" applyFill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1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5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8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8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8" fillId="0" borderId="0"/>
    <xf numFmtId="0" fontId="4" fillId="3" borderId="2"/>
    <xf numFmtId="0" fontId="9" fillId="5" borderId="0"/>
    <xf numFmtId="0" fontId="8" fillId="4" borderId="0"/>
    <xf numFmtId="0" fontId="20" fillId="0" borderId="5"/>
    <xf numFmtId="0" fontId="12" fillId="0" borderId="0"/>
    <xf numFmtId="9" fontId="2" fillId="0" borderId="0"/>
    <xf numFmtId="0" fontId="26" fillId="33" borderId="0"/>
    <xf numFmtId="0" fontId="100" fillId="0" borderId="0"/>
    <xf numFmtId="0" fontId="101" fillId="0" borderId="0">
      <alignment horizontal="left"/>
    </xf>
    <xf numFmtId="0" fontId="102" fillId="0" borderId="41">
      <alignment wrapText="1"/>
    </xf>
    <xf numFmtId="0" fontId="100" fillId="0" borderId="42">
      <alignment wrapText="1"/>
    </xf>
    <xf numFmtId="0" fontId="100" fillId="0" borderId="43">
      <alignment vertical="top" wrapText="1"/>
    </xf>
    <xf numFmtId="43" fontId="2" fillId="0" borderId="0"/>
    <xf numFmtId="0" fontId="3" fillId="0" borderId="1"/>
    <xf numFmtId="0" fontId="33" fillId="64" borderId="0"/>
    <xf numFmtId="0" fontId="12" fillId="0" borderId="3"/>
    <xf numFmtId="0" fontId="99" fillId="0" borderId="0"/>
    <xf numFmtId="165" fontId="1" fillId="0" borderId="0"/>
    <xf numFmtId="165" fontId="99" fillId="0" borderId="0"/>
    <xf numFmtId="165" fontId="2" fillId="0" borderId="0"/>
    <xf numFmtId="165" fontId="1" fillId="0" borderId="0"/>
    <xf numFmtId="165" fontId="99" fillId="0" borderId="0"/>
    <xf numFmtId="165" fontId="2" fillId="0" borderId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90" borderId="0" applyNumberFormat="0" applyBorder="0" applyAlignment="0" applyProtection="0"/>
    <xf numFmtId="0" fontId="2" fillId="91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92" fontId="33" fillId="0" borderId="0" applyFont="0" applyFill="0" applyBorder="0" applyAlignment="0" applyProtection="0"/>
    <xf numFmtId="0" fontId="55" fillId="0" borderId="44">
      <alignment horizontal="left" vertical="center" wrapText="1" indent="2"/>
    </xf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8" fillId="10" borderId="0" applyNumberFormat="0" applyBorder="0" applyAlignment="0" applyProtection="0"/>
    <xf numFmtId="0" fontId="39" fillId="82" borderId="0" applyNumberFormat="0" applyBorder="0" applyAlignment="0" applyProtection="0"/>
    <xf numFmtId="0" fontId="43" fillId="67" borderId="15" applyNumberFormat="0" applyAlignment="0" applyProtection="0"/>
    <xf numFmtId="0" fontId="4" fillId="9" borderId="2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27" fillId="11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33" fillId="0" borderId="0"/>
    <xf numFmtId="0" fontId="33" fillId="0" borderId="0"/>
    <xf numFmtId="0" fontId="104" fillId="0" borderId="0" applyNumberFormat="0" applyFill="0" applyBorder="0" applyAlignment="0" applyProtection="0"/>
    <xf numFmtId="0" fontId="33" fillId="0" borderId="0" applyFill="0" applyProtection="0"/>
    <xf numFmtId="0" fontId="33" fillId="0" borderId="0"/>
    <xf numFmtId="0" fontId="33" fillId="0" borderId="0"/>
    <xf numFmtId="0" fontId="33" fillId="0" borderId="0"/>
    <xf numFmtId="0" fontId="1" fillId="0" borderId="0"/>
    <xf numFmtId="0" fontId="105" fillId="0" borderId="0"/>
    <xf numFmtId="0" fontId="33" fillId="0" borderId="0"/>
    <xf numFmtId="4" fontId="55" fillId="0" borderId="45" applyFill="0" applyBorder="0" applyProtection="0">
      <alignment horizontal="right" vertical="center"/>
    </xf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181" fontId="1" fillId="0" borderId="0" applyFont="0" applyFill="0" applyBorder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61" fillId="0" borderId="0">
      <alignment vertical="top" wrapText="1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97" borderId="46" applyBorder="0">
      <alignment horizontal="left" vertical="center"/>
    </xf>
    <xf numFmtId="49" fontId="1" fillId="77" borderId="45">
      <alignment vertical="center" wrapText="1"/>
    </xf>
    <xf numFmtId="0" fontId="1" fillId="78" borderId="47">
      <alignment horizontal="left" vertical="center" wrapText="1"/>
    </xf>
    <xf numFmtId="0" fontId="67" fillId="79" borderId="45">
      <alignment horizontal="left" vertical="center" wrapText="1"/>
    </xf>
    <xf numFmtId="0" fontId="1" fillId="80" borderId="45">
      <alignment horizontal="left" vertical="center" wrapText="1"/>
    </xf>
    <xf numFmtId="0" fontId="1" fillId="81" borderId="45">
      <alignment horizontal="left" vertical="center" wrapText="1"/>
    </xf>
    <xf numFmtId="0" fontId="103" fillId="0" borderId="0" applyNumberFormat="0" applyFill="0" applyBorder="0" applyProtection="0"/>
    <xf numFmtId="0" fontId="106" fillId="0" borderId="0" applyNumberFormat="0" applyFill="0" applyBorder="0">
      <protection locked="0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02" borderId="9" applyNumberFormat="0" applyFont="0" applyAlignment="0" applyProtection="0"/>
    <xf numFmtId="0" fontId="33" fillId="0" borderId="0" applyFill="0" applyProtection="0"/>
    <xf numFmtId="0" fontId="85" fillId="0" borderId="0"/>
    <xf numFmtId="193" fontId="104" fillId="0" borderId="0" applyFill="0" applyBorder="0" applyProtection="0">
      <alignment horizontal="right"/>
    </xf>
    <xf numFmtId="18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100" borderId="21" applyNumberFormat="0" applyFont="0" applyAlignment="0" applyProtection="0"/>
    <xf numFmtId="0" fontId="1" fillId="97" borderId="46" applyBorder="0">
      <alignment horizontal="left" vertical="center"/>
    </xf>
    <xf numFmtId="49" fontId="1" fillId="77" borderId="45">
      <alignment vertical="center" wrapText="1"/>
    </xf>
    <xf numFmtId="0" fontId="1" fillId="78" borderId="47">
      <alignment horizontal="left" vertical="center" wrapText="1"/>
    </xf>
    <xf numFmtId="0" fontId="1" fillId="80" borderId="45">
      <alignment horizontal="left" vertical="center" wrapText="1"/>
    </xf>
    <xf numFmtId="0" fontId="1" fillId="81" borderId="45">
      <alignment horizontal="left" vertical="center" wrapText="1"/>
    </xf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100" borderId="21" applyNumberFormat="0" applyFont="0" applyAlignment="0" applyProtection="0"/>
    <xf numFmtId="0" fontId="107" fillId="0" borderId="0" applyNumberFormat="0" applyFill="0" applyBorder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2" fillId="101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87" borderId="0" applyNumberFormat="0" applyBorder="0" applyAlignment="0" applyProtection="0"/>
    <xf numFmtId="0" fontId="33" fillId="86" borderId="0" applyNumberFormat="0" applyBorder="0" applyAlignment="0" applyProtection="0"/>
    <xf numFmtId="0" fontId="33" fillId="82" borderId="0" applyNumberFormat="0" applyBorder="0" applyAlignment="0" applyProtection="0"/>
    <xf numFmtId="0" fontId="33" fillId="88" borderId="0" applyNumberFormat="0" applyBorder="0" applyAlignment="0" applyProtection="0"/>
    <xf numFmtId="0" fontId="33" fillId="72" borderId="0" applyNumberFormat="0" applyBorder="0" applyAlignment="0" applyProtection="0"/>
    <xf numFmtId="0" fontId="33" fillId="67" borderId="0" applyNumberFormat="0" applyBorder="0" applyAlignment="0" applyProtection="0"/>
    <xf numFmtId="0" fontId="55" fillId="0" borderId="45" applyNumberFormat="0" applyFont="0" applyFill="0" applyBorder="0" applyProtection="0">
      <alignment horizontal="left" vertical="center" indent="2"/>
    </xf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89" borderId="0" applyNumberFormat="0" applyBorder="0" applyAlignment="0" applyProtection="0"/>
    <xf numFmtId="0" fontId="33" fillId="90" borderId="0" applyNumberFormat="0" applyBorder="0" applyAlignment="0" applyProtection="0"/>
    <xf numFmtId="0" fontId="33" fillId="92" borderId="0" applyNumberFormat="0" applyBorder="0" applyAlignment="0" applyProtection="0"/>
    <xf numFmtId="0" fontId="33" fillId="88" borderId="0" applyNumberFormat="0" applyBorder="0" applyAlignment="0" applyProtection="0"/>
    <xf numFmtId="0" fontId="33" fillId="89" borderId="0" applyNumberFormat="0" applyBorder="0" applyAlignment="0" applyProtection="0"/>
    <xf numFmtId="0" fontId="33" fillId="93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94" borderId="0" applyNumberFormat="0" applyBorder="0" applyAlignment="0" applyProtection="0"/>
    <xf numFmtId="0" fontId="34" fillId="90" borderId="0" applyNumberFormat="0" applyBorder="0" applyAlignment="0" applyProtection="0"/>
    <xf numFmtId="0" fontId="34" fillId="92" borderId="0" applyNumberFormat="0" applyBorder="0" applyAlignment="0" applyProtection="0"/>
    <xf numFmtId="0" fontId="34" fillId="95" borderId="0" applyNumberFormat="0" applyBorder="0" applyAlignment="0" applyProtection="0"/>
    <xf numFmtId="0" fontId="34" fillId="73" borderId="0" applyNumberFormat="0" applyBorder="0" applyAlignment="0" applyProtection="0"/>
    <xf numFmtId="0" fontId="34" fillId="80" borderId="0" applyNumberFormat="0" applyBorder="0" applyAlignment="0" applyProtection="0"/>
    <xf numFmtId="0" fontId="34" fillId="95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54" fillId="82" borderId="45">
      <alignment horizontal="right" vertical="center"/>
    </xf>
    <xf numFmtId="0" fontId="84" fillId="82" borderId="45">
      <alignment horizontal="right" vertical="center"/>
    </xf>
    <xf numFmtId="0" fontId="54" fillId="67" borderId="45">
      <alignment horizontal="right" vertical="center"/>
    </xf>
    <xf numFmtId="0" fontId="54" fillId="67" borderId="45">
      <alignment horizontal="right" vertical="center"/>
    </xf>
    <xf numFmtId="0" fontId="54" fillId="67" borderId="48">
      <alignment horizontal="right" vertical="center"/>
    </xf>
    <xf numFmtId="0" fontId="54" fillId="67" borderId="49">
      <alignment horizontal="right" vertical="center"/>
    </xf>
    <xf numFmtId="0" fontId="34" fillId="66" borderId="0" applyNumberFormat="0" applyBorder="0" applyAlignment="0" applyProtection="0"/>
    <xf numFmtId="0" fontId="34" fillId="96" borderId="0" applyNumberFormat="0" applyBorder="0" applyAlignment="0" applyProtection="0"/>
    <xf numFmtId="0" fontId="34" fillId="97" borderId="0" applyNumberFormat="0" applyBorder="0" applyAlignment="0" applyProtection="0"/>
    <xf numFmtId="0" fontId="34" fillId="95" borderId="0" applyNumberFormat="0" applyBorder="0" applyAlignment="0" applyProtection="0"/>
    <xf numFmtId="0" fontId="34" fillId="73" borderId="0" applyNumberFormat="0" applyBorder="0" applyAlignment="0" applyProtection="0"/>
    <xf numFmtId="0" fontId="34" fillId="98" borderId="0" applyNumberFormat="0" applyBorder="0" applyAlignment="0" applyProtection="0"/>
    <xf numFmtId="0" fontId="46" fillId="99" borderId="22" applyNumberFormat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17" fillId="12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55" fillId="67" borderId="44">
      <alignment horizontal="left" vertical="center" wrapText="1" indent="2"/>
    </xf>
    <xf numFmtId="0" fontId="55" fillId="82" borderId="48">
      <alignment horizontal="left" vertical="center"/>
    </xf>
    <xf numFmtId="0" fontId="43" fillId="67" borderId="15" applyNumberFormat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8" fillId="10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8" fillId="10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57" fillId="0" borderId="0" applyNumberFormat="0" applyFill="0" applyBorder="0">
      <protection locked="0"/>
    </xf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" fillId="9" borderId="2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43" fillId="67" borderId="15" applyNumberFormat="0" applyAlignment="0" applyProtection="0"/>
    <xf numFmtId="0" fontId="55" fillId="0" borderId="45">
      <alignment horizontal="right" vertical="center"/>
    </xf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27" fillId="11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2" fillId="0" borderId="0"/>
    <xf numFmtId="0" fontId="33" fillId="0" borderId="0"/>
    <xf numFmtId="0" fontId="1" fillId="0" borderId="0"/>
    <xf numFmtId="0" fontId="55" fillId="0" borderId="45" applyNumberFormat="0" applyFill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33" fillId="100" borderId="21" applyNumberFormat="0" applyFont="0" applyAlignment="0" applyProtection="0"/>
    <xf numFmtId="0" fontId="33" fillId="100" borderId="21" applyNumberFormat="0" applyFont="0" applyAlignment="0" applyProtection="0"/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55" fillId="83" borderId="45" applyNumberFormat="0" applyFont="0" applyBorder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5" fillId="86" borderId="0" applyNumberFormat="0" applyBorder="0" applyAlignment="0" applyProtection="0"/>
    <xf numFmtId="0" fontId="55" fillId="68" borderId="45"/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" fillId="0" borderId="45" applyNumberFormat="0" applyFill="0" applyProtection="0">
      <alignment horizontal="right"/>
    </xf>
    <xf numFmtId="49" fontId="1" fillId="0" borderId="45" applyFill="0" applyProtection="0">
      <alignment horizontal="right"/>
    </xf>
    <xf numFmtId="0" fontId="1" fillId="0" borderId="45" applyNumberFormat="0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50" fillId="65" borderId="0" applyNumberFormat="0" applyBorder="0" applyProtection="0">
      <alignment horizontal="lef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53" fillId="66" borderId="0" applyNumberFormat="0" applyBorder="0" applyProtection="0">
      <alignment horizontal="lef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49" fontId="1" fillId="0" borderId="45" applyFill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right"/>
    </xf>
    <xf numFmtId="0" fontId="18" fillId="65" borderId="45" applyNumberFormat="0" applyProtection="0">
      <alignment horizontal="left"/>
    </xf>
    <xf numFmtId="0" fontId="18" fillId="65" borderId="45" applyNumberFormat="0" applyProtection="0">
      <alignment horizontal="lef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81" fillId="84" borderId="0" applyNumberFormat="0" applyBorder="0" applyProtection="0">
      <alignment horizontal="left"/>
    </xf>
    <xf numFmtId="0" fontId="37" fillId="68" borderId="16" applyNumberFormat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5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3" fillId="100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86" borderId="0" applyNumberFormat="0" applyBorder="0" applyAlignment="0" applyProtection="0"/>
    <xf numFmtId="0" fontId="34" fillId="86" borderId="0" applyNumberFormat="0" applyBorder="0" applyAlignment="0" applyProtection="0"/>
    <xf numFmtId="0" fontId="34" fillId="86" borderId="0" applyNumberFormat="0" applyBorder="0" applyAlignment="0" applyProtection="0"/>
    <xf numFmtId="0" fontId="34" fillId="86" borderId="0" applyNumberFormat="0" applyBorder="0" applyAlignment="0" applyProtection="0"/>
    <xf numFmtId="0" fontId="34" fillId="86" borderId="0" applyNumberFormat="0" applyBorder="0" applyAlignment="0" applyProtection="0"/>
    <xf numFmtId="0" fontId="34" fillId="86" borderId="0" applyNumberFormat="0" applyBorder="0" applyAlignment="0" applyProtection="0"/>
    <xf numFmtId="0" fontId="34" fillId="86" borderId="0" applyNumberFormat="0" applyBorder="0" applyAlignment="0" applyProtection="0"/>
    <xf numFmtId="0" fontId="34" fillId="86" borderId="0" applyNumberFormat="0" applyBorder="0" applyAlignment="0" applyProtection="0"/>
    <xf numFmtId="0" fontId="34" fillId="86" borderId="0" applyNumberFormat="0" applyBorder="0" applyAlignment="0" applyProtection="0"/>
    <xf numFmtId="0" fontId="34" fillId="86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72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103" borderId="0" applyNumberFormat="0" applyBorder="0" applyAlignment="0" applyProtection="0"/>
    <xf numFmtId="0" fontId="34" fillId="103" borderId="0" applyNumberFormat="0" applyBorder="0" applyAlignment="0" applyProtection="0"/>
    <xf numFmtId="0" fontId="34" fillId="103" borderId="0" applyNumberFormat="0" applyBorder="0" applyAlignment="0" applyProtection="0"/>
    <xf numFmtId="0" fontId="34" fillId="103" borderId="0" applyNumberFormat="0" applyBorder="0" applyAlignment="0" applyProtection="0"/>
    <xf numFmtId="0" fontId="34" fillId="103" borderId="0" applyNumberFormat="0" applyBorder="0" applyAlignment="0" applyProtection="0"/>
    <xf numFmtId="0" fontId="34" fillId="103" borderId="0" applyNumberFormat="0" applyBorder="0" applyAlignment="0" applyProtection="0"/>
    <xf numFmtId="0" fontId="34" fillId="103" borderId="0" applyNumberFormat="0" applyBorder="0" applyAlignment="0" applyProtection="0"/>
    <xf numFmtId="0" fontId="34" fillId="103" borderId="0" applyNumberFormat="0" applyBorder="0" applyAlignment="0" applyProtection="0"/>
    <xf numFmtId="0" fontId="34" fillId="103" borderId="0" applyNumberFormat="0" applyBorder="0" applyAlignment="0" applyProtection="0"/>
    <xf numFmtId="0" fontId="34" fillId="103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93" borderId="0" applyNumberFormat="0" applyBorder="0" applyAlignment="0" applyProtection="0"/>
    <xf numFmtId="0" fontId="34" fillId="104" borderId="0" applyNumberFormat="0" applyBorder="0" applyAlignment="0" applyProtection="0"/>
    <xf numFmtId="0" fontId="34" fillId="104" borderId="0" applyNumberFormat="0" applyBorder="0" applyAlignment="0" applyProtection="0"/>
    <xf numFmtId="0" fontId="34" fillId="104" borderId="0" applyNumberFormat="0" applyBorder="0" applyAlignment="0" applyProtection="0"/>
    <xf numFmtId="0" fontId="34" fillId="104" borderId="0" applyNumberFormat="0" applyBorder="0" applyAlignment="0" applyProtection="0"/>
    <xf numFmtId="0" fontId="34" fillId="104" borderId="0" applyNumberFormat="0" applyBorder="0" applyAlignment="0" applyProtection="0"/>
    <xf numFmtId="0" fontId="34" fillId="104" borderId="0" applyNumberFormat="0" applyBorder="0" applyAlignment="0" applyProtection="0"/>
    <xf numFmtId="0" fontId="34" fillId="104" borderId="0" applyNumberFormat="0" applyBorder="0" applyAlignment="0" applyProtection="0"/>
    <xf numFmtId="0" fontId="34" fillId="104" borderId="0" applyNumberFormat="0" applyBorder="0" applyAlignment="0" applyProtection="0"/>
    <xf numFmtId="0" fontId="34" fillId="104" borderId="0" applyNumberFormat="0" applyBorder="0" applyAlignment="0" applyProtection="0"/>
    <xf numFmtId="0" fontId="34" fillId="104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5" fillId="88" borderId="0" applyNumberFormat="0" applyBorder="0" applyAlignment="0" applyProtection="0"/>
    <xf numFmtId="0" fontId="35" fillId="88" borderId="0" applyNumberFormat="0" applyBorder="0" applyAlignment="0" applyProtection="0"/>
    <xf numFmtId="0" fontId="35" fillId="88" borderId="0" applyNumberFormat="0" applyBorder="0" applyAlignment="0" applyProtection="0"/>
    <xf numFmtId="0" fontId="35" fillId="88" borderId="0" applyNumberFormat="0" applyBorder="0" applyAlignment="0" applyProtection="0"/>
    <xf numFmtId="0" fontId="35" fillId="88" borderId="0" applyNumberFormat="0" applyBorder="0" applyAlignment="0" applyProtection="0"/>
    <xf numFmtId="0" fontId="35" fillId="88" borderId="0" applyNumberFormat="0" applyBorder="0" applyAlignment="0" applyProtection="0"/>
    <xf numFmtId="0" fontId="35" fillId="88" borderId="0" applyNumberFormat="0" applyBorder="0" applyAlignment="0" applyProtection="0"/>
    <xf numFmtId="0" fontId="35" fillId="88" borderId="0" applyNumberFormat="0" applyBorder="0" applyAlignment="0" applyProtection="0"/>
    <xf numFmtId="0" fontId="35" fillId="88" borderId="0" applyNumberFormat="0" applyBorder="0" applyAlignment="0" applyProtection="0"/>
    <xf numFmtId="0" fontId="35" fillId="88" borderId="0" applyNumberFormat="0" applyBorder="0" applyAlignment="0" applyProtection="0"/>
    <xf numFmtId="0" fontId="58" fillId="105" borderId="15" applyNumberFormat="0" applyAlignment="0" applyProtection="0"/>
    <xf numFmtId="0" fontId="58" fillId="105" borderId="15" applyNumberFormat="0" applyAlignment="0" applyProtection="0"/>
    <xf numFmtId="0" fontId="58" fillId="105" borderId="15" applyNumberFormat="0" applyAlignment="0" applyProtection="0"/>
    <xf numFmtId="0" fontId="58" fillId="105" borderId="15" applyNumberFormat="0" applyAlignment="0" applyProtection="0"/>
    <xf numFmtId="0" fontId="58" fillId="105" borderId="15" applyNumberFormat="0" applyAlignment="0" applyProtection="0"/>
    <xf numFmtId="0" fontId="58" fillId="105" borderId="15" applyNumberFormat="0" applyAlignment="0" applyProtection="0"/>
    <xf numFmtId="0" fontId="58" fillId="105" borderId="15" applyNumberFormat="0" applyAlignment="0" applyProtection="0"/>
    <xf numFmtId="0" fontId="58" fillId="105" borderId="15" applyNumberFormat="0" applyAlignment="0" applyProtection="0"/>
    <xf numFmtId="0" fontId="58" fillId="105" borderId="15" applyNumberFormat="0" applyAlignment="0" applyProtection="0"/>
    <xf numFmtId="0" fontId="58" fillId="105" borderId="15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43" fillId="85" borderId="15" applyNumberFormat="0" applyAlignment="0" applyProtection="0"/>
    <xf numFmtId="0" fontId="43" fillId="85" borderId="15" applyNumberFormat="0" applyAlignment="0" applyProtection="0"/>
    <xf numFmtId="0" fontId="43" fillId="85" borderId="15" applyNumberFormat="0" applyAlignment="0" applyProtection="0"/>
    <xf numFmtId="0" fontId="43" fillId="85" borderId="15" applyNumberFormat="0" applyAlignment="0" applyProtection="0"/>
    <xf numFmtId="0" fontId="43" fillId="85" borderId="15" applyNumberFormat="0" applyAlignment="0" applyProtection="0"/>
    <xf numFmtId="0" fontId="43" fillId="85" borderId="15" applyNumberFormat="0" applyAlignment="0" applyProtection="0"/>
    <xf numFmtId="0" fontId="43" fillId="85" borderId="15" applyNumberFormat="0" applyAlignment="0" applyProtection="0"/>
    <xf numFmtId="0" fontId="43" fillId="85" borderId="15" applyNumberFormat="0" applyAlignment="0" applyProtection="0"/>
    <xf numFmtId="0" fontId="43" fillId="85" borderId="15" applyNumberFormat="0" applyAlignment="0" applyProtection="0"/>
    <xf numFmtId="0" fontId="43" fillId="85" borderId="15" applyNumberFormat="0" applyAlignment="0" applyProtection="0"/>
    <xf numFmtId="0" fontId="72" fillId="85" borderId="0" applyNumberFormat="0" applyBorder="0" applyAlignment="0" applyProtection="0"/>
    <xf numFmtId="0" fontId="72" fillId="85" borderId="0" applyNumberFormat="0" applyBorder="0" applyAlignment="0" applyProtection="0"/>
    <xf numFmtId="0" fontId="72" fillId="85" borderId="0" applyNumberFormat="0" applyBorder="0" applyAlignment="0" applyProtection="0"/>
    <xf numFmtId="0" fontId="72" fillId="85" borderId="0" applyNumberFormat="0" applyBorder="0" applyAlignment="0" applyProtection="0"/>
    <xf numFmtId="0" fontId="72" fillId="85" borderId="0" applyNumberFormat="0" applyBorder="0" applyAlignment="0" applyProtection="0"/>
    <xf numFmtId="0" fontId="72" fillId="85" borderId="0" applyNumberFormat="0" applyBorder="0" applyAlignment="0" applyProtection="0"/>
    <xf numFmtId="0" fontId="72" fillId="85" borderId="0" applyNumberFormat="0" applyBorder="0" applyAlignment="0" applyProtection="0"/>
    <xf numFmtId="0" fontId="72" fillId="85" borderId="0" applyNumberFormat="0" applyBorder="0" applyAlignment="0" applyProtection="0"/>
    <xf numFmtId="0" fontId="72" fillId="85" borderId="0" applyNumberFormat="0" applyBorder="0" applyAlignment="0" applyProtection="0"/>
    <xf numFmtId="0" fontId="72" fillId="85" borderId="0" applyNumberFormat="0" applyBorder="0" applyAlignment="0" applyProtection="0"/>
    <xf numFmtId="169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177" fontId="108" fillId="0" borderId="0">
      <alignment vertical="center"/>
    </xf>
    <xf numFmtId="177" fontId="108" fillId="0" borderId="0">
      <alignment vertical="center"/>
    </xf>
    <xf numFmtId="183" fontId="108" fillId="0" borderId="0">
      <alignment vertical="center"/>
    </xf>
    <xf numFmtId="0" fontId="1" fillId="0" borderId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46" fillId="105" borderId="22" applyNumberFormat="0" applyAlignment="0" applyProtection="0"/>
    <xf numFmtId="0" fontId="46" fillId="105" borderId="22" applyNumberFormat="0" applyAlignment="0" applyProtection="0"/>
    <xf numFmtId="0" fontId="46" fillId="105" borderId="22" applyNumberFormat="0" applyAlignment="0" applyProtection="0"/>
    <xf numFmtId="0" fontId="46" fillId="105" borderId="22" applyNumberFormat="0" applyAlignment="0" applyProtection="0"/>
    <xf numFmtId="0" fontId="46" fillId="105" borderId="22" applyNumberFormat="0" applyAlignment="0" applyProtection="0"/>
    <xf numFmtId="0" fontId="46" fillId="105" borderId="22" applyNumberFormat="0" applyAlignment="0" applyProtection="0"/>
    <xf numFmtId="0" fontId="46" fillId="105" borderId="22" applyNumberFormat="0" applyAlignment="0" applyProtection="0"/>
    <xf numFmtId="0" fontId="46" fillId="105" borderId="22" applyNumberFormat="0" applyAlignment="0" applyProtection="0"/>
    <xf numFmtId="0" fontId="46" fillId="105" borderId="22" applyNumberFormat="0" applyAlignment="0" applyProtection="0"/>
    <xf numFmtId="0" fontId="46" fillId="105" borderId="22" applyNumberFormat="0" applyAlignment="0" applyProtection="0"/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1" fillId="0" borderId="45" applyNumberFormat="0" applyFill="0" applyProtection="0">
      <alignment horizontal="right"/>
    </xf>
    <xf numFmtId="0" fontId="2" fillId="0" borderId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7" borderId="0" applyNumberFormat="0" applyBorder="0" applyAlignment="0" applyProtection="0"/>
    <xf numFmtId="0" fontId="33" fillId="89" borderId="0" applyNumberFormat="0" applyBorder="0" applyAlignment="0" applyProtection="0"/>
    <xf numFmtId="0" fontId="33" fillId="87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86" borderId="0" applyNumberFormat="0" applyBorder="0" applyAlignment="0" applyProtection="0"/>
    <xf numFmtId="0" fontId="33" fillId="90" borderId="0" applyNumberFormat="0" applyBorder="0" applyAlignment="0" applyProtection="0"/>
    <xf numFmtId="0" fontId="33" fillId="86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82" borderId="0" applyNumberFormat="0" applyBorder="0" applyAlignment="0" applyProtection="0"/>
    <xf numFmtId="0" fontId="33" fillId="100" borderId="0" applyNumberFormat="0" applyBorder="0" applyAlignment="0" applyProtection="0"/>
    <xf numFmtId="0" fontId="33" fillId="82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67" borderId="0" applyNumberFormat="0" applyBorder="0" applyAlignment="0" applyProtection="0"/>
    <xf numFmtId="0" fontId="33" fillId="88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72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100" borderId="0" applyNumberFormat="0" applyBorder="0" applyAlignment="0" applyProtection="0"/>
    <xf numFmtId="0" fontId="2" fillId="101" borderId="0" applyNumberFormat="0" applyBorder="0" applyAlignment="0" applyProtection="0"/>
    <xf numFmtId="0" fontId="33" fillId="67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72" borderId="0" applyNumberFormat="0" applyBorder="0" applyAlignment="0" applyProtection="0"/>
    <xf numFmtId="0" fontId="33" fillId="89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92" borderId="0" applyNumberFormat="0" applyBorder="0" applyAlignment="0" applyProtection="0"/>
    <xf numFmtId="0" fontId="33" fillId="85" borderId="0" applyNumberFormat="0" applyBorder="0" applyAlignment="0" applyProtection="0"/>
    <xf numFmtId="0" fontId="33" fillId="92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8" borderId="0" applyNumberFormat="0" applyBorder="0" applyAlignment="0" applyProtection="0"/>
    <xf numFmtId="0" fontId="33" fillId="86" borderId="0" applyNumberFormat="0" applyBorder="0" applyAlignment="0" applyProtection="0"/>
    <xf numFmtId="0" fontId="33" fillId="88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89" borderId="0" applyNumberFormat="0" applyBorder="0" applyAlignment="0" applyProtection="0"/>
    <xf numFmtId="0" fontId="33" fillId="72" borderId="0" applyNumberFormat="0" applyBorder="0" applyAlignment="0" applyProtection="0"/>
    <xf numFmtId="0" fontId="33" fillId="89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93" borderId="0" applyNumberFormat="0" applyBorder="0" applyAlignment="0" applyProtection="0"/>
    <xf numFmtId="0" fontId="33" fillId="100" borderId="0" applyNumberFormat="0" applyBorder="0" applyAlignment="0" applyProtection="0"/>
    <xf numFmtId="0" fontId="33" fillId="93" borderId="0" applyNumberFormat="0" applyBorder="0" applyAlignment="0" applyProtection="0"/>
    <xf numFmtId="0" fontId="34" fillId="94" borderId="0" applyNumberFormat="0" applyBorder="0" applyAlignment="0" applyProtection="0"/>
    <xf numFmtId="0" fontId="34" fillId="72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4" borderId="0" applyNumberFormat="0" applyBorder="0" applyAlignment="0" applyProtection="0"/>
    <xf numFmtId="0" fontId="34" fillId="90" borderId="0" applyNumberFormat="0" applyBorder="0" applyAlignment="0" applyProtection="0"/>
    <xf numFmtId="0" fontId="34" fillId="98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92" borderId="0" applyNumberFormat="0" applyBorder="0" applyAlignment="0" applyProtection="0"/>
    <xf numFmtId="0" fontId="34" fillId="93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2" borderId="0" applyNumberFormat="0" applyBorder="0" applyAlignment="0" applyProtection="0"/>
    <xf numFmtId="0" fontId="34" fillId="95" borderId="0" applyNumberFormat="0" applyBorder="0" applyAlignment="0" applyProtection="0"/>
    <xf numFmtId="0" fontId="34" fillId="86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73" borderId="0" applyNumberFormat="0" applyBorder="0" applyAlignment="0" applyProtection="0"/>
    <xf numFmtId="0" fontId="34" fillId="72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80" borderId="0" applyNumberFormat="0" applyBorder="0" applyAlignment="0" applyProtection="0"/>
    <xf numFmtId="0" fontId="34" fillId="9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80" borderId="0" applyNumberFormat="0" applyBorder="0" applyAlignment="0" applyProtection="0"/>
    <xf numFmtId="0" fontId="34" fillId="66" borderId="0" applyNumberFormat="0" applyBorder="0" applyAlignment="0" applyProtection="0"/>
    <xf numFmtId="0" fontId="34" fillId="103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96" borderId="0" applyNumberFormat="0" applyBorder="0" applyAlignment="0" applyProtection="0"/>
    <xf numFmtId="0" fontId="34" fillId="98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34" fillId="97" borderId="0" applyNumberFormat="0" applyBorder="0" applyAlignment="0" applyProtection="0"/>
    <xf numFmtId="0" fontId="34" fillId="93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7" borderId="0" applyNumberFormat="0" applyBorder="0" applyAlignment="0" applyProtection="0"/>
    <xf numFmtId="0" fontId="34" fillId="95" borderId="0" applyNumberFormat="0" applyBorder="0" applyAlignment="0" applyProtection="0"/>
    <xf numFmtId="0" fontId="34" fillId="104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95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73" borderId="0" applyNumberFormat="0" applyBorder="0" applyAlignment="0" applyProtection="0"/>
    <xf numFmtId="0" fontId="34" fillId="98" borderId="0" applyNumberFormat="0" applyBorder="0" applyAlignment="0" applyProtection="0"/>
    <xf numFmtId="0" fontId="34" fillId="96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4" fillId="98" borderId="0" applyNumberFormat="0" applyBorder="0" applyAlignment="0" applyProtection="0"/>
    <xf numFmtId="0" fontId="35" fillId="86" borderId="0" applyNumberFormat="0" applyBorder="0" applyAlignment="0" applyProtection="0"/>
    <xf numFmtId="0" fontId="35" fillId="88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6" fillId="99" borderId="15" applyNumberFormat="0" applyAlignment="0" applyProtection="0"/>
    <xf numFmtId="0" fontId="58" fillId="105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6" fillId="99" borderId="15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0" fontId="37" fillId="68" borderId="16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39" fillId="82" borderId="0" applyNumberFormat="0" applyBorder="0" applyAlignment="0" applyProtection="0"/>
    <xf numFmtId="0" fontId="8" fillId="10" borderId="0" applyNumberFormat="0" applyBorder="0" applyAlignment="0" applyProtection="0"/>
    <xf numFmtId="0" fontId="39" fillId="82" borderId="0" applyNumberFormat="0" applyBorder="0" applyAlignment="0" applyProtection="0"/>
    <xf numFmtId="0" fontId="39" fillId="7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43" fillId="67" borderId="15" applyNumberFormat="0" applyAlignment="0" applyProtection="0"/>
    <xf numFmtId="0" fontId="4" fillId="9" borderId="2" applyNumberFormat="0" applyAlignment="0" applyProtection="0"/>
    <xf numFmtId="0" fontId="43" fillId="67" borderId="15" applyNumberFormat="0" applyAlignment="0" applyProtection="0"/>
    <xf numFmtId="0" fontId="43" fillId="85" borderId="15" applyNumberFormat="0" applyAlignment="0" applyProtection="0"/>
    <xf numFmtId="0" fontId="43" fillId="67" borderId="15" applyNumberFormat="0" applyAlignment="0" applyProtection="0"/>
    <xf numFmtId="0" fontId="45" fillId="85" borderId="0" applyNumberFormat="0" applyBorder="0" applyAlignment="0" applyProtection="0"/>
    <xf numFmtId="0" fontId="72" fillId="85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45" fillId="85" borderId="0" applyNumberFormat="0" applyBorder="0" applyAlignment="0" applyProtection="0"/>
    <xf numFmtId="0" fontId="45" fillId="8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100" borderId="21" applyNumberFormat="0" applyFont="0" applyAlignment="0" applyProtection="0"/>
    <xf numFmtId="0" fontId="1" fillId="100" borderId="21" applyNumberFormat="0" applyFont="0" applyAlignment="0" applyProtection="0"/>
    <xf numFmtId="0" fontId="33" fillId="100" borderId="21" applyNumberFormat="0" applyFont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46" fillId="99" borderId="22" applyNumberFormat="0" applyAlignment="0" applyProtection="0"/>
    <xf numFmtId="0" fontId="46" fillId="105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0" fontId="46" fillId="99" borderId="2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0" fontId="33" fillId="87" borderId="0" applyNumberFormat="0" applyBorder="0" applyAlignment="0" applyProtection="0"/>
    <xf numFmtId="0" fontId="33" fillId="89" borderId="0" applyNumberFormat="0" applyBorder="0" applyAlignment="0" applyProtection="0"/>
    <xf numFmtId="0" fontId="33" fillId="87" borderId="0" applyNumberFormat="0" applyBorder="0" applyAlignment="0" applyProtection="0"/>
    <xf numFmtId="0" fontId="33" fillId="86" borderId="0" applyNumberFormat="0" applyBorder="0" applyAlignment="0" applyProtection="0"/>
    <xf numFmtId="0" fontId="33" fillId="90" borderId="0" applyNumberFormat="0" applyBorder="0" applyAlignment="0" applyProtection="0"/>
    <xf numFmtId="0" fontId="33" fillId="86" borderId="0" applyNumberFormat="0" applyBorder="0" applyAlignment="0" applyProtection="0"/>
    <xf numFmtId="0" fontId="33" fillId="82" borderId="0" applyNumberFormat="0" applyBorder="0" applyAlignment="0" applyProtection="0"/>
    <xf numFmtId="0" fontId="33" fillId="100" borderId="0" applyNumberFormat="0" applyBorder="0" applyAlignment="0" applyProtection="0"/>
    <xf numFmtId="0" fontId="33" fillId="82" borderId="0" applyNumberFormat="0" applyBorder="0" applyAlignment="0" applyProtection="0"/>
    <xf numFmtId="0" fontId="33" fillId="88" borderId="0" applyNumberFormat="0" applyBorder="0" applyAlignment="0" applyProtection="0"/>
    <xf numFmtId="0" fontId="33" fillId="67" borderId="0" applyNumberFormat="0" applyBorder="0" applyAlignment="0" applyProtection="0"/>
    <xf numFmtId="0" fontId="33" fillId="88" borderId="0" applyNumberFormat="0" applyBorder="0" applyAlignment="0" applyProtection="0"/>
    <xf numFmtId="0" fontId="33" fillId="72" borderId="0" applyNumberFormat="0" applyBorder="0" applyAlignment="0" applyProtection="0"/>
    <xf numFmtId="0" fontId="33" fillId="67" borderId="0" applyNumberFormat="0" applyBorder="0" applyAlignment="0" applyProtection="0"/>
    <xf numFmtId="0" fontId="33" fillId="100" borderId="0" applyNumberFormat="0" applyBorder="0" applyAlignment="0" applyProtection="0"/>
    <xf numFmtId="0" fontId="2" fillId="101" borderId="0" applyNumberFormat="0" applyBorder="0" applyAlignment="0" applyProtection="0"/>
    <xf numFmtId="0" fontId="2" fillId="101" borderId="0" applyNumberFormat="0" applyBorder="0" applyAlignment="0" applyProtection="0"/>
    <xf numFmtId="0" fontId="33" fillId="67" borderId="0" applyNumberFormat="0" applyBorder="0" applyAlignment="0" applyProtection="0"/>
    <xf numFmtId="0" fontId="33" fillId="89" borderId="0" applyNumberFormat="0" applyBorder="0" applyAlignment="0" applyProtection="0"/>
    <xf numFmtId="0" fontId="33" fillId="72" borderId="0" applyNumberFormat="0" applyBorder="0" applyAlignment="0" applyProtection="0"/>
    <xf numFmtId="0" fontId="33" fillId="89" borderId="0" applyNumberFormat="0" applyBorder="0" applyAlignment="0" applyProtection="0"/>
    <xf numFmtId="0" fontId="33" fillId="90" borderId="0" applyNumberFormat="0" applyBorder="0" applyAlignment="0" applyProtection="0"/>
    <xf numFmtId="0" fontId="33" fillId="92" borderId="0" applyNumberFormat="0" applyBorder="0" applyAlignment="0" applyProtection="0"/>
    <xf numFmtId="0" fontId="33" fillId="85" borderId="0" applyNumberFormat="0" applyBorder="0" applyAlignment="0" applyProtection="0"/>
    <xf numFmtId="0" fontId="33" fillId="92" borderId="0" applyNumberFormat="0" applyBorder="0" applyAlignment="0" applyProtection="0"/>
    <xf numFmtId="0" fontId="33" fillId="88" borderId="0" applyNumberFormat="0" applyBorder="0" applyAlignment="0" applyProtection="0"/>
    <xf numFmtId="0" fontId="33" fillId="86" borderId="0" applyNumberFormat="0" applyBorder="0" applyAlignment="0" applyProtection="0"/>
    <xf numFmtId="0" fontId="33" fillId="88" borderId="0" applyNumberFormat="0" applyBorder="0" applyAlignment="0" applyProtection="0"/>
    <xf numFmtId="0" fontId="33" fillId="89" borderId="0" applyNumberFormat="0" applyBorder="0" applyAlignment="0" applyProtection="0"/>
    <xf numFmtId="0" fontId="33" fillId="72" borderId="0" applyNumberFormat="0" applyBorder="0" applyAlignment="0" applyProtection="0"/>
    <xf numFmtId="0" fontId="33" fillId="89" borderId="0" applyNumberFormat="0" applyBorder="0" applyAlignment="0" applyProtection="0"/>
    <xf numFmtId="0" fontId="33" fillId="93" borderId="0" applyNumberFormat="0" applyBorder="0" applyAlignment="0" applyProtection="0"/>
    <xf numFmtId="0" fontId="33" fillId="100" borderId="0" applyNumberFormat="0" applyBorder="0" applyAlignment="0" applyProtection="0"/>
    <xf numFmtId="0" fontId="33" fillId="93" borderId="0" applyNumberFormat="0" applyBorder="0" applyAlignment="0" applyProtection="0"/>
    <xf numFmtId="0" fontId="34" fillId="94" borderId="0" applyNumberFormat="0" applyBorder="0" applyAlignment="0" applyProtection="0"/>
    <xf numFmtId="0" fontId="34" fillId="72" borderId="0" applyNumberFormat="0" applyBorder="0" applyAlignment="0" applyProtection="0"/>
    <xf numFmtId="0" fontId="34" fillId="94" borderId="0" applyNumberFormat="0" applyBorder="0" applyAlignment="0" applyProtection="0"/>
    <xf numFmtId="0" fontId="34" fillId="90" borderId="0" applyNumberFormat="0" applyBorder="0" applyAlignment="0" applyProtection="0"/>
    <xf numFmtId="0" fontId="34" fillId="98" borderId="0" applyNumberFormat="0" applyBorder="0" applyAlignment="0" applyProtection="0"/>
    <xf numFmtId="0" fontId="34" fillId="90" borderId="0" applyNumberFormat="0" applyBorder="0" applyAlignment="0" applyProtection="0"/>
    <xf numFmtId="0" fontId="34" fillId="92" borderId="0" applyNumberFormat="0" applyBorder="0" applyAlignment="0" applyProtection="0"/>
    <xf numFmtId="0" fontId="34" fillId="93" borderId="0" applyNumberFormat="0" applyBorder="0" applyAlignment="0" applyProtection="0"/>
    <xf numFmtId="0" fontId="34" fillId="92" borderId="0" applyNumberFormat="0" applyBorder="0" applyAlignment="0" applyProtection="0"/>
    <xf numFmtId="0" fontId="34" fillId="95" borderId="0" applyNumberFormat="0" applyBorder="0" applyAlignment="0" applyProtection="0"/>
    <xf numFmtId="0" fontId="34" fillId="86" borderId="0" applyNumberFormat="0" applyBorder="0" applyAlignment="0" applyProtection="0"/>
    <xf numFmtId="0" fontId="34" fillId="95" borderId="0" applyNumberFormat="0" applyBorder="0" applyAlignment="0" applyProtection="0"/>
    <xf numFmtId="0" fontId="34" fillId="73" borderId="0" applyNumberFormat="0" applyBorder="0" applyAlignment="0" applyProtection="0"/>
    <xf numFmtId="0" fontId="34" fillId="72" borderId="0" applyNumberFormat="0" applyBorder="0" applyAlignment="0" applyProtection="0"/>
    <xf numFmtId="0" fontId="34" fillId="73" borderId="0" applyNumberFormat="0" applyBorder="0" applyAlignment="0" applyProtection="0"/>
    <xf numFmtId="0" fontId="34" fillId="80" borderId="0" applyNumberFormat="0" applyBorder="0" applyAlignment="0" applyProtection="0"/>
    <xf numFmtId="0" fontId="34" fillId="90" borderId="0" applyNumberFormat="0" applyBorder="0" applyAlignment="0" applyProtection="0"/>
    <xf numFmtId="0" fontId="34" fillId="80" borderId="0" applyNumberFormat="0" applyBorder="0" applyAlignment="0" applyProtection="0"/>
    <xf numFmtId="0" fontId="34" fillId="66" borderId="0" applyNumberFormat="0" applyBorder="0" applyAlignment="0" applyProtection="0"/>
    <xf numFmtId="0" fontId="34" fillId="103" borderId="0" applyNumberFormat="0" applyBorder="0" applyAlignment="0" applyProtection="0"/>
    <xf numFmtId="0" fontId="34" fillId="66" borderId="0" applyNumberFormat="0" applyBorder="0" applyAlignment="0" applyProtection="0"/>
    <xf numFmtId="0" fontId="34" fillId="96" borderId="0" applyNumberFormat="0" applyBorder="0" applyAlignment="0" applyProtection="0"/>
    <xf numFmtId="0" fontId="34" fillId="98" borderId="0" applyNumberFormat="0" applyBorder="0" applyAlignment="0" applyProtection="0"/>
    <xf numFmtId="0" fontId="34" fillId="96" borderId="0" applyNumberFormat="0" applyBorder="0" applyAlignment="0" applyProtection="0"/>
    <xf numFmtId="0" fontId="34" fillId="97" borderId="0" applyNumberFormat="0" applyBorder="0" applyAlignment="0" applyProtection="0"/>
    <xf numFmtId="0" fontId="34" fillId="93" borderId="0" applyNumberFormat="0" applyBorder="0" applyAlignment="0" applyProtection="0"/>
    <xf numFmtId="0" fontId="34" fillId="97" borderId="0" applyNumberFormat="0" applyBorder="0" applyAlignment="0" applyProtection="0"/>
    <xf numFmtId="0" fontId="34" fillId="95" borderId="0" applyNumberFormat="0" applyBorder="0" applyAlignment="0" applyProtection="0"/>
    <xf numFmtId="0" fontId="34" fillId="104" borderId="0" applyNumberFormat="0" applyBorder="0" applyAlignment="0" applyProtection="0"/>
    <xf numFmtId="0" fontId="34" fillId="95" borderId="0" applyNumberFormat="0" applyBorder="0" applyAlignment="0" applyProtection="0"/>
    <xf numFmtId="0" fontId="34" fillId="73" borderId="0" applyNumberFormat="0" applyBorder="0" applyAlignment="0" applyProtection="0"/>
    <xf numFmtId="0" fontId="34" fillId="98" borderId="0" applyNumberFormat="0" applyBorder="0" applyAlignment="0" applyProtection="0"/>
    <xf numFmtId="0" fontId="34" fillId="96" borderId="0" applyNumberFormat="0" applyBorder="0" applyAlignment="0" applyProtection="0"/>
    <xf numFmtId="0" fontId="34" fillId="98" borderId="0" applyNumberFormat="0" applyBorder="0" applyAlignment="0" applyProtection="0"/>
    <xf numFmtId="0" fontId="35" fillId="86" borderId="0" applyNumberFormat="0" applyBorder="0" applyAlignment="0" applyProtection="0"/>
    <xf numFmtId="0" fontId="35" fillId="88" borderId="0" applyNumberFormat="0" applyBorder="0" applyAlignment="0" applyProtection="0"/>
    <xf numFmtId="0" fontId="17" fillId="12" borderId="0" applyNumberFormat="0" applyBorder="0" applyAlignment="0" applyProtection="0"/>
    <xf numFmtId="0" fontId="35" fillId="86" borderId="0" applyNumberFormat="0" applyBorder="0" applyAlignment="0" applyProtection="0"/>
    <xf numFmtId="0" fontId="36" fillId="99" borderId="15" applyNumberFormat="0" applyAlignment="0" applyProtection="0"/>
    <xf numFmtId="0" fontId="58" fillId="105" borderId="15" applyNumberFormat="0" applyAlignment="0" applyProtection="0"/>
    <xf numFmtId="0" fontId="36" fillId="99" borderId="15" applyNumberFormat="0" applyAlignment="0" applyProtection="0"/>
    <xf numFmtId="0" fontId="37" fillId="68" borderId="16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92" fontId="33" fillId="0" borderId="0" applyFont="0" applyFill="0" applyBorder="0" applyAlignment="0" applyProtection="0"/>
    <xf numFmtId="18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39" fillId="72" borderId="0" applyNumberFormat="0" applyBorder="0" applyAlignment="0" applyProtection="0"/>
    <xf numFmtId="0" fontId="39" fillId="82" borderId="0" applyNumberFormat="0" applyBorder="0" applyAlignment="0" applyProtection="0"/>
    <xf numFmtId="0" fontId="8" fillId="10" borderId="0" applyNumberFormat="0" applyBorder="0" applyAlignment="0" applyProtection="0"/>
    <xf numFmtId="0" fontId="39" fillId="82" borderId="0" applyNumberFormat="0" applyBorder="0" applyAlignment="0" applyProtection="0"/>
    <xf numFmtId="0" fontId="39" fillId="72" borderId="0" applyNumberFormat="0" applyBorder="0" applyAlignment="0" applyProtection="0"/>
    <xf numFmtId="0" fontId="39" fillId="82" borderId="0" applyNumberFormat="0" applyBorder="0" applyAlignment="0" applyProtection="0"/>
    <xf numFmtId="0" fontId="8" fillId="10" borderId="0" applyNumberFormat="0" applyBorder="0" applyAlignment="0" applyProtection="0"/>
    <xf numFmtId="0" fontId="40" fillId="0" borderId="17" applyNumberFormat="0" applyFill="0" applyAlignment="0" applyProtection="0"/>
    <xf numFmtId="0" fontId="69" fillId="0" borderId="28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70" fillId="0" borderId="29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71" fillId="0" borderId="30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" fillId="85" borderId="2" applyNumberFormat="0" applyAlignment="0" applyProtection="0"/>
    <xf numFmtId="0" fontId="4" fillId="85" borderId="2" applyNumberFormat="0" applyAlignment="0" applyProtection="0"/>
    <xf numFmtId="0" fontId="43" fillId="85" borderId="15" applyNumberFormat="0" applyAlignment="0" applyProtection="0"/>
    <xf numFmtId="0" fontId="43" fillId="67" borderId="15" applyNumberFormat="0" applyAlignment="0" applyProtection="0"/>
    <xf numFmtId="0" fontId="4" fillId="9" borderId="2" applyNumberFormat="0" applyAlignment="0" applyProtection="0"/>
    <xf numFmtId="0" fontId="43" fillId="67" borderId="15" applyNumberFormat="0" applyAlignment="0" applyProtection="0"/>
    <xf numFmtId="0" fontId="43" fillId="85" borderId="15" applyNumberFormat="0" applyAlignment="0" applyProtection="0"/>
    <xf numFmtId="0" fontId="4" fillId="9" borderId="2" applyNumberFormat="0" applyAlignment="0" applyProtection="0"/>
    <xf numFmtId="0" fontId="44" fillId="0" borderId="20" applyNumberFormat="0" applyFill="0" applyAlignment="0" applyProtection="0"/>
    <xf numFmtId="0" fontId="49" fillId="0" borderId="31" applyNumberFormat="0" applyFill="0" applyAlignment="0" applyProtection="0"/>
    <xf numFmtId="0" fontId="44" fillId="0" borderId="20" applyNumberFormat="0" applyFill="0" applyAlignment="0" applyProtection="0"/>
    <xf numFmtId="0" fontId="45" fillId="85" borderId="0" applyNumberFormat="0" applyBorder="0" applyAlignment="0" applyProtection="0"/>
    <xf numFmtId="0" fontId="27" fillId="11" borderId="0" applyNumberFormat="0" applyBorder="0" applyAlignment="0" applyProtection="0"/>
    <xf numFmtId="0" fontId="45" fillId="85" borderId="0" applyNumberFormat="0" applyBorder="0" applyAlignment="0" applyProtection="0"/>
    <xf numFmtId="0" fontId="3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3" fillId="0" borderId="0"/>
    <xf numFmtId="0" fontId="1" fillId="0" borderId="0"/>
    <xf numFmtId="0" fontId="68" fillId="0" borderId="0"/>
    <xf numFmtId="0" fontId="33" fillId="0" borderId="0"/>
    <xf numFmtId="0" fontId="68" fillId="0" borderId="0"/>
    <xf numFmtId="0" fontId="1" fillId="0" borderId="0"/>
    <xf numFmtId="0" fontId="68" fillId="0" borderId="0"/>
    <xf numFmtId="0" fontId="68" fillId="0" borderId="0"/>
    <xf numFmtId="0" fontId="85" fillId="0" borderId="0"/>
    <xf numFmtId="0" fontId="1" fillId="0" borderId="0"/>
    <xf numFmtId="0" fontId="1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1" fillId="0" borderId="0"/>
    <xf numFmtId="0" fontId="2" fillId="0" borderId="0"/>
    <xf numFmtId="0" fontId="2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3" fillId="0" borderId="0"/>
    <xf numFmtId="0" fontId="2" fillId="0" borderId="0"/>
    <xf numFmtId="0" fontId="1" fillId="0" borderId="0"/>
    <xf numFmtId="0" fontId="33" fillId="0" borderId="0"/>
    <xf numFmtId="0" fontId="2" fillId="0" borderId="0"/>
    <xf numFmtId="0" fontId="1" fillId="0" borderId="0"/>
    <xf numFmtId="0" fontId="92" fillId="0" borderId="0"/>
    <xf numFmtId="0" fontId="92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2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3" fillId="100" borderId="21" applyNumberFormat="0" applyFont="0" applyAlignment="0" applyProtection="0"/>
    <xf numFmtId="0" fontId="1" fillId="100" borderId="21" applyNumberFormat="0" applyFont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10" fillId="0" borderId="0"/>
    <xf numFmtId="0" fontId="4" fillId="3" borderId="2" applyNumberFormat="0" applyAlignment="0" applyProtection="0"/>
  </cellStyleXfs>
  <cellXfs count="52">
    <xf numFmtId="0" fontId="0" fillId="0" borderId="0" xfId="0"/>
    <xf numFmtId="0" fontId="0" fillId="0" borderId="0" xfId="0" quotePrefix="1"/>
    <xf numFmtId="2" fontId="0" fillId="0" borderId="0" xfId="0" applyNumberFormat="1"/>
    <xf numFmtId="9" fontId="0" fillId="0" borderId="0" xfId="2" applyFont="1"/>
    <xf numFmtId="9" fontId="0" fillId="0" borderId="0" xfId="0" applyNumberFormat="1"/>
    <xf numFmtId="0" fontId="3" fillId="0" borderId="1" xfId="3"/>
    <xf numFmtId="0" fontId="4" fillId="3" borderId="2" xfId="4"/>
    <xf numFmtId="1" fontId="0" fillId="0" borderId="0" xfId="0" applyNumberFormat="1"/>
    <xf numFmtId="0" fontId="9" fillId="5" borderId="0" xfId="6"/>
    <xf numFmtId="0" fontId="10" fillId="5" borderId="0" xfId="6" applyFont="1"/>
    <xf numFmtId="0" fontId="8" fillId="4" borderId="0" xfId="5"/>
    <xf numFmtId="4" fontId="8" fillId="4" borderId="0" xfId="5" applyNumberFormat="1"/>
    <xf numFmtId="0" fontId="11" fillId="0" borderId="0" xfId="7"/>
    <xf numFmtId="2" fontId="11" fillId="0" borderId="0" xfId="7" applyNumberFormat="1"/>
    <xf numFmtId="0" fontId="0" fillId="2" borderId="0" xfId="0" applyFill="1"/>
    <xf numFmtId="0" fontId="12" fillId="2" borderId="0" xfId="8" applyFill="1"/>
    <xf numFmtId="0" fontId="13" fillId="2" borderId="0" xfId="0" applyFont="1" applyFill="1"/>
    <xf numFmtId="0" fontId="14" fillId="0" borderId="0" xfId="0" applyFont="1"/>
    <xf numFmtId="2" fontId="0" fillId="2" borderId="0" xfId="0" applyNumberFormat="1" applyFill="1"/>
    <xf numFmtId="0" fontId="0" fillId="6" borderId="0" xfId="0" applyFill="1"/>
    <xf numFmtId="1" fontId="0" fillId="2" borderId="0" xfId="0" applyNumberFormat="1" applyFill="1"/>
    <xf numFmtId="9" fontId="0" fillId="2" borderId="0" xfId="2" applyFont="1" applyFill="1"/>
    <xf numFmtId="9" fontId="0" fillId="0" borderId="0" xfId="2" applyFont="1" applyFill="1"/>
    <xf numFmtId="0" fontId="12" fillId="0" borderId="3" xfId="9"/>
    <xf numFmtId="2" fontId="0" fillId="7" borderId="0" xfId="0" applyNumberFormat="1" applyFill="1"/>
    <xf numFmtId="2" fontId="0" fillId="8" borderId="0" xfId="0" applyNumberFormat="1" applyFill="1"/>
    <xf numFmtId="0" fontId="1" fillId="0" borderId="0" xfId="7" applyFont="1"/>
    <xf numFmtId="2" fontId="4" fillId="3" borderId="2" xfId="4" applyNumberFormat="1"/>
    <xf numFmtId="167" fontId="0" fillId="0" borderId="0" xfId="0" applyNumberFormat="1"/>
    <xf numFmtId="0" fontId="15" fillId="0" borderId="0" xfId="7" applyFont="1"/>
    <xf numFmtId="168" fontId="0" fillId="0" borderId="0" xfId="0" applyNumberFormat="1"/>
    <xf numFmtId="0" fontId="16" fillId="0" borderId="0" xfId="0" applyFont="1"/>
    <xf numFmtId="2" fontId="0" fillId="6" borderId="0" xfId="0" applyNumberFormat="1" applyFill="1"/>
    <xf numFmtId="0" fontId="30" fillId="41" borderId="11" xfId="0" applyFont="1" applyFill="1" applyBorder="1" applyAlignment="1">
      <alignment horizontal="left" vertical="center" wrapText="1"/>
    </xf>
    <xf numFmtId="0" fontId="30" fillId="42" borderId="11" xfId="0" applyFont="1" applyFill="1" applyBorder="1" applyAlignment="1">
      <alignment horizontal="left" vertical="center" wrapText="1"/>
    </xf>
    <xf numFmtId="0" fontId="30" fillId="41" borderId="12" xfId="0" applyFont="1" applyFill="1" applyBorder="1" applyAlignment="1">
      <alignment horizontal="left" vertical="center" wrapText="1"/>
    </xf>
    <xf numFmtId="0" fontId="30" fillId="41" borderId="13" xfId="0" applyFont="1" applyFill="1" applyBorder="1" applyAlignment="1">
      <alignment horizontal="left" vertical="center" wrapText="1"/>
    </xf>
    <xf numFmtId="0" fontId="30" fillId="41" borderId="13" xfId="0" applyFont="1" applyFill="1" applyBorder="1" applyAlignment="1">
      <alignment horizontal="right" vertical="center"/>
    </xf>
    <xf numFmtId="0" fontId="30" fillId="42" borderId="14" xfId="0" applyFont="1" applyFill="1" applyBorder="1" applyAlignment="1">
      <alignment horizontal="left" vertical="center" wrapText="1"/>
    </xf>
    <xf numFmtId="0" fontId="30" fillId="42" borderId="11" xfId="0" applyFont="1" applyFill="1" applyBorder="1" applyAlignment="1">
      <alignment horizontal="right" vertical="center"/>
    </xf>
    <xf numFmtId="0" fontId="30" fillId="41" borderId="14" xfId="0" applyFont="1" applyFill="1" applyBorder="1" applyAlignment="1">
      <alignment horizontal="left" vertical="center" wrapText="1"/>
    </xf>
    <xf numFmtId="0" fontId="30" fillId="41" borderId="11" xfId="0" applyFont="1" applyFill="1" applyBorder="1" applyAlignment="1">
      <alignment horizontal="right" vertical="center"/>
    </xf>
    <xf numFmtId="0" fontId="12" fillId="0" borderId="0" xfId="9" applyFill="1" applyBorder="1"/>
    <xf numFmtId="191" fontId="0" fillId="0" borderId="0" xfId="0" applyNumberFormat="1"/>
    <xf numFmtId="191" fontId="28" fillId="0" borderId="0" xfId="27502" applyNumberFormat="1" applyAlignment="1">
      <alignment horizontal="center"/>
    </xf>
    <xf numFmtId="0" fontId="3" fillId="0" borderId="0" xfId="3" applyBorder="1"/>
    <xf numFmtId="0" fontId="105" fillId="0" borderId="0" xfId="29595"/>
    <xf numFmtId="2" fontId="105" fillId="0" borderId="0" xfId="29595" applyNumberFormat="1"/>
    <xf numFmtId="0" fontId="109" fillId="0" borderId="0" xfId="0" applyFont="1"/>
    <xf numFmtId="0" fontId="5" fillId="0" borderId="0" xfId="0" applyFont="1"/>
    <xf numFmtId="3" fontId="0" fillId="0" borderId="0" xfId="0" quotePrefix="1" applyNumberFormat="1"/>
    <xf numFmtId="0" fontId="0" fillId="0" borderId="0" xfId="0"/>
  </cellXfs>
  <cellStyles count="58038">
    <cellStyle name="???????" xfId="4608" xr:uid="{CDA7B3BD-66CA-415F-BEEE-CFD6EB96A62C}"/>
    <cellStyle name="??????? 2" xfId="29726" xr:uid="{EAED9966-6CF4-44AA-8DA7-DFAB5806AD8A}"/>
    <cellStyle name="20% - Accent1" xfId="31" builtinId="30" customBuiltin="1"/>
    <cellStyle name="20% - Accent1 10" xfId="4609" xr:uid="{C3BB15C9-3CD5-47C1-876C-B2201981D2BC}"/>
    <cellStyle name="20% - Accent1 10 2" xfId="14162" xr:uid="{E4D4F5A7-0BD6-487F-AADB-31FD9D185740}"/>
    <cellStyle name="20% - Accent1 10 2 2" xfId="31968" xr:uid="{C32F08B8-49F4-42DF-8CD1-2DF5F9D3CF39}"/>
    <cellStyle name="20% - Accent1 10 3" xfId="29727" xr:uid="{DC33C6A5-73DC-4AFF-A816-876F6AA770A0}"/>
    <cellStyle name="20% - Accent1 11" xfId="4610" xr:uid="{EE9AD37E-FDA0-41CE-A779-0C198CEB1A7D}"/>
    <cellStyle name="20% - Accent1 11 2" xfId="14161" xr:uid="{19AF38A6-5ABE-4A3D-A628-210DCAC8FFB5}"/>
    <cellStyle name="20% - Accent1 11 2 2" xfId="31969" xr:uid="{6BA481A5-D964-4B30-939A-E68E9E237DA0}"/>
    <cellStyle name="20% - Accent1 11 3" xfId="29728" xr:uid="{F4D03063-059A-4FCC-9B56-73D4D0344E98}"/>
    <cellStyle name="20% - Accent1 12" xfId="4611" xr:uid="{29E1C80E-F4EE-4D3A-BCC7-8F42F015037A}"/>
    <cellStyle name="20% - Accent1 12 2" xfId="29729" xr:uid="{61961635-AB8B-4C05-A2BF-297190450C35}"/>
    <cellStyle name="20% - Accent1 13" xfId="4612" xr:uid="{38E0BECF-0F29-47FA-A37C-F037B071441A}"/>
    <cellStyle name="20% - Accent1 13 2" xfId="29730" xr:uid="{62E21042-61C2-4C90-B7FC-9205980B7407}"/>
    <cellStyle name="20% - Accent1 14" xfId="4613" xr:uid="{D2224B33-81AB-4560-AF3D-71F0D3EB1EF2}"/>
    <cellStyle name="20% - Accent1 14 2" xfId="29731" xr:uid="{2C0222F2-9B32-4930-AA34-C1ADD475E247}"/>
    <cellStyle name="20% - Accent1 15" xfId="4614" xr:uid="{211ED987-7A69-4A5C-AD00-2D15E3433A4C}"/>
    <cellStyle name="20% - Accent1 15 2" xfId="29732" xr:uid="{355EC56C-A51A-48BF-8CBF-78E39014424E}"/>
    <cellStyle name="20% - Accent1 16" xfId="4615" xr:uid="{00AFDB4D-486D-41B4-8179-518075F631F3}"/>
    <cellStyle name="20% - Accent1 16 2" xfId="29733" xr:uid="{3DCFB283-759D-42F6-9710-75FCB27D746E}"/>
    <cellStyle name="20% - Accent1 17" xfId="4616" xr:uid="{CEB01E72-AAEC-4C28-80A5-7654D3B73CE6}"/>
    <cellStyle name="20% - Accent1 17 2" xfId="29734" xr:uid="{BB3A5D9F-DAE8-49E2-B3E3-9D8B9F799550}"/>
    <cellStyle name="20% - Accent1 18" xfId="4617" xr:uid="{4F541576-D04E-40DF-8B81-7217DC3312EA}"/>
    <cellStyle name="20% - Accent1 18 2" xfId="29735" xr:uid="{AE257D74-4498-4786-BEA6-E37B1522E4B5}"/>
    <cellStyle name="20% - Accent1 19" xfId="4618" xr:uid="{21D18A49-FCCC-4B75-BD61-588C74D2A31B}"/>
    <cellStyle name="20% - Accent1 19 2" xfId="29736" xr:uid="{B16BC66A-7AE3-4B82-8BA3-AD34B1BFE5B5}"/>
    <cellStyle name="20% - Accent1 2" xfId="61" xr:uid="{FA69E6BE-FC7D-475D-BB3F-5F794FC4B45A}"/>
    <cellStyle name="20% - Accent1 2 10" xfId="241" xr:uid="{0B90690B-5C33-41F5-83B1-06567BD77942}"/>
    <cellStyle name="20% - Accent1 2 10 2" xfId="31295" xr:uid="{52831028-A575-466F-ADA4-E47E348311E5}"/>
    <cellStyle name="20% - Accent1 2 11" xfId="242" xr:uid="{67F2CF86-2313-40A1-A2FE-47CED610FC93}"/>
    <cellStyle name="20% - Accent1 2 11 2" xfId="31296" xr:uid="{32C04FE3-B8C5-4B81-811E-79841AF67AD9}"/>
    <cellStyle name="20% - Accent1 2 12" xfId="243" xr:uid="{692C265E-F801-4F74-B6C7-13A089F876A4}"/>
    <cellStyle name="20% - Accent1 2 12 2" xfId="31297" xr:uid="{8B5F3954-A0EF-4A18-AD70-CAB4878B6802}"/>
    <cellStyle name="20% - Accent1 2 13" xfId="244" xr:uid="{63153C10-DDE2-4F51-80BC-98F845D8D639}"/>
    <cellStyle name="20% - Accent1 2 13 2" xfId="31298" xr:uid="{BFC11EC0-7BFF-47AD-93F1-C037E9B7F3DC}"/>
    <cellStyle name="20% - Accent1 2 14" xfId="245" xr:uid="{DB28E005-DE69-4C83-84F1-5DEA09CF201C}"/>
    <cellStyle name="20% - Accent1 2 14 2" xfId="31299" xr:uid="{FE88488E-AFA2-4D82-898F-A15B4B47FAFF}"/>
    <cellStyle name="20% - Accent1 2 15" xfId="246" xr:uid="{12D6FE6C-AB04-4477-86A1-6EBF949F4649}"/>
    <cellStyle name="20% - Accent1 2 15 2" xfId="31300" xr:uid="{24404FBC-237C-4EE9-85F4-E7671757A82E}"/>
    <cellStyle name="20% - Accent1 2 16" xfId="14160" xr:uid="{20186E48-BD91-4EE2-A6B0-7589FD2CDDA0}"/>
    <cellStyle name="20% - Accent1 2 16 2" xfId="31970" xr:uid="{3C0FF5A8-AB3C-4BE6-9095-D3D1654689E8}"/>
    <cellStyle name="20% - Accent1 2 17" xfId="29454" xr:uid="{EEC814CF-9073-494F-9955-546E280013A2}"/>
    <cellStyle name="20% - Accent1 2 2" xfId="247" xr:uid="{3BA68378-E519-4A8A-99F9-70F1517FC871}"/>
    <cellStyle name="20% - Accent1 2 2 2" xfId="31301" xr:uid="{6BF995E1-C921-42EC-AD13-A613400E8EEE}"/>
    <cellStyle name="20% - Accent1 2 3" xfId="248" xr:uid="{BCD8BF13-46E0-4B09-ABB4-D0BCB9E24F7E}"/>
    <cellStyle name="20% - Accent1 2 3 2" xfId="31302" xr:uid="{E44CC246-D92F-4F3A-A325-32892B7E6987}"/>
    <cellStyle name="20% - Accent1 2 4" xfId="249" xr:uid="{CE836B7B-02FC-4CFB-AA25-93423B5941CF}"/>
    <cellStyle name="20% - Accent1 2 4 2" xfId="31303" xr:uid="{20CE489C-2F0B-4337-B9E1-B2C543C94470}"/>
    <cellStyle name="20% - Accent1 2 5" xfId="250" xr:uid="{FB56FBC1-F59C-4944-9DE0-B5E20013773C}"/>
    <cellStyle name="20% - Accent1 2 5 2" xfId="31304" xr:uid="{9D31A8C6-3EA9-4AFA-86A7-45E1C4264FEC}"/>
    <cellStyle name="20% - Accent1 2 6" xfId="251" xr:uid="{5B735AEA-800C-4523-8A67-1771A9696043}"/>
    <cellStyle name="20% - Accent1 2 6 2" xfId="31305" xr:uid="{6F192E75-8E37-4169-A011-D04A5D5E8E09}"/>
    <cellStyle name="20% - Accent1 2 7" xfId="252" xr:uid="{C0110E04-752B-4B66-8D49-73721DA8BBF3}"/>
    <cellStyle name="20% - Accent1 2 7 2" xfId="31306" xr:uid="{49EAD352-9AC4-4E54-9829-2833F5B1D58E}"/>
    <cellStyle name="20% - Accent1 2 8" xfId="253" xr:uid="{4C6DFE39-82C5-4D90-85FC-5082CD2A0522}"/>
    <cellStyle name="20% - Accent1 2 8 2" xfId="31307" xr:uid="{1E02C2ED-804B-4A26-9972-665C04A4E5BD}"/>
    <cellStyle name="20% - Accent1 2 9" xfId="254" xr:uid="{D437B971-D232-41AC-A50C-80A72040861E}"/>
    <cellStyle name="20% - Accent1 2 9 2" xfId="31308" xr:uid="{22D6C0A1-4241-47A2-A1B3-7DD905DBEC28}"/>
    <cellStyle name="20% - Accent1 20" xfId="4619" xr:uid="{1B073A84-6232-4B0E-9CE9-0F5289591F95}"/>
    <cellStyle name="20% - Accent1 20 2" xfId="29737" xr:uid="{EAD748D0-F171-41D3-A707-2D2C17DA53CE}"/>
    <cellStyle name="20% - Accent1 21" xfId="4620" xr:uid="{5C7692B2-8822-4310-8E24-17CBD11D2389}"/>
    <cellStyle name="20% - Accent1 21 2" xfId="29738" xr:uid="{70F2F338-DBAE-40BD-BBA7-A9F361A9418A}"/>
    <cellStyle name="20% - Accent1 22" xfId="4621" xr:uid="{706A678D-CC41-4EB6-BBB9-126E8A94DA1A}"/>
    <cellStyle name="20% - Accent1 22 2" xfId="29739" xr:uid="{63BC722A-5D01-4E5E-9DEB-3066B1ABFCD7}"/>
    <cellStyle name="20% - Accent1 23" xfId="4622" xr:uid="{F7A54934-304B-4937-BE58-6E8E6209386F}"/>
    <cellStyle name="20% - Accent1 23 2" xfId="29740" xr:uid="{36EB4403-AD84-4560-9F4B-7799B1B82D2F}"/>
    <cellStyle name="20% - Accent1 24" xfId="4623" xr:uid="{0824BEE2-B059-4A71-84D5-F4F83EE8A404}"/>
    <cellStyle name="20% - Accent1 24 2" xfId="29741" xr:uid="{59FB9D39-CC11-4186-870C-2EAF9059B35C}"/>
    <cellStyle name="20% - Accent1 25" xfId="4624" xr:uid="{6D05BCBC-C673-4343-8F8E-9EF3F538DE37}"/>
    <cellStyle name="20% - Accent1 25 2" xfId="29742" xr:uid="{F29F9CC3-92B0-4C85-AA7C-16E4D95FEAED}"/>
    <cellStyle name="20% - Accent1 26" xfId="4625" xr:uid="{42A30A86-54D5-46AB-9533-B8044C08E015}"/>
    <cellStyle name="20% - Accent1 26 2" xfId="29743" xr:uid="{E2A3A5C3-F6CB-40BB-AD09-A56D7FC228A0}"/>
    <cellStyle name="20% - Accent1 27" xfId="4626" xr:uid="{4EAC9405-95D8-4B62-83AC-3142DE15E505}"/>
    <cellStyle name="20% - Accent1 27 2" xfId="29744" xr:uid="{C3769409-C4A5-430C-9D62-4C4BC7E13A1E}"/>
    <cellStyle name="20% - Accent1 28" xfId="4627" xr:uid="{C499CA66-99A3-4743-98F3-B8829825351B}"/>
    <cellStyle name="20% - Accent1 28 2" xfId="29745" xr:uid="{0E3168D0-D976-44FD-A237-40A653B07BCC}"/>
    <cellStyle name="20% - Accent1 29" xfId="4628" xr:uid="{49D5C136-BE9A-4675-BBA4-47A1DBECD1F7}"/>
    <cellStyle name="20% - Accent1 29 2" xfId="29746" xr:uid="{244744E4-3995-47EE-8179-41C0C2651DAA}"/>
    <cellStyle name="20% - Accent1 3" xfId="62" xr:uid="{04653E30-D4F7-4CB6-8B27-528946972366}"/>
    <cellStyle name="20% - Accent1 3 2" xfId="255" xr:uid="{A7B96B58-3C8C-4331-AEEA-26D00FF1BB21}"/>
    <cellStyle name="20% - Accent1 3 2 2" xfId="14159" xr:uid="{78122731-FBE1-43E7-ABF5-0D11B5E01EC0}"/>
    <cellStyle name="20% - Accent1 3 2 2 2" xfId="49386" xr:uid="{9012A48C-E812-4893-9127-74AC2E60E697}"/>
    <cellStyle name="20% - Accent1 3 2 2 3" xfId="49385" xr:uid="{BB630B73-B465-458C-857A-456316C42EDE}"/>
    <cellStyle name="20% - Accent1 3 2 2 4" xfId="31971" xr:uid="{E1D5D6D5-9D89-45DA-8F7B-85CF1F82CEB6}"/>
    <cellStyle name="20% - Accent1 3 2 3" xfId="4629" xr:uid="{19958346-7D3D-4267-8135-219E54310E7C}"/>
    <cellStyle name="20% - Accent1 3 2 4" xfId="29747" xr:uid="{266B5F54-6313-40B3-BA37-8797868C9206}"/>
    <cellStyle name="20% - Accent1 3 3" xfId="7420" xr:uid="{E52A055A-C83E-490A-8494-84BA179B5575}"/>
    <cellStyle name="20% - Accent1 3 3 2" xfId="31309" xr:uid="{FE325F80-20B2-4CCE-B00F-ED2063F38A18}"/>
    <cellStyle name="20% - Accent1 3 4" xfId="8829" xr:uid="{C0C70FFC-B339-4979-8022-3FEBEBE13EF2}"/>
    <cellStyle name="20% - Accent1 3 5" xfId="29455" xr:uid="{925B5F0E-2F29-4BE3-9BC6-3B9516A990B9}"/>
    <cellStyle name="20% - Accent1 30" xfId="4630" xr:uid="{121269D8-DDCE-41F4-BC4F-18D3DDF2E83C}"/>
    <cellStyle name="20% - Accent1 30 2" xfId="29748" xr:uid="{EC959B8B-E86E-489E-A9AB-502C4D3289A2}"/>
    <cellStyle name="20% - Accent1 31" xfId="4631" xr:uid="{1D73FDA5-21F9-4A32-9C25-3A22A19D83D6}"/>
    <cellStyle name="20% - Accent1 31 2" xfId="29749" xr:uid="{73798C9B-A3B4-4502-A22B-B1421761B4CC}"/>
    <cellStyle name="20% - Accent1 32" xfId="4632" xr:uid="{887CFDF6-4F62-4802-AD9A-07A6FBE8F00D}"/>
    <cellStyle name="20% - Accent1 32 2" xfId="29750" xr:uid="{3121477F-E0A0-40B5-8042-2CD14F8A3007}"/>
    <cellStyle name="20% - Accent1 33" xfId="4633" xr:uid="{A141BED3-E0F5-4E4C-AB89-F2FC143873D9}"/>
    <cellStyle name="20% - Accent1 33 2" xfId="29751" xr:uid="{3BFAC11E-5CA4-4722-8F2E-7BF392EE3F50}"/>
    <cellStyle name="20% - Accent1 34" xfId="4634" xr:uid="{0F9A1505-C6E9-4AC6-803F-9E16CED13E8E}"/>
    <cellStyle name="20% - Accent1 34 2" xfId="29752" xr:uid="{33204FC6-D58B-455C-B40C-343361CE970A}"/>
    <cellStyle name="20% - Accent1 35" xfId="4635" xr:uid="{D2B08DC4-FEF1-4CF4-A501-7AB56AF933CF}"/>
    <cellStyle name="20% - Accent1 35 2" xfId="29753" xr:uid="{51B751C8-F2E9-4F37-AA79-4B070AC662A2}"/>
    <cellStyle name="20% - Accent1 36" xfId="4636" xr:uid="{FC09DC95-70DE-46FD-BB00-7B28622B1E61}"/>
    <cellStyle name="20% - Accent1 36 2" xfId="29754" xr:uid="{472E7138-BC8F-4759-A69F-1A0008E2B568}"/>
    <cellStyle name="20% - Accent1 37" xfId="4637" xr:uid="{A444399D-A650-4633-BA48-2952DD01124D}"/>
    <cellStyle name="20% - Accent1 37 2" xfId="29755" xr:uid="{730B3DA5-709C-47D6-8758-93498C0DE56D}"/>
    <cellStyle name="20% - Accent1 38" xfId="4638" xr:uid="{B678C018-7075-43A9-9379-5CBBEDCBB3D9}"/>
    <cellStyle name="20% - Accent1 38 2" xfId="29756" xr:uid="{78328927-3C07-4CF9-B368-01028D654736}"/>
    <cellStyle name="20% - Accent1 39" xfId="4639" xr:uid="{0777C4F1-4D61-46BD-B856-5648365533AD}"/>
    <cellStyle name="20% - Accent1 39 2" xfId="29757" xr:uid="{DE3C404D-55D3-4E47-8A52-9342EF24F5E2}"/>
    <cellStyle name="20% - Accent1 4" xfId="256" xr:uid="{13A2A008-CB01-48CF-957E-3AEC183AC11B}"/>
    <cellStyle name="20% - Accent1 4 2" xfId="7421" xr:uid="{7A921547-DFAE-4D7D-9D72-6E126B016CF7}"/>
    <cellStyle name="20% - Accent1 4 2 2" xfId="31310" xr:uid="{9BC62EC3-CF1E-461F-898E-781D13A43C02}"/>
    <cellStyle name="20% - Accent1 4 3" xfId="8928" xr:uid="{5061C30C-BA65-4EE1-9A1A-C8993560FE76}"/>
    <cellStyle name="20% - Accent1 4 4" xfId="4640" xr:uid="{8A001302-2ABA-4CFD-B30E-799D11A124CC}"/>
    <cellStyle name="20% - Accent1 4 5" xfId="29456" xr:uid="{450EE05B-E5EA-4E00-8A4C-CABA9A4E864D}"/>
    <cellStyle name="20% - Accent1 40" xfId="4641" xr:uid="{09B7B576-4877-4606-B819-06BC4461777A}"/>
    <cellStyle name="20% - Accent1 40 2" xfId="29758" xr:uid="{046042B4-47F9-4291-907B-EA5E029EC7F9}"/>
    <cellStyle name="20% - Accent1 41" xfId="4642" xr:uid="{C864C00A-CDB8-4C9C-8A3C-4635FF2A5873}"/>
    <cellStyle name="20% - Accent1 41 2" xfId="29759" xr:uid="{DC4EFE86-37FB-43A9-850A-3E3C7CF5FBE7}"/>
    <cellStyle name="20% - Accent1 42" xfId="4643" xr:uid="{6C9C1FDD-8A9C-4276-86FF-2E7EE2E5DE01}"/>
    <cellStyle name="20% - Accent1 42 2" xfId="29760" xr:uid="{0488015F-E105-495B-B3C2-E9730F35AE68}"/>
    <cellStyle name="20% - Accent1 43" xfId="4644" xr:uid="{227AEF3E-B294-4091-B55F-2BAC5F68592C}"/>
    <cellStyle name="20% - Accent1 43 2" xfId="29761" xr:uid="{24489F27-C731-4C2A-8E29-323ED9B6537E}"/>
    <cellStyle name="20% - Accent1 44" xfId="49387" xr:uid="{EA63B09C-B3F4-4B04-ABB1-4BA3E5D64373}"/>
    <cellStyle name="20% - Accent1 5" xfId="257" xr:uid="{8E21EBFE-8BED-4093-998A-783EBBC5707C}"/>
    <cellStyle name="20% - Accent1 5 2" xfId="7422" xr:uid="{1C9B0E02-E4C0-41FE-B4E3-A0FD65E9286C}"/>
    <cellStyle name="20% - Accent1 5 2 2" xfId="31311" xr:uid="{C5686F37-B8A4-4852-8446-43C1B267E274}"/>
    <cellStyle name="20% - Accent1 5 3" xfId="8929" xr:uid="{5EF4F038-B232-469F-AF19-A8B53B4F35B6}"/>
    <cellStyle name="20% - Accent1 5 4" xfId="4645" xr:uid="{30109F8A-019C-4AEB-9179-99C52380FFAA}"/>
    <cellStyle name="20% - Accent1 5 5" xfId="29457" xr:uid="{AF1FBAC7-AF5D-4862-B101-0225E29B2F1F}"/>
    <cellStyle name="20% - Accent1 6" xfId="258" xr:uid="{34EFE54C-08D6-43F8-9C0F-3888D75C8F9B}"/>
    <cellStyle name="20% - Accent1 6 2" xfId="7423" xr:uid="{4C4D21F4-BFC7-48D5-9705-7A0F2ECD332A}"/>
    <cellStyle name="20% - Accent1 6 2 2" xfId="31312" xr:uid="{B68FD8B2-3400-436B-8A7C-C98FE6DFEFD7}"/>
    <cellStyle name="20% - Accent1 6 3" xfId="8930" xr:uid="{9983FA5D-E968-4B61-8F2B-13FDB0630A3C}"/>
    <cellStyle name="20% - Accent1 6 4" xfId="4646" xr:uid="{B6548DE7-D464-44CB-A392-32E99CD684FC}"/>
    <cellStyle name="20% - Accent1 6 5" xfId="29762" xr:uid="{0F4B1E97-BD36-477C-A220-5BC6511767D3}"/>
    <cellStyle name="20% - Accent1 7" xfId="259" xr:uid="{A0E98083-655F-4BCC-817E-6313CF9AA688}"/>
    <cellStyle name="20% - Accent1 7 2" xfId="7424" xr:uid="{D3E49D36-D0AF-48C6-8B84-FC471AFBA1DC}"/>
    <cellStyle name="20% - Accent1 7 2 2" xfId="31313" xr:uid="{1076F5A5-79D6-41DA-B840-A7B71EF57714}"/>
    <cellStyle name="20% - Accent1 7 3" xfId="8931" xr:uid="{CA28C118-F236-4662-8D0E-CD6CACBB2DDA}"/>
    <cellStyle name="20% - Accent1 7 4" xfId="4647" xr:uid="{78087E67-8A08-43C0-9A8D-3D910FA91413}"/>
    <cellStyle name="20% - Accent1 7 5" xfId="29763" xr:uid="{C40B9D43-C43A-4A22-BEA6-B3075219E899}"/>
    <cellStyle name="20% - Accent1 8" xfId="260" xr:uid="{69090058-42F2-4CAF-84D1-2EB7FF29C253}"/>
    <cellStyle name="20% - Accent1 8 2" xfId="7425" xr:uid="{9F0FC386-51ED-4A4A-8C44-9A825C4F6505}"/>
    <cellStyle name="20% - Accent1 8 2 2" xfId="31314" xr:uid="{F37983AD-3129-46FF-BD7F-9AAB1C44EB97}"/>
    <cellStyle name="20% - Accent1 8 3" xfId="8932" xr:uid="{EDC9647E-0BC4-4F38-A54B-40DB77AEC0F7}"/>
    <cellStyle name="20% - Accent1 8 4" xfId="4648" xr:uid="{102656C4-7FDD-4048-A2F7-6888BC9D2DD6}"/>
    <cellStyle name="20% - Accent1 8 5" xfId="29764" xr:uid="{B3BFC548-DD19-40A1-84C8-C2BDB4DC4C48}"/>
    <cellStyle name="20% - Accent1 9" xfId="4649" xr:uid="{193D0733-913E-47A1-96D9-671F1FB02802}"/>
    <cellStyle name="20% - Accent1 9 2" xfId="14158" xr:uid="{A3FCAD90-29F0-47DD-AC12-788396D843DB}"/>
    <cellStyle name="20% - Accent1 9 2 2" xfId="31972" xr:uid="{64862D11-95D0-4DD3-9887-790E29C6052E}"/>
    <cellStyle name="20% - Accent1 9 3" xfId="29765" xr:uid="{D59DA38D-46E3-4811-A92B-A792C622955A}"/>
    <cellStyle name="20% - Accent2" xfId="35" builtinId="34" customBuiltin="1"/>
    <cellStyle name="20% - Accent2 10" xfId="4650" xr:uid="{F571CF27-395B-4D5E-AD1E-6CE1027A4E2A}"/>
    <cellStyle name="20% - Accent2 10 2" xfId="14157" xr:uid="{522113E4-1427-42DF-AB7C-0E668DAE971F}"/>
    <cellStyle name="20% - Accent2 10 2 2" xfId="31973" xr:uid="{FDDD1DE4-0FFC-4875-B1BD-DE9FAEFE58C4}"/>
    <cellStyle name="20% - Accent2 10 3" xfId="29766" xr:uid="{DEDB918E-3068-4944-9126-A3375D34D925}"/>
    <cellStyle name="20% - Accent2 11" xfId="4651" xr:uid="{CC0206A0-0759-4BCF-B89A-C29D0C62A860}"/>
    <cellStyle name="20% - Accent2 11 2" xfId="14156" xr:uid="{A9B10A85-A8C9-45DE-9BBC-CDFCEA3BF115}"/>
    <cellStyle name="20% - Accent2 11 2 2" xfId="31974" xr:uid="{8FA85DFD-52DF-409D-BE9A-80B9955E810F}"/>
    <cellStyle name="20% - Accent2 11 3" xfId="29767" xr:uid="{69FC99DD-AFE3-4F88-AB25-DA241B4776E3}"/>
    <cellStyle name="20% - Accent2 12" xfId="4652" xr:uid="{7ABA31D3-223E-4B63-A31A-543D6AF7E7CA}"/>
    <cellStyle name="20% - Accent2 12 2" xfId="29768" xr:uid="{29867C40-B8AE-4E59-A866-441D56B18395}"/>
    <cellStyle name="20% - Accent2 13" xfId="4653" xr:uid="{04CCF22A-52EA-4213-B619-65C1AEDFE1D3}"/>
    <cellStyle name="20% - Accent2 13 2" xfId="29769" xr:uid="{E8BB2545-9A54-4211-81D7-F31D097099BA}"/>
    <cellStyle name="20% - Accent2 14" xfId="4654" xr:uid="{86F787A4-4191-4BCA-A6FD-A401B7CAE6CA}"/>
    <cellStyle name="20% - Accent2 14 2" xfId="29770" xr:uid="{6BF829C1-6F90-419D-BD2A-7228421AB0AF}"/>
    <cellStyle name="20% - Accent2 15" xfId="4655" xr:uid="{08212DC7-AE79-4D78-BBE5-EA1AB103869B}"/>
    <cellStyle name="20% - Accent2 15 2" xfId="29771" xr:uid="{AEB41002-7D29-408C-BC87-3A8443353016}"/>
    <cellStyle name="20% - Accent2 16" xfId="4656" xr:uid="{89A2C841-BBF8-4A05-9673-2D2C8CB42313}"/>
    <cellStyle name="20% - Accent2 16 2" xfId="29772" xr:uid="{F23E51F8-D02B-447A-9570-5222C399C93E}"/>
    <cellStyle name="20% - Accent2 17" xfId="4657" xr:uid="{F6B28095-E1A4-4538-AB4A-7C7F2810D6C7}"/>
    <cellStyle name="20% - Accent2 17 2" xfId="29773" xr:uid="{E3CE29B4-9C7C-495D-A653-C11ADCD833BE}"/>
    <cellStyle name="20% - Accent2 18" xfId="4658" xr:uid="{CD7D27FF-9EBE-4ADA-97C6-321734033661}"/>
    <cellStyle name="20% - Accent2 18 2" xfId="29774" xr:uid="{A2D73561-B649-4C5D-B249-869D585D62E9}"/>
    <cellStyle name="20% - Accent2 19" xfId="4659" xr:uid="{30494E9C-B9B3-4FAB-AAF9-CDD79C11F3D2}"/>
    <cellStyle name="20% - Accent2 19 2" xfId="29775" xr:uid="{E69EF0A6-EEAE-4B1A-A608-6ECE9DA8B854}"/>
    <cellStyle name="20% - Accent2 2" xfId="63" xr:uid="{82A210F9-DCA2-4C1F-8396-245857D76798}"/>
    <cellStyle name="20% - Accent2 2 10" xfId="261" xr:uid="{ABE6D1D2-784F-40E5-BA52-60186EB91AEA}"/>
    <cellStyle name="20% - Accent2 2 10 2" xfId="31315" xr:uid="{C74C4148-1EF3-4C71-A47C-2AA3EA0257FA}"/>
    <cellStyle name="20% - Accent2 2 11" xfId="262" xr:uid="{6DAF3F5A-EEEC-4A9D-9725-279CEC681D25}"/>
    <cellStyle name="20% - Accent2 2 11 2" xfId="31316" xr:uid="{3EE40D3E-6285-45F5-B5C8-3F7618D0278C}"/>
    <cellStyle name="20% - Accent2 2 12" xfId="263" xr:uid="{9A2F1018-3CC3-448C-B48C-14DE1E619D14}"/>
    <cellStyle name="20% - Accent2 2 12 2" xfId="31317" xr:uid="{0546B690-77FD-443F-877F-07E6F2232649}"/>
    <cellStyle name="20% - Accent2 2 13" xfId="264" xr:uid="{B3A99123-8C93-466F-BAA8-B13198EF69B1}"/>
    <cellStyle name="20% - Accent2 2 13 2" xfId="31318" xr:uid="{E2222BAE-68FD-42D4-A445-1267A99E0F7D}"/>
    <cellStyle name="20% - Accent2 2 14" xfId="265" xr:uid="{2984FA67-25C6-401E-B842-764BC1FC4C6A}"/>
    <cellStyle name="20% - Accent2 2 14 2" xfId="31319" xr:uid="{570201E0-B41C-4F61-ACCD-1FF3D5D958FD}"/>
    <cellStyle name="20% - Accent2 2 15" xfId="266" xr:uid="{8C17F5AC-718C-4FD3-B9CB-E50FE8C86A4A}"/>
    <cellStyle name="20% - Accent2 2 15 2" xfId="31320" xr:uid="{99481AC7-AE5D-41A8-805C-02A883E36B4F}"/>
    <cellStyle name="20% - Accent2 2 16" xfId="14155" xr:uid="{0FDDEB58-2C21-447A-9978-CFAF637309E6}"/>
    <cellStyle name="20% - Accent2 2 16 2" xfId="31975" xr:uid="{B2176F9F-1A57-4E96-BE8F-63964C37655F}"/>
    <cellStyle name="20% - Accent2 2 17" xfId="29458" xr:uid="{1F99CE7E-1679-491A-872B-C0CAFD77A587}"/>
    <cellStyle name="20% - Accent2 2 2" xfId="267" xr:uid="{09CE7389-2456-4AAA-BCF0-380A509812E0}"/>
    <cellStyle name="20% - Accent2 2 2 2" xfId="31321" xr:uid="{17D12F7D-DD52-4914-9ECB-FE2423FC62C2}"/>
    <cellStyle name="20% - Accent2 2 3" xfId="268" xr:uid="{A2C56D83-35D3-4B17-AF21-0BF9F8EE9C97}"/>
    <cellStyle name="20% - Accent2 2 3 2" xfId="31322" xr:uid="{AC53C09D-94C9-4915-B96A-3E3EAEA5FB74}"/>
    <cellStyle name="20% - Accent2 2 4" xfId="269" xr:uid="{C592171D-F6FF-4699-ACA3-12AFDDB5CA4F}"/>
    <cellStyle name="20% - Accent2 2 4 2" xfId="31323" xr:uid="{B2ACCB2C-11BD-4A1E-A854-934D1E23BD14}"/>
    <cellStyle name="20% - Accent2 2 5" xfId="270" xr:uid="{731BFB2D-20D6-4EDC-A957-648108131CDE}"/>
    <cellStyle name="20% - Accent2 2 5 2" xfId="31324" xr:uid="{17AEE97F-CAEE-4B7B-87D1-BF6CAFB54D33}"/>
    <cellStyle name="20% - Accent2 2 6" xfId="271" xr:uid="{EABFD1E5-9632-4848-8BB4-C80AFF7641D5}"/>
    <cellStyle name="20% - Accent2 2 6 2" xfId="31325" xr:uid="{BF9B9DB8-514C-4555-B98E-155F5DE09B6B}"/>
    <cellStyle name="20% - Accent2 2 7" xfId="272" xr:uid="{89F49E22-9E95-4634-92C2-FAF504F5DE10}"/>
    <cellStyle name="20% - Accent2 2 7 2" xfId="31326" xr:uid="{CB6A858A-8462-4D2A-A9FC-CD0506D5CE52}"/>
    <cellStyle name="20% - Accent2 2 8" xfId="273" xr:uid="{0041863E-AA76-446E-A257-D0E5693B7872}"/>
    <cellStyle name="20% - Accent2 2 8 2" xfId="31327" xr:uid="{63F46526-2D31-4038-8D77-0148E95CB7BE}"/>
    <cellStyle name="20% - Accent2 2 9" xfId="274" xr:uid="{393DDBE3-479B-4DF5-BD92-74E6BE4AEBC2}"/>
    <cellStyle name="20% - Accent2 2 9 2" xfId="31328" xr:uid="{C2F16F01-05B4-4AE9-9826-B84DB8E73B93}"/>
    <cellStyle name="20% - Accent2 20" xfId="4660" xr:uid="{F7939CEA-7EDB-457B-A502-121CED9D2F10}"/>
    <cellStyle name="20% - Accent2 20 2" xfId="29776" xr:uid="{9A0CB569-6F69-4C84-97E3-E70FCFA1F238}"/>
    <cellStyle name="20% - Accent2 21" xfId="4661" xr:uid="{550EA006-0556-4CA9-AAB6-8AA4D88C977D}"/>
    <cellStyle name="20% - Accent2 21 2" xfId="29777" xr:uid="{AFF50A2E-72DF-4912-8909-FDC8B0FA55A9}"/>
    <cellStyle name="20% - Accent2 22" xfId="4662" xr:uid="{CC42E608-3C1E-4B84-9025-8A1297D3D19D}"/>
    <cellStyle name="20% - Accent2 22 2" xfId="29778" xr:uid="{D4B5297D-9857-44DF-A832-0C5AF4217949}"/>
    <cellStyle name="20% - Accent2 23" xfId="4663" xr:uid="{0E1AD5AE-6291-4BFB-8B8B-E7552467C35A}"/>
    <cellStyle name="20% - Accent2 23 2" xfId="29779" xr:uid="{0F9A6D29-D5F9-4981-BF41-E33C1CF8CE89}"/>
    <cellStyle name="20% - Accent2 24" xfId="4664" xr:uid="{D7EE1DFC-C0D0-4007-B1BA-87623F625725}"/>
    <cellStyle name="20% - Accent2 24 2" xfId="29780" xr:uid="{100EDD96-4055-429E-BA53-B38E0123A6D6}"/>
    <cellStyle name="20% - Accent2 25" xfId="4665" xr:uid="{DF05A30D-69B8-41A9-8495-BCDD03A07E44}"/>
    <cellStyle name="20% - Accent2 25 2" xfId="29781" xr:uid="{7AA45D86-CE59-4E4C-8A2D-8E92C286AEA6}"/>
    <cellStyle name="20% - Accent2 26" xfId="4666" xr:uid="{CD07061C-0DF6-46C8-8B23-28F3F02AC60F}"/>
    <cellStyle name="20% - Accent2 26 2" xfId="29782" xr:uid="{FF5C6FB9-1AE8-47DA-86F6-3BF739540B40}"/>
    <cellStyle name="20% - Accent2 27" xfId="4667" xr:uid="{CCD287CA-CD3D-4900-8DD8-7FD5EB02C26A}"/>
    <cellStyle name="20% - Accent2 27 2" xfId="29783" xr:uid="{A68211B7-12FB-4867-B633-E35BCDC8709F}"/>
    <cellStyle name="20% - Accent2 28" xfId="4668" xr:uid="{2F9F129C-4285-455F-B4DF-E708D3A22AA6}"/>
    <cellStyle name="20% - Accent2 28 2" xfId="29784" xr:uid="{55362354-D7A6-4C46-9622-6640D0F62E86}"/>
    <cellStyle name="20% - Accent2 29" xfId="4669" xr:uid="{DE6CE0BE-56B0-49B5-9800-E2E7E9C2D00C}"/>
    <cellStyle name="20% - Accent2 29 2" xfId="29785" xr:uid="{C0B32FC1-FBDE-4FF4-A42A-829146FC93C6}"/>
    <cellStyle name="20% - Accent2 3" xfId="64" xr:uid="{4B13655F-7F11-4190-B04F-1190128CBB71}"/>
    <cellStyle name="20% - Accent2 3 2" xfId="275" xr:uid="{BBE2C673-6260-4939-8342-4D018DD8A772}"/>
    <cellStyle name="20% - Accent2 3 2 2" xfId="14154" xr:uid="{350C5720-FBAF-448F-92D4-526B6FAEDBB6}"/>
    <cellStyle name="20% - Accent2 3 2 2 2" xfId="49389" xr:uid="{09B00198-7DB5-4C6B-97E4-AC7EF8FC1A5B}"/>
    <cellStyle name="20% - Accent2 3 2 2 3" xfId="49388" xr:uid="{BE8FFFA2-1696-45CA-B1FF-DE2C7F764BE2}"/>
    <cellStyle name="20% - Accent2 3 2 2 4" xfId="31976" xr:uid="{7FC3909A-5073-436F-8791-209ECB2F6012}"/>
    <cellStyle name="20% - Accent2 3 2 3" xfId="4670" xr:uid="{DB1BE96D-28B9-4C3C-9B5A-71B6F130AD57}"/>
    <cellStyle name="20% - Accent2 3 2 4" xfId="29786" xr:uid="{818D239C-13B1-44EB-AA3F-081254D966DD}"/>
    <cellStyle name="20% - Accent2 3 3" xfId="7426" xr:uid="{EF073605-A9A5-4A79-B4AE-A5C6F8C5A8B6}"/>
    <cellStyle name="20% - Accent2 3 3 2" xfId="31329" xr:uid="{69DF6CEB-FED6-4FEF-BF30-3B3E3448633A}"/>
    <cellStyle name="20% - Accent2 3 4" xfId="8830" xr:uid="{2C165749-EFFB-4700-842E-5B9696332D66}"/>
    <cellStyle name="20% - Accent2 3 5" xfId="29459" xr:uid="{ED70DFA2-7D3D-46EF-805B-C1CA89677738}"/>
    <cellStyle name="20% - Accent2 30" xfId="4671" xr:uid="{46FC1C5C-C141-49DD-BA52-126CB577543C}"/>
    <cellStyle name="20% - Accent2 30 2" xfId="29787" xr:uid="{456FBAF5-DC69-4E37-A7FC-E6C61ABA46A6}"/>
    <cellStyle name="20% - Accent2 31" xfId="4672" xr:uid="{34113EB2-88D4-40DF-ACFE-FDC054E561F7}"/>
    <cellStyle name="20% - Accent2 31 2" xfId="29788" xr:uid="{3B06AF9E-28BB-4C84-B499-BEBBCD5865D1}"/>
    <cellStyle name="20% - Accent2 32" xfId="4673" xr:uid="{DAD2D660-61E3-4B6F-9900-2F1B479C685F}"/>
    <cellStyle name="20% - Accent2 32 2" xfId="29789" xr:uid="{BB1178F1-27C9-43A9-8E4E-D9EE2C226FDD}"/>
    <cellStyle name="20% - Accent2 33" xfId="4674" xr:uid="{4F29508F-A230-4299-8509-2E9ECE80DB18}"/>
    <cellStyle name="20% - Accent2 33 2" xfId="29790" xr:uid="{3AF3510E-0AEB-464A-AA5E-5125D82677E2}"/>
    <cellStyle name="20% - Accent2 34" xfId="4675" xr:uid="{9E67AABB-FB53-4902-BE3F-B0660818E2AF}"/>
    <cellStyle name="20% - Accent2 34 2" xfId="29791" xr:uid="{F669EBF7-C6E7-4D29-AA1B-C30DF15D753E}"/>
    <cellStyle name="20% - Accent2 35" xfId="4676" xr:uid="{617B2CE4-569F-46F2-AF50-491BEB03F7F3}"/>
    <cellStyle name="20% - Accent2 35 2" xfId="29792" xr:uid="{689EC950-DF35-4F94-A12B-0B65EAB71D72}"/>
    <cellStyle name="20% - Accent2 36" xfId="4677" xr:uid="{4C817DC7-44AC-4893-A076-3FBF059C9BB9}"/>
    <cellStyle name="20% - Accent2 36 2" xfId="29793" xr:uid="{226285E3-2251-40E2-B742-10D2A782928B}"/>
    <cellStyle name="20% - Accent2 37" xfId="4678" xr:uid="{FAA8D9AE-71CE-4784-9486-420F15097994}"/>
    <cellStyle name="20% - Accent2 37 2" xfId="29794" xr:uid="{AF690AC2-5581-45CC-BA4E-4422F3441E2B}"/>
    <cellStyle name="20% - Accent2 38" xfId="4679" xr:uid="{9FE92AD8-0E14-4564-9F6C-633293EDC8C8}"/>
    <cellStyle name="20% - Accent2 38 2" xfId="29795" xr:uid="{C79EC094-E8BA-449F-AA9A-F983ABD01BE1}"/>
    <cellStyle name="20% - Accent2 39" xfId="4680" xr:uid="{C15F4F87-8327-4A3A-BD8D-A279F3866E1E}"/>
    <cellStyle name="20% - Accent2 39 2" xfId="29796" xr:uid="{E1DBAA47-ECC8-4F91-AC35-C20866A692F1}"/>
    <cellStyle name="20% - Accent2 4" xfId="276" xr:uid="{A1080E7B-490D-4E6B-9645-27F6AFEB02CE}"/>
    <cellStyle name="20% - Accent2 4 2" xfId="7427" xr:uid="{5448B988-A09B-4CB2-9341-246F93C1FAEE}"/>
    <cellStyle name="20% - Accent2 4 2 2" xfId="31330" xr:uid="{64BB9961-89B2-41CF-90C4-3D0BCEDE14FF}"/>
    <cellStyle name="20% - Accent2 4 3" xfId="8933" xr:uid="{3B483CE7-E05D-4479-9C99-6651E500B642}"/>
    <cellStyle name="20% - Accent2 4 4" xfId="4681" xr:uid="{776D6417-73CD-4E89-92BE-0DBD12CF04CC}"/>
    <cellStyle name="20% - Accent2 4 5" xfId="29460" xr:uid="{919A8732-16BC-4EFB-8804-19ABC50572C5}"/>
    <cellStyle name="20% - Accent2 40" xfId="4682" xr:uid="{C6170663-2957-4D09-9F7C-93376834E6FD}"/>
    <cellStyle name="20% - Accent2 40 2" xfId="29797" xr:uid="{226B060F-E760-45C9-87CA-C2E4BB13342E}"/>
    <cellStyle name="20% - Accent2 41" xfId="4683" xr:uid="{D2DF80F9-A5B2-483F-A60B-A6B0D9D9F5F9}"/>
    <cellStyle name="20% - Accent2 41 2" xfId="29798" xr:uid="{2360F40B-57B1-41A5-9813-4B59B9020074}"/>
    <cellStyle name="20% - Accent2 42" xfId="4684" xr:uid="{7892E659-F62F-405E-A6F8-B0621831BB85}"/>
    <cellStyle name="20% - Accent2 42 2" xfId="29799" xr:uid="{EC1B5FF4-87CA-4742-B6DE-BB04B1AA649A}"/>
    <cellStyle name="20% - Accent2 43" xfId="4685" xr:uid="{9A1C631B-DF3A-490F-BBFF-91183E77E11D}"/>
    <cellStyle name="20% - Accent2 43 2" xfId="29800" xr:uid="{CFAE51FA-E693-42E6-BB46-A62350FD531A}"/>
    <cellStyle name="20% - Accent2 44" xfId="49390" xr:uid="{C0A45235-9456-45B2-9EB1-BD35E6EA5545}"/>
    <cellStyle name="20% - Accent2 5" xfId="277" xr:uid="{073BCFA6-F7F1-4F13-B100-2DAD64825CA1}"/>
    <cellStyle name="20% - Accent2 5 2" xfId="7428" xr:uid="{A3F5A14C-56D6-461D-850E-9B63FDF5A731}"/>
    <cellStyle name="20% - Accent2 5 2 2" xfId="31331" xr:uid="{9E84972C-E414-45E8-947F-540A6A3D07AE}"/>
    <cellStyle name="20% - Accent2 5 3" xfId="8934" xr:uid="{63D9E53D-7B23-48AF-81F9-0622A6B82591}"/>
    <cellStyle name="20% - Accent2 5 4" xfId="4686" xr:uid="{E1EEA804-EE5B-45D8-B4FA-666523F1590E}"/>
    <cellStyle name="20% - Accent2 5 5" xfId="29461" xr:uid="{170BBA47-176F-4F01-A323-04C3D2FF04B6}"/>
    <cellStyle name="20% - Accent2 6" xfId="278" xr:uid="{4EFB6B07-3E38-47D7-8AF9-F5FF282E0D7C}"/>
    <cellStyle name="20% - Accent2 6 2" xfId="7429" xr:uid="{11F5F1AE-3358-4C37-8321-AB4047F29AA2}"/>
    <cellStyle name="20% - Accent2 6 2 2" xfId="31332" xr:uid="{2129047D-597B-469B-AE13-6F4EDF7118D4}"/>
    <cellStyle name="20% - Accent2 6 3" xfId="8935" xr:uid="{04763588-6FE5-481D-B4E6-883600812857}"/>
    <cellStyle name="20% - Accent2 6 4" xfId="4687" xr:uid="{D0FAE5E8-2698-4317-A426-F26EA308CDAF}"/>
    <cellStyle name="20% - Accent2 6 5" xfId="29801" xr:uid="{ED238FD1-9F6D-4707-904C-6A2536E78E4A}"/>
    <cellStyle name="20% - Accent2 7" xfId="279" xr:uid="{0F2FC499-B9D7-43EE-84F8-F949CF1312BA}"/>
    <cellStyle name="20% - Accent2 7 2" xfId="7430" xr:uid="{099A3A9C-ECE0-4EE5-9BA4-4177528B240F}"/>
    <cellStyle name="20% - Accent2 7 2 2" xfId="31333" xr:uid="{C985F320-D038-4E1B-A450-1F413F664D6F}"/>
    <cellStyle name="20% - Accent2 7 3" xfId="8936" xr:uid="{1EF1CD31-44F8-457E-B8A5-FAA2440E2752}"/>
    <cellStyle name="20% - Accent2 7 4" xfId="4688" xr:uid="{D00B4711-15A3-4006-9D9A-452EA0F07927}"/>
    <cellStyle name="20% - Accent2 7 5" xfId="29802" xr:uid="{143C099F-61C1-48F4-89AB-A3DE8B5F3133}"/>
    <cellStyle name="20% - Accent2 8" xfId="280" xr:uid="{47FCB70E-BB8A-4DE0-A2B6-D56EF39A5D06}"/>
    <cellStyle name="20% - Accent2 8 2" xfId="7431" xr:uid="{B11381BF-5229-4F80-B02A-B9C16817591D}"/>
    <cellStyle name="20% - Accent2 8 2 2" xfId="31334" xr:uid="{482DEA00-31DD-4FB6-886A-9009233FC18D}"/>
    <cellStyle name="20% - Accent2 8 3" xfId="8937" xr:uid="{60FCB4F1-9AB6-41DE-99D3-D34FB23567FD}"/>
    <cellStyle name="20% - Accent2 8 4" xfId="4689" xr:uid="{3CF55367-615E-44B3-A7C5-1D4534220C23}"/>
    <cellStyle name="20% - Accent2 8 5" xfId="29803" xr:uid="{390CB099-AF37-4578-9E4C-F36BDB1CE1D5}"/>
    <cellStyle name="20% - Accent2 9" xfId="4690" xr:uid="{94D7833D-F3EB-45DF-B579-BDD6FE9FEC0D}"/>
    <cellStyle name="20% - Accent2 9 2" xfId="14153" xr:uid="{9697F0A0-294C-46CA-AB2F-442CCDDA1229}"/>
    <cellStyle name="20% - Accent2 9 2 2" xfId="31977" xr:uid="{62743D73-7F1E-4EB5-A6CD-50B134E74381}"/>
    <cellStyle name="20% - Accent2 9 3" xfId="29804" xr:uid="{C34044C8-5B31-400F-9C5C-C80F0CC1BB5C}"/>
    <cellStyle name="20% - Accent3" xfId="39" builtinId="38" customBuiltin="1"/>
    <cellStyle name="20% - Accent3 10" xfId="4691" xr:uid="{07BA8DCA-661A-4427-8576-B79B13F000F1}"/>
    <cellStyle name="20% - Accent3 10 2" xfId="14152" xr:uid="{C0095B5B-C86E-4081-A3ED-835F67315B14}"/>
    <cellStyle name="20% - Accent3 10 2 2" xfId="31978" xr:uid="{668EC467-5180-4750-8440-538FD5D6E90B}"/>
    <cellStyle name="20% - Accent3 10 3" xfId="29805" xr:uid="{A2DE5E5C-3EB9-4EFF-8327-D3B510FC4FED}"/>
    <cellStyle name="20% - Accent3 11" xfId="4692" xr:uid="{DED2F029-47FA-4BF3-AE2C-F2BC50F3EBF0}"/>
    <cellStyle name="20% - Accent3 11 2" xfId="14151" xr:uid="{735D425C-8796-480A-9CA8-0EB0AE1C6B61}"/>
    <cellStyle name="20% - Accent3 11 2 2" xfId="31979" xr:uid="{8185A7F5-12CA-439B-9A36-E8469CB4C1D2}"/>
    <cellStyle name="20% - Accent3 11 3" xfId="29806" xr:uid="{71560E10-C147-427A-8C30-F4A095324A57}"/>
    <cellStyle name="20% - Accent3 12" xfId="4693" xr:uid="{3B39F6E0-41CF-4B78-99CD-9763628A95FA}"/>
    <cellStyle name="20% - Accent3 12 2" xfId="29807" xr:uid="{115DDA26-F344-468A-9DA0-1B54C534C008}"/>
    <cellStyle name="20% - Accent3 13" xfId="4694" xr:uid="{093EE4C7-4256-4EB8-AFB4-C50CCE79B4B2}"/>
    <cellStyle name="20% - Accent3 13 2" xfId="29808" xr:uid="{B97BCBB9-A60D-4013-B913-0CF3D5AA11DC}"/>
    <cellStyle name="20% - Accent3 14" xfId="4695" xr:uid="{79619C79-7BC3-4595-B2E6-724E8B5817A6}"/>
    <cellStyle name="20% - Accent3 14 2" xfId="29809" xr:uid="{012FF980-CC2C-4B6D-BE67-F2B267FC73D0}"/>
    <cellStyle name="20% - Accent3 15" xfId="4696" xr:uid="{3603FC4D-7231-4A04-87FE-7A5CB982375A}"/>
    <cellStyle name="20% - Accent3 15 2" xfId="29810" xr:uid="{18F202F3-073D-479D-8330-A1F92DD2409F}"/>
    <cellStyle name="20% - Accent3 16" xfId="4697" xr:uid="{B2F69C4A-02D8-46DD-BB5A-16B5CB467A82}"/>
    <cellStyle name="20% - Accent3 16 2" xfId="29811" xr:uid="{2FE88ABB-A3C6-44FD-AD13-46AF22D815EF}"/>
    <cellStyle name="20% - Accent3 17" xfId="4698" xr:uid="{3D623DF2-58B1-4EE0-8516-BC3129F6AD28}"/>
    <cellStyle name="20% - Accent3 17 2" xfId="29812" xr:uid="{0F9ACF8B-D8B0-4F6B-8E5A-34EF4B6DC359}"/>
    <cellStyle name="20% - Accent3 18" xfId="4699" xr:uid="{D6B1C67E-EB84-473A-A3B8-1336130823DD}"/>
    <cellStyle name="20% - Accent3 18 2" xfId="29813" xr:uid="{36DDF03A-DCA2-4A3A-8F84-FCC1BE273278}"/>
    <cellStyle name="20% - Accent3 19" xfId="4700" xr:uid="{CDB575B4-28B0-4070-B45B-73E75F03C51E}"/>
    <cellStyle name="20% - Accent3 19 2" xfId="29814" xr:uid="{69227E21-3DEB-4161-8EE6-6C6B0B802AAC}"/>
    <cellStyle name="20% - Accent3 2" xfId="65" xr:uid="{B8FD8186-37B5-4FF7-B83E-DF22E259EBE1}"/>
    <cellStyle name="20% - Accent3 2 10" xfId="281" xr:uid="{794E6DDE-0E5D-4DDB-916E-975459EF6814}"/>
    <cellStyle name="20% - Accent3 2 10 2" xfId="31335" xr:uid="{B9AED519-1FDC-4ECA-9794-1626FEFEB302}"/>
    <cellStyle name="20% - Accent3 2 11" xfId="282" xr:uid="{2CEE6182-CAF2-418C-AB2E-7CE2AD67B1A9}"/>
    <cellStyle name="20% - Accent3 2 11 2" xfId="31336" xr:uid="{E2E3A0E0-A553-4158-AFDA-C149091A6B31}"/>
    <cellStyle name="20% - Accent3 2 12" xfId="283" xr:uid="{7DAC2438-026E-445C-A82C-614FDF22CD70}"/>
    <cellStyle name="20% - Accent3 2 12 2" xfId="31337" xr:uid="{0CD69EFB-B333-4620-B0BC-BA78AD9F844A}"/>
    <cellStyle name="20% - Accent3 2 13" xfId="284" xr:uid="{51F69FB2-F7EA-4D4A-8D10-CE9885F26140}"/>
    <cellStyle name="20% - Accent3 2 13 2" xfId="31338" xr:uid="{E2C6925D-81B1-40A1-8D93-C0F5B04D3B7B}"/>
    <cellStyle name="20% - Accent3 2 14" xfId="285" xr:uid="{FDC7C452-AEEC-470E-9D68-DC431C83816E}"/>
    <cellStyle name="20% - Accent3 2 14 2" xfId="31339" xr:uid="{0F3A7122-A3DA-4E39-8E34-ED3B7F251C02}"/>
    <cellStyle name="20% - Accent3 2 15" xfId="286" xr:uid="{08FE3304-91F2-4C19-BB1F-357D6F57EB97}"/>
    <cellStyle name="20% - Accent3 2 15 2" xfId="31340" xr:uid="{4BAAA250-25DD-4D69-90FD-F7C65D13683F}"/>
    <cellStyle name="20% - Accent3 2 16" xfId="14150" xr:uid="{1B0607C8-6251-4E47-ADCA-73FAD18578A8}"/>
    <cellStyle name="20% - Accent3 2 16 2" xfId="31980" xr:uid="{6FB00662-EEB7-46F7-89B1-61C9C6F98DA8}"/>
    <cellStyle name="20% - Accent3 2 17" xfId="29462" xr:uid="{02342BAD-7B85-4257-B7F7-6DFDC440A751}"/>
    <cellStyle name="20% - Accent3 2 2" xfId="287" xr:uid="{626DF616-EA53-4CAF-A6EB-47978CB161D0}"/>
    <cellStyle name="20% - Accent3 2 2 2" xfId="31341" xr:uid="{03B3B2DC-A0F4-445F-BCE6-CA62CD6B457C}"/>
    <cellStyle name="20% - Accent3 2 3" xfId="288" xr:uid="{616D216E-365A-47A6-8413-22477031BA3F}"/>
    <cellStyle name="20% - Accent3 2 3 2" xfId="31342" xr:uid="{311683BE-746E-43D0-BB5F-46886753F0A8}"/>
    <cellStyle name="20% - Accent3 2 4" xfId="289" xr:uid="{3C81B627-E9D1-432E-AA65-D6EB4E061815}"/>
    <cellStyle name="20% - Accent3 2 4 2" xfId="31343" xr:uid="{90DCABE9-895F-4A79-B1FA-FC5BE40008CC}"/>
    <cellStyle name="20% - Accent3 2 5" xfId="290" xr:uid="{0836F927-1D3B-46D2-85B7-C094EDF7C7F7}"/>
    <cellStyle name="20% - Accent3 2 5 2" xfId="31344" xr:uid="{76C4AC59-C658-4C3C-A040-981E1934EC76}"/>
    <cellStyle name="20% - Accent3 2 6" xfId="291" xr:uid="{1AF001A4-C23D-4184-A96E-3D4F11FF6233}"/>
    <cellStyle name="20% - Accent3 2 6 2" xfId="31345" xr:uid="{63C81663-FDDB-46B8-B8D6-F419E22F5581}"/>
    <cellStyle name="20% - Accent3 2 7" xfId="292" xr:uid="{360F9D39-6045-4A20-9917-FBFDA36C05A6}"/>
    <cellStyle name="20% - Accent3 2 7 2" xfId="31346" xr:uid="{9407BF13-8B3F-40DD-A66E-3E6C501D06B1}"/>
    <cellStyle name="20% - Accent3 2 8" xfId="293" xr:uid="{16C9EF5E-41E3-4CFE-8103-E3295484B8A8}"/>
    <cellStyle name="20% - Accent3 2 8 2" xfId="31347" xr:uid="{86E0B9E7-BE43-4AE4-B698-E986684790F0}"/>
    <cellStyle name="20% - Accent3 2 9" xfId="294" xr:uid="{DA43428A-B83F-4BC1-9EE4-2D7FA5F997CF}"/>
    <cellStyle name="20% - Accent3 2 9 2" xfId="31348" xr:uid="{05F20554-5AE7-4C90-B816-734E8A3F2441}"/>
    <cellStyle name="20% - Accent3 20" xfId="4701" xr:uid="{8E578B73-3750-4553-A1D9-52D87C3F27E2}"/>
    <cellStyle name="20% - Accent3 20 2" xfId="29815" xr:uid="{889D8C83-3469-4390-BB6C-803063EFBF6A}"/>
    <cellStyle name="20% - Accent3 21" xfId="4702" xr:uid="{EDD222EA-CD36-4124-9F2D-F951D3B372BF}"/>
    <cellStyle name="20% - Accent3 21 2" xfId="29816" xr:uid="{6F1E0112-9D8B-4B83-8CF8-E488F5A07D0C}"/>
    <cellStyle name="20% - Accent3 22" xfId="4703" xr:uid="{9D70F2FA-21AC-46BE-BEE9-F69C3C6E46B5}"/>
    <cellStyle name="20% - Accent3 22 2" xfId="29817" xr:uid="{BDF4D406-722A-4F7E-8AF1-5083515FE2C0}"/>
    <cellStyle name="20% - Accent3 23" xfId="4704" xr:uid="{01F36CEC-91A4-42FA-BF43-AFE37F23D861}"/>
    <cellStyle name="20% - Accent3 23 2" xfId="29818" xr:uid="{0D11E8CB-9B89-4F42-B9D3-EF43D175DACF}"/>
    <cellStyle name="20% - Accent3 24" xfId="4705" xr:uid="{92962D97-6C07-454B-B837-9079DDB9E96A}"/>
    <cellStyle name="20% - Accent3 24 2" xfId="29819" xr:uid="{50DAD0B0-5BFC-4797-8765-D21619BC12AF}"/>
    <cellStyle name="20% - Accent3 25" xfId="4706" xr:uid="{A1A7B21A-16E1-4A71-9821-D78D106D3F83}"/>
    <cellStyle name="20% - Accent3 25 2" xfId="29820" xr:uid="{EC2F141D-C315-4B3B-BB4B-1A510AF034FF}"/>
    <cellStyle name="20% - Accent3 26" xfId="4707" xr:uid="{4B80995E-4C37-4314-A817-37045A4F1899}"/>
    <cellStyle name="20% - Accent3 26 2" xfId="29821" xr:uid="{928D3344-A6E0-42A9-9F3F-377C34C47EE0}"/>
    <cellStyle name="20% - Accent3 27" xfId="4708" xr:uid="{CE71D392-5414-44FD-BF2D-E1395B0A609E}"/>
    <cellStyle name="20% - Accent3 27 2" xfId="29822" xr:uid="{ED74FA62-028E-41F3-8E8D-5404B4FA5602}"/>
    <cellStyle name="20% - Accent3 28" xfId="4709" xr:uid="{BC6A6261-1D8E-4478-B47C-F982D67E69AC}"/>
    <cellStyle name="20% - Accent3 28 2" xfId="29823" xr:uid="{85F02AC8-C0B2-42BC-905F-4CB9B4B07566}"/>
    <cellStyle name="20% - Accent3 29" xfId="4710" xr:uid="{C266E7F6-07C6-4D26-B263-F144155CE6AD}"/>
    <cellStyle name="20% - Accent3 29 2" xfId="29824" xr:uid="{786F7956-F028-4EB6-971C-1E6EFCA37A85}"/>
    <cellStyle name="20% - Accent3 3" xfId="66" xr:uid="{F2EF798B-84F6-488A-BA7F-AFF08A932311}"/>
    <cellStyle name="20% - Accent3 3 2" xfId="295" xr:uid="{F1E9667D-FE2A-438E-A6DE-D4B7D61640CC}"/>
    <cellStyle name="20% - Accent3 3 2 2" xfId="14149" xr:uid="{02E9AB3F-8217-4A1F-9A2B-6E47E05A9FFF}"/>
    <cellStyle name="20% - Accent3 3 2 2 2" xfId="49392" xr:uid="{B3797507-03F5-48EB-92DD-168E09228307}"/>
    <cellStyle name="20% - Accent3 3 2 2 3" xfId="49391" xr:uid="{51BB79B6-3D8B-42EB-892B-1D679D0D9E90}"/>
    <cellStyle name="20% - Accent3 3 2 2 4" xfId="31981" xr:uid="{347D673D-B92D-4847-9DB0-52CAC4D8AFA1}"/>
    <cellStyle name="20% - Accent3 3 2 3" xfId="4711" xr:uid="{A85247F1-563D-49F1-9F6E-938D097D71C2}"/>
    <cellStyle name="20% - Accent3 3 2 3 2" xfId="29825" xr:uid="{D611FAAB-A082-43A0-B9A5-DC7DFC3B0CAF}"/>
    <cellStyle name="20% - Accent3 3 2 4" xfId="29445" xr:uid="{B1FDB28D-D91E-4853-A951-4B70FDBB5026}"/>
    <cellStyle name="20% - Accent3 3 3" xfId="7432" xr:uid="{1AD9255A-445A-4EAA-ACF4-B5B2C9937842}"/>
    <cellStyle name="20% - Accent3 3 3 2" xfId="31349" xr:uid="{ECBB90B5-CFFF-46FF-8EAE-FF22B3E81D94}"/>
    <cellStyle name="20% - Accent3 3 4" xfId="8831" xr:uid="{2EF4FEC5-F4CE-4D57-8331-8D80F7A52868}"/>
    <cellStyle name="20% - Accent3 3 5" xfId="29463" xr:uid="{CC7FC223-16ED-4D5D-8FDE-D653F9CC61AC}"/>
    <cellStyle name="20% - Accent3 30" xfId="4712" xr:uid="{B5C73A6B-0479-4221-847B-34E1D97F3E52}"/>
    <cellStyle name="20% - Accent3 30 2" xfId="29826" xr:uid="{8718538F-A748-443D-8B97-1F8397ADFA64}"/>
    <cellStyle name="20% - Accent3 31" xfId="4713" xr:uid="{0DA0B219-38C0-4413-8B3B-5C7603E18765}"/>
    <cellStyle name="20% - Accent3 31 2" xfId="29827" xr:uid="{B92B0458-468B-4189-BDE1-C13B1F3B3A57}"/>
    <cellStyle name="20% - Accent3 32" xfId="4714" xr:uid="{3B1F4CBE-B937-461A-8B07-B8164FD60CF9}"/>
    <cellStyle name="20% - Accent3 32 2" xfId="29828" xr:uid="{36C0E897-D542-4701-955E-7ABAA9FD030D}"/>
    <cellStyle name="20% - Accent3 33" xfId="4715" xr:uid="{0C09BA87-D1FA-4B6C-BFBD-A95F23C3117D}"/>
    <cellStyle name="20% - Accent3 33 2" xfId="29829" xr:uid="{4F4182FD-93F1-45EC-8632-525A813C23AE}"/>
    <cellStyle name="20% - Accent3 34" xfId="4716" xr:uid="{C1C1F25E-077B-4CD6-9DCF-F7B14ED4547F}"/>
    <cellStyle name="20% - Accent3 34 2" xfId="29830" xr:uid="{88D5B515-8518-4243-871C-28DD48A92AD3}"/>
    <cellStyle name="20% - Accent3 35" xfId="4717" xr:uid="{51557C46-5149-47C3-81C3-8DDA58B2F138}"/>
    <cellStyle name="20% - Accent3 35 2" xfId="29831" xr:uid="{7DB7BC9D-6D16-4DB0-9B2C-D799590CAC6D}"/>
    <cellStyle name="20% - Accent3 36" xfId="4718" xr:uid="{0DD8FD05-3BBF-4D06-8409-DA90F6BF42C9}"/>
    <cellStyle name="20% - Accent3 36 2" xfId="29832" xr:uid="{BCA65692-CC0E-4D2E-AC5A-234B24D7232F}"/>
    <cellStyle name="20% - Accent3 37" xfId="4719" xr:uid="{D0C66C00-E59A-4B20-A1AD-2783A0D9451A}"/>
    <cellStyle name="20% - Accent3 37 2" xfId="29833" xr:uid="{A40C6237-15FE-45EE-88D0-1EEDB7EF3EB3}"/>
    <cellStyle name="20% - Accent3 38" xfId="4720" xr:uid="{17FAB8C4-9304-41D2-99DA-1D2E396AA481}"/>
    <cellStyle name="20% - Accent3 38 2" xfId="29834" xr:uid="{FE737892-B000-4E88-9B28-0B59CC5C1A8D}"/>
    <cellStyle name="20% - Accent3 39" xfId="4721" xr:uid="{A880D586-81C5-48D1-9E4B-CADF772F937E}"/>
    <cellStyle name="20% - Accent3 39 2" xfId="29835" xr:uid="{81B20FA9-ECE2-4416-B95A-7DED85152513}"/>
    <cellStyle name="20% - Accent3 4" xfId="296" xr:uid="{AF4ECF32-C9FB-44D2-BE6A-32C29C1319AB}"/>
    <cellStyle name="20% - Accent3 4 2" xfId="7433" xr:uid="{74A22CF4-3FA6-47B5-BCCE-3FF4137478E2}"/>
    <cellStyle name="20% - Accent3 4 2 2" xfId="31350" xr:uid="{348E96BB-13C8-474C-8639-0C704448AD4D}"/>
    <cellStyle name="20% - Accent3 4 3" xfId="8938" xr:uid="{35521272-1105-4620-8E20-8E269CACAB95}"/>
    <cellStyle name="20% - Accent3 4 4" xfId="4722" xr:uid="{5ED693A1-5DE6-426D-A27A-BF508376DE2E}"/>
    <cellStyle name="20% - Accent3 4 5" xfId="29464" xr:uid="{30CB46DC-2FD3-465D-9B88-FC1FF8FB9DAF}"/>
    <cellStyle name="20% - Accent3 40" xfId="4723" xr:uid="{962FD2FD-05FB-419E-B0AD-C93B230C2B5B}"/>
    <cellStyle name="20% - Accent3 40 2" xfId="29836" xr:uid="{BE3FA5D0-6CFA-449E-87A4-DB53CCAF6285}"/>
    <cellStyle name="20% - Accent3 41" xfId="4724" xr:uid="{05A92599-6771-463B-8160-9DAB4F06B036}"/>
    <cellStyle name="20% - Accent3 41 2" xfId="29837" xr:uid="{8D3F5F10-2E2A-4CB1-9018-C2632EF67423}"/>
    <cellStyle name="20% - Accent3 42" xfId="4725" xr:uid="{44EC2E41-EAD9-48F4-9412-91AF6C524454}"/>
    <cellStyle name="20% - Accent3 42 2" xfId="29838" xr:uid="{81C1E0AC-E0CC-437E-BAA8-3ECCC0FBD2AD}"/>
    <cellStyle name="20% - Accent3 43" xfId="4726" xr:uid="{098810CC-EFCE-46B0-AB65-D518545EF952}"/>
    <cellStyle name="20% - Accent3 43 2" xfId="29839" xr:uid="{DB8C07E4-C2E6-4726-B79B-44574AF70E63}"/>
    <cellStyle name="20% - Accent3 44" xfId="15067" xr:uid="{D55FC18E-0F06-4DC5-BD0D-99448B4B001B}"/>
    <cellStyle name="20% - Accent3 44 2" xfId="23163" xr:uid="{49236FFF-4BBA-4C8C-8B47-9F8A88AFFCE4}"/>
    <cellStyle name="20% - Accent3 44 3" xfId="49393" xr:uid="{21A7F12D-3213-4E38-93F3-8797BC15B3C3}"/>
    <cellStyle name="20% - Accent3 5" xfId="297" xr:uid="{A8EACFD6-AB19-4649-BDFE-2B05AD620FB9}"/>
    <cellStyle name="20% - Accent3 5 2" xfId="7434" xr:uid="{F862484A-2636-44C7-B48E-DC236C76DE15}"/>
    <cellStyle name="20% - Accent3 5 2 2" xfId="31351" xr:uid="{E40908F7-F982-4080-BAF6-6D7E53DCC8D5}"/>
    <cellStyle name="20% - Accent3 5 3" xfId="8939" xr:uid="{4C3726C6-9ED7-474F-A0C1-BFDA96B83E40}"/>
    <cellStyle name="20% - Accent3 5 4" xfId="4727" xr:uid="{6F116E14-E761-4E3A-A08F-6659345CFEA1}"/>
    <cellStyle name="20% - Accent3 5 5" xfId="29465" xr:uid="{50955428-1D26-4408-9B23-EE1434FF817D}"/>
    <cellStyle name="20% - Accent3 6" xfId="298" xr:uid="{F4BD5EAE-CF32-4AC1-8E2D-8A846D26E019}"/>
    <cellStyle name="20% - Accent3 6 2" xfId="7435" xr:uid="{D2E84CFE-8276-4B6D-A493-88E5A2115347}"/>
    <cellStyle name="20% - Accent3 6 2 2" xfId="31352" xr:uid="{57A8920B-FA36-41FC-AAEB-F9BCD58EB28B}"/>
    <cellStyle name="20% - Accent3 6 3" xfId="8940" xr:uid="{E091C42C-A7DF-496B-BED2-8CA2DC8A78FF}"/>
    <cellStyle name="20% - Accent3 6 4" xfId="4728" xr:uid="{0FDD084D-34BB-4804-9FE3-D16F63C9CFA8}"/>
    <cellStyle name="20% - Accent3 6 5" xfId="29840" xr:uid="{BB466411-ACDE-40E0-AA6F-A597A59D12E6}"/>
    <cellStyle name="20% - Accent3 7" xfId="299" xr:uid="{C849C05B-133D-47E9-BB26-1EF4E681DABF}"/>
    <cellStyle name="20% - Accent3 7 2" xfId="7436" xr:uid="{8F7808BD-9AFB-4596-99AE-0A985A3D7B7D}"/>
    <cellStyle name="20% - Accent3 7 2 2" xfId="31353" xr:uid="{7B06416F-DBC3-41BC-BCBC-00AF9778D4EA}"/>
    <cellStyle name="20% - Accent3 7 3" xfId="8941" xr:uid="{EA5ADB82-9C2E-4A73-B0BB-194AC00F7D97}"/>
    <cellStyle name="20% - Accent3 7 4" xfId="4729" xr:uid="{E4009C5D-0B69-4054-B570-8571D3F32EB9}"/>
    <cellStyle name="20% - Accent3 7 5" xfId="29841" xr:uid="{5BFE94BC-9300-42D4-862A-832FD08BAE7D}"/>
    <cellStyle name="20% - Accent3 8" xfId="300" xr:uid="{8FEE87B2-CBAC-4416-AD12-086FEF24847E}"/>
    <cellStyle name="20% - Accent3 8 2" xfId="7437" xr:uid="{A7A6CA36-424E-4750-AC7D-85D98C026BAA}"/>
    <cellStyle name="20% - Accent3 8 2 2" xfId="31354" xr:uid="{EB2CFEFE-EDCF-4052-BBF9-8CBEF3389CE2}"/>
    <cellStyle name="20% - Accent3 8 3" xfId="8942" xr:uid="{553D3AED-CD85-4863-98A4-C1FE2F862AD2}"/>
    <cellStyle name="20% - Accent3 8 4" xfId="4730" xr:uid="{5A4E8421-380E-40FE-BCAF-A0C6E861BBF3}"/>
    <cellStyle name="20% - Accent3 8 5" xfId="29842" xr:uid="{5A1F95FF-2C33-4AA5-9ED8-FE6B5B1D1001}"/>
    <cellStyle name="20% - Accent3 9" xfId="4731" xr:uid="{23BE1C0C-4198-47E4-B79A-E689DFF8E2D7}"/>
    <cellStyle name="20% - Accent3 9 2" xfId="14148" xr:uid="{B7501A97-834D-46E5-8D79-193BFB73161A}"/>
    <cellStyle name="20% - Accent3 9 2 2" xfId="31982" xr:uid="{AAFDD38D-0F44-4488-A25E-51F3ED7BE082}"/>
    <cellStyle name="20% - Accent3 9 3" xfId="29843" xr:uid="{0F9A8F53-27A3-4680-B6DB-CADC5A958DC8}"/>
    <cellStyle name="20% - Accent4" xfId="43" builtinId="42" customBuiltin="1"/>
    <cellStyle name="20% - Accent4 10" xfId="4732" xr:uid="{0053ACBA-9658-486E-8C12-68FFC8E9222A}"/>
    <cellStyle name="20% - Accent4 10 2" xfId="14147" xr:uid="{98C6153D-459D-4976-B739-97E1D653B937}"/>
    <cellStyle name="20% - Accent4 10 2 2" xfId="31983" xr:uid="{03F3D095-164D-4BD6-9280-FF697B66510A}"/>
    <cellStyle name="20% - Accent4 10 3" xfId="29844" xr:uid="{E41101AF-A0B0-4F71-ADBC-418121D830CB}"/>
    <cellStyle name="20% - Accent4 11" xfId="4733" xr:uid="{478D2000-8F41-4483-904E-5CE694C901EC}"/>
    <cellStyle name="20% - Accent4 11 2" xfId="14146" xr:uid="{0F903198-3F68-48FC-ACAE-12F6280DA810}"/>
    <cellStyle name="20% - Accent4 11 2 2" xfId="31984" xr:uid="{5A72E36C-71BB-433E-8B53-59E858862704}"/>
    <cellStyle name="20% - Accent4 11 3" xfId="29845" xr:uid="{8783E20E-C804-4C9F-A678-953B0FA6D4BF}"/>
    <cellStyle name="20% - Accent4 12" xfId="4734" xr:uid="{687FF063-E868-4242-BDA4-48E1949EA3B4}"/>
    <cellStyle name="20% - Accent4 12 2" xfId="29846" xr:uid="{A570F2CB-D61F-4543-A23C-86E6E44463CA}"/>
    <cellStyle name="20% - Accent4 13" xfId="4735" xr:uid="{2CD7C554-B004-4571-B3CF-B032CD3618D8}"/>
    <cellStyle name="20% - Accent4 13 2" xfId="29847" xr:uid="{124634B4-7DB1-48F9-81D5-1EB7A255C676}"/>
    <cellStyle name="20% - Accent4 14" xfId="4736" xr:uid="{BBD05638-E94D-4DC2-B65C-A4754E21FB0D}"/>
    <cellStyle name="20% - Accent4 14 2" xfId="29848" xr:uid="{CDD22E34-C30D-48CA-9A95-07E275C978AE}"/>
    <cellStyle name="20% - Accent4 15" xfId="4737" xr:uid="{65D9261B-8830-414F-B099-A303E175BDFF}"/>
    <cellStyle name="20% - Accent4 15 2" xfId="29849" xr:uid="{3065AFA2-D755-40E4-948E-959451D26B5A}"/>
    <cellStyle name="20% - Accent4 16" xfId="4738" xr:uid="{313DC119-243C-4354-9B6B-4D0EBD0F8BC9}"/>
    <cellStyle name="20% - Accent4 16 2" xfId="29850" xr:uid="{EE83E406-15E2-47E0-AAD8-A29E9CA61338}"/>
    <cellStyle name="20% - Accent4 17" xfId="4739" xr:uid="{0EEFAF70-59BC-4691-8BB1-0D71C7C5761C}"/>
    <cellStyle name="20% - Accent4 17 2" xfId="29851" xr:uid="{CF95A211-DE79-45FA-B3CC-4472B6F9C366}"/>
    <cellStyle name="20% - Accent4 18" xfId="4740" xr:uid="{1CCB0375-41FF-40B0-9927-C3BD2A8E0DD1}"/>
    <cellStyle name="20% - Accent4 18 2" xfId="29852" xr:uid="{1F48B85B-1707-488D-BC8A-787B2E2243B4}"/>
    <cellStyle name="20% - Accent4 19" xfId="4741" xr:uid="{9C8AFA25-D88F-44BD-84BA-4B1922D260F9}"/>
    <cellStyle name="20% - Accent4 19 2" xfId="29853" xr:uid="{E97C32F5-10AC-4B42-803F-8FB015B67A20}"/>
    <cellStyle name="20% - Accent4 2" xfId="67" xr:uid="{BD5B7220-57CC-402F-9246-DBB42EE15814}"/>
    <cellStyle name="20% - Accent4 2 10" xfId="301" xr:uid="{09A358C7-4A02-40E9-88D3-FF776609F4DD}"/>
    <cellStyle name="20% - Accent4 2 10 2" xfId="31355" xr:uid="{61B565EF-8CDE-4E76-A089-75F5963F764D}"/>
    <cellStyle name="20% - Accent4 2 11" xfId="302" xr:uid="{A997A274-B9D8-46E9-BDE1-B0F4F9F637FE}"/>
    <cellStyle name="20% - Accent4 2 11 2" xfId="31356" xr:uid="{7B01F29F-E222-4C98-8227-614079EC6627}"/>
    <cellStyle name="20% - Accent4 2 12" xfId="303" xr:uid="{7EF2A60D-11D9-4C8C-87F4-917D01BE9B96}"/>
    <cellStyle name="20% - Accent4 2 12 2" xfId="31357" xr:uid="{23A84F04-8205-48D0-A636-5D04B4789D0E}"/>
    <cellStyle name="20% - Accent4 2 13" xfId="304" xr:uid="{22471E3C-65AC-4E80-A485-21D3411846D8}"/>
    <cellStyle name="20% - Accent4 2 13 2" xfId="31358" xr:uid="{03D74E7F-F60C-4CE3-B2D9-7D3D837149FF}"/>
    <cellStyle name="20% - Accent4 2 14" xfId="305" xr:uid="{1ADC8C0F-3D69-43A6-83DE-81A3CBA2E7B0}"/>
    <cellStyle name="20% - Accent4 2 14 2" xfId="31359" xr:uid="{2E14B6E0-EAEB-4355-902B-7D086CA5B240}"/>
    <cellStyle name="20% - Accent4 2 15" xfId="306" xr:uid="{7ED308FF-D508-4264-852F-F3C946141D09}"/>
    <cellStyle name="20% - Accent4 2 15 2" xfId="31360" xr:uid="{CFA4C506-4806-4F54-B070-0BFE181D5345}"/>
    <cellStyle name="20% - Accent4 2 16" xfId="14145" xr:uid="{9F765FF8-154E-4AC6-9D7E-66B5DB37D673}"/>
    <cellStyle name="20% - Accent4 2 16 2" xfId="31985" xr:uid="{2E539980-209A-4245-B6BC-DDD236055871}"/>
    <cellStyle name="20% - Accent4 2 17" xfId="29466" xr:uid="{7618E978-C7D8-487A-AFF7-CC38EF2C4030}"/>
    <cellStyle name="20% - Accent4 2 2" xfId="307" xr:uid="{208843E8-DBC8-4FFA-B7D8-060057C1584D}"/>
    <cellStyle name="20% - Accent4 2 2 2" xfId="31361" xr:uid="{35AC243E-CEF7-4DD6-B798-1C81CB5831CB}"/>
    <cellStyle name="20% - Accent4 2 3" xfId="308" xr:uid="{083227BC-582D-464C-AF22-4917E4A1E431}"/>
    <cellStyle name="20% - Accent4 2 3 2" xfId="31362" xr:uid="{5CAAC713-54BE-4666-B27D-DB2D181E34E8}"/>
    <cellStyle name="20% - Accent4 2 4" xfId="309" xr:uid="{0E084360-FF76-4159-88F7-634FD12B0CCA}"/>
    <cellStyle name="20% - Accent4 2 4 2" xfId="31363" xr:uid="{8932EBAF-8402-406A-9D8C-B3BD9624A54C}"/>
    <cellStyle name="20% - Accent4 2 5" xfId="310" xr:uid="{9CD2E248-845F-45AD-B076-8F8A27D8632B}"/>
    <cellStyle name="20% - Accent4 2 5 2" xfId="31364" xr:uid="{E1E2A1C1-CB0B-44F4-8A59-03335D8C5A59}"/>
    <cellStyle name="20% - Accent4 2 6" xfId="311" xr:uid="{FA132274-AD8C-4E0D-9846-BD3754FF64C1}"/>
    <cellStyle name="20% - Accent4 2 6 2" xfId="31365" xr:uid="{677E22B5-7D12-4FEE-8666-6465EA9D3D9A}"/>
    <cellStyle name="20% - Accent4 2 7" xfId="312" xr:uid="{E3244992-6A1B-4AA9-B91D-A2D4F849D5B9}"/>
    <cellStyle name="20% - Accent4 2 7 2" xfId="31366" xr:uid="{63D6D4F1-DF00-49DC-B52F-C1B11C9689B4}"/>
    <cellStyle name="20% - Accent4 2 8" xfId="313" xr:uid="{2C54871B-6156-40B6-A234-60B282D3F517}"/>
    <cellStyle name="20% - Accent4 2 8 2" xfId="31367" xr:uid="{B3A24EC5-B130-45FE-A24F-61FAB68477FD}"/>
    <cellStyle name="20% - Accent4 2 9" xfId="314" xr:uid="{CBFB10C3-8C48-4548-A999-5B2F16346B74}"/>
    <cellStyle name="20% - Accent4 2 9 2" xfId="31368" xr:uid="{F9D1742D-640E-4AB2-B7F2-E45AC57EB39A}"/>
    <cellStyle name="20% - Accent4 20" xfId="4742" xr:uid="{51654F84-B5BF-4B27-B2E8-40B0A3934786}"/>
    <cellStyle name="20% - Accent4 20 2" xfId="29854" xr:uid="{62919C09-D796-4119-92C8-30EE36068A8F}"/>
    <cellStyle name="20% - Accent4 21" xfId="4743" xr:uid="{02DDBC0F-88B0-4FAF-AE48-F5E307E7EB36}"/>
    <cellStyle name="20% - Accent4 21 2" xfId="29855" xr:uid="{97A1FC16-210B-4E96-85A3-CC1ED3885C7D}"/>
    <cellStyle name="20% - Accent4 22" xfId="4744" xr:uid="{AB44FDE7-C7D8-4182-87E4-273B61E24D25}"/>
    <cellStyle name="20% - Accent4 22 2" xfId="29856" xr:uid="{4773522F-8222-4D6B-902B-61CFDC41BA58}"/>
    <cellStyle name="20% - Accent4 23" xfId="4745" xr:uid="{9922016F-262B-42EF-AF46-031CA92B4406}"/>
    <cellStyle name="20% - Accent4 23 2" xfId="29857" xr:uid="{539A5899-1AEE-483B-B95C-15F1BBCB2960}"/>
    <cellStyle name="20% - Accent4 24" xfId="4746" xr:uid="{88A6CA9D-72AD-4B0B-8352-8BD2957EB3AC}"/>
    <cellStyle name="20% - Accent4 24 2" xfId="29858" xr:uid="{E484CF83-F8AD-4F29-8455-AACD3287FE19}"/>
    <cellStyle name="20% - Accent4 25" xfId="4747" xr:uid="{FAF1EF66-18AC-4041-9E18-7386C18FE2B2}"/>
    <cellStyle name="20% - Accent4 25 2" xfId="29859" xr:uid="{54ECB6CC-9E30-424D-B822-F8FF1843648A}"/>
    <cellStyle name="20% - Accent4 26" xfId="4748" xr:uid="{5B175316-2388-4DB3-AF6B-4174B17C7D0A}"/>
    <cellStyle name="20% - Accent4 26 2" xfId="29860" xr:uid="{A4FC4EEA-59E5-434C-8567-9FC7AB77F7E8}"/>
    <cellStyle name="20% - Accent4 27" xfId="4749" xr:uid="{58437231-2CA7-486F-907E-FAF9DE7BA83A}"/>
    <cellStyle name="20% - Accent4 27 2" xfId="29861" xr:uid="{7B3C0819-B470-4897-8588-38A93B5FB49A}"/>
    <cellStyle name="20% - Accent4 28" xfId="4750" xr:uid="{5E3EC035-87A0-4C0E-B92D-D6210BB1795C}"/>
    <cellStyle name="20% - Accent4 28 2" xfId="29862" xr:uid="{32C32E80-9EE2-4659-B0C3-7F4A8E26FC4F}"/>
    <cellStyle name="20% - Accent4 29" xfId="4751" xr:uid="{1BDA4934-AD61-4431-9FD8-54DDF6ACA219}"/>
    <cellStyle name="20% - Accent4 29 2" xfId="29863" xr:uid="{E4EABC16-9A03-4DD7-AD7E-DFB3B9B682E5}"/>
    <cellStyle name="20% - Accent4 3" xfId="68" xr:uid="{5F30D8B4-6A4B-4E9C-9AEC-521B2BF123E8}"/>
    <cellStyle name="20% - Accent4 3 2" xfId="315" xr:uid="{EF42BBAF-604F-4DE6-8897-C776E660B7DE}"/>
    <cellStyle name="20% - Accent4 3 2 2" xfId="12564" xr:uid="{48F70E23-6BAF-458C-AB7C-B924EAF84171}"/>
    <cellStyle name="20% - Accent4 3 2 2 2" xfId="49395" xr:uid="{ECB94ADF-7EFC-4E88-A83A-9C17FE70611F}"/>
    <cellStyle name="20% - Accent4 3 2 2 3" xfId="49394" xr:uid="{A773B67D-E4C6-4341-ACB0-3BF927A4DA57}"/>
    <cellStyle name="20% - Accent4 3 2 2 4" xfId="31986" xr:uid="{E3243BEB-89F4-49DC-A736-CABEAF0B6B83}"/>
    <cellStyle name="20% - Accent4 3 2 3" xfId="4752" xr:uid="{4C4B0938-89E7-4777-B5C9-1E44E41DB49E}"/>
    <cellStyle name="20% - Accent4 3 2 4" xfId="29864" xr:uid="{A1594527-AE6C-4251-A3C4-ACA6266406DE}"/>
    <cellStyle name="20% - Accent4 3 3" xfId="7438" xr:uid="{5090D3B2-99C7-4800-A781-AF69987090C7}"/>
    <cellStyle name="20% - Accent4 3 3 2" xfId="31369" xr:uid="{1526E4B0-FFE6-4DFF-A8CF-1C6B9AFEE54E}"/>
    <cellStyle name="20% - Accent4 3 4" xfId="8832" xr:uid="{C4756E25-5A38-4888-9637-C7BE9CB80B61}"/>
    <cellStyle name="20% - Accent4 3 5" xfId="29467" xr:uid="{6AF169F5-6256-4C84-A867-16C835ACE1BC}"/>
    <cellStyle name="20% - Accent4 30" xfId="4753" xr:uid="{9AA854C6-28CA-4B51-8651-060325059E15}"/>
    <cellStyle name="20% - Accent4 30 2" xfId="29865" xr:uid="{F4B4FDCD-341E-4673-824D-D640711C7FCF}"/>
    <cellStyle name="20% - Accent4 31" xfId="4754" xr:uid="{F0E98995-188B-449F-8696-99BFD10A3612}"/>
    <cellStyle name="20% - Accent4 31 2" xfId="29866" xr:uid="{4D2330D3-A747-43C6-A17A-2A1CEDD0B7C7}"/>
    <cellStyle name="20% - Accent4 32" xfId="4755" xr:uid="{BAC25537-74A3-4E2E-8D8D-876A886A4108}"/>
    <cellStyle name="20% - Accent4 32 2" xfId="29867" xr:uid="{67738A19-9778-4106-A4C7-B6EFC984A762}"/>
    <cellStyle name="20% - Accent4 33" xfId="4756" xr:uid="{8E258CBD-9300-4651-AE63-771A980ED054}"/>
    <cellStyle name="20% - Accent4 33 2" xfId="29868" xr:uid="{1EE82FEC-E820-44AB-8193-76FD5EE4B8DC}"/>
    <cellStyle name="20% - Accent4 34" xfId="4757" xr:uid="{B3763DF7-15F9-4331-9DB8-3B02464DBDE6}"/>
    <cellStyle name="20% - Accent4 34 2" xfId="29869" xr:uid="{F94CFB7D-4C69-43C9-B964-294218438B8A}"/>
    <cellStyle name="20% - Accent4 35" xfId="4758" xr:uid="{1C724F11-C353-4EC5-880E-04A62026D349}"/>
    <cellStyle name="20% - Accent4 35 2" xfId="29870" xr:uid="{E5D5C67C-AF0A-48A2-9E81-DEC027BA40C2}"/>
    <cellStyle name="20% - Accent4 36" xfId="4759" xr:uid="{3D060A64-9A18-412D-8B00-4497891FB1B4}"/>
    <cellStyle name="20% - Accent4 36 2" xfId="29871" xr:uid="{2829CECF-E6A7-4C06-B0C9-16DB053E9D5F}"/>
    <cellStyle name="20% - Accent4 37" xfId="4760" xr:uid="{95EECD1A-BB22-46C2-9961-0B8423DE6413}"/>
    <cellStyle name="20% - Accent4 37 2" xfId="29872" xr:uid="{998554BC-7E25-4A47-9C8E-C3E98365AE15}"/>
    <cellStyle name="20% - Accent4 38" xfId="4761" xr:uid="{73ECC282-0137-4D06-A70B-2CF82590DEFC}"/>
    <cellStyle name="20% - Accent4 38 2" xfId="29873" xr:uid="{41236FAE-35AC-45E6-A962-251676A64B9F}"/>
    <cellStyle name="20% - Accent4 39" xfId="4762" xr:uid="{56B9C1E6-CCE6-4903-B789-219D1BB8A026}"/>
    <cellStyle name="20% - Accent4 39 2" xfId="29874" xr:uid="{607DA79F-478C-4B42-A031-937854ECC30F}"/>
    <cellStyle name="20% - Accent4 4" xfId="316" xr:uid="{CAC95598-22F4-4503-9864-F00610DBB5E4}"/>
    <cellStyle name="20% - Accent4 4 2" xfId="7439" xr:uid="{8FF0338D-D2AC-440B-874B-383F41552CBF}"/>
    <cellStyle name="20% - Accent4 4 2 2" xfId="31370" xr:uid="{65601327-BAE4-4A13-8604-DE93E2398A10}"/>
    <cellStyle name="20% - Accent4 4 3" xfId="8943" xr:uid="{674E9BDD-4B80-4C8A-B15B-387E05A25874}"/>
    <cellStyle name="20% - Accent4 4 4" xfId="4763" xr:uid="{5F8DE74D-C5BD-4240-8074-A657E2B7A66B}"/>
    <cellStyle name="20% - Accent4 4 5" xfId="29468" xr:uid="{E4DC9AC7-AE9F-41C2-AFAB-1E68CBAF13A2}"/>
    <cellStyle name="20% - Accent4 40" xfId="4764" xr:uid="{D5E851F1-14DC-4D0D-9EED-916F3E23C9ED}"/>
    <cellStyle name="20% - Accent4 40 2" xfId="29875" xr:uid="{F8F4512F-63F0-48F3-AFBA-AEFBBE22B48B}"/>
    <cellStyle name="20% - Accent4 41" xfId="4765" xr:uid="{E4CB1A5B-65B6-4B12-9AC9-9D3F6F9F1CEE}"/>
    <cellStyle name="20% - Accent4 41 2" xfId="29876" xr:uid="{0DA3CD77-1397-406C-9185-32FF882ECB18}"/>
    <cellStyle name="20% - Accent4 42" xfId="4766" xr:uid="{3502E702-6621-4C71-9046-7DCC4C86CCD1}"/>
    <cellStyle name="20% - Accent4 42 2" xfId="29877" xr:uid="{9E470A56-94CA-47E9-896D-8BB32CDB67BF}"/>
    <cellStyle name="20% - Accent4 43" xfId="4767" xr:uid="{836DA4FB-89B1-4C22-A47F-F8B524B8E30D}"/>
    <cellStyle name="20% - Accent4 43 2" xfId="29878" xr:uid="{41560A34-52CF-4A34-9E5F-348AE3324BC1}"/>
    <cellStyle name="20% - Accent4 44" xfId="49396" xr:uid="{407C5D09-B32A-4543-A5D4-66242C21154C}"/>
    <cellStyle name="20% - Accent4 5" xfId="317" xr:uid="{B4172985-E4BD-4F78-9D3D-8AB8E63A61EF}"/>
    <cellStyle name="20% - Accent4 5 2" xfId="7440" xr:uid="{F0A25E95-F8BD-4EE7-A7FB-1D372BCEE26D}"/>
    <cellStyle name="20% - Accent4 5 2 2" xfId="31371" xr:uid="{E97B1991-9E4F-4899-B020-EC04B94987FF}"/>
    <cellStyle name="20% - Accent4 5 3" xfId="8944" xr:uid="{B7AA581D-CF50-4666-AC4F-4A1734AF8A74}"/>
    <cellStyle name="20% - Accent4 5 4" xfId="4768" xr:uid="{AAAB4C28-612B-4E69-AEF9-FC60A06F8E3F}"/>
    <cellStyle name="20% - Accent4 5 5" xfId="29469" xr:uid="{939E5229-D1EB-47DD-8AA0-0530292DCACB}"/>
    <cellStyle name="20% - Accent4 6" xfId="318" xr:uid="{02C2A91D-47A8-4689-83C9-A2A161A0E970}"/>
    <cellStyle name="20% - Accent4 6 2" xfId="7441" xr:uid="{75576C20-7EEF-40FC-B709-B8B119703505}"/>
    <cellStyle name="20% - Accent4 6 2 2" xfId="31372" xr:uid="{39CC8948-2191-4E6C-AD35-DAB1F956FA1D}"/>
    <cellStyle name="20% - Accent4 6 3" xfId="8945" xr:uid="{233F29D4-B8BC-4C99-923B-FB8FC08527DA}"/>
    <cellStyle name="20% - Accent4 6 4" xfId="4769" xr:uid="{A92D36A5-3BEE-44C3-916F-E46FA6C4FE11}"/>
    <cellStyle name="20% - Accent4 6 5" xfId="29879" xr:uid="{926AAA51-C345-487C-88BA-FDD8D893E57E}"/>
    <cellStyle name="20% - Accent4 7" xfId="319" xr:uid="{26A75049-F959-4110-BC57-AE1C38AF6028}"/>
    <cellStyle name="20% - Accent4 7 2" xfId="7442" xr:uid="{1FFCB9B4-DAE4-41D4-A764-AB6F8918BCB9}"/>
    <cellStyle name="20% - Accent4 7 2 2" xfId="31373" xr:uid="{A8D97B61-ED2B-4505-8961-8FB72ECC5972}"/>
    <cellStyle name="20% - Accent4 7 3" xfId="8946" xr:uid="{C2184B9C-040E-4519-B43B-6DC82D566E85}"/>
    <cellStyle name="20% - Accent4 7 4" xfId="4770" xr:uid="{CF889672-EE2A-4E36-B3CA-EB968F2570C2}"/>
    <cellStyle name="20% - Accent4 7 5" xfId="29880" xr:uid="{1ACBDA15-D00C-4DEA-9F0B-2D9229B7DC3D}"/>
    <cellStyle name="20% - Accent4 8" xfId="320" xr:uid="{6DBBEA81-19A5-4379-A23B-F9AB9CCA42AD}"/>
    <cellStyle name="20% - Accent4 8 2" xfId="7443" xr:uid="{25D4A380-7A62-4EB1-846E-7FB9D0C4FA4A}"/>
    <cellStyle name="20% - Accent4 8 2 2" xfId="31374" xr:uid="{908A85AA-7420-495B-BE4A-2CA8DE0596CD}"/>
    <cellStyle name="20% - Accent4 8 3" xfId="8947" xr:uid="{87AB06F8-4D30-468B-8A40-1CB469292AB6}"/>
    <cellStyle name="20% - Accent4 8 4" xfId="4771" xr:uid="{E97C337B-9C65-4450-ACCA-FE050641D39D}"/>
    <cellStyle name="20% - Accent4 8 5" xfId="29881" xr:uid="{81E03DE7-1A94-40CD-BD3A-7A6C6F8E75B0}"/>
    <cellStyle name="20% - Accent4 9" xfId="4772" xr:uid="{AE74E81F-414D-462E-8329-136B75F16FEC}"/>
    <cellStyle name="20% - Accent4 9 2" xfId="12565" xr:uid="{0A4FB539-652C-42C0-8CC9-948CC7C6C0F2}"/>
    <cellStyle name="20% - Accent4 9 2 2" xfId="31987" xr:uid="{C4D60F0C-CAB8-4FD3-B813-6A0C50EBC942}"/>
    <cellStyle name="20% - Accent4 9 3" xfId="29882" xr:uid="{591ED937-D2E4-4DE6-9273-5C06D194AB2F}"/>
    <cellStyle name="20% - Accent5" xfId="47" builtinId="46" customBuiltin="1"/>
    <cellStyle name="20% - Accent5 10" xfId="4773" xr:uid="{950F7856-9421-43F9-8B0E-FEBEAFA3DB72}"/>
    <cellStyle name="20% - Accent5 10 2" xfId="12566" xr:uid="{52428C30-E9EF-403A-8EE8-830E0C82D7E6}"/>
    <cellStyle name="20% - Accent5 10 2 2" xfId="31988" xr:uid="{2A1944F1-D75A-4ED4-A580-C4B805927373}"/>
    <cellStyle name="20% - Accent5 10 3" xfId="29883" xr:uid="{4B94A745-AA3B-407C-8417-4678A97C51C6}"/>
    <cellStyle name="20% - Accent5 11" xfId="4774" xr:uid="{611B5DCB-E50B-42EF-AFF8-0D8DE91053B7}"/>
    <cellStyle name="20% - Accent5 11 2" xfId="12567" xr:uid="{E10DBC9E-B6B0-4A8F-98C4-FD95102763AD}"/>
    <cellStyle name="20% - Accent5 11 2 2" xfId="31989" xr:uid="{A452938E-9919-4D52-A862-34D1B66856CD}"/>
    <cellStyle name="20% - Accent5 11 3" xfId="29884" xr:uid="{2738E9BB-BCBE-4A38-934E-ACBB34B473F6}"/>
    <cellStyle name="20% - Accent5 12" xfId="4775" xr:uid="{D53A3D35-5B09-4CFD-BD38-12D9B7A227BD}"/>
    <cellStyle name="20% - Accent5 12 2" xfId="29885" xr:uid="{92FE68E9-6022-47C3-889D-878599746298}"/>
    <cellStyle name="20% - Accent5 13" xfId="4776" xr:uid="{D3A1566D-7D69-472E-B50C-2E0287ABC09B}"/>
    <cellStyle name="20% - Accent5 13 2" xfId="29886" xr:uid="{6D62B1B1-67A5-4F4D-915F-F53F2A1FD6E0}"/>
    <cellStyle name="20% - Accent5 14" xfId="4777" xr:uid="{E419F139-C4AA-45C7-A3C9-0B15C997916C}"/>
    <cellStyle name="20% - Accent5 14 2" xfId="29887" xr:uid="{39E1AC8B-F891-4857-9BC6-EADC9D0891A0}"/>
    <cellStyle name="20% - Accent5 15" xfId="4778" xr:uid="{8A1DD6BC-1073-4923-AE6A-DBBA55147676}"/>
    <cellStyle name="20% - Accent5 15 2" xfId="29888" xr:uid="{FAAB9CF9-4A4D-4ED0-A959-9152AA11A5B6}"/>
    <cellStyle name="20% - Accent5 16" xfId="4779" xr:uid="{3065DE9D-DB22-4614-AE05-24F3CE81B740}"/>
    <cellStyle name="20% - Accent5 16 2" xfId="29889" xr:uid="{66AF1024-F967-47FA-B618-94AF5D9019A9}"/>
    <cellStyle name="20% - Accent5 17" xfId="4780" xr:uid="{155DF091-D151-48AA-8E05-68AFF9CB6F3E}"/>
    <cellStyle name="20% - Accent5 17 2" xfId="29890" xr:uid="{B9A19A51-75D7-42C3-A236-2758BC02FD40}"/>
    <cellStyle name="20% - Accent5 18" xfId="4781" xr:uid="{4450C5E6-2BC7-45AF-B289-AE61F9502D77}"/>
    <cellStyle name="20% - Accent5 18 2" xfId="29891" xr:uid="{63881B54-0E36-4830-85BC-5FB443B757F0}"/>
    <cellStyle name="20% - Accent5 19" xfId="4782" xr:uid="{B8321A79-6B92-41A9-9851-95792DDEAE45}"/>
    <cellStyle name="20% - Accent5 19 2" xfId="29892" xr:uid="{1A2576A1-016D-4804-AF17-1BC831C5E6B1}"/>
    <cellStyle name="20% - Accent5 2" xfId="69" xr:uid="{613A5597-82BB-4495-8723-D70F152FE018}"/>
    <cellStyle name="20% - Accent5 2 10" xfId="321" xr:uid="{FDBBC6C1-8130-49D9-A4F7-BC0A0B72D54D}"/>
    <cellStyle name="20% - Accent5 2 10 2" xfId="31375" xr:uid="{F9B82D63-5135-49D3-A9F8-D4974CAC6974}"/>
    <cellStyle name="20% - Accent5 2 11" xfId="322" xr:uid="{85C15595-2989-4690-9F3D-1A44FD1574B5}"/>
    <cellStyle name="20% - Accent5 2 11 2" xfId="31376" xr:uid="{6158E439-B14A-4C86-AA54-68CA909717F5}"/>
    <cellStyle name="20% - Accent5 2 12" xfId="323" xr:uid="{816F0293-8C6B-44EF-88D9-6D3C12C862D5}"/>
    <cellStyle name="20% - Accent5 2 12 2" xfId="31377" xr:uid="{918BDF5A-4E63-419A-A7AE-CECB1534F53C}"/>
    <cellStyle name="20% - Accent5 2 13" xfId="324" xr:uid="{597B07CD-6CB3-4C11-AFF9-7601C2DDF44A}"/>
    <cellStyle name="20% - Accent5 2 13 2" xfId="31378" xr:uid="{63BFAE50-DF4D-48C3-B704-4E1328126EBB}"/>
    <cellStyle name="20% - Accent5 2 14" xfId="325" xr:uid="{4C208122-0BC1-4FC2-80BD-59F2B005919C}"/>
    <cellStyle name="20% - Accent5 2 14 2" xfId="31379" xr:uid="{6BDE261E-DB23-48F3-9508-1BAD8CD28AFD}"/>
    <cellStyle name="20% - Accent5 2 15" xfId="326" xr:uid="{90EE67D3-ABB7-4E26-A89D-2135C6DA254C}"/>
    <cellStyle name="20% - Accent5 2 15 2" xfId="31380" xr:uid="{16C71B8F-E8C4-4E33-9006-20300EDCC2BB}"/>
    <cellStyle name="20% - Accent5 2 16" xfId="29470" xr:uid="{261DF320-60BB-4F02-91EA-029431637586}"/>
    <cellStyle name="20% - Accent5 2 2" xfId="327" xr:uid="{847F8705-A48D-436D-BC7E-E5B9A90B4906}"/>
    <cellStyle name="20% - Accent5 2 2 2" xfId="31381" xr:uid="{36B45D0C-7AE9-4088-B9ED-1D76EE162CFA}"/>
    <cellStyle name="20% - Accent5 2 3" xfId="328" xr:uid="{9B9A71C8-4976-4794-8684-1E100F47CE2E}"/>
    <cellStyle name="20% - Accent5 2 3 2" xfId="31382" xr:uid="{02EDDE5B-3310-41E3-B8F2-99C0B9F5ABFD}"/>
    <cellStyle name="20% - Accent5 2 4" xfId="329" xr:uid="{7627601B-63E6-437B-8447-B69BDFEF326E}"/>
    <cellStyle name="20% - Accent5 2 4 2" xfId="31383" xr:uid="{6E6BD38A-F06F-425A-A30B-484C7596B90D}"/>
    <cellStyle name="20% - Accent5 2 5" xfId="330" xr:uid="{EA1A7AAF-1B7A-40C5-A7EB-A46A07A126EA}"/>
    <cellStyle name="20% - Accent5 2 5 2" xfId="31384" xr:uid="{E0BEA0F5-A844-4EEA-AB63-AA89414E623D}"/>
    <cellStyle name="20% - Accent5 2 6" xfId="331" xr:uid="{6971F109-FF69-4320-976F-2B97B5BBB9DB}"/>
    <cellStyle name="20% - Accent5 2 6 2" xfId="31385" xr:uid="{7C65C56E-E6DD-4667-B1E7-67596DF201DB}"/>
    <cellStyle name="20% - Accent5 2 7" xfId="332" xr:uid="{7148BF7F-BED2-4AC6-A61C-0D26A9BF68F2}"/>
    <cellStyle name="20% - Accent5 2 7 2" xfId="31386" xr:uid="{8A6D8D45-073B-49A6-92C3-CB89E7F95A96}"/>
    <cellStyle name="20% - Accent5 2 8" xfId="333" xr:uid="{34DDDCF8-437F-429F-991D-82CD5E0A2455}"/>
    <cellStyle name="20% - Accent5 2 8 2" xfId="31387" xr:uid="{80DAD14D-CE57-4039-A09D-BC1119600A66}"/>
    <cellStyle name="20% - Accent5 2 9" xfId="334" xr:uid="{886FDC23-A101-47F0-8B19-B109BED1BB15}"/>
    <cellStyle name="20% - Accent5 2 9 2" xfId="31388" xr:uid="{A3C0630D-4F8B-4B5B-B224-52F7CCDB17C8}"/>
    <cellStyle name="20% - Accent5 20" xfId="4783" xr:uid="{F2851289-FB2E-4D9D-AF48-10B14F0514D7}"/>
    <cellStyle name="20% - Accent5 20 2" xfId="29893" xr:uid="{DD1FC537-4FE8-4B46-BF6A-B45EABD6B93A}"/>
    <cellStyle name="20% - Accent5 21" xfId="4784" xr:uid="{65905579-C2EA-4C48-8FC4-1FA39265266E}"/>
    <cellStyle name="20% - Accent5 21 2" xfId="29894" xr:uid="{1862EE5E-D4A4-4434-94FE-DCF14B14FFCD}"/>
    <cellStyle name="20% - Accent5 22" xfId="4785" xr:uid="{E336194A-CA15-4B23-BEDE-3126BD9E1E43}"/>
    <cellStyle name="20% - Accent5 22 2" xfId="29895" xr:uid="{2AA93CD2-F60A-41E8-A915-A6044A0279D8}"/>
    <cellStyle name="20% - Accent5 23" xfId="4786" xr:uid="{0E7EB207-5E73-4616-9024-9ACF324935C1}"/>
    <cellStyle name="20% - Accent5 23 2" xfId="29896" xr:uid="{DDA71EF1-3380-4FEA-9836-712A275EB4B1}"/>
    <cellStyle name="20% - Accent5 24" xfId="4787" xr:uid="{A84E30D9-0FDF-4EF2-9AE7-1DAE9AC8D399}"/>
    <cellStyle name="20% - Accent5 24 2" xfId="29897" xr:uid="{0C8C4EF4-169E-4A05-9E8C-2895375BA752}"/>
    <cellStyle name="20% - Accent5 25" xfId="4788" xr:uid="{B94B87D7-B283-4E44-ABF9-760AF8E2B964}"/>
    <cellStyle name="20% - Accent5 25 2" xfId="29898" xr:uid="{D5FD8B38-B6EC-4764-BD83-241628226152}"/>
    <cellStyle name="20% - Accent5 26" xfId="4789" xr:uid="{EA61CE9F-7DCE-43FC-8E04-8B970E0BBC5A}"/>
    <cellStyle name="20% - Accent5 26 2" xfId="29899" xr:uid="{2E3B19A8-14F8-4BEE-B6FF-65279D82CABC}"/>
    <cellStyle name="20% - Accent5 27" xfId="4790" xr:uid="{57BA9D07-4200-49F2-8919-CFCC1AB4000D}"/>
    <cellStyle name="20% - Accent5 27 2" xfId="29900" xr:uid="{EFDC76A5-632F-4B19-A30D-9C6D4D5382A0}"/>
    <cellStyle name="20% - Accent5 28" xfId="4791" xr:uid="{50549066-3115-4FEA-826D-001741589CFE}"/>
    <cellStyle name="20% - Accent5 28 2" xfId="29901" xr:uid="{3FB369F4-E060-4D0A-A562-51FB89C538ED}"/>
    <cellStyle name="20% - Accent5 29" xfId="4792" xr:uid="{0CDC115C-F16E-4CC8-82E1-55EC9BA2F8B5}"/>
    <cellStyle name="20% - Accent5 29 2" xfId="29902" xr:uid="{DC111BFE-943E-4BE2-82F6-D27B54419D36}"/>
    <cellStyle name="20% - Accent5 3" xfId="70" xr:uid="{3562B0EC-1268-485C-8280-D8998AF4F667}"/>
    <cellStyle name="20% - Accent5 3 2" xfId="4793" xr:uid="{DC8C30F2-D374-476B-AE3A-0FBFDB7A6464}"/>
    <cellStyle name="20% - Accent5 3 2 2" xfId="29903" xr:uid="{551F68FF-E19D-422C-A89C-45885F33AFE9}"/>
    <cellStyle name="20% - Accent5 3 3" xfId="29471" xr:uid="{9381AC56-F827-48CE-AC04-5C106D81905C}"/>
    <cellStyle name="20% - Accent5 30" xfId="4794" xr:uid="{97FF029E-1675-45BE-AED6-05BD9684FC6A}"/>
    <cellStyle name="20% - Accent5 30 2" xfId="29904" xr:uid="{F7A615E6-CCB4-4164-A0C7-B0F3ABFED493}"/>
    <cellStyle name="20% - Accent5 31" xfId="4795" xr:uid="{F05374A2-0A44-4CC2-AC2C-702717848F06}"/>
    <cellStyle name="20% - Accent5 31 2" xfId="29905" xr:uid="{CDDB627B-18DA-40CA-A495-92A80E46B27C}"/>
    <cellStyle name="20% - Accent5 32" xfId="4796" xr:uid="{802236A1-E163-4369-9F8E-D8E6D29BB9E0}"/>
    <cellStyle name="20% - Accent5 32 2" xfId="29906" xr:uid="{C1A9EC44-91B2-45AB-BE39-15CB80A06AE0}"/>
    <cellStyle name="20% - Accent5 33" xfId="4797" xr:uid="{493CC1A1-85F9-4B04-A141-23B1A90A7085}"/>
    <cellStyle name="20% - Accent5 33 2" xfId="29907" xr:uid="{F9CA13B1-75BA-4EEE-9ACD-2037CC3B558D}"/>
    <cellStyle name="20% - Accent5 34" xfId="4798" xr:uid="{4813A84F-AE80-439B-8D06-9FC460111B0E}"/>
    <cellStyle name="20% - Accent5 34 2" xfId="29908" xr:uid="{9D2B4F60-A16A-45A0-9899-795119AE466E}"/>
    <cellStyle name="20% - Accent5 35" xfId="4799" xr:uid="{740359B7-B84C-45AD-A030-9B004E4D4119}"/>
    <cellStyle name="20% - Accent5 35 2" xfId="29909" xr:uid="{154BEE9B-0590-4679-B9DD-739A73A7780B}"/>
    <cellStyle name="20% - Accent5 36" xfId="4800" xr:uid="{FBCD2288-B27D-4133-9E8D-146AC69BA7BE}"/>
    <cellStyle name="20% - Accent5 36 2" xfId="29910" xr:uid="{94C505CE-CBFD-435D-B04A-658102850F6D}"/>
    <cellStyle name="20% - Accent5 37" xfId="4801" xr:uid="{8B2DC8C8-2E52-4EB5-B5ED-AE03626B7516}"/>
    <cellStyle name="20% - Accent5 37 2" xfId="29911" xr:uid="{ECE660F7-9FCF-43FE-BEAD-3E7CD1D6106D}"/>
    <cellStyle name="20% - Accent5 38" xfId="4802" xr:uid="{18813A35-DB44-48AD-A3ED-0240BA6CB880}"/>
    <cellStyle name="20% - Accent5 38 2" xfId="29912" xr:uid="{9EBDD085-97E9-456C-81F4-33C4CAB049A6}"/>
    <cellStyle name="20% - Accent5 39" xfId="4803" xr:uid="{8E1A0B13-AA72-4298-8625-4A65FA41F52D}"/>
    <cellStyle name="20% - Accent5 39 2" xfId="29913" xr:uid="{83BBD335-97A3-4105-A294-9F805E3033F4}"/>
    <cellStyle name="20% - Accent5 4" xfId="335" xr:uid="{750D2722-6A4F-493B-B992-98D1C1A6CBD4}"/>
    <cellStyle name="20% - Accent5 4 2" xfId="29472" xr:uid="{EE5C7099-CBA1-476F-98EB-55EE8172CA36}"/>
    <cellStyle name="20% - Accent5 40" xfId="4804" xr:uid="{F4A401D4-1042-49CA-9F10-72B69B6CD7E7}"/>
    <cellStyle name="20% - Accent5 40 2" xfId="29914" xr:uid="{BE39678A-3C49-47AF-8589-89E9D50B292A}"/>
    <cellStyle name="20% - Accent5 41" xfId="4805" xr:uid="{6D2692B3-3BE7-4AD8-8E65-84FC7B678A69}"/>
    <cellStyle name="20% - Accent5 41 2" xfId="29915" xr:uid="{D43E3B87-00EB-47E2-A4CA-FC7660B1DFEF}"/>
    <cellStyle name="20% - Accent5 42" xfId="4806" xr:uid="{20A91982-898A-4252-AA73-AE8569A641A0}"/>
    <cellStyle name="20% - Accent5 42 2" xfId="29916" xr:uid="{2BA18D6D-E54C-4F83-9F72-E7DC9099D4C3}"/>
    <cellStyle name="20% - Accent5 43" xfId="4807" xr:uid="{5E2189D5-FA74-4BD9-95BF-D8A1D8C28ABB}"/>
    <cellStyle name="20% - Accent5 43 2" xfId="29917" xr:uid="{BA3E84B6-B1A0-4163-9FC6-3215F0A6C556}"/>
    <cellStyle name="20% - Accent5 44" xfId="49397" xr:uid="{0455E854-32F3-40D8-B5D8-1FEC6C3EE9A8}"/>
    <cellStyle name="20% - Accent5 5" xfId="336" xr:uid="{23A946E4-B10D-4275-9FD5-5A6EFB617209}"/>
    <cellStyle name="20% - Accent5 5 2" xfId="29473" xr:uid="{021F5B56-59FA-4B14-AC93-D75AD74015AC}"/>
    <cellStyle name="20% - Accent5 6" xfId="337" xr:uid="{0FAFF749-685C-4EE6-ABD7-85A6116957F2}"/>
    <cellStyle name="20% - Accent5 6 2" xfId="29918" xr:uid="{6BA790F1-0059-4279-9E7D-F629081DDBBE}"/>
    <cellStyle name="20% - Accent5 7" xfId="338" xr:uid="{087D0351-79BC-47AF-9464-BF6342A03C6B}"/>
    <cellStyle name="20% - Accent5 7 2" xfId="29919" xr:uid="{10807B97-4950-4129-B9EF-FDD8192320CF}"/>
    <cellStyle name="20% - Accent5 8" xfId="339" xr:uid="{787DD632-2C23-41ED-B77C-A68A6A5DBEF8}"/>
    <cellStyle name="20% - Accent5 8 2" xfId="29920" xr:uid="{4A7E5A50-EACA-49F1-8672-205E7D0131D6}"/>
    <cellStyle name="20% - Accent5 9" xfId="4808" xr:uid="{6E5C9736-5582-48D3-8B8F-2DF40AF6D763}"/>
    <cellStyle name="20% - Accent5 9 2" xfId="12568" xr:uid="{DB66A555-7E97-4795-96FF-2EA05DB6B5C6}"/>
    <cellStyle name="20% - Accent5 9 2 2" xfId="31990" xr:uid="{FF758C26-C3EC-4323-85B8-DEECADDF9E72}"/>
    <cellStyle name="20% - Accent5 9 3" xfId="29921" xr:uid="{3FAEE068-487E-413B-A826-38282C51951D}"/>
    <cellStyle name="20% - Accent6" xfId="51" builtinId="50" customBuiltin="1"/>
    <cellStyle name="20% - Accent6 10" xfId="4809" xr:uid="{1CA987E1-A017-4061-ACF1-917FD940916D}"/>
    <cellStyle name="20% - Accent6 10 2" xfId="12569" xr:uid="{839E4539-A468-466E-9845-DE738EA7CCBD}"/>
    <cellStyle name="20% - Accent6 10 2 2" xfId="31991" xr:uid="{2055D7E5-9CDF-4CE4-B8CA-F15009192FB5}"/>
    <cellStyle name="20% - Accent6 10 3" xfId="29922" xr:uid="{9F9D4170-7F72-461D-A70C-0E4245F6E4B4}"/>
    <cellStyle name="20% - Accent6 11" xfId="4810" xr:uid="{7E4D310A-7F53-4F9D-833E-44149347B218}"/>
    <cellStyle name="20% - Accent6 11 2" xfId="12570" xr:uid="{09D70FEE-EAEB-42DF-8CC8-E5B84CFF1627}"/>
    <cellStyle name="20% - Accent6 11 2 2" xfId="31992" xr:uid="{F7ACB641-F594-4FBC-A959-170454F5F3E7}"/>
    <cellStyle name="20% - Accent6 11 3" xfId="29923" xr:uid="{E774E361-85EC-4C5E-9F37-ACADD2F64F8F}"/>
    <cellStyle name="20% - Accent6 12" xfId="4811" xr:uid="{9893B155-A14E-490B-A7EF-72113CFE8189}"/>
    <cellStyle name="20% - Accent6 12 2" xfId="29924" xr:uid="{781BEEE9-315E-4D3F-922C-9A830E92D9DB}"/>
    <cellStyle name="20% - Accent6 13" xfId="4812" xr:uid="{672BBC43-7CD5-4F57-80FB-2BEBAD1DBBEC}"/>
    <cellStyle name="20% - Accent6 13 2" xfId="29925" xr:uid="{103CCD49-5BA4-4F9C-B1C1-135B5B448DB4}"/>
    <cellStyle name="20% - Accent6 14" xfId="4813" xr:uid="{65F865FF-90A5-4060-9E0B-77018A964DD5}"/>
    <cellStyle name="20% - Accent6 14 2" xfId="29926" xr:uid="{0C101877-CB17-4745-A51D-CDB9652F9299}"/>
    <cellStyle name="20% - Accent6 15" xfId="4814" xr:uid="{37488AA0-7742-48B2-AF78-43E895A27DD4}"/>
    <cellStyle name="20% - Accent6 15 2" xfId="29927" xr:uid="{756384AF-5CD4-49F8-A62B-7F68CC9FF199}"/>
    <cellStyle name="20% - Accent6 16" xfId="4815" xr:uid="{5F3DB5F5-BF97-4DAC-AA5A-F7434CF7BC5B}"/>
    <cellStyle name="20% - Accent6 16 2" xfId="29928" xr:uid="{27503DDE-1EC7-445F-913D-29A7ED11ADE1}"/>
    <cellStyle name="20% - Accent6 17" xfId="4816" xr:uid="{A835FC4F-AE82-4F54-89F0-8B2C318344B4}"/>
    <cellStyle name="20% - Accent6 17 2" xfId="29929" xr:uid="{BFA7C02B-9870-4D34-BBE9-268974FBF015}"/>
    <cellStyle name="20% - Accent6 18" xfId="4817" xr:uid="{BC170E0E-4C6A-498F-AC3F-B0D2DE0AB531}"/>
    <cellStyle name="20% - Accent6 18 2" xfId="29930" xr:uid="{9F4D214E-3597-4722-A50A-AEF36C5FA6C4}"/>
    <cellStyle name="20% - Accent6 19" xfId="4818" xr:uid="{32450C68-B388-44D3-814F-E3C6507A392E}"/>
    <cellStyle name="20% - Accent6 19 2" xfId="29931" xr:uid="{39B62C57-323E-4B25-8FC9-7D43AB18B27C}"/>
    <cellStyle name="20% - Accent6 2" xfId="71" xr:uid="{10E51D60-36F4-4B8D-ABCC-180FE7CF65B1}"/>
    <cellStyle name="20% - Accent6 2 10" xfId="340" xr:uid="{2E5C77FE-3B12-4559-BB18-BF4DBE5BE93D}"/>
    <cellStyle name="20% - Accent6 2 10 2" xfId="31389" xr:uid="{ACAB2034-1F69-48A3-870C-258C2D3515AE}"/>
    <cellStyle name="20% - Accent6 2 11" xfId="341" xr:uid="{0890222F-7966-4E3F-98CE-95B2F418D23F}"/>
    <cellStyle name="20% - Accent6 2 11 2" xfId="31390" xr:uid="{347B4D5C-38AA-4574-B787-9F3033308FB1}"/>
    <cellStyle name="20% - Accent6 2 12" xfId="342" xr:uid="{4B3E2227-AA02-4E4D-A6A0-72C614A60552}"/>
    <cellStyle name="20% - Accent6 2 12 2" xfId="31391" xr:uid="{B06A3E20-B8ED-445B-B3E1-1594191ABB92}"/>
    <cellStyle name="20% - Accent6 2 13" xfId="343" xr:uid="{9ED2F153-9521-4A2E-8B08-018AAA7C0B93}"/>
    <cellStyle name="20% - Accent6 2 13 2" xfId="31392" xr:uid="{F32C0971-84B1-4E98-A250-8BF0A83FB478}"/>
    <cellStyle name="20% - Accent6 2 14" xfId="344" xr:uid="{A8E19DD0-BA3F-4517-9689-D1D0B6D8AA9D}"/>
    <cellStyle name="20% - Accent6 2 14 2" xfId="31393" xr:uid="{426D9AD6-10F9-4041-8F14-BAE803BA5F4A}"/>
    <cellStyle name="20% - Accent6 2 15" xfId="345" xr:uid="{05CF93E8-6501-49E9-A175-ADE33B1D01E2}"/>
    <cellStyle name="20% - Accent6 2 15 2" xfId="31394" xr:uid="{80C33324-3B70-476A-9862-B7491539D32C}"/>
    <cellStyle name="20% - Accent6 2 16" xfId="12571" xr:uid="{E7E619A6-1614-4E58-98EE-25C0CD3FE3DA}"/>
    <cellStyle name="20% - Accent6 2 16 2" xfId="31993" xr:uid="{33974B8F-3A39-4EC6-AE2B-B7E7DE7B6B18}"/>
    <cellStyle name="20% - Accent6 2 17" xfId="29474" xr:uid="{64380DB5-1EFF-43C1-99F5-3BF911CE420D}"/>
    <cellStyle name="20% - Accent6 2 2" xfId="346" xr:uid="{30594EAF-BEFA-49CB-849E-2947755E0C2E}"/>
    <cellStyle name="20% - Accent6 2 2 2" xfId="31395" xr:uid="{E06AB19C-3EAE-4A77-95D2-A0EAE35F334E}"/>
    <cellStyle name="20% - Accent6 2 3" xfId="347" xr:uid="{9821FF52-2D46-4096-B9DC-79419F703293}"/>
    <cellStyle name="20% - Accent6 2 3 2" xfId="31396" xr:uid="{F4E866AF-083B-4633-94F2-9E89DB2DEF2D}"/>
    <cellStyle name="20% - Accent6 2 4" xfId="348" xr:uid="{0F8315D3-1A43-4B6B-A66D-5D5BF4A13302}"/>
    <cellStyle name="20% - Accent6 2 4 2" xfId="31397" xr:uid="{24567C7A-FC67-450E-A65C-14828FF38E44}"/>
    <cellStyle name="20% - Accent6 2 5" xfId="349" xr:uid="{FBEFBD6E-F83F-47A8-A1C8-C5CFEB142FFC}"/>
    <cellStyle name="20% - Accent6 2 5 2" xfId="31398" xr:uid="{2BACD0D5-F98F-4CF2-B1E7-F79B9522734A}"/>
    <cellStyle name="20% - Accent6 2 6" xfId="350" xr:uid="{3564E7CD-FD3E-4AE2-B43E-2D67F22BBC70}"/>
    <cellStyle name="20% - Accent6 2 6 2" xfId="31399" xr:uid="{06A02EDE-0BDF-48A5-B88D-D916E0F78C37}"/>
    <cellStyle name="20% - Accent6 2 7" xfId="351" xr:uid="{039D7F9E-C3C4-4F85-83EA-42896B4A7F73}"/>
    <cellStyle name="20% - Accent6 2 7 2" xfId="31400" xr:uid="{B232D457-A2A3-468B-A37A-8C8D630AFCBE}"/>
    <cellStyle name="20% - Accent6 2 8" xfId="352" xr:uid="{28F04BEF-9523-47E2-9D83-0D5A3EEE8B1D}"/>
    <cellStyle name="20% - Accent6 2 8 2" xfId="31401" xr:uid="{61F4A2D3-1782-4E95-95BE-2E63C5EF4FFC}"/>
    <cellStyle name="20% - Accent6 2 9" xfId="353" xr:uid="{F1A100A6-1BEA-46FF-8011-29C38CA600CC}"/>
    <cellStyle name="20% - Accent6 2 9 2" xfId="31402" xr:uid="{FA4ED73B-BFA6-4D33-88C6-B25D601CC263}"/>
    <cellStyle name="20% - Accent6 20" xfId="4819" xr:uid="{CCDA9EB6-EF1E-4EE2-9F07-F19AE1E39D45}"/>
    <cellStyle name="20% - Accent6 20 2" xfId="29932" xr:uid="{563FA957-2964-4CB2-AF25-052BFCA1BD34}"/>
    <cellStyle name="20% - Accent6 21" xfId="4820" xr:uid="{4BFF7A4F-A828-4BB4-AF04-0BD1040D13A5}"/>
    <cellStyle name="20% - Accent6 21 2" xfId="29933" xr:uid="{D6169EDA-765B-4492-A697-B6BF217E32B8}"/>
    <cellStyle name="20% - Accent6 22" xfId="4821" xr:uid="{772BDEB1-C0AF-4393-8220-DD1D456898E9}"/>
    <cellStyle name="20% - Accent6 22 2" xfId="29934" xr:uid="{FCCDEE8E-11CC-4879-B4E1-7E57635B36F2}"/>
    <cellStyle name="20% - Accent6 23" xfId="4822" xr:uid="{F5D4348E-C56F-4EF1-9523-398E304C2BD6}"/>
    <cellStyle name="20% - Accent6 23 2" xfId="29935" xr:uid="{AE70EC08-9276-458A-84D1-8994AE5DD9DF}"/>
    <cellStyle name="20% - Accent6 24" xfId="4823" xr:uid="{ECF4C4A9-0987-4A9A-BF55-121E46FD27F2}"/>
    <cellStyle name="20% - Accent6 24 2" xfId="29936" xr:uid="{61CFFA6F-1C5A-4861-A08A-6E24DD819852}"/>
    <cellStyle name="20% - Accent6 25" xfId="4824" xr:uid="{44BFE53C-5CAC-4738-8EAB-10DB82CF3AE4}"/>
    <cellStyle name="20% - Accent6 25 2" xfId="29937" xr:uid="{AFA233E7-61BA-473D-897E-76135A7C807C}"/>
    <cellStyle name="20% - Accent6 26" xfId="4825" xr:uid="{97BB1DD9-B149-4F7C-A291-238D6ED37373}"/>
    <cellStyle name="20% - Accent6 26 2" xfId="29938" xr:uid="{1F2E2F68-C771-448D-9E91-A0E3E40495DA}"/>
    <cellStyle name="20% - Accent6 27" xfId="4826" xr:uid="{601EE037-148B-4F50-BEC0-147CEBAA0C3B}"/>
    <cellStyle name="20% - Accent6 27 2" xfId="29939" xr:uid="{22E1614A-A263-4786-8CF1-6A943D02E3CD}"/>
    <cellStyle name="20% - Accent6 28" xfId="4827" xr:uid="{AF671BEC-041A-47E9-9276-08EA98066944}"/>
    <cellStyle name="20% - Accent6 28 2" xfId="29940" xr:uid="{E9ECA35B-DC07-4EFF-B006-1ED300DC42D8}"/>
    <cellStyle name="20% - Accent6 29" xfId="4828" xr:uid="{D7390479-D907-4678-B9B0-1DD2E3DF3E98}"/>
    <cellStyle name="20% - Accent6 29 2" xfId="29941" xr:uid="{3F1B20A7-A845-4D00-A94D-AD996349B35F}"/>
    <cellStyle name="20% - Accent6 3" xfId="72" xr:uid="{65AACB36-39F4-4518-B2C9-002A1D03EC22}"/>
    <cellStyle name="20% - Accent6 3 2" xfId="354" xr:uid="{C04C140F-4D94-4FA7-9DB8-41FBCC3656C2}"/>
    <cellStyle name="20% - Accent6 3 2 2" xfId="12572" xr:uid="{3F0EF6A4-B776-4067-9389-EECE2F357605}"/>
    <cellStyle name="20% - Accent6 3 2 2 2" xfId="49399" xr:uid="{B70C51EB-F9CE-4E10-A7A9-D0C843706143}"/>
    <cellStyle name="20% - Accent6 3 2 2 3" xfId="49398" xr:uid="{68CEFE02-286F-4EAA-B11C-76D675E80779}"/>
    <cellStyle name="20% - Accent6 3 2 2 4" xfId="31994" xr:uid="{E1B701BF-0D4E-43D8-968D-E490D6AFC3F3}"/>
    <cellStyle name="20% - Accent6 3 2 3" xfId="4829" xr:uid="{742C171C-CBA3-4D15-9219-88A9FF84FB16}"/>
    <cellStyle name="20% - Accent6 3 2 4" xfId="29942" xr:uid="{6CA8C8E5-9EF3-4F44-AA18-45C6AC2A3FCE}"/>
    <cellStyle name="20% - Accent6 3 3" xfId="7444" xr:uid="{A0EB3CE4-44BE-4BC8-BE86-1CAB6E9D7EAC}"/>
    <cellStyle name="20% - Accent6 3 3 2" xfId="31403" xr:uid="{AD62A8E2-3FE2-470C-9C60-86AF2B321070}"/>
    <cellStyle name="20% - Accent6 3 4" xfId="8833" xr:uid="{F44A1FDD-3238-46E2-9FE2-0E5BAC282AB5}"/>
    <cellStyle name="20% - Accent6 3 5" xfId="29475" xr:uid="{4832FA27-4BD7-44FA-A9FC-5660F6902A0C}"/>
    <cellStyle name="20% - Accent6 30" xfId="4830" xr:uid="{F90FE5A3-D7C3-4247-AF84-BC2E2AEFCF4C}"/>
    <cellStyle name="20% - Accent6 30 2" xfId="29943" xr:uid="{6204C30B-B928-4757-91FE-84AE41451F46}"/>
    <cellStyle name="20% - Accent6 31" xfId="4831" xr:uid="{B6E65D87-D5A7-4CF1-94EB-387653940386}"/>
    <cellStyle name="20% - Accent6 31 2" xfId="29944" xr:uid="{5FBA4CAC-C46E-44E3-B8D8-129E6E10B0DA}"/>
    <cellStyle name="20% - Accent6 32" xfId="4832" xr:uid="{302FF2B4-B98E-485C-8CD3-6D03EFA5124D}"/>
    <cellStyle name="20% - Accent6 32 2" xfId="29945" xr:uid="{90247AA1-CAF6-4D27-B4FD-39B01B68FF55}"/>
    <cellStyle name="20% - Accent6 33" xfId="4833" xr:uid="{3F613AD7-679B-4B4E-AE2F-44AE37ED6234}"/>
    <cellStyle name="20% - Accent6 33 2" xfId="29946" xr:uid="{9B6764F0-5421-4C91-88F1-99C016DA6E6C}"/>
    <cellStyle name="20% - Accent6 34" xfId="4834" xr:uid="{DBDA1A52-728C-4880-8D48-D7962DB6CED8}"/>
    <cellStyle name="20% - Accent6 34 2" xfId="29947" xr:uid="{043B92F6-0FC9-4EE9-86A1-92363284C32D}"/>
    <cellStyle name="20% - Accent6 35" xfId="4835" xr:uid="{7CE0DD85-6BF8-4F64-BC99-0A49B000D8F1}"/>
    <cellStyle name="20% - Accent6 35 2" xfId="29948" xr:uid="{9EA6BF37-565D-409F-B4AF-46F9AFA25826}"/>
    <cellStyle name="20% - Accent6 36" xfId="4836" xr:uid="{B03E4F32-0315-416E-BF78-6369A6702325}"/>
    <cellStyle name="20% - Accent6 36 2" xfId="29949" xr:uid="{0582A812-3580-4B0A-88CB-FDF4187FFB27}"/>
    <cellStyle name="20% - Accent6 37" xfId="4837" xr:uid="{E7B6EDFA-0525-4DD7-B863-83F45A2CEFE0}"/>
    <cellStyle name="20% - Accent6 37 2" xfId="29950" xr:uid="{3AD2C6CD-09FB-4A62-8417-CF57E06AD63C}"/>
    <cellStyle name="20% - Accent6 38" xfId="4838" xr:uid="{88AB1E90-58EA-46AF-B2F5-CB49C1EC8C1C}"/>
    <cellStyle name="20% - Accent6 38 2" xfId="29951" xr:uid="{7A56A6DF-CCAD-4E7A-912F-B73EECA81A80}"/>
    <cellStyle name="20% - Accent6 39" xfId="4839" xr:uid="{7E2C822C-A238-4FFF-8DA5-4890AE41F327}"/>
    <cellStyle name="20% - Accent6 39 2" xfId="29952" xr:uid="{5EFA756B-A58E-4B06-810B-A230CDE6CBA6}"/>
    <cellStyle name="20% - Accent6 4" xfId="355" xr:uid="{F9631990-D022-40A1-8D1F-05CF95B485C5}"/>
    <cellStyle name="20% - Accent6 4 2" xfId="7445" xr:uid="{7CB9C2F1-0EB4-4F05-94E4-E28E8B04CB14}"/>
    <cellStyle name="20% - Accent6 4 2 2" xfId="31404" xr:uid="{30735AC6-A224-4FB1-A95B-89A7795CB038}"/>
    <cellStyle name="20% - Accent6 4 3" xfId="8948" xr:uid="{D857E7F5-BF0C-46FA-AEAA-14C9716592DB}"/>
    <cellStyle name="20% - Accent6 4 4" xfId="4840" xr:uid="{67AB751B-2974-4C92-826F-4F93A60BCC89}"/>
    <cellStyle name="20% - Accent6 4 5" xfId="29476" xr:uid="{6AB954F6-46A1-4724-B30D-9B3CE4ED48E3}"/>
    <cellStyle name="20% - Accent6 40" xfId="4841" xr:uid="{B6A93CFC-D4F7-45DA-9C37-99354B98F1A9}"/>
    <cellStyle name="20% - Accent6 40 2" xfId="29953" xr:uid="{A1CA4BA1-589B-4F40-A29E-AFD12EA47934}"/>
    <cellStyle name="20% - Accent6 41" xfId="4842" xr:uid="{0842E288-BE90-4140-BC8B-C81870422320}"/>
    <cellStyle name="20% - Accent6 41 2" xfId="29954" xr:uid="{283E2B32-8B2D-43A9-8772-E6164386F4E3}"/>
    <cellStyle name="20% - Accent6 42" xfId="4843" xr:uid="{372A67AF-5091-42B4-8F42-67A6EAA2F3E4}"/>
    <cellStyle name="20% - Accent6 42 2" xfId="29955" xr:uid="{9920D97B-A8E1-4B9C-8EE8-07F9828F0832}"/>
    <cellStyle name="20% - Accent6 43" xfId="4844" xr:uid="{8EC11130-E638-421E-9AD0-BCCE2C0606A6}"/>
    <cellStyle name="20% - Accent6 43 2" xfId="29956" xr:uid="{434AB964-3E01-4CF0-9E8D-0E014858C595}"/>
    <cellStyle name="20% - Accent6 44" xfId="4845" xr:uid="{54C7827C-7D99-452E-BFA0-67E5A51A01B5}"/>
    <cellStyle name="20% - Accent6 44 2" xfId="7947" xr:uid="{6E2B584C-D5F8-4ED5-B028-88E3F128DB6F}"/>
    <cellStyle name="20% - Accent6 44 2 2" xfId="8366" xr:uid="{FA2C8F0C-325F-4825-BFFA-CF594B000E4F}"/>
    <cellStyle name="20% - Accent6 44 2 2 2" xfId="10228" xr:uid="{57734C79-EAA3-4BC0-87B2-F22F77825BDF}"/>
    <cellStyle name="20% - Accent6 44 2 2 2 2" xfId="18456" xr:uid="{0350E38B-FC5C-4BE5-89FA-0906565720B2}"/>
    <cellStyle name="20% - Accent6 44 2 2 2 2 2" xfId="24968" xr:uid="{75AC988A-4BB1-4F36-8D1C-1AA4694913CB}"/>
    <cellStyle name="20% - Accent6 44 2 2 2 3" xfId="22133" xr:uid="{3A0CE5D3-4284-4336-8403-B55CA5DED337}"/>
    <cellStyle name="20% - Accent6 44 2 2 3" xfId="17046" xr:uid="{1CA6847A-5CA5-460A-AF9D-ABCCA737E607}"/>
    <cellStyle name="20% - Accent6 44 2 2 3 2" xfId="23703" xr:uid="{E4E14554-07AF-4F4C-BA10-693F553D2910}"/>
    <cellStyle name="20% - Accent6 44 2 2 4" xfId="20571" xr:uid="{80730762-8E0A-4C92-BF37-D12EE66D94D9}"/>
    <cellStyle name="20% - Accent6 44 2 2 5" xfId="49401" xr:uid="{5E90D86D-AEB7-4102-92E6-B423DCDA4F55}"/>
    <cellStyle name="20% - Accent6 44 2 3" xfId="8950" xr:uid="{D12446D8-2D7F-4074-82B0-4B5BC5084EB1}"/>
    <cellStyle name="20% - Accent6 44 2 3 2" xfId="10417" xr:uid="{6F965DBC-1C32-406D-BAD0-3B30E42B48CA}"/>
    <cellStyle name="20% - Accent6 44 2 3 2 2" xfId="18645" xr:uid="{9ADD7C5F-8623-448C-8698-3E98A8F31B87}"/>
    <cellStyle name="20% - Accent6 44 2 3 2 2 2" xfId="25157" xr:uid="{CDFC98E8-C777-44F8-A381-E7764601CF8A}"/>
    <cellStyle name="20% - Accent6 44 2 3 2 3" xfId="22322" xr:uid="{73D56463-14DD-4741-85FA-8A5F0042A8C8}"/>
    <cellStyle name="20% - Accent6 44 2 3 3" xfId="17303" xr:uid="{5AC48BB1-90EB-4FCE-B11B-A8EBB8672D0A}"/>
    <cellStyle name="20% - Accent6 44 2 3 3 2" xfId="23899" xr:uid="{D459F4BA-0094-4A87-91E7-70F9672B64F1}"/>
    <cellStyle name="20% - Accent6 44 2 3 4" xfId="20981" xr:uid="{2570B620-EE49-4D8D-8AB6-5CEAB050C94D}"/>
    <cellStyle name="20% - Accent6 44 2 4" xfId="9810" xr:uid="{69D44BF3-8F43-43F5-A18E-025957D82819}"/>
    <cellStyle name="20% - Accent6 44 2 4 2" xfId="18038" xr:uid="{0180A531-1178-4376-841F-0F11E4581B2A}"/>
    <cellStyle name="20% - Accent6 44 2 4 2 2" xfId="24550" xr:uid="{5285385A-2490-4672-9DAA-C9DF9FAD8070}"/>
    <cellStyle name="20% - Accent6 44 2 4 3" xfId="21715" xr:uid="{5A39BBDC-F34A-4CD6-B395-04882C81D4BD}"/>
    <cellStyle name="20% - Accent6 44 2 5" xfId="10822" xr:uid="{A671FDC7-46C6-4253-8C37-0FED866AF214}"/>
    <cellStyle name="20% - Accent6 44 2 5 2" xfId="22726" xr:uid="{9FEABE57-DC49-473C-B76E-D752734D1E93}"/>
    <cellStyle name="20% - Accent6 44 2 6" xfId="20153" xr:uid="{D39C7FD7-97E0-421B-9CCC-11689B4205B6}"/>
    <cellStyle name="20% - Accent6 44 2 7" xfId="31995" xr:uid="{A45BE3D3-97FC-457B-BC43-465274A3400B}"/>
    <cellStyle name="20% - Accent6 44 3" xfId="8157" xr:uid="{5736CCBE-0381-4032-84B9-E7A35A1B08B2}"/>
    <cellStyle name="20% - Accent6 44 3 2" xfId="10019" xr:uid="{37BF7A67-1D6D-4317-8F48-B9694E18B7AB}"/>
    <cellStyle name="20% - Accent6 44 3 2 2" xfId="18247" xr:uid="{B4609FF3-46F8-45A4-9568-4DC71AB99514}"/>
    <cellStyle name="20% - Accent6 44 3 2 2 2" xfId="24759" xr:uid="{8CFA9961-79D2-486B-AEF3-DF5BCE91937C}"/>
    <cellStyle name="20% - Accent6 44 3 2 3" xfId="21924" xr:uid="{C7AB233F-A664-4841-829F-9D98F2E9A10A}"/>
    <cellStyle name="20% - Accent6 44 3 3" xfId="16847" xr:uid="{F19EB6AB-1181-4166-A30F-334EF20B9980}"/>
    <cellStyle name="20% - Accent6 44 3 3 2" xfId="23506" xr:uid="{BF4F8293-881D-4A6A-8082-77A106D41084}"/>
    <cellStyle name="20% - Accent6 44 3 4" xfId="20362" xr:uid="{CF779CBA-0DC0-4668-8B90-D8840DAD80CD}"/>
    <cellStyle name="20% - Accent6 44 3 5" xfId="49400" xr:uid="{ED557F97-4D77-4E54-A2E1-441AE7B247F3}"/>
    <cellStyle name="20% - Accent6 44 4" xfId="8949" xr:uid="{06C8D552-C7DB-4454-B71A-E34D0C50255E}"/>
    <cellStyle name="20% - Accent6 44 4 2" xfId="10416" xr:uid="{65374081-2EB2-47F2-8C3E-E9E854EE694F}"/>
    <cellStyle name="20% - Accent6 44 4 2 2" xfId="18644" xr:uid="{1D8423B5-81E5-491A-95E9-07B5B0E55E51}"/>
    <cellStyle name="20% - Accent6 44 4 2 2 2" xfId="25156" xr:uid="{7EB8EA43-FB1A-44C0-97FB-2B31561A4668}"/>
    <cellStyle name="20% - Accent6 44 4 2 3" xfId="22321" xr:uid="{037D5668-71C7-45A3-A824-7CE33CE7C386}"/>
    <cellStyle name="20% - Accent6 44 4 3" xfId="17302" xr:uid="{5493C258-2323-45A8-B3AE-0E7950AC1CB0}"/>
    <cellStyle name="20% - Accent6 44 4 3 2" xfId="23898" xr:uid="{4D55A9F6-1359-47BB-83D4-A0AF1510EEE6}"/>
    <cellStyle name="20% - Accent6 44 4 4" xfId="20980" xr:uid="{5D958878-FD80-434C-99B6-D267A27FAF4B}"/>
    <cellStyle name="20% - Accent6 44 5" xfId="9601" xr:uid="{F37F853A-9CCE-41CE-A14B-497ED38E39AE}"/>
    <cellStyle name="20% - Accent6 44 5 2" xfId="17829" xr:uid="{E3B23E2A-731D-4498-A49D-B3A7A2576776}"/>
    <cellStyle name="20% - Accent6 44 5 2 2" xfId="24341" xr:uid="{EA56FD48-4362-48D3-ACE6-A3066072BB7A}"/>
    <cellStyle name="20% - Accent6 44 5 3" xfId="21506" xr:uid="{359F773C-8555-4ADE-B679-E4D3FC6923F6}"/>
    <cellStyle name="20% - Accent6 44 6" xfId="10821" xr:uid="{9805316D-C5C9-40CC-8DD8-C625DFAFB80F}"/>
    <cellStyle name="20% - Accent6 44 6 2" xfId="22725" xr:uid="{920C44B3-BBE0-491A-ACFE-DA121FFA28B0}"/>
    <cellStyle name="20% - Accent6 44 7" xfId="19677" xr:uid="{19F7D21B-3C54-46EA-848E-55F01E8520C8}"/>
    <cellStyle name="20% - Accent6 44 8" xfId="29957" xr:uid="{B65F60E9-7980-443C-B81E-13E0669C95BC}"/>
    <cellStyle name="20% - Accent6 45" xfId="49402" xr:uid="{6167CFD8-209A-4B83-9650-081EEB1F58A9}"/>
    <cellStyle name="20% - Accent6 5" xfId="356" xr:uid="{FD300D8F-8432-45A7-BD4E-1FB758EA6684}"/>
    <cellStyle name="20% - Accent6 5 2" xfId="7446" xr:uid="{F681AE17-91AC-48C0-B618-29D392FB33CC}"/>
    <cellStyle name="20% - Accent6 5 2 2" xfId="31405" xr:uid="{CE9A637C-846B-4697-8077-286324CFF498}"/>
    <cellStyle name="20% - Accent6 5 3" xfId="8951" xr:uid="{38B310FA-9C24-419C-AC22-2C3F1CD370ED}"/>
    <cellStyle name="20% - Accent6 5 4" xfId="4846" xr:uid="{78972DF7-710C-4DD1-845D-2EAD46ADF0BE}"/>
    <cellStyle name="20% - Accent6 5 5" xfId="29477" xr:uid="{6FAAC392-0D30-484F-A58D-047998A5054F}"/>
    <cellStyle name="20% - Accent6 6" xfId="357" xr:uid="{A943DEBA-3DE1-40FE-B630-80B9614A2082}"/>
    <cellStyle name="20% - Accent6 6 2" xfId="7447" xr:uid="{6249054B-9E3E-4AEF-BEAB-FAD4A866248F}"/>
    <cellStyle name="20% - Accent6 6 2 2" xfId="31406" xr:uid="{09333B3E-584A-4AD2-B931-2A91A5756EB0}"/>
    <cellStyle name="20% - Accent6 6 3" xfId="8952" xr:uid="{FD6A453E-C1F3-429C-8E28-EDB7AFC55B71}"/>
    <cellStyle name="20% - Accent6 6 4" xfId="4847" xr:uid="{CE3D31B5-FC40-4103-99BF-2CD3C34E039A}"/>
    <cellStyle name="20% - Accent6 6 5" xfId="29958" xr:uid="{88BA53F1-FDFF-4D95-85DC-A53258F2B87C}"/>
    <cellStyle name="20% - Accent6 7" xfId="358" xr:uid="{07831CEF-0AE3-4D89-9020-06B2CF22CEBD}"/>
    <cellStyle name="20% - Accent6 7 2" xfId="7448" xr:uid="{EB846140-DE8E-4586-846A-3A7F8F6840C4}"/>
    <cellStyle name="20% - Accent6 7 2 2" xfId="31407" xr:uid="{11502EE5-3D3C-48A8-9896-B53BF8BFD23D}"/>
    <cellStyle name="20% - Accent6 7 3" xfId="8953" xr:uid="{641906D0-C475-482B-B401-C35D1F07ED69}"/>
    <cellStyle name="20% - Accent6 7 4" xfId="4848" xr:uid="{9A066D8E-ABE8-4638-9833-A938CE8AF571}"/>
    <cellStyle name="20% - Accent6 7 5" xfId="29959" xr:uid="{FDA660AC-2C33-4E4F-8016-3D7EE49913D5}"/>
    <cellStyle name="20% - Accent6 8" xfId="359" xr:uid="{6C2D2E27-341B-40F0-B4E3-4643EA220D06}"/>
    <cellStyle name="20% - Accent6 8 2" xfId="7449" xr:uid="{EAC68CB9-F956-4020-BDC1-E2CF014A98EB}"/>
    <cellStyle name="20% - Accent6 8 2 2" xfId="31408" xr:uid="{CA8702AE-2572-45D7-BEB9-FF4C0E0C2691}"/>
    <cellStyle name="20% - Accent6 8 3" xfId="8954" xr:uid="{095DA8BB-3EE9-4291-8EAC-1DFA0DBB6E91}"/>
    <cellStyle name="20% - Accent6 8 4" xfId="4849" xr:uid="{EAB74B57-3B14-408F-837D-AAB0E8D492C0}"/>
    <cellStyle name="20% - Accent6 8 5" xfId="29960" xr:uid="{79FFDD99-516A-45F5-BEC8-E6151642CB35}"/>
    <cellStyle name="20% - Accent6 9" xfId="4850" xr:uid="{F21ABE25-A7C0-4864-8820-3D5AEEAAD41C}"/>
    <cellStyle name="20% - Accent6 9 2" xfId="12573" xr:uid="{D12BDC47-2041-437A-81CC-B8355E90C4F3}"/>
    <cellStyle name="20% - Accent6 9 2 2" xfId="31996" xr:uid="{FF3C1688-88ED-4672-A9DB-66D8C473498F}"/>
    <cellStyle name="20% - Accent6 9 3" xfId="29961" xr:uid="{7CC890E7-DFEA-4E7D-AB9D-7C4E6D785EA6}"/>
    <cellStyle name="20% - Akzent1" xfId="4851" xr:uid="{0D69D76F-A3EF-4D20-ACEE-4EC41720974D}"/>
    <cellStyle name="20% - Akzent1 2" xfId="29962" xr:uid="{B5C1E720-F5B2-42A8-A784-1566F39211A4}"/>
    <cellStyle name="20% - Akzent2" xfId="4852" xr:uid="{4AFC2557-4235-466A-90EB-26E7A15A47D2}"/>
    <cellStyle name="20% - Akzent2 2" xfId="29963" xr:uid="{A7AD692D-693F-4CEF-A09C-B298C6542A03}"/>
    <cellStyle name="20% - Akzent3" xfId="4853" xr:uid="{773C1FAD-9CC8-4C91-B26D-9AC6B14EB731}"/>
    <cellStyle name="20% - Akzent3 2" xfId="29964" xr:uid="{F613D0CA-5C74-4581-8D03-C56A48EDE815}"/>
    <cellStyle name="20% - Akzent4" xfId="4854" xr:uid="{1134E7B7-3F3D-494A-9A97-9DFA1C09F8A6}"/>
    <cellStyle name="20% - Akzent4 2" xfId="29965" xr:uid="{084C6B08-62DC-4921-984D-E86C0AC3C312}"/>
    <cellStyle name="20% - Akzent5" xfId="4855" xr:uid="{A66BFF25-47B8-4E1D-AD84-AC28AC9D2A66}"/>
    <cellStyle name="20% - Akzent5 2" xfId="29966" xr:uid="{0E85982B-9A79-4B98-9A1A-B1DAB70CC19B}"/>
    <cellStyle name="20% - Akzent6" xfId="4856" xr:uid="{C864FD74-9155-42F4-9F32-F1F3F816C5AD}"/>
    <cellStyle name="20% - Akzent6 2" xfId="29967" xr:uid="{3F9E84DD-D7E4-4CEF-A347-BE3C7EFB1274}"/>
    <cellStyle name="2x indented GHG Textfiels" xfId="4857" xr:uid="{59F49224-B3E8-492B-AB4A-46F9637242F9}"/>
    <cellStyle name="2x indented GHG Textfiels 2" xfId="29968" xr:uid="{D9365BCD-B426-4F9A-ADED-7BBC1BF5325F}"/>
    <cellStyle name="40% - Accent1" xfId="32" builtinId="31" customBuiltin="1"/>
    <cellStyle name="40% - Accent1 10" xfId="4858" xr:uid="{314F1138-C7ED-4DED-9358-5EBA089FCC22}"/>
    <cellStyle name="40% - Accent1 10 2" xfId="12574" xr:uid="{F482586B-B251-47FF-A6FC-399E4C6C6BFB}"/>
    <cellStyle name="40% - Accent1 10 2 2" xfId="31997" xr:uid="{BE7F3886-5C13-436B-AD7E-4EE3CABDC276}"/>
    <cellStyle name="40% - Accent1 10 3" xfId="29969" xr:uid="{1FDB7592-6BCD-4BCE-AC78-7716206400C9}"/>
    <cellStyle name="40% - Accent1 11" xfId="4859" xr:uid="{6DBBC928-88BD-4350-9CB7-263EC7F7CE60}"/>
    <cellStyle name="40% - Accent1 11 2" xfId="12575" xr:uid="{1AB24B51-49EF-4445-91B6-71492FDC5CEB}"/>
    <cellStyle name="40% - Accent1 11 2 2" xfId="31998" xr:uid="{A3493CD7-AB37-43B8-A0C1-E33377E4DA46}"/>
    <cellStyle name="40% - Accent1 11 3" xfId="29970" xr:uid="{6ED13F0C-F55E-4AC6-9B56-510E0E457F3A}"/>
    <cellStyle name="40% - Accent1 12" xfId="4860" xr:uid="{0DCD9F5E-458C-42EA-B868-4A80F905FF71}"/>
    <cellStyle name="40% - Accent1 12 2" xfId="29971" xr:uid="{BBB0EE02-266A-4022-84E7-92EB7096E460}"/>
    <cellStyle name="40% - Accent1 13" xfId="4861" xr:uid="{46C6601D-3F97-452C-820B-225DAB0F3589}"/>
    <cellStyle name="40% - Accent1 13 2" xfId="29972" xr:uid="{699B6AFE-B246-4CA6-A2E6-7423A0AF66A4}"/>
    <cellStyle name="40% - Accent1 14" xfId="4862" xr:uid="{62C56BC5-F15B-4976-BB56-D3514E513CDF}"/>
    <cellStyle name="40% - Accent1 14 2" xfId="29973" xr:uid="{1CC5FECF-2431-4A14-A8C0-53BC27AB72B2}"/>
    <cellStyle name="40% - Accent1 15" xfId="4863" xr:uid="{043B46D9-C299-40C9-A98C-747DBC7548A2}"/>
    <cellStyle name="40% - Accent1 15 2" xfId="29974" xr:uid="{AC04C99E-4414-4F5F-B42C-DA23DC639969}"/>
    <cellStyle name="40% - Accent1 16" xfId="4864" xr:uid="{B4307764-88C1-400D-82AF-807A6D2832FF}"/>
    <cellStyle name="40% - Accent1 16 2" xfId="29975" xr:uid="{F4A9861E-98D1-41BE-8DA4-F055A038085C}"/>
    <cellStyle name="40% - Accent1 17" xfId="4865" xr:uid="{AB94267B-4517-474D-80C3-FFF38BAEBCBF}"/>
    <cellStyle name="40% - Accent1 17 2" xfId="29976" xr:uid="{517248F2-2867-43C9-AC92-60F34261523A}"/>
    <cellStyle name="40% - Accent1 18" xfId="4866" xr:uid="{DE02BA8F-C5A9-4888-81CA-4767AC03738B}"/>
    <cellStyle name="40% - Accent1 18 2" xfId="29977" xr:uid="{3926E2BD-CF8C-4FA7-9E96-BA7E08E129CA}"/>
    <cellStyle name="40% - Accent1 19" xfId="4867" xr:uid="{A805E91D-8B2A-4739-AEAE-F297F511D3B7}"/>
    <cellStyle name="40% - Accent1 19 2" xfId="29978" xr:uid="{D2E96113-C20C-4CC0-B42A-5735ECC3461A}"/>
    <cellStyle name="40% - Accent1 2" xfId="73" xr:uid="{E3B4A0F0-1112-46C3-844D-C53349EEE100}"/>
    <cellStyle name="40% - Accent1 2 10" xfId="360" xr:uid="{F443D5B5-6EB7-47AB-B495-E5B7D20F543C}"/>
    <cellStyle name="40% - Accent1 2 10 2" xfId="31409" xr:uid="{4B0696C8-663B-400E-800A-CF2CB76423EC}"/>
    <cellStyle name="40% - Accent1 2 11" xfId="361" xr:uid="{F5603360-A95D-4A95-8447-9B39F7DFEEB1}"/>
    <cellStyle name="40% - Accent1 2 11 2" xfId="31410" xr:uid="{564D3837-4F69-446D-9167-ED8D1B789CEF}"/>
    <cellStyle name="40% - Accent1 2 12" xfId="362" xr:uid="{37FC6DDD-02B6-4647-8D8E-F5677A8E54CD}"/>
    <cellStyle name="40% - Accent1 2 12 2" xfId="31411" xr:uid="{BF418518-32EA-432E-A795-D398A774DC5A}"/>
    <cellStyle name="40% - Accent1 2 13" xfId="363" xr:uid="{D65B24DA-2697-466D-B629-51B755A61CBB}"/>
    <cellStyle name="40% - Accent1 2 13 2" xfId="31412" xr:uid="{41368277-0672-4738-AF9E-FE17742320A9}"/>
    <cellStyle name="40% - Accent1 2 14" xfId="364" xr:uid="{0D1EA011-1CFF-4CBC-A055-96AD2E766F8B}"/>
    <cellStyle name="40% - Accent1 2 14 2" xfId="31413" xr:uid="{C9417F68-57A8-44E8-900D-3B4546BD040F}"/>
    <cellStyle name="40% - Accent1 2 15" xfId="365" xr:uid="{607E6835-C648-43BB-B8D3-7C77E3967E5A}"/>
    <cellStyle name="40% - Accent1 2 15 2" xfId="31414" xr:uid="{B032072D-2D9E-4B00-9821-D8D05332084A}"/>
    <cellStyle name="40% - Accent1 2 16" xfId="12576" xr:uid="{D5D850A1-C234-4511-8809-B1F3A55D522C}"/>
    <cellStyle name="40% - Accent1 2 16 2" xfId="31999" xr:uid="{9E048A5C-31FE-4BED-8917-C5EC8AF52557}"/>
    <cellStyle name="40% - Accent1 2 17" xfId="29478" xr:uid="{A90478E2-F648-4F4E-950C-3FBF3966B187}"/>
    <cellStyle name="40% - Accent1 2 2" xfId="366" xr:uid="{F72BD390-B76B-464B-B873-F5548CDB2B58}"/>
    <cellStyle name="40% - Accent1 2 2 2" xfId="31415" xr:uid="{AF59E852-B8BC-4681-8FB8-8D4CCC1A1AA8}"/>
    <cellStyle name="40% - Accent1 2 3" xfId="367" xr:uid="{EC3949FD-E776-4983-B0B3-7F3028A487B2}"/>
    <cellStyle name="40% - Accent1 2 3 2" xfId="31416" xr:uid="{A3E3FA0C-61D2-479E-B708-AEFEFB379B3D}"/>
    <cellStyle name="40% - Accent1 2 4" xfId="368" xr:uid="{90DAEF02-BB1B-408F-BB25-76C59D0A244F}"/>
    <cellStyle name="40% - Accent1 2 4 2" xfId="31417" xr:uid="{08A8FE18-60FA-45F1-8CBB-30CB15F5928D}"/>
    <cellStyle name="40% - Accent1 2 5" xfId="369" xr:uid="{2121A05B-8867-4453-BF84-864C0067848F}"/>
    <cellStyle name="40% - Accent1 2 5 2" xfId="31418" xr:uid="{78015B1F-6BF0-4AB2-A463-334A9C7D8AF6}"/>
    <cellStyle name="40% - Accent1 2 6" xfId="370" xr:uid="{C2A10BC5-626A-41FF-8C23-0FDFCBD6B8CD}"/>
    <cellStyle name="40% - Accent1 2 6 2" xfId="31419" xr:uid="{78FF044F-7BC6-444F-A533-A4450847E9CB}"/>
    <cellStyle name="40% - Accent1 2 7" xfId="371" xr:uid="{8F5CAA6F-9B39-41AD-86CF-98B92AC2E61A}"/>
    <cellStyle name="40% - Accent1 2 7 2" xfId="31420" xr:uid="{C0129721-1B3D-4EC1-834F-9506D1E21202}"/>
    <cellStyle name="40% - Accent1 2 8" xfId="372" xr:uid="{10509437-5CEF-4669-82AB-DA3642475E11}"/>
    <cellStyle name="40% - Accent1 2 8 2" xfId="31421" xr:uid="{1ABEDCF7-669C-4F02-B6C7-8D9F5440685A}"/>
    <cellStyle name="40% - Accent1 2 9" xfId="373" xr:uid="{108FF1E1-F53E-4054-AB49-A45055642C44}"/>
    <cellStyle name="40% - Accent1 2 9 2" xfId="31422" xr:uid="{A2502CC7-67BC-45E6-A79E-262E5B4671D9}"/>
    <cellStyle name="40% - Accent1 20" xfId="4868" xr:uid="{7075B82C-8EC7-4440-A431-4084D6BF689E}"/>
    <cellStyle name="40% - Accent1 20 2" xfId="29979" xr:uid="{B9382D52-D9FA-4132-B7E2-4BDDA5C34C43}"/>
    <cellStyle name="40% - Accent1 21" xfId="4869" xr:uid="{87D2AFDF-5431-4EEC-BDDA-1ABF5B25F04D}"/>
    <cellStyle name="40% - Accent1 21 2" xfId="29980" xr:uid="{552FA482-02B8-4ED2-89C5-B1F7EA0008B6}"/>
    <cellStyle name="40% - Accent1 22" xfId="4870" xr:uid="{37385DB3-B8D3-4127-848E-1127ECCDDB97}"/>
    <cellStyle name="40% - Accent1 22 2" xfId="29981" xr:uid="{CD814F1B-3F3F-434C-87C1-C238B3B2FCE9}"/>
    <cellStyle name="40% - Accent1 23" xfId="4871" xr:uid="{4E2BF64E-34A8-4468-95A8-40CFE4BFEEFE}"/>
    <cellStyle name="40% - Accent1 23 2" xfId="29982" xr:uid="{DA1B4B45-C152-41B7-AF02-91647173B4CF}"/>
    <cellStyle name="40% - Accent1 24" xfId="4872" xr:uid="{756CBD4D-5B4A-49BF-BEF9-898DFA565E3E}"/>
    <cellStyle name="40% - Accent1 24 2" xfId="29983" xr:uid="{EAB96789-249B-46A8-B1F4-1DD555A73BB3}"/>
    <cellStyle name="40% - Accent1 25" xfId="4873" xr:uid="{C44A60DD-BC1F-4045-A3F0-460787E066C6}"/>
    <cellStyle name="40% - Accent1 25 2" xfId="29984" xr:uid="{52B5E2CF-1FF5-4C78-A1FA-A3697E80A606}"/>
    <cellStyle name="40% - Accent1 26" xfId="4874" xr:uid="{F04B816B-FED0-489C-8025-C686A45CC57E}"/>
    <cellStyle name="40% - Accent1 26 2" xfId="29985" xr:uid="{9DF0DD61-15EE-4342-A5E7-5379D591BCCC}"/>
    <cellStyle name="40% - Accent1 27" xfId="4875" xr:uid="{F5B92B3F-0481-46F8-B541-39E5CDB0BE53}"/>
    <cellStyle name="40% - Accent1 27 2" xfId="29986" xr:uid="{E239C94F-E323-4055-A2B1-49303670D7E0}"/>
    <cellStyle name="40% - Accent1 28" xfId="4876" xr:uid="{F6CF63F9-8899-4DC2-91DE-CF44AC748B25}"/>
    <cellStyle name="40% - Accent1 28 2" xfId="29987" xr:uid="{2EB2DBF8-E2D0-4154-805A-1F22BF2138D5}"/>
    <cellStyle name="40% - Accent1 29" xfId="4877" xr:uid="{72A861C5-EE90-49AB-94A6-A0E2E2D363DE}"/>
    <cellStyle name="40% - Accent1 29 2" xfId="29988" xr:uid="{F43D39F6-A1A2-4498-86E5-8DA8DA2A40C7}"/>
    <cellStyle name="40% - Accent1 3" xfId="74" xr:uid="{086CC539-C0E0-44E7-B1F8-36019A68C890}"/>
    <cellStyle name="40% - Accent1 3 2" xfId="374" xr:uid="{53D475BC-5BC4-4DB4-89C4-2D89F94C5402}"/>
    <cellStyle name="40% - Accent1 3 2 2" xfId="12577" xr:uid="{7BEAE914-B6FE-4582-BC4D-A460EFC54FA0}"/>
    <cellStyle name="40% - Accent1 3 2 2 2" xfId="49404" xr:uid="{7530167F-BECF-47FF-A5AF-464DF67DB2C9}"/>
    <cellStyle name="40% - Accent1 3 2 2 3" xfId="49403" xr:uid="{2C0B889C-20CE-44B8-817F-CD9FEDA82D0F}"/>
    <cellStyle name="40% - Accent1 3 2 2 4" xfId="32000" xr:uid="{D21BE213-A43A-4AEC-8F7B-E37A92A586FE}"/>
    <cellStyle name="40% - Accent1 3 2 3" xfId="4878" xr:uid="{718AABB4-65F0-4753-B191-E199FBEE701A}"/>
    <cellStyle name="40% - Accent1 3 2 4" xfId="29989" xr:uid="{7B82B816-FD80-466D-9CD9-48FA34CD06FE}"/>
    <cellStyle name="40% - Accent1 3 3" xfId="7450" xr:uid="{142D5ED6-D295-45BF-A599-455BE0223B5F}"/>
    <cellStyle name="40% - Accent1 3 3 2" xfId="31423" xr:uid="{5CD81F12-B01E-4BF8-93FD-A787AD76A88E}"/>
    <cellStyle name="40% - Accent1 3 4" xfId="8834" xr:uid="{DB3C500C-7F03-44BD-B584-AA597BF71621}"/>
    <cellStyle name="40% - Accent1 3 5" xfId="29479" xr:uid="{AC8A228F-4CB3-4155-8D3B-C4DADC6B4917}"/>
    <cellStyle name="40% - Accent1 30" xfId="4879" xr:uid="{AE54D991-B31B-4BCA-A234-6146287429DB}"/>
    <cellStyle name="40% - Accent1 30 2" xfId="29990" xr:uid="{F9FC7678-2A79-4515-8407-7ABE3E9C3F74}"/>
    <cellStyle name="40% - Accent1 31" xfId="4880" xr:uid="{36117CDF-4974-4394-9524-0E6E9A605616}"/>
    <cellStyle name="40% - Accent1 31 2" xfId="29991" xr:uid="{3A02C855-F13C-4396-8237-A0657527B283}"/>
    <cellStyle name="40% - Accent1 32" xfId="4881" xr:uid="{5F380DE1-5793-47BC-818F-5C6129E7F8D8}"/>
    <cellStyle name="40% - Accent1 32 2" xfId="29992" xr:uid="{E9606C95-ABCA-4FFF-AA94-B5159F919593}"/>
    <cellStyle name="40% - Accent1 33" xfId="4882" xr:uid="{B906AF53-A0E0-49E7-8CD5-3359BCCBFC44}"/>
    <cellStyle name="40% - Accent1 33 2" xfId="29993" xr:uid="{D90B7700-1242-4271-AE8E-28B07527DEC6}"/>
    <cellStyle name="40% - Accent1 34" xfId="4883" xr:uid="{46C3CDB4-D54D-47DB-8EB2-417C1282E575}"/>
    <cellStyle name="40% - Accent1 34 2" xfId="29994" xr:uid="{FBD1B6FD-4633-42CC-A39E-318B2CFC9773}"/>
    <cellStyle name="40% - Accent1 35" xfId="4884" xr:uid="{BB5CAB30-40EB-43B7-BE6C-B06528BAE51D}"/>
    <cellStyle name="40% - Accent1 35 2" xfId="29995" xr:uid="{DFD2CC26-A249-42AD-94D6-1930B3599B85}"/>
    <cellStyle name="40% - Accent1 36" xfId="4885" xr:uid="{273B993E-3C7A-42E6-B803-2F712CD8D716}"/>
    <cellStyle name="40% - Accent1 36 2" xfId="29996" xr:uid="{D7C71246-64B3-44D0-8F0A-E5CD15282B27}"/>
    <cellStyle name="40% - Accent1 37" xfId="4886" xr:uid="{4B21AF83-75DB-476B-81C3-31CD6884EC6B}"/>
    <cellStyle name="40% - Accent1 37 2" xfId="29997" xr:uid="{B41CBAA1-90A6-4FD4-BE22-5D6A04F8A321}"/>
    <cellStyle name="40% - Accent1 38" xfId="4887" xr:uid="{7B3C880A-A823-4881-B719-BC0118706659}"/>
    <cellStyle name="40% - Accent1 38 2" xfId="29998" xr:uid="{51B8BE56-0864-4713-BD3F-06E537D7F032}"/>
    <cellStyle name="40% - Accent1 39" xfId="4888" xr:uid="{09E1EE83-3B51-4FDA-9967-F2E2039161A6}"/>
    <cellStyle name="40% - Accent1 39 2" xfId="29999" xr:uid="{EE26EA49-2BE7-44E3-923A-0884F6252A1D}"/>
    <cellStyle name="40% - Accent1 4" xfId="375" xr:uid="{09449424-84DA-4C14-980A-43D977B40316}"/>
    <cellStyle name="40% - Accent1 4 2" xfId="7451" xr:uid="{244577B4-6F51-4873-967A-967870203230}"/>
    <cellStyle name="40% - Accent1 4 2 2" xfId="31424" xr:uid="{6C449839-CB3B-4D73-8B08-7337D2327EE4}"/>
    <cellStyle name="40% - Accent1 4 3" xfId="8955" xr:uid="{C612D86B-E899-42F7-BDE6-33AC63A02DEE}"/>
    <cellStyle name="40% - Accent1 4 4" xfId="4889" xr:uid="{C3A42812-6FAD-4A9B-BBF5-4B19EE265D7D}"/>
    <cellStyle name="40% - Accent1 4 5" xfId="29480" xr:uid="{E1861BA9-AACF-49A3-B491-BDC61C9CBC3E}"/>
    <cellStyle name="40% - Accent1 40" xfId="4890" xr:uid="{F0309FEF-E638-4B60-A74A-938DB451D9D6}"/>
    <cellStyle name="40% - Accent1 40 2" xfId="30000" xr:uid="{A69020FF-A274-41A9-8AAD-66F187CB635B}"/>
    <cellStyle name="40% - Accent1 41" xfId="4891" xr:uid="{00C47070-8976-4372-A6BB-4DB8C3938A50}"/>
    <cellStyle name="40% - Accent1 41 2" xfId="30001" xr:uid="{9450F542-D73D-4300-82F2-3434A36AE00B}"/>
    <cellStyle name="40% - Accent1 42" xfId="4892" xr:uid="{550F37FD-3450-4DB9-B7C7-A94BDE3848AC}"/>
    <cellStyle name="40% - Accent1 42 2" xfId="30002" xr:uid="{57A526BA-CF2B-43C9-9728-B7698E693E83}"/>
    <cellStyle name="40% - Accent1 43" xfId="4893" xr:uid="{1C348B35-38EC-43A2-B9BE-184BC066C865}"/>
    <cellStyle name="40% - Accent1 43 2" xfId="30003" xr:uid="{1311AAEE-73B8-49FB-8E8E-89A505CF61A6}"/>
    <cellStyle name="40% - Accent1 44" xfId="49405" xr:uid="{10CEEA90-FB85-4F03-87C4-BC8771DA17A4}"/>
    <cellStyle name="40% - Accent1 5" xfId="376" xr:uid="{CBE5A17E-D0AF-46F6-81EB-026CFC366CBE}"/>
    <cellStyle name="40% - Accent1 5 2" xfId="7452" xr:uid="{F85BAE95-9BD8-4F45-85F6-CA991B4DA6D7}"/>
    <cellStyle name="40% - Accent1 5 2 2" xfId="31425" xr:uid="{DE5C14CB-83F2-489D-9BDB-3602FF216E91}"/>
    <cellStyle name="40% - Accent1 5 3" xfId="8956" xr:uid="{8D252D53-B022-42DE-8E3A-56A665690DBB}"/>
    <cellStyle name="40% - Accent1 5 4" xfId="4894" xr:uid="{EB025313-8784-453C-B944-D578147DAC6A}"/>
    <cellStyle name="40% - Accent1 5 5" xfId="29481" xr:uid="{D9DFDE7D-54C5-4D26-8CBB-6BD78B8613FE}"/>
    <cellStyle name="40% - Accent1 6" xfId="377" xr:uid="{F9E95669-FD66-4D24-A6FC-26E3724C46C0}"/>
    <cellStyle name="40% - Accent1 6 2" xfId="7453" xr:uid="{DD010E5C-6F5F-4463-A5F3-EB0F4DA698F0}"/>
    <cellStyle name="40% - Accent1 6 2 2" xfId="31426" xr:uid="{E4DF136A-CD75-4160-82BC-E61CDF1C3884}"/>
    <cellStyle name="40% - Accent1 6 3" xfId="8957" xr:uid="{7C09295C-B3CF-43FD-BE58-A6A9245ACEC0}"/>
    <cellStyle name="40% - Accent1 6 4" xfId="4895" xr:uid="{9455E8D9-111F-454D-9143-0B2F9866634E}"/>
    <cellStyle name="40% - Accent1 6 5" xfId="30004" xr:uid="{B725935A-897C-4CA0-86D5-EC818967C7E8}"/>
    <cellStyle name="40% - Accent1 7" xfId="378" xr:uid="{8604D780-34F6-490F-9D6D-E5E4C4D39AAB}"/>
    <cellStyle name="40% - Accent1 7 2" xfId="7454" xr:uid="{414DD6F8-AD81-4377-8B8B-8007FA29A9D2}"/>
    <cellStyle name="40% - Accent1 7 2 2" xfId="31427" xr:uid="{231972D6-5C62-4298-86A0-E7876F5526E3}"/>
    <cellStyle name="40% - Accent1 7 3" xfId="8958" xr:uid="{25C5E478-5390-4EB0-BF98-35EC33EFDDFF}"/>
    <cellStyle name="40% - Accent1 7 4" xfId="4896" xr:uid="{D13F8D0F-C622-49CC-9183-2CFCE1683FE3}"/>
    <cellStyle name="40% - Accent1 7 5" xfId="30005" xr:uid="{1AFD8DA8-782E-4CD8-A432-46B6079B5D6A}"/>
    <cellStyle name="40% - Accent1 8" xfId="379" xr:uid="{D39F9FD8-547C-43B9-ABB5-D7D6817084C0}"/>
    <cellStyle name="40% - Accent1 8 2" xfId="7455" xr:uid="{D8BCC30F-74A9-4491-8F26-06FD5D8E1C8C}"/>
    <cellStyle name="40% - Accent1 8 2 2" xfId="31428" xr:uid="{AEA18F6C-6658-4AE5-B490-5BA9F03398DE}"/>
    <cellStyle name="40% - Accent1 8 3" xfId="8959" xr:uid="{BFEAF7FD-BF16-46C6-BE3B-E061EA5E0E79}"/>
    <cellStyle name="40% - Accent1 8 4" xfId="4897" xr:uid="{816900A7-6F11-4614-8C71-DB29552E63DA}"/>
    <cellStyle name="40% - Accent1 8 5" xfId="30006" xr:uid="{B38CEF66-79A4-454A-A57C-1FAC0CA0F4A7}"/>
    <cellStyle name="40% - Accent1 9" xfId="4898" xr:uid="{00854A9E-8E26-406A-8B42-631F78763047}"/>
    <cellStyle name="40% - Accent1 9 2" xfId="12578" xr:uid="{E8AAD38A-C363-457F-ADC4-21B81E204D47}"/>
    <cellStyle name="40% - Accent1 9 2 2" xfId="32001" xr:uid="{53DA13E5-6ABF-49E8-B4A5-7569555ED58E}"/>
    <cellStyle name="40% - Accent1 9 3" xfId="30007" xr:uid="{DD9E7A3D-5CEF-45C7-A1D6-36364E34829E}"/>
    <cellStyle name="40% - Accent2" xfId="36" builtinId="35" customBuiltin="1"/>
    <cellStyle name="40% - Accent2 10" xfId="4899" xr:uid="{AF723B9C-397C-4F63-8D54-ED842657A30D}"/>
    <cellStyle name="40% - Accent2 10 2" xfId="12579" xr:uid="{C5876A4F-8A8F-42EA-BB62-8F8474B05C82}"/>
    <cellStyle name="40% - Accent2 10 2 2" xfId="32002" xr:uid="{FFCB3BD8-F4C3-4077-ADC0-355EC06BE3D5}"/>
    <cellStyle name="40% - Accent2 10 3" xfId="30008" xr:uid="{48138981-F4DA-410A-AE18-B91FE199DD29}"/>
    <cellStyle name="40% - Accent2 11" xfId="4900" xr:uid="{C1892EAF-8B02-4CB2-83F1-1B28136D51BF}"/>
    <cellStyle name="40% - Accent2 11 2" xfId="12580" xr:uid="{44BAAD98-5778-48C5-B736-7832396A9AA7}"/>
    <cellStyle name="40% - Accent2 11 2 2" xfId="32003" xr:uid="{EF71915E-CE5E-4224-81F0-2E4EDF985142}"/>
    <cellStyle name="40% - Accent2 11 3" xfId="30009" xr:uid="{9A27FA7F-102F-4A09-9689-06BCA016ED36}"/>
    <cellStyle name="40% - Accent2 12" xfId="4901" xr:uid="{408B2844-76AE-4AB9-8311-673423B29568}"/>
    <cellStyle name="40% - Accent2 12 2" xfId="30010" xr:uid="{E6A90B99-1172-4038-BFA2-5635700E4FE2}"/>
    <cellStyle name="40% - Accent2 13" xfId="4902" xr:uid="{594D0AA7-5069-42AA-A8BE-B7A2D0E6B65B}"/>
    <cellStyle name="40% - Accent2 13 2" xfId="30011" xr:uid="{5449F160-DFF0-4823-881A-C1D360A04582}"/>
    <cellStyle name="40% - Accent2 14" xfId="4903" xr:uid="{EA309419-A66C-4468-9AFE-EEC0B2079CA2}"/>
    <cellStyle name="40% - Accent2 14 2" xfId="30012" xr:uid="{BDA24FDF-1CC4-4828-AA8D-B308EB1272DC}"/>
    <cellStyle name="40% - Accent2 15" xfId="4904" xr:uid="{C23021A6-A551-4002-A52A-9AAF5FC8F4FD}"/>
    <cellStyle name="40% - Accent2 15 2" xfId="30013" xr:uid="{60ED7615-9BCD-4D48-851B-F7FDDE912A34}"/>
    <cellStyle name="40% - Accent2 16" xfId="4905" xr:uid="{C21C387E-42FE-4040-9AAA-5A1E9E044CD9}"/>
    <cellStyle name="40% - Accent2 16 2" xfId="30014" xr:uid="{F3F5A844-8275-4A64-9778-093FAD1C1D68}"/>
    <cellStyle name="40% - Accent2 17" xfId="4906" xr:uid="{1FCD2938-6826-465B-B49E-083B1088156D}"/>
    <cellStyle name="40% - Accent2 17 2" xfId="30015" xr:uid="{E03EF8CB-FEA5-4F20-87E8-D1E947DC6BFA}"/>
    <cellStyle name="40% - Accent2 18" xfId="4907" xr:uid="{FDD7C309-A522-4E90-83E0-54E7A465DB82}"/>
    <cellStyle name="40% - Accent2 18 2" xfId="30016" xr:uid="{02FDBBB1-87C5-4D95-BA44-B52152D6DCD7}"/>
    <cellStyle name="40% - Accent2 19" xfId="4908" xr:uid="{7045D927-56B1-42FF-9483-42FB5C78E1E2}"/>
    <cellStyle name="40% - Accent2 19 2" xfId="30017" xr:uid="{E0FEA8B0-3508-450F-BFF6-632BAB02465D}"/>
    <cellStyle name="40% - Accent2 2" xfId="75" xr:uid="{2CF97BCB-6410-48ED-B3F1-1B389D20AEA4}"/>
    <cellStyle name="40% - Accent2 2 10" xfId="380" xr:uid="{4A1621C9-0904-4404-A5E2-886FFA6C8E1C}"/>
    <cellStyle name="40% - Accent2 2 10 2" xfId="31429" xr:uid="{7FDF49F2-2CFB-4945-B45B-E41535B8DA2D}"/>
    <cellStyle name="40% - Accent2 2 11" xfId="381" xr:uid="{0E32E19A-6B51-4A66-ADC4-06A3FAF5F80D}"/>
    <cellStyle name="40% - Accent2 2 11 2" xfId="31430" xr:uid="{1F08C66C-1092-445E-8603-28E5939C2F64}"/>
    <cellStyle name="40% - Accent2 2 12" xfId="382" xr:uid="{5D3FA544-FC71-4F01-9C0F-1FE75FE112D3}"/>
    <cellStyle name="40% - Accent2 2 12 2" xfId="31431" xr:uid="{6210E239-69FE-485F-B614-08C51CCFF181}"/>
    <cellStyle name="40% - Accent2 2 13" xfId="383" xr:uid="{811C4CA8-2CD1-4E3C-BE60-36BCA0094572}"/>
    <cellStyle name="40% - Accent2 2 13 2" xfId="31432" xr:uid="{9107AABF-33EC-40E0-8345-DB52899A1B52}"/>
    <cellStyle name="40% - Accent2 2 14" xfId="384" xr:uid="{C45024EC-DEDC-4BED-A723-912A76092095}"/>
    <cellStyle name="40% - Accent2 2 14 2" xfId="31433" xr:uid="{CFF97D62-D1B7-46A4-B114-296A9E7ABB7F}"/>
    <cellStyle name="40% - Accent2 2 15" xfId="385" xr:uid="{213D65A4-D79A-4ADC-B033-247178712850}"/>
    <cellStyle name="40% - Accent2 2 15 2" xfId="31434" xr:uid="{FC93BB87-ECC9-4E0A-B399-B5D48BF01815}"/>
    <cellStyle name="40% - Accent2 2 16" xfId="29482" xr:uid="{C4EA5F7D-ED31-4EC6-B860-4096A9268281}"/>
    <cellStyle name="40% - Accent2 2 2" xfId="386" xr:uid="{77D472DF-5E0C-4C12-8F85-3F6DED16A26A}"/>
    <cellStyle name="40% - Accent2 2 2 2" xfId="31435" xr:uid="{8A76A8D3-658E-4586-98BB-FF9BA7517712}"/>
    <cellStyle name="40% - Accent2 2 2 3" xfId="29483" xr:uid="{42A0A8F2-24F5-4366-A605-92904D37ED77}"/>
    <cellStyle name="40% - Accent2 2 3" xfId="387" xr:uid="{96A14A3B-C8E3-4959-A523-45E6BB011E1D}"/>
    <cellStyle name="40% - Accent2 2 3 2" xfId="31436" xr:uid="{E3885A07-F333-45B9-A777-AA93189FA95F}"/>
    <cellStyle name="40% - Accent2 2 4" xfId="388" xr:uid="{9B0084B1-EF67-4A5D-B044-D0D4F97FEAE8}"/>
    <cellStyle name="40% - Accent2 2 4 2" xfId="31437" xr:uid="{70EACBBD-3F41-471E-9B8A-01DB6CAE79E8}"/>
    <cellStyle name="40% - Accent2 2 5" xfId="389" xr:uid="{7294EF3F-43F7-4924-8953-598B7DA3BFD3}"/>
    <cellStyle name="40% - Accent2 2 5 2" xfId="31438" xr:uid="{61A933E6-5BDF-4A53-BFC0-8E8323793B2D}"/>
    <cellStyle name="40% - Accent2 2 6" xfId="390" xr:uid="{6E7AA97B-4A96-4ADB-AA22-5F8EF065DDC0}"/>
    <cellStyle name="40% - Accent2 2 6 2" xfId="31439" xr:uid="{8E5B25E1-254F-465F-A002-A6D3284B1546}"/>
    <cellStyle name="40% - Accent2 2 7" xfId="391" xr:uid="{FF7D2E2D-5CD2-4730-AB37-8491E5ED3E98}"/>
    <cellStyle name="40% - Accent2 2 7 2" xfId="31440" xr:uid="{9C0C4FB0-7393-469E-916D-EFDA6F2E64C7}"/>
    <cellStyle name="40% - Accent2 2 8" xfId="392" xr:uid="{9B6B51AF-59D0-41FC-9649-6024B1D641EF}"/>
    <cellStyle name="40% - Accent2 2 8 2" xfId="31441" xr:uid="{02DCBD8C-7C6C-4BC8-B584-E0FCCAF80988}"/>
    <cellStyle name="40% - Accent2 2 9" xfId="393" xr:uid="{77D75CB4-0F58-4E88-B076-27E0F677BF10}"/>
    <cellStyle name="40% - Accent2 2 9 2" xfId="31442" xr:uid="{45290C5A-3A16-4A90-A9CF-D466669EF2D4}"/>
    <cellStyle name="40% - Accent2 20" xfId="4909" xr:uid="{49DBEEC1-AFCF-47FD-A3A0-087F231E1137}"/>
    <cellStyle name="40% - Accent2 20 2" xfId="30018" xr:uid="{19C57070-84CB-41A3-A8B5-ED26C27E64C0}"/>
    <cellStyle name="40% - Accent2 21" xfId="4910" xr:uid="{BBC41D03-3C10-4373-AA3C-F20365E07AE1}"/>
    <cellStyle name="40% - Accent2 21 2" xfId="30019" xr:uid="{ABD666DE-3D83-488D-B538-5FB1853E90FD}"/>
    <cellStyle name="40% - Accent2 22" xfId="4911" xr:uid="{C082AB7C-DD9F-4168-B44C-7F0EB649FAFE}"/>
    <cellStyle name="40% - Accent2 22 2" xfId="30020" xr:uid="{E145CE1F-7302-493D-826C-67096E03B7FA}"/>
    <cellStyle name="40% - Accent2 23" xfId="4912" xr:uid="{730FBDF2-E018-4163-8AC8-6B7C797F3FD3}"/>
    <cellStyle name="40% - Accent2 23 2" xfId="30021" xr:uid="{4DB76AC5-2D2B-47AA-9B4C-75F6FAB5B1C1}"/>
    <cellStyle name="40% - Accent2 24" xfId="4913" xr:uid="{88D93B7A-59BB-4C9D-AEBD-13961B182695}"/>
    <cellStyle name="40% - Accent2 24 2" xfId="30022" xr:uid="{4D0F8D5C-16E6-4470-8506-08F22D730996}"/>
    <cellStyle name="40% - Accent2 25" xfId="4914" xr:uid="{A6368FD0-692B-4E39-9647-69104CCFE032}"/>
    <cellStyle name="40% - Accent2 25 2" xfId="30023" xr:uid="{E13BC1D9-FEFC-4BF5-BF49-AA64007C11F1}"/>
    <cellStyle name="40% - Accent2 26" xfId="4915" xr:uid="{5AF40A38-88A5-4ACE-8D9F-C5F53483FD54}"/>
    <cellStyle name="40% - Accent2 26 2" xfId="30024" xr:uid="{2AA74F38-92F7-4AED-982C-E3F109A8735A}"/>
    <cellStyle name="40% - Accent2 27" xfId="4916" xr:uid="{D6E63156-E3C1-4B22-8827-307F79A0BBA8}"/>
    <cellStyle name="40% - Accent2 27 2" xfId="30025" xr:uid="{27E99678-6FD5-4227-B598-9079468A9DEF}"/>
    <cellStyle name="40% - Accent2 28" xfId="4917" xr:uid="{8235A06C-3704-4A72-8AE4-EFD70D8024EE}"/>
    <cellStyle name="40% - Accent2 28 2" xfId="30026" xr:uid="{F585C904-579C-4234-8CEB-43C8495E6870}"/>
    <cellStyle name="40% - Accent2 29" xfId="4918" xr:uid="{30C5DC56-79AC-40F6-868C-8B006BD2BCD8}"/>
    <cellStyle name="40% - Accent2 29 2" xfId="30027" xr:uid="{D7DEC7C2-C0E3-44B3-817C-9EFC089BA613}"/>
    <cellStyle name="40% - Accent2 3" xfId="76" xr:uid="{6325F72D-3FC0-4449-832C-6652F95A61EC}"/>
    <cellStyle name="40% - Accent2 3 2" xfId="4919" xr:uid="{34EC3F44-14FD-498A-BF5F-D56C120D7CDA}"/>
    <cellStyle name="40% - Accent2 3 2 2" xfId="30028" xr:uid="{974FA265-2A75-42AB-9469-E7083C0BCA78}"/>
    <cellStyle name="40% - Accent2 3 3" xfId="29484" xr:uid="{A42C9373-0E73-4616-89C8-ED02408183C2}"/>
    <cellStyle name="40% - Accent2 30" xfId="4920" xr:uid="{8FAC23CC-943C-4E3D-9D52-C16626F981CE}"/>
    <cellStyle name="40% - Accent2 30 2" xfId="30029" xr:uid="{9C153266-49DA-43C6-8446-23C8149B489F}"/>
    <cellStyle name="40% - Accent2 31" xfId="4921" xr:uid="{5A7E2D2E-C106-479C-81BF-238EC08D567B}"/>
    <cellStyle name="40% - Accent2 31 2" xfId="30030" xr:uid="{EF68B6E2-8B8C-4D73-AEB0-996DB079C766}"/>
    <cellStyle name="40% - Accent2 32" xfId="4922" xr:uid="{49E62C0F-C1EB-431D-B545-8C94D4B1E61A}"/>
    <cellStyle name="40% - Accent2 32 2" xfId="30031" xr:uid="{4B558F57-8A3E-42D4-9C03-BB82B8883AAE}"/>
    <cellStyle name="40% - Accent2 33" xfId="4923" xr:uid="{51286D2A-780F-470A-A985-722697022DCC}"/>
    <cellStyle name="40% - Accent2 33 2" xfId="30032" xr:uid="{531F30AA-C96E-4557-BEAC-08AD96FF5A51}"/>
    <cellStyle name="40% - Accent2 34" xfId="4924" xr:uid="{CA328229-4D4E-478D-9C8D-F934EECE5409}"/>
    <cellStyle name="40% - Accent2 34 2" xfId="30033" xr:uid="{14CF34BB-DD9B-4B9F-A4DB-8F187E39534F}"/>
    <cellStyle name="40% - Accent2 35" xfId="4925" xr:uid="{3710C5CB-69AF-40E4-AA50-3FFF4746C404}"/>
    <cellStyle name="40% - Accent2 35 2" xfId="30034" xr:uid="{356E1B5F-0A8C-4897-9768-1EBC5F50DD88}"/>
    <cellStyle name="40% - Accent2 36" xfId="4926" xr:uid="{0818AA41-3969-44EB-A497-7ABA72ED5ABD}"/>
    <cellStyle name="40% - Accent2 36 2" xfId="30035" xr:uid="{1CE1132F-91E4-4E05-9496-EB72C2C1F31B}"/>
    <cellStyle name="40% - Accent2 37" xfId="4927" xr:uid="{3836705B-A8D4-4FA3-9888-BD689916E2E1}"/>
    <cellStyle name="40% - Accent2 37 2" xfId="30036" xr:uid="{BBF1C53C-F8A5-4E9C-A6DC-8C4DD987D64A}"/>
    <cellStyle name="40% - Accent2 38" xfId="4928" xr:uid="{20E9802D-A69B-4A3E-82F9-7D95D76EB493}"/>
    <cellStyle name="40% - Accent2 38 2" xfId="30037" xr:uid="{272207CB-6123-465A-AB32-A49499E4962A}"/>
    <cellStyle name="40% - Accent2 39" xfId="4929" xr:uid="{C4745B8B-480C-47DB-88CA-A01888185DE6}"/>
    <cellStyle name="40% - Accent2 39 2" xfId="30038" xr:uid="{4C69F372-2B34-43AC-8225-13DF84A0D872}"/>
    <cellStyle name="40% - Accent2 4" xfId="394" xr:uid="{F4A20CE8-CC50-4FC0-8F28-6CD09FFD9FD2}"/>
    <cellStyle name="40% - Accent2 4 2" xfId="29485" xr:uid="{8DC1D2C6-E7EE-4925-8FB0-EC5F3AA6B066}"/>
    <cellStyle name="40% - Accent2 40" xfId="4930" xr:uid="{7F8508A0-4D37-4762-A04E-0C055A8FC446}"/>
    <cellStyle name="40% - Accent2 40 2" xfId="30039" xr:uid="{3636F42C-5BCF-41B6-B294-ECBF0D6FD838}"/>
    <cellStyle name="40% - Accent2 41" xfId="4931" xr:uid="{0FECCDC9-8DCB-4292-A145-92A73A352849}"/>
    <cellStyle name="40% - Accent2 41 2" xfId="30040" xr:uid="{474FA92B-A4A0-4478-8A1C-F0BD3921EC75}"/>
    <cellStyle name="40% - Accent2 42" xfId="4932" xr:uid="{BF4D3AE0-CD22-482A-8A7F-2660B0FCF0A9}"/>
    <cellStyle name="40% - Accent2 42 2" xfId="30041" xr:uid="{06D3F576-0ED6-4923-940B-28AB3E4BFD1C}"/>
    <cellStyle name="40% - Accent2 43" xfId="4933" xr:uid="{4608C065-864B-4C5A-86C2-0EF969A8CC72}"/>
    <cellStyle name="40% - Accent2 43 2" xfId="30042" xr:uid="{1F310616-B75D-4692-9FAF-3C8A08221B7B}"/>
    <cellStyle name="40% - Accent2 44" xfId="49406" xr:uid="{956A0D62-BBE3-421A-894D-A82A022152D3}"/>
    <cellStyle name="40% - Accent2 5" xfId="395" xr:uid="{A6D7192F-3B1B-43EA-979C-0651BAE1C523}"/>
    <cellStyle name="40% - Accent2 5 2" xfId="29486" xr:uid="{F744ECBD-73BF-44AA-ADEF-CA588866A125}"/>
    <cellStyle name="40% - Accent2 6" xfId="396" xr:uid="{9F677AE4-44DE-4485-8116-CEA17CD2D9DD}"/>
    <cellStyle name="40% - Accent2 6 2" xfId="30043" xr:uid="{34F67FF4-ED8E-4C8B-9312-3F2C3EE5C523}"/>
    <cellStyle name="40% - Accent2 7" xfId="397" xr:uid="{5AC366F1-5F15-4954-AE05-04519E860679}"/>
    <cellStyle name="40% - Accent2 7 2" xfId="30044" xr:uid="{923560BB-4C25-4B04-94FA-5F39DAF4DD20}"/>
    <cellStyle name="40% - Accent2 8" xfId="398" xr:uid="{DBE723A2-69F5-44EB-860F-45531B0AF893}"/>
    <cellStyle name="40% - Accent2 8 2" xfId="30045" xr:uid="{997A217F-7579-4A69-8B1F-EB6DB7CCD23E}"/>
    <cellStyle name="40% - Accent2 9" xfId="4934" xr:uid="{BD50A335-4400-48B3-8291-3498168BC69D}"/>
    <cellStyle name="40% - Accent2 9 2" xfId="12581" xr:uid="{8C6B606B-7221-4AC9-BE74-EEA25F7119FF}"/>
    <cellStyle name="40% - Accent2 9 2 2" xfId="32004" xr:uid="{68DA8BBB-A6F2-490C-97A3-AAEC90B88FBD}"/>
    <cellStyle name="40% - Accent2 9 3" xfId="30046" xr:uid="{794A656C-60E1-45B2-BFCE-EF5E42920D4E}"/>
    <cellStyle name="40% - Accent3" xfId="40" builtinId="39" customBuiltin="1"/>
    <cellStyle name="40% - Accent3 10" xfId="4935" xr:uid="{4CACAFBC-B270-4D9B-B6EF-BC8617F16ECD}"/>
    <cellStyle name="40% - Accent3 10 2" xfId="12582" xr:uid="{2758CB52-0350-4075-97F5-95ED22278638}"/>
    <cellStyle name="40% - Accent3 10 2 2" xfId="32005" xr:uid="{8A1A5D99-4EDA-4398-8E10-59CB682640CD}"/>
    <cellStyle name="40% - Accent3 10 3" xfId="30047" xr:uid="{11AC1B6B-5BC6-406D-90B2-EB4147C0E329}"/>
    <cellStyle name="40% - Accent3 11" xfId="4936" xr:uid="{F7C61ECA-7F2E-486E-BFE6-54796CF25500}"/>
    <cellStyle name="40% - Accent3 11 2" xfId="12583" xr:uid="{5A32BDA5-8994-44F7-B01A-65BFC2A08567}"/>
    <cellStyle name="40% - Accent3 11 2 2" xfId="32006" xr:uid="{C0501211-C312-4194-A673-49B5CC663CA1}"/>
    <cellStyle name="40% - Accent3 11 3" xfId="30048" xr:uid="{01D376AD-4DF7-4ADF-BB3F-3B8C18145F14}"/>
    <cellStyle name="40% - Accent3 12" xfId="4937" xr:uid="{114A3995-B6F3-4C92-9F3E-556BD0591534}"/>
    <cellStyle name="40% - Accent3 12 2" xfId="30049" xr:uid="{18532460-C786-44DA-89B6-7C1700862140}"/>
    <cellStyle name="40% - Accent3 13" xfId="4938" xr:uid="{BFBE0FD2-6C07-4BC3-B241-DF19BBD0F173}"/>
    <cellStyle name="40% - Accent3 13 2" xfId="30050" xr:uid="{FC19E94F-5246-47BB-A202-C97104E38E80}"/>
    <cellStyle name="40% - Accent3 14" xfId="4939" xr:uid="{A127C2F9-6302-4499-8B1A-A2CB914A0F14}"/>
    <cellStyle name="40% - Accent3 14 2" xfId="30051" xr:uid="{B0A78ADF-7900-44AE-9173-CDE91197A7BB}"/>
    <cellStyle name="40% - Accent3 15" xfId="4940" xr:uid="{C85D4DBF-6782-4812-8B79-B7FB494B307E}"/>
    <cellStyle name="40% - Accent3 15 2" xfId="30052" xr:uid="{2E117ED0-5604-45B8-9E4B-D0812F153F01}"/>
    <cellStyle name="40% - Accent3 16" xfId="4941" xr:uid="{6B565F08-47FD-4ED0-AD3F-8CC76463CCD9}"/>
    <cellStyle name="40% - Accent3 16 2" xfId="30053" xr:uid="{7A2AB534-F16F-4A5D-87C3-8C7AA458C833}"/>
    <cellStyle name="40% - Accent3 17" xfId="4942" xr:uid="{BA1F79EB-1CB7-4BA1-9EF9-B300D357224A}"/>
    <cellStyle name="40% - Accent3 17 2" xfId="30054" xr:uid="{77EE4DBF-5F66-483A-A1A5-190C17D13AB5}"/>
    <cellStyle name="40% - Accent3 18" xfId="4943" xr:uid="{9851EA72-E535-49DE-A7B3-471ABE4340B6}"/>
    <cellStyle name="40% - Accent3 18 2" xfId="30055" xr:uid="{347E7EAA-3B40-4F5E-93DA-4BB026CCD304}"/>
    <cellStyle name="40% - Accent3 19" xfId="4944" xr:uid="{88F529A1-1C71-4EA3-A236-A55A0605C6C6}"/>
    <cellStyle name="40% - Accent3 19 2" xfId="30056" xr:uid="{39EFF5A2-897D-4BC0-80FA-5741CF9F8D75}"/>
    <cellStyle name="40% - Accent3 2" xfId="77" xr:uid="{067084D3-DA1A-4EB1-8452-B323A42AF5E1}"/>
    <cellStyle name="40% - Accent3 2 10" xfId="399" xr:uid="{E65DDFE0-9F91-49C7-BE0C-7BFC1207E31E}"/>
    <cellStyle name="40% - Accent3 2 10 2" xfId="31443" xr:uid="{0D197D63-18EB-4775-9518-7B5EC4999AF9}"/>
    <cellStyle name="40% - Accent3 2 11" xfId="400" xr:uid="{6F1580CE-7C7D-40D7-8EE2-38B8FDB192BC}"/>
    <cellStyle name="40% - Accent3 2 11 2" xfId="31444" xr:uid="{8E379E36-B58A-465F-9DF1-54CD2BC0C3C7}"/>
    <cellStyle name="40% - Accent3 2 12" xfId="401" xr:uid="{CA448AA5-169D-4945-9FEE-FC9C55735308}"/>
    <cellStyle name="40% - Accent3 2 12 2" xfId="31445" xr:uid="{8C834D42-1180-437B-9072-CDFA546F2F8A}"/>
    <cellStyle name="40% - Accent3 2 13" xfId="402" xr:uid="{668C48F3-4B16-4D25-AE70-86AC4B255475}"/>
    <cellStyle name="40% - Accent3 2 13 2" xfId="31446" xr:uid="{D20DB4F0-2D82-4B55-A61B-1E6B367B0F9F}"/>
    <cellStyle name="40% - Accent3 2 14" xfId="403" xr:uid="{371A30C2-234E-48CF-AC7E-A04CE41F6250}"/>
    <cellStyle name="40% - Accent3 2 14 2" xfId="31447" xr:uid="{77D216D0-0FE2-4CA4-A666-969971B74E06}"/>
    <cellStyle name="40% - Accent3 2 15" xfId="404" xr:uid="{8CB7538A-35BA-499B-AD49-AF6CC8EB3AEE}"/>
    <cellStyle name="40% - Accent3 2 15 2" xfId="31448" xr:uid="{5F96D2D6-2DCE-45BA-82D8-DEE36A7BC2FD}"/>
    <cellStyle name="40% - Accent3 2 16" xfId="12584" xr:uid="{7D2734D2-6711-4465-90F1-74AB8445066A}"/>
    <cellStyle name="40% - Accent3 2 16 2" xfId="32007" xr:uid="{FD6A57AB-8A45-41E3-A5A3-32FEB95F8328}"/>
    <cellStyle name="40% - Accent3 2 17" xfId="29487" xr:uid="{7AD5B1FD-7248-4548-BB7A-CF2DA8ECB47B}"/>
    <cellStyle name="40% - Accent3 2 2" xfId="405" xr:uid="{6EAD209C-210E-4472-A056-447DDFA32C33}"/>
    <cellStyle name="40% - Accent3 2 2 2" xfId="31449" xr:uid="{DBC2AF72-6839-4616-AF22-A01B68BB5F04}"/>
    <cellStyle name="40% - Accent3 2 3" xfId="406" xr:uid="{05D4E3F8-7C06-4B9D-A238-8DDB5B769774}"/>
    <cellStyle name="40% - Accent3 2 3 2" xfId="31450" xr:uid="{6CAD206D-2839-4952-9BFD-91B829261552}"/>
    <cellStyle name="40% - Accent3 2 4" xfId="407" xr:uid="{1C05E6BB-2EDA-4DB5-8C3C-EE459408F573}"/>
    <cellStyle name="40% - Accent3 2 4 2" xfId="31451" xr:uid="{9F3EEEB4-7804-4DC2-88BE-CFE6A177CF57}"/>
    <cellStyle name="40% - Accent3 2 5" xfId="408" xr:uid="{273FAECE-E9F8-460C-BCA4-93E91675923B}"/>
    <cellStyle name="40% - Accent3 2 5 2" xfId="31452" xr:uid="{DC232DB8-69A7-4A24-96A3-4E87B7136569}"/>
    <cellStyle name="40% - Accent3 2 6" xfId="409" xr:uid="{930BE937-72FC-449D-8956-AA6F99AAE2E3}"/>
    <cellStyle name="40% - Accent3 2 6 2" xfId="31453" xr:uid="{EC99CD37-9438-47DC-A9EA-3ED2BA7EB697}"/>
    <cellStyle name="40% - Accent3 2 7" xfId="410" xr:uid="{D8456CE6-0D7E-4A91-AE5A-7CE85CD05D2E}"/>
    <cellStyle name="40% - Accent3 2 7 2" xfId="31454" xr:uid="{36CF246F-D4F0-49A8-B021-30F1FE8A034C}"/>
    <cellStyle name="40% - Accent3 2 8" xfId="411" xr:uid="{59E99E71-9B37-4779-BC72-68536E4641B4}"/>
    <cellStyle name="40% - Accent3 2 8 2" xfId="31455" xr:uid="{D7D5151F-35B4-49B9-97A1-45B9F5A95D83}"/>
    <cellStyle name="40% - Accent3 2 9" xfId="412" xr:uid="{FA6081C3-D204-4CD1-8EEF-46E02FC1969A}"/>
    <cellStyle name="40% - Accent3 2 9 2" xfId="31456" xr:uid="{8F0EA42F-57BE-4D19-B286-C78772355599}"/>
    <cellStyle name="40% - Accent3 20" xfId="4945" xr:uid="{6D8AFF76-5BF1-4C3E-B515-7C7B20C3DE0F}"/>
    <cellStyle name="40% - Accent3 20 2" xfId="30057" xr:uid="{C6284301-93BC-45DA-90FB-10163FA2B201}"/>
    <cellStyle name="40% - Accent3 21" xfId="4946" xr:uid="{E0F7A574-B039-4B65-9B21-CB22F8260E56}"/>
    <cellStyle name="40% - Accent3 21 2" xfId="30058" xr:uid="{D68B6529-CC96-4775-9472-4AA2FE327CED}"/>
    <cellStyle name="40% - Accent3 22" xfId="4947" xr:uid="{0578EA2A-24BB-4A76-AD34-2F2BEC6BD9ED}"/>
    <cellStyle name="40% - Accent3 22 2" xfId="30059" xr:uid="{4691B036-7082-4009-9AA3-BF16FA14B6A9}"/>
    <cellStyle name="40% - Accent3 23" xfId="4948" xr:uid="{33315C5E-FE62-4D75-90E0-A9A15CFD3E77}"/>
    <cellStyle name="40% - Accent3 23 2" xfId="30060" xr:uid="{3BC60C03-FD7F-4DEA-AE5D-B0AF01971D8C}"/>
    <cellStyle name="40% - Accent3 24" xfId="4949" xr:uid="{5D6E5394-9CB1-456D-B6F5-E03A50950D74}"/>
    <cellStyle name="40% - Accent3 24 2" xfId="30061" xr:uid="{BBCD88DD-3119-40F2-AE3B-CE44890B11C8}"/>
    <cellStyle name="40% - Accent3 25" xfId="4950" xr:uid="{EDBE6C35-4C0E-47C0-88AB-8F45C8C0F735}"/>
    <cellStyle name="40% - Accent3 25 2" xfId="30062" xr:uid="{522C5FA8-A2D5-4E42-9F47-CAE97EFB5802}"/>
    <cellStyle name="40% - Accent3 26" xfId="4951" xr:uid="{079D5912-C51F-4AA5-B3B6-1FD77F37AA16}"/>
    <cellStyle name="40% - Accent3 26 2" xfId="30063" xr:uid="{49109F4D-8365-4CF5-AE80-4FB9C29C6579}"/>
    <cellStyle name="40% - Accent3 27" xfId="4952" xr:uid="{A7FF0882-4033-4350-9F81-1A57E131924A}"/>
    <cellStyle name="40% - Accent3 27 2" xfId="30064" xr:uid="{360EE6EC-A39B-48BB-B642-732CC9E261D0}"/>
    <cellStyle name="40% - Accent3 28" xfId="4953" xr:uid="{2C8F353D-7A62-4E55-ACC1-13B41D67F796}"/>
    <cellStyle name="40% - Accent3 28 2" xfId="30065" xr:uid="{2C062D1F-0331-439E-92B0-FB1CE1977D1C}"/>
    <cellStyle name="40% - Accent3 29" xfId="4954" xr:uid="{4587FDD8-515E-4FB7-AE13-313C2C9AF9C0}"/>
    <cellStyle name="40% - Accent3 29 2" xfId="30066" xr:uid="{C7BB593D-B14E-46CB-8041-1B33A177B49A}"/>
    <cellStyle name="40% - Accent3 3" xfId="78" xr:uid="{790459F4-710B-4FBB-B0F5-66E0AB5601FB}"/>
    <cellStyle name="40% - Accent3 3 2" xfId="413" xr:uid="{45C2E464-1BEE-47D4-A0E6-A8E8872F8305}"/>
    <cellStyle name="40% - Accent3 3 2 2" xfId="12585" xr:uid="{4B810507-AD96-4E99-BEB3-6F84E7B4C60C}"/>
    <cellStyle name="40% - Accent3 3 2 2 2" xfId="49408" xr:uid="{78570EEC-15D5-4BE9-B98A-DFA7682E2698}"/>
    <cellStyle name="40% - Accent3 3 2 2 3" xfId="49407" xr:uid="{83A49708-A04B-4938-BCAE-DF0C138A67EA}"/>
    <cellStyle name="40% - Accent3 3 2 2 4" xfId="32008" xr:uid="{01926D2B-43FA-45B9-A7CD-591D89C98905}"/>
    <cellStyle name="40% - Accent3 3 2 3" xfId="4955" xr:uid="{B5E01C5A-5C4D-43C3-A7B7-AA12AA91483C}"/>
    <cellStyle name="40% - Accent3 3 2 4" xfId="30067" xr:uid="{2AB2BFEC-957E-43A3-9FF6-EF390988C9CB}"/>
    <cellStyle name="40% - Accent3 3 3" xfId="7456" xr:uid="{BB88B08C-1333-40D4-BAD2-323F6BFC1617}"/>
    <cellStyle name="40% - Accent3 3 3 2" xfId="31457" xr:uid="{DA1E5ACA-D68B-43A1-9216-C1FCA5945AE5}"/>
    <cellStyle name="40% - Accent3 3 4" xfId="8835" xr:uid="{7636F16B-CF51-447E-B987-BCB4F3958982}"/>
    <cellStyle name="40% - Accent3 3 5" xfId="29488" xr:uid="{9F8798B0-E95D-4A89-A31E-F621D507728F}"/>
    <cellStyle name="40% - Accent3 30" xfId="4956" xr:uid="{08C232F6-23CA-40B5-9303-60A6DB87772F}"/>
    <cellStyle name="40% - Accent3 30 2" xfId="30068" xr:uid="{432BA1E3-9CC1-40A4-970A-33F5796F81EA}"/>
    <cellStyle name="40% - Accent3 31" xfId="4957" xr:uid="{D093EEC3-9268-4563-8586-9979DABB582D}"/>
    <cellStyle name="40% - Accent3 31 2" xfId="30069" xr:uid="{A306AEB9-A3A5-4BD2-930D-B2EB13189E1B}"/>
    <cellStyle name="40% - Accent3 32" xfId="4958" xr:uid="{8D8A88D0-7B0F-428F-9D39-5C859AFA420C}"/>
    <cellStyle name="40% - Accent3 32 2" xfId="30070" xr:uid="{3563E58F-52C6-4050-B7C8-CCFD660B95FD}"/>
    <cellStyle name="40% - Accent3 33" xfId="4959" xr:uid="{ABE9602C-82E9-446F-B3F2-14F5598A8C17}"/>
    <cellStyle name="40% - Accent3 33 2" xfId="30071" xr:uid="{894CE163-858C-4CE1-9F8B-27D463834573}"/>
    <cellStyle name="40% - Accent3 34" xfId="4960" xr:uid="{CA58505E-9B42-44C7-BB89-BF39D3ED8777}"/>
    <cellStyle name="40% - Accent3 34 2" xfId="30072" xr:uid="{07D44C6E-ABA4-460C-B6CC-1581FE290A89}"/>
    <cellStyle name="40% - Accent3 35" xfId="4961" xr:uid="{A9B4C5F6-75B1-4761-A6E7-F81C575EA6EF}"/>
    <cellStyle name="40% - Accent3 35 2" xfId="30073" xr:uid="{DD35980F-C624-4568-B6A9-C96579DACF83}"/>
    <cellStyle name="40% - Accent3 36" xfId="4962" xr:uid="{7AE8B6A3-18C0-4DE1-B86A-C460421CE585}"/>
    <cellStyle name="40% - Accent3 36 2" xfId="30074" xr:uid="{30051FF6-5A4A-4BB0-9833-9E4FB9C9FAA1}"/>
    <cellStyle name="40% - Accent3 37" xfId="4963" xr:uid="{4861F4E1-AC10-48E0-B462-29A81A24E342}"/>
    <cellStyle name="40% - Accent3 37 2" xfId="30075" xr:uid="{73D7D343-B575-4274-AB5E-BB78296488B2}"/>
    <cellStyle name="40% - Accent3 38" xfId="4964" xr:uid="{A4728BE9-A6BB-4E91-8ADC-ACC9AEC167F8}"/>
    <cellStyle name="40% - Accent3 38 2" xfId="30076" xr:uid="{F8CCB564-01AD-4E75-B969-738CC3C3B07B}"/>
    <cellStyle name="40% - Accent3 39" xfId="4965" xr:uid="{C7834AAD-A3C5-4A6A-854E-42324E690308}"/>
    <cellStyle name="40% - Accent3 39 2" xfId="30077" xr:uid="{925BA8CA-E4AF-4D69-98F1-704C84C1BCAE}"/>
    <cellStyle name="40% - Accent3 4" xfId="414" xr:uid="{1837B0CC-747C-48EF-BED1-6AF8E8EF999A}"/>
    <cellStyle name="40% - Accent3 4 2" xfId="7457" xr:uid="{225EF119-3A79-4B28-919A-CE6361A17750}"/>
    <cellStyle name="40% - Accent3 4 2 2" xfId="31458" xr:uid="{D4A99C17-8F33-48FE-8D72-1723EEBE0ECC}"/>
    <cellStyle name="40% - Accent3 4 3" xfId="8960" xr:uid="{D9E5C4C1-9481-42C8-A1DC-36106E813E90}"/>
    <cellStyle name="40% - Accent3 4 4" xfId="4966" xr:uid="{A2E94362-D670-4385-BB18-FF846B8178B6}"/>
    <cellStyle name="40% - Accent3 4 5" xfId="29489" xr:uid="{0671A224-FACD-4298-8A62-C4E4E143231F}"/>
    <cellStyle name="40% - Accent3 40" xfId="4967" xr:uid="{084D7D48-0B48-4D8E-B901-648D7C527E72}"/>
    <cellStyle name="40% - Accent3 40 2" xfId="30078" xr:uid="{068A956B-7DFE-4B37-A3CB-548C84879375}"/>
    <cellStyle name="40% - Accent3 41" xfId="4968" xr:uid="{14FF253E-E41C-48FD-B1D8-28FDEF6637C2}"/>
    <cellStyle name="40% - Accent3 41 2" xfId="30079" xr:uid="{2C6EC1F5-51EF-4800-B582-B7FC3FAC9140}"/>
    <cellStyle name="40% - Accent3 42" xfId="4969" xr:uid="{B3337C9A-6452-4E09-838C-D58D36617319}"/>
    <cellStyle name="40% - Accent3 42 2" xfId="30080" xr:uid="{8F571102-066E-4C98-A8C9-51462348BAAF}"/>
    <cellStyle name="40% - Accent3 43" xfId="4970" xr:uid="{E8CAD2F7-04AD-4968-A4D0-8FA446953123}"/>
    <cellStyle name="40% - Accent3 43 2" xfId="30081" xr:uid="{EAD07E2A-18A9-4CD5-93C0-53834397B1F4}"/>
    <cellStyle name="40% - Accent3 44" xfId="49409" xr:uid="{C4EC8E3B-0883-400E-9739-2268D658411E}"/>
    <cellStyle name="40% - Accent3 5" xfId="415" xr:uid="{F1465583-1AB3-4CAB-86F7-2B0C98B1A7D7}"/>
    <cellStyle name="40% - Accent3 5 2" xfId="7458" xr:uid="{2B98327C-CE92-419D-91E7-2EB1B00E7B0F}"/>
    <cellStyle name="40% - Accent3 5 2 2" xfId="31459" xr:uid="{B881BE82-7A9B-428B-BCDB-9216A53FF5CB}"/>
    <cellStyle name="40% - Accent3 5 3" xfId="8961" xr:uid="{2C46DE12-6BBE-4BC5-A061-65CBF4F76A95}"/>
    <cellStyle name="40% - Accent3 5 4" xfId="4971" xr:uid="{EA06C33B-0BDD-44CB-83D3-17AD989DB06C}"/>
    <cellStyle name="40% - Accent3 5 5" xfId="29490" xr:uid="{C2491E84-E58A-470D-86A6-D54D7964617F}"/>
    <cellStyle name="40% - Accent3 6" xfId="416" xr:uid="{3A69583F-F142-4471-9711-526F32F72D3D}"/>
    <cellStyle name="40% - Accent3 6 2" xfId="7459" xr:uid="{9E865F55-E27E-4E45-9AAA-14E8198F2F14}"/>
    <cellStyle name="40% - Accent3 6 2 2" xfId="31460" xr:uid="{B1FA1FAF-6654-432B-B438-B46B3C15BDD6}"/>
    <cellStyle name="40% - Accent3 6 3" xfId="8962" xr:uid="{BFC926CE-75C2-4891-BC10-52526F98E088}"/>
    <cellStyle name="40% - Accent3 6 4" xfId="4972" xr:uid="{56E6D927-D117-4826-BCD7-2562AE04DF5D}"/>
    <cellStyle name="40% - Accent3 6 5" xfId="30082" xr:uid="{F087CBFD-8EF7-4EBB-8619-B481EB3E8629}"/>
    <cellStyle name="40% - Accent3 7" xfId="417" xr:uid="{969FBBD8-D8E6-4BB6-BECE-D008B890D280}"/>
    <cellStyle name="40% - Accent3 7 2" xfId="7460" xr:uid="{BEBE18F2-9D5B-493C-883B-D49010E6A5AE}"/>
    <cellStyle name="40% - Accent3 7 2 2" xfId="31461" xr:uid="{AFBC9124-AA16-4B03-8546-158D5B352319}"/>
    <cellStyle name="40% - Accent3 7 3" xfId="8963" xr:uid="{EABAB4D8-C728-48F3-803D-51A55F1A3955}"/>
    <cellStyle name="40% - Accent3 7 4" xfId="4973" xr:uid="{308F151F-C4C8-4BE3-895F-136D71198A42}"/>
    <cellStyle name="40% - Accent3 7 5" xfId="30083" xr:uid="{1590F4F4-2849-4027-BAE8-E55CD3BFA20C}"/>
    <cellStyle name="40% - Accent3 8" xfId="418" xr:uid="{15BD31F1-1C0B-40B2-A678-15EC7389FF57}"/>
    <cellStyle name="40% - Accent3 8 2" xfId="7461" xr:uid="{17298B92-C7DD-45D8-AEE9-300BC7C1B3AC}"/>
    <cellStyle name="40% - Accent3 8 2 2" xfId="31462" xr:uid="{E618C836-37CC-4715-8384-E206D90057B9}"/>
    <cellStyle name="40% - Accent3 8 3" xfId="8964" xr:uid="{B1EF2DAB-0958-429A-A093-32C9DB8FA235}"/>
    <cellStyle name="40% - Accent3 8 4" xfId="4974" xr:uid="{F29033F5-FD69-46CC-BE3E-E3824FE89B74}"/>
    <cellStyle name="40% - Accent3 8 5" xfId="30084" xr:uid="{716BD01D-F7C3-4D0F-9645-AC9D12703025}"/>
    <cellStyle name="40% - Accent3 9" xfId="4975" xr:uid="{D05A291A-9DD1-41AB-B4A3-43C60D3496FC}"/>
    <cellStyle name="40% - Accent3 9 2" xfId="12586" xr:uid="{06217FD7-48E6-45DA-8614-0EA695FF7249}"/>
    <cellStyle name="40% - Accent3 9 2 2" xfId="32009" xr:uid="{B7BB5C88-F98F-4DD4-99FB-0E9C27D8D6FD}"/>
    <cellStyle name="40% - Accent3 9 3" xfId="30085" xr:uid="{EFC96431-948A-42C9-82A6-DD1470F0321A}"/>
    <cellStyle name="40% - Accent4" xfId="44" builtinId="43" customBuiltin="1"/>
    <cellStyle name="40% - Accent4 10" xfId="4976" xr:uid="{4C9401C4-D44F-4FBC-A9BA-1876DF766743}"/>
    <cellStyle name="40% - Accent4 10 2" xfId="12587" xr:uid="{E5B2416C-4524-4379-825E-FBFB5FCCE050}"/>
    <cellStyle name="40% - Accent4 10 2 2" xfId="32010" xr:uid="{D9F4F5AB-1327-46F4-83EC-367C8EF3A70A}"/>
    <cellStyle name="40% - Accent4 10 3" xfId="30086" xr:uid="{2D1B7E15-C3FC-4828-9DEC-446B44A566F6}"/>
    <cellStyle name="40% - Accent4 11" xfId="4977" xr:uid="{0CC4735B-6DF3-4441-9196-8EFADB843854}"/>
    <cellStyle name="40% - Accent4 11 2" xfId="12588" xr:uid="{433F7131-0591-448A-8D5D-EB8C5808D72B}"/>
    <cellStyle name="40% - Accent4 11 2 2" xfId="32011" xr:uid="{563C5014-0DF1-47E5-AB74-40489EB02B30}"/>
    <cellStyle name="40% - Accent4 11 3" xfId="30087" xr:uid="{27809E0A-108C-454B-9D6F-2CA433CB459C}"/>
    <cellStyle name="40% - Accent4 12" xfId="4978" xr:uid="{40533227-907E-4F8E-871F-56ACA418A917}"/>
    <cellStyle name="40% - Accent4 12 2" xfId="30088" xr:uid="{B9017CC0-87EA-433E-8FF1-AD8FE7102C62}"/>
    <cellStyle name="40% - Accent4 13" xfId="4979" xr:uid="{2E2FF989-FB2A-48B8-AB34-7B2F87FE1B15}"/>
    <cellStyle name="40% - Accent4 13 2" xfId="30089" xr:uid="{ECABF48D-BD14-438A-8897-ABF08785671F}"/>
    <cellStyle name="40% - Accent4 14" xfId="4980" xr:uid="{49A1659E-327F-4309-9CFF-09C0B78DCB2A}"/>
    <cellStyle name="40% - Accent4 14 2" xfId="30090" xr:uid="{9363FA8E-AED1-4E8C-9753-44BF395A3CE3}"/>
    <cellStyle name="40% - Accent4 15" xfId="4981" xr:uid="{48FE1345-494D-40A3-AE52-ED45B9A55B9D}"/>
    <cellStyle name="40% - Accent4 15 2" xfId="30091" xr:uid="{8059DCED-1DBD-4A13-832D-D40A63B2151B}"/>
    <cellStyle name="40% - Accent4 16" xfId="4982" xr:uid="{B35E9097-9C94-45F3-ACD8-4C99F4AECDFF}"/>
    <cellStyle name="40% - Accent4 16 2" xfId="30092" xr:uid="{52600E18-002D-4F27-8F5C-EA06975E06D7}"/>
    <cellStyle name="40% - Accent4 17" xfId="4983" xr:uid="{DCD3C850-43A6-4EE6-B2B4-B6DB6274CA90}"/>
    <cellStyle name="40% - Accent4 17 2" xfId="30093" xr:uid="{F5CA23EA-0D4E-4578-9DF8-1DCA744D3AD7}"/>
    <cellStyle name="40% - Accent4 18" xfId="4984" xr:uid="{CC394F3F-22CE-4E88-B76E-FD9BBB5C193F}"/>
    <cellStyle name="40% - Accent4 18 2" xfId="30094" xr:uid="{403A9743-8D1A-4489-904F-9D25441F6F3A}"/>
    <cellStyle name="40% - Accent4 19" xfId="4985" xr:uid="{ECD6B0A7-B987-445F-BD98-BBAD202F8119}"/>
    <cellStyle name="40% - Accent4 19 2" xfId="30095" xr:uid="{DD9621DA-DD78-4B83-BA84-B9BE1FD36D08}"/>
    <cellStyle name="40% - Accent4 2" xfId="79" xr:uid="{ADEBA097-F51F-459E-AA8A-0BD693199F25}"/>
    <cellStyle name="40% - Accent4 2 10" xfId="419" xr:uid="{E9181576-2E21-432C-95C0-075F70E0A95A}"/>
    <cellStyle name="40% - Accent4 2 10 2" xfId="31463" xr:uid="{6E89CD01-9084-46FA-85A9-3C114676CC3A}"/>
    <cellStyle name="40% - Accent4 2 11" xfId="420" xr:uid="{D950BCDE-8AE6-4474-B2AB-72A0DAF97D15}"/>
    <cellStyle name="40% - Accent4 2 11 2" xfId="31464" xr:uid="{C623E8EA-D02E-4F57-80EC-AB3DE04EA8DC}"/>
    <cellStyle name="40% - Accent4 2 12" xfId="421" xr:uid="{CAA795C5-88BC-440F-93C0-FEAEEA7FF8E7}"/>
    <cellStyle name="40% - Accent4 2 12 2" xfId="31465" xr:uid="{ADFA5994-4774-4551-B376-643A29A9CFCB}"/>
    <cellStyle name="40% - Accent4 2 13" xfId="422" xr:uid="{5F85532C-FDE6-4973-898B-BF7C2FACFAF9}"/>
    <cellStyle name="40% - Accent4 2 13 2" xfId="31466" xr:uid="{577397B5-F6A8-4D5D-BFC9-697585B27EEB}"/>
    <cellStyle name="40% - Accent4 2 14" xfId="423" xr:uid="{1C44AF51-EDF5-4972-B200-10AB14D23B99}"/>
    <cellStyle name="40% - Accent4 2 14 2" xfId="31467" xr:uid="{1A67A3B9-D566-4B03-B9F1-B17C4B4C3734}"/>
    <cellStyle name="40% - Accent4 2 15" xfId="424" xr:uid="{A46D4151-D5CE-43D6-A4F7-FEC8B2A56BF6}"/>
    <cellStyle name="40% - Accent4 2 15 2" xfId="31468" xr:uid="{32DC8DDE-6E51-4044-A6ED-D9A29DA78B5A}"/>
    <cellStyle name="40% - Accent4 2 16" xfId="12589" xr:uid="{2C1D0B84-7A8B-4945-A01A-FA5FBE4495DE}"/>
    <cellStyle name="40% - Accent4 2 16 2" xfId="32012" xr:uid="{23F5E3E3-3B5B-4A9A-B22E-6EFBA2996422}"/>
    <cellStyle name="40% - Accent4 2 17" xfId="29491" xr:uid="{A1FD71D7-1E50-48BD-AD0B-2D68B5128353}"/>
    <cellStyle name="40% - Accent4 2 2" xfId="425" xr:uid="{FD6F4BFE-4B90-412B-B133-4405096B2FE6}"/>
    <cellStyle name="40% - Accent4 2 2 2" xfId="31469" xr:uid="{FECC11AC-5EC3-4EBE-8523-4B986CEECC4E}"/>
    <cellStyle name="40% - Accent4 2 3" xfId="426" xr:uid="{FE2AECC8-F3BB-4A98-8FF8-ED8D033CB1BB}"/>
    <cellStyle name="40% - Accent4 2 3 2" xfId="31470" xr:uid="{284A8560-CC0D-4B0D-BC8E-34A53FC3DE40}"/>
    <cellStyle name="40% - Accent4 2 4" xfId="427" xr:uid="{0B0855A5-C7E3-44D0-AA16-E38AE7938368}"/>
    <cellStyle name="40% - Accent4 2 4 2" xfId="31471" xr:uid="{D9283CCD-6BDC-4B80-B46D-64308D2D0401}"/>
    <cellStyle name="40% - Accent4 2 5" xfId="428" xr:uid="{ACE4025D-C426-4614-B8E0-1FD0E5D27B81}"/>
    <cellStyle name="40% - Accent4 2 5 2" xfId="31472" xr:uid="{E70C948B-D1C6-49BA-961B-8DA4656762F7}"/>
    <cellStyle name="40% - Accent4 2 6" xfId="429" xr:uid="{44970E26-0951-40E1-9F9D-884D8A8D79EA}"/>
    <cellStyle name="40% - Accent4 2 6 2" xfId="31473" xr:uid="{19F109E9-F67E-4F71-B484-5A0F8BD5CB02}"/>
    <cellStyle name="40% - Accent4 2 7" xfId="430" xr:uid="{2CE7EC74-6397-4AA5-A6D2-4E006B2BE94E}"/>
    <cellStyle name="40% - Accent4 2 7 2" xfId="31474" xr:uid="{9D43B632-3F46-4177-85DA-94559D6D0A9E}"/>
    <cellStyle name="40% - Accent4 2 8" xfId="431" xr:uid="{8C757F0C-C04D-471C-9488-9F7A3539DF09}"/>
    <cellStyle name="40% - Accent4 2 8 2" xfId="31475" xr:uid="{F45FFACE-72F3-40FE-B2C0-696EAE8325A1}"/>
    <cellStyle name="40% - Accent4 2 9" xfId="432" xr:uid="{65239F66-43FA-4871-858D-70AE217C8AE0}"/>
    <cellStyle name="40% - Accent4 2 9 2" xfId="31476" xr:uid="{EBEE3CBD-126F-4A38-B7B8-E761F869B8E3}"/>
    <cellStyle name="40% - Accent4 20" xfId="4986" xr:uid="{F5696540-E8D0-428A-B45B-5FBAFB3D9B9B}"/>
    <cellStyle name="40% - Accent4 20 2" xfId="30096" xr:uid="{6C9B76D2-17D8-4DD6-811F-24EE6CE2B13A}"/>
    <cellStyle name="40% - Accent4 21" xfId="4987" xr:uid="{A8B718A9-E578-4021-AF68-3126E7BF4C27}"/>
    <cellStyle name="40% - Accent4 21 2" xfId="30097" xr:uid="{285E5C66-73B6-4F2C-87FA-3DC0D4CB674C}"/>
    <cellStyle name="40% - Accent4 22" xfId="4988" xr:uid="{B89F1757-3F5D-433F-AA63-67D965991366}"/>
    <cellStyle name="40% - Accent4 22 2" xfId="30098" xr:uid="{A072DD01-6154-43EC-8BEC-F08C4B7C99DF}"/>
    <cellStyle name="40% - Accent4 23" xfId="4989" xr:uid="{5BC8510E-ECD3-4BF0-BD81-26F5D9C930CD}"/>
    <cellStyle name="40% - Accent4 23 2" xfId="30099" xr:uid="{99376A77-68A6-48A1-B011-FBFAA4EFC590}"/>
    <cellStyle name="40% - Accent4 24" xfId="4990" xr:uid="{B93E85B2-D52A-42E8-B1D3-44FDF2858AC9}"/>
    <cellStyle name="40% - Accent4 24 2" xfId="30100" xr:uid="{8C21D89D-8E2C-4A12-AF80-1FAF370BBBB5}"/>
    <cellStyle name="40% - Accent4 25" xfId="4991" xr:uid="{ECC7E070-975A-44C0-A90A-94BB018B37A0}"/>
    <cellStyle name="40% - Accent4 25 2" xfId="30101" xr:uid="{AB913939-8767-41D0-BBA0-3CAAB873C4C5}"/>
    <cellStyle name="40% - Accent4 26" xfId="4992" xr:uid="{4BE70EFA-382D-4922-9AAF-2427CCC6187A}"/>
    <cellStyle name="40% - Accent4 26 2" xfId="30102" xr:uid="{ACAD29DC-EB19-43E9-8DC4-12C3FF3630E1}"/>
    <cellStyle name="40% - Accent4 27" xfId="4993" xr:uid="{230D3D61-79A5-4998-BBA9-D9A4B80C623B}"/>
    <cellStyle name="40% - Accent4 27 2" xfId="30103" xr:uid="{4F29F283-42D9-4C99-AB93-1D5F42B3B249}"/>
    <cellStyle name="40% - Accent4 28" xfId="4994" xr:uid="{1F0EEF0E-8D5B-4834-BD7F-005509F0FEE4}"/>
    <cellStyle name="40% - Accent4 28 2" xfId="30104" xr:uid="{BFBDF8AE-CBFF-4E3C-AC8B-29A9F9A4D160}"/>
    <cellStyle name="40% - Accent4 29" xfId="4995" xr:uid="{9BE7F7E9-4841-415B-A8AA-163E65E75D73}"/>
    <cellStyle name="40% - Accent4 29 2" xfId="30105" xr:uid="{580C70DC-7634-480D-AE14-A517EA5309C0}"/>
    <cellStyle name="40% - Accent4 3" xfId="80" xr:uid="{D02AE49F-019A-47BF-AD9A-FE6470461541}"/>
    <cellStyle name="40% - Accent4 3 2" xfId="433" xr:uid="{605128D2-C21C-4460-91E7-6A2514F3AEC5}"/>
    <cellStyle name="40% - Accent4 3 2 2" xfId="12590" xr:uid="{4B5E12E7-A32B-41B2-9187-1CB47F69A003}"/>
    <cellStyle name="40% - Accent4 3 2 2 2" xfId="49411" xr:uid="{0C180551-1B01-422B-BAB7-485C33C2E102}"/>
    <cellStyle name="40% - Accent4 3 2 2 3" xfId="49410" xr:uid="{262B3E0B-E3CB-4160-844D-306DF9F5C5E8}"/>
    <cellStyle name="40% - Accent4 3 2 2 4" xfId="32013" xr:uid="{F01BEE45-4832-4BD9-A2BE-603052CBA5D6}"/>
    <cellStyle name="40% - Accent4 3 2 3" xfId="4996" xr:uid="{3E6056F4-9C5C-4AA7-B9E3-83FEC5869648}"/>
    <cellStyle name="40% - Accent4 3 2 4" xfId="30106" xr:uid="{5644A5E3-BBBE-4AB3-9915-1D9336A3879E}"/>
    <cellStyle name="40% - Accent4 3 3" xfId="7462" xr:uid="{39F5761D-8762-4B1A-95B9-F811945D8CB0}"/>
    <cellStyle name="40% - Accent4 3 3 2" xfId="31477" xr:uid="{CB155192-C717-4BDB-BC2E-70E9FA7D0F77}"/>
    <cellStyle name="40% - Accent4 3 4" xfId="8836" xr:uid="{CD127F0A-3041-4139-A887-E4E49ABE68DB}"/>
    <cellStyle name="40% - Accent4 3 5" xfId="29492" xr:uid="{E1F75D83-5AB3-4825-8466-BB64D4A9D65A}"/>
    <cellStyle name="40% - Accent4 30" xfId="4997" xr:uid="{BAED4275-AA4B-4301-8481-21F676D7405D}"/>
    <cellStyle name="40% - Accent4 30 2" xfId="30107" xr:uid="{4B451847-10C2-4CE6-8E40-77956E2B4B76}"/>
    <cellStyle name="40% - Accent4 31" xfId="4998" xr:uid="{1BA6BB02-7596-4F47-8912-988100862808}"/>
    <cellStyle name="40% - Accent4 31 2" xfId="30108" xr:uid="{FAC1373D-4EE9-4751-A712-BB4CC20AE180}"/>
    <cellStyle name="40% - Accent4 32" xfId="4999" xr:uid="{573B842A-0B5F-4A37-B0B8-B795FE04C942}"/>
    <cellStyle name="40% - Accent4 32 2" xfId="30109" xr:uid="{FC8A8D67-22B3-4102-931A-4AF433AA865B}"/>
    <cellStyle name="40% - Accent4 33" xfId="5000" xr:uid="{8CB50B47-7A2B-48CC-A4DC-B6C0B1761FAE}"/>
    <cellStyle name="40% - Accent4 33 2" xfId="30110" xr:uid="{CF4D1E64-DD12-4D6A-9238-3C0F60926DE0}"/>
    <cellStyle name="40% - Accent4 34" xfId="5001" xr:uid="{5CC9A488-80DB-4E64-A373-390499A1075F}"/>
    <cellStyle name="40% - Accent4 34 2" xfId="30111" xr:uid="{8C6E5B23-AA90-402E-A3D6-A7C74CBC7EE4}"/>
    <cellStyle name="40% - Accent4 35" xfId="5002" xr:uid="{DAD93C00-6FBF-4F24-9DB2-7E2D1B7234F5}"/>
    <cellStyle name="40% - Accent4 35 2" xfId="30112" xr:uid="{7F3D3B87-009B-4E5A-A08E-6A82204E82BA}"/>
    <cellStyle name="40% - Accent4 36" xfId="5003" xr:uid="{A9681EDC-C2B9-4A3B-9810-F4DFC72A26A2}"/>
    <cellStyle name="40% - Accent4 36 2" xfId="30113" xr:uid="{C8706847-2970-4A6D-A3D7-9AE6B3D07017}"/>
    <cellStyle name="40% - Accent4 37" xfId="5004" xr:uid="{FAA37431-DD80-4775-8434-7CB1AACBF932}"/>
    <cellStyle name="40% - Accent4 37 2" xfId="30114" xr:uid="{59E2D8D6-FA99-4AB1-92DD-20A3224B67E4}"/>
    <cellStyle name="40% - Accent4 38" xfId="5005" xr:uid="{A6D44EEE-6622-4704-89F4-A1D21FC75CFF}"/>
    <cellStyle name="40% - Accent4 38 2" xfId="30115" xr:uid="{03275E7A-B993-42B7-BED2-43A52F6FE424}"/>
    <cellStyle name="40% - Accent4 39" xfId="5006" xr:uid="{9A08006D-41B7-455F-A17D-FB97D58F06A3}"/>
    <cellStyle name="40% - Accent4 39 2" xfId="30116" xr:uid="{245E02A3-E1BF-43CF-81D7-01B9DDB0A100}"/>
    <cellStyle name="40% - Accent4 4" xfId="434" xr:uid="{D96597A1-ACBC-424E-A37D-1F123E5FE54F}"/>
    <cellStyle name="40% - Accent4 4 2" xfId="7463" xr:uid="{0BF33E30-6F69-4034-8F84-78F55F085F1D}"/>
    <cellStyle name="40% - Accent4 4 2 2" xfId="31478" xr:uid="{008C759B-A463-42B1-AB0E-70B397576886}"/>
    <cellStyle name="40% - Accent4 4 3" xfId="8965" xr:uid="{75B96213-FCFF-497B-9F06-94A76FEE2A93}"/>
    <cellStyle name="40% - Accent4 4 4" xfId="5007" xr:uid="{DCE709F8-67DD-4C71-8C64-D85714A05124}"/>
    <cellStyle name="40% - Accent4 4 5" xfId="29493" xr:uid="{A356BB59-8D86-44E0-BBC9-9880043A7491}"/>
    <cellStyle name="40% - Accent4 40" xfId="5008" xr:uid="{9678DECC-00AE-4B8F-8611-64EEB087B219}"/>
    <cellStyle name="40% - Accent4 40 2" xfId="30117" xr:uid="{E0ED95BF-956D-4EBE-8D79-33A208B7254A}"/>
    <cellStyle name="40% - Accent4 41" xfId="5009" xr:uid="{09214C8A-7172-4F0C-8CD7-E202EC36D400}"/>
    <cellStyle name="40% - Accent4 41 2" xfId="30118" xr:uid="{6C854FA8-72D9-4006-8387-5A858133761F}"/>
    <cellStyle name="40% - Accent4 42" xfId="5010" xr:uid="{39A1F53A-6967-4137-B95B-2CD6DE5345F2}"/>
    <cellStyle name="40% - Accent4 42 2" xfId="30119" xr:uid="{2107D8CB-D828-4A63-9D1E-C7B06D994BD8}"/>
    <cellStyle name="40% - Accent4 43" xfId="5011" xr:uid="{3F509D42-7121-4C52-AC26-B06919C77075}"/>
    <cellStyle name="40% - Accent4 43 2" xfId="30120" xr:uid="{592619B5-9704-4A4E-AC81-CFB548AA4AE6}"/>
    <cellStyle name="40% - Accent4 44" xfId="49412" xr:uid="{FB302618-27F2-4436-BCDE-144EFE9132C4}"/>
    <cellStyle name="40% - Accent4 5" xfId="435" xr:uid="{9713339E-3325-4FBF-A8C7-80A0A5323F73}"/>
    <cellStyle name="40% - Accent4 5 2" xfId="7464" xr:uid="{56FDE7CA-1DED-415C-BD2B-6AB5C5FDC8C7}"/>
    <cellStyle name="40% - Accent4 5 2 2" xfId="31479" xr:uid="{A68D84E3-E8E3-4341-80D7-79CB3CE4E70C}"/>
    <cellStyle name="40% - Accent4 5 3" xfId="8966" xr:uid="{F61EBC04-4F59-4A3F-B554-ED6EE9AD103E}"/>
    <cellStyle name="40% - Accent4 5 4" xfId="5012" xr:uid="{E45407A1-F521-43E3-9E11-B61FADC09F71}"/>
    <cellStyle name="40% - Accent4 5 5" xfId="29494" xr:uid="{BA3129D4-7C15-44A1-802F-647652589122}"/>
    <cellStyle name="40% - Accent4 6" xfId="436" xr:uid="{2A7B50CA-FC85-4D5E-A7C6-2B7D5BE9AB50}"/>
    <cellStyle name="40% - Accent4 6 2" xfId="7465" xr:uid="{5A765CF6-CDBA-416C-AF08-957612D1F800}"/>
    <cellStyle name="40% - Accent4 6 2 2" xfId="31480" xr:uid="{BC2886AE-AC0C-4C47-998B-5E3A87AFC6AE}"/>
    <cellStyle name="40% - Accent4 6 3" xfId="8967" xr:uid="{9E6EE541-E52B-49AC-B10E-6F0BD798D2C4}"/>
    <cellStyle name="40% - Accent4 6 4" xfId="5013" xr:uid="{9D8A9645-9371-4914-AC83-12247ECE9755}"/>
    <cellStyle name="40% - Accent4 6 5" xfId="30121" xr:uid="{61FBC7C3-ED87-4A90-B048-EA224A5764D3}"/>
    <cellStyle name="40% - Accent4 7" xfId="437" xr:uid="{5B9B2EB8-D608-4580-877D-263F2FC4E945}"/>
    <cellStyle name="40% - Accent4 7 2" xfId="7466" xr:uid="{380473CB-DC70-4F4B-AC06-CD8455B3D5C5}"/>
    <cellStyle name="40% - Accent4 7 2 2" xfId="31481" xr:uid="{31D6353E-B2A2-4523-BB93-7EBF29F3DA91}"/>
    <cellStyle name="40% - Accent4 7 3" xfId="8968" xr:uid="{3B586DBC-1C71-4C9D-A66E-733CA34053FA}"/>
    <cellStyle name="40% - Accent4 7 4" xfId="5014" xr:uid="{366E1A6D-7E94-4E42-ACA5-6580AF4A6FB4}"/>
    <cellStyle name="40% - Accent4 7 5" xfId="30122" xr:uid="{A71291C8-349E-49E9-A6B3-AC5D07EB62C6}"/>
    <cellStyle name="40% - Accent4 8" xfId="438" xr:uid="{EDF6CFB5-8800-40C5-A587-C5EC1CE3CB9C}"/>
    <cellStyle name="40% - Accent4 8 2" xfId="7467" xr:uid="{F088480A-914F-45A8-A8C7-AB4C884CAF1A}"/>
    <cellStyle name="40% - Accent4 8 2 2" xfId="31482" xr:uid="{6C6B86AA-6410-4FF3-86C6-E1D85A53D3F1}"/>
    <cellStyle name="40% - Accent4 8 3" xfId="8969" xr:uid="{56509DCA-8F97-413D-93E9-D6742C735C99}"/>
    <cellStyle name="40% - Accent4 8 4" xfId="5015" xr:uid="{F2E862BC-074E-4110-813C-C1E3865FF7C4}"/>
    <cellStyle name="40% - Accent4 8 5" xfId="30123" xr:uid="{98B8A232-699F-4565-BC22-DEA4AE4BCA9C}"/>
    <cellStyle name="40% - Accent4 9" xfId="5016" xr:uid="{3FE6D5FC-400A-425B-A5B9-6426F9836BF6}"/>
    <cellStyle name="40% - Accent4 9 2" xfId="12591" xr:uid="{ECBC278C-D158-4FBC-A728-3B8DA58F391C}"/>
    <cellStyle name="40% - Accent4 9 2 2" xfId="32014" xr:uid="{BC3CD212-718B-4347-A92C-03178FA34953}"/>
    <cellStyle name="40% - Accent4 9 3" xfId="30124" xr:uid="{488712C2-D1FD-405C-AF2D-605F3950E01A}"/>
    <cellStyle name="40% - Accent5" xfId="48" builtinId="47" customBuiltin="1"/>
    <cellStyle name="40% - Accent5 10" xfId="5017" xr:uid="{C3B49697-8453-439B-89FB-472E3F4FEE3E}"/>
    <cellStyle name="40% - Accent5 10 2" xfId="12592" xr:uid="{22CA2A18-51A4-4890-92D7-F3E55444B2B3}"/>
    <cellStyle name="40% - Accent5 10 2 2" xfId="32015" xr:uid="{CEC54CC0-8585-4151-A0B4-26292FDE1278}"/>
    <cellStyle name="40% - Accent5 10 3" xfId="30125" xr:uid="{AF066BC4-22E9-4E76-8C58-0E94A7284D6B}"/>
    <cellStyle name="40% - Accent5 11" xfId="5018" xr:uid="{7A1F06FF-3991-4A78-94D0-6097F337D7FD}"/>
    <cellStyle name="40% - Accent5 11 2" xfId="12593" xr:uid="{0EABA321-F6D0-4878-985B-5C9C2376378A}"/>
    <cellStyle name="40% - Accent5 11 2 2" xfId="32016" xr:uid="{A9BB36A3-571F-4813-B7FF-B3C1DF41FA4B}"/>
    <cellStyle name="40% - Accent5 11 3" xfId="30126" xr:uid="{88CCD14B-0744-44C5-8F47-036D2B57C053}"/>
    <cellStyle name="40% - Accent5 12" xfId="5019" xr:uid="{3025F6A7-C607-4C95-94C6-893DB5AE548E}"/>
    <cellStyle name="40% - Accent5 12 2" xfId="30127" xr:uid="{531EBBD8-322F-4C76-A9C6-572ACF5403C5}"/>
    <cellStyle name="40% - Accent5 13" xfId="5020" xr:uid="{D753BC6D-DC46-46F5-9307-5F1CDCFAE42B}"/>
    <cellStyle name="40% - Accent5 13 2" xfId="30128" xr:uid="{16FB2164-D4CD-4E9B-A274-CC0791B25C72}"/>
    <cellStyle name="40% - Accent5 14" xfId="5021" xr:uid="{3516045F-10A0-44E3-890B-9D3C5FC6002E}"/>
    <cellStyle name="40% - Accent5 14 2" xfId="30129" xr:uid="{ACC4B0B2-9B9A-472D-8961-C4D9885A6357}"/>
    <cellStyle name="40% - Accent5 15" xfId="5022" xr:uid="{2F7BBBC7-E8B6-4758-BDF2-A938D88D6C51}"/>
    <cellStyle name="40% - Accent5 15 2" xfId="30130" xr:uid="{54AF9017-F10E-4CA5-BDF9-19B3B29A2CC2}"/>
    <cellStyle name="40% - Accent5 16" xfId="5023" xr:uid="{50FA7EB2-7EBD-4661-960E-5EDD4698E1A5}"/>
    <cellStyle name="40% - Accent5 16 2" xfId="30131" xr:uid="{DD995A81-1CC8-45CC-B71D-065B9C9DBAB5}"/>
    <cellStyle name="40% - Accent5 17" xfId="5024" xr:uid="{D71C89B9-C66E-41E8-899C-3D397BDD1ED2}"/>
    <cellStyle name="40% - Accent5 17 2" xfId="30132" xr:uid="{93097B90-0B5A-4DE7-96C5-F0B62F74930A}"/>
    <cellStyle name="40% - Accent5 18" xfId="5025" xr:uid="{C64583CB-4389-4D88-A8AA-381670D6A1AD}"/>
    <cellStyle name="40% - Accent5 18 2" xfId="30133" xr:uid="{C0EBE0CC-D92E-47C5-B4E8-1A4272FE9F16}"/>
    <cellStyle name="40% - Accent5 19" xfId="5026" xr:uid="{D2452FF8-54C2-4A7D-8A53-47733465A920}"/>
    <cellStyle name="40% - Accent5 19 2" xfId="30134" xr:uid="{44D64560-BDD2-4830-AD32-CE97740FCA89}"/>
    <cellStyle name="40% - Accent5 2" xfId="81" xr:uid="{BAC18737-95B6-488F-B000-85DC862EF90C}"/>
    <cellStyle name="40% - Accent5 2 10" xfId="439" xr:uid="{30E10826-4374-4BDB-B7EC-A0243BB34E21}"/>
    <cellStyle name="40% - Accent5 2 10 2" xfId="31483" xr:uid="{2D4C94A1-B4B6-441F-BFC1-8B9D0EF1892D}"/>
    <cellStyle name="40% - Accent5 2 11" xfId="440" xr:uid="{77AA8BAA-6A95-4858-BCA5-BBB08B1E1E87}"/>
    <cellStyle name="40% - Accent5 2 11 2" xfId="31484" xr:uid="{C8E968A4-9ACB-47A0-90D1-C563708B7440}"/>
    <cellStyle name="40% - Accent5 2 12" xfId="441" xr:uid="{CDACA5EB-C0EA-4BE0-85B4-5F9EBD6EE781}"/>
    <cellStyle name="40% - Accent5 2 12 2" xfId="31485" xr:uid="{12BB9BFA-0F14-4C52-BD2E-371EF94B3FD5}"/>
    <cellStyle name="40% - Accent5 2 13" xfId="442" xr:uid="{F095451D-A183-44B7-B3B2-A0DEBF513367}"/>
    <cellStyle name="40% - Accent5 2 13 2" xfId="31486" xr:uid="{EC0B2041-B385-4EB5-ADF5-30DB3DE66616}"/>
    <cellStyle name="40% - Accent5 2 14" xfId="443" xr:uid="{A7736F9A-9E8F-4C93-AFB7-95AD1BECCC8E}"/>
    <cellStyle name="40% - Accent5 2 14 2" xfId="31487" xr:uid="{526ECB55-984E-4347-8137-52DD91F51F78}"/>
    <cellStyle name="40% - Accent5 2 15" xfId="444" xr:uid="{4548060C-6B08-4808-8EAA-5BBF4F5DB936}"/>
    <cellStyle name="40% - Accent5 2 15 2" xfId="31488" xr:uid="{0A401EA0-059A-45E9-B516-20B39938C853}"/>
    <cellStyle name="40% - Accent5 2 16" xfId="12594" xr:uid="{B13881B8-B81E-48B2-B781-ED495853CEFE}"/>
    <cellStyle name="40% - Accent5 2 16 2" xfId="32017" xr:uid="{7CA925DC-17CA-427A-B9B9-360259048729}"/>
    <cellStyle name="40% - Accent5 2 17" xfId="29495" xr:uid="{3ACAE620-A299-46C2-9FC2-0B744EC1F729}"/>
    <cellStyle name="40% - Accent5 2 2" xfId="445" xr:uid="{956D0B04-1807-40DC-8FCA-D1435DBCF3E2}"/>
    <cellStyle name="40% - Accent5 2 2 2" xfId="31489" xr:uid="{2B2B7852-34A7-4C8F-876E-34F191E4B99E}"/>
    <cellStyle name="40% - Accent5 2 3" xfId="446" xr:uid="{9226D9B2-8124-465C-963F-28D24DA1CB2D}"/>
    <cellStyle name="40% - Accent5 2 3 2" xfId="31490" xr:uid="{2D7A2B49-BB56-4CA1-BD42-1FFE84D7EFEA}"/>
    <cellStyle name="40% - Accent5 2 4" xfId="447" xr:uid="{8CB0D933-4316-4244-9C5B-A7F3A6283453}"/>
    <cellStyle name="40% - Accent5 2 4 2" xfId="31491" xr:uid="{054D09B3-1DEC-4353-91AC-6668F4D656DC}"/>
    <cellStyle name="40% - Accent5 2 5" xfId="448" xr:uid="{F2DA9356-B13C-49D3-A16D-6A265343CE29}"/>
    <cellStyle name="40% - Accent5 2 5 2" xfId="31492" xr:uid="{BA49EA99-E0A5-4A5E-AB89-A6CF38CF08AB}"/>
    <cellStyle name="40% - Accent5 2 6" xfId="449" xr:uid="{147BA1C3-8F6E-4B87-8FA0-AB6DF27ED1FB}"/>
    <cellStyle name="40% - Accent5 2 6 2" xfId="31493" xr:uid="{7632C0B7-50BC-4BFC-B61F-B46F15094AE7}"/>
    <cellStyle name="40% - Accent5 2 7" xfId="450" xr:uid="{6F6151DA-4AC7-4152-9842-9CE4F545A608}"/>
    <cellStyle name="40% - Accent5 2 7 2" xfId="31494" xr:uid="{FDC24610-BC2C-4BBC-94E2-9F1F411BD7DC}"/>
    <cellStyle name="40% - Accent5 2 8" xfId="451" xr:uid="{A3A217E6-C82D-418B-B28D-862533D56E39}"/>
    <cellStyle name="40% - Accent5 2 8 2" xfId="31495" xr:uid="{9FF408BE-5DB7-49E1-81A6-89C98B006F5A}"/>
    <cellStyle name="40% - Accent5 2 9" xfId="452" xr:uid="{39144E6F-4B58-4698-8003-39EDD4B7A638}"/>
    <cellStyle name="40% - Accent5 2 9 2" xfId="31496" xr:uid="{B3BBC836-AA49-4C5E-96FB-53FEAEA47CDA}"/>
    <cellStyle name="40% - Accent5 20" xfId="5027" xr:uid="{CBE6A192-5E64-488C-81FF-A98E1C1AB521}"/>
    <cellStyle name="40% - Accent5 20 2" xfId="30135" xr:uid="{8BA85948-6B9C-4009-8934-A88F83ACC9DF}"/>
    <cellStyle name="40% - Accent5 21" xfId="5028" xr:uid="{6EA39E82-8CC7-4D73-A91B-AB8EC8679B38}"/>
    <cellStyle name="40% - Accent5 21 2" xfId="30136" xr:uid="{E0B923CE-AD7C-49BC-85E1-AA2B6B7F215B}"/>
    <cellStyle name="40% - Accent5 22" xfId="5029" xr:uid="{BBE74473-A9DC-404B-996C-F6186C1A0403}"/>
    <cellStyle name="40% - Accent5 22 2" xfId="30137" xr:uid="{FAF129A9-2117-4FE8-9D45-514F4D4C92DB}"/>
    <cellStyle name="40% - Accent5 23" xfId="5030" xr:uid="{A6BE8A2A-3FE4-43A5-A723-F41B78590167}"/>
    <cellStyle name="40% - Accent5 23 2" xfId="30138" xr:uid="{EEC99CF1-A36D-4930-8CC5-AF46AB3F890F}"/>
    <cellStyle name="40% - Accent5 24" xfId="5031" xr:uid="{F9C86E8E-A617-40D9-B5B9-E518271F33C1}"/>
    <cellStyle name="40% - Accent5 24 2" xfId="30139" xr:uid="{ACF41FAE-20CF-4F19-B3F8-A6E08F2D52F2}"/>
    <cellStyle name="40% - Accent5 25" xfId="5032" xr:uid="{2C111DD2-D114-4CAB-A9DA-89C80FCFF393}"/>
    <cellStyle name="40% - Accent5 25 2" xfId="30140" xr:uid="{7ECD5531-761D-4CDA-B715-2F5307173AE7}"/>
    <cellStyle name="40% - Accent5 26" xfId="5033" xr:uid="{57C1FE23-6BEC-4EB7-B8CC-EB56026FB15C}"/>
    <cellStyle name="40% - Accent5 26 2" xfId="30141" xr:uid="{BA031CA2-33BB-4CF5-91C2-2FB690884FF6}"/>
    <cellStyle name="40% - Accent5 27" xfId="5034" xr:uid="{DBD6DCBF-F5C1-46DE-9020-98CB9D232BBD}"/>
    <cellStyle name="40% - Accent5 27 2" xfId="30142" xr:uid="{359D4769-BB8E-4C6E-872A-9073B94B31FE}"/>
    <cellStyle name="40% - Accent5 28" xfId="5035" xr:uid="{C752F7A4-99C8-4A77-AB3C-DB74FF2F78EA}"/>
    <cellStyle name="40% - Accent5 28 2" xfId="30143" xr:uid="{2F184BD5-3AF3-4D30-A133-EB8BDF209F92}"/>
    <cellStyle name="40% - Accent5 29" xfId="5036" xr:uid="{AD26EFAA-C8B4-4208-92F2-528D97E53751}"/>
    <cellStyle name="40% - Accent5 29 2" xfId="30144" xr:uid="{4FA7A531-1C1A-4228-89A3-37BD2A482658}"/>
    <cellStyle name="40% - Accent5 3" xfId="82" xr:uid="{074E87EC-E492-4B46-9902-22F35E891FDC}"/>
    <cellStyle name="40% - Accent5 3 2" xfId="453" xr:uid="{A25F1285-3E00-4D74-94C3-896DB10CC3B4}"/>
    <cellStyle name="40% - Accent5 3 2 2" xfId="12595" xr:uid="{979BC99F-D5C6-4FA3-9A29-9CB87D8C0E8C}"/>
    <cellStyle name="40% - Accent5 3 2 2 2" xfId="49414" xr:uid="{C50FC1BF-4307-4BF7-8B42-C856CDFE7C6E}"/>
    <cellStyle name="40% - Accent5 3 2 2 3" xfId="49413" xr:uid="{B658DF76-78E6-4B76-980D-DE997389B9A4}"/>
    <cellStyle name="40% - Accent5 3 2 2 4" xfId="32018" xr:uid="{AAE8B4DC-7DD9-486C-B2C0-261545256B31}"/>
    <cellStyle name="40% - Accent5 3 2 3" xfId="5037" xr:uid="{4AE7DCFD-DA7D-43C2-9862-F3AA22C0E2F4}"/>
    <cellStyle name="40% - Accent5 3 2 4" xfId="30145" xr:uid="{9DE0B094-3018-40D5-9551-7E05B2CD82F1}"/>
    <cellStyle name="40% - Accent5 3 3" xfId="7468" xr:uid="{60F79D74-FB60-446B-AE07-1E70F503656B}"/>
    <cellStyle name="40% - Accent5 3 3 2" xfId="31497" xr:uid="{B61EF8C4-4C26-4489-9FAB-4DBAF3B75689}"/>
    <cellStyle name="40% - Accent5 3 4" xfId="8837" xr:uid="{C71DB3BB-DD86-4F79-83E9-C8B7EB7FB6D3}"/>
    <cellStyle name="40% - Accent5 3 5" xfId="29496" xr:uid="{DC3FA55D-AB54-45EF-BBE9-1F97FFA12C1D}"/>
    <cellStyle name="40% - Accent5 30" xfId="5038" xr:uid="{FAFB8553-3F7E-4654-B9E0-8D76BB3E4CF4}"/>
    <cellStyle name="40% - Accent5 30 2" xfId="30146" xr:uid="{3D11E4A9-5280-4F6D-98E4-39A329128D04}"/>
    <cellStyle name="40% - Accent5 31" xfId="5039" xr:uid="{2AE3837F-04F0-44F8-8795-2D9A33547DF5}"/>
    <cellStyle name="40% - Accent5 31 2" xfId="30147" xr:uid="{28DCEBF3-738C-488D-A385-8FDAC09D52FA}"/>
    <cellStyle name="40% - Accent5 32" xfId="5040" xr:uid="{C6B736D1-72F6-495A-981E-25E086B8FDC2}"/>
    <cellStyle name="40% - Accent5 32 2" xfId="30148" xr:uid="{669A87ED-2990-43F6-AA1E-8309F564D5B0}"/>
    <cellStyle name="40% - Accent5 33" xfId="5041" xr:uid="{494BAD8C-D345-4472-B34E-247B05FA85BC}"/>
    <cellStyle name="40% - Accent5 33 2" xfId="30149" xr:uid="{C9132F44-7948-49CE-8CFC-A4754D7247B5}"/>
    <cellStyle name="40% - Accent5 34" xfId="5042" xr:uid="{F509DDB1-6B84-4299-9429-1DFB3C3F2C5F}"/>
    <cellStyle name="40% - Accent5 34 2" xfId="30150" xr:uid="{72C212A1-6088-467B-96FC-DC19D7AAA335}"/>
    <cellStyle name="40% - Accent5 35" xfId="5043" xr:uid="{A3F108B8-9438-48B2-B2C2-EA8D71AB780F}"/>
    <cellStyle name="40% - Accent5 35 2" xfId="30151" xr:uid="{E98049B5-CE9B-44C7-8E31-C37FA7BA07D1}"/>
    <cellStyle name="40% - Accent5 36" xfId="5044" xr:uid="{51AD8546-C7E7-427C-A5C5-F60888BAEBA1}"/>
    <cellStyle name="40% - Accent5 36 2" xfId="30152" xr:uid="{7DCDF71D-A946-4F21-AEF5-9093EB2DFFF0}"/>
    <cellStyle name="40% - Accent5 37" xfId="5045" xr:uid="{F0BE32AE-7C23-4717-BEFF-A6DF77D6F44A}"/>
    <cellStyle name="40% - Accent5 37 2" xfId="30153" xr:uid="{8B8B18C7-02D8-49EC-A23C-EA6AE0300012}"/>
    <cellStyle name="40% - Accent5 38" xfId="5046" xr:uid="{B64D6F8C-E6DE-4694-9E26-861B25F4DB8D}"/>
    <cellStyle name="40% - Accent5 38 2" xfId="30154" xr:uid="{DB06A437-1A0D-4DCB-AF6D-A3AF5B4018CA}"/>
    <cellStyle name="40% - Accent5 39" xfId="5047" xr:uid="{2BBAAAA3-2940-474A-B28B-DD7D3C202EE1}"/>
    <cellStyle name="40% - Accent5 39 2" xfId="30155" xr:uid="{F7DD03CC-73F8-461D-AF10-AE998BC02002}"/>
    <cellStyle name="40% - Accent5 4" xfId="454" xr:uid="{D654855E-0F4E-44AD-89BD-9AF9E8D348AC}"/>
    <cellStyle name="40% - Accent5 4 2" xfId="7469" xr:uid="{4BEAA474-0709-48EF-919F-9F1D5B1AEBCC}"/>
    <cellStyle name="40% - Accent5 4 2 2" xfId="31498" xr:uid="{38CBD3AB-7FB5-4E55-A484-CD08BE9C35D4}"/>
    <cellStyle name="40% - Accent5 4 3" xfId="8970" xr:uid="{DA5E9C30-FF7F-46EF-BC1B-6CBD0F6C500C}"/>
    <cellStyle name="40% - Accent5 4 4" xfId="5048" xr:uid="{A0E5A5E5-C1EE-484A-A60E-8C2673CECCDD}"/>
    <cellStyle name="40% - Accent5 4 5" xfId="29497" xr:uid="{2F4DA124-ACF2-4BA2-8EA6-A36DBDB18A21}"/>
    <cellStyle name="40% - Accent5 40" xfId="5049" xr:uid="{E56BE714-AC83-4F29-9D69-22DEEDCFC8CA}"/>
    <cellStyle name="40% - Accent5 40 2" xfId="30156" xr:uid="{05660E7B-F8B9-4037-BD70-1E1CADC37105}"/>
    <cellStyle name="40% - Accent5 41" xfId="5050" xr:uid="{0A5FC1F8-F972-46D1-AC0E-6979A38DD2B0}"/>
    <cellStyle name="40% - Accent5 41 2" xfId="30157" xr:uid="{F93B1CAB-3EF5-443A-AE0F-38AB800E350E}"/>
    <cellStyle name="40% - Accent5 42" xfId="5051" xr:uid="{E0A946FE-2DEE-4C05-94FD-8E99F47EAC28}"/>
    <cellStyle name="40% - Accent5 42 2" xfId="30158" xr:uid="{7DACE4A2-7B6F-42B3-8EE8-AF61B4C64D71}"/>
    <cellStyle name="40% - Accent5 43" xfId="5052" xr:uid="{94DF2114-BE2A-4094-B269-F37FADFAAA1A}"/>
    <cellStyle name="40% - Accent5 43 2" xfId="30159" xr:uid="{5C081069-F11D-42AC-8324-3E77564BC0BC}"/>
    <cellStyle name="40% - Accent5 44" xfId="49415" xr:uid="{A82CF661-E94F-4D81-9BF0-E2960CD6F8C3}"/>
    <cellStyle name="40% - Accent5 5" xfId="455" xr:uid="{5DAB0D45-5A72-434F-AE22-BEEC48887CFE}"/>
    <cellStyle name="40% - Accent5 5 2" xfId="7470" xr:uid="{F85C2289-C430-429D-8870-104024E50090}"/>
    <cellStyle name="40% - Accent5 5 2 2" xfId="31499" xr:uid="{03B7FFE8-0089-4DAE-953B-8CB9EEAD0247}"/>
    <cellStyle name="40% - Accent5 5 3" xfId="8971" xr:uid="{A75B0AD0-9F0D-4FFB-80B8-224E4CC5AE9D}"/>
    <cellStyle name="40% - Accent5 5 4" xfId="5053" xr:uid="{31DF86BD-9958-48F8-9907-6F817DF6BF07}"/>
    <cellStyle name="40% - Accent5 5 5" xfId="29498" xr:uid="{26C1979A-93BB-4727-BE50-201DC516D09A}"/>
    <cellStyle name="40% - Accent5 6" xfId="456" xr:uid="{F8F0365A-DDFB-473D-AEFE-0F44F0D63823}"/>
    <cellStyle name="40% - Accent5 6 2" xfId="7471" xr:uid="{09E7105D-8D76-4F46-925C-C86962183EA4}"/>
    <cellStyle name="40% - Accent5 6 2 2" xfId="31500" xr:uid="{14DEFB2A-9238-46F7-B241-F404CB979B11}"/>
    <cellStyle name="40% - Accent5 6 3" xfId="8972" xr:uid="{34040B2E-0D8D-40CF-8578-6CAD6E0CF2CD}"/>
    <cellStyle name="40% - Accent5 6 4" xfId="5054" xr:uid="{F64EA300-17CB-4045-B0E1-FB7BF0EE8489}"/>
    <cellStyle name="40% - Accent5 6 5" xfId="30160" xr:uid="{53EDD894-833A-4642-A9D7-0BB710FCE68A}"/>
    <cellStyle name="40% - Accent5 7" xfId="457" xr:uid="{D6EA2498-FEEE-46C3-9F69-623928D46455}"/>
    <cellStyle name="40% - Accent5 7 2" xfId="7472" xr:uid="{184466D2-0DE6-452A-89DD-A5FCCBAE057B}"/>
    <cellStyle name="40% - Accent5 7 2 2" xfId="31501" xr:uid="{5095C768-D337-4CA5-B7A9-056BCFF33E70}"/>
    <cellStyle name="40% - Accent5 7 3" xfId="8973" xr:uid="{9CD7CDB6-6D83-4A25-B290-FEACD440BCA2}"/>
    <cellStyle name="40% - Accent5 7 4" xfId="5055" xr:uid="{2EFD91D1-0E50-4A39-AC90-0D4C6A510050}"/>
    <cellStyle name="40% - Accent5 7 5" xfId="30161" xr:uid="{840BA4B3-72FF-4E7D-8E4E-1A6B73E96859}"/>
    <cellStyle name="40% - Accent5 8" xfId="458" xr:uid="{3C739529-975F-4FF4-99BC-C2DD788402C8}"/>
    <cellStyle name="40% - Accent5 8 2" xfId="7473" xr:uid="{7E9ADE83-B0DD-49EC-A0D8-AFCC9ADBCF4A}"/>
    <cellStyle name="40% - Accent5 8 2 2" xfId="31502" xr:uid="{50B20407-B469-439A-B5E2-8BFEBE834C07}"/>
    <cellStyle name="40% - Accent5 8 3" xfId="8974" xr:uid="{06EBEAEE-F4A7-49B1-ABF7-95EDDDF9CB98}"/>
    <cellStyle name="40% - Accent5 8 4" xfId="5056" xr:uid="{3EEF18F9-812A-464E-9CA8-447BB418837E}"/>
    <cellStyle name="40% - Accent5 8 5" xfId="30162" xr:uid="{219A11F9-301E-47FC-996F-E4476B50DA80}"/>
    <cellStyle name="40% - Accent5 9" xfId="5057" xr:uid="{2916E7E2-6635-4AA1-8911-8DB7BD68696C}"/>
    <cellStyle name="40% - Accent5 9 2" xfId="12596" xr:uid="{A6D8D697-E186-4873-A1A8-4A97814D2275}"/>
    <cellStyle name="40% - Accent5 9 2 2" xfId="32019" xr:uid="{713A24B5-6DD1-484E-894F-FA27EA12F3B2}"/>
    <cellStyle name="40% - Accent5 9 3" xfId="30163" xr:uid="{43C56CAC-3A04-4543-80CB-E63BF4AEFB53}"/>
    <cellStyle name="40% - Accent6" xfId="52" builtinId="51" customBuiltin="1"/>
    <cellStyle name="40% - Accent6 10" xfId="5058" xr:uid="{8E915112-E070-499C-B04E-FC4916E70CBD}"/>
    <cellStyle name="40% - Accent6 10 2" xfId="12597" xr:uid="{53A37E5C-690B-4900-8342-F0BDE48FD1F9}"/>
    <cellStyle name="40% - Accent6 10 2 2" xfId="32020" xr:uid="{71C0BB0C-FE72-46E3-8EB7-8EA31A4482B5}"/>
    <cellStyle name="40% - Accent6 10 3" xfId="30164" xr:uid="{0A6D410B-CA3D-4D55-A069-F409E50F937A}"/>
    <cellStyle name="40% - Accent6 11" xfId="5059" xr:uid="{FB2D844A-24C9-4FE9-A6E0-BE3C435B7D4F}"/>
    <cellStyle name="40% - Accent6 11 2" xfId="12598" xr:uid="{386DA25B-88B3-4200-9761-5F10D2E20463}"/>
    <cellStyle name="40% - Accent6 11 2 2" xfId="32021" xr:uid="{7B6533CB-3D62-4C41-A0DD-C0E9F6E598FF}"/>
    <cellStyle name="40% - Accent6 11 3" xfId="30165" xr:uid="{E33100C2-A07A-430A-A6A2-BE1EC7AF4E13}"/>
    <cellStyle name="40% - Accent6 12" xfId="5060" xr:uid="{B6951E86-5A0A-4C10-9D50-CA3B98D87A31}"/>
    <cellStyle name="40% - Accent6 12 2" xfId="30166" xr:uid="{CC1EA87B-82C0-46C5-A5FA-AE9B5C1F3F83}"/>
    <cellStyle name="40% - Accent6 13" xfId="5061" xr:uid="{D272179C-0A0F-4E25-A628-17A7CCBA4D7B}"/>
    <cellStyle name="40% - Accent6 13 2" xfId="30167" xr:uid="{C03CC27E-A3EE-4EAC-9B5B-717E45322615}"/>
    <cellStyle name="40% - Accent6 14" xfId="5062" xr:uid="{00EA7BAD-5968-45E6-A58E-5F1CF78F3313}"/>
    <cellStyle name="40% - Accent6 14 2" xfId="30168" xr:uid="{135EBF54-D345-4DE3-91B2-6A21C3FA589B}"/>
    <cellStyle name="40% - Accent6 15" xfId="5063" xr:uid="{03C2C3B2-2429-4F61-9196-7A54BF4D8D10}"/>
    <cellStyle name="40% - Accent6 15 2" xfId="30169" xr:uid="{BC3C97D4-06A8-47DF-8474-C3708ED20767}"/>
    <cellStyle name="40% - Accent6 16" xfId="5064" xr:uid="{A7945FD2-09F5-456E-A670-AF4CBC968434}"/>
    <cellStyle name="40% - Accent6 16 2" xfId="30170" xr:uid="{FCDCF065-C3E9-4A32-AEDD-9ED72BEE14DB}"/>
    <cellStyle name="40% - Accent6 17" xfId="5065" xr:uid="{575BA5F8-D40A-48C6-8105-8D2CBEEBFF26}"/>
    <cellStyle name="40% - Accent6 17 2" xfId="30171" xr:uid="{580436AB-F7A8-44BB-8DBF-452594B1EECB}"/>
    <cellStyle name="40% - Accent6 18" xfId="5066" xr:uid="{3A522ACE-2D1D-4E4B-B4E4-CC9D51DC7FFD}"/>
    <cellStyle name="40% - Accent6 18 2" xfId="30172" xr:uid="{D5BA3B1E-43FF-4E19-8C2B-A1CF4354B8F1}"/>
    <cellStyle name="40% - Accent6 19" xfId="5067" xr:uid="{CCBDED33-EA72-4214-8D56-3842D6E6C0E6}"/>
    <cellStyle name="40% - Accent6 19 2" xfId="30173" xr:uid="{C8853281-C527-4635-9E54-720D7AE3EE63}"/>
    <cellStyle name="40% - Accent6 2" xfId="83" xr:uid="{2ACE6267-F818-4BDB-AE77-B4FB3CFC3EAD}"/>
    <cellStyle name="40% - Accent6 2 10" xfId="459" xr:uid="{3A58656D-79FD-4F74-B43B-5ABDE8C99C22}"/>
    <cellStyle name="40% - Accent6 2 10 2" xfId="31503" xr:uid="{260CCE15-3955-4246-B140-4F8C71A7FBFC}"/>
    <cellStyle name="40% - Accent6 2 11" xfId="460" xr:uid="{5C671841-082B-4CEB-AA2E-F6BCEC750B4E}"/>
    <cellStyle name="40% - Accent6 2 11 2" xfId="31504" xr:uid="{6BE34848-B401-4E4F-A1D2-89748A8BDE0E}"/>
    <cellStyle name="40% - Accent6 2 12" xfId="461" xr:uid="{0651BA59-B6F0-4EDE-A345-F8D668C7FA87}"/>
    <cellStyle name="40% - Accent6 2 12 2" xfId="31505" xr:uid="{37EA4F49-08D1-4179-B4F4-2FCAE1DCB50C}"/>
    <cellStyle name="40% - Accent6 2 13" xfId="462" xr:uid="{23FE93A2-170D-4864-AC1D-DB08A931B6F5}"/>
    <cellStyle name="40% - Accent6 2 13 2" xfId="31506" xr:uid="{286D1DD4-14F0-41FD-8244-CEF67ED717CF}"/>
    <cellStyle name="40% - Accent6 2 14" xfId="463" xr:uid="{E2DCBEE7-AFB3-4020-82CB-B379743408D8}"/>
    <cellStyle name="40% - Accent6 2 14 2" xfId="31507" xr:uid="{2AA2779E-B264-4915-962C-B8DA285D5833}"/>
    <cellStyle name="40% - Accent6 2 15" xfId="464" xr:uid="{FEC8934F-6766-4AAC-BF7F-F4A6316B8772}"/>
    <cellStyle name="40% - Accent6 2 15 2" xfId="31508" xr:uid="{CCC69D4A-A3C3-431C-826C-BC9C1815FFC0}"/>
    <cellStyle name="40% - Accent6 2 16" xfId="12599" xr:uid="{B4645B71-417A-4D12-A402-1D02E5517C76}"/>
    <cellStyle name="40% - Accent6 2 16 2" xfId="32022" xr:uid="{E5144B04-EB99-4266-859F-3EFD80DA0B0F}"/>
    <cellStyle name="40% - Accent6 2 17" xfId="29499" xr:uid="{31DF4C28-490D-4E64-BD02-7D311ACC8268}"/>
    <cellStyle name="40% - Accent6 2 2" xfId="465" xr:uid="{2E3FEFDA-E5CD-4BD8-ACB6-27346CF9121E}"/>
    <cellStyle name="40% - Accent6 2 2 2" xfId="31509" xr:uid="{55C53C24-D97F-4786-BAB9-44C181B21865}"/>
    <cellStyle name="40% - Accent6 2 3" xfId="466" xr:uid="{9CA40328-7F10-4C81-AC1B-36D379035A1D}"/>
    <cellStyle name="40% - Accent6 2 3 2" xfId="31510" xr:uid="{78394E26-047E-4318-B16C-53EAB98CED0A}"/>
    <cellStyle name="40% - Accent6 2 4" xfId="467" xr:uid="{F73F444A-974B-4580-9C91-7826B1FB62C4}"/>
    <cellStyle name="40% - Accent6 2 4 2" xfId="31511" xr:uid="{227538F9-ACE8-4682-9008-91B6764B81C4}"/>
    <cellStyle name="40% - Accent6 2 5" xfId="468" xr:uid="{97DE8024-0088-46FE-91F6-5AC87ED7789B}"/>
    <cellStyle name="40% - Accent6 2 5 2" xfId="31512" xr:uid="{EF22ED17-3446-4803-8C3B-452099FA74E4}"/>
    <cellStyle name="40% - Accent6 2 6" xfId="469" xr:uid="{46ED0306-A36F-4872-82CB-609B32B0DCAA}"/>
    <cellStyle name="40% - Accent6 2 6 2" xfId="31513" xr:uid="{B17314EC-7385-49A7-BCD9-BFC3C1F1D1BF}"/>
    <cellStyle name="40% - Accent6 2 7" xfId="470" xr:uid="{05A157FA-77DA-4638-961A-208312D36DC8}"/>
    <cellStyle name="40% - Accent6 2 7 2" xfId="31514" xr:uid="{2B9A6A8D-986C-4798-8A26-8C24030A5318}"/>
    <cellStyle name="40% - Accent6 2 8" xfId="471" xr:uid="{B0BD6F90-7653-4FC3-A358-DE97BDF4C5B5}"/>
    <cellStyle name="40% - Accent6 2 8 2" xfId="31515" xr:uid="{9F70E69C-B24C-43E1-802D-F215D49DB85D}"/>
    <cellStyle name="40% - Accent6 2 9" xfId="472" xr:uid="{C7654454-2F2A-4804-9F08-A857304D80AB}"/>
    <cellStyle name="40% - Accent6 2 9 2" xfId="31516" xr:uid="{E3FF1B4D-7843-4B70-A682-562BEF511C12}"/>
    <cellStyle name="40% - Accent6 20" xfId="5068" xr:uid="{5F7BDC37-0939-482D-89EE-AEEBD8EF5FDA}"/>
    <cellStyle name="40% - Accent6 20 2" xfId="30174" xr:uid="{8FE3B9E7-EB3A-49AA-A90A-FCF4AAE61CBD}"/>
    <cellStyle name="40% - Accent6 21" xfId="5069" xr:uid="{D06F8935-8026-4F53-AEA9-97C6010B769A}"/>
    <cellStyle name="40% - Accent6 21 2" xfId="30175" xr:uid="{890879A8-6D1D-4E17-82B2-15D599664EDF}"/>
    <cellStyle name="40% - Accent6 22" xfId="5070" xr:uid="{268E78DB-4A46-4D0A-9356-75CB17F0C26B}"/>
    <cellStyle name="40% - Accent6 22 2" xfId="30176" xr:uid="{A9F68184-9632-47C4-8C1E-902AF2BADF45}"/>
    <cellStyle name="40% - Accent6 23" xfId="5071" xr:uid="{670C6012-3A2B-4AB4-873D-48862CF59DD8}"/>
    <cellStyle name="40% - Accent6 23 2" xfId="30177" xr:uid="{271D0DDB-64C6-4DEC-84BA-A6105BFE5D9E}"/>
    <cellStyle name="40% - Accent6 24" xfId="5072" xr:uid="{70D2FBA1-7AC7-4B45-97C0-8CF48B0565D1}"/>
    <cellStyle name="40% - Accent6 24 2" xfId="30178" xr:uid="{68553ECE-5A1C-4104-B9A2-186B194C6480}"/>
    <cellStyle name="40% - Accent6 25" xfId="5073" xr:uid="{A2A36B98-85D3-45E3-B9B0-41BBDD5B06A1}"/>
    <cellStyle name="40% - Accent6 25 2" xfId="30179" xr:uid="{ECEAC1E7-FF0B-4E73-81D0-E5BF286AF4BF}"/>
    <cellStyle name="40% - Accent6 26" xfId="5074" xr:uid="{D8D01944-C1D5-414B-9D38-D447411B9D85}"/>
    <cellStyle name="40% - Accent6 26 2" xfId="30180" xr:uid="{36E17076-F664-4EA8-8D4C-2E3D81966839}"/>
    <cellStyle name="40% - Accent6 27" xfId="5075" xr:uid="{9177EC4B-1D64-4B32-94BB-BB864A819879}"/>
    <cellStyle name="40% - Accent6 27 2" xfId="30181" xr:uid="{27C28BC8-EFAB-4C94-ABD9-5CA9B3680B1C}"/>
    <cellStyle name="40% - Accent6 28" xfId="5076" xr:uid="{51236015-8FA1-43E0-BC04-FC9A9930E702}"/>
    <cellStyle name="40% - Accent6 28 2" xfId="30182" xr:uid="{FD664F11-DF65-43C4-954F-A0490E0421C9}"/>
    <cellStyle name="40% - Accent6 29" xfId="5077" xr:uid="{C915D75B-5E04-4A61-B573-7EAC2A03A931}"/>
    <cellStyle name="40% - Accent6 29 2" xfId="30183" xr:uid="{DC612451-AB19-4087-B174-D24061FB84BA}"/>
    <cellStyle name="40% - Accent6 3" xfId="84" xr:uid="{FC8DFA22-D6EA-47A6-B644-33A5356472E3}"/>
    <cellStyle name="40% - Accent6 3 2" xfId="473" xr:uid="{5EEAD133-D1A6-469C-866D-2D460269D782}"/>
    <cellStyle name="40% - Accent6 3 2 2" xfId="12600" xr:uid="{42AE3241-7C9A-4B75-85EE-D33D6A2CD1F2}"/>
    <cellStyle name="40% - Accent6 3 2 2 2" xfId="49417" xr:uid="{D49943EB-035C-49D9-A73E-F312F8DE9B7E}"/>
    <cellStyle name="40% - Accent6 3 2 2 3" xfId="49416" xr:uid="{6F0BEA99-FFD5-41DE-8D5B-7E1C7A4BE7CD}"/>
    <cellStyle name="40% - Accent6 3 2 2 4" xfId="32023" xr:uid="{407C9BAF-FC8B-4D75-B8DB-BA3F7301D4BC}"/>
    <cellStyle name="40% - Accent6 3 2 3" xfId="5078" xr:uid="{F6DFB711-B2B1-46B0-858C-12C95D28644B}"/>
    <cellStyle name="40% - Accent6 3 2 4" xfId="30184" xr:uid="{AF8FC5E2-29C7-47C2-B499-19FAAC84A073}"/>
    <cellStyle name="40% - Accent6 3 3" xfId="7474" xr:uid="{3CAC4CB7-E255-47F7-9A61-AEE415528300}"/>
    <cellStyle name="40% - Accent6 3 3 2" xfId="31517" xr:uid="{29EAD7B9-EB88-4C63-9B96-55BC80B80FD8}"/>
    <cellStyle name="40% - Accent6 3 4" xfId="8838" xr:uid="{E99EAA6B-5120-471E-9E39-8BF6F476B6B2}"/>
    <cellStyle name="40% - Accent6 3 5" xfId="29500" xr:uid="{FA21EC03-C5B4-446B-A2A3-03FC9C4299F1}"/>
    <cellStyle name="40% - Accent6 30" xfId="5079" xr:uid="{4EDD6EEA-564F-4D11-8ED5-4C302E513792}"/>
    <cellStyle name="40% - Accent6 30 2" xfId="30185" xr:uid="{7AA4B932-A20A-41F0-9DEC-961C5F9E81B9}"/>
    <cellStyle name="40% - Accent6 31" xfId="5080" xr:uid="{535E31CE-AD10-488A-A613-796402E3FC86}"/>
    <cellStyle name="40% - Accent6 31 2" xfId="30186" xr:uid="{9FD85A63-A355-4340-851F-042A5BABD9A6}"/>
    <cellStyle name="40% - Accent6 32" xfId="5081" xr:uid="{F0831AD1-C682-4429-A4AB-189DAD5418CC}"/>
    <cellStyle name="40% - Accent6 32 2" xfId="30187" xr:uid="{F384D48A-35F1-4540-93F3-4AC74054282C}"/>
    <cellStyle name="40% - Accent6 33" xfId="5082" xr:uid="{A4CD1E31-E947-4277-BD79-46A291B9FE34}"/>
    <cellStyle name="40% - Accent6 33 2" xfId="30188" xr:uid="{160C9B1E-DA27-41C0-8A66-3DF27283EEB0}"/>
    <cellStyle name="40% - Accent6 34" xfId="5083" xr:uid="{0612F13E-F15D-49D5-99BB-2B8FA0E5DDF1}"/>
    <cellStyle name="40% - Accent6 34 2" xfId="30189" xr:uid="{E1E4E012-47F3-41CC-941C-00F7EA86B4F1}"/>
    <cellStyle name="40% - Accent6 35" xfId="5084" xr:uid="{8C3FA6A5-585C-4F8A-93F7-0CCAB8294C44}"/>
    <cellStyle name="40% - Accent6 35 2" xfId="30190" xr:uid="{EF80A0DE-CB5E-4C6E-90BD-F54C32E0819D}"/>
    <cellStyle name="40% - Accent6 36" xfId="5085" xr:uid="{DABE6FAD-3A72-4E6A-9C4B-C02FC0EAF5CD}"/>
    <cellStyle name="40% - Accent6 36 2" xfId="30191" xr:uid="{7074504C-D695-48F5-B93B-D67DE2EA4E85}"/>
    <cellStyle name="40% - Accent6 37" xfId="5086" xr:uid="{51B29C27-3B3E-485F-8356-C3DAA0153E3C}"/>
    <cellStyle name="40% - Accent6 37 2" xfId="30192" xr:uid="{B34EB8CB-EBB6-4F7F-9F6A-8F8B346229C1}"/>
    <cellStyle name="40% - Accent6 38" xfId="5087" xr:uid="{0D8D36A6-13C2-4C8D-A4A0-F163220C99F6}"/>
    <cellStyle name="40% - Accent6 38 2" xfId="30193" xr:uid="{03EF5331-AC5B-4424-A356-2D22BE46A505}"/>
    <cellStyle name="40% - Accent6 39" xfId="5088" xr:uid="{68436B70-BCBE-4D47-8D85-D886CAD3BF7A}"/>
    <cellStyle name="40% - Accent6 39 2" xfId="30194" xr:uid="{1C08839E-68C3-410D-96CE-A35BCAF8DF9B}"/>
    <cellStyle name="40% - Accent6 4" xfId="474" xr:uid="{CBB0B1A9-369D-45FF-AE9E-2708EE8C1557}"/>
    <cellStyle name="40% - Accent6 4 2" xfId="7475" xr:uid="{8D222677-DBF9-4CFD-A048-EFB7FFDEFCF3}"/>
    <cellStyle name="40% - Accent6 4 2 2" xfId="31518" xr:uid="{AE919386-61DD-40A9-A892-D22E41BB3A31}"/>
    <cellStyle name="40% - Accent6 4 3" xfId="8975" xr:uid="{22CD6743-8F8C-42DB-BEC4-13A11CF83AD7}"/>
    <cellStyle name="40% - Accent6 4 4" xfId="5089" xr:uid="{2400AAF3-C352-4B8E-896B-242745ECD7DC}"/>
    <cellStyle name="40% - Accent6 4 5" xfId="29501" xr:uid="{0BF14B1D-9BCE-486D-8F6D-FA2FFFED7B93}"/>
    <cellStyle name="40% - Accent6 40" xfId="5090" xr:uid="{EB6278EF-702E-44F5-BF54-9A1D3C4D644D}"/>
    <cellStyle name="40% - Accent6 40 2" xfId="30195" xr:uid="{5B231B75-5509-4C9F-B00E-1D813643D3AD}"/>
    <cellStyle name="40% - Accent6 41" xfId="5091" xr:uid="{E43B1B08-E793-418C-929F-A44409C7552D}"/>
    <cellStyle name="40% - Accent6 41 2" xfId="30196" xr:uid="{FB7D8A0F-C553-4520-9059-F9116FF8059C}"/>
    <cellStyle name="40% - Accent6 42" xfId="5092" xr:uid="{13791199-064B-40FA-8D66-AC354CE24721}"/>
    <cellStyle name="40% - Accent6 42 2" xfId="30197" xr:uid="{CE6D473C-DAAD-402E-949A-63889C35D1CD}"/>
    <cellStyle name="40% - Accent6 43" xfId="5093" xr:uid="{308FD57C-6241-4994-9F74-05707B9AB91C}"/>
    <cellStyle name="40% - Accent6 43 2" xfId="30198" xr:uid="{026CDC69-31E6-476D-B17B-F7A3E2A96D80}"/>
    <cellStyle name="40% - Accent6 44" xfId="49418" xr:uid="{79C6BB59-838D-4070-9018-48CAA7801CD3}"/>
    <cellStyle name="40% - Accent6 5" xfId="475" xr:uid="{53AA215C-A78E-4CEB-8ABD-978615FDFFBE}"/>
    <cellStyle name="40% - Accent6 5 2" xfId="7476" xr:uid="{A5C224F7-E40A-4BCC-9E48-416D04C39A2E}"/>
    <cellStyle name="40% - Accent6 5 2 2" xfId="31519" xr:uid="{EEC6134F-F6B1-4AF6-9162-F7C1DCFBCAA2}"/>
    <cellStyle name="40% - Accent6 5 3" xfId="8976" xr:uid="{D95C54A2-D4F1-4B47-88E3-C400002EB6BF}"/>
    <cellStyle name="40% - Accent6 5 4" xfId="5094" xr:uid="{50A17063-F73D-4C2C-A396-5DCCFB332824}"/>
    <cellStyle name="40% - Accent6 5 5" xfId="29502" xr:uid="{6B6EA3F5-45B4-4032-81FC-1386BFB74D01}"/>
    <cellStyle name="40% - Accent6 6" xfId="476" xr:uid="{F266422C-BD85-437D-9202-AA51D3168477}"/>
    <cellStyle name="40% - Accent6 6 2" xfId="7477" xr:uid="{7A028417-239B-4F71-9935-8B46AF19FF5C}"/>
    <cellStyle name="40% - Accent6 6 2 2" xfId="31520" xr:uid="{1A7A56C4-7340-4650-86F2-B249AF0A7159}"/>
    <cellStyle name="40% - Accent6 6 3" xfId="8977" xr:uid="{B783AE0B-600F-4587-AECB-1FD33C0FD2B6}"/>
    <cellStyle name="40% - Accent6 6 4" xfId="5095" xr:uid="{FF4F89F1-DC1B-421A-A2C7-80139AF46DC8}"/>
    <cellStyle name="40% - Accent6 6 5" xfId="30199" xr:uid="{D8D252DA-B6BC-4A88-AB9C-76DD81C647D3}"/>
    <cellStyle name="40% - Accent6 7" xfId="477" xr:uid="{7B402984-5311-4A5E-93F7-053499A7A6B5}"/>
    <cellStyle name="40% - Accent6 7 2" xfId="7478" xr:uid="{76B07409-D5BE-4750-B426-956FFE5FD17D}"/>
    <cellStyle name="40% - Accent6 7 2 2" xfId="31521" xr:uid="{665B1AA5-2A28-4B0F-B43C-446E45412579}"/>
    <cellStyle name="40% - Accent6 7 3" xfId="8978" xr:uid="{8C8519E3-723F-45B4-A971-844EA5C85022}"/>
    <cellStyle name="40% - Accent6 7 4" xfId="5096" xr:uid="{3616C593-19EE-4D44-BC65-3436AC1AC3DC}"/>
    <cellStyle name="40% - Accent6 7 5" xfId="30200" xr:uid="{8061A15E-DD11-4176-A4CE-DA3D9A88D2D9}"/>
    <cellStyle name="40% - Accent6 8" xfId="478" xr:uid="{E37A0604-760B-4650-B192-7E92EBCE3DC6}"/>
    <cellStyle name="40% - Accent6 8 2" xfId="7479" xr:uid="{D137B792-E3B1-416C-B55D-B04F7C7BE4B4}"/>
    <cellStyle name="40% - Accent6 8 2 2" xfId="31522" xr:uid="{C00E398C-7658-40DD-B65A-9B437436B1F6}"/>
    <cellStyle name="40% - Accent6 8 3" xfId="8979" xr:uid="{978F6E80-4829-4ECA-975A-5EEACF4FB584}"/>
    <cellStyle name="40% - Accent6 8 4" xfId="5097" xr:uid="{1F5EC66E-89BE-46A0-99B3-9ABC637C63FF}"/>
    <cellStyle name="40% - Accent6 8 5" xfId="30201" xr:uid="{838733A6-4243-4018-8C16-95348CA438CC}"/>
    <cellStyle name="40% - Accent6 9" xfId="5098" xr:uid="{7DE35F66-F5D5-4201-8C06-588CA2D06358}"/>
    <cellStyle name="40% - Accent6 9 2" xfId="12601" xr:uid="{16666E31-1DBB-438D-AE87-7E928E183DE8}"/>
    <cellStyle name="40% - Accent6 9 2 2" xfId="32024" xr:uid="{878EF187-F132-47D9-9F23-43B0CC7EFD36}"/>
    <cellStyle name="40% - Accent6 9 3" xfId="30202" xr:uid="{631F291A-F630-4EB6-9E23-629930E2ED4A}"/>
    <cellStyle name="40% - Akzent1" xfId="5099" xr:uid="{FAD6E19A-D013-49A5-B9A7-97BED3EF4566}"/>
    <cellStyle name="40% - Akzent1 2" xfId="30203" xr:uid="{80060F03-B029-48CC-BD55-28A23E324E55}"/>
    <cellStyle name="40% - Akzent2" xfId="5100" xr:uid="{765B29C8-1E0E-445D-A959-C3DFAE4E6698}"/>
    <cellStyle name="40% - Akzent2 2" xfId="30204" xr:uid="{E477661F-58B8-4B9A-AE6E-D9A61C9860DE}"/>
    <cellStyle name="40% - Akzent3" xfId="5101" xr:uid="{0043E382-9DC8-43DF-9E24-1F451A57C5C8}"/>
    <cellStyle name="40% - Akzent3 2" xfId="30205" xr:uid="{02F94121-B953-4E88-AC04-97B290C66D14}"/>
    <cellStyle name="40% - Akzent4" xfId="5102" xr:uid="{676F6A94-FAF7-4B4E-B2CD-0425C8708F9E}"/>
    <cellStyle name="40% - Akzent4 2" xfId="30206" xr:uid="{73891324-E225-4270-A812-41D780151B44}"/>
    <cellStyle name="40% - Akzent5" xfId="5103" xr:uid="{272DF681-87BA-4F0D-A7EB-2D35CE03F5A6}"/>
    <cellStyle name="40% - Akzent5 2" xfId="30207" xr:uid="{4C7E36EC-6948-4DF3-B316-8ABE07628929}"/>
    <cellStyle name="40% - Akzent6" xfId="5104" xr:uid="{36D39CA1-B813-4697-A7EE-072FAE37DA22}"/>
    <cellStyle name="40% - Akzent6 2" xfId="30208" xr:uid="{FA1ACA7C-4A9D-41A4-BC18-BBAFB58D7E46}"/>
    <cellStyle name="5x indented GHG Textfiels" xfId="232" xr:uid="{827067BA-57EF-4498-A244-E7AE0231B9C9}"/>
    <cellStyle name="5x indented GHG Textfiels 2" xfId="479" xr:uid="{08E6D9B6-7422-4AB1-8CAE-3CE11EBE51D7}"/>
    <cellStyle name="5x indented GHG Textfiels 2 2" xfId="1897" xr:uid="{838D0DE3-F863-469B-9B7D-9DC0CEC0EDF1}"/>
    <cellStyle name="5x indented GHG Textfiels 3" xfId="1896" xr:uid="{BDD1F868-4C2E-4491-AFA2-95FDD7CC813C}"/>
    <cellStyle name="60% - Accent1" xfId="33" builtinId="32" customBuiltin="1"/>
    <cellStyle name="60% - Accent1 10" xfId="5105" xr:uid="{0960235F-9090-4AF8-8618-9FB6F632FFE7}"/>
    <cellStyle name="60% - Accent1 10 2" xfId="30209" xr:uid="{15E2A571-5CD4-4A51-A1B8-768B08773607}"/>
    <cellStyle name="60% - Accent1 11" xfId="5106" xr:uid="{8A102A18-0347-43C3-8A55-A2F8727DE3CA}"/>
    <cellStyle name="60% - Accent1 11 2" xfId="30210" xr:uid="{7F81E872-BE18-4AB1-8B3B-B0EAAE108718}"/>
    <cellStyle name="60% - Accent1 12" xfId="5107" xr:uid="{2900D542-9C94-4C30-A0A8-A7B8027AEA52}"/>
    <cellStyle name="60% - Accent1 12 2" xfId="30211" xr:uid="{6F209442-9555-4C48-B509-FD5A565B0139}"/>
    <cellStyle name="60% - Accent1 13" xfId="5108" xr:uid="{7504A6C8-0AE7-4E29-8A1C-15FABD64BA32}"/>
    <cellStyle name="60% - Accent1 13 2" xfId="30212" xr:uid="{F6A9B72C-7A68-41B8-B6A1-E0EC3F472155}"/>
    <cellStyle name="60% - Accent1 14" xfId="5109" xr:uid="{52E41966-DC8C-4F09-A0A7-B4D452BECEC2}"/>
    <cellStyle name="60% - Accent1 14 2" xfId="30213" xr:uid="{D19AEBBF-4D8B-48AF-846C-909B882696DE}"/>
    <cellStyle name="60% - Accent1 15" xfId="5110" xr:uid="{92129859-A4BC-4077-8083-A323A8D040AE}"/>
    <cellStyle name="60% - Accent1 15 2" xfId="30214" xr:uid="{F3FC52E6-4EE5-4565-9019-0B4AC3E9C2BD}"/>
    <cellStyle name="60% - Accent1 16" xfId="5111" xr:uid="{2BEA8791-171D-41E3-8E67-8497F30DC1D2}"/>
    <cellStyle name="60% - Accent1 16 2" xfId="30215" xr:uid="{40606FC3-A2B5-4BE2-9B6B-245C0DAF7CC9}"/>
    <cellStyle name="60% - Accent1 17" xfId="5112" xr:uid="{9EB48467-5515-469D-ADF4-1FE58AECD1E0}"/>
    <cellStyle name="60% - Accent1 17 2" xfId="30216" xr:uid="{BC61AC58-A7E6-4A84-9A73-A9FF466D53B6}"/>
    <cellStyle name="60% - Accent1 18" xfId="5113" xr:uid="{B4D61E70-FE9E-41B9-9553-E4524C63F010}"/>
    <cellStyle name="60% - Accent1 18 2" xfId="30217" xr:uid="{78B5FB8E-BD53-4869-AB05-BD5B81077D35}"/>
    <cellStyle name="60% - Accent1 19" xfId="5114" xr:uid="{18B45C7E-43DF-45FA-AB98-D533A9CF8FF8}"/>
    <cellStyle name="60% - Accent1 19 2" xfId="30218" xr:uid="{F7CF96DB-28E3-449C-922D-FEADD0F867CD}"/>
    <cellStyle name="60% - Accent1 2" xfId="85" xr:uid="{9EF3817A-208D-4386-9AAC-B07CC232D519}"/>
    <cellStyle name="60% - Accent1 2 10" xfId="480" xr:uid="{AA8CE2B8-F499-4036-9DD8-5F349714C06F}"/>
    <cellStyle name="60% - Accent1 2 10 2" xfId="31523" xr:uid="{F11D82FC-F6B3-4BBC-9B7A-A3F2E532A094}"/>
    <cellStyle name="60% - Accent1 2 11" xfId="12602" xr:uid="{47B317B3-73AB-45BE-A6B9-7630FFD4464E}"/>
    <cellStyle name="60% - Accent1 2 11 2" xfId="32025" xr:uid="{3BBB9049-83CC-45B8-80B8-9ABE40F1AC35}"/>
    <cellStyle name="60% - Accent1 2 12" xfId="29503" xr:uid="{78850D2D-1589-4C04-9EAC-3CB8CFC20DA7}"/>
    <cellStyle name="60% - Accent1 2 2" xfId="481" xr:uid="{4E83B4E5-7EB5-472C-AE9A-EC8F09310B64}"/>
    <cellStyle name="60% - Accent1 2 2 2" xfId="31524" xr:uid="{C872E26D-0C7D-4F3B-BBC5-9E4563A7F355}"/>
    <cellStyle name="60% - Accent1 2 3" xfId="482" xr:uid="{EDE18FD7-8196-4757-A4AE-7922AAD17183}"/>
    <cellStyle name="60% - Accent1 2 3 2" xfId="31525" xr:uid="{BE8926F6-2392-47B7-8294-30FA88D8DB99}"/>
    <cellStyle name="60% - Accent1 2 4" xfId="483" xr:uid="{EB284B4D-B8E4-45BF-A3A2-7C4F12332665}"/>
    <cellStyle name="60% - Accent1 2 4 2" xfId="31526" xr:uid="{E6D38897-915F-431B-A616-97C98D16A328}"/>
    <cellStyle name="60% - Accent1 2 5" xfId="484" xr:uid="{21BB1E61-36B8-474A-9BB4-D94F9D9DBC37}"/>
    <cellStyle name="60% - Accent1 2 5 2" xfId="31527" xr:uid="{B907A5D7-F53F-46C4-8823-77A494856971}"/>
    <cellStyle name="60% - Accent1 2 6" xfId="485" xr:uid="{406C055D-D131-4C43-9BB0-32A9CB7EF088}"/>
    <cellStyle name="60% - Accent1 2 6 2" xfId="31528" xr:uid="{921DBD01-E5D2-457E-A68F-B3CBF9B2B369}"/>
    <cellStyle name="60% - Accent1 2 7" xfId="486" xr:uid="{242C5825-B40B-4108-8414-56EA6492DCAA}"/>
    <cellStyle name="60% - Accent1 2 7 2" xfId="31529" xr:uid="{2463E339-D141-4157-9F36-518C9B04F72C}"/>
    <cellStyle name="60% - Accent1 2 8" xfId="487" xr:uid="{8F6A97A0-AADA-467B-99B1-FA4D65043623}"/>
    <cellStyle name="60% - Accent1 2 8 2" xfId="31530" xr:uid="{01758312-B72B-4B3A-90B9-A73BA1D1F9D5}"/>
    <cellStyle name="60% - Accent1 2 9" xfId="488" xr:uid="{D6278B36-514D-4404-B79E-93A89D178F5B}"/>
    <cellStyle name="60% - Accent1 2 9 2" xfId="31531" xr:uid="{A8B6D0AB-C53A-44EA-95FF-ACA0172F4FAC}"/>
    <cellStyle name="60% - Accent1 20" xfId="5115" xr:uid="{BED4FA3D-6FBF-4AB8-B619-CA959A516EBE}"/>
    <cellStyle name="60% - Accent1 20 2" xfId="30219" xr:uid="{27D5FF0E-E5CE-459C-AACA-AE39FB4239BA}"/>
    <cellStyle name="60% - Accent1 21" xfId="5116" xr:uid="{C5B9B9C6-1D3F-4A67-93F9-9B3CD50D0F4D}"/>
    <cellStyle name="60% - Accent1 21 2" xfId="30220" xr:uid="{D3E4D509-E345-4CEF-A142-956A700E0F53}"/>
    <cellStyle name="60% - Accent1 22" xfId="5117" xr:uid="{B49FFEB8-ACC6-4EA2-8E83-35F13CC070A4}"/>
    <cellStyle name="60% - Accent1 22 2" xfId="30221" xr:uid="{0504D70D-33A9-4824-8CEC-4FC499F4D6B1}"/>
    <cellStyle name="60% - Accent1 23" xfId="5118" xr:uid="{66FEA8F9-692A-430C-B334-97C3D84F9692}"/>
    <cellStyle name="60% - Accent1 23 2" xfId="30222" xr:uid="{E7DB180B-F0F8-477E-BAE3-AB8A76E2FE29}"/>
    <cellStyle name="60% - Accent1 24" xfId="5119" xr:uid="{AD85E754-05A0-4694-B655-57F926ACED01}"/>
    <cellStyle name="60% - Accent1 24 2" xfId="30223" xr:uid="{09F0F091-1EB8-461C-B0A0-13FE0EF3C325}"/>
    <cellStyle name="60% - Accent1 25" xfId="5120" xr:uid="{27EB85A4-D448-43A8-811C-A74D8A11616F}"/>
    <cellStyle name="60% - Accent1 25 2" xfId="30224" xr:uid="{1D843477-46F9-41ED-A382-256A25617B4E}"/>
    <cellStyle name="60% - Accent1 26" xfId="5121" xr:uid="{09C5D81F-B5F8-49DA-9852-A30BE47DF024}"/>
    <cellStyle name="60% - Accent1 26 2" xfId="30225" xr:uid="{0E7D53CA-AF4D-4FB4-ABC7-0F40CD1619DB}"/>
    <cellStyle name="60% - Accent1 27" xfId="5122" xr:uid="{D2F730B8-1CE4-483D-9E4F-49D82FDA53FD}"/>
    <cellStyle name="60% - Accent1 27 2" xfId="30226" xr:uid="{C0D2C4B6-06F6-4DF3-B7E8-EF4DB401CF45}"/>
    <cellStyle name="60% - Accent1 28" xfId="5123" xr:uid="{B9774AA8-844A-4AFC-A454-FBE9E230A12F}"/>
    <cellStyle name="60% - Accent1 28 2" xfId="30227" xr:uid="{1EF81C9E-B6CB-4BDF-812F-803FEA0052D7}"/>
    <cellStyle name="60% - Accent1 29" xfId="5124" xr:uid="{7B9A821D-5CD9-40F0-B235-DCA104B15F0D}"/>
    <cellStyle name="60% - Accent1 29 2" xfId="30228" xr:uid="{FB9A0F2C-096C-438E-9426-270CF1C3B4AD}"/>
    <cellStyle name="60% - Accent1 3" xfId="86" xr:uid="{089B71C4-4AC6-43FC-80BB-609F31C2D9B6}"/>
    <cellStyle name="60% - Accent1 3 2" xfId="489" xr:uid="{D020EAA3-0C4D-4F5F-A5FB-43BFDF15BA52}"/>
    <cellStyle name="60% - Accent1 3 2 2" xfId="12603" xr:uid="{DD4EBABF-57FC-4747-AA96-89EF24BAD8A3}"/>
    <cellStyle name="60% - Accent1 3 2 2 2" xfId="49420" xr:uid="{B2F55838-00C0-4FB0-90E1-5E40F6849A33}"/>
    <cellStyle name="60% - Accent1 3 2 2 3" xfId="49419" xr:uid="{EA563D78-F80D-4CD7-B47D-C87D25C76821}"/>
    <cellStyle name="60% - Accent1 3 2 2 4" xfId="32026" xr:uid="{B41A1A92-4AAF-4D10-99E2-080B58B82D6F}"/>
    <cellStyle name="60% - Accent1 3 2 3" xfId="5125" xr:uid="{A9B1E6B5-1945-4E43-BDA9-319088F89259}"/>
    <cellStyle name="60% - Accent1 3 2 4" xfId="30229" xr:uid="{04E36734-56FB-4670-BBB6-14FCAACA723C}"/>
    <cellStyle name="60% - Accent1 3 3" xfId="7480" xr:uid="{AB87D3F2-36C4-46E8-95D5-90F6F054A5D1}"/>
    <cellStyle name="60% - Accent1 3 3 2" xfId="31532" xr:uid="{A6319196-F45C-40E0-B5FB-1DF8A62FEEEC}"/>
    <cellStyle name="60% - Accent1 3 4" xfId="8839" xr:uid="{05117132-BBAF-4897-BCD7-29277F27DC4E}"/>
    <cellStyle name="60% - Accent1 3 5" xfId="29504" xr:uid="{8B37A2AD-8126-4896-A325-76D678BEC986}"/>
    <cellStyle name="60% - Accent1 30" xfId="5126" xr:uid="{944D93B2-F27C-4C45-82F5-D3270EEA92C3}"/>
    <cellStyle name="60% - Accent1 30 2" xfId="30230" xr:uid="{09C870E2-7E02-4986-A934-707F52234D8A}"/>
    <cellStyle name="60% - Accent1 31" xfId="5127" xr:uid="{F6C4C815-2BB7-49D3-982E-1EBF33D02942}"/>
    <cellStyle name="60% - Accent1 31 2" xfId="30231" xr:uid="{DDCDCE74-EA4F-4D54-AAFC-7D3E522D282E}"/>
    <cellStyle name="60% - Accent1 32" xfId="5128" xr:uid="{5AB26180-7A95-4EA1-9EDD-7E1F0C8A4693}"/>
    <cellStyle name="60% - Accent1 32 2" xfId="30232" xr:uid="{AEB49FAB-AA8B-42A1-A261-FB6146875304}"/>
    <cellStyle name="60% - Accent1 33" xfId="5129" xr:uid="{9D491CBD-5A05-45C2-9977-CB8C7CD45236}"/>
    <cellStyle name="60% - Accent1 33 2" xfId="30233" xr:uid="{108401BA-49B4-4976-811A-26497C950AAA}"/>
    <cellStyle name="60% - Accent1 34" xfId="5130" xr:uid="{D846B143-900B-42E9-8424-DC6FD1939CC4}"/>
    <cellStyle name="60% - Accent1 34 2" xfId="30234" xr:uid="{187CB62B-5740-4F8D-9B42-44F1916C3079}"/>
    <cellStyle name="60% - Accent1 35" xfId="5131" xr:uid="{DEDD3FE2-6E86-4B66-AF7A-0EF3B07ED345}"/>
    <cellStyle name="60% - Accent1 35 2" xfId="30235" xr:uid="{76206384-1625-4558-9FEB-6E10A02FD437}"/>
    <cellStyle name="60% - Accent1 36" xfId="5132" xr:uid="{6393A9A5-10AA-4D87-93F4-0CDA23B9DC72}"/>
    <cellStyle name="60% - Accent1 36 2" xfId="30236" xr:uid="{15023712-7875-47E9-9356-51C13B5F43B3}"/>
    <cellStyle name="60% - Accent1 37" xfId="5133" xr:uid="{CE937F8B-6B3E-43C4-BB83-D70E293C06DA}"/>
    <cellStyle name="60% - Accent1 37 2" xfId="30237" xr:uid="{BE23A5B1-37AE-4E51-BCE0-6C2742225784}"/>
    <cellStyle name="60% - Accent1 38" xfId="5134" xr:uid="{3AF8A773-D103-4860-AE25-819D7116C61A}"/>
    <cellStyle name="60% - Accent1 38 2" xfId="30238" xr:uid="{C284A49C-AA04-4C5D-B39A-6B683E32D2B3}"/>
    <cellStyle name="60% - Accent1 39" xfId="5135" xr:uid="{44704AA9-7A3D-4B05-AD12-231AF9707D93}"/>
    <cellStyle name="60% - Accent1 39 2" xfId="30239" xr:uid="{9C5E41D8-3864-4573-A62C-183C11441E2C}"/>
    <cellStyle name="60% - Accent1 4" xfId="5136" xr:uid="{A16D653E-5D40-4416-9584-4D3F52A033B5}"/>
    <cellStyle name="60% - Accent1 4 2" xfId="12604" xr:uid="{76D82AD1-E9BA-4CE7-B6DB-29C811F36528}"/>
    <cellStyle name="60% - Accent1 4 2 2" xfId="32027" xr:uid="{4F5AB17E-4087-4FBF-9D79-2A752FA85B43}"/>
    <cellStyle name="60% - Accent1 4 3" xfId="29505" xr:uid="{CB9E88CB-040E-4067-B19E-10AF82CCC364}"/>
    <cellStyle name="60% - Accent1 40" xfId="5137" xr:uid="{A3E10424-6F97-406C-ACCE-C27C36BEEAC1}"/>
    <cellStyle name="60% - Accent1 40 2" xfId="30240" xr:uid="{DC255204-495B-40E2-9D44-923AEAACE678}"/>
    <cellStyle name="60% - Accent1 41" xfId="5138" xr:uid="{7F85CC29-2BCF-4950-A4E8-F004E02244F7}"/>
    <cellStyle name="60% - Accent1 41 2" xfId="30241" xr:uid="{0E91E816-E2DA-452D-99DD-C7794CF4345A}"/>
    <cellStyle name="60% - Accent1 42" xfId="5139" xr:uid="{FD70C27F-7556-492B-9ADE-D6F62C7727A5}"/>
    <cellStyle name="60% - Accent1 42 2" xfId="30242" xr:uid="{DA05869C-412F-4B34-861E-1EE2E76C71F7}"/>
    <cellStyle name="60% - Accent1 43" xfId="5140" xr:uid="{0193B153-F2D2-4E67-8530-62F9077621FE}"/>
    <cellStyle name="60% - Accent1 43 2" xfId="30243" xr:uid="{4A906987-C66C-4549-B4FB-7C593CF32FE5}"/>
    <cellStyle name="60% - Accent1 44" xfId="49421" xr:uid="{B7568C69-9A92-4F39-9726-DFE6138BABFB}"/>
    <cellStyle name="60% - Accent1 5" xfId="5141" xr:uid="{6F5D0975-4F7B-4F10-B8A5-A67FD794674B}"/>
    <cellStyle name="60% - Accent1 5 2" xfId="12605" xr:uid="{49B923D8-933C-47EB-BE04-04018C457123}"/>
    <cellStyle name="60% - Accent1 5 2 2" xfId="32028" xr:uid="{C83C8FE2-7EE0-4299-963B-3948A1BF0FE8}"/>
    <cellStyle name="60% - Accent1 5 3" xfId="29506" xr:uid="{F7AFA96F-87E6-456A-8236-9EB06AABF497}"/>
    <cellStyle name="60% - Accent1 6" xfId="5142" xr:uid="{53BA5F7D-2A03-4904-863F-92E7E7C8D6F2}"/>
    <cellStyle name="60% - Accent1 6 2" xfId="12606" xr:uid="{F955CB07-CC9C-411E-A410-E53B81C93FE0}"/>
    <cellStyle name="60% - Accent1 6 2 2" xfId="32029" xr:uid="{5807F8A1-57F9-4D1C-889E-151E5322E52E}"/>
    <cellStyle name="60% - Accent1 6 3" xfId="30244" xr:uid="{BC670250-E6CB-4086-9979-2DA658225238}"/>
    <cellStyle name="60% - Accent1 7" xfId="5143" xr:uid="{FEB12425-68FC-476C-8699-574BC9F79126}"/>
    <cellStyle name="60% - Accent1 7 2" xfId="30245" xr:uid="{F2D0BF58-D391-4821-92CE-9801460A1436}"/>
    <cellStyle name="60% - Accent1 8" xfId="5144" xr:uid="{FC021C39-6A2C-4334-952E-C63E0D22718E}"/>
    <cellStyle name="60% - Accent1 8 2" xfId="30246" xr:uid="{F8CA6DE6-D355-4408-8DBD-9FA6F6BE9DCD}"/>
    <cellStyle name="60% - Accent1 9" xfId="5145" xr:uid="{99F0623F-BE09-4021-A1BD-D0B0C17962CD}"/>
    <cellStyle name="60% - Accent1 9 2" xfId="30247" xr:uid="{D108FA36-DCC6-4095-8801-2C845047057A}"/>
    <cellStyle name="60% - Accent2" xfId="37" builtinId="36" customBuiltin="1"/>
    <cellStyle name="60% - Accent2 10" xfId="5146" xr:uid="{259B1964-0BD8-4E8D-8112-F2E08E87C1EF}"/>
    <cellStyle name="60% - Accent2 10 2" xfId="30248" xr:uid="{BB14D898-8319-4AF1-916C-82A2BE5FC8FC}"/>
    <cellStyle name="60% - Accent2 11" xfId="5147" xr:uid="{86895633-8885-4C8A-A121-B71B9A8DC38A}"/>
    <cellStyle name="60% - Accent2 11 2" xfId="30249" xr:uid="{4CDDFE6B-5C39-4533-93C3-7CBD823AAF2E}"/>
    <cellStyle name="60% - Accent2 12" xfId="5148" xr:uid="{1797C20A-2914-4EA5-B002-D493B768A863}"/>
    <cellStyle name="60% - Accent2 12 2" xfId="30250" xr:uid="{B746E829-099C-485B-A217-79BE941E394B}"/>
    <cellStyle name="60% - Accent2 13" xfId="5149" xr:uid="{37BBEF73-3337-4337-84AB-94DF62A6AB22}"/>
    <cellStyle name="60% - Accent2 13 2" xfId="30251" xr:uid="{3A542E05-51BE-4C41-8B1D-57340B8B0B4B}"/>
    <cellStyle name="60% - Accent2 14" xfId="5150" xr:uid="{A331FB07-4BB3-43D5-BF2C-B9A21C220B53}"/>
    <cellStyle name="60% - Accent2 14 2" xfId="30252" xr:uid="{35A344B5-C782-4960-AB6B-90DCB3F98D3F}"/>
    <cellStyle name="60% - Accent2 15" xfId="5151" xr:uid="{717444CB-FC76-499B-8701-8D6BB165A8AB}"/>
    <cellStyle name="60% - Accent2 15 2" xfId="30253" xr:uid="{86AF4337-3F61-42FD-B1F4-28202F1D8F6E}"/>
    <cellStyle name="60% - Accent2 16" xfId="5152" xr:uid="{4B5CFD8E-34D6-4452-9E59-BA89BA665E84}"/>
    <cellStyle name="60% - Accent2 16 2" xfId="30254" xr:uid="{B7506764-C7BB-43BE-A960-A638AFFB7B7F}"/>
    <cellStyle name="60% - Accent2 17" xfId="5153" xr:uid="{FE4B3723-AA3E-49FB-8C93-710E524EBC1B}"/>
    <cellStyle name="60% - Accent2 17 2" xfId="30255" xr:uid="{C27B76E0-0D24-4D98-AB28-2EB3FD40DB47}"/>
    <cellStyle name="60% - Accent2 18" xfId="5154" xr:uid="{F9CB9B04-62E4-46F8-898A-A4917870D86D}"/>
    <cellStyle name="60% - Accent2 18 2" xfId="30256" xr:uid="{D0658E81-7D80-4CB6-BD15-E79B886A76CD}"/>
    <cellStyle name="60% - Accent2 19" xfId="5155" xr:uid="{5323692D-CE40-43F3-AAAC-248B3F48318D}"/>
    <cellStyle name="60% - Accent2 19 2" xfId="30257" xr:uid="{F92428A3-68C2-4261-9A5E-80DF031B2F66}"/>
    <cellStyle name="60% - Accent2 2" xfId="87" xr:uid="{8B65D4E5-1303-43BE-9BF9-83BC84BE83DB}"/>
    <cellStyle name="60% - Accent2 2 10" xfId="490" xr:uid="{4AD3538D-5794-4402-8811-1074004A5FF2}"/>
    <cellStyle name="60% - Accent2 2 10 2" xfId="31533" xr:uid="{812FCDC1-3537-4AB3-8673-6151A0B7EAD0}"/>
    <cellStyle name="60% - Accent2 2 11" xfId="12607" xr:uid="{67322E77-DCE7-44AE-B362-F4D381EA7AAA}"/>
    <cellStyle name="60% - Accent2 2 11 2" xfId="32030" xr:uid="{66D0F757-975F-4DC5-8BAE-F0E497F423E1}"/>
    <cellStyle name="60% - Accent2 2 12" xfId="29507" xr:uid="{7585B269-5E03-454C-BD61-5A241DB72B74}"/>
    <cellStyle name="60% - Accent2 2 2" xfId="491" xr:uid="{E4E90895-A839-48E6-ADAE-CC0D2805DBD5}"/>
    <cellStyle name="60% - Accent2 2 2 2" xfId="31534" xr:uid="{40326908-5E99-4C78-9AEB-5E7BA32DC733}"/>
    <cellStyle name="60% - Accent2 2 3" xfId="492" xr:uid="{33B4B4E4-D6E5-4A9A-B34C-736B55182B41}"/>
    <cellStyle name="60% - Accent2 2 3 2" xfId="31535" xr:uid="{8E41E382-1F0F-462C-BEA2-6B8CB619A3EE}"/>
    <cellStyle name="60% - Accent2 2 4" xfId="493" xr:uid="{3E4D1BFE-3422-4BD3-B57C-A5F55DA2CC06}"/>
    <cellStyle name="60% - Accent2 2 4 2" xfId="31536" xr:uid="{08590B8A-03D8-4FFA-8D0D-F5DC668B5608}"/>
    <cellStyle name="60% - Accent2 2 5" xfId="494" xr:uid="{49E16244-92A5-471D-BC20-9D2E2A983B37}"/>
    <cellStyle name="60% - Accent2 2 5 2" xfId="31537" xr:uid="{E73085DA-6A7E-437C-AC5B-35B074089850}"/>
    <cellStyle name="60% - Accent2 2 6" xfId="495" xr:uid="{1B8C325C-2E30-4122-A882-44F2E1DE9428}"/>
    <cellStyle name="60% - Accent2 2 6 2" xfId="31538" xr:uid="{1D88E0E1-9FA8-4FA9-B473-6679E0ECCEF4}"/>
    <cellStyle name="60% - Accent2 2 7" xfId="496" xr:uid="{7A331D7F-9ADB-4B81-B3FB-ADD8546EF27D}"/>
    <cellStyle name="60% - Accent2 2 7 2" xfId="31539" xr:uid="{D6211A86-CE49-4056-A25D-2064FB1DDB39}"/>
    <cellStyle name="60% - Accent2 2 8" xfId="497" xr:uid="{32FE75C1-DABB-4F9B-A1A5-5AB9EC46BF98}"/>
    <cellStyle name="60% - Accent2 2 8 2" xfId="31540" xr:uid="{ECA4AE71-E2FD-4B17-9C48-F4BA7C0CDDE4}"/>
    <cellStyle name="60% - Accent2 2 9" xfId="498" xr:uid="{7298B57F-28DA-4339-89EA-B8EB63FF38CF}"/>
    <cellStyle name="60% - Accent2 2 9 2" xfId="31541" xr:uid="{1165C132-BFEE-45A2-B335-C228DDE7FD30}"/>
    <cellStyle name="60% - Accent2 20" xfId="5156" xr:uid="{09458A15-8781-4A99-80ED-DCE89C7E7C23}"/>
    <cellStyle name="60% - Accent2 20 2" xfId="30258" xr:uid="{5F446B87-58F6-45EE-9E20-053E27FE815D}"/>
    <cellStyle name="60% - Accent2 21" xfId="5157" xr:uid="{BB8978D0-C5F8-4642-BED0-B1B1348FBF73}"/>
    <cellStyle name="60% - Accent2 21 2" xfId="30259" xr:uid="{6559E609-E995-4B22-AE09-7A3D6AD95A37}"/>
    <cellStyle name="60% - Accent2 22" xfId="5158" xr:uid="{C0E1A33D-73C5-49D3-97BE-C29DF81E7494}"/>
    <cellStyle name="60% - Accent2 22 2" xfId="30260" xr:uid="{D31A8B83-5858-491A-99BB-8B6462FB5A38}"/>
    <cellStyle name="60% - Accent2 23" xfId="5159" xr:uid="{7FA43DE7-CB59-4399-890F-49883B046EDD}"/>
    <cellStyle name="60% - Accent2 23 2" xfId="30261" xr:uid="{BA2D62C8-43FB-48A4-A3CD-7461A2167281}"/>
    <cellStyle name="60% - Accent2 24" xfId="5160" xr:uid="{EBB34CB5-6695-42BC-9D62-9662A94ADE84}"/>
    <cellStyle name="60% - Accent2 24 2" xfId="30262" xr:uid="{1D6D7995-0EFD-42B5-94A7-F8220088AF38}"/>
    <cellStyle name="60% - Accent2 25" xfId="5161" xr:uid="{87FDCD37-CEA4-41D3-AA95-74CEBEF02457}"/>
    <cellStyle name="60% - Accent2 25 2" xfId="30263" xr:uid="{7E6659B4-7733-4FF0-B429-AFBEDE0A96C9}"/>
    <cellStyle name="60% - Accent2 26" xfId="5162" xr:uid="{85C9BA85-E901-4445-B691-1074B0C634C0}"/>
    <cellStyle name="60% - Accent2 26 2" xfId="30264" xr:uid="{B8145563-5342-49FA-AB1F-F6BEC64516B8}"/>
    <cellStyle name="60% - Accent2 27" xfId="5163" xr:uid="{CD27CA99-699E-4CBA-BA1C-EB3EDE26BE0B}"/>
    <cellStyle name="60% - Accent2 27 2" xfId="30265" xr:uid="{703B7C21-2519-4A65-9BE7-011EE4B768A0}"/>
    <cellStyle name="60% - Accent2 28" xfId="5164" xr:uid="{8FFF9A6C-A141-4CC3-A2DC-937640C0EDEA}"/>
    <cellStyle name="60% - Accent2 28 2" xfId="30266" xr:uid="{1E54E383-1E94-452E-89A5-C328B9C00F13}"/>
    <cellStyle name="60% - Accent2 29" xfId="5165" xr:uid="{FAE2289F-967B-4345-BCA1-EC252E92E565}"/>
    <cellStyle name="60% - Accent2 29 2" xfId="30267" xr:uid="{385C0ABD-5E26-4F5D-B4DD-617858D03197}"/>
    <cellStyle name="60% - Accent2 3" xfId="88" xr:uid="{A9E1C954-A51A-4AED-AEC3-CD7C7D6A7B6D}"/>
    <cellStyle name="60% - Accent2 3 2" xfId="499" xr:uid="{7D208F9C-7D17-41D1-8CCC-7030C1321B0A}"/>
    <cellStyle name="60% - Accent2 3 2 2" xfId="12608" xr:uid="{B865D245-DFB5-4CBD-9B91-214B567DA92D}"/>
    <cellStyle name="60% - Accent2 3 2 2 2" xfId="49423" xr:uid="{9AE1B2ED-1B49-4B14-8A3C-25556A3CFEA7}"/>
    <cellStyle name="60% - Accent2 3 2 2 3" xfId="49422" xr:uid="{8085FE49-182B-47B5-8AFB-079E64E22943}"/>
    <cellStyle name="60% - Accent2 3 2 2 4" xfId="32031" xr:uid="{63F1A736-B3B6-45F5-B0C0-F7B04A3C4D11}"/>
    <cellStyle name="60% - Accent2 3 2 3" xfId="5166" xr:uid="{A43BC29E-6140-422A-9172-29C4E4A19777}"/>
    <cellStyle name="60% - Accent2 3 2 4" xfId="30268" xr:uid="{7780BF33-009A-486C-A637-CF0D6DEF1200}"/>
    <cellStyle name="60% - Accent2 3 3" xfId="7481" xr:uid="{E09E73E8-DB23-4540-B22A-B34F23F1BF3B}"/>
    <cellStyle name="60% - Accent2 3 3 2" xfId="31542" xr:uid="{8536CDED-22C9-49A0-A366-C63227C70288}"/>
    <cellStyle name="60% - Accent2 3 4" xfId="8840" xr:uid="{370A9E6F-56F7-4AA0-95E7-BF6F6F28CD01}"/>
    <cellStyle name="60% - Accent2 3 5" xfId="29508" xr:uid="{19C7D942-17B4-4EB1-8D93-0B1E078D6553}"/>
    <cellStyle name="60% - Accent2 30" xfId="5167" xr:uid="{03F77BCD-B95A-4FE6-BD5C-670A9E6F258A}"/>
    <cellStyle name="60% - Accent2 30 2" xfId="30269" xr:uid="{DD1D474E-0939-444A-98DB-70A8903A5199}"/>
    <cellStyle name="60% - Accent2 31" xfId="5168" xr:uid="{93883947-B36C-4236-9DF2-5D06CEB741EB}"/>
    <cellStyle name="60% - Accent2 31 2" xfId="30270" xr:uid="{3420C037-7EC0-494E-A339-F7BE3A068677}"/>
    <cellStyle name="60% - Accent2 32" xfId="5169" xr:uid="{AC3A4525-1545-4DF1-ABE3-8A0AD82A140A}"/>
    <cellStyle name="60% - Accent2 32 2" xfId="30271" xr:uid="{B9C9BC60-8810-4BEF-965F-BF38C4A1DCEB}"/>
    <cellStyle name="60% - Accent2 33" xfId="5170" xr:uid="{72CD6ACC-DFF2-49D3-9F95-28FA00CFA58E}"/>
    <cellStyle name="60% - Accent2 33 2" xfId="30272" xr:uid="{8467CEB3-C854-481A-A71B-DC313225F94B}"/>
    <cellStyle name="60% - Accent2 34" xfId="5171" xr:uid="{3D10BD7B-D739-4FA4-866C-E04341FB107A}"/>
    <cellStyle name="60% - Accent2 34 2" xfId="30273" xr:uid="{0A289E40-FC1F-491D-BE69-8530273EC001}"/>
    <cellStyle name="60% - Accent2 35" xfId="5172" xr:uid="{3F68ACD8-4432-4A83-AAFD-544E40D9EEFE}"/>
    <cellStyle name="60% - Accent2 35 2" xfId="30274" xr:uid="{5B7946B0-33ED-44A4-A2A3-C1CFA3041195}"/>
    <cellStyle name="60% - Accent2 36" xfId="5173" xr:uid="{B5721E2A-B88D-491C-865C-3DAB2C0873B1}"/>
    <cellStyle name="60% - Accent2 36 2" xfId="30275" xr:uid="{27B9A6CC-A2A6-4EEF-B290-6F325147D088}"/>
    <cellStyle name="60% - Accent2 37" xfId="5174" xr:uid="{C11E9AD9-36DD-4BFB-8DA0-6D6341CC3823}"/>
    <cellStyle name="60% - Accent2 37 2" xfId="30276" xr:uid="{8EDE4ACF-1888-428B-8074-821CB5551337}"/>
    <cellStyle name="60% - Accent2 38" xfId="5175" xr:uid="{7CED9E84-DC3C-4C8C-AB7E-9E38629E1A11}"/>
    <cellStyle name="60% - Accent2 38 2" xfId="30277" xr:uid="{003FE02B-651F-4BA1-B40E-802FAD53F9A7}"/>
    <cellStyle name="60% - Accent2 39" xfId="5176" xr:uid="{66ABCD57-4DE8-48A6-9929-E6F6129DD5CC}"/>
    <cellStyle name="60% - Accent2 39 2" xfId="30278" xr:uid="{68A3DB3E-5B4B-436F-955C-08607E85A314}"/>
    <cellStyle name="60% - Accent2 4" xfId="5177" xr:uid="{4C85B601-ABC6-4480-B488-034F3F9C3DD2}"/>
    <cellStyle name="60% - Accent2 4 2" xfId="12609" xr:uid="{9F8FB6CB-7E93-485D-8DCE-7CEC12575C43}"/>
    <cellStyle name="60% - Accent2 4 2 2" xfId="32032" xr:uid="{9BB8A3C6-EF92-436A-B7B3-245FD0E45D89}"/>
    <cellStyle name="60% - Accent2 4 3" xfId="29509" xr:uid="{C884D3B0-F5AF-426E-8972-D03944E4DAC8}"/>
    <cellStyle name="60% - Accent2 40" xfId="5178" xr:uid="{0E1C93BA-5F34-425C-B42C-3C2F2E5511BC}"/>
    <cellStyle name="60% - Accent2 40 2" xfId="30279" xr:uid="{EC30A60E-458B-4347-B98D-F7D131DFFDC0}"/>
    <cellStyle name="60% - Accent2 41" xfId="5179" xr:uid="{AF980D50-545F-467D-B42B-3A28AB9BB1F7}"/>
    <cellStyle name="60% - Accent2 41 2" xfId="30280" xr:uid="{E9FC711A-75BD-4402-9C97-04E85144913D}"/>
    <cellStyle name="60% - Accent2 42" xfId="5180" xr:uid="{D6794899-06AE-4817-AFC4-4A97416BDE04}"/>
    <cellStyle name="60% - Accent2 42 2" xfId="30281" xr:uid="{897708AF-260F-4E28-961D-43048DFF7322}"/>
    <cellStyle name="60% - Accent2 43" xfId="5181" xr:uid="{ED3A85A0-31D8-42F7-96D5-24B6FA7179C8}"/>
    <cellStyle name="60% - Accent2 43 2" xfId="30282" xr:uid="{F7C77BCE-27B3-4A6E-9BE3-33CF2CD4E09A}"/>
    <cellStyle name="60% - Accent2 44" xfId="49424" xr:uid="{96E97521-A48C-476E-9334-164F35F28750}"/>
    <cellStyle name="60% - Accent2 5" xfId="5182" xr:uid="{7BEC0C1E-8EEB-431A-9543-FC9AC5AB7A90}"/>
    <cellStyle name="60% - Accent2 5 2" xfId="12610" xr:uid="{09C0F6F9-6D70-4020-A009-0FB5371EA4EC}"/>
    <cellStyle name="60% - Accent2 5 2 2" xfId="32033" xr:uid="{B9E3E53D-3F45-442F-A993-537AE96BAA3E}"/>
    <cellStyle name="60% - Accent2 5 3" xfId="29510" xr:uid="{C476347C-E370-4C46-8F8A-9F06829F0A88}"/>
    <cellStyle name="60% - Accent2 6" xfId="5183" xr:uid="{C2866921-5477-4DA2-804C-87DAEF0190C1}"/>
    <cellStyle name="60% - Accent2 6 2" xfId="12611" xr:uid="{BBD36EF0-772B-4FB0-A778-CE44FA70B6F6}"/>
    <cellStyle name="60% - Accent2 6 2 2" xfId="32034" xr:uid="{D1BBD339-5088-42B2-98D6-DB7164954EF0}"/>
    <cellStyle name="60% - Accent2 6 3" xfId="30283" xr:uid="{C88679BF-C00A-4FA8-83B2-6F04351D425A}"/>
    <cellStyle name="60% - Accent2 7" xfId="5184" xr:uid="{FC0161F4-8DE3-4508-BE65-1E9705F7B737}"/>
    <cellStyle name="60% - Accent2 7 2" xfId="30284" xr:uid="{E457408F-D01E-4FEF-A237-B22CF55910A3}"/>
    <cellStyle name="60% - Accent2 8" xfId="5185" xr:uid="{28EB5A82-BAC6-486F-89EA-2339E23D82AC}"/>
    <cellStyle name="60% - Accent2 8 2" xfId="30285" xr:uid="{D4DEED66-001E-4FE5-8FC2-E5666F9D45D5}"/>
    <cellStyle name="60% - Accent2 9" xfId="5186" xr:uid="{29BE452A-F6E6-474C-99BD-B10B8CF2EE25}"/>
    <cellStyle name="60% - Accent2 9 2" xfId="30286" xr:uid="{46602F74-D287-44C4-946F-2B6BB898DFB3}"/>
    <cellStyle name="60% - Accent3" xfId="41" builtinId="40" customBuiltin="1"/>
    <cellStyle name="60% - Accent3 10" xfId="5187" xr:uid="{5D0F658C-A016-4A09-85DE-CBDC5536279E}"/>
    <cellStyle name="60% - Accent3 10 2" xfId="30287" xr:uid="{9A344B08-BB91-44DC-9D58-20CF8AA2E3F7}"/>
    <cellStyle name="60% - Accent3 11" xfId="5188" xr:uid="{F97D17AD-81D9-4CA5-A4A1-48D47C7624EA}"/>
    <cellStyle name="60% - Accent3 11 2" xfId="30288" xr:uid="{7848B961-8CAC-4C18-A561-0ABD664AFB24}"/>
    <cellStyle name="60% - Accent3 12" xfId="5189" xr:uid="{6EF1F9AB-6844-49AA-AB4D-453E04BD7660}"/>
    <cellStyle name="60% - Accent3 12 2" xfId="30289" xr:uid="{A12CF3E0-8C0B-4684-BEF3-6252E0FF1AC6}"/>
    <cellStyle name="60% - Accent3 13" xfId="5190" xr:uid="{5D220E1A-C80D-4227-8523-20243C8377C1}"/>
    <cellStyle name="60% - Accent3 13 2" xfId="30290" xr:uid="{2BD41341-399E-4D33-8E09-830B06AB8697}"/>
    <cellStyle name="60% - Accent3 14" xfId="5191" xr:uid="{B3A884B1-9A5E-417A-B778-20F1C84E9A5C}"/>
    <cellStyle name="60% - Accent3 14 2" xfId="30291" xr:uid="{CB9BA6DB-B8DD-471F-B3BA-DA00EDD11085}"/>
    <cellStyle name="60% - Accent3 15" xfId="5192" xr:uid="{E67EE5D8-C414-4B87-AC54-72297DC0F25A}"/>
    <cellStyle name="60% - Accent3 15 2" xfId="30292" xr:uid="{114AAFD8-E0AE-4153-BA3B-E979B9B52D7D}"/>
    <cellStyle name="60% - Accent3 16" xfId="5193" xr:uid="{B487A304-4B8F-4C80-BD3F-C94FBF243463}"/>
    <cellStyle name="60% - Accent3 16 2" xfId="30293" xr:uid="{F6B79823-8FA9-41E2-A173-7EDEF0A9B07E}"/>
    <cellStyle name="60% - Accent3 17" xfId="5194" xr:uid="{04F97031-04F8-435F-A99F-083731031116}"/>
    <cellStyle name="60% - Accent3 17 2" xfId="30294" xr:uid="{9633E049-8F4E-42D5-916C-189F72E32636}"/>
    <cellStyle name="60% - Accent3 18" xfId="5195" xr:uid="{A911B09D-49FA-47FB-9F5B-C31F902DEC4C}"/>
    <cellStyle name="60% - Accent3 18 2" xfId="30295" xr:uid="{480B1D6A-BE1F-409F-9B15-73853207B5A0}"/>
    <cellStyle name="60% - Accent3 19" xfId="5196" xr:uid="{B8B7592D-8C8D-4285-ACC8-BBDA853E3E42}"/>
    <cellStyle name="60% - Accent3 19 2" xfId="30296" xr:uid="{606CF732-B65F-4621-AFD8-66056267BB8C}"/>
    <cellStyle name="60% - Accent3 2" xfId="89" xr:uid="{13A932C9-C2A4-405E-B349-E0ECD74538C3}"/>
    <cellStyle name="60% - Accent3 2 10" xfId="500" xr:uid="{D4B05C62-C31B-4207-9339-1E15817A2CB0}"/>
    <cellStyle name="60% - Accent3 2 10 2" xfId="31543" xr:uid="{A6B49F95-44C6-4083-A1BF-FBA84F94F259}"/>
    <cellStyle name="60% - Accent3 2 11" xfId="12612" xr:uid="{FF094F82-B296-4225-A505-AB04A2D370B0}"/>
    <cellStyle name="60% - Accent3 2 11 2" xfId="32035" xr:uid="{54A6B19C-FBB2-41B9-9FBC-20CC535EC516}"/>
    <cellStyle name="60% - Accent3 2 12" xfId="29511" xr:uid="{597424E1-0538-4B46-BC8C-3A9A719BF7CB}"/>
    <cellStyle name="60% - Accent3 2 2" xfId="501" xr:uid="{97CA8147-289D-456F-A214-714ADBCD162A}"/>
    <cellStyle name="60% - Accent3 2 2 2" xfId="31544" xr:uid="{FD7F97AD-5074-46BE-95DA-3B119D587D61}"/>
    <cellStyle name="60% - Accent3 2 3" xfId="502" xr:uid="{FE96116D-335A-479D-AAEF-16408008E9F1}"/>
    <cellStyle name="60% - Accent3 2 3 2" xfId="31545" xr:uid="{FA84197D-21C9-4A78-BD5D-8E668EDDD47D}"/>
    <cellStyle name="60% - Accent3 2 4" xfId="503" xr:uid="{71108FC6-97FF-4422-B498-E88C1FA23173}"/>
    <cellStyle name="60% - Accent3 2 4 2" xfId="31546" xr:uid="{C99C97C7-BE1A-4308-BFE4-AEA220FE6254}"/>
    <cellStyle name="60% - Accent3 2 5" xfId="504" xr:uid="{87D30097-B8A3-47C4-8E25-A5AA50956B78}"/>
    <cellStyle name="60% - Accent3 2 5 2" xfId="31547" xr:uid="{2840F31A-0B1C-428F-AD97-B9102B0AF29D}"/>
    <cellStyle name="60% - Accent3 2 6" xfId="505" xr:uid="{03C8FE41-4D4C-43B2-963E-EA160E0A13A6}"/>
    <cellStyle name="60% - Accent3 2 6 2" xfId="31548" xr:uid="{C7833553-85E3-435C-8DCB-CA38DD6093DF}"/>
    <cellStyle name="60% - Accent3 2 7" xfId="506" xr:uid="{42B31471-C0E9-4F0F-8319-89E981DB7715}"/>
    <cellStyle name="60% - Accent3 2 7 2" xfId="31549" xr:uid="{A902DB9C-C337-4F01-9511-29704FD96FED}"/>
    <cellStyle name="60% - Accent3 2 8" xfId="507" xr:uid="{699A61CC-0192-472F-82DA-5A6DFC8369D4}"/>
    <cellStyle name="60% - Accent3 2 8 2" xfId="31550" xr:uid="{2279AE7A-9E91-40CB-8309-7A0CC7E0A74D}"/>
    <cellStyle name="60% - Accent3 2 9" xfId="508" xr:uid="{90A03C3C-ED1E-41AB-8CBC-A5301385898D}"/>
    <cellStyle name="60% - Accent3 2 9 2" xfId="31551" xr:uid="{064EEB1F-C132-425D-9781-31CD2C4D4988}"/>
    <cellStyle name="60% - Accent3 20" xfId="5197" xr:uid="{7A4A8FB6-923C-4394-897D-1802A0C59FB4}"/>
    <cellStyle name="60% - Accent3 20 2" xfId="30297" xr:uid="{A8AEB63E-0CE6-4AE3-836B-FBF0E8BA2830}"/>
    <cellStyle name="60% - Accent3 21" xfId="5198" xr:uid="{256EC3A9-10D9-4DD1-A2DC-4A7B89387601}"/>
    <cellStyle name="60% - Accent3 21 2" xfId="30298" xr:uid="{52AF16B5-6990-4235-A64B-BC86DA24F33C}"/>
    <cellStyle name="60% - Accent3 22" xfId="5199" xr:uid="{9921C4BE-580B-419F-A89A-D3FE47657CBA}"/>
    <cellStyle name="60% - Accent3 22 2" xfId="30299" xr:uid="{6D0B7D0B-72F4-45B7-BE04-12A9A9B9C2BD}"/>
    <cellStyle name="60% - Accent3 23" xfId="5200" xr:uid="{5463FF4E-CA9B-40D6-988A-1C8E21A6D7D9}"/>
    <cellStyle name="60% - Accent3 23 2" xfId="30300" xr:uid="{990EFFA1-F78B-442D-89B4-1E59BC15A2A6}"/>
    <cellStyle name="60% - Accent3 24" xfId="5201" xr:uid="{EB217E88-8791-42BA-A971-38FB16D7BCEB}"/>
    <cellStyle name="60% - Accent3 24 2" xfId="30301" xr:uid="{9932977A-9056-4842-91A6-2FADCCA11490}"/>
    <cellStyle name="60% - Accent3 25" xfId="5202" xr:uid="{EC8F29FA-881B-4634-A66C-F9250611997E}"/>
    <cellStyle name="60% - Accent3 25 2" xfId="30302" xr:uid="{1A3C26AE-F1F8-4126-A33C-2CDD91F1DD06}"/>
    <cellStyle name="60% - Accent3 26" xfId="5203" xr:uid="{92FDBA96-67AC-49AF-9F30-5F4C12DAD102}"/>
    <cellStyle name="60% - Accent3 26 2" xfId="30303" xr:uid="{80DB32EC-5DFC-4617-8C5B-C833151B4582}"/>
    <cellStyle name="60% - Accent3 27" xfId="5204" xr:uid="{1B5DF46A-E0AC-49D9-A332-E9DFD0ACEABF}"/>
    <cellStyle name="60% - Accent3 27 2" xfId="30304" xr:uid="{EC6C20BB-172D-4C84-9ACA-357C26A2635B}"/>
    <cellStyle name="60% - Accent3 28" xfId="5205" xr:uid="{2076BA3B-0546-4D63-8A7F-A0C6023907BA}"/>
    <cellStyle name="60% - Accent3 28 2" xfId="30305" xr:uid="{CA350F49-9138-4D59-B45D-E7DAE7401D87}"/>
    <cellStyle name="60% - Accent3 29" xfId="5206" xr:uid="{8714D7E1-D531-491A-8BFC-3CF8D27BF793}"/>
    <cellStyle name="60% - Accent3 29 2" xfId="30306" xr:uid="{8F23260C-4AAC-4AA0-ADD2-FF8500BBE9B3}"/>
    <cellStyle name="60% - Accent3 3" xfId="90" xr:uid="{A9CEEBB2-1454-47D3-9C98-BA36E8D2E6A3}"/>
    <cellStyle name="60% - Accent3 3 2" xfId="509" xr:uid="{5EA74A08-7D29-49DA-9BB6-BF1BFDAD0DCC}"/>
    <cellStyle name="60% - Accent3 3 2 2" xfId="12613" xr:uid="{235525BF-1A7B-470F-8FC2-C6983BFAF70E}"/>
    <cellStyle name="60% - Accent3 3 2 2 2" xfId="49426" xr:uid="{9ACFFF1E-1E83-47CC-84F2-08C2B4B86839}"/>
    <cellStyle name="60% - Accent3 3 2 2 3" xfId="49425" xr:uid="{337D8724-846D-4598-BC2A-AD83471F08CA}"/>
    <cellStyle name="60% - Accent3 3 2 2 4" xfId="32036" xr:uid="{C7A2ECEE-B23D-4DF8-9ECA-46112A96BD0A}"/>
    <cellStyle name="60% - Accent3 3 2 3" xfId="5207" xr:uid="{4AD3B571-7289-4E6E-8F75-D75CB8EAC5BC}"/>
    <cellStyle name="60% - Accent3 3 2 4" xfId="30307" xr:uid="{BFB57F7F-90CA-4F8F-8DA0-F520633541FD}"/>
    <cellStyle name="60% - Accent3 3 3" xfId="7482" xr:uid="{D802E4AB-5198-4626-A86D-942DB360C7CF}"/>
    <cellStyle name="60% - Accent3 3 3 2" xfId="31552" xr:uid="{4D6BD3E5-9FE8-4223-BC9B-0AFA58AC4351}"/>
    <cellStyle name="60% - Accent3 3 4" xfId="8841" xr:uid="{42819F19-FF92-4836-B2A9-B52CC5F237B9}"/>
    <cellStyle name="60% - Accent3 3 5" xfId="29512" xr:uid="{F635B891-94E0-4A4E-ACD2-9A33A64A7890}"/>
    <cellStyle name="60% - Accent3 30" xfId="5208" xr:uid="{898656F7-0224-4621-BE43-BEBFAA7BB291}"/>
    <cellStyle name="60% - Accent3 30 2" xfId="30308" xr:uid="{237EB785-7161-4363-ABC3-F0E7121FEC4C}"/>
    <cellStyle name="60% - Accent3 31" xfId="5209" xr:uid="{6FD478E1-11A2-4E2A-A223-CBFC4CA139B8}"/>
    <cellStyle name="60% - Accent3 31 2" xfId="30309" xr:uid="{4474187D-8A6C-4647-9507-77E5B6B3ABDF}"/>
    <cellStyle name="60% - Accent3 32" xfId="5210" xr:uid="{9C26BCFC-BB86-45AF-AB97-393DC12BB225}"/>
    <cellStyle name="60% - Accent3 32 2" xfId="30310" xr:uid="{E9B11AC4-9ED8-4BDF-9535-FE6469317256}"/>
    <cellStyle name="60% - Accent3 33" xfId="5211" xr:uid="{A470D5C4-4BA9-4E82-A06F-244FA09060ED}"/>
    <cellStyle name="60% - Accent3 33 2" xfId="30311" xr:uid="{70834E17-1AE5-4010-9FC1-FB9AB81E3A3F}"/>
    <cellStyle name="60% - Accent3 34" xfId="5212" xr:uid="{A2108D16-F6E1-441A-9A4F-844F507A79CD}"/>
    <cellStyle name="60% - Accent3 34 2" xfId="30312" xr:uid="{537E745B-A9CB-4E99-878E-9B168AADD8F7}"/>
    <cellStyle name="60% - Accent3 35" xfId="5213" xr:uid="{648DD1AE-88F4-43FE-B372-A37757E09B8A}"/>
    <cellStyle name="60% - Accent3 35 2" xfId="30313" xr:uid="{EC759A5B-F1CD-45F1-BEF5-80F5F506EE85}"/>
    <cellStyle name="60% - Accent3 36" xfId="5214" xr:uid="{515CF14E-66B4-4171-8C78-B3F272E926CE}"/>
    <cellStyle name="60% - Accent3 36 2" xfId="30314" xr:uid="{856B5106-9588-4E0B-873B-B731DFCBCA23}"/>
    <cellStyle name="60% - Accent3 37" xfId="5215" xr:uid="{19558C50-0D7E-4215-B69B-463F23C05742}"/>
    <cellStyle name="60% - Accent3 37 2" xfId="30315" xr:uid="{294634F6-3F62-49D5-B90F-8F8DA5CCCD56}"/>
    <cellStyle name="60% - Accent3 38" xfId="5216" xr:uid="{B1FD432C-542E-44DE-A88B-A0DEF6DBA549}"/>
    <cellStyle name="60% - Accent3 38 2" xfId="30316" xr:uid="{735F53A8-D14B-407F-B367-41EE2431FC36}"/>
    <cellStyle name="60% - Accent3 39" xfId="5217" xr:uid="{A018771A-95C0-47FA-9307-6B171856AA13}"/>
    <cellStyle name="60% - Accent3 39 2" xfId="30317" xr:uid="{8B3DA09F-948D-4C45-A21F-966A4978BCE7}"/>
    <cellStyle name="60% - Accent3 4" xfId="5218" xr:uid="{6D878E74-BE7A-44F0-8354-FD2D5C2A5F47}"/>
    <cellStyle name="60% - Accent3 4 2" xfId="12614" xr:uid="{E075DB59-A2D2-4B41-882E-6AE915782AE2}"/>
    <cellStyle name="60% - Accent3 4 2 2" xfId="32037" xr:uid="{0C117A25-1BC3-40F4-A152-2E1E2FFA7D25}"/>
    <cellStyle name="60% - Accent3 4 3" xfId="29513" xr:uid="{B43168B6-4C10-4361-86DA-F0796F9895AB}"/>
    <cellStyle name="60% - Accent3 40" xfId="5219" xr:uid="{48EFF979-BCB8-48E0-A7A6-7ED5B5ED6A2C}"/>
    <cellStyle name="60% - Accent3 40 2" xfId="30318" xr:uid="{D4D3C501-81F0-4662-8BD3-8D99637DBEB0}"/>
    <cellStyle name="60% - Accent3 41" xfId="5220" xr:uid="{6187543D-6ECD-48E1-9F15-1537A65D55A7}"/>
    <cellStyle name="60% - Accent3 41 2" xfId="30319" xr:uid="{FCA3FA6D-C886-457F-9649-5FE3B91861CB}"/>
    <cellStyle name="60% - Accent3 42" xfId="5221" xr:uid="{92694306-B386-47ED-B613-E9CCA0481743}"/>
    <cellStyle name="60% - Accent3 42 2" xfId="30320" xr:uid="{A92233B7-E342-4AAD-ACB0-4104C8A70B69}"/>
    <cellStyle name="60% - Accent3 43" xfId="5222" xr:uid="{5237D2E5-1A53-4380-81C8-66F8FCCB49A5}"/>
    <cellStyle name="60% - Accent3 43 2" xfId="30321" xr:uid="{6353D679-DD36-4282-A766-2DB3538ACA2F}"/>
    <cellStyle name="60% - Accent3 44" xfId="49427" xr:uid="{22AF5188-475E-45FF-A346-DF565E4A7AB1}"/>
    <cellStyle name="60% - Accent3 5" xfId="5223" xr:uid="{66FFEE2E-24AC-4E67-8A86-91CDE8DF262B}"/>
    <cellStyle name="60% - Accent3 5 2" xfId="12615" xr:uid="{988F6E53-C46B-41AB-A7C5-315A3927F351}"/>
    <cellStyle name="60% - Accent3 5 2 2" xfId="32038" xr:uid="{89E7BC6A-A562-44E0-8AC2-32F65B1FAA62}"/>
    <cellStyle name="60% - Accent3 5 3" xfId="29514" xr:uid="{9C9B9831-E157-46FB-8102-418F22CE1D2E}"/>
    <cellStyle name="60% - Accent3 6" xfId="5224" xr:uid="{988D189C-39B6-4EB5-9986-753378F216C9}"/>
    <cellStyle name="60% - Accent3 6 2" xfId="12616" xr:uid="{7F4002E6-173C-46D6-8B20-78644E973021}"/>
    <cellStyle name="60% - Accent3 6 2 2" xfId="32039" xr:uid="{F0C17A3F-C804-4CF2-8213-C28CC0883DBD}"/>
    <cellStyle name="60% - Accent3 6 3" xfId="30322" xr:uid="{9629FA2A-AB06-491A-B7D6-5966A3147950}"/>
    <cellStyle name="60% - Accent3 7" xfId="5225" xr:uid="{F8574761-3E82-4087-A567-BCB427F3CC17}"/>
    <cellStyle name="60% - Accent3 7 2" xfId="30323" xr:uid="{4809B2A5-CEDF-4C77-BBA5-495B342F8910}"/>
    <cellStyle name="60% - Accent3 8" xfId="5226" xr:uid="{8B0A12F2-93B1-4D90-BC9A-F4956DF7C218}"/>
    <cellStyle name="60% - Accent3 8 2" xfId="30324" xr:uid="{E7B4143D-57EF-4F8D-BAD0-D49555EDEB70}"/>
    <cellStyle name="60% - Accent3 9" xfId="5227" xr:uid="{8B0D55BC-3A0C-43A9-8140-4534C6C0F38F}"/>
    <cellStyle name="60% - Accent3 9 2" xfId="30325" xr:uid="{A701A59A-FD5E-480B-A083-FE8A4752438B}"/>
    <cellStyle name="60% - Accent4" xfId="45" builtinId="44" customBuiltin="1"/>
    <cellStyle name="60% - Accent4 10" xfId="5228" xr:uid="{3AA01C5A-D911-4BE5-B3A1-6420F743CE3D}"/>
    <cellStyle name="60% - Accent4 10 2" xfId="30326" xr:uid="{5FBB7FEA-C67A-4528-B1BC-A33DED2C72E0}"/>
    <cellStyle name="60% - Accent4 11" xfId="5229" xr:uid="{D5057809-468E-4086-B244-BE81C16A4FA6}"/>
    <cellStyle name="60% - Accent4 11 2" xfId="30327" xr:uid="{E9F209AE-FF93-46C3-AB0E-AC13613BC78F}"/>
    <cellStyle name="60% - Accent4 12" xfId="5230" xr:uid="{B4FF9898-9653-4189-A2E9-7EAC91166D13}"/>
    <cellStyle name="60% - Accent4 12 2" xfId="30328" xr:uid="{513D4370-0797-4AFE-96ED-7A09D5BE9347}"/>
    <cellStyle name="60% - Accent4 13" xfId="5231" xr:uid="{6710CB73-0EA5-4B9B-82CE-05019D670F79}"/>
    <cellStyle name="60% - Accent4 13 2" xfId="30329" xr:uid="{0B533AAA-645E-45B7-A4E0-DC9130EFF59D}"/>
    <cellStyle name="60% - Accent4 14" xfId="5232" xr:uid="{7F045BB8-505A-4BB3-8336-5B7E2FBF8121}"/>
    <cellStyle name="60% - Accent4 14 2" xfId="30330" xr:uid="{A16F5624-D353-47AB-A4F0-B137DCE4C4ED}"/>
    <cellStyle name="60% - Accent4 15" xfId="5233" xr:uid="{20BED7E7-5D91-448B-BC9A-74E7CABEF17E}"/>
    <cellStyle name="60% - Accent4 15 2" xfId="30331" xr:uid="{D491C0D2-5BAF-44F5-BD16-46077577CE41}"/>
    <cellStyle name="60% - Accent4 16" xfId="5234" xr:uid="{D424D76F-5BB9-4D76-9DA6-0E2B0F324EE3}"/>
    <cellStyle name="60% - Accent4 16 2" xfId="30332" xr:uid="{ABF554CE-914B-4506-94F6-7EC396443C08}"/>
    <cellStyle name="60% - Accent4 17" xfId="5235" xr:uid="{06EE1FAE-19E0-4D00-807B-E12C4EBB5704}"/>
    <cellStyle name="60% - Accent4 17 2" xfId="30333" xr:uid="{BD36C412-09B3-44B3-BB1C-8A4272B717B6}"/>
    <cellStyle name="60% - Accent4 18" xfId="5236" xr:uid="{414B1EA6-CE0D-43D1-A4F6-38119ABD343E}"/>
    <cellStyle name="60% - Accent4 18 2" xfId="30334" xr:uid="{951D4D64-DD2E-47D4-8C5E-3F3049DA4D4A}"/>
    <cellStyle name="60% - Accent4 19" xfId="5237" xr:uid="{597C3681-6299-44C8-8E5B-95B228840185}"/>
    <cellStyle name="60% - Accent4 19 2" xfId="30335" xr:uid="{EC502EFE-0261-4DD8-9F90-0B2D2F7593E9}"/>
    <cellStyle name="60% - Accent4 2" xfId="91" xr:uid="{5F315357-05D2-4768-ABCC-B6EE3379A360}"/>
    <cellStyle name="60% - Accent4 2 10" xfId="510" xr:uid="{54EE28E5-DA7B-44CE-BC0D-C67C23A9D732}"/>
    <cellStyle name="60% - Accent4 2 10 2" xfId="31553" xr:uid="{0D901196-B82D-4364-A01D-A8A2D14F3E6A}"/>
    <cellStyle name="60% - Accent4 2 11" xfId="12617" xr:uid="{40BED3D0-791E-42D4-A2B6-02FA3AE6591F}"/>
    <cellStyle name="60% - Accent4 2 11 2" xfId="32040" xr:uid="{66D69293-0531-4DB4-8843-DF8D8A26B198}"/>
    <cellStyle name="60% - Accent4 2 12" xfId="29515" xr:uid="{ED9F8004-2491-436E-BF97-D2438518081A}"/>
    <cellStyle name="60% - Accent4 2 2" xfId="511" xr:uid="{D06CC01D-7FCA-489E-8B22-C3FC51BC285D}"/>
    <cellStyle name="60% - Accent4 2 2 2" xfId="31554" xr:uid="{A4F70F4E-B7D7-43E5-91C5-393BBA8FF41F}"/>
    <cellStyle name="60% - Accent4 2 3" xfId="512" xr:uid="{1B36E274-B6FA-4AE4-AB5E-0B03F5A65018}"/>
    <cellStyle name="60% - Accent4 2 3 2" xfId="31555" xr:uid="{A56E4BD4-CC8B-43AE-959E-7E5A7BA15400}"/>
    <cellStyle name="60% - Accent4 2 4" xfId="513" xr:uid="{6DDB1BE5-4B07-4B3F-B68A-CF83B7C533FE}"/>
    <cellStyle name="60% - Accent4 2 4 2" xfId="31556" xr:uid="{DC409883-5E01-4AAC-998F-76D2E5EAD613}"/>
    <cellStyle name="60% - Accent4 2 5" xfId="514" xr:uid="{6328A752-B710-498F-AFE4-15880DD85EB2}"/>
    <cellStyle name="60% - Accent4 2 5 2" xfId="31557" xr:uid="{364F706B-3336-4023-991E-6AE02A6D36F1}"/>
    <cellStyle name="60% - Accent4 2 6" xfId="515" xr:uid="{FD22BA9B-0105-4D3A-84AB-2A07B1BC818B}"/>
    <cellStyle name="60% - Accent4 2 6 2" xfId="31558" xr:uid="{A1B2D552-2C14-42B5-9BAB-2944E3348137}"/>
    <cellStyle name="60% - Accent4 2 7" xfId="516" xr:uid="{83A5DB05-103C-42F7-842A-3856D7A7B1CE}"/>
    <cellStyle name="60% - Accent4 2 7 2" xfId="31559" xr:uid="{CFF619B4-D4D3-4268-84AE-FA893F065714}"/>
    <cellStyle name="60% - Accent4 2 8" xfId="517" xr:uid="{C04CFB7F-3793-4C09-BC60-9658BBC08E9D}"/>
    <cellStyle name="60% - Accent4 2 8 2" xfId="31560" xr:uid="{3A89E189-6989-46EE-9DA9-75EB5EC0BD29}"/>
    <cellStyle name="60% - Accent4 2 9" xfId="518" xr:uid="{3168FF73-0142-4F65-A0E9-D8961E147F35}"/>
    <cellStyle name="60% - Accent4 2 9 2" xfId="31561" xr:uid="{432BB307-3B12-4823-9D0E-91F2BC23390F}"/>
    <cellStyle name="60% - Accent4 20" xfId="5238" xr:uid="{20F1587B-12E9-4E97-8697-0B2B8A7801BE}"/>
    <cellStyle name="60% - Accent4 20 2" xfId="30336" xr:uid="{B530BA65-244E-48E2-A8CA-DD0461C86866}"/>
    <cellStyle name="60% - Accent4 21" xfId="5239" xr:uid="{DFD61FB9-B732-45E8-88BF-E5FC32D7C8B7}"/>
    <cellStyle name="60% - Accent4 21 2" xfId="30337" xr:uid="{60BEA146-9E9E-46A9-B5A5-58B84483D0F0}"/>
    <cellStyle name="60% - Accent4 22" xfId="5240" xr:uid="{F7F872BD-0C5D-46FC-832A-2A471AB0FF2D}"/>
    <cellStyle name="60% - Accent4 22 2" xfId="30338" xr:uid="{19C27B0D-FA00-4A1C-852A-2400F84FFCAB}"/>
    <cellStyle name="60% - Accent4 23" xfId="5241" xr:uid="{5E99703B-1D0E-42A7-986B-FBA4E01492A9}"/>
    <cellStyle name="60% - Accent4 23 2" xfId="30339" xr:uid="{8D3A0B0B-3602-4E2D-940F-2287EBF63A32}"/>
    <cellStyle name="60% - Accent4 24" xfId="5242" xr:uid="{604397D4-AB1D-4AF6-9483-93EB5238249C}"/>
    <cellStyle name="60% - Accent4 24 2" xfId="30340" xr:uid="{9FADDA23-761A-4BF8-A770-0A86491F9723}"/>
    <cellStyle name="60% - Accent4 25" xfId="5243" xr:uid="{FC1D3A9B-6440-49BA-ACAC-CB02E2EA3FC5}"/>
    <cellStyle name="60% - Accent4 25 2" xfId="30341" xr:uid="{F1FBD690-0D91-47A1-8746-B09E18527953}"/>
    <cellStyle name="60% - Accent4 26" xfId="5244" xr:uid="{6ABFBF39-2CD5-49F8-9662-6D9462D75550}"/>
    <cellStyle name="60% - Accent4 26 2" xfId="30342" xr:uid="{35D0EFB2-4722-458D-B8E5-3AE69085E0D0}"/>
    <cellStyle name="60% - Accent4 27" xfId="5245" xr:uid="{5C355971-3E17-432B-A84C-2F63D6442FFF}"/>
    <cellStyle name="60% - Accent4 27 2" xfId="30343" xr:uid="{F80C37AE-074A-4977-9DF9-7BEDA13A9FED}"/>
    <cellStyle name="60% - Accent4 28" xfId="5246" xr:uid="{BAB6C866-D155-4CF8-8C2A-A284B8B6E312}"/>
    <cellStyle name="60% - Accent4 28 2" xfId="30344" xr:uid="{972DA761-AE55-49C5-AB21-2D5AFBB57CA8}"/>
    <cellStyle name="60% - Accent4 29" xfId="5247" xr:uid="{8BEC3319-1C22-4453-A7DA-BBD080BA0946}"/>
    <cellStyle name="60% - Accent4 29 2" xfId="30345" xr:uid="{E249B409-DE50-494D-BE57-BB89DC505819}"/>
    <cellStyle name="60% - Accent4 3" xfId="92" xr:uid="{408EBF98-6D0B-41F6-BFB4-4817999D021A}"/>
    <cellStyle name="60% - Accent4 3 2" xfId="519" xr:uid="{96771096-940B-400F-9166-F538770349CA}"/>
    <cellStyle name="60% - Accent4 3 2 2" xfId="12618" xr:uid="{60B4501C-0E28-4469-B0B7-B47C208118D8}"/>
    <cellStyle name="60% - Accent4 3 2 2 2" xfId="49429" xr:uid="{3A19E125-3508-4281-A643-7F05713DB75F}"/>
    <cellStyle name="60% - Accent4 3 2 2 3" xfId="49428" xr:uid="{7935E97A-F7E5-4B50-A098-8EB88F7D3455}"/>
    <cellStyle name="60% - Accent4 3 2 2 4" xfId="32041" xr:uid="{7B44CCB0-FE59-4CAA-9351-577C2B4C11A5}"/>
    <cellStyle name="60% - Accent4 3 2 3" xfId="5248" xr:uid="{0423EF50-06BF-44B3-B4B7-EDC9DB3099C7}"/>
    <cellStyle name="60% - Accent4 3 2 4" xfId="30346" xr:uid="{B1B28096-90F1-45BF-82E5-1CCD03232B2B}"/>
    <cellStyle name="60% - Accent4 3 3" xfId="7483" xr:uid="{4BCCF8D4-2B57-4B63-AF59-9CD8A0A792E7}"/>
    <cellStyle name="60% - Accent4 3 3 2" xfId="31562" xr:uid="{14347166-1861-4A3F-91CA-4FD77F38A564}"/>
    <cellStyle name="60% - Accent4 3 4" xfId="8842" xr:uid="{4B36005E-EBD8-4BCA-9545-9B0F2EC4A69A}"/>
    <cellStyle name="60% - Accent4 3 5" xfId="29516" xr:uid="{3252BAB5-BE84-4CEC-9C64-32273CBBD506}"/>
    <cellStyle name="60% - Accent4 30" xfId="5249" xr:uid="{4F885458-DF1B-4DB7-89C1-5E6F0032EE02}"/>
    <cellStyle name="60% - Accent4 30 2" xfId="30347" xr:uid="{FBFB1AD2-E233-4681-8CA5-AE9D70E225EE}"/>
    <cellStyle name="60% - Accent4 31" xfId="5250" xr:uid="{4FBC7FA7-9FCF-452C-AF1F-2A23620D0A84}"/>
    <cellStyle name="60% - Accent4 31 2" xfId="30348" xr:uid="{A60C11FA-18E8-477D-AD30-87A2C088D6A1}"/>
    <cellStyle name="60% - Accent4 32" xfId="5251" xr:uid="{3F7792EC-9CE6-44FD-9F36-896113B05677}"/>
    <cellStyle name="60% - Accent4 32 2" xfId="30349" xr:uid="{220E71FA-C050-4A85-86B5-67DF1FBCC8C9}"/>
    <cellStyle name="60% - Accent4 33" xfId="5252" xr:uid="{92597812-CD5F-4819-9BBB-23B60297F6E0}"/>
    <cellStyle name="60% - Accent4 33 2" xfId="30350" xr:uid="{F6DD850E-8830-4516-AB0A-5E166B15B94D}"/>
    <cellStyle name="60% - Accent4 34" xfId="5253" xr:uid="{44EDAF4E-8308-474A-8F16-051ACEA06B7B}"/>
    <cellStyle name="60% - Accent4 34 2" xfId="30351" xr:uid="{5C56D030-79DE-4D8E-9B28-1DA5003F68B9}"/>
    <cellStyle name="60% - Accent4 35" xfId="5254" xr:uid="{A2E2021B-A5FF-4887-88AD-7313E8121857}"/>
    <cellStyle name="60% - Accent4 35 2" xfId="30352" xr:uid="{1D6E5A0A-6E7A-4D0B-9BAC-B1769CE68BC0}"/>
    <cellStyle name="60% - Accent4 36" xfId="5255" xr:uid="{996080DD-9A90-4053-956D-3111BD56C1AD}"/>
    <cellStyle name="60% - Accent4 36 2" xfId="30353" xr:uid="{C37CD3B0-8611-4225-A88C-BB0C2BC15956}"/>
    <cellStyle name="60% - Accent4 37" xfId="5256" xr:uid="{3594D0F1-7F07-4887-B26F-01A390A1F387}"/>
    <cellStyle name="60% - Accent4 37 2" xfId="30354" xr:uid="{B0963CD9-CB54-4FF7-A9B2-1CAEDE56D62C}"/>
    <cellStyle name="60% - Accent4 38" xfId="5257" xr:uid="{FAAF8D5D-DC9F-4FAA-BC51-D6DAA62AA948}"/>
    <cellStyle name="60% - Accent4 38 2" xfId="30355" xr:uid="{E0F11736-0048-4876-AF97-E702F8F06ADF}"/>
    <cellStyle name="60% - Accent4 39" xfId="5258" xr:uid="{6B239574-02CE-404F-9865-3C2D56399C4F}"/>
    <cellStyle name="60% - Accent4 39 2" xfId="30356" xr:uid="{A11C7D68-5B24-4BA4-9D26-CA9020EBB317}"/>
    <cellStyle name="60% - Accent4 4" xfId="5259" xr:uid="{0E2BCDFB-EE1A-4E45-8E85-19E2F134634D}"/>
    <cellStyle name="60% - Accent4 4 2" xfId="12619" xr:uid="{281CE103-C9E7-45A7-B16D-3E12B41BBDED}"/>
    <cellStyle name="60% - Accent4 4 2 2" xfId="32042" xr:uid="{F79D74D9-2BE5-441F-A6DF-461B27826845}"/>
    <cellStyle name="60% - Accent4 4 3" xfId="29517" xr:uid="{B58E871C-B562-4226-8D95-4E5219CC3125}"/>
    <cellStyle name="60% - Accent4 40" xfId="5260" xr:uid="{CBAB4FF6-630C-4DCC-9FD7-9D24CEC726F1}"/>
    <cellStyle name="60% - Accent4 40 2" xfId="30357" xr:uid="{E59E298F-B5B8-4941-99D8-5B41FD14E976}"/>
    <cellStyle name="60% - Accent4 41" xfId="5261" xr:uid="{4D98F8BB-C88C-492A-96BC-5C50BC8C064B}"/>
    <cellStyle name="60% - Accent4 41 2" xfId="30358" xr:uid="{F6E3FA9A-9F0B-42C0-AFCE-5DF030660E6F}"/>
    <cellStyle name="60% - Accent4 42" xfId="5262" xr:uid="{F0932051-7776-4D74-AD46-00CC57445559}"/>
    <cellStyle name="60% - Accent4 42 2" xfId="30359" xr:uid="{D9F64A21-FC63-4596-B7A8-2202B874C12D}"/>
    <cellStyle name="60% - Accent4 43" xfId="5263" xr:uid="{FDF1C697-6BA6-4C53-AC5C-62D2D550B120}"/>
    <cellStyle name="60% - Accent4 43 2" xfId="30360" xr:uid="{736E321D-4F4A-48F0-A143-1B9F8C1B5635}"/>
    <cellStyle name="60% - Accent4 44" xfId="49430" xr:uid="{CE8C4656-F012-4E42-9ED6-3BC32044F0B1}"/>
    <cellStyle name="60% - Accent4 5" xfId="5264" xr:uid="{8EF5C821-75B7-4390-892F-6ABCDF480497}"/>
    <cellStyle name="60% - Accent4 5 2" xfId="12620" xr:uid="{1A66C204-6361-4935-B061-A19214908B4B}"/>
    <cellStyle name="60% - Accent4 5 2 2" xfId="32043" xr:uid="{3EFFEF9F-0CC6-49E1-9961-F16546020298}"/>
    <cellStyle name="60% - Accent4 5 3" xfId="29518" xr:uid="{3F1BEAF0-4611-44A9-A027-2ACBE18C0E49}"/>
    <cellStyle name="60% - Accent4 6" xfId="5265" xr:uid="{30FBAE18-5877-4EA1-B4BA-6367430B659B}"/>
    <cellStyle name="60% - Accent4 6 2" xfId="12621" xr:uid="{DACB687E-1F84-46AD-A265-683F5180BDE3}"/>
    <cellStyle name="60% - Accent4 6 2 2" xfId="32044" xr:uid="{A4426ECF-83B8-407F-B53D-43241252DEDD}"/>
    <cellStyle name="60% - Accent4 6 3" xfId="30361" xr:uid="{72E961BD-6978-4B40-8FA8-62313D699E1C}"/>
    <cellStyle name="60% - Accent4 7" xfId="5266" xr:uid="{07CF92AA-5F81-479C-8EB9-5CE32449D029}"/>
    <cellStyle name="60% - Accent4 7 2" xfId="30362" xr:uid="{5D52D466-C206-4891-AF32-B79D70083612}"/>
    <cellStyle name="60% - Accent4 8" xfId="5267" xr:uid="{B3E383CA-444A-478A-A700-5ED793ED3CA5}"/>
    <cellStyle name="60% - Accent4 8 2" xfId="30363" xr:uid="{CDCB9E8B-93AA-4C8F-B380-C2D9FD27A42C}"/>
    <cellStyle name="60% - Accent4 9" xfId="5268" xr:uid="{88C583F8-C2B2-4C0E-8A36-DD78FF9A612D}"/>
    <cellStyle name="60% - Accent4 9 2" xfId="30364" xr:uid="{C6EFFF12-B6EC-4C18-ABA7-7B06E32D405C}"/>
    <cellStyle name="60% - Accent5" xfId="49" builtinId="48" customBuiltin="1"/>
    <cellStyle name="60% - Accent5 10" xfId="5269" xr:uid="{CD5E7852-A23F-4DCE-B442-B0DC77482248}"/>
    <cellStyle name="60% - Accent5 10 2" xfId="30365" xr:uid="{FDFBA475-31C0-4A8E-B3C0-72E615664C17}"/>
    <cellStyle name="60% - Accent5 11" xfId="5270" xr:uid="{AD2FC2A4-16C3-4766-9CFD-3ABF7D8C35BE}"/>
    <cellStyle name="60% - Accent5 11 2" xfId="30366" xr:uid="{719E4631-4197-46B9-8240-6A496E6B017A}"/>
    <cellStyle name="60% - Accent5 12" xfId="5271" xr:uid="{C2378D33-774A-4757-834A-058709E94EED}"/>
    <cellStyle name="60% - Accent5 12 2" xfId="30367" xr:uid="{0198818E-A0FC-4FD0-82A7-D9E2B22B53E0}"/>
    <cellStyle name="60% - Accent5 13" xfId="5272" xr:uid="{A682A878-715D-4F4D-8E59-ACDA103A4E6E}"/>
    <cellStyle name="60% - Accent5 13 2" xfId="30368" xr:uid="{8BA72509-7863-4713-A54F-6A22ECB7E0DD}"/>
    <cellStyle name="60% - Accent5 14" xfId="5273" xr:uid="{284D07D7-5927-4E88-9643-DDA1850F3CD9}"/>
    <cellStyle name="60% - Accent5 14 2" xfId="30369" xr:uid="{B1F54DC4-2006-4C09-A68D-08B8E7641E3F}"/>
    <cellStyle name="60% - Accent5 15" xfId="5274" xr:uid="{1E1B568C-0B2C-479D-91F6-401E887160FE}"/>
    <cellStyle name="60% - Accent5 15 2" xfId="30370" xr:uid="{E65F2B60-9762-4C82-BA39-C0FB8B168359}"/>
    <cellStyle name="60% - Accent5 16" xfId="5275" xr:uid="{2F139626-D9E3-4749-A64B-88C7EEA73459}"/>
    <cellStyle name="60% - Accent5 16 2" xfId="30371" xr:uid="{16E8A7FF-3A0F-4445-85B8-116F661E4B40}"/>
    <cellStyle name="60% - Accent5 17" xfId="5276" xr:uid="{08C6B393-A43D-46A5-B5FF-83AC631BB205}"/>
    <cellStyle name="60% - Accent5 17 2" xfId="30372" xr:uid="{C511FC39-9C2F-4578-BF68-8521A379F40E}"/>
    <cellStyle name="60% - Accent5 18" xfId="5277" xr:uid="{6ACDED7C-2320-47B0-A27F-7E47E75D8007}"/>
    <cellStyle name="60% - Accent5 18 2" xfId="30373" xr:uid="{1955E1DC-5471-4D06-823F-E916ED045049}"/>
    <cellStyle name="60% - Accent5 19" xfId="5278" xr:uid="{67B13922-1ECF-4414-85EF-2FC5BF94756D}"/>
    <cellStyle name="60% - Accent5 19 2" xfId="30374" xr:uid="{423CF9EE-A04A-4C94-AC38-F4AF8A9D7E8A}"/>
    <cellStyle name="60% - Accent5 2" xfId="93" xr:uid="{972939AE-ACB3-4BF1-AEBE-7DC76A870254}"/>
    <cellStyle name="60% - Accent5 2 10" xfId="520" xr:uid="{A568CBE4-D2B4-4289-BA5A-F85D5B589FA8}"/>
    <cellStyle name="60% - Accent5 2 10 2" xfId="31563" xr:uid="{3257DB20-BE7D-4026-909E-E105046FDAD5}"/>
    <cellStyle name="60% - Accent5 2 11" xfId="12622" xr:uid="{90B8957E-A921-4A7C-870C-D336E9EF80EF}"/>
    <cellStyle name="60% - Accent5 2 11 2" xfId="32045" xr:uid="{E69E687B-7F90-4340-B99D-F6BE72517AE8}"/>
    <cellStyle name="60% - Accent5 2 12" xfId="29519" xr:uid="{8EFAAF7F-285A-4C8F-A5B9-3D952BAFB45B}"/>
    <cellStyle name="60% - Accent5 2 2" xfId="521" xr:uid="{44464DB5-026E-4406-B297-68FAFD186541}"/>
    <cellStyle name="60% - Accent5 2 2 2" xfId="31564" xr:uid="{0BBFFEA7-F2F2-4D02-A4C7-29376E9DDF66}"/>
    <cellStyle name="60% - Accent5 2 3" xfId="522" xr:uid="{065091C4-2AEC-4705-BB0F-78A3C726B999}"/>
    <cellStyle name="60% - Accent5 2 3 2" xfId="31565" xr:uid="{AEDE2CB1-5A74-4292-823B-3D6381F4C460}"/>
    <cellStyle name="60% - Accent5 2 4" xfId="523" xr:uid="{05A5AFC6-989B-4768-875B-AED5FBA98F86}"/>
    <cellStyle name="60% - Accent5 2 4 2" xfId="31566" xr:uid="{E690A5B4-6A56-4541-9F18-28D64C8FD019}"/>
    <cellStyle name="60% - Accent5 2 5" xfId="524" xr:uid="{C1F84FAF-5FC7-4D6C-8793-215DBA967714}"/>
    <cellStyle name="60% - Accent5 2 5 2" xfId="31567" xr:uid="{EE662153-187A-4F75-9B49-2A0CC592EFA4}"/>
    <cellStyle name="60% - Accent5 2 6" xfId="525" xr:uid="{F96C5168-1711-4C5A-ACFB-AC02A67BEC8A}"/>
    <cellStyle name="60% - Accent5 2 6 2" xfId="31568" xr:uid="{4A296207-01C9-45E3-813C-595F2A7ABD6C}"/>
    <cellStyle name="60% - Accent5 2 7" xfId="526" xr:uid="{014B9CB2-7FA5-4A1C-87EF-DAECA9240A0F}"/>
    <cellStyle name="60% - Accent5 2 7 2" xfId="31569" xr:uid="{AB81F18D-60D4-4E12-AFD0-394A4D8C05BF}"/>
    <cellStyle name="60% - Accent5 2 8" xfId="527" xr:uid="{8DE2E273-17E2-4FC1-BDFA-46D168DE027A}"/>
    <cellStyle name="60% - Accent5 2 8 2" xfId="31570" xr:uid="{D1AC7F81-490E-44BA-8020-1843D02ADEA9}"/>
    <cellStyle name="60% - Accent5 2 9" xfId="528" xr:uid="{1B525961-41B5-4690-958E-A07CB6B5B11C}"/>
    <cellStyle name="60% - Accent5 2 9 2" xfId="31571" xr:uid="{5EE6601D-9139-4132-8109-7D0248F66699}"/>
    <cellStyle name="60% - Accent5 20" xfId="5279" xr:uid="{244FD3D8-5AB3-47F8-9029-D9991411B7F9}"/>
    <cellStyle name="60% - Accent5 20 2" xfId="30375" xr:uid="{101C1E21-4D10-4BE8-A927-01BF52297D2E}"/>
    <cellStyle name="60% - Accent5 21" xfId="5280" xr:uid="{3A5C043F-36D2-4C1E-B50C-5922EA10ADD1}"/>
    <cellStyle name="60% - Accent5 21 2" xfId="30376" xr:uid="{14EB0EA0-1076-4A57-B6E1-4E805C77BEF7}"/>
    <cellStyle name="60% - Accent5 22" xfId="5281" xr:uid="{A71F1060-239D-49F0-8ADE-07C8F49CBD0E}"/>
    <cellStyle name="60% - Accent5 22 2" xfId="30377" xr:uid="{FCC8489E-039B-4C75-B306-8D72364AC040}"/>
    <cellStyle name="60% - Accent5 23" xfId="5282" xr:uid="{BB9F4A94-F117-42D7-8426-4CB669643437}"/>
    <cellStyle name="60% - Accent5 23 2" xfId="30378" xr:uid="{67D915E7-8075-41C3-BB0F-877B17960C96}"/>
    <cellStyle name="60% - Accent5 24" xfId="5283" xr:uid="{F09DB029-CDE0-4B8E-A067-FAFC9BC83AA6}"/>
    <cellStyle name="60% - Accent5 24 2" xfId="30379" xr:uid="{DD1D84D7-4AD0-41D8-95AE-0741559E04FE}"/>
    <cellStyle name="60% - Accent5 25" xfId="5284" xr:uid="{254ACE97-3FFB-424D-B5AF-00E5EBD4D6D7}"/>
    <cellStyle name="60% - Accent5 25 2" xfId="30380" xr:uid="{9E1A09D4-4108-4078-91D1-7F3D044F8B80}"/>
    <cellStyle name="60% - Accent5 26" xfId="5285" xr:uid="{376354A7-0199-4E25-834E-A6E0A7F69F12}"/>
    <cellStyle name="60% - Accent5 26 2" xfId="30381" xr:uid="{2DCC1D2A-C6D8-468F-92F3-0B5979111A6D}"/>
    <cellStyle name="60% - Accent5 27" xfId="5286" xr:uid="{BAE5EA9B-A801-448F-84A6-177104E0EC1A}"/>
    <cellStyle name="60% - Accent5 27 2" xfId="30382" xr:uid="{C2C6454B-61A5-4BA5-8669-6FA335E169B7}"/>
    <cellStyle name="60% - Accent5 28" xfId="5287" xr:uid="{CB4476EE-498E-41CF-9B10-5C5079F16433}"/>
    <cellStyle name="60% - Accent5 28 2" xfId="30383" xr:uid="{9573BE52-D85A-4D23-ADD4-13A3942DD8C1}"/>
    <cellStyle name="60% - Accent5 29" xfId="5288" xr:uid="{907FA6CC-D05D-4FDE-BCE9-0E26E92012FE}"/>
    <cellStyle name="60% - Accent5 29 2" xfId="30384" xr:uid="{825B381D-A54B-4A62-8522-F235F8628E66}"/>
    <cellStyle name="60% - Accent5 3" xfId="94" xr:uid="{86B67768-E719-41B8-BFD7-74FF7FE8D3A1}"/>
    <cellStyle name="60% - Accent5 3 2" xfId="529" xr:uid="{CCA91869-68EF-47FD-B28B-6F4FF7D37BBD}"/>
    <cellStyle name="60% - Accent5 3 2 2" xfId="12623" xr:uid="{3B51246D-8114-48A8-B89B-822FA0FF5D69}"/>
    <cellStyle name="60% - Accent5 3 2 2 2" xfId="49432" xr:uid="{08858CBC-6108-4813-B21C-E1C2D956C017}"/>
    <cellStyle name="60% - Accent5 3 2 2 3" xfId="49431" xr:uid="{5F1A3786-0F88-4DED-B8FD-2C79ACC8D008}"/>
    <cellStyle name="60% - Accent5 3 2 2 4" xfId="32046" xr:uid="{4E430D34-B3AB-45DA-8D53-6AE40687BA6F}"/>
    <cellStyle name="60% - Accent5 3 2 3" xfId="5289" xr:uid="{194A8A60-FE79-46F9-8F1C-EF5E2FAE635F}"/>
    <cellStyle name="60% - Accent5 3 2 4" xfId="30385" xr:uid="{2A34BC78-8278-4352-B820-4D48996AE3C0}"/>
    <cellStyle name="60% - Accent5 3 3" xfId="7484" xr:uid="{32B7823B-08D0-489A-BA48-AAF2BD3B1BB9}"/>
    <cellStyle name="60% - Accent5 3 3 2" xfId="31572" xr:uid="{D2E0D45D-D7BA-4152-9EB8-0817D2C79CE8}"/>
    <cellStyle name="60% - Accent5 3 4" xfId="8843" xr:uid="{F8AA8AB3-A236-4429-95E2-3E603FE78435}"/>
    <cellStyle name="60% - Accent5 3 5" xfId="29520" xr:uid="{0477F047-C604-4624-91C1-0F7CDCB1FF77}"/>
    <cellStyle name="60% - Accent5 30" xfId="5290" xr:uid="{31532E4D-0FFC-4AAE-896B-17328FD3B786}"/>
    <cellStyle name="60% - Accent5 30 2" xfId="30386" xr:uid="{73C12E10-D777-4BF1-AA84-898141353C0D}"/>
    <cellStyle name="60% - Accent5 31" xfId="5291" xr:uid="{590E14D1-2332-4645-A154-7D0ADC1D2EB1}"/>
    <cellStyle name="60% - Accent5 31 2" xfId="30387" xr:uid="{1EED0BCC-4ABF-4B5C-B67C-1F58A4F2D903}"/>
    <cellStyle name="60% - Accent5 32" xfId="5292" xr:uid="{B19BB988-A01D-4B92-8C31-1D4D097DB9DE}"/>
    <cellStyle name="60% - Accent5 32 2" xfId="30388" xr:uid="{DFA40C97-69AD-47C0-8E36-C76AAC32A9EB}"/>
    <cellStyle name="60% - Accent5 33" xfId="5293" xr:uid="{2BB6E086-C376-4763-AC25-08554D70D1F7}"/>
    <cellStyle name="60% - Accent5 33 2" xfId="30389" xr:uid="{900B3F9E-849D-4F94-B417-828CFA36D32B}"/>
    <cellStyle name="60% - Accent5 34" xfId="5294" xr:uid="{66AEB793-38B3-43FD-A812-050DB7F70C45}"/>
    <cellStyle name="60% - Accent5 34 2" xfId="30390" xr:uid="{870A927A-13D1-4EDE-8AA5-4B9F4AC7A755}"/>
    <cellStyle name="60% - Accent5 35" xfId="5295" xr:uid="{3D9BBD01-0426-4E47-B488-AD0B300E6459}"/>
    <cellStyle name="60% - Accent5 35 2" xfId="30391" xr:uid="{9B11F9CA-65FB-41DF-94A7-DECC7BC45FCD}"/>
    <cellStyle name="60% - Accent5 36" xfId="5296" xr:uid="{F26EF99D-ED6A-4D3F-A2EC-0AB77824A2C1}"/>
    <cellStyle name="60% - Accent5 36 2" xfId="30392" xr:uid="{5EEFF066-C5DC-499E-986D-E399C7C4F23A}"/>
    <cellStyle name="60% - Accent5 37" xfId="5297" xr:uid="{F95A9385-E8D6-4C8C-938A-E6B97F5BE436}"/>
    <cellStyle name="60% - Accent5 37 2" xfId="30393" xr:uid="{DFD3923E-8F21-4E27-8148-1DCB4A5DAFDC}"/>
    <cellStyle name="60% - Accent5 38" xfId="5298" xr:uid="{5B9E7D81-90DC-40C6-8E12-60E6FFDD2D5D}"/>
    <cellStyle name="60% - Accent5 38 2" xfId="30394" xr:uid="{08A84755-E089-4AAF-BC6B-909822034A9A}"/>
    <cellStyle name="60% - Accent5 39" xfId="5299" xr:uid="{6D70B962-7016-48F0-A73F-B7148AFC31E7}"/>
    <cellStyle name="60% - Accent5 39 2" xfId="30395" xr:uid="{482725B6-6A01-4B40-957C-0A8437491DF7}"/>
    <cellStyle name="60% - Accent5 4" xfId="5300" xr:uid="{D41FB752-CA59-40A1-A458-DEE977D5DEBD}"/>
    <cellStyle name="60% - Accent5 4 2" xfId="12624" xr:uid="{803258D2-9051-4155-BF3D-7C09096D5662}"/>
    <cellStyle name="60% - Accent5 4 2 2" xfId="32047" xr:uid="{9B71B3E1-B37E-422C-AD9E-BA00A454104E}"/>
    <cellStyle name="60% - Accent5 4 3" xfId="29521" xr:uid="{52F144F3-D18E-4455-94BA-9F125D69AE8F}"/>
    <cellStyle name="60% - Accent5 40" xfId="5301" xr:uid="{BDE2C4A1-B8BF-4351-B805-4D06EE80CB22}"/>
    <cellStyle name="60% - Accent5 40 2" xfId="30396" xr:uid="{BF9368A0-6BFA-4853-8C69-0DC78906031D}"/>
    <cellStyle name="60% - Accent5 41" xfId="5302" xr:uid="{90756352-6ACE-406B-9890-5BEFDBA0C593}"/>
    <cellStyle name="60% - Accent5 41 2" xfId="30397" xr:uid="{E01B8F9F-46FE-45A1-9C65-9DBA6AFEB69F}"/>
    <cellStyle name="60% - Accent5 42" xfId="5303" xr:uid="{C81B8A7A-FF83-4E76-838B-60C032F7FBE3}"/>
    <cellStyle name="60% - Accent5 42 2" xfId="30398" xr:uid="{1DE4D768-9FCF-4715-BAD3-8B422F68D7EC}"/>
    <cellStyle name="60% - Accent5 43" xfId="5304" xr:uid="{A181BC45-326A-4E80-8804-61C91BF19FD6}"/>
    <cellStyle name="60% - Accent5 43 2" xfId="30399" xr:uid="{5D046621-4E1A-405D-811D-841161D97512}"/>
    <cellStyle name="60% - Accent5 44" xfId="49433" xr:uid="{57581A8B-FDFE-45C6-B1A2-662EADAF7641}"/>
    <cellStyle name="60% - Accent5 5" xfId="5305" xr:uid="{7189180B-EB8D-4FF3-80E1-093816D1B116}"/>
    <cellStyle name="60% - Accent5 5 2" xfId="12625" xr:uid="{D6CCD633-5432-438B-B60D-924C15C1CE2E}"/>
    <cellStyle name="60% - Accent5 5 2 2" xfId="32048" xr:uid="{6DEF6957-23E6-4C52-8FCA-25722D47C615}"/>
    <cellStyle name="60% - Accent5 5 3" xfId="29522" xr:uid="{E3061E98-9165-46A9-9D58-8ED0708FD21C}"/>
    <cellStyle name="60% - Accent5 6" xfId="5306" xr:uid="{C3385E15-AADF-4E53-84CE-61E5DD367DE7}"/>
    <cellStyle name="60% - Accent5 6 2" xfId="12626" xr:uid="{7F0C8523-7263-4FD0-B078-8D2CC59DD208}"/>
    <cellStyle name="60% - Accent5 6 2 2" xfId="32049" xr:uid="{DA781AEE-2489-44C4-BAC9-A21AF1912C70}"/>
    <cellStyle name="60% - Accent5 6 3" xfId="30400" xr:uid="{2B449F1B-6985-4B8E-9D55-3C627CA16945}"/>
    <cellStyle name="60% - Accent5 7" xfId="5307" xr:uid="{16A0320A-5917-4425-9ED0-63B3C07B978B}"/>
    <cellStyle name="60% - Accent5 7 2" xfId="30401" xr:uid="{38FB2348-C2A1-41E9-8CD6-BA1F4D1488FE}"/>
    <cellStyle name="60% - Accent5 8" xfId="5308" xr:uid="{65E438B0-3631-46D3-A3F6-368107D27F7A}"/>
    <cellStyle name="60% - Accent5 8 2" xfId="30402" xr:uid="{0A0B610B-D007-43D8-A2EC-66629130443B}"/>
    <cellStyle name="60% - Accent5 9" xfId="5309" xr:uid="{2DED00C0-6FAF-4D1F-B807-8B2F2DE1D344}"/>
    <cellStyle name="60% - Accent5 9 2" xfId="30403" xr:uid="{72A5A716-3A94-4779-9D30-DB45B8FD2134}"/>
    <cellStyle name="60% - Accent6" xfId="53" builtinId="52" customBuiltin="1"/>
    <cellStyle name="60% - Accent6 10" xfId="5310" xr:uid="{2F005424-9B93-4056-BB6A-C2A5A5371397}"/>
    <cellStyle name="60% - Accent6 10 2" xfId="30404" xr:uid="{053DB7D7-B43E-4F55-A806-78A72136FCF6}"/>
    <cellStyle name="60% - Accent6 11" xfId="5311" xr:uid="{1D8001D6-5249-40C3-8E2B-0A4580BD5F01}"/>
    <cellStyle name="60% - Accent6 11 2" xfId="30405" xr:uid="{D71B402B-589B-4430-A7AC-98F152A1A9B1}"/>
    <cellStyle name="60% - Accent6 12" xfId="5312" xr:uid="{6A95CA16-F005-4ADF-A0C4-4CFE27E52EF4}"/>
    <cellStyle name="60% - Accent6 12 2" xfId="30406" xr:uid="{241476E1-71C2-4ADE-B1D0-CE4A19820DFD}"/>
    <cellStyle name="60% - Accent6 13" xfId="5313" xr:uid="{85E5D410-BBD5-450B-8A72-CD76D240E026}"/>
    <cellStyle name="60% - Accent6 13 2" xfId="30407" xr:uid="{AF02ED8D-BAF5-4683-9717-0F4634B961ED}"/>
    <cellStyle name="60% - Accent6 14" xfId="5314" xr:uid="{D4963A17-7EAA-4244-838C-81542F24EF37}"/>
    <cellStyle name="60% - Accent6 14 2" xfId="30408" xr:uid="{7567119C-6D39-4E37-B389-B820D7980B10}"/>
    <cellStyle name="60% - Accent6 15" xfId="5315" xr:uid="{D14235B4-4537-4123-AA11-FB5A304E3F92}"/>
    <cellStyle name="60% - Accent6 15 2" xfId="30409" xr:uid="{83A097C9-2648-4130-BF19-348DD6BA9E69}"/>
    <cellStyle name="60% - Accent6 16" xfId="5316" xr:uid="{5C45FA78-11A3-4370-9034-7F5070530E21}"/>
    <cellStyle name="60% - Accent6 16 2" xfId="30410" xr:uid="{44F26323-65FD-4F51-A1C0-80CE71466506}"/>
    <cellStyle name="60% - Accent6 17" xfId="5317" xr:uid="{B57F2EA2-C3FF-4A32-BE21-52E37949FFC6}"/>
    <cellStyle name="60% - Accent6 17 2" xfId="30411" xr:uid="{608F0A59-200F-4B5A-B455-623730C553FA}"/>
    <cellStyle name="60% - Accent6 18" xfId="5318" xr:uid="{0C6E035F-2200-4730-9276-3E0B6E4D71F5}"/>
    <cellStyle name="60% - Accent6 18 2" xfId="30412" xr:uid="{7693D10C-73E3-4EA9-B1F6-C3D64E8BD42A}"/>
    <cellStyle name="60% - Accent6 19" xfId="5319" xr:uid="{07EAD842-0AD8-416E-8962-8FADC721A251}"/>
    <cellStyle name="60% - Accent6 19 2" xfId="30413" xr:uid="{3ACFF565-5123-4C37-A2A8-8F00D51AF354}"/>
    <cellStyle name="60% - Accent6 2" xfId="95" xr:uid="{BFA86626-98B7-4D92-8971-7576099E36EC}"/>
    <cellStyle name="60% - Accent6 2 10" xfId="530" xr:uid="{D171AAD0-A6CA-43B5-91F1-2A0AC71F409B}"/>
    <cellStyle name="60% - Accent6 2 10 2" xfId="31573" xr:uid="{2A239FB6-6BD5-4B7C-A170-BDCEB615D5D6}"/>
    <cellStyle name="60% - Accent6 2 11" xfId="12627" xr:uid="{507343C3-202B-43C1-8A59-9E4BA263367F}"/>
    <cellStyle name="60% - Accent6 2 11 2" xfId="32050" xr:uid="{4B63F7C2-AFC7-4265-B826-8F20690B3829}"/>
    <cellStyle name="60% - Accent6 2 12" xfId="29523" xr:uid="{4ECC5586-ED20-4B86-9FE6-D1935C130092}"/>
    <cellStyle name="60% - Accent6 2 2" xfId="531" xr:uid="{D86244B5-4F8B-45D3-AC0C-1BE604773FB9}"/>
    <cellStyle name="60% - Accent6 2 2 2" xfId="31574" xr:uid="{13DA082F-8469-4975-AA38-271CA6C633A1}"/>
    <cellStyle name="60% - Accent6 2 3" xfId="532" xr:uid="{7FF67FF0-5D43-4D05-AE1B-4746E9821824}"/>
    <cellStyle name="60% - Accent6 2 3 2" xfId="31575" xr:uid="{C55BA2E9-F979-443E-965C-07230BD8A7DD}"/>
    <cellStyle name="60% - Accent6 2 4" xfId="533" xr:uid="{CB5E62BA-11BA-4C66-BF60-55C147ACE38A}"/>
    <cellStyle name="60% - Accent6 2 4 2" xfId="31576" xr:uid="{533638B1-B4EC-4B1A-85AD-F71CBC087E51}"/>
    <cellStyle name="60% - Accent6 2 5" xfId="534" xr:uid="{7BABDEB6-E9A1-4355-98D0-ABA24E489F41}"/>
    <cellStyle name="60% - Accent6 2 5 2" xfId="31577" xr:uid="{22B502E8-FA90-4DDC-8829-721B6EB7C4AC}"/>
    <cellStyle name="60% - Accent6 2 6" xfId="535" xr:uid="{5AEE8F7E-9634-4F64-BE01-366F87E5B36F}"/>
    <cellStyle name="60% - Accent6 2 6 2" xfId="31578" xr:uid="{23CEDA7F-FD4A-469E-9EB7-8BF5A738CE14}"/>
    <cellStyle name="60% - Accent6 2 7" xfId="536" xr:uid="{9360C789-08D2-46EE-8533-C0B686C14160}"/>
    <cellStyle name="60% - Accent6 2 7 2" xfId="31579" xr:uid="{4D8A5829-177F-43AC-8B3C-A8060DB4C3D4}"/>
    <cellStyle name="60% - Accent6 2 8" xfId="537" xr:uid="{63E3D066-E6C3-41DB-8A40-8BC031DC616C}"/>
    <cellStyle name="60% - Accent6 2 8 2" xfId="31580" xr:uid="{267EBA42-C70C-4899-A882-B56A1D53961D}"/>
    <cellStyle name="60% - Accent6 2 9" xfId="538" xr:uid="{56EC5B4A-FE40-48C0-8D75-B25453E125B8}"/>
    <cellStyle name="60% - Accent6 2 9 2" xfId="31581" xr:uid="{C6E06352-FEFC-4A94-B646-DF01D05332BD}"/>
    <cellStyle name="60% - Accent6 20" xfId="5320" xr:uid="{3485315D-5064-4796-B232-4EFAFE75B9E4}"/>
    <cellStyle name="60% - Accent6 20 2" xfId="30414" xr:uid="{9FF0DA7E-A8FF-4675-ADD0-82CE6D526F56}"/>
    <cellStyle name="60% - Accent6 21" xfId="5321" xr:uid="{1FAE2CC1-AA7C-4649-80FA-423C7AD1616A}"/>
    <cellStyle name="60% - Accent6 21 2" xfId="30415" xr:uid="{D5C939C9-CEC3-44A2-B05D-545BC668E0DA}"/>
    <cellStyle name="60% - Accent6 22" xfId="5322" xr:uid="{924B65F5-B0EC-4D50-9870-F20714B1F6FC}"/>
    <cellStyle name="60% - Accent6 22 2" xfId="30416" xr:uid="{A50E7890-817D-4AD2-94A3-8C16E0C80375}"/>
    <cellStyle name="60% - Accent6 23" xfId="5323" xr:uid="{E8B90420-343D-4AED-86C5-D964C6DEFF6F}"/>
    <cellStyle name="60% - Accent6 23 2" xfId="30417" xr:uid="{FD86D118-6AB9-4465-8F9F-B322A1DEEF02}"/>
    <cellStyle name="60% - Accent6 24" xfId="5324" xr:uid="{D7AE5EE3-7140-4620-AEA6-B12FA6CAE263}"/>
    <cellStyle name="60% - Accent6 24 2" xfId="30418" xr:uid="{B5E3BC23-FD85-41E0-A8F3-320CE7387666}"/>
    <cellStyle name="60% - Accent6 25" xfId="5325" xr:uid="{6BB90570-55A9-483B-B2BC-783945802480}"/>
    <cellStyle name="60% - Accent6 25 2" xfId="30419" xr:uid="{A26A55A1-ECFE-43FF-9456-D226CBEAEC5F}"/>
    <cellStyle name="60% - Accent6 26" xfId="5326" xr:uid="{88D5F252-8924-43ED-AE03-53A44A219980}"/>
    <cellStyle name="60% - Accent6 26 2" xfId="30420" xr:uid="{CF89CD91-F23D-444C-A3E9-A1ADC5DBF76B}"/>
    <cellStyle name="60% - Accent6 27" xfId="5327" xr:uid="{40898AC3-6F7C-437F-8C4F-288BF4509E78}"/>
    <cellStyle name="60% - Accent6 27 2" xfId="30421" xr:uid="{B525A064-6C6A-4E8B-B241-EE721235E05E}"/>
    <cellStyle name="60% - Accent6 28" xfId="5328" xr:uid="{7161FAD7-FFA9-4EF7-B2AD-FBFDF84D027B}"/>
    <cellStyle name="60% - Accent6 28 2" xfId="30422" xr:uid="{C437273A-E334-4B59-895A-E27E58CC4E21}"/>
    <cellStyle name="60% - Accent6 29" xfId="5329" xr:uid="{21D0E2C5-F2C0-470A-82EF-6EC6458911B8}"/>
    <cellStyle name="60% - Accent6 29 2" xfId="30423" xr:uid="{83719F34-6368-4BFB-AF92-4D59BC87CD9C}"/>
    <cellStyle name="60% - Accent6 3" xfId="96" xr:uid="{E44945D4-8687-4FCE-B80D-94209811B296}"/>
    <cellStyle name="60% - Accent6 3 2" xfId="539" xr:uid="{7DC4F228-E374-4569-9A60-278A932D7D60}"/>
    <cellStyle name="60% - Accent6 3 2 2" xfId="12628" xr:uid="{29B9F763-B04F-4F50-B410-0C73ECDA7E93}"/>
    <cellStyle name="60% - Accent6 3 2 2 2" xfId="49435" xr:uid="{52D58B2B-1116-4680-8679-F1FEDE257696}"/>
    <cellStyle name="60% - Accent6 3 2 2 3" xfId="49434" xr:uid="{B66039CD-4503-4965-A8BE-0566E8B6C8FF}"/>
    <cellStyle name="60% - Accent6 3 2 2 4" xfId="32051" xr:uid="{63942037-F9CE-454A-A9E0-795130185BA8}"/>
    <cellStyle name="60% - Accent6 3 2 3" xfId="5330" xr:uid="{CE891674-909B-4461-AC28-FFA1F1962C69}"/>
    <cellStyle name="60% - Accent6 3 2 4" xfId="30424" xr:uid="{C7683B9E-0387-46B0-ACC9-4EC3FE4047CD}"/>
    <cellStyle name="60% - Accent6 3 3" xfId="7485" xr:uid="{D37F9C12-480C-47DB-A4BA-300C0D90B534}"/>
    <cellStyle name="60% - Accent6 3 3 2" xfId="31582" xr:uid="{1C98072F-FE69-4F37-BABC-965A13CF7B93}"/>
    <cellStyle name="60% - Accent6 3 4" xfId="8844" xr:uid="{4241DB35-0D8F-4729-AF7C-F27DA385ACCA}"/>
    <cellStyle name="60% - Accent6 3 5" xfId="29524" xr:uid="{AD2BFC4F-F808-4996-9291-FD6683BBF2E2}"/>
    <cellStyle name="60% - Accent6 30" xfId="5331" xr:uid="{A86CCE65-42BA-4843-AE4F-E9322EEE9314}"/>
    <cellStyle name="60% - Accent6 30 2" xfId="30425" xr:uid="{6FC344B0-2B24-4843-924A-45CBC4649C9E}"/>
    <cellStyle name="60% - Accent6 31" xfId="5332" xr:uid="{A78F818F-00B6-4A56-BD25-F2212A0D387B}"/>
    <cellStyle name="60% - Accent6 31 2" xfId="30426" xr:uid="{0054986E-A75B-417F-96C4-A71E1A4658AC}"/>
    <cellStyle name="60% - Accent6 32" xfId="5333" xr:uid="{85424B3E-AF1D-4E33-934B-42DB08C2F349}"/>
    <cellStyle name="60% - Accent6 32 2" xfId="30427" xr:uid="{E20F6FA1-C0F5-445F-A03F-90741A7E0F98}"/>
    <cellStyle name="60% - Accent6 33" xfId="5334" xr:uid="{142372BB-53CF-4927-8024-002CFE4ADE52}"/>
    <cellStyle name="60% - Accent6 33 2" xfId="30428" xr:uid="{8E65DC1C-DF02-424E-B940-9E4CA3DDC064}"/>
    <cellStyle name="60% - Accent6 34" xfId="5335" xr:uid="{98A2780C-2ADE-4D44-A4B8-3ACC414623F9}"/>
    <cellStyle name="60% - Accent6 34 2" xfId="30429" xr:uid="{E3985B06-9919-46EB-8A6F-4A465579F985}"/>
    <cellStyle name="60% - Accent6 35" xfId="5336" xr:uid="{FCD38789-1B8B-4B3E-B559-650DFDB0161E}"/>
    <cellStyle name="60% - Accent6 35 2" xfId="30430" xr:uid="{8AE9EADE-1899-42F4-8BFA-D0E5B92B4420}"/>
    <cellStyle name="60% - Accent6 36" xfId="5337" xr:uid="{D72F9DF4-3266-4FA3-8C8D-1C08303C6BD2}"/>
    <cellStyle name="60% - Accent6 36 2" xfId="30431" xr:uid="{A90256DE-DD7C-4D0D-8F86-1623D7D33947}"/>
    <cellStyle name="60% - Accent6 37" xfId="5338" xr:uid="{6AF3A372-C85A-4712-B148-D0CB7402F4BC}"/>
    <cellStyle name="60% - Accent6 37 2" xfId="30432" xr:uid="{D7D503B3-00CC-4D7B-9814-65148E2774DE}"/>
    <cellStyle name="60% - Accent6 38" xfId="5339" xr:uid="{E479447A-05D8-41A1-BA3E-978B30AFDC72}"/>
    <cellStyle name="60% - Accent6 38 2" xfId="30433" xr:uid="{B86799B5-C559-4B1D-B81D-42BEE8686E36}"/>
    <cellStyle name="60% - Accent6 39" xfId="5340" xr:uid="{BF15A27F-D641-4B99-9354-8E66301AA702}"/>
    <cellStyle name="60% - Accent6 39 2" xfId="30434" xr:uid="{D764B4D8-433B-4680-9049-94A0A7C59629}"/>
    <cellStyle name="60% - Accent6 4" xfId="5341" xr:uid="{CC9E7AA2-1692-48A3-AFDF-E66A729BF944}"/>
    <cellStyle name="60% - Accent6 4 2" xfId="12629" xr:uid="{2CD68CE8-6007-492F-A60E-892EAC8E429B}"/>
    <cellStyle name="60% - Accent6 4 2 2" xfId="32052" xr:uid="{0275CBDF-BD31-43EE-AE34-32E4C7CCA8D6}"/>
    <cellStyle name="60% - Accent6 4 3" xfId="29525" xr:uid="{7C9895E3-EAD0-48E3-975F-42DDC22A8C78}"/>
    <cellStyle name="60% - Accent6 40" xfId="5342" xr:uid="{A5DA854D-D347-4B76-9DD1-75756FA21953}"/>
    <cellStyle name="60% - Accent6 40 2" xfId="30435" xr:uid="{18C55ECA-04C0-4F21-B8CA-5B8DED075B50}"/>
    <cellStyle name="60% - Accent6 41" xfId="5343" xr:uid="{693A75D2-60FA-488F-A44C-21EAD97817BE}"/>
    <cellStyle name="60% - Accent6 41 2" xfId="30436" xr:uid="{331F3C6B-42DE-4149-8600-A1A6CAF8050F}"/>
    <cellStyle name="60% - Accent6 42" xfId="5344" xr:uid="{EFBCAA86-9C1C-4FA4-974A-C0638549B3A3}"/>
    <cellStyle name="60% - Accent6 42 2" xfId="30437" xr:uid="{2A5E2D9C-A363-4813-8CD2-D0AFEB63576B}"/>
    <cellStyle name="60% - Accent6 43" xfId="5345" xr:uid="{5A4A9B21-BF84-4C69-AC44-20736E913937}"/>
    <cellStyle name="60% - Accent6 43 2" xfId="30438" xr:uid="{1920D2D7-B4C3-4333-9F9C-A90BAD608DFB}"/>
    <cellStyle name="60% - Accent6 44" xfId="49436" xr:uid="{823BA193-7143-41EB-A9C4-37A67FB91284}"/>
    <cellStyle name="60% - Accent6 5" xfId="5346" xr:uid="{DB03218E-526A-42C3-BFEB-281C4A007D2A}"/>
    <cellStyle name="60% - Accent6 5 2" xfId="12630" xr:uid="{B914B448-0617-42C2-B6DC-A5E3C34B57A0}"/>
    <cellStyle name="60% - Accent6 5 2 2" xfId="32053" xr:uid="{B2EFDF37-4228-4992-9672-9FE01CE90433}"/>
    <cellStyle name="60% - Accent6 5 3" xfId="29526" xr:uid="{D4944B0B-F932-4ACD-9512-4CC74C4359A7}"/>
    <cellStyle name="60% - Accent6 6" xfId="5347" xr:uid="{0F7A1097-B20A-4D25-8548-EB21B327B077}"/>
    <cellStyle name="60% - Accent6 6 2" xfId="12631" xr:uid="{667A512A-2D6D-4D27-A75A-2D6A80493021}"/>
    <cellStyle name="60% - Accent6 6 2 2" xfId="32054" xr:uid="{83725E2C-B985-4301-9ACA-CED7F4C8BC06}"/>
    <cellStyle name="60% - Accent6 6 3" xfId="30439" xr:uid="{F42D3DFA-1478-4B21-AB6E-371B3DE219BE}"/>
    <cellStyle name="60% - Accent6 7" xfId="5348" xr:uid="{8DA7533B-77C2-44E3-8DBE-0750E8A68925}"/>
    <cellStyle name="60% - Accent6 7 2" xfId="30440" xr:uid="{B8C7F6D2-31CE-4ED8-8988-E0C2790437E8}"/>
    <cellStyle name="60% - Accent6 8" xfId="5349" xr:uid="{D77C6280-CF8C-4CA7-A1B7-954F560249FA}"/>
    <cellStyle name="60% - Accent6 8 2" xfId="30441" xr:uid="{6BEE27CE-CF64-454B-860E-D782ECEAC969}"/>
    <cellStyle name="60% - Accent6 9" xfId="5350" xr:uid="{BEACEB3A-4CD8-4F37-B635-8EEE571F6117}"/>
    <cellStyle name="60% - Accent6 9 2" xfId="30442" xr:uid="{D79DB7F5-D1E3-4A7E-8B2F-6A94D4D395A9}"/>
    <cellStyle name="60% - Akzent1" xfId="5351" xr:uid="{FFE9AE40-58FE-405F-A192-8363F2D4874D}"/>
    <cellStyle name="60% - Akzent1 2" xfId="30443" xr:uid="{ABF312DD-81D4-46E7-B208-B6F8D52393EC}"/>
    <cellStyle name="60% - Akzent2" xfId="5352" xr:uid="{3B700071-88A9-4B10-85AC-3BE0A438B35B}"/>
    <cellStyle name="60% - Akzent2 2" xfId="30444" xr:uid="{18F98365-372F-4D90-86D9-508091856BC6}"/>
    <cellStyle name="60% - Akzent3" xfId="5353" xr:uid="{EBD41839-5544-4522-9B7C-180518D3B6DF}"/>
    <cellStyle name="60% - Akzent3 2" xfId="30445" xr:uid="{819F8F7D-FE23-4907-9D20-F9937CD02726}"/>
    <cellStyle name="60% - Akzent4" xfId="5354" xr:uid="{0F5B1D6B-5988-4B1E-8B37-667BEC196E84}"/>
    <cellStyle name="60% - Akzent4 2" xfId="30446" xr:uid="{219C7315-6C79-4A42-BFEE-A6E3AAC42FF3}"/>
    <cellStyle name="60% - Akzent5" xfId="5355" xr:uid="{E996C07F-793E-4F79-A94A-DC47921510D6}"/>
    <cellStyle name="60% - Akzent5 2" xfId="30447" xr:uid="{DEDDEF25-E68F-4F68-BFCE-749024BE149A}"/>
    <cellStyle name="60% - Akzent6" xfId="5356" xr:uid="{BE16606F-4B84-4997-AF51-B83F5D4F25EC}"/>
    <cellStyle name="60% - Akzent6 2" xfId="30448" xr:uid="{7D55672F-22AC-4D2D-894C-270157DD4849}"/>
    <cellStyle name="60% - Cor4 2" xfId="5357" xr:uid="{217C3697-FEE3-452D-BF13-C765778401ED}"/>
    <cellStyle name="60% - Cor4 2 2" xfId="30449" xr:uid="{C69BFD92-92F2-45F9-B004-9DAC80BB6F0B}"/>
    <cellStyle name="Accent1" xfId="30" builtinId="29" customBuiltin="1"/>
    <cellStyle name="Accent1 10" xfId="5358" xr:uid="{C69C25EF-502C-4322-A4D0-249FB1CDEE0C}"/>
    <cellStyle name="Accent1 10 2" xfId="30450" xr:uid="{1E9603EE-6862-49C9-837C-6734F813A1A6}"/>
    <cellStyle name="Accent1 11" xfId="5359" xr:uid="{B1C26C16-AD66-4620-BECC-9CB0AE2DCF34}"/>
    <cellStyle name="Accent1 11 2" xfId="30451" xr:uid="{8B6E98BA-15A5-4ABC-B8DF-9323B4702D57}"/>
    <cellStyle name="Accent1 12" xfId="5360" xr:uid="{D31EE87F-D61E-4633-AFE8-C2EB511D3283}"/>
    <cellStyle name="Accent1 12 2" xfId="30452" xr:uid="{B8056EC9-8877-430A-A5AD-D32089EF6470}"/>
    <cellStyle name="Accent1 13" xfId="5361" xr:uid="{2B51CF75-EA4B-4BD3-858C-00587E3A3028}"/>
    <cellStyle name="Accent1 13 2" xfId="30453" xr:uid="{91621789-DA4C-4877-BC50-B73B5E724D10}"/>
    <cellStyle name="Accent1 14" xfId="5362" xr:uid="{03AB0B45-B182-4EF4-92E9-73D4AA090557}"/>
    <cellStyle name="Accent1 14 2" xfId="30454" xr:uid="{20B2F5ED-C15E-4C7E-8D9A-7D4B2F9A1481}"/>
    <cellStyle name="Accent1 15" xfId="5363" xr:uid="{C446A686-E980-48A3-8B20-B7908BABA5C8}"/>
    <cellStyle name="Accent1 15 2" xfId="30455" xr:uid="{3AA65E53-F175-4531-BF7D-60083CBEADC1}"/>
    <cellStyle name="Accent1 16" xfId="5364" xr:uid="{4B961783-FD21-4460-8486-638F8AEA7481}"/>
    <cellStyle name="Accent1 16 2" xfId="30456" xr:uid="{7AC87C15-B2A0-44F7-98B2-62A2E1E0208D}"/>
    <cellStyle name="Accent1 17" xfId="5365" xr:uid="{A9B98086-C262-4C89-A016-0A2E22EF47D6}"/>
    <cellStyle name="Accent1 17 2" xfId="30457" xr:uid="{974E4094-B016-4CBD-A784-08EA57379160}"/>
    <cellStyle name="Accent1 18" xfId="5366" xr:uid="{BDAFD249-CC7B-4462-B656-FCC81B4500A6}"/>
    <cellStyle name="Accent1 18 2" xfId="30458" xr:uid="{2FDD331E-3F5C-4055-B321-6D0EFD0EA95D}"/>
    <cellStyle name="Accent1 19" xfId="5367" xr:uid="{5CA4F515-6F5C-43CE-858F-64699DF2E2BA}"/>
    <cellStyle name="Accent1 19 2" xfId="30459" xr:uid="{FE4FF97A-1107-4E4C-A905-CC61A5190501}"/>
    <cellStyle name="Accent1 2" xfId="97" xr:uid="{C48D3989-B2AA-4B14-AD73-5DE6EAE66AE0}"/>
    <cellStyle name="Accent1 2 10" xfId="540" xr:uid="{0DF0C770-CD3F-412C-9DBB-0C38F605AFDA}"/>
    <cellStyle name="Accent1 2 10 2" xfId="31583" xr:uid="{7E7DB415-DC19-40AB-9D50-06DDEE1203F9}"/>
    <cellStyle name="Accent1 2 11" xfId="12632" xr:uid="{3F9C9101-FA76-459B-8D6F-D314EBBF9223}"/>
    <cellStyle name="Accent1 2 11 2" xfId="32055" xr:uid="{EAA00C97-2A6A-48F3-9694-A2CBF2E814D3}"/>
    <cellStyle name="Accent1 2 12" xfId="29527" xr:uid="{F390EAF4-E4DD-442A-8662-1F7EEE1C727B}"/>
    <cellStyle name="Accent1 2 2" xfId="541" xr:uid="{AE8B1FDA-3A5D-4164-8C47-38EE81E35715}"/>
    <cellStyle name="Accent1 2 2 2" xfId="31584" xr:uid="{4044A95C-1D9A-436A-9EE3-90AD8FCC76C3}"/>
    <cellStyle name="Accent1 2 3" xfId="542" xr:uid="{0BA4219F-6141-4750-991B-58334079EB36}"/>
    <cellStyle name="Accent1 2 3 2" xfId="31585" xr:uid="{BA570BEA-9380-4559-9B53-53B1B06D4B53}"/>
    <cellStyle name="Accent1 2 4" xfId="543" xr:uid="{DE040B32-FFC7-4C95-BC7C-CB78F0476FD5}"/>
    <cellStyle name="Accent1 2 4 2" xfId="31586" xr:uid="{7E338DA3-2F0E-4EF9-AE16-B72DC576D606}"/>
    <cellStyle name="Accent1 2 5" xfId="544" xr:uid="{205931E1-2AE9-4CCE-80CC-B06F06E01E48}"/>
    <cellStyle name="Accent1 2 5 2" xfId="31587" xr:uid="{B79B023D-511A-4099-A587-1C93A9B668CC}"/>
    <cellStyle name="Accent1 2 6" xfId="545" xr:uid="{5439354D-0607-4CA8-AAB3-BFE607CF23B2}"/>
    <cellStyle name="Accent1 2 6 2" xfId="31588" xr:uid="{7AC2F120-A5F9-404F-A1CF-2F4F3E1C6F64}"/>
    <cellStyle name="Accent1 2 7" xfId="546" xr:uid="{579AB334-F347-4EE4-A1AF-64573E847F99}"/>
    <cellStyle name="Accent1 2 7 2" xfId="31589" xr:uid="{B2A0C710-9E48-4916-9D5C-41AEA78A83FF}"/>
    <cellStyle name="Accent1 2 8" xfId="547" xr:uid="{DD0C3645-8254-4A77-AEA3-369246307711}"/>
    <cellStyle name="Accent1 2 8 2" xfId="31590" xr:uid="{53BB1F35-293B-4F70-80ED-DA4083A3F02A}"/>
    <cellStyle name="Accent1 2 9" xfId="548" xr:uid="{9B827E0C-55CA-4C62-A4FC-FC8D83D1FCF2}"/>
    <cellStyle name="Accent1 2 9 2" xfId="31591" xr:uid="{59B82AC4-AF30-425E-85BC-11F5C82F7CFB}"/>
    <cellStyle name="Accent1 20" xfId="5368" xr:uid="{6B3E92AB-FE23-4E0E-BC10-910691B06566}"/>
    <cellStyle name="Accent1 20 2" xfId="30460" xr:uid="{EA96E8A0-6AA7-4BF7-8970-77541D18DDCE}"/>
    <cellStyle name="Accent1 21" xfId="5369" xr:uid="{164B2AE8-5A3F-4705-BA4D-6DC62D557647}"/>
    <cellStyle name="Accent1 21 2" xfId="30461" xr:uid="{98CDFD5F-8C54-45B9-BA77-59773D30F52A}"/>
    <cellStyle name="Accent1 22" xfId="5370" xr:uid="{D6F2E7C9-61B3-4510-9B8C-0E5374F19E00}"/>
    <cellStyle name="Accent1 22 2" xfId="30462" xr:uid="{2D09BFF3-C646-46DA-A7F5-5D2DCEB7639F}"/>
    <cellStyle name="Accent1 23" xfId="5371" xr:uid="{CBB73130-0A3F-4450-9589-CBB00B0EA773}"/>
    <cellStyle name="Accent1 23 2" xfId="30463" xr:uid="{934D5E39-71D5-4EC2-9056-CD2EC4E34032}"/>
    <cellStyle name="Accent1 24" xfId="5372" xr:uid="{0DD693B0-842C-4036-B021-387A505DEE2F}"/>
    <cellStyle name="Accent1 24 2" xfId="30464" xr:uid="{1634D449-E97B-4592-94F3-44F3AA5FF16F}"/>
    <cellStyle name="Accent1 25" xfId="5373" xr:uid="{AEA60413-8777-4BF1-9591-3F514CBF583F}"/>
    <cellStyle name="Accent1 25 2" xfId="30465" xr:uid="{0336DF8C-9FB7-4F05-8513-416F26F46049}"/>
    <cellStyle name="Accent1 26" xfId="5374" xr:uid="{C6532349-2C87-4AA1-973B-0DCE39E09D69}"/>
    <cellStyle name="Accent1 26 2" xfId="30466" xr:uid="{3D1EDCBA-81D4-4C8D-9840-DCBDA6BCFAE3}"/>
    <cellStyle name="Accent1 27" xfId="5375" xr:uid="{B53D0183-9084-4362-ADAA-C39DCC645341}"/>
    <cellStyle name="Accent1 27 2" xfId="30467" xr:uid="{A5751965-84FA-4CD1-A0E5-A36B05BEF82B}"/>
    <cellStyle name="Accent1 28" xfId="5376" xr:uid="{B0259576-5795-4B53-A811-114AF96BA3E2}"/>
    <cellStyle name="Accent1 28 2" xfId="30468" xr:uid="{982E656A-CDA5-47BE-AC55-66E0AD037F2D}"/>
    <cellStyle name="Accent1 29" xfId="5377" xr:uid="{FDC4BC67-D0A6-43EA-B9D7-75AA65B4F238}"/>
    <cellStyle name="Accent1 29 2" xfId="30469" xr:uid="{D474FF24-ECF9-4287-AA32-53F5C815E1EA}"/>
    <cellStyle name="Accent1 3" xfId="98" xr:uid="{7DFB0895-A596-4C88-83D5-0BDC75E5C5CE}"/>
    <cellStyle name="Accent1 3 2" xfId="549" xr:uid="{6E7F7634-8C01-44E2-8735-A5D41D3D992E}"/>
    <cellStyle name="Accent1 3 2 2" xfId="12633" xr:uid="{F6A7E1EF-8463-4759-ACEE-3CDDC28E0EF3}"/>
    <cellStyle name="Accent1 3 2 2 2" xfId="49438" xr:uid="{BE6059AC-3444-4E12-8D79-41FC5EB7DBCB}"/>
    <cellStyle name="Accent1 3 2 2 3" xfId="49437" xr:uid="{D839BE94-58DA-4401-BF7C-CD839522226D}"/>
    <cellStyle name="Accent1 3 2 2 4" xfId="32056" xr:uid="{D5DCD02A-1AEB-435C-9BE4-0C196515FAF4}"/>
    <cellStyle name="Accent1 3 2 3" xfId="5378" xr:uid="{2C668049-4BE8-4CF3-AAC7-A922084D62DF}"/>
    <cellStyle name="Accent1 3 2 4" xfId="30470" xr:uid="{F240ADC8-AB8B-4BEC-8292-5B735A089025}"/>
    <cellStyle name="Accent1 3 3" xfId="7486" xr:uid="{7F811E3B-409C-4302-84C0-3B32F9AB2D4B}"/>
    <cellStyle name="Accent1 3 3 2" xfId="31592" xr:uid="{D2293482-6FEC-42CB-8488-18D2BA268EAA}"/>
    <cellStyle name="Accent1 3 4" xfId="8845" xr:uid="{2758E6F5-5511-4498-B26A-9D1311F61791}"/>
    <cellStyle name="Accent1 3 5" xfId="29528" xr:uid="{68D5D81E-8E26-4EDF-B2D5-6EFC5D3F7311}"/>
    <cellStyle name="Accent1 30" xfId="5379" xr:uid="{53F0A04E-B889-4608-9283-466B5B03177C}"/>
    <cellStyle name="Accent1 30 2" xfId="30471" xr:uid="{812B86F4-E66C-433A-BD69-D1C6F7B00ECC}"/>
    <cellStyle name="Accent1 31" xfId="5380" xr:uid="{7079EC6C-4188-4708-A30D-7963E01BA32F}"/>
    <cellStyle name="Accent1 31 2" xfId="30472" xr:uid="{AFAD9D8A-A6A5-493F-B4AE-A37D2F9FE180}"/>
    <cellStyle name="Accent1 32" xfId="5381" xr:uid="{778B151B-A23B-45D4-B277-981368DE7ED6}"/>
    <cellStyle name="Accent1 32 2" xfId="30473" xr:uid="{AC4313BE-899E-4E86-B869-02BB2EFD3996}"/>
    <cellStyle name="Accent1 33" xfId="5382" xr:uid="{FB28ADF6-9996-4073-99A6-B971CB446CAE}"/>
    <cellStyle name="Accent1 33 2" xfId="30474" xr:uid="{D1655A0B-58EF-45E6-A532-D6C7F12D199A}"/>
    <cellStyle name="Accent1 34" xfId="5383" xr:uid="{AF873DFF-01D3-43DF-A99A-B18728A104BF}"/>
    <cellStyle name="Accent1 34 2" xfId="30475" xr:uid="{5CD4C3A0-0161-4FDA-B446-2FF13E8F1512}"/>
    <cellStyle name="Accent1 35" xfId="5384" xr:uid="{D4A5F5B9-FD49-4230-9B5A-6CA4B51CDBE9}"/>
    <cellStyle name="Accent1 35 2" xfId="30476" xr:uid="{0206FE4F-1C36-486C-B704-87DCEC3F8059}"/>
    <cellStyle name="Accent1 36" xfId="5385" xr:uid="{2E8E3E89-8A64-427C-9AD6-132C20088D95}"/>
    <cellStyle name="Accent1 36 2" xfId="30477" xr:uid="{15C8BC03-20FD-445F-BDC7-FABBC60F74BB}"/>
    <cellStyle name="Accent1 37" xfId="5386" xr:uid="{1C0BD63F-7104-4992-8D44-761A752818FA}"/>
    <cellStyle name="Accent1 37 2" xfId="30478" xr:uid="{7B815CF4-EE79-4DA8-A58E-AE50B4659C21}"/>
    <cellStyle name="Accent1 38" xfId="5387" xr:uid="{92D114C9-294B-41A7-9C40-D7B65D8C92BF}"/>
    <cellStyle name="Accent1 38 2" xfId="30479" xr:uid="{615F98EA-9907-4305-A1F6-B2BB5C054E1A}"/>
    <cellStyle name="Accent1 39" xfId="5388" xr:uid="{5AA83904-2AB0-40D2-86C6-3C6AD838711E}"/>
    <cellStyle name="Accent1 39 2" xfId="30480" xr:uid="{218F2EB1-E896-481F-A6C2-19890EEA1A72}"/>
    <cellStyle name="Accent1 4" xfId="5389" xr:uid="{7F949537-6B36-4980-B375-F84BABFCD24E}"/>
    <cellStyle name="Accent1 4 2" xfId="12634" xr:uid="{B6D8DE9F-F59F-495C-BE58-AA1688F9F261}"/>
    <cellStyle name="Accent1 4 2 2" xfId="32057" xr:uid="{9B511E72-AA08-4272-93E7-6A7E49E6DAFE}"/>
    <cellStyle name="Accent1 4 3" xfId="29529" xr:uid="{2D1588F9-AD70-48F3-B804-4220C2ECFD15}"/>
    <cellStyle name="Accent1 40" xfId="5390" xr:uid="{AB700218-1AAA-411E-8F38-15139C458AB9}"/>
    <cellStyle name="Accent1 40 2" xfId="30481" xr:uid="{7F180C00-3C32-4E2B-AA4D-02A9482D8E49}"/>
    <cellStyle name="Accent1 41" xfId="5391" xr:uid="{54A33EA7-EEF4-4D50-92A9-1A17284A29EF}"/>
    <cellStyle name="Accent1 41 2" xfId="30482" xr:uid="{F5570CA7-8418-457D-BCF5-384439D153DC}"/>
    <cellStyle name="Accent1 42" xfId="5392" xr:uid="{556A85B4-4656-4ED8-84F4-975E56FCC1BC}"/>
    <cellStyle name="Accent1 42 2" xfId="30483" xr:uid="{D194C0CA-3377-4FD6-978F-805D89F5EE84}"/>
    <cellStyle name="Accent1 43" xfId="5393" xr:uid="{41EE860F-9E70-4B3E-A5E9-C82660E952BD}"/>
    <cellStyle name="Accent1 43 2" xfId="30484" xr:uid="{215CA7B6-3C5D-4754-83E9-A4C583F53BF9}"/>
    <cellStyle name="Accent1 44" xfId="49439" xr:uid="{CDAC1E4C-2EA1-4E5F-872B-C8EAE3F3E454}"/>
    <cellStyle name="Accent1 5" xfId="5394" xr:uid="{FC726DE0-64F0-497B-8C93-D4ABF4A7E0A7}"/>
    <cellStyle name="Accent1 5 2" xfId="12635" xr:uid="{8E69B4DE-CE4C-497D-AB93-EEF55130852C}"/>
    <cellStyle name="Accent1 5 2 2" xfId="32058" xr:uid="{A653F9D6-1D65-4515-B2E1-9DE37E1B3F18}"/>
    <cellStyle name="Accent1 5 3" xfId="29530" xr:uid="{2407A50A-D3CC-4EFD-8B49-63D6A021DE01}"/>
    <cellStyle name="Accent1 6" xfId="5395" xr:uid="{268502E0-5989-4216-AEDE-DA37F6C714AA}"/>
    <cellStyle name="Accent1 6 2" xfId="12636" xr:uid="{67D17E8E-C77E-4705-9F2A-E4CA8D2A8B2D}"/>
    <cellStyle name="Accent1 6 2 2" xfId="32059" xr:uid="{31483DA7-3259-4D86-83DD-FB0126E099E8}"/>
    <cellStyle name="Accent1 6 3" xfId="30485" xr:uid="{1DA133C2-9737-4268-BD77-53B4F52A751E}"/>
    <cellStyle name="Accent1 7" xfId="5396" xr:uid="{53999921-421E-4D01-8A1D-2EA73EC8379E}"/>
    <cellStyle name="Accent1 7 2" xfId="30486" xr:uid="{B9F681DB-C469-4ECC-86BF-322D146A28B7}"/>
    <cellStyle name="Accent1 8" xfId="5397" xr:uid="{30E2FE8B-1CFA-4996-9260-52D4992DBA94}"/>
    <cellStyle name="Accent1 8 2" xfId="30487" xr:uid="{21F97147-2AF8-4BC6-B785-3EA0CA33B4A2}"/>
    <cellStyle name="Accent1 9" xfId="5398" xr:uid="{2EB5E8A8-0C30-4AA5-97BD-24140123DF64}"/>
    <cellStyle name="Accent1 9 2" xfId="30488" xr:uid="{CD8520AF-DE87-406C-82C0-F5E74B6D133D}"/>
    <cellStyle name="Accent2" xfId="34" builtinId="33" customBuiltin="1"/>
    <cellStyle name="Accent2 10" xfId="5399" xr:uid="{55C2B544-3BCC-4CC9-8578-629377C92E17}"/>
    <cellStyle name="Accent2 10 2" xfId="30489" xr:uid="{2823F16B-4E29-454C-9340-CE430314770F}"/>
    <cellStyle name="Accent2 11" xfId="5400" xr:uid="{1C90353B-E416-4394-8C0B-21211E03D306}"/>
    <cellStyle name="Accent2 11 2" xfId="30490" xr:uid="{8094BD40-3E6C-4980-BCFD-E56A80D9692A}"/>
    <cellStyle name="Accent2 12" xfId="5401" xr:uid="{881B8AE0-5127-4681-82ED-9E8BDEC568DF}"/>
    <cellStyle name="Accent2 12 2" xfId="30491" xr:uid="{9285FFFA-0A5F-4F09-9806-94957C60B421}"/>
    <cellStyle name="Accent2 13" xfId="5402" xr:uid="{65640364-66AD-4277-91CB-71EC451444F4}"/>
    <cellStyle name="Accent2 13 2" xfId="30492" xr:uid="{B9303954-4DD9-44EA-9BDE-AD8A3D9826FE}"/>
    <cellStyle name="Accent2 14" xfId="5403" xr:uid="{E86FED56-6D82-4977-B47B-6BBEFB1A7D1B}"/>
    <cellStyle name="Accent2 14 2" xfId="30493" xr:uid="{DAB10CFD-AF87-44BA-B6FD-7986AC6728E9}"/>
    <cellStyle name="Accent2 15" xfId="5404" xr:uid="{EDC9CE46-98AE-41B4-A4F8-E98CE9C4EB09}"/>
    <cellStyle name="Accent2 15 2" xfId="30494" xr:uid="{AF977793-75C7-4769-9DAE-A6F34F2412A0}"/>
    <cellStyle name="Accent2 16" xfId="5405" xr:uid="{9443F44A-9B87-4420-B026-2223EB757E78}"/>
    <cellStyle name="Accent2 16 2" xfId="30495" xr:uid="{1B9FAFED-6346-4F31-A716-7A471E1B6A39}"/>
    <cellStyle name="Accent2 17" xfId="5406" xr:uid="{F4B8335C-CF26-4D29-92E8-B3F7A5211F0F}"/>
    <cellStyle name="Accent2 17 2" xfId="30496" xr:uid="{DE943CAB-03CA-4DF1-B574-F88B4B5B691D}"/>
    <cellStyle name="Accent2 18" xfId="5407" xr:uid="{14EC11F7-2EDE-4D2B-B53F-867EB163A939}"/>
    <cellStyle name="Accent2 18 2" xfId="30497" xr:uid="{1E3E813E-8124-44ED-8300-DC4DBBC1F83D}"/>
    <cellStyle name="Accent2 19" xfId="5408" xr:uid="{AAF47BA6-9E70-4BD7-9938-CEA380B0AD8A}"/>
    <cellStyle name="Accent2 19 2" xfId="30498" xr:uid="{925B96F4-FD51-4D2D-B716-425D8B4A52F0}"/>
    <cellStyle name="Accent2 2" xfId="99" xr:uid="{DF1CBB00-E0FC-4238-89C0-883A7D78855A}"/>
    <cellStyle name="Accent2 2 10" xfId="550" xr:uid="{B849CEF8-588A-4084-83B6-9BCF56396ADF}"/>
    <cellStyle name="Accent2 2 10 2" xfId="31593" xr:uid="{D71B4C77-E9B9-4CDD-ACD4-836DEB31EE4E}"/>
    <cellStyle name="Accent2 2 11" xfId="12637" xr:uid="{E829B063-7EF5-41CC-8BC9-0CF9B1A53630}"/>
    <cellStyle name="Accent2 2 11 2" xfId="32060" xr:uid="{20619199-ACAC-4AF4-A3B1-F67F73482996}"/>
    <cellStyle name="Accent2 2 12" xfId="29531" xr:uid="{76F92C07-F90F-485A-B2F6-7C164B83891B}"/>
    <cellStyle name="Accent2 2 2" xfId="551" xr:uid="{F11341F8-8A32-43FE-B4A9-28479D8A3137}"/>
    <cellStyle name="Accent2 2 2 2" xfId="31594" xr:uid="{34EE8E8C-120C-4A1C-B519-9C1640E8565B}"/>
    <cellStyle name="Accent2 2 3" xfId="552" xr:uid="{48099A33-4D98-4F8E-9FD9-6E3050E605EB}"/>
    <cellStyle name="Accent2 2 3 2" xfId="31595" xr:uid="{A666DD2E-BFEA-44EB-B7B7-B189661E230D}"/>
    <cellStyle name="Accent2 2 4" xfId="553" xr:uid="{A417D14B-DF29-42C9-8617-31AA9B2A0111}"/>
    <cellStyle name="Accent2 2 4 2" xfId="31596" xr:uid="{5D05D868-0B61-4CC3-AF0B-DE059A671B6D}"/>
    <cellStyle name="Accent2 2 5" xfId="554" xr:uid="{310A0AA9-6CE3-43EF-BC48-BB36EC62D296}"/>
    <cellStyle name="Accent2 2 5 2" xfId="31597" xr:uid="{7F198382-0FC4-45E9-985C-E518E93A40A6}"/>
    <cellStyle name="Accent2 2 6" xfId="555" xr:uid="{7CFF596A-2FB9-4FC0-A15F-2BD6204C440A}"/>
    <cellStyle name="Accent2 2 6 2" xfId="31598" xr:uid="{BF26F4BA-BE8D-42CE-BB14-138BECBFB6B5}"/>
    <cellStyle name="Accent2 2 7" xfId="556" xr:uid="{E7461C19-5C0C-4CF2-95F9-AC736298F28F}"/>
    <cellStyle name="Accent2 2 7 2" xfId="31599" xr:uid="{3532EA35-8B16-470C-AFFC-7F901ACBBA81}"/>
    <cellStyle name="Accent2 2 8" xfId="557" xr:uid="{D8143887-49D0-45F1-B610-DD2A43209AEB}"/>
    <cellStyle name="Accent2 2 8 2" xfId="31600" xr:uid="{3047AC1B-030E-479C-9D39-B8D63DE8C3CE}"/>
    <cellStyle name="Accent2 2 9" xfId="558" xr:uid="{3C1687C2-6597-4BC3-8575-6C053E20DE4F}"/>
    <cellStyle name="Accent2 2 9 2" xfId="31601" xr:uid="{66348E61-5C91-475B-A4F8-DD9BAC04873B}"/>
    <cellStyle name="Accent2 20" xfId="5409" xr:uid="{07513C68-DEA4-4B95-8DE9-39F01A044B5B}"/>
    <cellStyle name="Accent2 20 2" xfId="30499" xr:uid="{D76EB548-C2FC-441F-9470-3FBBD855AB01}"/>
    <cellStyle name="Accent2 21" xfId="5410" xr:uid="{A0270527-6016-447F-B063-7AAE349F2982}"/>
    <cellStyle name="Accent2 21 2" xfId="30500" xr:uid="{070C9F8C-095F-446F-A5DE-9673D9A5CADC}"/>
    <cellStyle name="Accent2 22" xfId="5411" xr:uid="{2F68F06B-F841-46B1-A5CE-F35DA502A84B}"/>
    <cellStyle name="Accent2 22 2" xfId="30501" xr:uid="{91A50695-2C9F-4CC2-AB0F-28537CE0F405}"/>
    <cellStyle name="Accent2 23" xfId="5412" xr:uid="{1B0FBDA9-676C-4328-9867-126A587203B2}"/>
    <cellStyle name="Accent2 23 2" xfId="30502" xr:uid="{23F4007E-C233-4C12-AECB-98E5C72198C0}"/>
    <cellStyle name="Accent2 24" xfId="5413" xr:uid="{BF0355F2-3B6B-49AA-BF03-EC768DE5339C}"/>
    <cellStyle name="Accent2 24 2" xfId="30503" xr:uid="{95A663F9-9B4B-47F0-AA36-1BE52BFB95E2}"/>
    <cellStyle name="Accent2 25" xfId="5414" xr:uid="{83F88814-02F6-4B84-867C-9C1C5F7EC127}"/>
    <cellStyle name="Accent2 25 2" xfId="30504" xr:uid="{A85E12F8-7E4D-48A7-B65A-F0DC7A1B6CDA}"/>
    <cellStyle name="Accent2 26" xfId="5415" xr:uid="{66C490B0-8FD3-434E-BD50-E159BD0AAB72}"/>
    <cellStyle name="Accent2 26 2" xfId="30505" xr:uid="{6ACCC569-169A-482E-A0BB-58C7E1D2BF4A}"/>
    <cellStyle name="Accent2 27" xfId="5416" xr:uid="{845E3E7D-C656-476D-8EDA-4E42A6B85447}"/>
    <cellStyle name="Accent2 27 2" xfId="30506" xr:uid="{2CB086A4-2309-4DFD-89A7-5DD97ACF2196}"/>
    <cellStyle name="Accent2 28" xfId="5417" xr:uid="{7FAEEF52-82E1-434D-B772-69EDCBE50FD5}"/>
    <cellStyle name="Accent2 28 2" xfId="30507" xr:uid="{E825ABF2-79A1-4AD5-8786-ADDD9AEF6FBF}"/>
    <cellStyle name="Accent2 29" xfId="5418" xr:uid="{D9AB44FB-1E79-487C-BF2C-1489E4D9D8F5}"/>
    <cellStyle name="Accent2 29 2" xfId="30508" xr:uid="{6F680079-D27C-424F-9739-5B04D6A29CB0}"/>
    <cellStyle name="Accent2 3" xfId="100" xr:uid="{73A9ADA6-F8C6-46EE-B618-5AE06395DACE}"/>
    <cellStyle name="Accent2 3 2" xfId="559" xr:uid="{C9B61869-97C3-477C-BA21-3BA275A9EE4D}"/>
    <cellStyle name="Accent2 3 2 2" xfId="12638" xr:uid="{5B5F88E0-C299-49F1-B839-A1F3C4388D29}"/>
    <cellStyle name="Accent2 3 2 2 2" xfId="49441" xr:uid="{D581CB0E-53EF-49C7-BC1D-53D48AD2D49C}"/>
    <cellStyle name="Accent2 3 2 2 3" xfId="49440" xr:uid="{2B29BE8D-18C6-46AF-9021-DC09EB3ACC39}"/>
    <cellStyle name="Accent2 3 2 2 4" xfId="32061" xr:uid="{BE111117-1AF1-46B0-86FF-3EEFADCA2E27}"/>
    <cellStyle name="Accent2 3 2 3" xfId="5419" xr:uid="{9EA1FE14-B0C7-4D86-8224-2726D23D0ED7}"/>
    <cellStyle name="Accent2 3 2 4" xfId="30509" xr:uid="{6B0FBFE2-A13F-4AB0-8FB1-5609D844ABA9}"/>
    <cellStyle name="Accent2 3 3" xfId="7487" xr:uid="{8C7FCA7E-F9B6-4BB2-BAF9-AB22B5469354}"/>
    <cellStyle name="Accent2 3 3 2" xfId="31602" xr:uid="{992D38DF-98DE-4DC9-8754-68E969638AAA}"/>
    <cellStyle name="Accent2 3 4" xfId="8846" xr:uid="{13FE21B1-2A4B-4E6F-915C-DC5BE88A1BC7}"/>
    <cellStyle name="Accent2 3 5" xfId="29532" xr:uid="{40660BF1-8FA0-49E1-B684-1A30ECC26851}"/>
    <cellStyle name="Accent2 30" xfId="5420" xr:uid="{EAA1EA0E-A9E2-47CC-BDC7-E928BBCEB8C5}"/>
    <cellStyle name="Accent2 30 2" xfId="30510" xr:uid="{6E14DFC7-88C8-491C-A7D2-23ADA5C9E4DE}"/>
    <cellStyle name="Accent2 31" xfId="5421" xr:uid="{4AAC305A-4C10-4182-A769-213B462760B8}"/>
    <cellStyle name="Accent2 31 2" xfId="30511" xr:uid="{76058754-B6A7-4E22-9F38-412B1BF4F8DD}"/>
    <cellStyle name="Accent2 32" xfId="5422" xr:uid="{8CFE8FEC-8C6D-4824-BBA9-2296A295B51B}"/>
    <cellStyle name="Accent2 32 2" xfId="30512" xr:uid="{113C89CC-6848-4640-B754-BFB586CFA23D}"/>
    <cellStyle name="Accent2 33" xfId="5423" xr:uid="{F7DC811F-F5B2-4738-AF22-67798BA408EF}"/>
    <cellStyle name="Accent2 33 2" xfId="30513" xr:uid="{1580E0B1-D912-41D2-B402-8AFB39F43355}"/>
    <cellStyle name="Accent2 34" xfId="5424" xr:uid="{53DFB95D-60CC-41C1-B527-EAFCBE25D787}"/>
    <cellStyle name="Accent2 34 2" xfId="30514" xr:uid="{AA6ED673-63DF-45DE-A0D9-97EC9FDBD831}"/>
    <cellStyle name="Accent2 35" xfId="5425" xr:uid="{2C89DA59-95AB-4AFB-85F1-B6B911E59B62}"/>
    <cellStyle name="Accent2 35 2" xfId="30515" xr:uid="{09C3C157-4F1A-4C84-BDE3-1B7250ED6EAE}"/>
    <cellStyle name="Accent2 36" xfId="5426" xr:uid="{CE70DE96-5B9D-4235-B474-56BC51067AD6}"/>
    <cellStyle name="Accent2 36 2" xfId="30516" xr:uid="{FA5AD00C-89D6-46DB-BD00-088AA0C629EC}"/>
    <cellStyle name="Accent2 37" xfId="5427" xr:uid="{30302CFE-BCB1-4604-9C93-DCD8758B3F47}"/>
    <cellStyle name="Accent2 37 2" xfId="30517" xr:uid="{05064881-4242-4A8B-A3C6-DBE56AEBE8AF}"/>
    <cellStyle name="Accent2 38" xfId="5428" xr:uid="{54913D0F-86E1-4132-9CE4-54BFDB842D8E}"/>
    <cellStyle name="Accent2 38 2" xfId="30518" xr:uid="{B55EEF96-9977-43AF-B832-565DE50A3D04}"/>
    <cellStyle name="Accent2 39" xfId="5429" xr:uid="{A479A498-58A7-4B47-A4C2-6AFC1D04A7DA}"/>
    <cellStyle name="Accent2 39 2" xfId="30519" xr:uid="{FEFAEFF8-91DF-4612-9404-FC7C7EDACE4D}"/>
    <cellStyle name="Accent2 4" xfId="5430" xr:uid="{0C573F35-B07C-4D54-BFDF-4A4B8A7C817C}"/>
    <cellStyle name="Accent2 4 2" xfId="12639" xr:uid="{C1940374-B1F9-4728-9FF8-6A43196E73AC}"/>
    <cellStyle name="Accent2 4 2 2" xfId="32062" xr:uid="{1F20D03F-DDB9-4F32-B2D0-AB330DBF5E4C}"/>
    <cellStyle name="Accent2 4 3" xfId="29533" xr:uid="{ED61ED93-A4EA-4F26-9779-3AB3ACD90F10}"/>
    <cellStyle name="Accent2 40" xfId="5431" xr:uid="{1D89F37D-93A7-46D4-861B-55525D046A6F}"/>
    <cellStyle name="Accent2 40 2" xfId="30520" xr:uid="{8B247BDC-6D6E-4469-BBC4-521598E74AE9}"/>
    <cellStyle name="Accent2 41" xfId="5432" xr:uid="{D40CDC64-65CE-475C-9EAC-664DACF6244E}"/>
    <cellStyle name="Accent2 41 2" xfId="30521" xr:uid="{445F3850-FF71-447F-B7CF-AB982125CD0B}"/>
    <cellStyle name="Accent2 42" xfId="5433" xr:uid="{91B03727-481B-4EE1-A006-52BA372397CB}"/>
    <cellStyle name="Accent2 42 2" xfId="30522" xr:uid="{014FDFA5-86CE-4EE9-850C-92807370D61A}"/>
    <cellStyle name="Accent2 43" xfId="5434" xr:uid="{CD947C68-7497-4986-8538-EEF86262E27D}"/>
    <cellStyle name="Accent2 43 2" xfId="30523" xr:uid="{85262AC5-6520-4FDD-AC56-0036F0A598B0}"/>
    <cellStyle name="Accent2 44" xfId="49442" xr:uid="{00506C20-9B70-4D28-988E-A38234F14318}"/>
    <cellStyle name="Accent2 5" xfId="5435" xr:uid="{E0E8E920-A479-4171-98B5-8C7C8F8A1142}"/>
    <cellStyle name="Accent2 5 2" xfId="12640" xr:uid="{07FB80F1-EFA1-45CB-9A1D-A1095B3CA604}"/>
    <cellStyle name="Accent2 5 2 2" xfId="32063" xr:uid="{95929DA8-A288-4F38-BAF4-D622716F57F9}"/>
    <cellStyle name="Accent2 5 3" xfId="29534" xr:uid="{BED38DC3-C021-475E-95D1-0C30ED26634F}"/>
    <cellStyle name="Accent2 6" xfId="5436" xr:uid="{30F777E4-B42B-4E96-A101-5AB5DC3901E5}"/>
    <cellStyle name="Accent2 6 2" xfId="12641" xr:uid="{9D822D49-B847-415E-9BB6-52416BF80A51}"/>
    <cellStyle name="Accent2 6 2 2" xfId="32064" xr:uid="{9D67CBC8-7406-48BD-85C8-BFB8FB6CC5CB}"/>
    <cellStyle name="Accent2 6 3" xfId="30524" xr:uid="{5F40D41E-7542-424A-B968-3B8AD941A8D7}"/>
    <cellStyle name="Accent2 7" xfId="5437" xr:uid="{28496D10-F274-4E7C-8D44-B6C5FEC3B5C1}"/>
    <cellStyle name="Accent2 7 2" xfId="30525" xr:uid="{4F23FF0D-DE10-4CA7-994E-519DDEA118C2}"/>
    <cellStyle name="Accent2 8" xfId="5438" xr:uid="{D12FECF4-AD91-413C-AAC9-4EF411FBFF8C}"/>
    <cellStyle name="Accent2 8 2" xfId="30526" xr:uid="{B27A2224-CB70-4759-865E-8F7DD9F2E23B}"/>
    <cellStyle name="Accent2 9" xfId="5439" xr:uid="{9C4FF15A-1749-479D-A8F2-BF0729FBAA41}"/>
    <cellStyle name="Accent2 9 2" xfId="30527" xr:uid="{874EA1BC-E10C-4F80-B172-1950A639B1E8}"/>
    <cellStyle name="Accent3" xfId="38" builtinId="37" customBuiltin="1"/>
    <cellStyle name="Accent3 10" xfId="5440" xr:uid="{62F256A1-B1FA-4C04-9FAD-7197CFC927CD}"/>
    <cellStyle name="Accent3 10 2" xfId="30528" xr:uid="{3304D937-036E-43F0-9375-34ED5ABFC803}"/>
    <cellStyle name="Accent3 11" xfId="5441" xr:uid="{36A37B64-6035-41B5-983C-C22FF42906E3}"/>
    <cellStyle name="Accent3 11 2" xfId="30529" xr:uid="{A34FED9A-B816-43E2-B24C-D9835F46F1A8}"/>
    <cellStyle name="Accent3 12" xfId="5442" xr:uid="{4703255D-DDF7-4D51-9170-BAE03EB1E7AB}"/>
    <cellStyle name="Accent3 12 2" xfId="30530" xr:uid="{0A004957-6E47-4794-9623-F1CEB30A4A75}"/>
    <cellStyle name="Accent3 13" xfId="5443" xr:uid="{BBD48DCE-E1BE-43BC-AAF7-B36C3162D43D}"/>
    <cellStyle name="Accent3 13 2" xfId="30531" xr:uid="{567DA896-AA6D-4657-8E7E-546E6A753550}"/>
    <cellStyle name="Accent3 14" xfId="5444" xr:uid="{ECCA3BE7-FA93-4229-B517-1919083388B3}"/>
    <cellStyle name="Accent3 14 2" xfId="30532" xr:uid="{A73E8644-3B6A-4BDE-ACC7-1A3F843D5E56}"/>
    <cellStyle name="Accent3 15" xfId="5445" xr:uid="{EE31893D-5BCE-42D9-AB38-AA97D5AB9D0C}"/>
    <cellStyle name="Accent3 15 2" xfId="30533" xr:uid="{B6B8C6CA-77D7-4984-83C9-A05B35842277}"/>
    <cellStyle name="Accent3 16" xfId="5446" xr:uid="{2A3DBB54-5540-4C32-BDEB-74B8A18CC5AC}"/>
    <cellStyle name="Accent3 16 2" xfId="30534" xr:uid="{72349475-7DAD-454B-88F3-42584FD55D95}"/>
    <cellStyle name="Accent3 17" xfId="5447" xr:uid="{4D7CB5E0-F859-4D95-8034-CF33D00D73EF}"/>
    <cellStyle name="Accent3 17 2" xfId="30535" xr:uid="{2F9C2859-B2E7-4D36-8FE9-8B72DD90CCC5}"/>
    <cellStyle name="Accent3 18" xfId="5448" xr:uid="{932E8449-AC43-46F2-90FE-B4CAF409DE23}"/>
    <cellStyle name="Accent3 18 2" xfId="30536" xr:uid="{9C170787-9102-45E8-960D-B043EAD50B96}"/>
    <cellStyle name="Accent3 19" xfId="5449" xr:uid="{AC554A8F-5563-4501-B170-2A6401A69DCA}"/>
    <cellStyle name="Accent3 19 2" xfId="30537" xr:uid="{59458745-10E5-4274-B3D6-30BE105E5FEC}"/>
    <cellStyle name="Accent3 2" xfId="101" xr:uid="{1D65D0EB-4739-4B47-81F0-4D0709A26152}"/>
    <cellStyle name="Accent3 2 10" xfId="560" xr:uid="{A7573C33-17FD-46B8-9F08-5ABE2695B28B}"/>
    <cellStyle name="Accent3 2 10 2" xfId="31603" xr:uid="{67CF360E-E6A2-46C1-B020-070150422F97}"/>
    <cellStyle name="Accent3 2 11" xfId="12642" xr:uid="{0013B9C4-EB58-45B1-9205-A1E0801A1C4C}"/>
    <cellStyle name="Accent3 2 11 2" xfId="32065" xr:uid="{89FFF58B-A251-41C6-A9FC-8397D3D128BF}"/>
    <cellStyle name="Accent3 2 12" xfId="29535" xr:uid="{AE2326A3-ADD2-4267-AD07-223FBE502982}"/>
    <cellStyle name="Accent3 2 2" xfId="561" xr:uid="{2B91AB8F-66AB-4CFB-A49E-BA6E06EBF1DF}"/>
    <cellStyle name="Accent3 2 2 2" xfId="31604" xr:uid="{CE8549D4-5F3C-4052-8DCC-082A35F970FD}"/>
    <cellStyle name="Accent3 2 3" xfId="562" xr:uid="{C7DD81DD-30D6-4A05-8631-FEF750FCB42F}"/>
    <cellStyle name="Accent3 2 3 2" xfId="31605" xr:uid="{0E670D60-C1BF-470C-8D39-D6DE0B35A968}"/>
    <cellStyle name="Accent3 2 4" xfId="563" xr:uid="{E8F3381F-2F59-4713-8074-A956C4346B26}"/>
    <cellStyle name="Accent3 2 4 2" xfId="31606" xr:uid="{D7D8F7C0-07C1-4CEA-A30D-C84599E2EBBD}"/>
    <cellStyle name="Accent3 2 5" xfId="564" xr:uid="{5277006D-ACBA-4B45-9AD3-984CDF00C13F}"/>
    <cellStyle name="Accent3 2 5 2" xfId="31607" xr:uid="{7111726B-3C5D-4F40-AA65-CDE3DC65676B}"/>
    <cellStyle name="Accent3 2 6" xfId="565" xr:uid="{574D39A4-131E-4A9D-8B2C-7AF6B4F88427}"/>
    <cellStyle name="Accent3 2 6 2" xfId="31608" xr:uid="{25D4AFE5-5888-4EDC-AE78-AA1408D0AECC}"/>
    <cellStyle name="Accent3 2 7" xfId="566" xr:uid="{2554E366-4A2A-47E8-80EA-DACE9949B145}"/>
    <cellStyle name="Accent3 2 7 2" xfId="31609" xr:uid="{D135176B-DE68-43FD-B01C-D1A18040BE67}"/>
    <cellStyle name="Accent3 2 8" xfId="567" xr:uid="{89F369D8-20AF-45D6-B464-1DA6078FA2D6}"/>
    <cellStyle name="Accent3 2 8 2" xfId="31610" xr:uid="{8783E318-07D3-46AB-962F-01934621293E}"/>
    <cellStyle name="Accent3 2 9" xfId="568" xr:uid="{F30D80F5-C40B-49C7-B715-B018682632DB}"/>
    <cellStyle name="Accent3 2 9 2" xfId="31611" xr:uid="{F1A4070C-1EC8-4F04-8A70-B005E507AB71}"/>
    <cellStyle name="Accent3 20" xfId="5450" xr:uid="{F3896DEE-EA18-45D1-8FBC-140E44330DDC}"/>
    <cellStyle name="Accent3 20 2" xfId="30538" xr:uid="{96E26E48-097E-4F5E-A283-7F2E09CA98E6}"/>
    <cellStyle name="Accent3 21" xfId="5451" xr:uid="{9E97B8B5-4005-4138-B268-5B3C3143480A}"/>
    <cellStyle name="Accent3 21 2" xfId="30539" xr:uid="{17E70B4C-AB81-40E6-8A55-C8E31FB3987E}"/>
    <cellStyle name="Accent3 22" xfId="5452" xr:uid="{09BCDD38-88DE-4481-9257-274847131375}"/>
    <cellStyle name="Accent3 22 2" xfId="30540" xr:uid="{A81C443A-95A4-4813-9BEB-271B18FBB2DD}"/>
    <cellStyle name="Accent3 23" xfId="5453" xr:uid="{73274AF3-3987-49DF-AB95-3F5D156DA0D3}"/>
    <cellStyle name="Accent3 23 2" xfId="30541" xr:uid="{803002F7-A20A-4FC9-B30B-19063F6E2E3E}"/>
    <cellStyle name="Accent3 24" xfId="5454" xr:uid="{A2AFC48D-F701-4283-8244-F33CF330BF2E}"/>
    <cellStyle name="Accent3 24 2" xfId="30542" xr:uid="{2F7F3A76-CDA3-4327-BFDF-580CAEC4C04D}"/>
    <cellStyle name="Accent3 25" xfId="5455" xr:uid="{3539F01E-FA6A-4587-B32C-C28C6BA0A842}"/>
    <cellStyle name="Accent3 25 2" xfId="30543" xr:uid="{29DF5240-0DC5-41ED-8014-12D4F71DF3A4}"/>
    <cellStyle name="Accent3 26" xfId="5456" xr:uid="{614DE154-1F9A-4332-964C-E2AA2F46C51E}"/>
    <cellStyle name="Accent3 26 2" xfId="30544" xr:uid="{BCF5984E-672F-4477-A91A-428A03433A21}"/>
    <cellStyle name="Accent3 27" xfId="5457" xr:uid="{EAE2DD33-EDBF-4031-B5B6-9EE9699C6B65}"/>
    <cellStyle name="Accent3 27 2" xfId="30545" xr:uid="{1E53A82B-05C5-43E4-8FCF-A9DC540217E2}"/>
    <cellStyle name="Accent3 28" xfId="5458" xr:uid="{84B5AF10-C996-4714-8D78-BB8695CD1AB0}"/>
    <cellStyle name="Accent3 28 2" xfId="30546" xr:uid="{11AE7142-28C5-4FB6-A0ED-AE0171724D14}"/>
    <cellStyle name="Accent3 29" xfId="5459" xr:uid="{C4462EB6-053A-465B-A40F-158E8D918AC4}"/>
    <cellStyle name="Accent3 29 2" xfId="30547" xr:uid="{11D28799-03D3-43E9-85F7-6B54F6501899}"/>
    <cellStyle name="Accent3 3" xfId="102" xr:uid="{65CC8432-7453-4A40-8CC6-6FF244B91C84}"/>
    <cellStyle name="Accent3 3 2" xfId="569" xr:uid="{0E069EA9-9542-4EE4-AFFB-17A7E8768E8C}"/>
    <cellStyle name="Accent3 3 2 2" xfId="12643" xr:uid="{37B5AE19-9CA9-4844-8E8E-13DB362BC7B7}"/>
    <cellStyle name="Accent3 3 2 2 2" xfId="49444" xr:uid="{B18C261D-FD66-4966-80E6-DDEBB7033797}"/>
    <cellStyle name="Accent3 3 2 2 3" xfId="49443" xr:uid="{445B35F9-A40C-4AA4-BC68-8C2F9D2A11EA}"/>
    <cellStyle name="Accent3 3 2 2 4" xfId="32066" xr:uid="{9C5FE052-5D6E-487A-B992-B0AC6103566B}"/>
    <cellStyle name="Accent3 3 2 3" xfId="5460" xr:uid="{FDB88859-9C59-4D62-87CB-3BF3CBF9AAB3}"/>
    <cellStyle name="Accent3 3 2 4" xfId="30548" xr:uid="{D9643BCA-AC62-4D49-9360-ADEFE1D9285A}"/>
    <cellStyle name="Accent3 3 3" xfId="7488" xr:uid="{4432103C-5EC2-42A5-8A34-CEB46AB3E82C}"/>
    <cellStyle name="Accent3 3 3 2" xfId="31612" xr:uid="{7B46E973-B8A6-4F40-A660-A4AFC438366B}"/>
    <cellStyle name="Accent3 3 4" xfId="8847" xr:uid="{DAB9C35A-0BDF-4BA1-B9F7-1F3F6B6D0D69}"/>
    <cellStyle name="Accent3 3 5" xfId="29536" xr:uid="{1F47C42C-E491-4A5E-9573-F6CB1F4C9595}"/>
    <cellStyle name="Accent3 30" xfId="5461" xr:uid="{3B62ED91-573A-41C7-B6EE-E511196ADFF3}"/>
    <cellStyle name="Accent3 30 2" xfId="30549" xr:uid="{01D4A16A-B5DE-4634-905C-9B843D012887}"/>
    <cellStyle name="Accent3 31" xfId="5462" xr:uid="{D3965FC8-C247-4E82-85FC-AF5A1283EAC5}"/>
    <cellStyle name="Accent3 31 2" xfId="30550" xr:uid="{A977A078-E106-4B76-8FF2-8269C2398133}"/>
    <cellStyle name="Accent3 32" xfId="5463" xr:uid="{09ECC350-AD4A-44C9-9F9F-0D145BB0E637}"/>
    <cellStyle name="Accent3 32 2" xfId="30551" xr:uid="{110C0ADF-1C2B-4385-8E12-BFF2DD53569F}"/>
    <cellStyle name="Accent3 33" xfId="5464" xr:uid="{C6FAC16C-3387-4D71-A02F-AE45B4DC9F09}"/>
    <cellStyle name="Accent3 33 2" xfId="30552" xr:uid="{BA5906AB-713E-4711-9567-58B4F14C2161}"/>
    <cellStyle name="Accent3 34" xfId="5465" xr:uid="{676E5121-37CA-4E8F-A21E-B4D9CCC75B7B}"/>
    <cellStyle name="Accent3 34 2" xfId="30553" xr:uid="{79288976-2F70-45A0-9C83-7700C9A716B7}"/>
    <cellStyle name="Accent3 35" xfId="5466" xr:uid="{110C2E98-BD64-4AEF-A0C0-D27F7F1D8589}"/>
    <cellStyle name="Accent3 35 2" xfId="30554" xr:uid="{838CC671-629C-40C0-AD9E-68ACF34EA66D}"/>
    <cellStyle name="Accent3 36" xfId="5467" xr:uid="{164E1306-D920-4C40-9826-793DB0FB1473}"/>
    <cellStyle name="Accent3 36 2" xfId="30555" xr:uid="{88D97170-1C7E-4D5B-93F0-345101CD5C2A}"/>
    <cellStyle name="Accent3 37" xfId="5468" xr:uid="{56B367FD-226E-4549-81AC-7FED72281EE7}"/>
    <cellStyle name="Accent3 37 2" xfId="30556" xr:uid="{4D18A1E9-12B3-4A2F-9FCC-E88D74DD0DD6}"/>
    <cellStyle name="Accent3 38" xfId="5469" xr:uid="{08956F97-71D9-4767-B350-A6FB851B6211}"/>
    <cellStyle name="Accent3 38 2" xfId="30557" xr:uid="{DB2868B1-61DE-4282-8E96-E73A10C2F663}"/>
    <cellStyle name="Accent3 39" xfId="5470" xr:uid="{2FB39B13-D73F-451B-B8BC-EE56CDD84D2E}"/>
    <cellStyle name="Accent3 39 2" xfId="30558" xr:uid="{5E0FC88D-1753-4360-B427-58C4C8F66DBD}"/>
    <cellStyle name="Accent3 4" xfId="5471" xr:uid="{23789F4F-0E67-4E29-B1C9-F88AD278BDF0}"/>
    <cellStyle name="Accent3 4 2" xfId="12644" xr:uid="{AC2D7A60-31D1-4455-B8C0-8124639F74A9}"/>
    <cellStyle name="Accent3 4 2 2" xfId="32067" xr:uid="{5A633D54-CBBD-4958-8858-AB2C2281ACB8}"/>
    <cellStyle name="Accent3 4 3" xfId="29537" xr:uid="{7E83DE2D-774C-4B22-A59A-D79EA49BAFE6}"/>
    <cellStyle name="Accent3 40" xfId="5472" xr:uid="{BD70C8EE-8731-4441-82BC-49D702AF1068}"/>
    <cellStyle name="Accent3 40 2" xfId="30559" xr:uid="{60E641A8-8805-40BB-AC8B-4B51C5B5B0E8}"/>
    <cellStyle name="Accent3 41" xfId="5473" xr:uid="{BB217790-492B-4478-8509-33FF127DB814}"/>
    <cellStyle name="Accent3 41 2" xfId="30560" xr:uid="{391AC006-B3F4-4C96-A732-DB83F4914E8D}"/>
    <cellStyle name="Accent3 42" xfId="5474" xr:uid="{8CF13F0C-1D68-400C-82EC-40BE04E554C9}"/>
    <cellStyle name="Accent3 42 2" xfId="30561" xr:uid="{F96691F0-85D3-427B-BF9B-7CED923246F0}"/>
    <cellStyle name="Accent3 43" xfId="5475" xr:uid="{19CB654F-4CDF-420D-A839-FF090AAFBEAF}"/>
    <cellStyle name="Accent3 43 2" xfId="30562" xr:uid="{661F8173-5A9D-49B6-BA5B-4380A5123718}"/>
    <cellStyle name="Accent3 44" xfId="49445" xr:uid="{A8323E9E-82B1-4EC8-AEE3-C5B1CA860A8B}"/>
    <cellStyle name="Accent3 5" xfId="5476" xr:uid="{B82CE9E1-4F09-4404-8E8C-0887D699FEBB}"/>
    <cellStyle name="Accent3 5 2" xfId="12645" xr:uid="{FC488E77-FE5B-4759-A123-5685ACC4A281}"/>
    <cellStyle name="Accent3 5 2 2" xfId="32068" xr:uid="{A916F5F8-CA10-4A40-8828-C7BEAEBF8DD6}"/>
    <cellStyle name="Accent3 5 3" xfId="29538" xr:uid="{399550FB-53B5-4920-A5B8-269B6C59EA40}"/>
    <cellStyle name="Accent3 6" xfId="5477" xr:uid="{B5E7C036-35F2-436C-86BA-703BE6FB3BBC}"/>
    <cellStyle name="Accent3 6 2" xfId="12646" xr:uid="{4B476E91-C2A3-44C5-9B22-87A9685E2B19}"/>
    <cellStyle name="Accent3 6 2 2" xfId="32069" xr:uid="{62C1FED9-C7FB-4A04-A71A-71829A8B959B}"/>
    <cellStyle name="Accent3 6 3" xfId="30563" xr:uid="{0A2F19F5-59F0-4049-959B-8B9CB0B349BD}"/>
    <cellStyle name="Accent3 7" xfId="5478" xr:uid="{5C8FFD26-3E17-4112-A1DD-47F22408C86C}"/>
    <cellStyle name="Accent3 7 2" xfId="30564" xr:uid="{B73F1F1F-B400-465A-B291-6838D6F9A4AB}"/>
    <cellStyle name="Accent3 8" xfId="5479" xr:uid="{9F524027-5457-400A-AA03-DE3AAD53FB9A}"/>
    <cellStyle name="Accent3 8 2" xfId="30565" xr:uid="{6B4EFC4F-594D-479E-81EC-50DAFF81D374}"/>
    <cellStyle name="Accent3 9" xfId="5480" xr:uid="{5E0F6317-955F-4B0E-93F8-7543C1D6AA2C}"/>
    <cellStyle name="Accent3 9 2" xfId="30566" xr:uid="{64A8AD7F-2585-45CF-AC10-A20F8EEB8ED9}"/>
    <cellStyle name="Accent4" xfId="42" builtinId="41" customBuiltin="1"/>
    <cellStyle name="Accent4 10" xfId="5481" xr:uid="{A45D5DAC-FA94-4A5C-8A9A-817BBB210466}"/>
    <cellStyle name="Accent4 10 2" xfId="30567" xr:uid="{C9E30C4F-BEA7-4593-9718-181DF5755361}"/>
    <cellStyle name="Accent4 11" xfId="5482" xr:uid="{24DA2794-1668-452F-816F-C4F618602E9E}"/>
    <cellStyle name="Accent4 11 2" xfId="30568" xr:uid="{8E9D518F-6A97-4005-AB8A-BC93B2F7EBEC}"/>
    <cellStyle name="Accent4 12" xfId="5483" xr:uid="{D58D1509-383A-4B60-9BF4-4F70E0A9C883}"/>
    <cellStyle name="Accent4 12 2" xfId="30569" xr:uid="{08D68007-77B9-41EF-9597-2C295CBB1391}"/>
    <cellStyle name="Accent4 13" xfId="5484" xr:uid="{AFB0346D-500B-425D-9103-E1CBF729A90D}"/>
    <cellStyle name="Accent4 13 2" xfId="30570" xr:uid="{9782E3DB-4C73-4767-A763-3CC9059655D2}"/>
    <cellStyle name="Accent4 14" xfId="5485" xr:uid="{15C5077C-27C8-4887-8C23-A13231940988}"/>
    <cellStyle name="Accent4 14 2" xfId="30571" xr:uid="{5ADEA2DD-9EEA-4306-BF9A-AD2930A72F35}"/>
    <cellStyle name="Accent4 15" xfId="5486" xr:uid="{221B8D89-07FA-4FF0-B5C2-15220288E8FD}"/>
    <cellStyle name="Accent4 15 2" xfId="30572" xr:uid="{F15CD319-7EC8-4D7D-AA81-71D677187018}"/>
    <cellStyle name="Accent4 16" xfId="5487" xr:uid="{147CB64F-76E1-4C77-9313-73855A23D451}"/>
    <cellStyle name="Accent4 16 2" xfId="30573" xr:uid="{50B40BC3-DEE7-4E29-884B-3D7C8B09637B}"/>
    <cellStyle name="Accent4 17" xfId="5488" xr:uid="{D305192F-7108-459F-BBE7-B658483282D0}"/>
    <cellStyle name="Accent4 17 2" xfId="30574" xr:uid="{81725055-18F1-433C-8D2A-504B7EAA0F47}"/>
    <cellStyle name="Accent4 18" xfId="5489" xr:uid="{639CF45D-FBB0-4A7D-80D6-30FD109B1FEE}"/>
    <cellStyle name="Accent4 18 2" xfId="30575" xr:uid="{1FA680E4-17C3-4C31-9A50-96A6BE3755FF}"/>
    <cellStyle name="Accent4 19" xfId="5490" xr:uid="{4AEE2AF9-A7D3-46DE-86C6-7DD7AD3E0B01}"/>
    <cellStyle name="Accent4 19 2" xfId="30576" xr:uid="{8A43048B-2A07-4FCB-BC81-52436E51C176}"/>
    <cellStyle name="Accent4 2" xfId="103" xr:uid="{7B7A394A-0C89-4431-8353-CDF5137683CF}"/>
    <cellStyle name="Accent4 2 10" xfId="570" xr:uid="{C835F20E-9F54-4041-99D6-8F0EA495D7C3}"/>
    <cellStyle name="Accent4 2 10 2" xfId="31613" xr:uid="{44293970-E6F1-4C81-9912-BA97F02606AD}"/>
    <cellStyle name="Accent4 2 11" xfId="12647" xr:uid="{4B8F1E79-D317-4299-A522-01D1F235B82B}"/>
    <cellStyle name="Accent4 2 11 2" xfId="32070" xr:uid="{4B6F68F8-A38E-40BE-A586-C5DE40A077CC}"/>
    <cellStyle name="Accent4 2 12" xfId="29539" xr:uid="{2BE4A445-E526-4048-8AFF-C7C85C4440FD}"/>
    <cellStyle name="Accent4 2 2" xfId="571" xr:uid="{0B81BE25-F267-43C1-BBD3-BB96317BA184}"/>
    <cellStyle name="Accent4 2 2 2" xfId="31614" xr:uid="{F6857D60-F764-4B4B-B70C-60FAB85892CA}"/>
    <cellStyle name="Accent4 2 3" xfId="572" xr:uid="{0214F995-8EC6-4F2E-A975-375BF549704F}"/>
    <cellStyle name="Accent4 2 3 2" xfId="31615" xr:uid="{78A47571-4BB2-482C-B2A7-1DE01EA33383}"/>
    <cellStyle name="Accent4 2 4" xfId="573" xr:uid="{F0193CAC-D458-4CF4-8D01-02C803405306}"/>
    <cellStyle name="Accent4 2 4 2" xfId="31616" xr:uid="{4700671F-7F99-4825-8104-E63A83247D22}"/>
    <cellStyle name="Accent4 2 5" xfId="574" xr:uid="{BC62D12D-B589-415D-8A16-A6D5B9C87CE7}"/>
    <cellStyle name="Accent4 2 5 2" xfId="31617" xr:uid="{33F23EC5-D4CE-41A7-8ABE-2A5263C13A29}"/>
    <cellStyle name="Accent4 2 6" xfId="575" xr:uid="{FAA1D18B-EEAD-43B4-B8B1-2C3324DD5529}"/>
    <cellStyle name="Accent4 2 6 2" xfId="31618" xr:uid="{65EB0A3A-B113-401C-81B5-6744B9497A53}"/>
    <cellStyle name="Accent4 2 7" xfId="576" xr:uid="{B4C6D842-D7C7-426A-8594-9DA93AFB4CC0}"/>
    <cellStyle name="Accent4 2 7 2" xfId="31619" xr:uid="{B4B1C86D-CFAC-4035-96B5-00AD5567BCC7}"/>
    <cellStyle name="Accent4 2 8" xfId="577" xr:uid="{8A7543E6-FAD3-4FC7-AB1B-ECC2D3E73D1E}"/>
    <cellStyle name="Accent4 2 8 2" xfId="31620" xr:uid="{571ED866-3DC6-4EB6-A0E6-E305BC17F82D}"/>
    <cellStyle name="Accent4 2 9" xfId="578" xr:uid="{4FBB123A-9C8F-4892-BD8E-98CA623474B8}"/>
    <cellStyle name="Accent4 2 9 2" xfId="31621" xr:uid="{1BFBE652-D773-4B43-8A6D-73AA651125C7}"/>
    <cellStyle name="Accent4 20" xfId="5491" xr:uid="{30E0D24C-2959-4B78-B708-1A3BC6E5CE84}"/>
    <cellStyle name="Accent4 20 2" xfId="30577" xr:uid="{28108179-6EBB-403E-B646-B50763B6E8B5}"/>
    <cellStyle name="Accent4 21" xfId="5492" xr:uid="{51A9F9C8-5625-4856-B2C7-DADEE43586D2}"/>
    <cellStyle name="Accent4 21 2" xfId="30578" xr:uid="{55F73BD0-2A17-4295-9B20-9EED3C2595BC}"/>
    <cellStyle name="Accent4 22" xfId="5493" xr:uid="{43F9D095-8AE2-4397-9913-724D6D6416A2}"/>
    <cellStyle name="Accent4 22 2" xfId="30579" xr:uid="{2E2B1631-1745-4A83-8C1B-CAF10685FFE7}"/>
    <cellStyle name="Accent4 23" xfId="5494" xr:uid="{B6CE0987-93D8-48B9-A2B7-5EA817729C82}"/>
    <cellStyle name="Accent4 23 2" xfId="30580" xr:uid="{277D5F56-4668-4AEE-B60C-AB5E4388867B}"/>
    <cellStyle name="Accent4 24" xfId="5495" xr:uid="{2CABD36B-C103-43A7-8768-F57A1CA78CA4}"/>
    <cellStyle name="Accent4 24 2" xfId="30581" xr:uid="{663176F9-9DCC-486E-BED8-0D182E6DD2FD}"/>
    <cellStyle name="Accent4 25" xfId="5496" xr:uid="{0526552A-8EB9-4281-9D3D-5E923E7B61D3}"/>
    <cellStyle name="Accent4 25 2" xfId="30582" xr:uid="{E63889E0-ABA8-42BF-8193-1003E447BE59}"/>
    <cellStyle name="Accent4 26" xfId="5497" xr:uid="{F58BA221-C111-4EE8-B146-3DA9801AC867}"/>
    <cellStyle name="Accent4 26 2" xfId="30583" xr:uid="{792C8F1F-5B4D-41A7-808D-D76A13F49E0E}"/>
    <cellStyle name="Accent4 27" xfId="5498" xr:uid="{7EC37778-DA20-4B8B-8F59-B2507ADAA039}"/>
    <cellStyle name="Accent4 27 2" xfId="30584" xr:uid="{186C6072-49CB-4937-8C4E-3678F32423C1}"/>
    <cellStyle name="Accent4 28" xfId="5499" xr:uid="{B1D28743-2ECF-41A3-BFD4-F66689958228}"/>
    <cellStyle name="Accent4 28 2" xfId="30585" xr:uid="{231AB43B-E814-4D41-AF46-A97ECECB3DF9}"/>
    <cellStyle name="Accent4 29" xfId="5500" xr:uid="{8DD123B1-943C-4CBC-98CA-3B7028F01069}"/>
    <cellStyle name="Accent4 29 2" xfId="30586" xr:uid="{789993EF-1307-42A9-B3FF-1868D1E0BE19}"/>
    <cellStyle name="Accent4 3" xfId="104" xr:uid="{6672DBED-2C7D-4A36-A8F6-9A1971D3AE0A}"/>
    <cellStyle name="Accent4 3 2" xfId="579" xr:uid="{72E93CE7-610D-4816-AD8A-A05D3A90115C}"/>
    <cellStyle name="Accent4 3 2 2" xfId="12648" xr:uid="{8D37120F-E03A-43BA-A9B2-80E3B559890E}"/>
    <cellStyle name="Accent4 3 2 2 2" xfId="49447" xr:uid="{5204C4B5-1DD4-469B-8E7A-17A17736CE7F}"/>
    <cellStyle name="Accent4 3 2 2 3" xfId="49446" xr:uid="{DFE04F98-A38E-4C6D-BAF3-74491A20FB83}"/>
    <cellStyle name="Accent4 3 2 2 4" xfId="32071" xr:uid="{8CDBAE79-8691-4459-9D46-C6A7CFA3C852}"/>
    <cellStyle name="Accent4 3 2 3" xfId="5501" xr:uid="{46CF42E0-630A-482F-9E2F-3C6CC9C51F4F}"/>
    <cellStyle name="Accent4 3 2 4" xfId="30587" xr:uid="{FB5D4CA0-6C06-4B25-A88F-84EA0859C114}"/>
    <cellStyle name="Accent4 3 3" xfId="7489" xr:uid="{9B6A1C5F-6B4A-49A7-8B09-0BAADEB72DA2}"/>
    <cellStyle name="Accent4 3 3 2" xfId="31622" xr:uid="{94D6FD36-954C-4826-915E-F07692496851}"/>
    <cellStyle name="Accent4 3 4" xfId="8848" xr:uid="{59DFE856-9F9E-41E6-B99F-1BCD4D07417F}"/>
    <cellStyle name="Accent4 3 5" xfId="29540" xr:uid="{FD27B998-8462-4CAC-B610-959D909F2EF5}"/>
    <cellStyle name="Accent4 30" xfId="5502" xr:uid="{1DFEFDDC-252D-4E7E-9A56-53F97B963CA4}"/>
    <cellStyle name="Accent4 30 2" xfId="30588" xr:uid="{258FAD90-B279-4D72-8961-56725437730A}"/>
    <cellStyle name="Accent4 31" xfId="5503" xr:uid="{BFC88C43-558C-45C5-BA7D-C7AC4C676BA5}"/>
    <cellStyle name="Accent4 31 2" xfId="30589" xr:uid="{F0469145-89F1-4C5A-B837-B4A985205BB6}"/>
    <cellStyle name="Accent4 32" xfId="5504" xr:uid="{0F1E0DFA-9FEB-4DD2-BABC-1CA12D079A69}"/>
    <cellStyle name="Accent4 32 2" xfId="30590" xr:uid="{055D036D-7720-44BC-B164-03C41725B278}"/>
    <cellStyle name="Accent4 33" xfId="5505" xr:uid="{51B62AC0-3A38-4FB3-AC87-750B712D00DA}"/>
    <cellStyle name="Accent4 33 2" xfId="30591" xr:uid="{7088C666-DD87-4A7D-8FCC-584185609678}"/>
    <cellStyle name="Accent4 34" xfId="5506" xr:uid="{71130EA1-679D-48C2-A328-45CCF3ED9652}"/>
    <cellStyle name="Accent4 34 2" xfId="30592" xr:uid="{1947E367-D6A2-458B-88F5-E0C8EA660D12}"/>
    <cellStyle name="Accent4 35" xfId="5507" xr:uid="{E52A0BC8-3B2B-4FB9-99BF-4511292C4091}"/>
    <cellStyle name="Accent4 35 2" xfId="30593" xr:uid="{BE3752B7-37BC-4B08-AB1E-4E70CE5439F6}"/>
    <cellStyle name="Accent4 36" xfId="5508" xr:uid="{466B5A83-A89A-4933-86E7-D6786585513C}"/>
    <cellStyle name="Accent4 36 2" xfId="30594" xr:uid="{CBCE918E-8A09-48DB-93A3-51EFE0C8585D}"/>
    <cellStyle name="Accent4 37" xfId="5509" xr:uid="{A7B3B367-DFA6-4F8C-BE26-2B7AD6DD220A}"/>
    <cellStyle name="Accent4 37 2" xfId="30595" xr:uid="{C4724D87-9742-4B4C-8479-543FB44C6407}"/>
    <cellStyle name="Accent4 38" xfId="5510" xr:uid="{2424326E-BF4E-42EC-9544-D11DF66B202F}"/>
    <cellStyle name="Accent4 38 2" xfId="30596" xr:uid="{B8AB2593-90C8-4D83-9500-0342EFAAE73D}"/>
    <cellStyle name="Accent4 39" xfId="5511" xr:uid="{521D0B45-5BCF-488D-BDCF-85E6B47A8CD4}"/>
    <cellStyle name="Accent4 39 2" xfId="30597" xr:uid="{9B4B9D27-CC2B-4A8A-8BA0-0593CAD97AE4}"/>
    <cellStyle name="Accent4 4" xfId="5512" xr:uid="{5989ED95-1C8D-47D7-B4DD-35777EA45A7C}"/>
    <cellStyle name="Accent4 4 2" xfId="12649" xr:uid="{0B45565F-81C9-4D57-B1C1-900EB1B25B03}"/>
    <cellStyle name="Accent4 4 2 2" xfId="32072" xr:uid="{F0A8DF2A-C6E4-4D9B-9255-3FF38BE667F6}"/>
    <cellStyle name="Accent4 4 3" xfId="29541" xr:uid="{56F21C31-9170-416F-8128-4931F4D35065}"/>
    <cellStyle name="Accent4 40" xfId="5513" xr:uid="{F8A12559-D5C4-4263-A75E-01A576A9A62E}"/>
    <cellStyle name="Accent4 40 2" xfId="30598" xr:uid="{34954AE5-6EC2-42F6-9BC0-DF51BB1ACA7B}"/>
    <cellStyle name="Accent4 41" xfId="5514" xr:uid="{16994A87-ABB6-435A-A1BF-B10A0ABC54E4}"/>
    <cellStyle name="Accent4 41 2" xfId="30599" xr:uid="{92C6F7A3-3D42-45DE-8A5D-555CF30DF968}"/>
    <cellStyle name="Accent4 42" xfId="5515" xr:uid="{C21FF19A-03B5-4F24-8874-9C72FEBEA606}"/>
    <cellStyle name="Accent4 42 2" xfId="30600" xr:uid="{3A418D92-6BB7-4426-954A-40988AC476E1}"/>
    <cellStyle name="Accent4 43" xfId="5516" xr:uid="{778A396E-F3B6-42FE-A060-200E80134E0F}"/>
    <cellStyle name="Accent4 43 2" xfId="30601" xr:uid="{F8C4614E-3CD1-4C8D-BB22-CA0D177FFE48}"/>
    <cellStyle name="Accent4 44" xfId="49448" xr:uid="{B2232E5A-A69A-43D9-9CD7-E28A06991F0E}"/>
    <cellStyle name="Accent4 5" xfId="5517" xr:uid="{6DF85E71-2D0E-4494-9818-2BA37FCDC3CE}"/>
    <cellStyle name="Accent4 5 2" xfId="12650" xr:uid="{8C7E995C-E17F-4BDF-B599-60FC86027559}"/>
    <cellStyle name="Accent4 5 2 2" xfId="32073" xr:uid="{97A2601A-8112-495D-8968-B1EC26859B26}"/>
    <cellStyle name="Accent4 5 3" xfId="29542" xr:uid="{8C08FE98-B50B-4C3D-AD02-121706993333}"/>
    <cellStyle name="Accent4 6" xfId="5518" xr:uid="{C043B3FA-2F46-4087-9E0D-63614B65AFFB}"/>
    <cellStyle name="Accent4 6 2" xfId="12651" xr:uid="{656CA293-D130-400C-A80F-F27BBE0DAB83}"/>
    <cellStyle name="Accent4 6 2 2" xfId="32074" xr:uid="{1FDB1A50-0186-4651-A514-DF761A1945A7}"/>
    <cellStyle name="Accent4 6 3" xfId="30602" xr:uid="{263C5A49-4804-4EEE-A0EC-69B1D1A14F3C}"/>
    <cellStyle name="Accent4 7" xfId="5519" xr:uid="{9AA0133B-B7BE-4A35-8D3E-0E7C2249D0AE}"/>
    <cellStyle name="Accent4 7 2" xfId="30603" xr:uid="{24D123CE-8312-478B-BB43-49064E367101}"/>
    <cellStyle name="Accent4 8" xfId="5520" xr:uid="{FF913AA6-19C8-4242-B7E3-D032EAD9808A}"/>
    <cellStyle name="Accent4 8 2" xfId="30604" xr:uid="{921613AC-0D0C-458C-AE96-E58944F6B946}"/>
    <cellStyle name="Accent4 9" xfId="5521" xr:uid="{632BC128-E9D4-47E5-AEA7-EA00994B4D74}"/>
    <cellStyle name="Accent4 9 2" xfId="30605" xr:uid="{5A5C475E-7A4A-439A-B8BB-4BA9CF606EAB}"/>
    <cellStyle name="Accent5" xfId="46" builtinId="45" customBuiltin="1"/>
    <cellStyle name="Accent5 10" xfId="5522" xr:uid="{5235A75E-1DC5-488E-97CE-9C7A44B1611A}"/>
    <cellStyle name="Accent5 10 2" xfId="30606" xr:uid="{31F60C38-CA41-46C6-83DF-EC120A49F6F7}"/>
    <cellStyle name="Accent5 11" xfId="5523" xr:uid="{2F1687EF-1EB9-4A3C-85DF-AF217962FEF9}"/>
    <cellStyle name="Accent5 11 2" xfId="30607" xr:uid="{514D60D4-3B13-4B64-B67A-AC9D0494EF3B}"/>
    <cellStyle name="Accent5 12" xfId="5524" xr:uid="{166CC4E5-A592-415F-A83F-A27326CB614B}"/>
    <cellStyle name="Accent5 12 2" xfId="30608" xr:uid="{090B57DD-9706-4C69-9ACE-90D4A12D66BA}"/>
    <cellStyle name="Accent5 13" xfId="5525" xr:uid="{FA6B6CC7-1E4B-466F-B27E-6C493F46C8B0}"/>
    <cellStyle name="Accent5 13 2" xfId="30609" xr:uid="{A0625644-E9B5-410B-87AB-AFDED0FDC1A3}"/>
    <cellStyle name="Accent5 14" xfId="5526" xr:uid="{C1E739C2-E857-43EF-86A2-38B1B1AC78B6}"/>
    <cellStyle name="Accent5 14 2" xfId="30610" xr:uid="{C95C2F97-DCBB-4089-8278-3C681F456DC3}"/>
    <cellStyle name="Accent5 15" xfId="5527" xr:uid="{7BF205AB-633D-426B-8BF5-04A1BB635736}"/>
    <cellStyle name="Accent5 15 2" xfId="30611" xr:uid="{233DBE60-AA8D-4D02-8F99-8DAFA83FD6C9}"/>
    <cellStyle name="Accent5 16" xfId="5528" xr:uid="{2B08617B-010B-4954-998D-4B686A4341AE}"/>
    <cellStyle name="Accent5 16 2" xfId="30612" xr:uid="{1BD370DB-D228-4C08-A6C9-506A856C82B2}"/>
    <cellStyle name="Accent5 17" xfId="5529" xr:uid="{035CDD32-E0E2-410C-BE7B-A045AD159230}"/>
    <cellStyle name="Accent5 17 2" xfId="30613" xr:uid="{350B7214-C714-480D-95BE-C87151C3AB56}"/>
    <cellStyle name="Accent5 18" xfId="5530" xr:uid="{86D837E1-7D2D-495B-A3B9-00F33C52CD85}"/>
    <cellStyle name="Accent5 18 2" xfId="30614" xr:uid="{6FC0169F-57BC-415C-BB63-E35608E2BE3E}"/>
    <cellStyle name="Accent5 19" xfId="5531" xr:uid="{7A1F1FAA-1BB3-40F7-A4B2-E10B4913D4DF}"/>
    <cellStyle name="Accent5 19 2" xfId="30615" xr:uid="{E9DF1A7A-39D5-48D9-8C29-3EDE7A599A36}"/>
    <cellStyle name="Accent5 2" xfId="105" xr:uid="{B9B177DD-FFBD-4BA2-A8C9-54E86285A621}"/>
    <cellStyle name="Accent5 2 10" xfId="580" xr:uid="{7301262D-CBB0-4D3A-88CE-ECE3D8ECE700}"/>
    <cellStyle name="Accent5 2 10 2" xfId="31623" xr:uid="{F2021164-FA51-4B8B-A7F8-F6C146E0888B}"/>
    <cellStyle name="Accent5 2 11" xfId="29543" xr:uid="{E0F2A4C8-193A-498B-9CAD-6D372AA76490}"/>
    <cellStyle name="Accent5 2 12" xfId="29437" xr:uid="{3DFB0229-9D15-4862-93FB-1EF6D8724BCA}"/>
    <cellStyle name="Accent5 2 2" xfId="581" xr:uid="{F9FA9736-6541-45C8-ADF7-00192C3B18E4}"/>
    <cellStyle name="Accent5 2 2 2" xfId="31624" xr:uid="{34569E81-4947-43E3-9225-F336CF5E7B74}"/>
    <cellStyle name="Accent5 2 3" xfId="582" xr:uid="{CF881AEA-01D8-4CAD-8947-C3CCF701AE34}"/>
    <cellStyle name="Accent5 2 3 2" xfId="31625" xr:uid="{ED7A18A3-9398-4D02-8B2B-879EFC721C39}"/>
    <cellStyle name="Accent5 2 4" xfId="583" xr:uid="{F3D4FBB5-76C8-4DE4-9547-B2EF3A2CFA4F}"/>
    <cellStyle name="Accent5 2 4 2" xfId="31626" xr:uid="{03C0084F-BB19-4D9E-9D0E-1E0CF7E7A985}"/>
    <cellStyle name="Accent5 2 5" xfId="584" xr:uid="{79EB7CBF-B900-4107-BC98-93BFA4E9C007}"/>
    <cellStyle name="Accent5 2 5 2" xfId="31627" xr:uid="{5A2825F4-05BF-4C2A-81A8-0B4A3EA458C6}"/>
    <cellStyle name="Accent5 2 6" xfId="585" xr:uid="{D50E401E-ABD6-4512-AE1C-FB655B92C496}"/>
    <cellStyle name="Accent5 2 6 2" xfId="31628" xr:uid="{FA10C4BD-B6A7-4CAF-B484-2E3A2F1136F0}"/>
    <cellStyle name="Accent5 2 7" xfId="586" xr:uid="{171A3DD5-CB13-49B5-9109-B2C80AE9B3C7}"/>
    <cellStyle name="Accent5 2 7 2" xfId="31629" xr:uid="{6B82794C-A8BC-4D48-B81C-0159EADD8746}"/>
    <cellStyle name="Accent5 2 8" xfId="587" xr:uid="{19842E57-7F98-4B35-B714-74D651721584}"/>
    <cellStyle name="Accent5 2 8 2" xfId="31630" xr:uid="{B53B8AD3-BAA8-4DCC-A0BD-0503FA897D5B}"/>
    <cellStyle name="Accent5 2 9" xfId="588" xr:uid="{B16DA544-4FE7-4B6A-BC62-6B965D6D8E96}"/>
    <cellStyle name="Accent5 2 9 2" xfId="31631" xr:uid="{62EED9BE-5A57-4B0D-84AE-13AF50EC1F2A}"/>
    <cellStyle name="Accent5 20" xfId="5532" xr:uid="{3B058A85-C1B9-49AF-B52B-655BD02515DA}"/>
    <cellStyle name="Accent5 20 2" xfId="30616" xr:uid="{522BE8EF-C0AC-401F-93AC-BD9E6B4445BF}"/>
    <cellStyle name="Accent5 21" xfId="5533" xr:uid="{20FE6482-C252-4A93-A0D8-599B5BD28D38}"/>
    <cellStyle name="Accent5 21 2" xfId="30617" xr:uid="{98553B1D-D305-4CB3-BFE6-C5241AF97698}"/>
    <cellStyle name="Accent5 22" xfId="5534" xr:uid="{A7820AC2-7D44-40F3-84F7-7CF0492D9334}"/>
    <cellStyle name="Accent5 22 2" xfId="30618" xr:uid="{6DB7FDD4-464A-4EA1-8396-5FFB1F056AAA}"/>
    <cellStyle name="Accent5 23" xfId="5535" xr:uid="{F61F3F6E-75BE-47CE-834B-7540D97BA686}"/>
    <cellStyle name="Accent5 23 2" xfId="30619" xr:uid="{7F291A26-74A3-4577-91BB-E96C3C26B56B}"/>
    <cellStyle name="Accent5 24" xfId="5536" xr:uid="{648C6464-8A71-4DEC-8990-6301A0B833FA}"/>
    <cellStyle name="Accent5 24 2" xfId="30620" xr:uid="{AC0D6A4B-6C50-4C31-82E9-6F07055F4AC4}"/>
    <cellStyle name="Accent5 25" xfId="5537" xr:uid="{6F4A7317-B7F5-4916-80F1-BF256BFCE375}"/>
    <cellStyle name="Accent5 25 2" xfId="30621" xr:uid="{94D861B1-B789-4B76-AEF9-485FCED4060C}"/>
    <cellStyle name="Accent5 26" xfId="5538" xr:uid="{9A9993D8-AD93-47DF-92F1-C8089438A1F8}"/>
    <cellStyle name="Accent5 26 2" xfId="30622" xr:uid="{C2308A56-CF99-4423-A449-FFBE54738236}"/>
    <cellStyle name="Accent5 27" xfId="5539" xr:uid="{F6C4BFA2-407C-4E28-96F9-A13BFC2593EA}"/>
    <cellStyle name="Accent5 27 2" xfId="30623" xr:uid="{A350F2C4-698E-40E1-871B-FC08DCC22693}"/>
    <cellStyle name="Accent5 28" xfId="5540" xr:uid="{B6E1F1FB-8DE9-4260-AC4B-1102F405C1EE}"/>
    <cellStyle name="Accent5 28 2" xfId="30624" xr:uid="{5C01949F-B4FA-4884-ADE8-2E31260029A6}"/>
    <cellStyle name="Accent5 29" xfId="5541" xr:uid="{3EAD808E-9254-4CDE-A8E2-20A1961AB5A8}"/>
    <cellStyle name="Accent5 29 2" xfId="30625" xr:uid="{E8B6B54F-E8A1-4D09-A337-50B6C1633864}"/>
    <cellStyle name="Accent5 3" xfId="106" xr:uid="{3EF01B24-F69A-41AB-8A20-90EDEC6BB569}"/>
    <cellStyle name="Accent5 3 2" xfId="5542" xr:uid="{3F34ADAE-1DD1-4F60-9B85-D0E3ECE355F4}"/>
    <cellStyle name="Accent5 3 2 2" xfId="30626" xr:uid="{DC92B38D-1B03-4447-96C3-624208997E5F}"/>
    <cellStyle name="Accent5 3 3" xfId="29544" xr:uid="{0238D6A6-C9FA-45F6-BB26-AAA6E5CBFC5A}"/>
    <cellStyle name="Accent5 30" xfId="5543" xr:uid="{B10FE823-3315-4503-B514-35AF82F34D78}"/>
    <cellStyle name="Accent5 30 2" xfId="30627" xr:uid="{BB3729FD-292D-4EA5-BB92-B77633A8C61C}"/>
    <cellStyle name="Accent5 31" xfId="5544" xr:uid="{E4FB142B-4171-4D03-A121-FBE043E259E9}"/>
    <cellStyle name="Accent5 31 2" xfId="30628" xr:uid="{09E1E4BE-0D19-4513-8A4C-A4D6BA0DB4E8}"/>
    <cellStyle name="Accent5 32" xfId="5545" xr:uid="{9F359998-5E39-47DE-910A-08566419BACE}"/>
    <cellStyle name="Accent5 32 2" xfId="30629" xr:uid="{3756AFD5-6D4C-43A8-A4B6-2609E7A828D6}"/>
    <cellStyle name="Accent5 33" xfId="5546" xr:uid="{EF9A209A-4B78-495F-A36F-415ACBB4DA2E}"/>
    <cellStyle name="Accent5 33 2" xfId="30630" xr:uid="{88B56EDD-847C-4ADF-87DE-10870F0856F6}"/>
    <cellStyle name="Accent5 34" xfId="5547" xr:uid="{2A84B9F6-BB45-4A6A-BD07-A6A7C69DCBEC}"/>
    <cellStyle name="Accent5 34 2" xfId="30631" xr:uid="{FBBC0F46-146B-4533-9AC8-88BC3C99B075}"/>
    <cellStyle name="Accent5 35" xfId="5548" xr:uid="{6629A3C1-6AB9-4BEA-9FB7-88B4C89E04C9}"/>
    <cellStyle name="Accent5 35 2" xfId="30632" xr:uid="{2D3D6F4B-CF0A-4BB7-8EC2-7E24B3C37C61}"/>
    <cellStyle name="Accent5 36" xfId="5549" xr:uid="{8F399951-380C-405B-8F18-AFDFA24A77D1}"/>
    <cellStyle name="Accent5 36 2" xfId="30633" xr:uid="{82CFBBAF-D2FF-4AB9-8409-2120DED762AD}"/>
    <cellStyle name="Accent5 37" xfId="5550" xr:uid="{CAFD8890-8BEB-436C-B1D7-3156E3BDE624}"/>
    <cellStyle name="Accent5 37 2" xfId="30634" xr:uid="{9F9313CA-561D-4BF4-8A47-5C37F0EE51D7}"/>
    <cellStyle name="Accent5 38" xfId="5551" xr:uid="{7C6F6CC1-BF47-420D-BF50-1BEFD8FE28EA}"/>
    <cellStyle name="Accent5 38 2" xfId="30635" xr:uid="{CC4E9D0C-B4B7-477C-B9E9-39D605F53C72}"/>
    <cellStyle name="Accent5 39" xfId="5552" xr:uid="{C3D33993-E197-4B55-93B6-815E347ACB90}"/>
    <cellStyle name="Accent5 39 2" xfId="30636" xr:uid="{2B18E815-8A60-40B1-A9A7-2257C373A91A}"/>
    <cellStyle name="Accent5 4" xfId="5553" xr:uid="{4509B5CD-8D74-4E5D-B3D4-F60ECF105E5D}"/>
    <cellStyle name="Accent5 4 2" xfId="12652" xr:uid="{6CB7DF75-CDB0-4CF9-BFB6-F32B0F586EE8}"/>
    <cellStyle name="Accent5 4 2 2" xfId="32075" xr:uid="{7D3AC595-4276-45A1-AC58-B58488BB3C6A}"/>
    <cellStyle name="Accent5 4 3" xfId="29545" xr:uid="{AFC3A9F3-733C-451C-AEA6-F3B34297C275}"/>
    <cellStyle name="Accent5 40" xfId="5554" xr:uid="{B5DD618D-D443-4B37-82BC-6D35B8F4750A}"/>
    <cellStyle name="Accent5 40 2" xfId="30637" xr:uid="{C864612E-CB19-4E9C-A106-E7494B5628B3}"/>
    <cellStyle name="Accent5 41" xfId="5555" xr:uid="{C74FB094-2F8D-49D5-ADA4-8B0E742564DF}"/>
    <cellStyle name="Accent5 41 2" xfId="30638" xr:uid="{A4E0AA5A-F157-4A8A-84AF-BB052F5E532F}"/>
    <cellStyle name="Accent5 42" xfId="5556" xr:uid="{309BED09-0B35-4DA7-8BB0-8EF7A799EF51}"/>
    <cellStyle name="Accent5 42 2" xfId="30639" xr:uid="{E97100B6-3A73-412A-AA69-1971BAFFEDA7}"/>
    <cellStyle name="Accent5 43" xfId="5557" xr:uid="{FCD50514-4495-46C9-BC41-3E8023039482}"/>
    <cellStyle name="Accent5 43 2" xfId="30640" xr:uid="{C196F7CB-D3DE-4C86-BCF5-6A0964467A99}"/>
    <cellStyle name="Accent5 44" xfId="49449" xr:uid="{6C443EDF-37D9-4339-8C06-D67A2CE8A89D}"/>
    <cellStyle name="Accent5 5" xfId="5558" xr:uid="{DB05CA4A-794A-46F3-B4DB-8023CBAB2B61}"/>
    <cellStyle name="Accent5 5 2" xfId="12653" xr:uid="{BE6ADAC7-30CB-4CBB-9F4D-0D110B8AC8BA}"/>
    <cellStyle name="Accent5 5 2 2" xfId="32076" xr:uid="{1F2833EA-ED35-4A59-A867-2D60EEA21DCA}"/>
    <cellStyle name="Accent5 5 3" xfId="29546" xr:uid="{A2752D28-17AD-4A9A-A309-2313BC72B47A}"/>
    <cellStyle name="Accent5 6" xfId="5559" xr:uid="{EE6838D2-4241-459E-86B2-BF4FE6AF8EE8}"/>
    <cellStyle name="Accent5 6 2" xfId="12654" xr:uid="{928A663E-25C5-4EEF-8E4A-E4DCE13C8234}"/>
    <cellStyle name="Accent5 6 2 2" xfId="32077" xr:uid="{01D05AA6-4B4F-4D02-A2CA-96B410673456}"/>
    <cellStyle name="Accent5 6 3" xfId="30641" xr:uid="{6A07365C-CEE9-40D2-B2D3-9CE71857CBFA}"/>
    <cellStyle name="Accent5 7" xfId="5560" xr:uid="{D63CBA2F-E8B0-48FF-A7CD-DE6CDE0558E9}"/>
    <cellStyle name="Accent5 7 2" xfId="30642" xr:uid="{D686EC40-119C-4777-B5AA-CD7EFE80A88D}"/>
    <cellStyle name="Accent5 8" xfId="5561" xr:uid="{442799F4-65D3-477B-A2D7-1E425693A334}"/>
    <cellStyle name="Accent5 8 2" xfId="30643" xr:uid="{A9F44BCD-E00D-4E0B-9E94-BC3B931E1255}"/>
    <cellStyle name="Accent5 9" xfId="5562" xr:uid="{2CBEF019-7195-484F-A79B-2F4408D8D617}"/>
    <cellStyle name="Accent5 9 2" xfId="30644" xr:uid="{7CDAFF2B-3FD9-4CD3-8F12-EDF7CE53B69E}"/>
    <cellStyle name="Accent6" xfId="50" builtinId="49" customBuiltin="1"/>
    <cellStyle name="Accent6 10" xfId="5563" xr:uid="{18B6B1D6-47ED-4C1C-B34B-95A63A668DF4}"/>
    <cellStyle name="Accent6 10 2" xfId="30645" xr:uid="{2F3A92AB-272A-4020-8936-9672E2E5A90A}"/>
    <cellStyle name="Accent6 11" xfId="5564" xr:uid="{3DE5C3EF-1FD7-4DF3-B4E7-DB606511FFD8}"/>
    <cellStyle name="Accent6 11 2" xfId="30646" xr:uid="{A009ECD0-2A7D-4280-94E6-0977DA0B7D93}"/>
    <cellStyle name="Accent6 12" xfId="5565" xr:uid="{4ED722D7-65E8-47A4-A874-EAEF28E56C73}"/>
    <cellStyle name="Accent6 12 2" xfId="30647" xr:uid="{028994CC-AE18-41ED-ABEB-7D97C1B9AF29}"/>
    <cellStyle name="Accent6 13" xfId="5566" xr:uid="{7B755F8B-04BA-41D4-813D-5925C4DCFD56}"/>
    <cellStyle name="Accent6 13 2" xfId="30648" xr:uid="{E4FF9059-B3C7-422C-965E-A7AD2BE81083}"/>
    <cellStyle name="Accent6 14" xfId="5567" xr:uid="{6E68129B-FF2C-48FC-AC56-5FDCC96B5B05}"/>
    <cellStyle name="Accent6 14 2" xfId="30649" xr:uid="{C84EE9F6-A149-41DF-BAD8-CE4AB71CC3F9}"/>
    <cellStyle name="Accent6 15" xfId="5568" xr:uid="{19CD4713-F6B3-4000-BDBC-F91A165099A6}"/>
    <cellStyle name="Accent6 15 2" xfId="30650" xr:uid="{85D08709-6588-4D83-8BB4-21D4E543FC25}"/>
    <cellStyle name="Accent6 16" xfId="5569" xr:uid="{C351D6EC-8E5C-45B2-A167-6FFA508A21D7}"/>
    <cellStyle name="Accent6 16 2" xfId="30651" xr:uid="{219C59C2-7D05-4FBF-9AF6-BEEFC83A7490}"/>
    <cellStyle name="Accent6 17" xfId="5570" xr:uid="{8DE1A598-EC92-4C42-A156-439FC64896C3}"/>
    <cellStyle name="Accent6 17 2" xfId="30652" xr:uid="{B947FA79-67F3-4410-A998-D034C7BCE312}"/>
    <cellStyle name="Accent6 18" xfId="5571" xr:uid="{A874318E-DE41-4A6E-A723-96C9F1C71EA5}"/>
    <cellStyle name="Accent6 18 2" xfId="30653" xr:uid="{A5A03918-E6EE-4C67-A62B-81399F500772}"/>
    <cellStyle name="Accent6 19" xfId="5572" xr:uid="{51AA70FC-8060-4DE4-A5BD-83DBDCF9B808}"/>
    <cellStyle name="Accent6 19 2" xfId="30654" xr:uid="{E2B92888-1B03-4F5E-BA60-3FBEE94FD4F7}"/>
    <cellStyle name="Accent6 2" xfId="107" xr:uid="{51CB197A-2438-4A17-B8C4-C76FED7CB09F}"/>
    <cellStyle name="Accent6 2 10" xfId="589" xr:uid="{F478D961-07F8-4966-9969-27FD25B49D90}"/>
    <cellStyle name="Accent6 2 10 2" xfId="31632" xr:uid="{845514B0-BB39-4E40-9DBE-8933A32C9240}"/>
    <cellStyle name="Accent6 2 11" xfId="12655" xr:uid="{E324AB2E-714F-4F24-9BCA-26AFE3A2851D}"/>
    <cellStyle name="Accent6 2 11 2" xfId="32078" xr:uid="{97D7A8DF-A5DE-49E8-8F31-F14032160E56}"/>
    <cellStyle name="Accent6 2 12" xfId="29547" xr:uid="{B5AA4D23-025D-4E48-9E17-1DBE176A8395}"/>
    <cellStyle name="Accent6 2 2" xfId="590" xr:uid="{A6F7EFA7-8473-4894-9E76-6B9BB37F513D}"/>
    <cellStyle name="Accent6 2 2 2" xfId="31633" xr:uid="{090BC679-8663-4594-9616-4E02F3928773}"/>
    <cellStyle name="Accent6 2 3" xfId="591" xr:uid="{03600E38-5742-4573-B93C-874BF19021FD}"/>
    <cellStyle name="Accent6 2 3 2" xfId="31634" xr:uid="{FD7A1C7A-C9FE-4AAF-8599-1308B2826846}"/>
    <cellStyle name="Accent6 2 4" xfId="592" xr:uid="{51F56F6E-23BC-4F1C-A976-F8BD60E8299C}"/>
    <cellStyle name="Accent6 2 4 2" xfId="31635" xr:uid="{468F0C3E-0859-4565-B261-B9B6A4DF1D79}"/>
    <cellStyle name="Accent6 2 5" xfId="593" xr:uid="{677AC791-5ECF-44A2-833F-899AF2CAA89B}"/>
    <cellStyle name="Accent6 2 5 2" xfId="31636" xr:uid="{7075203D-9EC8-44F3-83D6-85A8B45A1E67}"/>
    <cellStyle name="Accent6 2 6" xfId="594" xr:uid="{6BE4D7D9-1585-4A76-9A27-388E605C29C9}"/>
    <cellStyle name="Accent6 2 6 2" xfId="31637" xr:uid="{97BEBAB0-4231-4015-9E77-ED1564C3A926}"/>
    <cellStyle name="Accent6 2 7" xfId="595" xr:uid="{6AB71046-47BD-49C0-A35C-6050227A66A0}"/>
    <cellStyle name="Accent6 2 7 2" xfId="31638" xr:uid="{A3B32C9F-1E82-4149-AD6E-43BFC4943C06}"/>
    <cellStyle name="Accent6 2 8" xfId="596" xr:uid="{C7BBC3A5-42EB-440A-9992-963F54BDDB75}"/>
    <cellStyle name="Accent6 2 8 2" xfId="31639" xr:uid="{796BC3DE-5E08-4BC2-A7E7-3071C0BBEB67}"/>
    <cellStyle name="Accent6 2 9" xfId="597" xr:uid="{C4431B6B-42BC-45F0-BAF4-8078C37553C8}"/>
    <cellStyle name="Accent6 2 9 2" xfId="31640" xr:uid="{32B22489-C259-48AB-8969-B21B816852C4}"/>
    <cellStyle name="Accent6 20" xfId="5573" xr:uid="{9729C749-BAC8-440D-B951-EB3E124887C5}"/>
    <cellStyle name="Accent6 20 2" xfId="30655" xr:uid="{95DC29E1-282F-4EAA-9F86-1F799D8DC1BC}"/>
    <cellStyle name="Accent6 21" xfId="5574" xr:uid="{820C294D-4A25-4ECB-A5C3-357B3BA092CA}"/>
    <cellStyle name="Accent6 21 2" xfId="30656" xr:uid="{B8AE85D0-82EC-4725-B829-45E347FDE658}"/>
    <cellStyle name="Accent6 22" xfId="5575" xr:uid="{F7263E11-4AE4-4880-A55D-CBBDD670B3F3}"/>
    <cellStyle name="Accent6 22 2" xfId="30657" xr:uid="{AE237E04-277A-4DDF-AE72-BA99DB53D21A}"/>
    <cellStyle name="Accent6 23" xfId="5576" xr:uid="{DAD96FCD-A8EA-4878-BFC2-A4B8DDEB1CCC}"/>
    <cellStyle name="Accent6 23 2" xfId="30658" xr:uid="{745BF0C6-EFD0-4A88-A944-B983E01526CD}"/>
    <cellStyle name="Accent6 24" xfId="5577" xr:uid="{C36564A9-44A8-4035-BFE6-6C78F780D0E0}"/>
    <cellStyle name="Accent6 24 2" xfId="30659" xr:uid="{718A94A3-2CB8-4068-95F5-0E5B777D4C1C}"/>
    <cellStyle name="Accent6 25" xfId="5578" xr:uid="{0BC4E2C0-E088-4915-A6C5-DF5E396AE128}"/>
    <cellStyle name="Accent6 25 2" xfId="30660" xr:uid="{EB04C2C9-0A20-4758-B5C3-9D7459D0C378}"/>
    <cellStyle name="Accent6 26" xfId="5579" xr:uid="{5ED08DD2-7986-44F9-A8B6-8D6D76460B7D}"/>
    <cellStyle name="Accent6 26 2" xfId="30661" xr:uid="{FBC61692-6CE3-4FF9-B20E-FE78354CFDFA}"/>
    <cellStyle name="Accent6 27" xfId="5580" xr:uid="{D3EA8A25-912B-433A-8EF3-64D85C7C2325}"/>
    <cellStyle name="Accent6 27 2" xfId="30662" xr:uid="{3B97BB85-A862-4440-BAA7-BF36885873FA}"/>
    <cellStyle name="Accent6 28" xfId="5581" xr:uid="{332C3A47-366B-49F5-8B5F-E9998C1A9CA3}"/>
    <cellStyle name="Accent6 28 2" xfId="30663" xr:uid="{B9CFBD62-07CE-46E4-8CD7-65735D93906C}"/>
    <cellStyle name="Accent6 29" xfId="5582" xr:uid="{19B4C637-1E2C-49B9-A4AE-9BE4EBCE51B3}"/>
    <cellStyle name="Accent6 29 2" xfId="30664" xr:uid="{DDBE47BF-BE42-49FC-879A-4C9DB2B20EB7}"/>
    <cellStyle name="Accent6 3" xfId="108" xr:uid="{1253AC02-9F3B-4E75-8D10-6CBA546E92E0}"/>
    <cellStyle name="Accent6 3 2" xfId="598" xr:uid="{F2BF3CE1-EDE2-4B92-98C4-16F99BB3198C}"/>
    <cellStyle name="Accent6 3 2 2" xfId="12656" xr:uid="{55E1304A-6DB1-45F5-ABCA-01DC84A9FA0B}"/>
    <cellStyle name="Accent6 3 2 2 2" xfId="49451" xr:uid="{3BB9239A-B7AB-41C9-9B0F-BB4164BD845C}"/>
    <cellStyle name="Accent6 3 2 2 3" xfId="49450" xr:uid="{5A123E11-668D-4953-A2DB-7BE53C30B651}"/>
    <cellStyle name="Accent6 3 2 2 4" xfId="32079" xr:uid="{DF01A8EE-75E2-413A-A0B9-287D77FBF6DE}"/>
    <cellStyle name="Accent6 3 2 3" xfId="5583" xr:uid="{8D8D3E17-9162-4CBE-A975-6ADF5485CA16}"/>
    <cellStyle name="Accent6 3 2 4" xfId="30665" xr:uid="{F7FAB974-5E2A-4170-9C59-A15761FFFF7B}"/>
    <cellStyle name="Accent6 3 3" xfId="7490" xr:uid="{EB6F5502-1A9D-4B13-8414-569A6AB631FA}"/>
    <cellStyle name="Accent6 3 3 2" xfId="31641" xr:uid="{529B05A1-32A3-4CD0-9984-0ACAAB4456C5}"/>
    <cellStyle name="Accent6 3 4" xfId="8849" xr:uid="{AB17B601-E666-4FA6-82FD-86DFC813EEAC}"/>
    <cellStyle name="Accent6 3 5" xfId="29548" xr:uid="{1B1E6A88-3FE3-4D4E-B6CD-4809EA3C2DE2}"/>
    <cellStyle name="Accent6 30" xfId="5584" xr:uid="{749AE259-5620-4799-9D8F-65B3A86E473B}"/>
    <cellStyle name="Accent6 30 2" xfId="30666" xr:uid="{DF6E9C7B-E55C-458B-8C6C-E559F991D13C}"/>
    <cellStyle name="Accent6 31" xfId="5585" xr:uid="{836E1785-D912-420B-AA43-D0F08556AB0E}"/>
    <cellStyle name="Accent6 31 2" xfId="30667" xr:uid="{79A99AB4-E9E9-4FA2-B4FE-669499021904}"/>
    <cellStyle name="Accent6 32" xfId="5586" xr:uid="{4789760A-C79A-4EF8-BF41-3F4D00E18EDF}"/>
    <cellStyle name="Accent6 32 2" xfId="30668" xr:uid="{A52C15E0-EF21-4D67-BC79-BC1DEA3831ED}"/>
    <cellStyle name="Accent6 33" xfId="5587" xr:uid="{B01E36E6-57C2-4208-98A2-200BF94DF023}"/>
    <cellStyle name="Accent6 33 2" xfId="30669" xr:uid="{A7FC0E56-6B29-4C2C-8067-114340934E08}"/>
    <cellStyle name="Accent6 34" xfId="5588" xr:uid="{8D3CBA57-6735-492C-9AD1-105B5E23CB7D}"/>
    <cellStyle name="Accent6 34 2" xfId="30670" xr:uid="{6CE3CB8C-41A6-4C9B-898A-5529ABBA9775}"/>
    <cellStyle name="Accent6 35" xfId="5589" xr:uid="{F0522EBE-30D3-4EC0-A849-DC500F03BA33}"/>
    <cellStyle name="Accent6 35 2" xfId="30671" xr:uid="{5FC397F7-573C-49EC-A811-5F6BAA24D3A2}"/>
    <cellStyle name="Accent6 36" xfId="5590" xr:uid="{CC660CE5-F144-43F5-B41D-9F76A40B25FC}"/>
    <cellStyle name="Accent6 36 2" xfId="30672" xr:uid="{20C45AAC-BDF0-4DB6-BFBD-63BA4C101059}"/>
    <cellStyle name="Accent6 37" xfId="5591" xr:uid="{B42D0F8D-DDDA-4EE4-8A75-FE19FAA30077}"/>
    <cellStyle name="Accent6 37 2" xfId="30673" xr:uid="{4B2FFCA9-BAA4-487D-91CE-F23E2A693682}"/>
    <cellStyle name="Accent6 38" xfId="5592" xr:uid="{5CF1288E-F632-4433-B05F-B65540B087CB}"/>
    <cellStyle name="Accent6 38 2" xfId="30674" xr:uid="{1BCAFC2F-BD72-43FC-8707-F043587D566C}"/>
    <cellStyle name="Accent6 39" xfId="5593" xr:uid="{93C0EAF4-DFDB-489D-9255-667A342F1C3D}"/>
    <cellStyle name="Accent6 39 2" xfId="30675" xr:uid="{AD5C0661-EE3E-4363-A1AF-5BE3AF3E7252}"/>
    <cellStyle name="Accent6 4" xfId="5594" xr:uid="{653155D2-86C3-4DFA-A4AC-04F8EA71AC69}"/>
    <cellStyle name="Accent6 4 2" xfId="12657" xr:uid="{8244EF6E-1F18-4152-A0EF-9A65905E64D2}"/>
    <cellStyle name="Accent6 4 2 2" xfId="32080" xr:uid="{01F0B2E5-9F2D-48E8-9F96-3CFA93745237}"/>
    <cellStyle name="Accent6 4 3" xfId="29549" xr:uid="{A9E7A316-71E6-4F63-AF1F-73211A79074A}"/>
    <cellStyle name="Accent6 40" xfId="5595" xr:uid="{CA153CB9-FFEE-4BE3-A7F1-BDDDDC21DD18}"/>
    <cellStyle name="Accent6 40 2" xfId="30676" xr:uid="{8DFA65AE-9BA9-41D9-8782-108143E9DA73}"/>
    <cellStyle name="Accent6 41" xfId="5596" xr:uid="{72DE7433-E531-4941-A98D-9BA5591D44CB}"/>
    <cellStyle name="Accent6 41 2" xfId="30677" xr:uid="{998FDC44-AE49-41DF-BF65-17DD1B7E07D7}"/>
    <cellStyle name="Accent6 42" xfId="5597" xr:uid="{66FF946C-0AC9-48D8-9E1E-C9449AAAB470}"/>
    <cellStyle name="Accent6 42 2" xfId="30678" xr:uid="{5E044146-AF3B-407E-8E1C-8DADAAD9079A}"/>
    <cellStyle name="Accent6 43" xfId="5598" xr:uid="{1C799184-68FA-4336-9CA8-270FDC6482C4}"/>
    <cellStyle name="Accent6 43 2" xfId="30679" xr:uid="{A81C4726-6440-4C1F-BA59-CF34C1720962}"/>
    <cellStyle name="Accent6 44" xfId="49452" xr:uid="{5A49D9FB-4272-4E85-BE03-12E346BE738A}"/>
    <cellStyle name="Accent6 5" xfId="5599" xr:uid="{FC00A50C-BFF1-4C40-8F79-5D36A13E53C5}"/>
    <cellStyle name="Accent6 5 2" xfId="12658" xr:uid="{07B50593-7A4F-4DCE-88DD-A7FD8DDEB20B}"/>
    <cellStyle name="Accent6 5 2 2" xfId="32081" xr:uid="{728B1366-EBA9-42F1-B11F-72F96F2A236C}"/>
    <cellStyle name="Accent6 5 3" xfId="29550" xr:uid="{3A903B0E-8A69-44C1-BA02-E23A7FCB88D5}"/>
    <cellStyle name="Accent6 6" xfId="5600" xr:uid="{808988F8-9759-4397-8BA9-CA0E68F5BA91}"/>
    <cellStyle name="Accent6 6 2" xfId="12659" xr:uid="{6EA27237-1EF4-4310-8373-AF79CE747A89}"/>
    <cellStyle name="Accent6 6 2 2" xfId="32082" xr:uid="{467E30B4-A7BA-44ED-9D38-DD00019C16FD}"/>
    <cellStyle name="Accent6 6 3" xfId="30680" xr:uid="{CA2F5380-18A0-45A2-918C-40832F5E6AC2}"/>
    <cellStyle name="Accent6 7" xfId="5601" xr:uid="{4EF0B249-13BB-43AE-9529-0AB1524F1D30}"/>
    <cellStyle name="Accent6 7 2" xfId="30681" xr:uid="{C44FFC9E-BE3B-46E0-BCDF-A8133694B842}"/>
    <cellStyle name="Accent6 8" xfId="5602" xr:uid="{C3D0EB13-2597-4511-B309-8464DD819156}"/>
    <cellStyle name="Accent6 8 2" xfId="30682" xr:uid="{0B39BF08-26AC-4942-83DE-A1D222EE9DCB}"/>
    <cellStyle name="Accent6 9" xfId="5603" xr:uid="{B6038446-2A91-4354-A747-474D32F9F968}"/>
    <cellStyle name="Accent6 9 2" xfId="30683" xr:uid="{1178EFF1-B32A-41AD-B33E-3F8220C90BBB}"/>
    <cellStyle name="AggblueBoldCels" xfId="5604" xr:uid="{C25EA42A-E4E0-480F-9D1D-C27DD577F24D}"/>
    <cellStyle name="AggblueCels" xfId="5605" xr:uid="{C806917F-EEA3-4E71-8368-F4F24DC15AD7}"/>
    <cellStyle name="AggBoldCells" xfId="5606" xr:uid="{2F54B336-0481-45CF-9EBE-039C620E5899}"/>
    <cellStyle name="AggCels" xfId="5607" xr:uid="{05D4B081-D0A4-45CD-BC0D-58DC635370AE}"/>
    <cellStyle name="AggGreen" xfId="5608" xr:uid="{BDE25C5F-541C-4451-940A-E6CE1EF69C77}"/>
    <cellStyle name="AggGreen 2" xfId="30684" xr:uid="{34600544-E8F3-417D-AEBF-F5C5EE0C2D74}"/>
    <cellStyle name="AggGreen12" xfId="5609" xr:uid="{7DE0681B-209C-4BDA-A4EA-32FF798209F6}"/>
    <cellStyle name="AggGreen12 2" xfId="30685" xr:uid="{0A6042BE-E8EF-4778-9855-F5EC4F9F420B}"/>
    <cellStyle name="AggOrange" xfId="5610" xr:uid="{DADFB8F3-2514-41C1-8D67-590B89C13870}"/>
    <cellStyle name="AggOrange 2" xfId="30686" xr:uid="{3F48B006-CEAD-4F52-8EF1-8FA184003E48}"/>
    <cellStyle name="AggOrange9" xfId="5611" xr:uid="{FA312ABE-D8AE-487C-99B6-855D05D8B1BE}"/>
    <cellStyle name="AggOrange9 2" xfId="30687" xr:uid="{B3B6781F-39F1-49C2-BBCE-2BDFBDBC595D}"/>
    <cellStyle name="AggOrangeLB_2x" xfId="5612" xr:uid="{D55E3538-F5F7-4AE1-86D5-A369C23A0DF3}"/>
    <cellStyle name="AggOrangeLBorder" xfId="5613" xr:uid="{7F93C4AF-E652-4A94-878E-D91A9D9306CF}"/>
    <cellStyle name="AggOrangeLBorder 2" xfId="30688" xr:uid="{067417E4-17F6-42B5-8DCA-F73E631E40F9}"/>
    <cellStyle name="AggOrangeRBorder" xfId="5614" xr:uid="{2564BE89-1639-43F3-B61B-B5E7F94CEDB0}"/>
    <cellStyle name="AggOrangeRBorder 2" xfId="30689" xr:uid="{91BBDDB4-0677-40D7-A2BC-6A64DD27654E}"/>
    <cellStyle name="Akzent1" xfId="5615" xr:uid="{9F9DC53D-2CA5-4AAB-A469-24ED51F7551F}"/>
    <cellStyle name="Akzent1 2" xfId="30690" xr:uid="{3230B270-7B0B-4303-ACE7-01EFF97DCC15}"/>
    <cellStyle name="Akzent2" xfId="5616" xr:uid="{6F326CD5-74BB-438B-9705-DFC2B9A074C9}"/>
    <cellStyle name="Akzent2 2" xfId="30691" xr:uid="{D173268D-2952-4323-9976-9C87DBDEC9BA}"/>
    <cellStyle name="Akzent3" xfId="5617" xr:uid="{3738440B-114D-4D03-9BF8-D0ADEB4387DD}"/>
    <cellStyle name="Akzent3 2" xfId="30692" xr:uid="{CE62B677-E80F-4958-85E9-69A6D61D87FA}"/>
    <cellStyle name="Akzent4" xfId="5618" xr:uid="{F0385635-4CEE-45BA-A4DD-657CAF4CFD00}"/>
    <cellStyle name="Akzent4 2" xfId="30693" xr:uid="{D343666A-6ED1-49D5-B376-16AFF1FCC33F}"/>
    <cellStyle name="Akzent5" xfId="5619" xr:uid="{59140F6E-DC2C-474E-8113-06F74F5766B9}"/>
    <cellStyle name="Akzent5 2" xfId="30694" xr:uid="{B62AB933-1E1D-4202-8A51-B00BED25F8B5}"/>
    <cellStyle name="Akzent6" xfId="5620" xr:uid="{FAE3E5CA-255A-4E9D-90F4-1F5CEBF4C147}"/>
    <cellStyle name="Akzent6 2" xfId="30695" xr:uid="{9CE8CEDD-55AC-4E52-B049-AD4EC77C8956}"/>
    <cellStyle name="Ausgabe" xfId="5621" xr:uid="{D787751D-C3D1-491A-AE87-4301A6CA0190}"/>
    <cellStyle name="Ausgabe 2" xfId="30696" xr:uid="{5B8547AF-42EB-4CAB-B555-AF66F5688D71}"/>
    <cellStyle name="Bad" xfId="22" builtinId="27" customBuiltin="1"/>
    <cellStyle name="Bad 10" xfId="5622" xr:uid="{CDFB32B8-7C89-4406-B7CA-5B88C3F16572}"/>
    <cellStyle name="Bad 10 2" xfId="30697" xr:uid="{AB8A77F7-B526-4F66-ABD6-CA96373BCA0F}"/>
    <cellStyle name="Bad 11" xfId="5623" xr:uid="{AC4C689F-B71F-430E-9EE6-D277DC75C9E6}"/>
    <cellStyle name="Bad 11 2" xfId="30698" xr:uid="{DF3F7720-EE99-46DF-9F08-357984C51F2C}"/>
    <cellStyle name="Bad 12" xfId="5624" xr:uid="{B5190CB8-AC34-4B15-9575-19ECD6304FC8}"/>
    <cellStyle name="Bad 12 2" xfId="30699" xr:uid="{5A658F3A-52DA-4E74-B130-A173151CBBCB}"/>
    <cellStyle name="Bad 13" xfId="5625" xr:uid="{469E1C53-9682-4F7B-BD39-4AF7536942B3}"/>
    <cellStyle name="Bad 13 2" xfId="30700" xr:uid="{7822D46E-0A48-49B2-8012-5DF2B4D68189}"/>
    <cellStyle name="Bad 14" xfId="5626" xr:uid="{C728CA8C-D801-4B7A-95BE-567AF7CF08F4}"/>
    <cellStyle name="Bad 14 2" xfId="30701" xr:uid="{DB8FF811-C9A4-4B68-B79B-25DC1823CB61}"/>
    <cellStyle name="Bad 15" xfId="5627" xr:uid="{EC3249E7-1E5E-44BE-9822-B4BC9117D31B}"/>
    <cellStyle name="Bad 15 2" xfId="30702" xr:uid="{278AC4BB-27A9-478A-962F-750752596552}"/>
    <cellStyle name="Bad 16" xfId="5628" xr:uid="{A3ED862F-6AC6-4DDB-8DD5-CECAC0E88F61}"/>
    <cellStyle name="Bad 16 2" xfId="30703" xr:uid="{AEC94B0D-C82A-448F-A00C-DDAF2D6CD396}"/>
    <cellStyle name="Bad 17" xfId="5629" xr:uid="{10FC9CB8-6CF3-4EBF-BE9A-C621E7F524B7}"/>
    <cellStyle name="Bad 17 2" xfId="30704" xr:uid="{2CAB75E1-6CE6-4682-9B94-66B3845928A3}"/>
    <cellStyle name="Bad 18" xfId="5630" xr:uid="{046844E3-C604-4CEB-A6F5-73389286EF4D}"/>
    <cellStyle name="Bad 18 2" xfId="30705" xr:uid="{7109D79F-592E-4EAF-A0DD-E7161A1723C2}"/>
    <cellStyle name="Bad 19" xfId="5631" xr:uid="{21D6C8B9-4C86-4A22-B0E7-FDF3AEBB1924}"/>
    <cellStyle name="Bad 19 2" xfId="30706" xr:uid="{6274092E-48D5-4122-B117-A809839BDDA6}"/>
    <cellStyle name="Bad 2" xfId="19" xr:uid="{E6DBCA40-71B1-4D15-80F8-C7BBD546F85A}"/>
    <cellStyle name="Bad 2 10" xfId="599" xr:uid="{4F7BD80D-7BB1-478C-88E8-5E411EC4D20E}"/>
    <cellStyle name="Bad 2 10 2" xfId="31642" xr:uid="{8FBB95CC-1E5C-4B59-A070-00175A9E03FA}"/>
    <cellStyle name="Bad 2 11" xfId="12660" xr:uid="{6396DDCE-8361-4CB0-BF34-F6381B724305}"/>
    <cellStyle name="Bad 2 11 2" xfId="32083" xr:uid="{DB0DDD5C-BA31-4B40-88A2-64A24186B248}"/>
    <cellStyle name="Bad 2 12" xfId="109" xr:uid="{02502B1E-B7FD-44FB-953A-CEB70DFCED22}"/>
    <cellStyle name="Bad 2 13" xfId="29551" xr:uid="{BFD9447F-4E87-4B77-A8C2-CA5E2873DC4D}"/>
    <cellStyle name="Bad 2 2" xfId="600" xr:uid="{E91BEA76-5415-44CE-AB1A-DBCCD77108FE}"/>
    <cellStyle name="Bad 2 2 2" xfId="31643" xr:uid="{886AD2C5-6866-4765-A3E0-E5A1F9E78307}"/>
    <cellStyle name="Bad 2 3" xfId="601" xr:uid="{D3925ED9-381F-4902-9188-30E9497AA65B}"/>
    <cellStyle name="Bad 2 3 2" xfId="31644" xr:uid="{CBDDF9C9-ED45-44B7-AFBE-C54C578180AA}"/>
    <cellStyle name="Bad 2 4" xfId="602" xr:uid="{ADD6A6BD-F2C9-4E26-B84F-DE27A84BDA2D}"/>
    <cellStyle name="Bad 2 4 2" xfId="31645" xr:uid="{CB98C60D-8582-4755-A8E5-B67169687C03}"/>
    <cellStyle name="Bad 2 5" xfId="603" xr:uid="{A59B82F3-0F30-409A-BFE7-6922C0E824E6}"/>
    <cellStyle name="Bad 2 5 2" xfId="31646" xr:uid="{202820F5-0EEC-4375-B999-3FB43D949C99}"/>
    <cellStyle name="Bad 2 6" xfId="604" xr:uid="{ED599988-9E07-4E05-965B-52BB2DBDC928}"/>
    <cellStyle name="Bad 2 6 2" xfId="31647" xr:uid="{701425A5-99CD-4FAA-A66A-A37495FB70B0}"/>
    <cellStyle name="Bad 2 7" xfId="605" xr:uid="{E03504EA-77B6-4F78-994B-9180AAF27B4E}"/>
    <cellStyle name="Bad 2 7 2" xfId="31648" xr:uid="{9F28D1B4-A0E0-4764-A03E-D36B8998F420}"/>
    <cellStyle name="Bad 2 8" xfId="606" xr:uid="{2C6082E6-DB25-45E4-BD41-D749C5508DF4}"/>
    <cellStyle name="Bad 2 8 2" xfId="31649" xr:uid="{CFE0DC30-5CE1-4297-9D7A-8F3E61A59487}"/>
    <cellStyle name="Bad 2 9" xfId="607" xr:uid="{863A9F10-3A83-4F10-9521-1E071B0E3384}"/>
    <cellStyle name="Bad 2 9 2" xfId="31650" xr:uid="{D7E3DB07-F045-4404-AE26-244DF8550F10}"/>
    <cellStyle name="Bad 20" xfId="5632" xr:uid="{CC214D32-6556-4753-8C18-42349CB5C896}"/>
    <cellStyle name="Bad 20 2" xfId="30707" xr:uid="{F1082E43-3CD8-486D-A1B9-96CD413D1477}"/>
    <cellStyle name="Bad 21" xfId="5633" xr:uid="{F1F1EFD3-E60F-4590-8837-416751044FBB}"/>
    <cellStyle name="Bad 21 2" xfId="30708" xr:uid="{A7A5EA01-9BBD-42D1-A032-6132B2D1BD32}"/>
    <cellStyle name="Bad 22" xfId="5634" xr:uid="{CA2D39B0-5B0A-414B-9D4B-B24CFF8C1701}"/>
    <cellStyle name="Bad 22 2" xfId="30709" xr:uid="{A19A686A-47D7-4BB5-AC0C-903AE428EA5F}"/>
    <cellStyle name="Bad 23" xfId="5635" xr:uid="{73504CC8-ADC9-476A-B710-3983E55B861F}"/>
    <cellStyle name="Bad 23 2" xfId="30710" xr:uid="{1E5CE61F-F9FD-4461-BE01-C6D31A3750D5}"/>
    <cellStyle name="Bad 24" xfId="5636" xr:uid="{D159F0F9-C489-40B2-94E9-A753EC49F5AE}"/>
    <cellStyle name="Bad 24 2" xfId="30711" xr:uid="{93E1FCD8-F78B-46A5-9E58-FAA40B5910DE}"/>
    <cellStyle name="Bad 25" xfId="5637" xr:uid="{8474A38F-D46E-478E-A0EB-3D2FB587DD1C}"/>
    <cellStyle name="Bad 25 2" xfId="30712" xr:uid="{BA580E04-5F38-44DD-8625-83BAD6A3F6DA}"/>
    <cellStyle name="Bad 26" xfId="5638" xr:uid="{F7646BC2-7DD4-424A-859C-13A49D5289CD}"/>
    <cellStyle name="Bad 26 2" xfId="30713" xr:uid="{EAA08783-E384-41E5-A6F9-0FAE716414F0}"/>
    <cellStyle name="Bad 27" xfId="5639" xr:uid="{06EAFE57-CB5B-42B3-8F48-70B2F10DB369}"/>
    <cellStyle name="Bad 27 2" xfId="30714" xr:uid="{CF3D352F-2E00-434B-BC7B-2DD9C3BC48F2}"/>
    <cellStyle name="Bad 28" xfId="5640" xr:uid="{1B8E9CA1-8E30-4C43-99C9-8F3054295E8A}"/>
    <cellStyle name="Bad 28 2" xfId="30715" xr:uid="{C6B83199-25CA-4871-9556-8856FF6D7287}"/>
    <cellStyle name="Bad 29" xfId="5641" xr:uid="{EE3A8ABA-5C1F-45F5-BF13-56761F7167D5}"/>
    <cellStyle name="Bad 29 2" xfId="30716" xr:uid="{BE5037C6-205A-43B8-A909-3E774546D3C2}"/>
    <cellStyle name="Bad 3" xfId="110" xr:uid="{C1F82426-6C1A-4916-99FF-7995D3F2BBD7}"/>
    <cellStyle name="Bad 3 2" xfId="608" xr:uid="{F7660F31-0985-433F-BA02-E81B08ADE372}"/>
    <cellStyle name="Bad 3 2 2" xfId="12661" xr:uid="{3217A559-BF81-43F9-A79E-643ACF67CD42}"/>
    <cellStyle name="Bad 3 2 2 2" xfId="49454" xr:uid="{3CD8F84F-B870-4032-9D93-B23BC76000DA}"/>
    <cellStyle name="Bad 3 2 2 3" xfId="49453" xr:uid="{803CFA72-3616-4C8D-95AD-7C196A7FECB5}"/>
    <cellStyle name="Bad 3 2 2 4" xfId="32084" xr:uid="{20FDC423-6BD2-40D6-B962-A3BC6AD13C8A}"/>
    <cellStyle name="Bad 3 2 3" xfId="5642" xr:uid="{0D1BBFD8-6360-48C5-A056-91C7A77170B7}"/>
    <cellStyle name="Bad 3 2 4" xfId="30717" xr:uid="{B89CC5A7-C666-4146-90E1-BB5324014D6A}"/>
    <cellStyle name="Bad 3 3" xfId="7491" xr:uid="{C6739F74-9BD3-4E7B-A0B7-C85C87B164F1}"/>
    <cellStyle name="Bad 3 3 2" xfId="31651" xr:uid="{8541D2B2-A54C-4570-AB4A-81802625F933}"/>
    <cellStyle name="Bad 3 4" xfId="8850" xr:uid="{CE1F1E73-CC36-4DBD-A9E3-EBE9E3313B9F}"/>
    <cellStyle name="Bad 3 5" xfId="29552" xr:uid="{4E169340-D6CA-41F8-9835-ADB107BFAD46}"/>
    <cellStyle name="Bad 30" xfId="5643" xr:uid="{1FC3B410-99F9-4D9A-9BF0-F575710EA187}"/>
    <cellStyle name="Bad 30 2" xfId="30718" xr:uid="{CED3E557-95C2-42B2-A569-8752EFDD5669}"/>
    <cellStyle name="Bad 31" xfId="5644" xr:uid="{944F37A5-5914-47D6-91CF-197EAFC64F5D}"/>
    <cellStyle name="Bad 31 2" xfId="30719" xr:uid="{274DAFFC-072C-41EC-A54E-40D525368D40}"/>
    <cellStyle name="Bad 32" xfId="5645" xr:uid="{78D30073-8B2F-46C2-9017-6F1D85AF9240}"/>
    <cellStyle name="Bad 32 2" xfId="30720" xr:uid="{A4AE0AD2-E306-4E7D-9723-9421A0C54065}"/>
    <cellStyle name="Bad 33" xfId="5646" xr:uid="{B5F9696A-5BF2-4B5B-823F-F14847225E60}"/>
    <cellStyle name="Bad 33 2" xfId="30721" xr:uid="{5A0131DC-2A4D-47DD-BADA-25C4F026674E}"/>
    <cellStyle name="Bad 34" xfId="5647" xr:uid="{92233155-3FC2-41A1-B0F8-02A2BF47E56D}"/>
    <cellStyle name="Bad 34 2" xfId="30722" xr:uid="{A0521FF4-2121-463A-9AD4-9211EB6536D2}"/>
    <cellStyle name="Bad 35" xfId="5648" xr:uid="{BE609ED7-2648-4754-A993-501D77F492B1}"/>
    <cellStyle name="Bad 35 2" xfId="30723" xr:uid="{D86403D4-3BF2-48A3-9A33-C89FA71A670E}"/>
    <cellStyle name="Bad 36" xfId="5649" xr:uid="{0194821C-E6C4-4918-965A-8F5D31438276}"/>
    <cellStyle name="Bad 36 2" xfId="30724" xr:uid="{C65C4758-91C9-48AC-9EFB-935D28B68F0D}"/>
    <cellStyle name="Bad 37" xfId="5650" xr:uid="{46F58E7B-4F0B-410D-80E3-4A6597790992}"/>
    <cellStyle name="Bad 37 2" xfId="30725" xr:uid="{114A057F-45D9-4191-8444-A32523C83855}"/>
    <cellStyle name="Bad 38" xfId="5651" xr:uid="{A9C9A72A-079C-4D44-8FF4-3C0EF37090A0}"/>
    <cellStyle name="Bad 38 2" xfId="30726" xr:uid="{308F858D-869B-43D7-AA57-53054D7BA8DB}"/>
    <cellStyle name="Bad 39" xfId="5652" xr:uid="{31AB50B3-405F-421C-BBAA-6EEFFD2772B3}"/>
    <cellStyle name="Bad 39 2" xfId="30727" xr:uid="{5B384023-6705-46E5-9BBA-2D283EF0A39E}"/>
    <cellStyle name="Bad 4" xfId="5653" xr:uid="{AC02523F-F515-440E-9E62-F2410A5A7745}"/>
    <cellStyle name="Bad 4 2" xfId="12662" xr:uid="{5D47077B-78C0-471C-A1A8-EBBBB1F3D53C}"/>
    <cellStyle name="Bad 4 2 2" xfId="32085" xr:uid="{C66B9326-892C-4076-B8EC-03CE6523C4EE}"/>
    <cellStyle name="Bad 4 3" xfId="29553" xr:uid="{C08A8EC0-4BEC-4AC3-8547-835D3D89BB2D}"/>
    <cellStyle name="Bad 40" xfId="5654" xr:uid="{86FF5BF3-A443-48C9-ADFA-C177D8468113}"/>
    <cellStyle name="Bad 40 2" xfId="30728" xr:uid="{7C9CD20E-72C7-4068-B858-748DFF5B9A9B}"/>
    <cellStyle name="Bad 41" xfId="5655" xr:uid="{7E160DDB-D9A1-4A2B-8DB0-A974CBBBB4D4}"/>
    <cellStyle name="Bad 41 2" xfId="30729" xr:uid="{383E1989-CF4D-4E77-A603-BC6F5DD3996D}"/>
    <cellStyle name="Bad 42" xfId="5656" xr:uid="{A5DDCF91-FBA4-4F43-B7AE-5E87E499B250}"/>
    <cellStyle name="Bad 42 2" xfId="30730" xr:uid="{CA327AD2-D820-41FE-917B-DEC607007E80}"/>
    <cellStyle name="Bad 43" xfId="5657" xr:uid="{987FDF2A-FD46-42B3-AB17-D3F12E6F2C46}"/>
    <cellStyle name="Bad 43 2" xfId="30731" xr:uid="{CEF49A24-3A51-4FCB-A499-3335397F9141}"/>
    <cellStyle name="Bad 44" xfId="5658" xr:uid="{04C3B002-595F-4AB1-B832-F1216A1C17EA}"/>
    <cellStyle name="Bad 44 2" xfId="30732" xr:uid="{1E8DF166-FFEA-42F5-B785-C01B4D990FA5}"/>
    <cellStyle name="Bad 45" xfId="49455" xr:uid="{F1A3B2A0-317F-413E-937B-492EACFB3022}"/>
    <cellStyle name="Bad 46" xfId="49456" xr:uid="{6CB9D1DD-0D6B-4372-9042-B3C663694568}"/>
    <cellStyle name="Bad 5" xfId="5659" xr:uid="{90DFB7BC-5B8E-45BB-905C-C0D7BE4E129C}"/>
    <cellStyle name="Bad 5 2" xfId="12663" xr:uid="{BEDAE518-060F-4AEF-AF58-FC94EB281F90}"/>
    <cellStyle name="Bad 5 2 2" xfId="32086" xr:uid="{5481DB53-EDA7-40EA-9AF1-6BAFBC516399}"/>
    <cellStyle name="Bad 5 3" xfId="29554" xr:uid="{F72BF678-9C2C-4BEF-89CF-7F440DB7F18E}"/>
    <cellStyle name="Bad 6" xfId="5660" xr:uid="{E2505257-A535-4EC5-AA81-A7922AA07680}"/>
    <cellStyle name="Bad 6 2" xfId="12664" xr:uid="{BFD882D2-E77E-445B-904D-97719E78AB85}"/>
    <cellStyle name="Bad 6 2 2" xfId="32087" xr:uid="{1F0F2B93-1FF3-4932-A8FC-235AF94F2582}"/>
    <cellStyle name="Bad 6 3" xfId="30733" xr:uid="{1C01BB72-6F24-4A51-9863-6BC61710A5B9}"/>
    <cellStyle name="Bad 7" xfId="5661" xr:uid="{6FB2DA7A-632B-490D-B74A-DE81EDDE40C2}"/>
    <cellStyle name="Bad 7 2" xfId="30734" xr:uid="{45AF6213-E074-48D9-8C30-9684B8948158}"/>
    <cellStyle name="Bad 8" xfId="5662" xr:uid="{CB3F731A-47FE-4769-AC35-4305557C0996}"/>
    <cellStyle name="Bad 8 2" xfId="30735" xr:uid="{264BD72E-75CB-4813-9286-18886FDCA128}"/>
    <cellStyle name="Bad 9" xfId="5663" xr:uid="{84B6B3F9-35E6-4F34-BB86-2470A3D9B6FB}"/>
    <cellStyle name="Bad 9 2" xfId="30736" xr:uid="{A65A950D-AB3B-4670-81A0-A5E6F6AD09AC}"/>
    <cellStyle name="Berechnung" xfId="5664" xr:uid="{9E602820-A364-41CE-90BB-1E89FF127655}"/>
    <cellStyle name="Berechnung 2" xfId="30737" xr:uid="{08A34E38-7AC6-41A4-9B6B-5C253D937E11}"/>
    <cellStyle name="Body: normal cell" xfId="29441" xr:uid="{50E50101-EF44-4E8D-A62B-DB71CEE35E28}"/>
    <cellStyle name="Bold GHG Numbers (0.00)" xfId="5665" xr:uid="{F64EC82E-390D-4A52-BF53-1FBF32C0D0C5}"/>
    <cellStyle name="Calculation" xfId="24" builtinId="22" customBuiltin="1"/>
    <cellStyle name="Calculation 10" xfId="5666" xr:uid="{31331367-F7B5-466A-9909-56C6B2436E72}"/>
    <cellStyle name="Calculation 10 2" xfId="30738" xr:uid="{45030205-F788-4D30-9EE6-DBEF6961CD46}"/>
    <cellStyle name="Calculation 11" xfId="5667" xr:uid="{394E8786-0849-4457-8F7A-E69CFFD7B9D2}"/>
    <cellStyle name="Calculation 11 2" xfId="30739" xr:uid="{07988C86-0374-4603-84AB-AC67C63D4587}"/>
    <cellStyle name="Calculation 12" xfId="5668" xr:uid="{563D9F72-E8ED-438B-83B9-42DAE96ABCDB}"/>
    <cellStyle name="Calculation 12 2" xfId="30740" xr:uid="{3D085FC4-BEAD-4F69-AEA5-567492499F6F}"/>
    <cellStyle name="Calculation 13" xfId="5669" xr:uid="{2F41B594-E1D1-433B-8A86-573B4EA49021}"/>
    <cellStyle name="Calculation 13 2" xfId="30741" xr:uid="{B461D89A-A6B1-4271-B0ED-03846715A182}"/>
    <cellStyle name="Calculation 14" xfId="5670" xr:uid="{A529194C-8FD9-4052-9966-E56043262410}"/>
    <cellStyle name="Calculation 14 2" xfId="30742" xr:uid="{C0928D5E-A698-49A0-9941-13BEDD5F5DA0}"/>
    <cellStyle name="Calculation 15" xfId="5671" xr:uid="{1AEAF624-C69A-4DE8-BCA0-987EDC2BF960}"/>
    <cellStyle name="Calculation 15 2" xfId="30743" xr:uid="{46437687-650D-49C3-B681-894341215A6C}"/>
    <cellStyle name="Calculation 16" xfId="5672" xr:uid="{86E63C2A-6AFF-44A7-BEFF-A617E6535225}"/>
    <cellStyle name="Calculation 16 2" xfId="30744" xr:uid="{3BF574F7-C920-4FC6-91A0-D613343A7C73}"/>
    <cellStyle name="Calculation 17" xfId="5673" xr:uid="{EEB5CC09-C918-4ABC-9C40-8C66F9F616DE}"/>
    <cellStyle name="Calculation 17 2" xfId="30745" xr:uid="{0CE9CEEB-7B50-4328-854F-8D77BFF999AD}"/>
    <cellStyle name="Calculation 18" xfId="5674" xr:uid="{335BA1E6-06A7-417D-BBAC-CA85A6196AF9}"/>
    <cellStyle name="Calculation 18 2" xfId="30746" xr:uid="{B927C320-1FB7-42B1-814F-CDEED3AD5DD8}"/>
    <cellStyle name="Calculation 19" xfId="5675" xr:uid="{A902D9A6-EFE5-4398-8470-7B0C0F330446}"/>
    <cellStyle name="Calculation 19 2" xfId="30747" xr:uid="{FEFD835A-A5B7-424B-B921-E5043EA0130A}"/>
    <cellStyle name="Calculation 2" xfId="111" xr:uid="{2C0585B8-5423-4ED6-8278-2FE81A9CC5D0}"/>
    <cellStyle name="Calculation 2 10" xfId="609" xr:uid="{B6AD40DB-6FB6-4994-81A5-0C209440FCC7}"/>
    <cellStyle name="Calculation 2 10 2" xfId="31652" xr:uid="{7AD3761E-9D99-456B-AE37-0932598D7378}"/>
    <cellStyle name="Calculation 2 11" xfId="12665" xr:uid="{ED272816-ED45-4FFA-A9E2-C2BAB704B42A}"/>
    <cellStyle name="Calculation 2 11 2" xfId="32088" xr:uid="{1D667D5F-25B8-43D3-8D29-9E7D39DA9619}"/>
    <cellStyle name="Calculation 2 12" xfId="29555" xr:uid="{51F79763-F915-4EE7-BFBA-157D2161E1AB}"/>
    <cellStyle name="Calculation 2 2" xfId="610" xr:uid="{75F5C642-98CC-418C-8A9B-7D43F4A3DF1F}"/>
    <cellStyle name="Calculation 2 2 2" xfId="31653" xr:uid="{8263ABE8-3E28-491E-9292-60EC5D9DA226}"/>
    <cellStyle name="Calculation 2 3" xfId="611" xr:uid="{B9DECCD1-D63D-4913-BDFA-F3200E2D2D0C}"/>
    <cellStyle name="Calculation 2 3 2" xfId="31654" xr:uid="{163980E6-9793-49C0-9B56-C4BBA28175C7}"/>
    <cellStyle name="Calculation 2 4" xfId="612" xr:uid="{D599AD1D-5736-414B-94FA-6BC4835B572D}"/>
    <cellStyle name="Calculation 2 4 2" xfId="31655" xr:uid="{D1734831-FFC8-4CFC-A935-1810441C11AC}"/>
    <cellStyle name="Calculation 2 5" xfId="613" xr:uid="{AA8A9C21-B783-4887-B047-ED9BDD8206BF}"/>
    <cellStyle name="Calculation 2 5 2" xfId="31656" xr:uid="{2E7622FB-7C56-4B34-92FE-EB29A7AB6D53}"/>
    <cellStyle name="Calculation 2 6" xfId="614" xr:uid="{AABC93A8-B9BD-4BB4-8BDB-641D1539C396}"/>
    <cellStyle name="Calculation 2 6 2" xfId="31657" xr:uid="{1562CD14-F06A-4217-B989-50F3554978B0}"/>
    <cellStyle name="Calculation 2 7" xfId="615" xr:uid="{7EBBE939-E752-45B7-B919-C3B1FA1AA90A}"/>
    <cellStyle name="Calculation 2 7 2" xfId="31658" xr:uid="{3BC5EAC5-4D91-49E9-B6EA-BC6398F41A0B}"/>
    <cellStyle name="Calculation 2 8" xfId="616" xr:uid="{3BBF6A49-165E-4103-8010-BB1B939CC7F4}"/>
    <cellStyle name="Calculation 2 8 2" xfId="31659" xr:uid="{1B3C4786-650A-4AF0-93BD-C053F4DC7831}"/>
    <cellStyle name="Calculation 2 9" xfId="617" xr:uid="{817E67FE-23CD-4082-A6E5-1753AE9EA14D}"/>
    <cellStyle name="Calculation 2 9 2" xfId="31660" xr:uid="{60B877EA-59D8-4765-A2A0-1F0939F461A7}"/>
    <cellStyle name="Calculation 20" xfId="5676" xr:uid="{DFA1A39B-5FE4-4FE7-9243-B32DE4647BAE}"/>
    <cellStyle name="Calculation 20 2" xfId="30748" xr:uid="{0AC39E0E-EF4E-4084-9199-8A9183B1E964}"/>
    <cellStyle name="Calculation 21" xfId="5677" xr:uid="{87E3E5F7-BA3B-4951-A1F9-954F57E4C751}"/>
    <cellStyle name="Calculation 21 2" xfId="30749" xr:uid="{63B62D28-5042-4D1F-BF3B-9546A70EAAB5}"/>
    <cellStyle name="Calculation 22" xfId="5678" xr:uid="{1BD8A8C7-D532-4081-ACC9-59C104F90534}"/>
    <cellStyle name="Calculation 22 2" xfId="30750" xr:uid="{C2A3CC5D-1D8A-4851-B49D-0CD560BFD57D}"/>
    <cellStyle name="Calculation 23" xfId="5679" xr:uid="{E7D8C681-605C-4452-BD83-DA2AE5004CA7}"/>
    <cellStyle name="Calculation 23 2" xfId="30751" xr:uid="{AFDBA482-D291-4C44-898B-89192D838C85}"/>
    <cellStyle name="Calculation 24" xfId="5680" xr:uid="{DB73ADA0-B7E5-49F3-82A5-F14CAB382ADF}"/>
    <cellStyle name="Calculation 24 2" xfId="30752" xr:uid="{7375B8C8-804A-4425-9005-DF8AE4F8D316}"/>
    <cellStyle name="Calculation 25" xfId="5681" xr:uid="{F0888C61-37A6-4518-A777-C90495E25204}"/>
    <cellStyle name="Calculation 25 2" xfId="30753" xr:uid="{16D22F97-93CC-41BB-BD33-04FF2F4F16D0}"/>
    <cellStyle name="Calculation 26" xfId="5682" xr:uid="{A50531EF-F1E9-439C-9B7F-55746E46E0EC}"/>
    <cellStyle name="Calculation 26 2" xfId="30754" xr:uid="{DC83837A-356C-42C3-9C35-43310AF6972C}"/>
    <cellStyle name="Calculation 27" xfId="5683" xr:uid="{FEBBDC64-DDFC-4A83-8B4E-F919CAF69E4A}"/>
    <cellStyle name="Calculation 27 2" xfId="30755" xr:uid="{84B936BF-AF50-44C4-8537-2888D782164D}"/>
    <cellStyle name="Calculation 28" xfId="5684" xr:uid="{78843043-3F31-4B5B-BF31-454218E595D4}"/>
    <cellStyle name="Calculation 28 2" xfId="30756" xr:uid="{50D4CC14-00A3-4D35-8FC8-57EFD758A466}"/>
    <cellStyle name="Calculation 29" xfId="5685" xr:uid="{E25E0740-BBEF-4D41-BA7C-5A62CAD7DE94}"/>
    <cellStyle name="Calculation 29 2" xfId="30757" xr:uid="{87395BEF-9126-45F3-B19F-A4E9BF9293B1}"/>
    <cellStyle name="Calculation 3" xfId="112" xr:uid="{2D4C355A-60DD-45C6-B67A-6B25498B925E}"/>
    <cellStyle name="Calculation 3 2" xfId="618" xr:uid="{7422E984-6EC9-424F-A2FC-6983504A8DFA}"/>
    <cellStyle name="Calculation 3 2 2" xfId="12666" xr:uid="{D8D86202-45C0-4787-A475-75B11C69FF31}"/>
    <cellStyle name="Calculation 3 2 2 2" xfId="49458" xr:uid="{199E4F1B-4630-40E7-B125-A048748570C0}"/>
    <cellStyle name="Calculation 3 2 2 3" xfId="49457" xr:uid="{9FF873EC-1FDB-4FF8-ABD4-A0E9B7C5C6C7}"/>
    <cellStyle name="Calculation 3 2 2 4" xfId="32089" xr:uid="{3B27AB65-4FD0-448C-BF9B-954CC4AC797B}"/>
    <cellStyle name="Calculation 3 2 3" xfId="5686" xr:uid="{3077E189-9E3E-464C-B3A5-A6E42C0D47A8}"/>
    <cellStyle name="Calculation 3 2 4" xfId="30758" xr:uid="{5E8528AA-B6F1-4AB0-A891-CF146B1AB0C9}"/>
    <cellStyle name="Calculation 3 3" xfId="7492" xr:uid="{38EE58AE-B9CA-410A-A433-1C8D46971880}"/>
    <cellStyle name="Calculation 3 3 2" xfId="31661" xr:uid="{40E4371C-9AF0-4BE0-BFAC-07AF714FDD23}"/>
    <cellStyle name="Calculation 3 4" xfId="8851" xr:uid="{7C31273E-6604-4C35-BF9E-A91E6E1D0FBD}"/>
    <cellStyle name="Calculation 3 5" xfId="29556" xr:uid="{53D1C34F-75AC-4821-975C-D35517939C5A}"/>
    <cellStyle name="Calculation 30" xfId="5687" xr:uid="{B43D7C9C-C317-4309-95DD-886763CD1147}"/>
    <cellStyle name="Calculation 30 2" xfId="30759" xr:uid="{A8E5E4A9-DD8F-4B43-A5BA-C5DBFEBBE0DB}"/>
    <cellStyle name="Calculation 31" xfId="5688" xr:uid="{DBA35896-716B-41A1-8F53-87143EECF167}"/>
    <cellStyle name="Calculation 31 2" xfId="30760" xr:uid="{C52DA84C-12B1-4BB0-85A5-6DF1EA24B88C}"/>
    <cellStyle name="Calculation 32" xfId="5689" xr:uid="{8D2229AB-D19D-4C42-919C-B98E1B0D79FE}"/>
    <cellStyle name="Calculation 32 2" xfId="30761" xr:uid="{8D5D2E2A-5E2A-4B36-9EFB-4E488A2B8C07}"/>
    <cellStyle name="Calculation 33" xfId="5690" xr:uid="{4C9DC017-AD5E-4D5F-9A01-6497F2DE3A16}"/>
    <cellStyle name="Calculation 33 2" xfId="30762" xr:uid="{B1F090A4-F60D-49CE-96FF-7D60742E2F79}"/>
    <cellStyle name="Calculation 34" xfId="5691" xr:uid="{D04CC62B-8DBC-4857-B029-7DF1594B0861}"/>
    <cellStyle name="Calculation 34 2" xfId="30763" xr:uid="{2C16F942-A37E-40FC-9489-F2A3F4C1DBD3}"/>
    <cellStyle name="Calculation 35" xfId="5692" xr:uid="{53DF625D-268B-406C-91E0-314A3826CE22}"/>
    <cellStyle name="Calculation 35 2" xfId="30764" xr:uid="{77340A88-5F3C-4052-8874-32FB02338FCE}"/>
    <cellStyle name="Calculation 36" xfId="5693" xr:uid="{8D0AEF0A-AE57-4B8C-93F7-85D0112181E6}"/>
    <cellStyle name="Calculation 36 2" xfId="30765" xr:uid="{D0ABD2BF-055A-4B8B-9404-8A4192719079}"/>
    <cellStyle name="Calculation 37" xfId="5694" xr:uid="{CC58013E-51DA-4432-9E67-2C639994595B}"/>
    <cellStyle name="Calculation 37 2" xfId="30766" xr:uid="{B080F0A9-6CCA-4105-AAA2-D94AAD0F014D}"/>
    <cellStyle name="Calculation 38" xfId="5695" xr:uid="{7FC80C02-BBA0-4B75-83B8-A6A0ACC4AFCC}"/>
    <cellStyle name="Calculation 38 2" xfId="30767" xr:uid="{7BA9C93E-34E1-4206-86DE-E73A21FE0AE2}"/>
    <cellStyle name="Calculation 39" xfId="5696" xr:uid="{A2329D5D-DF2A-468C-9099-D8A979B211AD}"/>
    <cellStyle name="Calculation 39 2" xfId="30768" xr:uid="{ADBE4582-00F6-4A2F-8555-34E226159279}"/>
    <cellStyle name="Calculation 4" xfId="5697" xr:uid="{6E9EE720-7797-46E4-B109-9769A0A0A46A}"/>
    <cellStyle name="Calculation 4 2" xfId="12667" xr:uid="{413D0772-0775-467A-8EA1-71D9B0996359}"/>
    <cellStyle name="Calculation 4 2 2" xfId="32090" xr:uid="{47B027C9-9E3F-41E2-84A6-AA4A7D60EF05}"/>
    <cellStyle name="Calculation 4 3" xfId="29557" xr:uid="{D3948BF6-3A39-4A9F-89EF-BDA97EF390C5}"/>
    <cellStyle name="Calculation 40" xfId="5698" xr:uid="{2AD34CDF-D141-465B-A8A7-E8B796B6E1FD}"/>
    <cellStyle name="Calculation 40 2" xfId="30769" xr:uid="{8FBB2EA9-6F45-4C0F-A270-946341812680}"/>
    <cellStyle name="Calculation 41" xfId="5699" xr:uid="{9F9D9938-C63B-4D32-BE46-40B1AC630240}"/>
    <cellStyle name="Calculation 41 2" xfId="30770" xr:uid="{950A106D-E76C-4926-A3F2-168EADE67A38}"/>
    <cellStyle name="Calculation 42" xfId="5700" xr:uid="{CE733FE5-C730-42FC-9C78-7DBCFBCA85E9}"/>
    <cellStyle name="Calculation 42 2" xfId="30771" xr:uid="{9119523C-0417-49E0-97C3-2BB12E01DAB5}"/>
    <cellStyle name="Calculation 43" xfId="5701" xr:uid="{1D27FD0D-F8B7-44B3-9992-1A9AEF66FB13}"/>
    <cellStyle name="Calculation 43 2" xfId="30772" xr:uid="{560A130A-A73C-4E87-90B8-516732A9FF30}"/>
    <cellStyle name="Calculation 44" xfId="49459" xr:uid="{07124F8D-5D1B-4023-BF97-6580E27FBDDF}"/>
    <cellStyle name="Calculation 5" xfId="5702" xr:uid="{AD0D75F0-D3F4-4FFE-AB55-22BAA3172D65}"/>
    <cellStyle name="Calculation 5 2" xfId="12668" xr:uid="{7E114B0E-D1BF-48AC-90D0-F8B0DBAD5A81}"/>
    <cellStyle name="Calculation 5 2 2" xfId="32091" xr:uid="{642A25FC-150B-40CB-8125-45118ED64319}"/>
    <cellStyle name="Calculation 5 3" xfId="29558" xr:uid="{D099EF53-6B4F-4C6C-84B8-AB27EF739167}"/>
    <cellStyle name="Calculation 6" xfId="5703" xr:uid="{1407902E-C73D-47A2-8F13-225E89CB7A05}"/>
    <cellStyle name="Calculation 6 2" xfId="12669" xr:uid="{AA73D52F-BA96-4F54-BA6A-51B40CB86F6D}"/>
    <cellStyle name="Calculation 6 2 2" xfId="32092" xr:uid="{4B561A17-B6BA-423E-BC1F-D778AD9EBBDB}"/>
    <cellStyle name="Calculation 6 3" xfId="30773" xr:uid="{BFC7C479-9DE4-4639-9A89-0721DAFFA13E}"/>
    <cellStyle name="Calculation 7" xfId="5704" xr:uid="{185EC437-6311-46EA-989B-801B89BEDD3E}"/>
    <cellStyle name="Calculation 7 2" xfId="30774" xr:uid="{93B815CB-A1EF-45FC-BD9E-F0F9277F3359}"/>
    <cellStyle name="Calculation 8" xfId="5705" xr:uid="{3897D5AC-963C-4C63-A607-7170FDAF2FEE}"/>
    <cellStyle name="Calculation 8 2" xfId="30775" xr:uid="{8FC62453-8002-4349-A6A8-979F3007CBC3}"/>
    <cellStyle name="Calculation 9" xfId="5706" xr:uid="{7DFB32BB-2012-4401-B86E-9FDE3EDB90FA}"/>
    <cellStyle name="Calculation 9 2" xfId="30776" xr:uid="{7CA2EE24-31D7-479B-AF64-877D14A1C2BE}"/>
    <cellStyle name="Check Cell" xfId="26" builtinId="23" customBuiltin="1"/>
    <cellStyle name="Check Cell 10" xfId="5707" xr:uid="{092362B7-17C0-4AF3-871B-769DB8DAC7E0}"/>
    <cellStyle name="Check Cell 10 2" xfId="30777" xr:uid="{969540BC-9442-44A4-8BA2-45D2EE69266F}"/>
    <cellStyle name="Check Cell 11" xfId="5708" xr:uid="{5205A920-A385-4F9D-9C2E-8B8162CC7EAC}"/>
    <cellStyle name="Check Cell 11 2" xfId="30778" xr:uid="{A47DD279-3401-41E5-950A-C36816CDD357}"/>
    <cellStyle name="Check Cell 12" xfId="5709" xr:uid="{20B83213-A2C8-497D-9460-6BFCC20E6AC5}"/>
    <cellStyle name="Check Cell 12 2" xfId="30779" xr:uid="{41E49C9B-1B1A-46CD-9AB2-7EE319C9A7B6}"/>
    <cellStyle name="Check Cell 13" xfId="5710" xr:uid="{1939FA4A-5EBD-480A-B951-51B2E79C3876}"/>
    <cellStyle name="Check Cell 13 2" xfId="30780" xr:uid="{C826DC51-0F76-458C-9B0F-F79D3A589012}"/>
    <cellStyle name="Check Cell 14" xfId="5711" xr:uid="{8FE9FB61-7F98-4040-AFFF-5B6EF199F1B6}"/>
    <cellStyle name="Check Cell 14 2" xfId="30781" xr:uid="{05DCD332-8181-4004-8274-A2B677482AAF}"/>
    <cellStyle name="Check Cell 15" xfId="5712" xr:uid="{073571A5-82FF-4EAF-8955-A87C9972FB35}"/>
    <cellStyle name="Check Cell 15 2" xfId="30782" xr:uid="{4236F151-F2C3-4AE1-B65B-8D139848753F}"/>
    <cellStyle name="Check Cell 16" xfId="5713" xr:uid="{FA01206D-8505-4638-A4E1-CF9D1E8BACE3}"/>
    <cellStyle name="Check Cell 16 2" xfId="30783" xr:uid="{247688EE-0982-4832-BF71-F29CDB0188C1}"/>
    <cellStyle name="Check Cell 17" xfId="5714" xr:uid="{F9C4A420-1F50-46AA-9100-76E62BAF33DE}"/>
    <cellStyle name="Check Cell 17 2" xfId="30784" xr:uid="{79AEA7E9-3CAB-48E6-910E-09D3CAEC87C7}"/>
    <cellStyle name="Check Cell 18" xfId="5715" xr:uid="{D52F9B15-C9F5-430B-BA06-A27F04819771}"/>
    <cellStyle name="Check Cell 18 2" xfId="30785" xr:uid="{EAE59231-8388-4816-B0C5-4024B8EAAEE8}"/>
    <cellStyle name="Check Cell 19" xfId="5716" xr:uid="{5C00ECEE-E88C-4F6F-81E5-1D13BBEB54C5}"/>
    <cellStyle name="Check Cell 19 2" xfId="30786" xr:uid="{FF0DA143-4A20-4B72-BF9D-0DA909AC2047}"/>
    <cellStyle name="Check Cell 2" xfId="113" xr:uid="{90911260-9190-4D99-A40A-F8B162BECBCD}"/>
    <cellStyle name="Check Cell 2 10" xfId="619" xr:uid="{8B2BAF16-B332-4765-B9DE-A9C1C20FBE91}"/>
    <cellStyle name="Check Cell 2 10 2" xfId="31662" xr:uid="{0691511B-EBF6-4FD4-8678-7401986AC7EA}"/>
    <cellStyle name="Check Cell 2 11" xfId="29559" xr:uid="{1D92AA5C-7E00-4171-873D-A2C6B0AED248}"/>
    <cellStyle name="Check Cell 2 2" xfId="620" xr:uid="{697E7129-175A-4700-9342-616D967ACA81}"/>
    <cellStyle name="Check Cell 2 2 2" xfId="31663" xr:uid="{C9236CBE-0BF4-41B4-87CC-D133D801C3ED}"/>
    <cellStyle name="Check Cell 2 3" xfId="621" xr:uid="{3683182C-5793-42DE-84D1-E721324659F8}"/>
    <cellStyle name="Check Cell 2 3 2" xfId="31664" xr:uid="{9C3571E9-114D-4A81-A38B-298000A5A9BB}"/>
    <cellStyle name="Check Cell 2 4" xfId="622" xr:uid="{0343FC6A-D1E9-4578-ACE7-DA016A344B19}"/>
    <cellStyle name="Check Cell 2 4 2" xfId="31665" xr:uid="{D0A512EF-2E8D-4654-A6C6-F736862FBDA9}"/>
    <cellStyle name="Check Cell 2 5" xfId="623" xr:uid="{0DB99AC8-E546-40E2-A679-531DFAED84C8}"/>
    <cellStyle name="Check Cell 2 5 2" xfId="31666" xr:uid="{A590DE29-28B8-475C-A55A-A0932DCF29C4}"/>
    <cellStyle name="Check Cell 2 6" xfId="624" xr:uid="{B5BF2561-9A70-457F-A56C-D30533BDA95D}"/>
    <cellStyle name="Check Cell 2 6 2" xfId="31667" xr:uid="{DD49C2EB-CA69-4674-925F-7AE0F4FAA986}"/>
    <cellStyle name="Check Cell 2 7" xfId="625" xr:uid="{A0333F0A-7CF5-4AEF-A3DA-7F1277390086}"/>
    <cellStyle name="Check Cell 2 7 2" xfId="31668" xr:uid="{FC1B1F37-6167-4DDB-8584-C6B5B6052FDE}"/>
    <cellStyle name="Check Cell 2 8" xfId="626" xr:uid="{C50E07C9-7F9A-4535-9DAD-0D1C3B10D005}"/>
    <cellStyle name="Check Cell 2 8 2" xfId="31669" xr:uid="{313C6DFA-1103-4A0C-A03B-81FA63AEB439}"/>
    <cellStyle name="Check Cell 2 9" xfId="627" xr:uid="{A8AAE640-78F1-4D82-9093-1B27F75F7CE9}"/>
    <cellStyle name="Check Cell 2 9 2" xfId="31670" xr:uid="{202EF5A3-4F8F-47FA-82D6-56EB9A34AAE2}"/>
    <cellStyle name="Check Cell 20" xfId="5717" xr:uid="{D21D6513-239D-4122-A3B1-3E5DBCE2315A}"/>
    <cellStyle name="Check Cell 20 2" xfId="30787" xr:uid="{19583FCC-74F4-4FC1-AA4B-C683BB376375}"/>
    <cellStyle name="Check Cell 21" xfId="5718" xr:uid="{2FFFD532-0484-4865-90B0-C206C16FA5B0}"/>
    <cellStyle name="Check Cell 21 2" xfId="30788" xr:uid="{32AA50D0-0506-4271-B644-1A38B0D8B764}"/>
    <cellStyle name="Check Cell 22" xfId="5719" xr:uid="{6E381CBB-E8E2-4502-951A-17DF06B1980B}"/>
    <cellStyle name="Check Cell 22 2" xfId="30789" xr:uid="{0DD4760B-3A49-4969-849A-0941BE3EBAAD}"/>
    <cellStyle name="Check Cell 23" xfId="5720" xr:uid="{6741839A-B8E2-442A-8B65-EE861DF6F29A}"/>
    <cellStyle name="Check Cell 23 2" xfId="30790" xr:uid="{4331BF3D-2AC1-4D94-B055-11E6570EE0D8}"/>
    <cellStyle name="Check Cell 24" xfId="5721" xr:uid="{51514FA7-1B4E-4CAC-B12B-63E5C93BC46A}"/>
    <cellStyle name="Check Cell 24 2" xfId="30791" xr:uid="{59220A4F-9FC7-4454-AE7E-F28F6C7A4AA9}"/>
    <cellStyle name="Check Cell 25" xfId="5722" xr:uid="{4C0A231E-0A81-4272-8010-8A9CACEA2EB5}"/>
    <cellStyle name="Check Cell 25 2" xfId="30792" xr:uid="{31D353A5-A1FC-4991-A804-909927C115D9}"/>
    <cellStyle name="Check Cell 26" xfId="5723" xr:uid="{64E5D08B-7081-4419-A7EF-C0E84F4B8009}"/>
    <cellStyle name="Check Cell 26 2" xfId="30793" xr:uid="{57390CF0-E4B4-45D1-AD76-4CDC12FF08DF}"/>
    <cellStyle name="Check Cell 27" xfId="5724" xr:uid="{067281B2-79D6-4D33-96B6-7188D384B8B6}"/>
    <cellStyle name="Check Cell 27 2" xfId="30794" xr:uid="{C5F59FA8-65D7-4A59-A2CD-040C9307DD51}"/>
    <cellStyle name="Check Cell 28" xfId="5725" xr:uid="{24523D3E-2F23-4661-9D10-72C0D680F13E}"/>
    <cellStyle name="Check Cell 28 2" xfId="30795" xr:uid="{17FE0749-239E-4CC2-85F5-B04329382D9D}"/>
    <cellStyle name="Check Cell 29" xfId="5726" xr:uid="{4B8F9201-81E5-4008-8D6C-9145F59AA921}"/>
    <cellStyle name="Check Cell 29 2" xfId="30796" xr:uid="{7D17AD06-CD59-44B9-861C-C986AA839332}"/>
    <cellStyle name="Check Cell 3" xfId="114" xr:uid="{F49BE303-60CF-4567-97C7-B4B8C17D949F}"/>
    <cellStyle name="Check Cell 3 2" xfId="5727" xr:uid="{C155B181-6EF8-4BF6-99B2-AE01D1670A33}"/>
    <cellStyle name="Check Cell 3 2 2" xfId="30797" xr:uid="{6BBD0C65-0F24-42E9-9D81-298B76DB794E}"/>
    <cellStyle name="Check Cell 3 3" xfId="29560" xr:uid="{22B553DC-362A-4BE8-8013-134C74B53868}"/>
    <cellStyle name="Check Cell 30" xfId="5728" xr:uid="{7B69DCB4-C678-49D4-9943-42D6D6EB5950}"/>
    <cellStyle name="Check Cell 30 2" xfId="30798" xr:uid="{70558127-2E04-479B-BF62-7EBEA4228953}"/>
    <cellStyle name="Check Cell 31" xfId="5729" xr:uid="{93EB3B71-1DC8-4D8B-88C1-1A3C242350E7}"/>
    <cellStyle name="Check Cell 31 2" xfId="30799" xr:uid="{90626C09-0DCD-43ED-A547-A94B32831D12}"/>
    <cellStyle name="Check Cell 32" xfId="5730" xr:uid="{A44F38E3-C1FF-47E4-B920-0371EE9F900B}"/>
    <cellStyle name="Check Cell 32 2" xfId="30800" xr:uid="{6EA0C30C-B439-4609-B726-2AF49D952188}"/>
    <cellStyle name="Check Cell 33" xfId="5731" xr:uid="{8E541F78-5D49-4C3B-82C6-C8FCC7D31813}"/>
    <cellStyle name="Check Cell 33 2" xfId="30801" xr:uid="{763D6BB4-FCCA-4EF4-B1AB-3666A57748CD}"/>
    <cellStyle name="Check Cell 34" xfId="5732" xr:uid="{DEF0DB9D-4BEF-4A81-83BB-3EF1741578FA}"/>
    <cellStyle name="Check Cell 34 2" xfId="30802" xr:uid="{BABA21C2-61F3-465A-A452-8EDE01DD2FE5}"/>
    <cellStyle name="Check Cell 35" xfId="5733" xr:uid="{36CB580E-09AA-4937-AE78-AFA9EBEF5F14}"/>
    <cellStyle name="Check Cell 35 2" xfId="30803" xr:uid="{69E976DE-FC65-4219-8E4F-19F203A45637}"/>
    <cellStyle name="Check Cell 36" xfId="5734" xr:uid="{82BC2AB0-CB4D-4972-9363-1D4C03F1F51D}"/>
    <cellStyle name="Check Cell 36 2" xfId="30804" xr:uid="{6E4C4D65-ABCA-4B9A-8A88-0675B9407EFF}"/>
    <cellStyle name="Check Cell 37" xfId="5735" xr:uid="{26002175-5B6A-4839-8189-B31A67CB0362}"/>
    <cellStyle name="Check Cell 37 2" xfId="30805" xr:uid="{14991C9D-42BC-47D4-91B3-F4A30D048584}"/>
    <cellStyle name="Check Cell 38" xfId="5736" xr:uid="{B12676A6-DB94-4E60-BBA3-8683CDD44684}"/>
    <cellStyle name="Check Cell 38 2" xfId="30806" xr:uid="{A33C7EBA-34D6-4AD2-A4C1-951E72FC9C52}"/>
    <cellStyle name="Check Cell 39" xfId="5737" xr:uid="{633D6147-874D-45E4-B5D1-826BF25E622B}"/>
    <cellStyle name="Check Cell 39 2" xfId="30807" xr:uid="{92B89CF5-7464-4922-B07C-A7D381C927A3}"/>
    <cellStyle name="Check Cell 4" xfId="5738" xr:uid="{C644BF03-A3D5-436C-AB73-20D64FCB4469}"/>
    <cellStyle name="Check Cell 4 2" xfId="12670" xr:uid="{789EA4D6-A532-411A-A11D-50D37F5CE60C}"/>
    <cellStyle name="Check Cell 4 2 2" xfId="32093" xr:uid="{2B6BA8D1-8455-498E-A6C9-DAD52D65894D}"/>
    <cellStyle name="Check Cell 4 3" xfId="29561" xr:uid="{CC5E8C80-BFE3-46F1-BD4E-4F187D0F81B3}"/>
    <cellStyle name="Check Cell 40" xfId="5739" xr:uid="{EA606D43-5A46-47D1-911C-B7B23EA5BC55}"/>
    <cellStyle name="Check Cell 40 2" xfId="30808" xr:uid="{DCA3FAD6-F922-48EE-A2A3-353A53EFAD8B}"/>
    <cellStyle name="Check Cell 41" xfId="5740" xr:uid="{086207B1-A0E4-4067-91B5-172B17C7A833}"/>
    <cellStyle name="Check Cell 41 2" xfId="30809" xr:uid="{7ADA389B-17C3-459D-AD03-3B49AA949B05}"/>
    <cellStyle name="Check Cell 42" xfId="5741" xr:uid="{AC16D97B-6F2C-49CC-A920-DA1D7BAC3E01}"/>
    <cellStyle name="Check Cell 42 2" xfId="30810" xr:uid="{B4EFCF42-2112-4576-BDCF-A45AD4F5B0DC}"/>
    <cellStyle name="Check Cell 43" xfId="5742" xr:uid="{A02EA9DB-27DB-4593-9D09-86BF3132AC70}"/>
    <cellStyle name="Check Cell 43 2" xfId="30811" xr:uid="{1A546A4B-0DB0-4F6C-9D6A-D4D89EECBD1B}"/>
    <cellStyle name="Check Cell 44" xfId="49460" xr:uid="{BA97DB54-7647-4CB5-B292-FD60326AA40A}"/>
    <cellStyle name="Check Cell 5" xfId="5743" xr:uid="{3660D383-EADC-4A5D-A631-0EE7598A463B}"/>
    <cellStyle name="Check Cell 5 2" xfId="12671" xr:uid="{3905B14D-559B-4A57-9577-9AF6AD7AF3F3}"/>
    <cellStyle name="Check Cell 5 2 2" xfId="32094" xr:uid="{DCBE9FC7-A947-4D8E-BE9C-9C28395F42EB}"/>
    <cellStyle name="Check Cell 5 3" xfId="29562" xr:uid="{86FA1571-192C-4FF6-A34F-621693ABB94F}"/>
    <cellStyle name="Check Cell 6" xfId="5744" xr:uid="{C064016A-49B4-4DCD-847A-0BDB687D8C35}"/>
    <cellStyle name="Check Cell 6 2" xfId="12672" xr:uid="{95F288E3-8F05-4472-8982-87CE487A18ED}"/>
    <cellStyle name="Check Cell 6 2 2" xfId="32095" xr:uid="{05126A91-D6BF-49C5-94B8-5D3E53E0DAD5}"/>
    <cellStyle name="Check Cell 6 3" xfId="30812" xr:uid="{98FDBAFA-3FE5-47D5-94E5-D77AA3463496}"/>
    <cellStyle name="Check Cell 7" xfId="5745" xr:uid="{9DC46A98-3129-43BE-8342-D6C4C19121F8}"/>
    <cellStyle name="Check Cell 7 2" xfId="30813" xr:uid="{3EB20D9D-CD5A-48FD-BBF9-ADB5135D870A}"/>
    <cellStyle name="Check Cell 8" xfId="5746" xr:uid="{5213B56E-F270-4EFC-BA32-281D6541F10C}"/>
    <cellStyle name="Check Cell 8 2" xfId="30814" xr:uid="{241FDCCE-47DE-472B-ACC8-F7DCE486E2CD}"/>
    <cellStyle name="Check Cell 9" xfId="5747" xr:uid="{F3F04DFF-F604-41D4-B0FD-D37E5BFE92AD}"/>
    <cellStyle name="Check Cell 9 2" xfId="30815" xr:uid="{7444F456-DB61-42B0-A6F2-00140FF03D8E}"/>
    <cellStyle name="coin" xfId="628" xr:uid="{D55A0AFF-69EB-493F-9A42-CF7288D1B58F}"/>
    <cellStyle name="coin 2" xfId="1898" xr:uid="{6F9DAEFD-AA5F-4F6D-9A46-5D442A42ED8C}"/>
    <cellStyle name="Comma [0] 2 10" xfId="629" xr:uid="{0A4BFA85-4AD3-4C2C-AAF7-FA85DC825F9B}"/>
    <cellStyle name="Comma [0] 2 10 2" xfId="1899" xr:uid="{122C45C0-ADCB-494C-BBC1-B42756F99B66}"/>
    <cellStyle name="Comma [0] 2 10 2 2" xfId="3758" xr:uid="{F75BCA4A-BF1F-414D-B398-030C335CAC24}"/>
    <cellStyle name="Comma [0] 2 10 2 2 2" xfId="26847" xr:uid="{6E5A609E-1F64-4937-AEEE-743C2C1AA056}"/>
    <cellStyle name="Comma [0] 2 10 2 2 3" xfId="28775" xr:uid="{C66E8355-2238-4F1D-AD8B-88F6B7A87231}"/>
    <cellStyle name="Comma [0] 2 10 2 2 4" xfId="20741" xr:uid="{4FDBF452-D311-4BF9-948B-B8B9313F49A4}"/>
    <cellStyle name="Comma [0] 2 10 2 3" xfId="25884" xr:uid="{429B295C-4FA6-4393-B7C1-5F24C0DBF339}"/>
    <cellStyle name="Comma [0] 2 10 2 4" xfId="27811" xr:uid="{D3706E6F-9C21-4642-87D4-9794992CD91D}"/>
    <cellStyle name="Comma [0] 2 10 2 5" xfId="8536" xr:uid="{503F97ED-3E4A-4A1D-A271-11007C5AF6AA}"/>
    <cellStyle name="Comma [0] 2 10 3" xfId="3459" xr:uid="{80A1D61C-B2F7-4920-9F51-06BEE831C599}"/>
    <cellStyle name="Comma [0] 2 10 3 2" xfId="23280" xr:uid="{DE18A7F6-D8EB-4761-A115-6D3193CAF174}"/>
    <cellStyle name="Comma [0] 2 10 3 2 2" xfId="27287" xr:uid="{28BDC904-354F-44F7-AFFA-64B34C2FF926}"/>
    <cellStyle name="Comma [0] 2 10 3 2 3" xfId="29215" xr:uid="{D096AD95-AF19-4BF6-9657-312B315DC851}"/>
    <cellStyle name="Comma [0] 2 10 3 3" xfId="26324" xr:uid="{B79495FE-A391-4970-8EC4-CDE0E4B5DBC2}"/>
    <cellStyle name="Comma [0] 2 10 3 4" xfId="28252" xr:uid="{4A0FB660-5558-4992-B656-AC7DD97A2A7D}"/>
    <cellStyle name="Comma [0] 2 10 3 5" xfId="16421" xr:uid="{9F9F7154-22BB-4B32-BDDD-FF8BE40C019E}"/>
    <cellStyle name="Comma [0] 2 10 4" xfId="19760" xr:uid="{DAABBD38-BDD4-4A81-9815-C362A791D7C7}"/>
    <cellStyle name="Comma [0] 2 10 4 2" xfId="26618" xr:uid="{F9D206F0-B075-48C7-90BD-CB17D951F4F2}"/>
    <cellStyle name="Comma [0] 2 10 4 3" xfId="28546" xr:uid="{C4A6FD22-502D-4263-81D2-FC474F689A7B}"/>
    <cellStyle name="Comma [0] 2 10 5" xfId="25655" xr:uid="{A4F4FEC2-858D-4E62-AAED-2B47E3A1FFF0}"/>
    <cellStyle name="Comma [0] 2 10 6" xfId="27582" xr:uid="{9466649F-71C8-4D8B-8856-AF2439583587}"/>
    <cellStyle name="Comma [0] 2 10 7" xfId="7493" xr:uid="{022AF6CB-748C-4CA7-A015-1DE187994B11}"/>
    <cellStyle name="Comma [0] 2 10 8" xfId="31671" xr:uid="{D57FC411-0643-4E84-B9B6-FC19E43276C0}"/>
    <cellStyle name="Comma [0] 2 2" xfId="630" xr:uid="{4F5C7016-6F05-477C-8CAC-BD26186653FC}"/>
    <cellStyle name="Comma [0] 2 2 2" xfId="1900" xr:uid="{A52F5DEF-A72E-41AA-9C27-D7EE3CE36699}"/>
    <cellStyle name="Comma [0] 2 2 2 2" xfId="3759" xr:uid="{599C772C-C632-4BE6-918E-B210EF5D46EA}"/>
    <cellStyle name="Comma [0] 2 2 2 2 2" xfId="26848" xr:uid="{FF4E48BC-FB53-4013-AF48-8D8DC9E10DEE}"/>
    <cellStyle name="Comma [0] 2 2 2 2 3" xfId="28776" xr:uid="{747D7A71-EF1C-4B19-9554-7C32A103EA4E}"/>
    <cellStyle name="Comma [0] 2 2 2 2 4" xfId="20742" xr:uid="{7E2716B2-0373-46DD-BDA8-AC6CAB30164E}"/>
    <cellStyle name="Comma [0] 2 2 2 3" xfId="25885" xr:uid="{50FDAEE4-513B-40F5-8C37-E4F294F53586}"/>
    <cellStyle name="Comma [0] 2 2 2 4" xfId="27812" xr:uid="{330AED17-E190-496A-86E8-728BC6E0D6C6}"/>
    <cellStyle name="Comma [0] 2 2 2 5" xfId="8537" xr:uid="{AB260A9A-A58B-4726-B7D5-4FAFD98AFD31}"/>
    <cellStyle name="Comma [0] 2 2 3" xfId="3460" xr:uid="{306F1986-BD71-435A-8FEF-0696EAB413B8}"/>
    <cellStyle name="Comma [0] 2 2 3 2" xfId="23281" xr:uid="{B963AA08-43DD-4AF4-A450-FE108E304FD5}"/>
    <cellStyle name="Comma [0] 2 2 3 2 2" xfId="27288" xr:uid="{9962E391-6FF5-4186-8B2D-46234E1F0F11}"/>
    <cellStyle name="Comma [0] 2 2 3 2 3" xfId="29216" xr:uid="{BB61B85E-592D-40CC-884E-9EC873BD057A}"/>
    <cellStyle name="Comma [0] 2 2 3 3" xfId="26325" xr:uid="{A90E6C93-A76F-4064-8901-F07AD30C9683}"/>
    <cellStyle name="Comma [0] 2 2 3 4" xfId="28253" xr:uid="{2D5764F6-AC04-4D61-8990-8248A728ACA2}"/>
    <cellStyle name="Comma [0] 2 2 3 5" xfId="16422" xr:uid="{D52E95B2-917A-4D40-A15C-C0EBB8FB7501}"/>
    <cellStyle name="Comma [0] 2 2 4" xfId="19761" xr:uid="{BBD6352D-4EF9-440E-83D1-350718AB6965}"/>
    <cellStyle name="Comma [0] 2 2 4 2" xfId="26619" xr:uid="{57A6F1DD-A865-41E9-9E09-D5329B34FC72}"/>
    <cellStyle name="Comma [0] 2 2 4 3" xfId="28547" xr:uid="{83448EDA-30AA-4461-A72B-4679DA023C5B}"/>
    <cellStyle name="Comma [0] 2 2 5" xfId="25656" xr:uid="{7AC9DD2B-AE11-47FD-9318-8900091CBF1E}"/>
    <cellStyle name="Comma [0] 2 2 6" xfId="27583" xr:uid="{437BAA62-1D5B-423E-B3D1-A2A120983F44}"/>
    <cellStyle name="Comma [0] 2 2 7" xfId="7494" xr:uid="{0FAE8F45-E328-497B-917A-483BB91EAEEC}"/>
    <cellStyle name="Comma [0] 2 2 8" xfId="31672" xr:uid="{C3C66462-2F66-4B2C-84D5-6442D62C19C6}"/>
    <cellStyle name="Comma [0] 2 3" xfId="631" xr:uid="{E548870A-DAF9-4651-B8DA-A7BE1886FEF9}"/>
    <cellStyle name="Comma [0] 2 3 2" xfId="1901" xr:uid="{7FB79C9D-7EFC-4288-AD4E-75031FB8E67B}"/>
    <cellStyle name="Comma [0] 2 3 2 2" xfId="3760" xr:uid="{57A630AF-C589-48B8-96F1-FB5B5533A3B1}"/>
    <cellStyle name="Comma [0] 2 3 2 2 2" xfId="26849" xr:uid="{8B56F050-0CB6-4FCD-9583-9C11EBB13838}"/>
    <cellStyle name="Comma [0] 2 3 2 2 3" xfId="28777" xr:uid="{24A5038A-67D1-412B-9837-FE835436784D}"/>
    <cellStyle name="Comma [0] 2 3 2 2 4" xfId="20743" xr:uid="{37CC2BE9-691D-4CE3-A809-FED8C98932E6}"/>
    <cellStyle name="Comma [0] 2 3 2 3" xfId="25886" xr:uid="{0E280313-ED94-497E-9852-1B458768B338}"/>
    <cellStyle name="Comma [0] 2 3 2 4" xfId="27813" xr:uid="{1C1C42C1-2AE6-4725-8950-11C27E664257}"/>
    <cellStyle name="Comma [0] 2 3 2 5" xfId="8538" xr:uid="{9FCCAD5D-B5C4-43D4-8725-0DCF44BDDC2C}"/>
    <cellStyle name="Comma [0] 2 3 3" xfId="3461" xr:uid="{F3531350-51A2-47CA-ACDA-2F3277991625}"/>
    <cellStyle name="Comma [0] 2 3 3 2" xfId="23282" xr:uid="{434049B5-69AC-4F5E-8BCF-EF2B57E5968F}"/>
    <cellStyle name="Comma [0] 2 3 3 2 2" xfId="27289" xr:uid="{160C3579-D019-42A8-8D3F-03815E0E2D8B}"/>
    <cellStyle name="Comma [0] 2 3 3 2 3" xfId="29217" xr:uid="{BDF912D7-8F15-4482-845B-39EF31FACAFD}"/>
    <cellStyle name="Comma [0] 2 3 3 3" xfId="26326" xr:uid="{09A73C7F-C075-4490-B271-CA73D2519D85}"/>
    <cellStyle name="Comma [0] 2 3 3 4" xfId="28254" xr:uid="{540877D0-B2C0-4107-B9A6-EC8526F32CA6}"/>
    <cellStyle name="Comma [0] 2 3 3 5" xfId="16423" xr:uid="{18F8BE49-CE39-4363-A0E5-848DE25F8DDB}"/>
    <cellStyle name="Comma [0] 2 3 4" xfId="19762" xr:uid="{CBE23B3D-99AF-4A9D-94BC-84682BA6F906}"/>
    <cellStyle name="Comma [0] 2 3 4 2" xfId="26620" xr:uid="{A0A34A63-BA2F-4BD0-A3F9-7CD72C205F07}"/>
    <cellStyle name="Comma [0] 2 3 4 3" xfId="28548" xr:uid="{34F0B995-CB4F-4779-8612-BA5892FBBE45}"/>
    <cellStyle name="Comma [0] 2 3 5" xfId="25657" xr:uid="{D821BDD9-21A5-42E8-BD79-88B6875A339A}"/>
    <cellStyle name="Comma [0] 2 3 6" xfId="27584" xr:uid="{22F76EE0-8E0A-4973-8535-B809E1855D73}"/>
    <cellStyle name="Comma [0] 2 3 7" xfId="7495" xr:uid="{560CBD81-CCCB-417D-8CFD-C714F4082C6D}"/>
    <cellStyle name="Comma [0] 2 3 8" xfId="31673" xr:uid="{9C278C76-04D7-4EAD-B78E-66192BF664B0}"/>
    <cellStyle name="Comma [0] 2 4" xfId="632" xr:uid="{CBC5EFC3-AE45-4220-B2B0-5F6559CD3166}"/>
    <cellStyle name="Comma [0] 2 4 2" xfId="1902" xr:uid="{320FF3A5-43D1-4BA7-B38F-1065ECCAA56E}"/>
    <cellStyle name="Comma [0] 2 4 2 2" xfId="3761" xr:uid="{E9CF3CC9-FA78-4C3B-9B12-B9B611E250C7}"/>
    <cellStyle name="Comma [0] 2 4 2 2 2" xfId="26850" xr:uid="{2F1845FB-1993-4E31-9CAF-D60F54B043AF}"/>
    <cellStyle name="Comma [0] 2 4 2 2 3" xfId="28778" xr:uid="{77C8A95C-4867-44AF-9076-D5BEEFEB8956}"/>
    <cellStyle name="Comma [0] 2 4 2 2 4" xfId="20744" xr:uid="{A8DE041A-84AD-4C31-96A1-D80BE0D8F60F}"/>
    <cellStyle name="Comma [0] 2 4 2 3" xfId="25887" xr:uid="{7D6B0B26-B98A-48BB-8920-19BCD79C5629}"/>
    <cellStyle name="Comma [0] 2 4 2 4" xfId="27814" xr:uid="{16245F93-8401-4A4D-9BEA-A731D7E3F1BB}"/>
    <cellStyle name="Comma [0] 2 4 2 5" xfId="8539" xr:uid="{A887CC49-0CD9-4AFE-9EA8-FFBF8C9B0C8E}"/>
    <cellStyle name="Comma [0] 2 4 3" xfId="3462" xr:uid="{0EE75ED0-D95D-45B7-93F3-5EFFC2C307E7}"/>
    <cellStyle name="Comma [0] 2 4 3 2" xfId="23283" xr:uid="{B442E3E5-7EB6-43A7-97B5-0635AF6C33EE}"/>
    <cellStyle name="Comma [0] 2 4 3 2 2" xfId="27290" xr:uid="{B87A5819-58C2-487E-85DF-2CA28C667E13}"/>
    <cellStyle name="Comma [0] 2 4 3 2 3" xfId="29218" xr:uid="{A67464C5-4E3B-44FF-AFE4-5B70051222BA}"/>
    <cellStyle name="Comma [0] 2 4 3 3" xfId="26327" xr:uid="{60A53F98-322E-46DE-A36B-DEA6FAC857AF}"/>
    <cellStyle name="Comma [0] 2 4 3 4" xfId="28255" xr:uid="{1176A6BB-F851-4CCF-B645-0AB235443092}"/>
    <cellStyle name="Comma [0] 2 4 3 5" xfId="16424" xr:uid="{B9742949-6BE9-458A-A610-89FAC8541E4A}"/>
    <cellStyle name="Comma [0] 2 4 4" xfId="19763" xr:uid="{142D3C99-DC8C-4C81-B945-C74B4FD5F586}"/>
    <cellStyle name="Comma [0] 2 4 4 2" xfId="26621" xr:uid="{1C6789E4-DD5B-4A94-9CC8-F645103ECA49}"/>
    <cellStyle name="Comma [0] 2 4 4 3" xfId="28549" xr:uid="{0E2E353F-3510-4D15-9E3E-61CE59FBDED6}"/>
    <cellStyle name="Comma [0] 2 4 5" xfId="25658" xr:uid="{08D571E8-FAE9-4B9B-ACE4-4025CB37C538}"/>
    <cellStyle name="Comma [0] 2 4 6" xfId="27585" xr:uid="{1C51BAE2-C4B8-4C85-9FAF-D0C55330D902}"/>
    <cellStyle name="Comma [0] 2 4 7" xfId="7496" xr:uid="{44038B01-E746-41F9-AB65-1F451DB03ACB}"/>
    <cellStyle name="Comma [0] 2 4 8" xfId="31674" xr:uid="{7A9B16D1-82BD-40FA-977F-D607084BF293}"/>
    <cellStyle name="Comma [0] 2 5" xfId="633" xr:uid="{E30BE711-6E67-470A-8D21-A1DA036C1DE8}"/>
    <cellStyle name="Comma [0] 2 5 2" xfId="1903" xr:uid="{05F00730-F163-4961-901D-5C059774E5E3}"/>
    <cellStyle name="Comma [0] 2 5 2 2" xfId="3762" xr:uid="{0F7F6460-4957-4FA7-8732-1A2001BB26B7}"/>
    <cellStyle name="Comma [0] 2 5 2 2 2" xfId="26851" xr:uid="{C0A78F12-24AC-42D7-A47C-9D4D13776705}"/>
    <cellStyle name="Comma [0] 2 5 2 2 3" xfId="28779" xr:uid="{F1CBD4C0-287B-4EA4-812A-3AFF35D12D18}"/>
    <cellStyle name="Comma [0] 2 5 2 2 4" xfId="20745" xr:uid="{BF9E3134-A4B0-4FBB-BDDB-6B1C9C28ECE9}"/>
    <cellStyle name="Comma [0] 2 5 2 3" xfId="25888" xr:uid="{540B47D5-7230-45BC-BF59-BA83A80AA12F}"/>
    <cellStyle name="Comma [0] 2 5 2 4" xfId="27815" xr:uid="{157412E3-62A6-46D8-8092-8CEE1E2A8CF7}"/>
    <cellStyle name="Comma [0] 2 5 2 5" xfId="8540" xr:uid="{54B7D887-A3FB-4FB2-8C7E-78FA69ED8A92}"/>
    <cellStyle name="Comma [0] 2 5 3" xfId="3463" xr:uid="{5794E710-1A0A-4D80-B1F1-648FA6BCDEE1}"/>
    <cellStyle name="Comma [0] 2 5 3 2" xfId="23284" xr:uid="{9BF37532-340D-4D80-A5EF-9080664E2A78}"/>
    <cellStyle name="Comma [0] 2 5 3 2 2" xfId="27291" xr:uid="{E46C6603-6F2C-4755-8376-A3FDF4C63E89}"/>
    <cellStyle name="Comma [0] 2 5 3 2 3" xfId="29219" xr:uid="{FD9EA932-570D-4639-8EDA-6FE75E5FFB6F}"/>
    <cellStyle name="Comma [0] 2 5 3 3" xfId="26328" xr:uid="{1BC60BED-51B6-430D-9613-322C216574D8}"/>
    <cellStyle name="Comma [0] 2 5 3 4" xfId="28256" xr:uid="{3BB30A4C-936D-499E-86FB-885A97692E71}"/>
    <cellStyle name="Comma [0] 2 5 3 5" xfId="16425" xr:uid="{9CDCFF32-3B9A-4032-B363-249734D9E9F4}"/>
    <cellStyle name="Comma [0] 2 5 4" xfId="19764" xr:uid="{D850A1F4-F8F7-4AE1-92BA-E0AB1F246A17}"/>
    <cellStyle name="Comma [0] 2 5 4 2" xfId="26622" xr:uid="{F297C200-A8F2-4702-9151-75D4AED6628C}"/>
    <cellStyle name="Comma [0] 2 5 4 3" xfId="28550" xr:uid="{233E905E-815A-47C3-9558-BD2D415C5615}"/>
    <cellStyle name="Comma [0] 2 5 5" xfId="25659" xr:uid="{3E7DE63F-3914-48F9-A5CB-7AEB5B38B01D}"/>
    <cellStyle name="Comma [0] 2 5 6" xfId="27586" xr:uid="{61FE7AC8-F654-40F0-98F9-25EB762FAEC9}"/>
    <cellStyle name="Comma [0] 2 5 7" xfId="7497" xr:uid="{2467CDF4-33D9-436B-8B66-0F357B3761FC}"/>
    <cellStyle name="Comma [0] 2 5 8" xfId="31675" xr:uid="{DF4E251D-9EE5-47CF-988E-BC0F9E201BE3}"/>
    <cellStyle name="Comma [0] 2 6" xfId="634" xr:uid="{397C7EDA-3F81-432D-B9C6-09D20FDA1E4A}"/>
    <cellStyle name="Comma [0] 2 6 2" xfId="1904" xr:uid="{F606DAA2-0254-47B9-ACF8-E8AEECDBAB3B}"/>
    <cellStyle name="Comma [0] 2 6 2 2" xfId="3763" xr:uid="{13698789-3BBE-4E5A-AE1A-5E3BDC9E3451}"/>
    <cellStyle name="Comma [0] 2 6 2 2 2" xfId="26852" xr:uid="{E5FBA4DA-4B5C-423B-A096-EB6BFF117304}"/>
    <cellStyle name="Comma [0] 2 6 2 2 3" xfId="28780" xr:uid="{70F902D4-BDE3-496D-A594-F4FF28187D80}"/>
    <cellStyle name="Comma [0] 2 6 2 2 4" xfId="20746" xr:uid="{3695830E-68FC-4AB7-9795-45527ECDD8A5}"/>
    <cellStyle name="Comma [0] 2 6 2 3" xfId="25889" xr:uid="{4C2B575F-37B2-44B8-A54A-36873D4272D1}"/>
    <cellStyle name="Comma [0] 2 6 2 4" xfId="27816" xr:uid="{799266DD-11EA-4C17-B99C-55F5916EB95A}"/>
    <cellStyle name="Comma [0] 2 6 2 5" xfId="8541" xr:uid="{EA6B92AE-A225-4C84-8672-6FDF1D10A859}"/>
    <cellStyle name="Comma [0] 2 6 3" xfId="3464" xr:uid="{372A0746-D47E-43FB-AEB3-25AEC3E7D23B}"/>
    <cellStyle name="Comma [0] 2 6 3 2" xfId="23285" xr:uid="{0F2372C2-7E82-42A9-A90E-3525A115D83C}"/>
    <cellStyle name="Comma [0] 2 6 3 2 2" xfId="27292" xr:uid="{E708C9F3-F9B4-44F3-BA84-B33F5065D067}"/>
    <cellStyle name="Comma [0] 2 6 3 2 3" xfId="29220" xr:uid="{656EC9AF-8561-4655-A95F-DB86A2BB773E}"/>
    <cellStyle name="Comma [0] 2 6 3 3" xfId="26329" xr:uid="{629809A3-BDBC-4D78-9111-EF5B992933BD}"/>
    <cellStyle name="Comma [0] 2 6 3 4" xfId="28257" xr:uid="{1142B2A0-C8EA-46D4-8564-907762C94105}"/>
    <cellStyle name="Comma [0] 2 6 3 5" xfId="16426" xr:uid="{2EA6D695-EE0F-45BF-A541-1A9138D5E4F8}"/>
    <cellStyle name="Comma [0] 2 6 4" xfId="19765" xr:uid="{DE6F0E11-2D60-42CC-A490-68DB15E51FE7}"/>
    <cellStyle name="Comma [0] 2 6 4 2" xfId="26623" xr:uid="{018CC4A8-66D3-4C77-ABDC-0885D99173F5}"/>
    <cellStyle name="Comma [0] 2 6 4 3" xfId="28551" xr:uid="{6B5590D4-AF64-4983-AD7E-A46EF86B516A}"/>
    <cellStyle name="Comma [0] 2 6 5" xfId="25660" xr:uid="{FCDAB79B-A9B9-472F-A83C-D3E872F209DF}"/>
    <cellStyle name="Comma [0] 2 6 6" xfId="27587" xr:uid="{AD4AE8AC-A3B0-43A7-89AA-A1AE4C8323F8}"/>
    <cellStyle name="Comma [0] 2 6 7" xfId="7498" xr:uid="{06623C52-8B45-4DA4-A809-013D89B50796}"/>
    <cellStyle name="Comma [0] 2 6 8" xfId="31676" xr:uid="{8DEF46F7-8110-498B-B826-6A53831DF421}"/>
    <cellStyle name="Comma [0] 2 7" xfId="635" xr:uid="{06A19481-4550-4A63-BCA4-2A9F26CCAEB1}"/>
    <cellStyle name="Comma [0] 2 7 2" xfId="1905" xr:uid="{0F4DA94B-6011-43E2-AB30-1B96612E4EA1}"/>
    <cellStyle name="Comma [0] 2 7 2 2" xfId="3764" xr:uid="{254276FB-D6A6-40E0-8962-B7D120E88C2D}"/>
    <cellStyle name="Comma [0] 2 7 2 2 2" xfId="26853" xr:uid="{B747493F-3217-4AB9-B99A-F7CECCAEB161}"/>
    <cellStyle name="Comma [0] 2 7 2 2 3" xfId="28781" xr:uid="{CFDED9F6-8D61-48C4-B8D0-71495714A356}"/>
    <cellStyle name="Comma [0] 2 7 2 2 4" xfId="20747" xr:uid="{36CD4A93-8FC8-4704-BE33-6CDC215A9D47}"/>
    <cellStyle name="Comma [0] 2 7 2 3" xfId="25890" xr:uid="{84848720-C7D6-4CA8-876C-8A90EEB26D92}"/>
    <cellStyle name="Comma [0] 2 7 2 4" xfId="27817" xr:uid="{111D3B7F-A8B0-48DE-A3E1-43965EF9017B}"/>
    <cellStyle name="Comma [0] 2 7 2 5" xfId="8542" xr:uid="{1CBF30AC-F531-464A-B9BE-7E8A97249353}"/>
    <cellStyle name="Comma [0] 2 7 3" xfId="3465" xr:uid="{31245741-E189-44B5-873D-DE6B3F212243}"/>
    <cellStyle name="Comma [0] 2 7 3 2" xfId="23286" xr:uid="{00AEC39F-1350-4DB5-B436-BC4100A43581}"/>
    <cellStyle name="Comma [0] 2 7 3 2 2" xfId="27293" xr:uid="{BABFE99E-3D29-4DCF-BFBD-4ED4675909F1}"/>
    <cellStyle name="Comma [0] 2 7 3 2 3" xfId="29221" xr:uid="{32109B89-EA82-4DD8-AFB7-4228C7F88128}"/>
    <cellStyle name="Comma [0] 2 7 3 3" xfId="26330" xr:uid="{3DBB3083-5CEE-417E-8064-E50BFB1E60F3}"/>
    <cellStyle name="Comma [0] 2 7 3 4" xfId="28258" xr:uid="{814FFD61-7B75-4193-9756-1957D619D879}"/>
    <cellStyle name="Comma [0] 2 7 3 5" xfId="16427" xr:uid="{3B688F2D-17B0-4A41-8119-67A5E07891FF}"/>
    <cellStyle name="Comma [0] 2 7 4" xfId="19766" xr:uid="{D810555A-1655-456A-8AE9-A5732D4B57CC}"/>
    <cellStyle name="Comma [0] 2 7 4 2" xfId="26624" xr:uid="{74C57116-978A-448D-99A7-DBC0BD19B0A2}"/>
    <cellStyle name="Comma [0] 2 7 4 3" xfId="28552" xr:uid="{FC680080-E5C1-41C8-BA8E-18B772B667E9}"/>
    <cellStyle name="Comma [0] 2 7 5" xfId="25661" xr:uid="{F132CC63-A52B-4296-BB11-B25E5885F73D}"/>
    <cellStyle name="Comma [0] 2 7 6" xfId="27588" xr:uid="{CD93D5CD-4146-4445-A50E-13091E436D4A}"/>
    <cellStyle name="Comma [0] 2 7 7" xfId="7499" xr:uid="{497F127D-7E61-4374-8110-457485F3E6B9}"/>
    <cellStyle name="Comma [0] 2 7 8" xfId="31677" xr:uid="{FD5442D9-F334-4853-A81D-52B1E2B84F54}"/>
    <cellStyle name="Comma [0] 2 8" xfId="636" xr:uid="{B519CAC8-2D25-4994-89F5-3BE1F88F9E5A}"/>
    <cellStyle name="Comma [0] 2 8 2" xfId="1906" xr:uid="{59B6A93B-8B24-4170-9BCD-CE7C3227A3FD}"/>
    <cellStyle name="Comma [0] 2 8 2 2" xfId="3765" xr:uid="{EB46F1E8-64C0-4924-97DF-A23A332E550B}"/>
    <cellStyle name="Comma [0] 2 8 2 2 2" xfId="26854" xr:uid="{573C9EE1-819F-4AFE-88D4-07CED623C383}"/>
    <cellStyle name="Comma [0] 2 8 2 2 3" xfId="28782" xr:uid="{E88A4250-3D53-4BC3-8F3E-A1EE14937CE6}"/>
    <cellStyle name="Comma [0] 2 8 2 2 4" xfId="20748" xr:uid="{1AC5F14F-C1BC-4DD2-946E-35130A6D3A69}"/>
    <cellStyle name="Comma [0] 2 8 2 3" xfId="25891" xr:uid="{493A6810-12EF-4C6B-AB88-9A4542178762}"/>
    <cellStyle name="Comma [0] 2 8 2 4" xfId="27818" xr:uid="{C546B492-0133-4BE1-A483-350102F49125}"/>
    <cellStyle name="Comma [0] 2 8 2 5" xfId="8543" xr:uid="{DEC29E47-B4E0-4C4C-A036-09645DB02DBA}"/>
    <cellStyle name="Comma [0] 2 8 3" xfId="3466" xr:uid="{DA275299-A788-44AE-A897-09F3833C378C}"/>
    <cellStyle name="Comma [0] 2 8 3 2" xfId="23287" xr:uid="{515BA2FE-CB1B-4EB4-8217-28119D70A617}"/>
    <cellStyle name="Comma [0] 2 8 3 2 2" xfId="27294" xr:uid="{A37CB34E-D5D6-40BB-8240-B506A4975C87}"/>
    <cellStyle name="Comma [0] 2 8 3 2 3" xfId="29222" xr:uid="{EBB848CD-9DC0-43F2-A514-C6DDE0E21297}"/>
    <cellStyle name="Comma [0] 2 8 3 3" xfId="26331" xr:uid="{EA24ADD2-A275-42C1-9DF7-0D3B6FFC26CC}"/>
    <cellStyle name="Comma [0] 2 8 3 4" xfId="28259" xr:uid="{D2F5E0C1-B1BB-4A12-9162-13A54CD61502}"/>
    <cellStyle name="Comma [0] 2 8 3 5" xfId="16428" xr:uid="{CE5A3DC8-2F68-4E77-9D8D-621132146FBD}"/>
    <cellStyle name="Comma [0] 2 8 4" xfId="19767" xr:uid="{7299EFBD-A69F-4169-9EEA-9B70718D585E}"/>
    <cellStyle name="Comma [0] 2 8 4 2" xfId="26625" xr:uid="{5343EF7C-EC64-4DC1-B31A-0536B65A1428}"/>
    <cellStyle name="Comma [0] 2 8 4 3" xfId="28553" xr:uid="{9381FC5F-15E2-4C34-BFBA-473E393709D6}"/>
    <cellStyle name="Comma [0] 2 8 5" xfId="25662" xr:uid="{D346285C-A1B0-4DD2-B735-EA369F7F39A6}"/>
    <cellStyle name="Comma [0] 2 8 6" xfId="27589" xr:uid="{AB61B021-5064-4D1A-ACB7-FCA7F4C311EC}"/>
    <cellStyle name="Comma [0] 2 8 7" xfId="7500" xr:uid="{EFC656BA-0EEA-4B7D-8205-D45D8300DE25}"/>
    <cellStyle name="Comma [0] 2 8 8" xfId="31678" xr:uid="{C3593475-BAEA-495B-AEEC-9C7F3A940B03}"/>
    <cellStyle name="Comma [0] 2 9" xfId="637" xr:uid="{C451C0D7-DC33-4551-B734-E675D5BCD88C}"/>
    <cellStyle name="Comma [0] 2 9 2" xfId="1907" xr:uid="{5C63086B-12A5-4319-82E1-CBCDDD595884}"/>
    <cellStyle name="Comma [0] 2 9 2 2" xfId="3766" xr:uid="{CC4BC27C-53D8-4A06-A496-B2E8D7E71DEF}"/>
    <cellStyle name="Comma [0] 2 9 2 2 2" xfId="26855" xr:uid="{AC23A20E-2336-416E-AE44-32139DC2171B}"/>
    <cellStyle name="Comma [0] 2 9 2 2 3" xfId="28783" xr:uid="{764CD752-0A73-45FC-8917-0273BA61753E}"/>
    <cellStyle name="Comma [0] 2 9 2 2 4" xfId="20749" xr:uid="{B3E81842-6F7A-475A-B888-E4C5A5436817}"/>
    <cellStyle name="Comma [0] 2 9 2 3" xfId="25892" xr:uid="{E2CCE414-57E7-4043-A246-552412C4E8A7}"/>
    <cellStyle name="Comma [0] 2 9 2 4" xfId="27819" xr:uid="{5922C3D3-CCD1-4F7A-AC2B-BEC231FB3484}"/>
    <cellStyle name="Comma [0] 2 9 2 5" xfId="8544" xr:uid="{B5F7491F-A06C-4141-889E-9B91DD7C7A43}"/>
    <cellStyle name="Comma [0] 2 9 3" xfId="3467" xr:uid="{0F1EE79B-F2B2-42F5-A3BA-5EDD53AD2728}"/>
    <cellStyle name="Comma [0] 2 9 3 2" xfId="23288" xr:uid="{F87367B9-4F5C-44B3-9FE4-559241036386}"/>
    <cellStyle name="Comma [0] 2 9 3 2 2" xfId="27295" xr:uid="{5A71C31B-D8BF-41D4-ADA9-671A5070B404}"/>
    <cellStyle name="Comma [0] 2 9 3 2 3" xfId="29223" xr:uid="{8647F788-9978-48D0-9AC2-300110D68FB4}"/>
    <cellStyle name="Comma [0] 2 9 3 3" xfId="26332" xr:uid="{263B4831-D629-401A-A061-B83B87C1624C}"/>
    <cellStyle name="Comma [0] 2 9 3 4" xfId="28260" xr:uid="{D47C8F0F-AA42-4158-8E89-3C58E825FB01}"/>
    <cellStyle name="Comma [0] 2 9 3 5" xfId="16429" xr:uid="{BA6EA1E7-7BA8-4471-B0D9-E375219BBFDB}"/>
    <cellStyle name="Comma [0] 2 9 4" xfId="19768" xr:uid="{2F71F541-1255-4612-9AAC-8A11BB82F0DB}"/>
    <cellStyle name="Comma [0] 2 9 4 2" xfId="26626" xr:uid="{78D87DE0-59F5-463E-B071-1D231FF9C07B}"/>
    <cellStyle name="Comma [0] 2 9 4 3" xfId="28554" xr:uid="{666852C6-C08E-46B1-9FA1-AB79380AEC94}"/>
    <cellStyle name="Comma [0] 2 9 5" xfId="25663" xr:uid="{63B83D3C-48A8-4F14-A1D9-7A37A124648B}"/>
    <cellStyle name="Comma [0] 2 9 6" xfId="27590" xr:uid="{38AE642B-D1DD-4C79-B6F2-BE2A1F22F0F8}"/>
    <cellStyle name="Comma [0] 2 9 7" xfId="7501" xr:uid="{0848DFCC-EAFA-47A9-8015-EB116BD75826}"/>
    <cellStyle name="Comma [0] 2 9 8" xfId="31679" xr:uid="{B642F594-AD7F-4C7B-999A-ECC335CF17CC}"/>
    <cellStyle name="Comma 10" xfId="7502" xr:uid="{545B3922-3737-4A41-8364-FDBADDBD2855}"/>
    <cellStyle name="Comma 10 10" xfId="12673" xr:uid="{75C3F327-F208-4509-AF6F-C73AB08378B2}"/>
    <cellStyle name="Comma 10 10 2" xfId="23146" xr:uid="{AA1118D2-3041-42C4-81F1-F26DFF76FB31}"/>
    <cellStyle name="Comma 10 10 2 2" xfId="27163" xr:uid="{20A6A950-95EA-4B72-A9A0-618371763338}"/>
    <cellStyle name="Comma 10 10 2 3" xfId="29091" xr:uid="{74C10E04-214D-4D9D-83C9-F6639D5CA35B}"/>
    <cellStyle name="Comma 10 10 2 4" xfId="32097" xr:uid="{827EB093-A27D-43D3-B32C-5BDBDE402434}"/>
    <cellStyle name="Comma 10 10 3" xfId="26200" xr:uid="{C4D8F80B-D211-4605-8DD7-6CCB13E32429}"/>
    <cellStyle name="Comma 10 10 3 2" xfId="32098" xr:uid="{5CFB36E6-4022-4AB1-B2DF-46380C9C8BDD}"/>
    <cellStyle name="Comma 10 10 4" xfId="28128" xr:uid="{FDC666A0-3C56-4D9F-BBFC-543D9354D40B}"/>
    <cellStyle name="Comma 10 10 4 2" xfId="49461" xr:uid="{C694C1EC-A2D6-453D-B642-5F0FF2513313}"/>
    <cellStyle name="Comma 10 10 5" xfId="32096" xr:uid="{BC075D7F-E33D-4AAF-B8A0-8494559B3EE3}"/>
    <cellStyle name="Comma 10 11" xfId="12674" xr:uid="{DA8AB779-8B5C-45BA-BC0F-CDFA7CECDB7A}"/>
    <cellStyle name="Comma 10 11 2" xfId="23147" xr:uid="{BA8781B2-90C2-4A5B-812A-2FCC377DA955}"/>
    <cellStyle name="Comma 10 11 2 2" xfId="27164" xr:uid="{A39538BF-0542-41E8-9FE3-894EA6811101}"/>
    <cellStyle name="Comma 10 11 2 3" xfId="29092" xr:uid="{8B541A65-EA08-4EAA-9408-AD2137022F51}"/>
    <cellStyle name="Comma 10 11 3" xfId="26201" xr:uid="{FE332C01-3C08-4636-A2EA-5C85391C5C83}"/>
    <cellStyle name="Comma 10 11 4" xfId="28129" xr:uid="{284DBB61-9B41-4A86-B993-AABBF0F6FDED}"/>
    <cellStyle name="Comma 10 11 5" xfId="32099" xr:uid="{6BE89CAB-FD4A-4FC9-81CA-1F5156C80A74}"/>
    <cellStyle name="Comma 10 12" xfId="19769" xr:uid="{CF29985A-27CA-49E2-A457-F7EEDA5285CD}"/>
    <cellStyle name="Comma 10 12 2" xfId="26627" xr:uid="{31286533-BF13-4342-B363-62E12BE711BC}"/>
    <cellStyle name="Comma 10 12 3" xfId="28555" xr:uid="{87D879F1-9F85-490A-B5B3-7D54F7D36365}"/>
    <cellStyle name="Comma 10 12 4" xfId="32100" xr:uid="{D2BB2A53-1221-4BF7-BA7F-EF5AA25204AB}"/>
    <cellStyle name="Comma 10 13" xfId="25664" xr:uid="{C6A08F31-41DA-49D6-9DE6-2CF52A137835}"/>
    <cellStyle name="Comma 10 14" xfId="27591" xr:uid="{BAC2EAFE-C190-4835-AF7E-3C035FC1B5B0}"/>
    <cellStyle name="Comma 10 15" xfId="31680" xr:uid="{23D88EDC-8274-4F60-8DFC-782C8B95EFE9}"/>
    <cellStyle name="Comma 10 2" xfId="638" xr:uid="{7198C7D7-28CB-4C48-A905-3DFD690071FA}"/>
    <cellStyle name="Comma 10 2 10" xfId="639" xr:uid="{4D071E2B-1D1D-446F-9486-39D0F415E4F1}"/>
    <cellStyle name="Comma 10 2 10 2" xfId="1909" xr:uid="{3A13BC09-918B-4562-BBF5-DBF9E8DCD6EF}"/>
    <cellStyle name="Comma 10 2 10 2 2" xfId="3768" xr:uid="{FAF8E532-D9AA-4684-99A4-70D3E1539C98}"/>
    <cellStyle name="Comma 10 2 10 2 2 2" xfId="26857" xr:uid="{DC8F64AD-AF56-4237-836F-84337FAE7C87}"/>
    <cellStyle name="Comma 10 2 10 2 2 3" xfId="28785" xr:uid="{209611ED-FD6F-4756-B126-C05CDFD671CE}"/>
    <cellStyle name="Comma 10 2 10 2 2 4" xfId="20751" xr:uid="{329EF4E2-DE1E-4F8A-8ED2-1E881E648B16}"/>
    <cellStyle name="Comma 10 2 10 2 3" xfId="25894" xr:uid="{7D043BDF-FB98-4881-BD52-426B66EC7292}"/>
    <cellStyle name="Comma 10 2 10 2 4" xfId="27821" xr:uid="{1DD40B3F-4577-4D69-ADD0-4FB31065C61B}"/>
    <cellStyle name="Comma 10 2 10 2 5" xfId="8546" xr:uid="{F88F9FD2-3FF5-4D25-AB54-C0F38BBE719C}"/>
    <cellStyle name="Comma 10 2 10 3" xfId="3469" xr:uid="{C4C93C04-05C6-4150-9B6A-FC22340E7D68}"/>
    <cellStyle name="Comma 10 2 10 3 2" xfId="23290" xr:uid="{3F4BDFFC-5FEC-426C-B9A9-6D1359667422}"/>
    <cellStyle name="Comma 10 2 10 3 2 2" xfId="27297" xr:uid="{EAE5928B-1267-4B78-9990-DFF03849C48A}"/>
    <cellStyle name="Comma 10 2 10 3 2 3" xfId="29225" xr:uid="{B87F9317-B11E-4DCC-9AA9-2516B8E99CAD}"/>
    <cellStyle name="Comma 10 2 10 3 3" xfId="26334" xr:uid="{735B041A-9138-4B11-A4F5-DC43994F9644}"/>
    <cellStyle name="Comma 10 2 10 3 4" xfId="28262" xr:uid="{90B23F8A-240E-48D7-A9B0-9FC5E8CF6707}"/>
    <cellStyle name="Comma 10 2 10 3 5" xfId="16431" xr:uid="{DA67C46F-E512-488B-B303-71645A2AACFF}"/>
    <cellStyle name="Comma 10 2 10 4" xfId="19771" xr:uid="{3DDFA3D2-BF95-4729-96DD-F4A136CBAF3E}"/>
    <cellStyle name="Comma 10 2 10 4 2" xfId="26629" xr:uid="{1C8B7239-4CD0-4602-AF81-85B8CC5E046B}"/>
    <cellStyle name="Comma 10 2 10 4 3" xfId="28557" xr:uid="{D6409641-D156-4EA0-B92E-45C80EFB6867}"/>
    <cellStyle name="Comma 10 2 10 5" xfId="25666" xr:uid="{FCF0FE6A-D44E-4E65-995B-73FE4FE8052E}"/>
    <cellStyle name="Comma 10 2 10 6" xfId="27593" xr:uid="{89E35153-4DB2-4811-9345-4603FF2CD2E9}"/>
    <cellStyle name="Comma 10 2 10 7" xfId="7504" xr:uid="{71593EBE-C381-4F8C-A75D-BE7A9310074E}"/>
    <cellStyle name="Comma 10 2 10 8" xfId="31682" xr:uid="{0FD7417C-AD89-4289-8A1D-FEC3ECE362B2}"/>
    <cellStyle name="Comma 10 2 11" xfId="640" xr:uid="{B1C3D6C3-1BF1-44D0-9EDE-B63115055644}"/>
    <cellStyle name="Comma 10 2 11 2" xfId="1910" xr:uid="{3A4E7239-3BC6-410F-9922-8A5BB0F435D9}"/>
    <cellStyle name="Comma 10 2 11 2 2" xfId="3769" xr:uid="{6A0355E7-13B7-4E8D-9E10-80AB30CC25CD}"/>
    <cellStyle name="Comma 10 2 11 2 2 2" xfId="26858" xr:uid="{C10CB38D-192F-4E31-8415-4406B8B4F375}"/>
    <cellStyle name="Comma 10 2 11 2 2 3" xfId="28786" xr:uid="{2A973CAA-D4FF-41C0-83ED-D8459FFC769B}"/>
    <cellStyle name="Comma 10 2 11 2 2 4" xfId="20752" xr:uid="{8AEB86D9-A124-46D1-BF91-495B8524ADC6}"/>
    <cellStyle name="Comma 10 2 11 2 3" xfId="25895" xr:uid="{9BE104F4-D978-456E-8B7D-5AB73EBE9707}"/>
    <cellStyle name="Comma 10 2 11 2 4" xfId="27822" xr:uid="{12D735DB-1F0E-4F6E-A705-5A4C5D8C8DB7}"/>
    <cellStyle name="Comma 10 2 11 2 5" xfId="8547" xr:uid="{C041317F-2096-48B9-A6A9-6EB58D0D1C45}"/>
    <cellStyle name="Comma 10 2 11 3" xfId="3470" xr:uid="{5B62E47B-0C7C-4F98-BC74-AB2F650DF2C9}"/>
    <cellStyle name="Comma 10 2 11 3 2" xfId="23291" xr:uid="{908F5D1C-B6A7-4869-9477-CDF6E5AF6318}"/>
    <cellStyle name="Comma 10 2 11 3 2 2" xfId="27298" xr:uid="{F045839F-23C4-4D1E-B58D-5ECFEF879774}"/>
    <cellStyle name="Comma 10 2 11 3 2 3" xfId="29226" xr:uid="{7F7990BC-6C6F-49D9-A556-C1C9F13B2FED}"/>
    <cellStyle name="Comma 10 2 11 3 3" xfId="26335" xr:uid="{8A9F88C2-E494-4D70-A5DC-D6CB928F53BD}"/>
    <cellStyle name="Comma 10 2 11 3 4" xfId="28263" xr:uid="{BE2BDEAE-F20F-4C35-8735-B3F579883C2B}"/>
    <cellStyle name="Comma 10 2 11 3 5" xfId="16432" xr:uid="{88838A0B-832A-4F96-B182-ABF98E41E35A}"/>
    <cellStyle name="Comma 10 2 11 4" xfId="19772" xr:uid="{B946E888-F517-4AC6-920B-75A53C3E6AD2}"/>
    <cellStyle name="Comma 10 2 11 4 2" xfId="26630" xr:uid="{BB046901-87F1-4C73-ACC8-B6D90C5D4BD5}"/>
    <cellStyle name="Comma 10 2 11 4 3" xfId="28558" xr:uid="{BC0A2902-0B43-4E35-88C6-A2DFEDC52E7B}"/>
    <cellStyle name="Comma 10 2 11 5" xfId="25667" xr:uid="{8DAA7EB4-0767-42B5-ADF2-D1A44868E1A6}"/>
    <cellStyle name="Comma 10 2 11 6" xfId="27594" xr:uid="{DB6F1DAB-9A3C-44B8-96CD-FE3289EDEDA9}"/>
    <cellStyle name="Comma 10 2 11 7" xfId="7505" xr:uid="{8484E3D8-500C-4FB0-B384-83AF00E6CDC4}"/>
    <cellStyle name="Comma 10 2 11 8" xfId="31683" xr:uid="{3E99FCCE-AACB-49ED-A593-9CC41CB48F97}"/>
    <cellStyle name="Comma 10 2 12" xfId="641" xr:uid="{E709FED8-347F-49AC-873D-21BBF1990F36}"/>
    <cellStyle name="Comma 10 2 12 2" xfId="1911" xr:uid="{21B08564-5291-44A1-8919-FF0A30CB1AA9}"/>
    <cellStyle name="Comma 10 2 12 2 2" xfId="3770" xr:uid="{F6A6F6E6-1765-4E5C-9DEA-1A5EA9BCDE4B}"/>
    <cellStyle name="Comma 10 2 12 2 2 2" xfId="26859" xr:uid="{3504EB84-2169-48E0-98C4-E3258CE46841}"/>
    <cellStyle name="Comma 10 2 12 2 2 3" xfId="28787" xr:uid="{FD37C5F5-DA38-4AA2-B538-CA72E76C3744}"/>
    <cellStyle name="Comma 10 2 12 2 2 4" xfId="20753" xr:uid="{BA0C0CD8-65FB-4C47-B014-D40A89440D82}"/>
    <cellStyle name="Comma 10 2 12 2 3" xfId="25896" xr:uid="{1180E29C-7F79-476F-AE33-11AAE9A49008}"/>
    <cellStyle name="Comma 10 2 12 2 4" xfId="27823" xr:uid="{BC1FC04D-E2F6-4609-8837-CD55728F36FA}"/>
    <cellStyle name="Comma 10 2 12 2 5" xfId="8548" xr:uid="{EFE021F6-03AF-43B0-BAEB-0C3ED7A72994}"/>
    <cellStyle name="Comma 10 2 12 3" xfId="3471" xr:uid="{213F9F79-4CF0-463E-BBEC-A06DA9796116}"/>
    <cellStyle name="Comma 10 2 12 3 2" xfId="23292" xr:uid="{E59421AE-2A75-43A2-8F7A-2852CA67A93F}"/>
    <cellStyle name="Comma 10 2 12 3 2 2" xfId="27299" xr:uid="{83AD01EF-FB64-4B93-A11D-147711B24831}"/>
    <cellStyle name="Comma 10 2 12 3 2 3" xfId="29227" xr:uid="{09173D6E-F1B4-4214-981D-5520333E3A97}"/>
    <cellStyle name="Comma 10 2 12 3 3" xfId="26336" xr:uid="{D85D97D9-52F5-4F7B-82DF-55AC971EC99E}"/>
    <cellStyle name="Comma 10 2 12 3 4" xfId="28264" xr:uid="{E679D6E3-8802-40BC-AD29-9409A50B9480}"/>
    <cellStyle name="Comma 10 2 12 3 5" xfId="16433" xr:uid="{771AFE74-0224-4DBE-81D7-75FF796097BF}"/>
    <cellStyle name="Comma 10 2 12 4" xfId="19773" xr:uid="{AA5B2C2F-B63F-45E7-AA2D-85864B8626A0}"/>
    <cellStyle name="Comma 10 2 12 4 2" xfId="26631" xr:uid="{D9F413D0-1717-4152-BBDC-3DCE6045D769}"/>
    <cellStyle name="Comma 10 2 12 4 3" xfId="28559" xr:uid="{BB6569EC-5AC6-4C9B-912D-04C3E0414ED7}"/>
    <cellStyle name="Comma 10 2 12 5" xfId="25668" xr:uid="{1747CEC5-6BCC-4CD3-A65B-A10181303D5F}"/>
    <cellStyle name="Comma 10 2 12 6" xfId="27595" xr:uid="{4607E459-C967-4A5D-A488-0EDC1CA77CBC}"/>
    <cellStyle name="Comma 10 2 12 7" xfId="7506" xr:uid="{D014F52B-FF42-4A54-8D7A-91372B48855C}"/>
    <cellStyle name="Comma 10 2 12 8" xfId="31684" xr:uid="{DECBE3DD-1CF1-4F51-B01B-E4C180B60AAD}"/>
    <cellStyle name="Comma 10 2 13" xfId="642" xr:uid="{41A2506F-3C72-4CA6-B43B-A9F641429E56}"/>
    <cellStyle name="Comma 10 2 13 2" xfId="1912" xr:uid="{ED9E1C03-DDFD-472A-A6E1-99F333650728}"/>
    <cellStyle name="Comma 10 2 13 2 2" xfId="3771" xr:uid="{8665AAA4-7D1B-4D92-9E0A-A35696B69B3D}"/>
    <cellStyle name="Comma 10 2 13 2 2 2" xfId="26860" xr:uid="{0D9DCCB2-973A-462C-B883-8B47C8B0A539}"/>
    <cellStyle name="Comma 10 2 13 2 2 3" xfId="28788" xr:uid="{3EA666FE-9EC2-427C-BC06-602E5207D7A6}"/>
    <cellStyle name="Comma 10 2 13 2 2 4" xfId="20754" xr:uid="{D8CF100C-5A48-4688-A395-9DDA5FD87314}"/>
    <cellStyle name="Comma 10 2 13 2 3" xfId="25897" xr:uid="{E5A4D3F0-1BE4-46E0-9906-2541326E6F2A}"/>
    <cellStyle name="Comma 10 2 13 2 4" xfId="27824" xr:uid="{92ECE299-68BF-405F-8F8B-F8263C8BB79C}"/>
    <cellStyle name="Comma 10 2 13 2 5" xfId="8549" xr:uid="{9F08BDA8-10E2-4E4F-B032-24F05F3C2CDA}"/>
    <cellStyle name="Comma 10 2 13 3" xfId="3472" xr:uid="{FFD795C2-7B86-4518-B5AC-AFD1AFE52E9E}"/>
    <cellStyle name="Comma 10 2 13 3 2" xfId="23293" xr:uid="{835070B8-6A12-4D63-802E-72FE79011758}"/>
    <cellStyle name="Comma 10 2 13 3 2 2" xfId="27300" xr:uid="{6473C148-5B82-472E-888E-3775AA92A7D0}"/>
    <cellStyle name="Comma 10 2 13 3 2 3" xfId="29228" xr:uid="{C0FAADD0-D6A2-4527-BDB9-281335096895}"/>
    <cellStyle name="Comma 10 2 13 3 3" xfId="26337" xr:uid="{807E2F1D-E140-498D-8E5E-AFB59E7D06E6}"/>
    <cellStyle name="Comma 10 2 13 3 4" xfId="28265" xr:uid="{386F0B97-D404-4E32-BD9A-8D920852D38B}"/>
    <cellStyle name="Comma 10 2 13 3 5" xfId="16434" xr:uid="{C4B35171-9661-4690-A9F1-AA7928BD0EC9}"/>
    <cellStyle name="Comma 10 2 13 4" xfId="19774" xr:uid="{51AA5CB1-0406-41AA-AA9C-A2344FB63AF1}"/>
    <cellStyle name="Comma 10 2 13 4 2" xfId="26632" xr:uid="{A71A9AC4-47D7-45F6-9A60-75AD56541EB2}"/>
    <cellStyle name="Comma 10 2 13 4 3" xfId="28560" xr:uid="{179A0520-275C-4367-905F-72A93486AD84}"/>
    <cellStyle name="Comma 10 2 13 5" xfId="25669" xr:uid="{B5761C95-2171-4668-B660-EA78E8B9EC81}"/>
    <cellStyle name="Comma 10 2 13 6" xfId="27596" xr:uid="{69C50BCD-12C8-4AB6-9437-B11CB0B2710A}"/>
    <cellStyle name="Comma 10 2 13 7" xfId="7507" xr:uid="{CF082F61-6896-4343-A11A-9211D1A6E65A}"/>
    <cellStyle name="Comma 10 2 13 8" xfId="31685" xr:uid="{D469D0D6-B280-4549-8C14-3737FFB3E1B0}"/>
    <cellStyle name="Comma 10 2 14" xfId="643" xr:uid="{6FC0384E-F899-4838-A410-F48579F05A67}"/>
    <cellStyle name="Comma 10 2 14 2" xfId="1913" xr:uid="{55219AA9-8DDD-4E31-B8CE-ADDD9BF377BA}"/>
    <cellStyle name="Comma 10 2 14 2 2" xfId="3772" xr:uid="{A3358F05-0E90-4D16-9D08-ACE722BB6E4C}"/>
    <cellStyle name="Comma 10 2 14 2 2 2" xfId="26861" xr:uid="{1B68D0E8-F549-4BC8-94D5-6336BED81E47}"/>
    <cellStyle name="Comma 10 2 14 2 2 3" xfId="28789" xr:uid="{56EF3F34-F218-4F1D-8E72-9A4D6777EF6C}"/>
    <cellStyle name="Comma 10 2 14 2 2 4" xfId="20755" xr:uid="{04423E08-3A89-4C0C-8F66-D1A505BE79AF}"/>
    <cellStyle name="Comma 10 2 14 2 3" xfId="25898" xr:uid="{FBAA4015-C9D4-4AA3-A31C-06EF95FBDA6D}"/>
    <cellStyle name="Comma 10 2 14 2 4" xfId="27825" xr:uid="{507E6710-A2DC-4FD2-BA5F-8FB166EA4D8C}"/>
    <cellStyle name="Comma 10 2 14 2 5" xfId="8550" xr:uid="{F5DBA6E6-7749-4066-A9CA-E3EB5C071CC9}"/>
    <cellStyle name="Comma 10 2 14 3" xfId="3473" xr:uid="{EDF80CCC-F8AA-4473-9DE1-6B05C7A6F9A0}"/>
    <cellStyle name="Comma 10 2 14 3 2" xfId="23294" xr:uid="{9D285620-A19D-4FBB-92DE-B249D0420510}"/>
    <cellStyle name="Comma 10 2 14 3 2 2" xfId="27301" xr:uid="{2B9A777A-BBBC-4110-9573-1AFA192DB20C}"/>
    <cellStyle name="Comma 10 2 14 3 2 3" xfId="29229" xr:uid="{D8E80D36-8FA0-40C0-B9A1-63DBA737B41D}"/>
    <cellStyle name="Comma 10 2 14 3 3" xfId="26338" xr:uid="{B406194B-E6D8-429F-85EC-445E956F91A1}"/>
    <cellStyle name="Comma 10 2 14 3 4" xfId="28266" xr:uid="{E9CEBAD4-297B-4DB0-A22A-EBDE64D36849}"/>
    <cellStyle name="Comma 10 2 14 3 5" xfId="16435" xr:uid="{1865BBF6-1326-4D8E-AB67-3CD18DC4018D}"/>
    <cellStyle name="Comma 10 2 14 4" xfId="19775" xr:uid="{15E55CE0-C09A-450C-9587-994DC10C88B4}"/>
    <cellStyle name="Comma 10 2 14 4 2" xfId="26633" xr:uid="{EB7A7D88-6A7F-4734-B54D-F38A3313A013}"/>
    <cellStyle name="Comma 10 2 14 4 3" xfId="28561" xr:uid="{072BF535-472A-4E76-B966-D9BB8A105590}"/>
    <cellStyle name="Comma 10 2 14 5" xfId="25670" xr:uid="{6DC2792B-01FB-4864-89C9-E4E1723EBBBA}"/>
    <cellStyle name="Comma 10 2 14 6" xfId="27597" xr:uid="{B420ED5E-2C29-47E7-9907-A8F4794063E6}"/>
    <cellStyle name="Comma 10 2 14 7" xfId="7508" xr:uid="{98259157-771E-45EA-A13C-121076CE70A9}"/>
    <cellStyle name="Comma 10 2 14 8" xfId="31686" xr:uid="{6B4558D2-399F-44BF-8F31-65DF2CBEC577}"/>
    <cellStyle name="Comma 10 2 15" xfId="644" xr:uid="{74374D44-D6B8-4592-A2C0-F3D50D0554F3}"/>
    <cellStyle name="Comma 10 2 15 2" xfId="1914" xr:uid="{3D1FA436-E96A-4F90-BA34-B3A770D375AB}"/>
    <cellStyle name="Comma 10 2 15 2 2" xfId="3773" xr:uid="{E4E8E676-F6B4-4BC8-923F-21171F06EF04}"/>
    <cellStyle name="Comma 10 2 15 2 2 2" xfId="26862" xr:uid="{AA6FB19F-28CC-432F-B54F-A4BD9CF5FF0E}"/>
    <cellStyle name="Comma 10 2 15 2 2 3" xfId="28790" xr:uid="{2F87D8A7-C138-4829-B667-3A626DB0BA6E}"/>
    <cellStyle name="Comma 10 2 15 2 2 4" xfId="20756" xr:uid="{8C8389A7-C525-4D3F-B2C8-89219F8DC431}"/>
    <cellStyle name="Comma 10 2 15 2 3" xfId="25899" xr:uid="{BE9373EF-01A4-475C-8961-C1805AB290C6}"/>
    <cellStyle name="Comma 10 2 15 2 4" xfId="27826" xr:uid="{9FF9BCA9-F3FA-43C1-986B-9DA14C910F2F}"/>
    <cellStyle name="Comma 10 2 15 2 5" xfId="8551" xr:uid="{6EFE755C-7010-43A4-A96D-44465B36D656}"/>
    <cellStyle name="Comma 10 2 15 3" xfId="3474" xr:uid="{8DB8DD5B-FBCD-4CF8-92C3-417249E6277D}"/>
    <cellStyle name="Comma 10 2 15 3 2" xfId="23295" xr:uid="{EA981AA7-3606-4023-B01E-76522FABB92E}"/>
    <cellStyle name="Comma 10 2 15 3 2 2" xfId="27302" xr:uid="{8E9752F2-EEC2-42B2-9D94-6922614D416D}"/>
    <cellStyle name="Comma 10 2 15 3 2 3" xfId="29230" xr:uid="{F457854C-7D27-4B97-A487-DDCB737AFA72}"/>
    <cellStyle name="Comma 10 2 15 3 3" xfId="26339" xr:uid="{37C7C3D6-0E74-4F81-977A-A14B458D9DCA}"/>
    <cellStyle name="Comma 10 2 15 3 4" xfId="28267" xr:uid="{20E5CF72-B5B2-49C8-BEC0-42B76732B3EF}"/>
    <cellStyle name="Comma 10 2 15 3 5" xfId="16436" xr:uid="{84F5A019-1347-449F-8E57-325CB399447D}"/>
    <cellStyle name="Comma 10 2 15 4" xfId="19776" xr:uid="{FA818F95-DA81-4D6A-975B-2C1F41C669F3}"/>
    <cellStyle name="Comma 10 2 15 4 2" xfId="26634" xr:uid="{4D9ABF11-DC24-4FA3-8B5A-7E75A04E1A4B}"/>
    <cellStyle name="Comma 10 2 15 4 3" xfId="28562" xr:uid="{BCD09171-490B-4CE7-A146-20C450C2749B}"/>
    <cellStyle name="Comma 10 2 15 5" xfId="25671" xr:uid="{FC399AB4-17DE-4BA8-BEAF-243936C9C015}"/>
    <cellStyle name="Comma 10 2 15 6" xfId="27598" xr:uid="{181B2CCA-FFC9-49DF-85D6-9C5D561C768C}"/>
    <cellStyle name="Comma 10 2 15 7" xfId="7509" xr:uid="{44C9A9B2-7FB3-4A8E-B0C8-753CEDA263EC}"/>
    <cellStyle name="Comma 10 2 15 8" xfId="31687" xr:uid="{73C13E8F-77E0-4EA4-8248-7E5C1B7B5A39}"/>
    <cellStyle name="Comma 10 2 16" xfId="645" xr:uid="{94008747-4AEF-407E-99EE-D98D5B3CE3C0}"/>
    <cellStyle name="Comma 10 2 16 2" xfId="1915" xr:uid="{01CD2A01-8957-4814-ABD0-FC98B702CCC7}"/>
    <cellStyle name="Comma 10 2 16 2 2" xfId="3774" xr:uid="{FF422AE5-56C4-451C-9F0D-98D2563E9D8F}"/>
    <cellStyle name="Comma 10 2 16 2 2 2" xfId="26863" xr:uid="{4509B597-C950-46E0-8011-E7D095F54D81}"/>
    <cellStyle name="Comma 10 2 16 2 2 3" xfId="28791" xr:uid="{9CFE4B40-4D40-4874-B4C9-4FBED30F750F}"/>
    <cellStyle name="Comma 10 2 16 2 2 4" xfId="20757" xr:uid="{774C9869-54A0-4F35-8B17-228DC9AB8867}"/>
    <cellStyle name="Comma 10 2 16 2 3" xfId="25900" xr:uid="{16D0D3B2-308B-4383-BAC8-0C51D4FAB56B}"/>
    <cellStyle name="Comma 10 2 16 2 4" xfId="27827" xr:uid="{3DC1ED23-9C51-4B25-ADD1-6B02627A3A58}"/>
    <cellStyle name="Comma 10 2 16 2 5" xfId="8552" xr:uid="{A77E642E-8229-470B-9B38-FE8D4A0B02A0}"/>
    <cellStyle name="Comma 10 2 16 3" xfId="3475" xr:uid="{9687DD0C-36BC-4144-ABD1-22E15DA53304}"/>
    <cellStyle name="Comma 10 2 16 3 2" xfId="23296" xr:uid="{1849E24A-A213-4844-93A9-0E3647B75DD7}"/>
    <cellStyle name="Comma 10 2 16 3 2 2" xfId="27303" xr:uid="{13838F54-1EA5-4E65-8634-E51B556EC323}"/>
    <cellStyle name="Comma 10 2 16 3 2 3" xfId="29231" xr:uid="{1ACF9161-F0BE-479A-BFAA-0CFE7A187324}"/>
    <cellStyle name="Comma 10 2 16 3 3" xfId="26340" xr:uid="{B306BAEA-7721-40E1-82D9-F74508A43838}"/>
    <cellStyle name="Comma 10 2 16 3 4" xfId="28268" xr:uid="{1A2178E7-2BE3-45DE-8403-802132B99C95}"/>
    <cellStyle name="Comma 10 2 16 3 5" xfId="16437" xr:uid="{633DF34D-ED27-4165-8F2B-DE80763ABC5C}"/>
    <cellStyle name="Comma 10 2 16 4" xfId="19777" xr:uid="{5413BB36-580E-4D5C-BE50-A7A3FBD3B5AD}"/>
    <cellStyle name="Comma 10 2 16 4 2" xfId="26635" xr:uid="{A6EF9622-73B9-437F-8886-767429767075}"/>
    <cellStyle name="Comma 10 2 16 4 3" xfId="28563" xr:uid="{C6E126E7-5AB6-4F4A-B982-FEC3FBBAAF93}"/>
    <cellStyle name="Comma 10 2 16 5" xfId="25672" xr:uid="{F641044A-3E10-466E-A1D6-99508F13C1FA}"/>
    <cellStyle name="Comma 10 2 16 6" xfId="27599" xr:uid="{CF9BB9D4-916F-4134-A3D0-220E1944A7E3}"/>
    <cellStyle name="Comma 10 2 16 7" xfId="7510" xr:uid="{EE971023-B6EA-4EBF-9927-1DB0557F2136}"/>
    <cellStyle name="Comma 10 2 16 8" xfId="31688" xr:uid="{F9233BA5-8E17-46BE-A15F-28E09F0522B9}"/>
    <cellStyle name="Comma 10 2 17" xfId="646" xr:uid="{03B35073-CF0A-4F9D-8042-6BB60F8B8D8F}"/>
    <cellStyle name="Comma 10 2 17 2" xfId="1916" xr:uid="{70FB3B1E-EC5C-4880-96AA-973F1A30AD66}"/>
    <cellStyle name="Comma 10 2 17 2 2" xfId="3775" xr:uid="{39CCF664-342F-4E67-A8AF-3B5911A2409B}"/>
    <cellStyle name="Comma 10 2 17 2 2 2" xfId="26864" xr:uid="{BC87AD74-FC3D-4250-B5DF-6567944B4239}"/>
    <cellStyle name="Comma 10 2 17 2 2 3" xfId="28792" xr:uid="{4C9DAD3C-F995-4FC2-BA4E-3580BF248609}"/>
    <cellStyle name="Comma 10 2 17 2 2 4" xfId="20758" xr:uid="{70FC56C1-F939-4B6C-92ED-D473A6BDCD48}"/>
    <cellStyle name="Comma 10 2 17 2 3" xfId="25901" xr:uid="{93F0F4AF-32EC-40AA-BCF3-43E84727F567}"/>
    <cellStyle name="Comma 10 2 17 2 4" xfId="27828" xr:uid="{E2C85160-49AC-4E20-81E3-3E03EB15BB1F}"/>
    <cellStyle name="Comma 10 2 17 2 5" xfId="8553" xr:uid="{153EDEC4-3C7E-4734-B09B-D287A4D74C33}"/>
    <cellStyle name="Comma 10 2 17 3" xfId="3476" xr:uid="{B0366A24-F7C6-4762-8C16-B3E5175A3AF3}"/>
    <cellStyle name="Comma 10 2 17 3 2" xfId="23297" xr:uid="{410B514D-EAC4-4940-83BC-3AA86A42F67F}"/>
    <cellStyle name="Comma 10 2 17 3 2 2" xfId="27304" xr:uid="{502F34BD-086A-4E42-9ADC-D12B67F869CB}"/>
    <cellStyle name="Comma 10 2 17 3 2 3" xfId="29232" xr:uid="{C500C78A-E9F1-4F98-B9D2-61D5855C5CB6}"/>
    <cellStyle name="Comma 10 2 17 3 3" xfId="26341" xr:uid="{7280E78B-6162-4EB6-8CCF-4BAC7E6FA783}"/>
    <cellStyle name="Comma 10 2 17 3 4" xfId="28269" xr:uid="{4CAC85D4-C044-4019-A220-8D6A1097757A}"/>
    <cellStyle name="Comma 10 2 17 3 5" xfId="16438" xr:uid="{9A807958-0C13-46EB-80AF-8FEB4B778E49}"/>
    <cellStyle name="Comma 10 2 17 4" xfId="19778" xr:uid="{F0E0E74A-C0D4-47C5-AF03-4FCAE0564873}"/>
    <cellStyle name="Comma 10 2 17 4 2" xfId="26636" xr:uid="{8AAE1D96-D7C5-4DBE-ACF1-E611FFC56B8F}"/>
    <cellStyle name="Comma 10 2 17 4 3" xfId="28564" xr:uid="{207E75E3-9FE9-4626-8309-B6A120BF9829}"/>
    <cellStyle name="Comma 10 2 17 5" xfId="25673" xr:uid="{EA3707D7-821D-477B-9A9F-741436E7E972}"/>
    <cellStyle name="Comma 10 2 17 6" xfId="27600" xr:uid="{F196CD82-ED0B-43FB-926D-28730DF31D5C}"/>
    <cellStyle name="Comma 10 2 17 7" xfId="7511" xr:uid="{7BC44B3E-7686-4853-B78A-6CA06927D8C0}"/>
    <cellStyle name="Comma 10 2 17 8" xfId="31689" xr:uid="{CA5688B9-F9E8-487B-9883-CBB78614B222}"/>
    <cellStyle name="Comma 10 2 18" xfId="1908" xr:uid="{BDEA78CA-F50B-4CAA-9F55-FC36061B296E}"/>
    <cellStyle name="Comma 10 2 18 2" xfId="3767" xr:uid="{EFF50D37-E79A-4C87-B104-8CAFDBB0D665}"/>
    <cellStyle name="Comma 10 2 18 2 2" xfId="26856" xr:uid="{E3EFF926-D059-4A8E-B663-E51D9503F4D5}"/>
    <cellStyle name="Comma 10 2 18 2 3" xfId="28784" xr:uid="{64358952-E311-47B5-99BC-85EF0481F5BE}"/>
    <cellStyle name="Comma 10 2 18 2 4" xfId="20750" xr:uid="{42BA5911-3374-4DA4-9702-37F3A9996613}"/>
    <cellStyle name="Comma 10 2 18 3" xfId="25893" xr:uid="{1EB2063B-C2A0-49AE-85DC-EAA4F4622E5C}"/>
    <cellStyle name="Comma 10 2 18 4" xfId="27820" xr:uid="{465A8715-99D5-4370-8228-9D0F893A5595}"/>
    <cellStyle name="Comma 10 2 18 5" xfId="8545" xr:uid="{C3B34364-D4C0-48D9-B23F-E908DF32AB41}"/>
    <cellStyle name="Comma 10 2 19" xfId="3468" xr:uid="{537ACD7F-3956-4C43-AB54-8CEAB2059E14}"/>
    <cellStyle name="Comma 10 2 19 2" xfId="23289" xr:uid="{1BBF6BF8-F4FF-4E8D-A4C9-327202915D32}"/>
    <cellStyle name="Comma 10 2 19 2 2" xfId="27296" xr:uid="{057A181E-47FE-4E07-A54E-E688A22A993D}"/>
    <cellStyle name="Comma 10 2 19 2 3" xfId="29224" xr:uid="{B83C0F07-8816-485E-A84F-66DC586FD024}"/>
    <cellStyle name="Comma 10 2 19 3" xfId="26333" xr:uid="{3CD5DA6A-8F1C-4F5B-AC42-B90D5CDD0C65}"/>
    <cellStyle name="Comma 10 2 19 4" xfId="28261" xr:uid="{FF2FD929-1505-4D4C-BD01-9E24053B9B40}"/>
    <cellStyle name="Comma 10 2 19 5" xfId="16430" xr:uid="{3F0E3256-1507-40EA-A056-603F36194CCF}"/>
    <cellStyle name="Comma 10 2 2" xfId="647" xr:uid="{7773FC64-C63E-4238-96A2-4AAD14C79540}"/>
    <cellStyle name="Comma 10 2 2 2" xfId="1917" xr:uid="{65E0D5F6-8AE5-419E-9BAA-D09EF8AE5297}"/>
    <cellStyle name="Comma 10 2 2 2 2" xfId="3776" xr:uid="{D51CE1C5-15D2-4BE5-8255-D1AA459C8D40}"/>
    <cellStyle name="Comma 10 2 2 2 2 2" xfId="26865" xr:uid="{6B02E45A-5761-463B-A899-4FFE348B3685}"/>
    <cellStyle name="Comma 10 2 2 2 2 3" xfId="28793" xr:uid="{473859F2-7DEC-468F-874E-9E51659C9DDF}"/>
    <cellStyle name="Comma 10 2 2 2 2 4" xfId="20759" xr:uid="{36CA4C84-495E-47A4-87D2-D5964E34C99C}"/>
    <cellStyle name="Comma 10 2 2 2 3" xfId="25902" xr:uid="{F3247E5C-9EF0-4D90-9B7F-0F7E2419A742}"/>
    <cellStyle name="Comma 10 2 2 2 4" xfId="27829" xr:uid="{313F0E76-1D3B-4E02-B7CE-2AF45887ED6D}"/>
    <cellStyle name="Comma 10 2 2 2 5" xfId="8554" xr:uid="{8A154840-321D-4CA3-A7B0-B7624EFEA371}"/>
    <cellStyle name="Comma 10 2 2 3" xfId="3477" xr:uid="{40E12AB5-BC29-4ECF-B4A6-33085E6F19F1}"/>
    <cellStyle name="Comma 10 2 2 3 2" xfId="23298" xr:uid="{A31087BC-8292-4411-B9A8-F63B143E0093}"/>
    <cellStyle name="Comma 10 2 2 3 2 2" xfId="27305" xr:uid="{2F8974EB-FA14-4F30-AD13-DFE7AD9CDCDC}"/>
    <cellStyle name="Comma 10 2 2 3 2 3" xfId="29233" xr:uid="{56EB526E-F809-4741-BC0C-9B9E821719E0}"/>
    <cellStyle name="Comma 10 2 2 3 3" xfId="26342" xr:uid="{F72EEB83-560C-45C2-89F9-849B15AB62A0}"/>
    <cellStyle name="Comma 10 2 2 3 4" xfId="28270" xr:uid="{848F9739-0A08-44E1-B737-CD00FD246BB9}"/>
    <cellStyle name="Comma 10 2 2 3 5" xfId="16439" xr:uid="{549E722C-C7FE-410B-A212-4148351301F7}"/>
    <cellStyle name="Comma 10 2 2 4" xfId="19779" xr:uid="{CF9DA821-2D7C-404D-9EF9-C8D875E46028}"/>
    <cellStyle name="Comma 10 2 2 4 2" xfId="26637" xr:uid="{58D9D595-5215-495F-BCD6-79F1AB904D0F}"/>
    <cellStyle name="Comma 10 2 2 4 3" xfId="28565" xr:uid="{99F09F33-AF97-4B53-877D-EB519579562A}"/>
    <cellStyle name="Comma 10 2 2 5" xfId="25674" xr:uid="{75D30AB0-5571-4B70-AE4C-264C5E240C22}"/>
    <cellStyle name="Comma 10 2 2 6" xfId="27601" xr:uid="{78509AE9-6AA0-45DD-ACCD-DC68C982554A}"/>
    <cellStyle name="Comma 10 2 2 7" xfId="7512" xr:uid="{1B49570A-E7AD-42A1-B151-013738037AA5}"/>
    <cellStyle name="Comma 10 2 2 8" xfId="31690" xr:uid="{5915A585-EF54-4145-AEB5-E961D4157F74}"/>
    <cellStyle name="Comma 10 2 20" xfId="19770" xr:uid="{219EC3FF-AB5D-451E-9586-062D29FE4E9E}"/>
    <cellStyle name="Comma 10 2 20 2" xfId="26628" xr:uid="{C4D12768-1490-432C-9E3C-646CECAC65B6}"/>
    <cellStyle name="Comma 10 2 20 3" xfId="28556" xr:uid="{947AA7F6-6551-4137-8D62-BB66620FF4BF}"/>
    <cellStyle name="Comma 10 2 21" xfId="25665" xr:uid="{E0307346-3717-4DF9-B819-BD10E66B3873}"/>
    <cellStyle name="Comma 10 2 22" xfId="27592" xr:uid="{EACEF904-427E-484C-B1C0-C76664E40C3F}"/>
    <cellStyle name="Comma 10 2 23" xfId="7503" xr:uid="{204BDE9B-301F-49BF-BE54-51E1C6915166}"/>
    <cellStyle name="Comma 10 2 24" xfId="31681" xr:uid="{C6FBBF8A-8352-4E6E-91CF-1858526ACE93}"/>
    <cellStyle name="Comma 10 2 3" xfId="648" xr:uid="{6C00C309-3FEC-4931-8150-348A41EA4200}"/>
    <cellStyle name="Comma 10 2 3 2" xfId="1918" xr:uid="{BE73730B-E402-4E48-9FEE-F22E31C38CA8}"/>
    <cellStyle name="Comma 10 2 3 2 2" xfId="3777" xr:uid="{0FBE6958-DF5F-40C1-BDE7-F77D9CD0052E}"/>
    <cellStyle name="Comma 10 2 3 2 2 2" xfId="26866" xr:uid="{CB54DC9C-B2DB-475F-9CA8-E29FCCA659BC}"/>
    <cellStyle name="Comma 10 2 3 2 2 3" xfId="28794" xr:uid="{52D5119F-218F-44BB-A4B6-7B775FEC646B}"/>
    <cellStyle name="Comma 10 2 3 2 2 4" xfId="20760" xr:uid="{9D752001-3A92-4A4E-86D3-E64C66E6D9FD}"/>
    <cellStyle name="Comma 10 2 3 2 3" xfId="25903" xr:uid="{7878B95B-84CA-4080-938E-31470AD37A46}"/>
    <cellStyle name="Comma 10 2 3 2 4" xfId="27830" xr:uid="{1A27F427-52ED-4BA7-86FE-BC78F590631C}"/>
    <cellStyle name="Comma 10 2 3 2 5" xfId="8555" xr:uid="{33D1036B-C7FC-4CA9-912A-EF7855FFB161}"/>
    <cellStyle name="Comma 10 2 3 3" xfId="3478" xr:uid="{5350E088-AD0D-4FE8-9DA5-43C8102BD659}"/>
    <cellStyle name="Comma 10 2 3 3 2" xfId="23299" xr:uid="{3462772F-F2DA-4767-BBC4-A8740043345C}"/>
    <cellStyle name="Comma 10 2 3 3 2 2" xfId="27306" xr:uid="{A8537F95-3BA0-464A-9C59-17D237971759}"/>
    <cellStyle name="Comma 10 2 3 3 2 3" xfId="29234" xr:uid="{3F0667D6-1585-465C-82CE-713814E7DE1A}"/>
    <cellStyle name="Comma 10 2 3 3 3" xfId="26343" xr:uid="{59DFCC9C-52F9-4384-8685-9E2B5103999F}"/>
    <cellStyle name="Comma 10 2 3 3 4" xfId="28271" xr:uid="{968F66F0-C41E-4863-B2AE-66A70F4C5890}"/>
    <cellStyle name="Comma 10 2 3 3 5" xfId="16440" xr:uid="{A9F2408F-BCDB-4B30-BBB6-98147D5A0484}"/>
    <cellStyle name="Comma 10 2 3 4" xfId="19780" xr:uid="{95B5E633-B1FC-4E75-AC84-2BEBC78AF558}"/>
    <cellStyle name="Comma 10 2 3 4 2" xfId="26638" xr:uid="{8C3C46EC-A840-41B2-B5C7-6A70CF8FF123}"/>
    <cellStyle name="Comma 10 2 3 4 3" xfId="28566" xr:uid="{FC2935EB-33FB-47F2-A7EA-D693F48640C5}"/>
    <cellStyle name="Comma 10 2 3 5" xfId="25675" xr:uid="{E3F24A8F-0B94-426B-8F26-7BD49134C5BE}"/>
    <cellStyle name="Comma 10 2 3 6" xfId="27602" xr:uid="{56FD93F9-DB92-456E-9875-1DC6DF3FC2E7}"/>
    <cellStyle name="Comma 10 2 3 7" xfId="7513" xr:uid="{C5D0D1BB-2C66-4938-89E3-AC96CBB1FFB5}"/>
    <cellStyle name="Comma 10 2 3 8" xfId="31691" xr:uid="{152203EA-2814-4C16-9870-DFA086F3E513}"/>
    <cellStyle name="Comma 10 2 4" xfId="649" xr:uid="{F9C0C615-9542-4240-83ED-533219977C52}"/>
    <cellStyle name="Comma 10 2 4 2" xfId="1919" xr:uid="{168FCDEB-2136-4C70-9B85-90DBB8FC5D9B}"/>
    <cellStyle name="Comma 10 2 4 2 2" xfId="3778" xr:uid="{7D600116-C3A4-4F79-B98D-977528D9B84A}"/>
    <cellStyle name="Comma 10 2 4 2 2 2" xfId="26867" xr:uid="{AEA40A96-DE47-4E8A-BFF5-5D06A72BC063}"/>
    <cellStyle name="Comma 10 2 4 2 2 3" xfId="28795" xr:uid="{43970FB8-5EB8-49EC-801E-656DA04175AC}"/>
    <cellStyle name="Comma 10 2 4 2 2 4" xfId="20761" xr:uid="{772FEC0E-AC3E-4A62-ADCE-B42EA978C2B8}"/>
    <cellStyle name="Comma 10 2 4 2 3" xfId="25904" xr:uid="{63891BDA-B6E4-4EF3-A321-4822AE94E13D}"/>
    <cellStyle name="Comma 10 2 4 2 4" xfId="27831" xr:uid="{5159580D-57C0-43BE-A303-BB2747B37941}"/>
    <cellStyle name="Comma 10 2 4 2 5" xfId="8556" xr:uid="{C5547F17-8363-4428-9487-2BC406B4AE69}"/>
    <cellStyle name="Comma 10 2 4 3" xfId="3479" xr:uid="{B76B5E8A-8B66-49B2-B082-2569329EBA86}"/>
    <cellStyle name="Comma 10 2 4 3 2" xfId="23300" xr:uid="{10300C18-1B73-45BD-89C3-81776B746B4F}"/>
    <cellStyle name="Comma 10 2 4 3 2 2" xfId="27307" xr:uid="{2E4A7D45-BC3A-4DB0-B946-39E54B8B90F7}"/>
    <cellStyle name="Comma 10 2 4 3 2 3" xfId="29235" xr:uid="{266E2519-95DB-4701-AC53-D7CF80A4080C}"/>
    <cellStyle name="Comma 10 2 4 3 3" xfId="26344" xr:uid="{E879F446-1C53-47B2-9FB0-14DB45F3288D}"/>
    <cellStyle name="Comma 10 2 4 3 4" xfId="28272" xr:uid="{5F989BAB-787E-4A42-8F58-6D1BFB1E27A0}"/>
    <cellStyle name="Comma 10 2 4 3 5" xfId="16441" xr:uid="{68CD6884-E1D1-4E86-A260-0742A845BA4B}"/>
    <cellStyle name="Comma 10 2 4 4" xfId="19781" xr:uid="{29DC5919-880F-4948-B7C3-DDE30C10A094}"/>
    <cellStyle name="Comma 10 2 4 4 2" xfId="26639" xr:uid="{A36665AB-A40F-4B5D-AA5C-C0706B92E31B}"/>
    <cellStyle name="Comma 10 2 4 4 3" xfId="28567" xr:uid="{F1BD89B4-1478-4439-A1E7-B706795601C7}"/>
    <cellStyle name="Comma 10 2 4 5" xfId="25676" xr:uid="{A45D7552-3670-4020-A8E3-952D907A0C05}"/>
    <cellStyle name="Comma 10 2 4 6" xfId="27603" xr:uid="{412295E6-F8A7-4E4D-87BE-5AF0EFF39D9F}"/>
    <cellStyle name="Comma 10 2 4 7" xfId="7514" xr:uid="{10297505-BA68-408E-96D0-0777142A7A9A}"/>
    <cellStyle name="Comma 10 2 4 8" xfId="31692" xr:uid="{F84DBC72-0CEB-40D8-A1A3-511B6B583ED4}"/>
    <cellStyle name="Comma 10 2 5" xfId="650" xr:uid="{9A13ED8E-CB37-4889-8C01-1F22CC7827FC}"/>
    <cellStyle name="Comma 10 2 5 2" xfId="1920" xr:uid="{707AD3CE-5727-48DF-A950-17AE68E137A1}"/>
    <cellStyle name="Comma 10 2 5 2 2" xfId="3779" xr:uid="{55D25475-5B3A-4DD9-880D-924C1D76A98D}"/>
    <cellStyle name="Comma 10 2 5 2 2 2" xfId="26868" xr:uid="{36F1E8CA-A7F4-4991-9B92-8EF4F4453A0C}"/>
    <cellStyle name="Comma 10 2 5 2 2 3" xfId="28796" xr:uid="{E7FA2DA8-95A8-4D0C-AF81-61A472AC77E1}"/>
    <cellStyle name="Comma 10 2 5 2 2 4" xfId="20762" xr:uid="{B1D656FF-478D-47E1-A10B-781E21B06872}"/>
    <cellStyle name="Comma 10 2 5 2 3" xfId="25905" xr:uid="{E3BDA0D5-51AF-4A4D-9900-CC833F1D4CE2}"/>
    <cellStyle name="Comma 10 2 5 2 4" xfId="27832" xr:uid="{4154C94D-5230-4EC8-9602-A844A7D47317}"/>
    <cellStyle name="Comma 10 2 5 2 5" xfId="8557" xr:uid="{BCBF2173-1BE8-4770-A41B-9A034B869604}"/>
    <cellStyle name="Comma 10 2 5 3" xfId="3480" xr:uid="{0F45CB71-EBAA-4D4E-B847-3B3C790825EF}"/>
    <cellStyle name="Comma 10 2 5 3 2" xfId="23301" xr:uid="{34B2A918-BB35-4CBC-A0E3-3578F1AF4E3D}"/>
    <cellStyle name="Comma 10 2 5 3 2 2" xfId="27308" xr:uid="{D1EABE4A-6447-4635-8FA6-43A085A06730}"/>
    <cellStyle name="Comma 10 2 5 3 2 3" xfId="29236" xr:uid="{28DB336F-CB12-403D-BF4A-D8EA3356B839}"/>
    <cellStyle name="Comma 10 2 5 3 3" xfId="26345" xr:uid="{975C0181-899A-4F4B-BBEE-197F07CEB133}"/>
    <cellStyle name="Comma 10 2 5 3 4" xfId="28273" xr:uid="{01379B6B-10B1-41E9-8AE4-01A57AADB0D8}"/>
    <cellStyle name="Comma 10 2 5 3 5" xfId="16442" xr:uid="{7D229ECB-E3F6-4586-B96B-CBA0683BD394}"/>
    <cellStyle name="Comma 10 2 5 4" xfId="19782" xr:uid="{9E2CAD89-05EE-4891-8F4D-856A9F011C17}"/>
    <cellStyle name="Comma 10 2 5 4 2" xfId="26640" xr:uid="{F7511DFE-428A-49C5-8F92-0641B9178D8C}"/>
    <cellStyle name="Comma 10 2 5 4 3" xfId="28568" xr:uid="{027355BD-F073-4403-BD0B-E53DF8290488}"/>
    <cellStyle name="Comma 10 2 5 5" xfId="25677" xr:uid="{3279F43E-BF6D-4BAD-8075-E5BD1C5A7B44}"/>
    <cellStyle name="Comma 10 2 5 6" xfId="27604" xr:uid="{9E16A604-893E-4D5F-B341-CA1E2A53591C}"/>
    <cellStyle name="Comma 10 2 5 7" xfId="7515" xr:uid="{1A803590-F5AC-45C8-A0C0-24E5081A69AA}"/>
    <cellStyle name="Comma 10 2 5 8" xfId="31693" xr:uid="{5D7C9FB1-B448-4C05-AC5D-842CCFDF835E}"/>
    <cellStyle name="Comma 10 2 6" xfId="651" xr:uid="{72F1A407-8039-4FC4-91CB-95118AE925FD}"/>
    <cellStyle name="Comma 10 2 6 2" xfId="1921" xr:uid="{B75C1919-D6AF-4EDD-96CD-2379C4C5AAD9}"/>
    <cellStyle name="Comma 10 2 6 2 2" xfId="3780" xr:uid="{2289DDE1-43C8-4A7C-9083-401B259698F9}"/>
    <cellStyle name="Comma 10 2 6 2 2 2" xfId="26869" xr:uid="{AA666239-D892-46B1-8F66-47AB08F41C2D}"/>
    <cellStyle name="Comma 10 2 6 2 2 3" xfId="28797" xr:uid="{F7500472-7B09-47FB-BB93-65B2F6AB63B7}"/>
    <cellStyle name="Comma 10 2 6 2 2 4" xfId="20763" xr:uid="{67A387DE-D33F-4B71-9463-5CC86F22E03B}"/>
    <cellStyle name="Comma 10 2 6 2 3" xfId="25906" xr:uid="{95CEA05B-28FB-45DD-B399-1D3030E713D7}"/>
    <cellStyle name="Comma 10 2 6 2 4" xfId="27833" xr:uid="{B60B9714-8F2B-4109-9C98-E263E123DE57}"/>
    <cellStyle name="Comma 10 2 6 2 5" xfId="8558" xr:uid="{96A6629E-FB11-47E5-9F9C-69637CB97D76}"/>
    <cellStyle name="Comma 10 2 6 3" xfId="3481" xr:uid="{4C135CB1-D52E-4CA9-9638-D022354FE4FE}"/>
    <cellStyle name="Comma 10 2 6 3 2" xfId="23302" xr:uid="{B51AB685-7DBA-45EE-96B2-D5361EFE56AD}"/>
    <cellStyle name="Comma 10 2 6 3 2 2" xfId="27309" xr:uid="{9D93CAB4-1A86-416E-94DD-A7646A54B97E}"/>
    <cellStyle name="Comma 10 2 6 3 2 3" xfId="29237" xr:uid="{9E8913A5-8720-43E8-A919-2C7F156E8612}"/>
    <cellStyle name="Comma 10 2 6 3 3" xfId="26346" xr:uid="{241A3C6E-4040-4606-8327-ED85E4FE53F2}"/>
    <cellStyle name="Comma 10 2 6 3 4" xfId="28274" xr:uid="{85958766-7169-4C2E-A1BF-09A14E8F2197}"/>
    <cellStyle name="Comma 10 2 6 3 5" xfId="16443" xr:uid="{9F435DA4-6D26-462B-8A4D-E763946BE151}"/>
    <cellStyle name="Comma 10 2 6 4" xfId="19783" xr:uid="{E2169DEE-811D-44EE-9E5C-FBD40D57F750}"/>
    <cellStyle name="Comma 10 2 6 4 2" xfId="26641" xr:uid="{CA5DC55C-F5B0-41B5-938F-E2D8FA2F76E2}"/>
    <cellStyle name="Comma 10 2 6 4 3" xfId="28569" xr:uid="{5C551576-BC5B-4455-A6C0-C8707316675A}"/>
    <cellStyle name="Comma 10 2 6 5" xfId="25678" xr:uid="{995CBB6A-49A5-45CF-8BA5-2CDB93FFE9CB}"/>
    <cellStyle name="Comma 10 2 6 6" xfId="27605" xr:uid="{A92516F2-B834-4A69-B94E-A08B6C3FEAAA}"/>
    <cellStyle name="Comma 10 2 6 7" xfId="7516" xr:uid="{2AF8236E-62B1-4517-BE0E-AC5861E8D84A}"/>
    <cellStyle name="Comma 10 2 6 8" xfId="31694" xr:uid="{0007ECDC-AFD9-406C-ADED-7C3FF2F1EF31}"/>
    <cellStyle name="Comma 10 2 7" xfId="652" xr:uid="{0B2F67E3-3E21-4C7B-9E80-4F6D6738E5F3}"/>
    <cellStyle name="Comma 10 2 7 2" xfId="1922" xr:uid="{D4F8E7CC-C381-4B33-A3D8-009A4FE150AB}"/>
    <cellStyle name="Comma 10 2 7 2 2" xfId="3781" xr:uid="{19EE963D-0CD8-4945-B819-C6AB80B5AA22}"/>
    <cellStyle name="Comma 10 2 7 2 2 2" xfId="26870" xr:uid="{C438170A-8048-419B-888A-C9F5D0FEE8E1}"/>
    <cellStyle name="Comma 10 2 7 2 2 3" xfId="28798" xr:uid="{16945C9B-DE5D-46A8-B58E-FFC1587EFBAB}"/>
    <cellStyle name="Comma 10 2 7 2 2 4" xfId="20764" xr:uid="{8A23F6C8-58CF-46C1-9ED4-C687FEDB94DF}"/>
    <cellStyle name="Comma 10 2 7 2 3" xfId="25907" xr:uid="{FF2B9AA7-B379-4776-A766-2F33CBA54FED}"/>
    <cellStyle name="Comma 10 2 7 2 4" xfId="27834" xr:uid="{B6C56E82-1E64-44C4-8D84-BE18773DAA14}"/>
    <cellStyle name="Comma 10 2 7 2 5" xfId="8559" xr:uid="{0C47CB87-CF18-4BF5-8EE4-7C8FD1C7131A}"/>
    <cellStyle name="Comma 10 2 7 3" xfId="3482" xr:uid="{AFE3791E-5F46-4B06-B474-91A8B978DDA0}"/>
    <cellStyle name="Comma 10 2 7 3 2" xfId="23303" xr:uid="{B55F6D5C-10BE-4085-B789-D6E27589567C}"/>
    <cellStyle name="Comma 10 2 7 3 2 2" xfId="27310" xr:uid="{04B0B003-E553-4ACC-B40F-A8F82BEF63C7}"/>
    <cellStyle name="Comma 10 2 7 3 2 3" xfId="29238" xr:uid="{8706C5B8-3395-468B-B526-4F729131CC61}"/>
    <cellStyle name="Comma 10 2 7 3 3" xfId="26347" xr:uid="{4B4CEE93-E466-4719-B73E-6EA5BAC621E6}"/>
    <cellStyle name="Comma 10 2 7 3 4" xfId="28275" xr:uid="{C51A26CA-C4B6-47C0-BD9B-775492EB73F2}"/>
    <cellStyle name="Comma 10 2 7 3 5" xfId="16444" xr:uid="{DE55AF33-2E25-4771-8E91-617A393E81E8}"/>
    <cellStyle name="Comma 10 2 7 4" xfId="19784" xr:uid="{F1064E44-22EB-4DD5-881D-9594D4C80A84}"/>
    <cellStyle name="Comma 10 2 7 4 2" xfId="26642" xr:uid="{2141A1ED-3117-4F28-AA28-5ED18087C717}"/>
    <cellStyle name="Comma 10 2 7 4 3" xfId="28570" xr:uid="{B0D7210C-C332-40E6-93FA-75DB13DA06B5}"/>
    <cellStyle name="Comma 10 2 7 5" xfId="25679" xr:uid="{34AF3127-EA94-4DB6-B34C-D787527E04E2}"/>
    <cellStyle name="Comma 10 2 7 6" xfId="27606" xr:uid="{4E074BB0-2AE7-4170-AFE6-342402EDE104}"/>
    <cellStyle name="Comma 10 2 7 7" xfId="7517" xr:uid="{9E7984A8-F65F-43FF-9C95-9B88F8547D36}"/>
    <cellStyle name="Comma 10 2 7 8" xfId="31695" xr:uid="{D543B4F8-8B96-4008-9BF3-F1EF7F84FF6A}"/>
    <cellStyle name="Comma 10 2 8" xfId="653" xr:uid="{9B2B8724-254E-4EC5-B2E5-01F458D15C42}"/>
    <cellStyle name="Comma 10 2 8 2" xfId="1923" xr:uid="{BE4CCFC0-40AB-424C-B610-9A94111FA77D}"/>
    <cellStyle name="Comma 10 2 8 2 2" xfId="3782" xr:uid="{ACF10235-7E68-4BB8-B525-87F6A20A7AD5}"/>
    <cellStyle name="Comma 10 2 8 2 2 2" xfId="26871" xr:uid="{8287BBD9-053B-4D08-839C-1746D6026783}"/>
    <cellStyle name="Comma 10 2 8 2 2 3" xfId="28799" xr:uid="{A594F89D-516A-4502-AAF8-B3739B29FCF9}"/>
    <cellStyle name="Comma 10 2 8 2 2 4" xfId="20765" xr:uid="{27995BD8-D8F7-4101-9F38-2759B1EA5332}"/>
    <cellStyle name="Comma 10 2 8 2 3" xfId="25908" xr:uid="{9DF002D6-61A7-4E4F-A21E-6C772D10824A}"/>
    <cellStyle name="Comma 10 2 8 2 4" xfId="27835" xr:uid="{E824D4FE-1217-4196-971C-A35AA3326261}"/>
    <cellStyle name="Comma 10 2 8 2 5" xfId="8560" xr:uid="{2E215E08-E8CC-4715-92C6-ED71A98279C7}"/>
    <cellStyle name="Comma 10 2 8 3" xfId="3483" xr:uid="{4670ECAD-F4F6-402B-B737-890A84E2CAE3}"/>
    <cellStyle name="Comma 10 2 8 3 2" xfId="23304" xr:uid="{D306FF4E-7057-4E32-A16E-7B24F44ED261}"/>
    <cellStyle name="Comma 10 2 8 3 2 2" xfId="27311" xr:uid="{80C1031D-7A49-496E-9FF5-407969BE0B97}"/>
    <cellStyle name="Comma 10 2 8 3 2 3" xfId="29239" xr:uid="{2565E00C-871F-4D1D-9C81-38C90EFD83A6}"/>
    <cellStyle name="Comma 10 2 8 3 3" xfId="26348" xr:uid="{CBA8ECB4-CFC0-452B-9C2A-999F345AC11F}"/>
    <cellStyle name="Comma 10 2 8 3 4" xfId="28276" xr:uid="{C0216621-EF41-4863-8165-05401639B3FB}"/>
    <cellStyle name="Comma 10 2 8 3 5" xfId="16445" xr:uid="{385B9FB1-F3E3-4416-BE75-07D59AFC231E}"/>
    <cellStyle name="Comma 10 2 8 4" xfId="19785" xr:uid="{1790F691-B76D-480D-962A-18EE3692737D}"/>
    <cellStyle name="Comma 10 2 8 4 2" xfId="26643" xr:uid="{BF413303-F894-4762-B1F0-8C1211EC8F3B}"/>
    <cellStyle name="Comma 10 2 8 4 3" xfId="28571" xr:uid="{F8DE6B93-6130-44CE-B696-D8140BBD3991}"/>
    <cellStyle name="Comma 10 2 8 5" xfId="25680" xr:uid="{47BA2D1F-203E-4D6E-94D3-5D4A89C42962}"/>
    <cellStyle name="Comma 10 2 8 6" xfId="27607" xr:uid="{C697FFD5-F5CD-4B08-9D99-B6EE95C27650}"/>
    <cellStyle name="Comma 10 2 8 7" xfId="7518" xr:uid="{7404B0C3-AB08-40A9-A7B4-C4E12FD5B983}"/>
    <cellStyle name="Comma 10 2 8 8" xfId="31696" xr:uid="{86877739-D871-4B8D-B75F-A5D1640320B6}"/>
    <cellStyle name="Comma 10 2 9" xfId="654" xr:uid="{546B366F-96E4-490E-AA02-60572816991D}"/>
    <cellStyle name="Comma 10 2 9 2" xfId="1924" xr:uid="{8AA1B78B-C60C-4139-8F27-46FA277D8E1A}"/>
    <cellStyle name="Comma 10 2 9 2 2" xfId="3783" xr:uid="{E8D4F0AA-2F54-4945-BD40-35AD120EAD24}"/>
    <cellStyle name="Comma 10 2 9 2 2 2" xfId="26872" xr:uid="{82448038-2338-45AB-A3AC-FCC233C7E543}"/>
    <cellStyle name="Comma 10 2 9 2 2 3" xfId="28800" xr:uid="{D299B951-0FD5-4C2C-894A-F81D53AE0BC9}"/>
    <cellStyle name="Comma 10 2 9 2 2 4" xfId="20766" xr:uid="{5D9E43F4-5BD8-4644-96CA-CB3FB200D168}"/>
    <cellStyle name="Comma 10 2 9 2 3" xfId="25909" xr:uid="{AC69B937-7D02-408D-873A-37E58B86D055}"/>
    <cellStyle name="Comma 10 2 9 2 4" xfId="27836" xr:uid="{5DFCBA0C-5560-4EA8-AF37-A13255F9BB09}"/>
    <cellStyle name="Comma 10 2 9 2 5" xfId="8561" xr:uid="{05BDA1D1-9EA9-4BD0-BA2D-522BD4924F77}"/>
    <cellStyle name="Comma 10 2 9 3" xfId="3484" xr:uid="{12536063-B8DC-40CA-A3CE-6F1371EDD505}"/>
    <cellStyle name="Comma 10 2 9 3 2" xfId="23305" xr:uid="{AFFC29A0-6E6D-4138-9F37-839F30CCF152}"/>
    <cellStyle name="Comma 10 2 9 3 2 2" xfId="27312" xr:uid="{05F21DBC-18AF-43AF-9E81-A2054F66C95A}"/>
    <cellStyle name="Comma 10 2 9 3 2 3" xfId="29240" xr:uid="{B4504D4E-E428-499D-8D06-CE6AD7302C09}"/>
    <cellStyle name="Comma 10 2 9 3 3" xfId="26349" xr:uid="{E13D437B-C751-461B-AF20-EEDF05AA0E7B}"/>
    <cellStyle name="Comma 10 2 9 3 4" xfId="28277" xr:uid="{FDB5AA48-C63B-4BD6-AAF1-18F55D258100}"/>
    <cellStyle name="Comma 10 2 9 3 5" xfId="16446" xr:uid="{FE98E0EE-B7B9-4475-B2CB-E2F98A17C324}"/>
    <cellStyle name="Comma 10 2 9 4" xfId="19786" xr:uid="{9F696382-0E7D-4FC3-BCA3-DADE2A4DF1EB}"/>
    <cellStyle name="Comma 10 2 9 4 2" xfId="26644" xr:uid="{C416336F-818D-4C99-9F6F-6B58A38688C9}"/>
    <cellStyle name="Comma 10 2 9 4 3" xfId="28572" xr:uid="{3E368E7B-6988-4859-8801-CEADA05042CE}"/>
    <cellStyle name="Comma 10 2 9 5" xfId="25681" xr:uid="{E592716E-5F41-4F26-9B4A-754532DD5911}"/>
    <cellStyle name="Comma 10 2 9 6" xfId="27608" xr:uid="{A846F30C-CD1D-4947-ACCD-A80FB2E8252A}"/>
    <cellStyle name="Comma 10 2 9 7" xfId="7519" xr:uid="{3E97D12D-F52F-4AD5-B4AB-DEE39C4603A1}"/>
    <cellStyle name="Comma 10 2 9 8" xfId="31697" xr:uid="{17E4DCA3-3531-427F-B018-FEE7F04EB94A}"/>
    <cellStyle name="Comma 10 3" xfId="655" xr:uid="{64639BD6-89C9-4B08-A3D4-5F836C4A83AD}"/>
    <cellStyle name="Comma 10 3 10" xfId="656" xr:uid="{C544102A-4B17-46EF-A075-3B0609A47896}"/>
    <cellStyle name="Comma 10 3 10 2" xfId="1926" xr:uid="{3E85EB6B-EE3B-4D6B-9EEB-2603CBD3E962}"/>
    <cellStyle name="Comma 10 3 10 2 2" xfId="3785" xr:uid="{9A936D23-BB97-44DD-949A-D490D6FD7297}"/>
    <cellStyle name="Comma 10 3 10 2 2 2" xfId="26874" xr:uid="{DC1C0C66-AC42-459C-9C31-997024512867}"/>
    <cellStyle name="Comma 10 3 10 2 2 3" xfId="28802" xr:uid="{6850DDE1-6607-40D7-9B26-32CCAB6ACBEB}"/>
    <cellStyle name="Comma 10 3 10 2 2 4" xfId="20768" xr:uid="{4FFA21BB-F8F3-4686-B2DA-53178D05441E}"/>
    <cellStyle name="Comma 10 3 10 2 3" xfId="25911" xr:uid="{A49C7277-21FF-499B-9B55-8901597D6E70}"/>
    <cellStyle name="Comma 10 3 10 2 4" xfId="27838" xr:uid="{F4EB20CA-30F8-45AB-89FD-22742E3CB50B}"/>
    <cellStyle name="Comma 10 3 10 2 5" xfId="8563" xr:uid="{B9DC6192-B752-4A79-8AD6-3449F905E2A0}"/>
    <cellStyle name="Comma 10 3 10 3" xfId="3486" xr:uid="{27B597DC-CAA8-4DF2-92D4-C71DC5604EDF}"/>
    <cellStyle name="Comma 10 3 10 3 2" xfId="23307" xr:uid="{5CF5065B-A2D3-4345-85D4-A82F43DB804D}"/>
    <cellStyle name="Comma 10 3 10 3 2 2" xfId="27314" xr:uid="{5AC3F3E4-FD3A-4C35-A12F-0D66B0E7C1E0}"/>
    <cellStyle name="Comma 10 3 10 3 2 3" xfId="29242" xr:uid="{7081C685-7E7D-4A15-96B5-1A172A651DBD}"/>
    <cellStyle name="Comma 10 3 10 3 3" xfId="26351" xr:uid="{506F1533-8680-46F5-94D9-3A320CCBF60E}"/>
    <cellStyle name="Comma 10 3 10 3 4" xfId="28279" xr:uid="{420E76B7-5576-4E0C-B226-7450F9DB01F8}"/>
    <cellStyle name="Comma 10 3 10 3 5" xfId="16448" xr:uid="{13EAC16C-7385-4D5E-AC0A-97985DF979A1}"/>
    <cellStyle name="Comma 10 3 10 4" xfId="19788" xr:uid="{14991A7D-5916-445E-9130-3959D23C7645}"/>
    <cellStyle name="Comma 10 3 10 4 2" xfId="26646" xr:uid="{33729E27-E731-4412-B493-BDCD7B8A7018}"/>
    <cellStyle name="Comma 10 3 10 4 3" xfId="28574" xr:uid="{63DAB189-0F45-4895-9DFC-03B979E0C767}"/>
    <cellStyle name="Comma 10 3 10 5" xfId="25683" xr:uid="{50366A59-A2D0-4F22-9893-43248F0EB8E7}"/>
    <cellStyle name="Comma 10 3 10 6" xfId="27610" xr:uid="{6BAC5D36-A481-4DA3-A6BB-D79A62F8F9DB}"/>
    <cellStyle name="Comma 10 3 10 7" xfId="7521" xr:uid="{58EA7FB8-85D2-4BC7-BFBE-22E082DEC864}"/>
    <cellStyle name="Comma 10 3 10 8" xfId="31699" xr:uid="{92FB5562-005C-41AF-9E97-64B39249BE2D}"/>
    <cellStyle name="Comma 10 3 11" xfId="657" xr:uid="{62C90075-5BC4-4446-AC10-C02A551EA300}"/>
    <cellStyle name="Comma 10 3 11 2" xfId="1927" xr:uid="{ABB2963E-1713-4B45-84C0-870C918EC6A8}"/>
    <cellStyle name="Comma 10 3 11 2 2" xfId="3786" xr:uid="{209DF42E-5850-4074-A33A-9387553064E5}"/>
    <cellStyle name="Comma 10 3 11 2 2 2" xfId="26875" xr:uid="{EED6AFB6-DFD3-4337-8EEA-287CE6F711A5}"/>
    <cellStyle name="Comma 10 3 11 2 2 3" xfId="28803" xr:uid="{890B3530-6D76-4D22-95C0-1858543C85A6}"/>
    <cellStyle name="Comma 10 3 11 2 2 4" xfId="20769" xr:uid="{263F2C3E-6161-4A0C-9BC1-157BE371DC03}"/>
    <cellStyle name="Comma 10 3 11 2 3" xfId="25912" xr:uid="{3829CC3F-95B6-4946-B9F3-F5C49BA6D889}"/>
    <cellStyle name="Comma 10 3 11 2 4" xfId="27839" xr:uid="{39C11D87-1A5B-42DE-B60F-4B95AE8D0C5C}"/>
    <cellStyle name="Comma 10 3 11 2 5" xfId="8564" xr:uid="{93CF67BD-D505-4EF6-B896-753ABB377693}"/>
    <cellStyle name="Comma 10 3 11 3" xfId="3487" xr:uid="{BEC4D7C3-2B3C-4D19-ADD1-031A36F0E481}"/>
    <cellStyle name="Comma 10 3 11 3 2" xfId="23308" xr:uid="{C046CE67-01E8-48DE-992D-E070BDE37ACE}"/>
    <cellStyle name="Comma 10 3 11 3 2 2" xfId="27315" xr:uid="{6C0AA178-E3F0-44FA-9540-0D6E64070148}"/>
    <cellStyle name="Comma 10 3 11 3 2 3" xfId="29243" xr:uid="{B6103357-4202-40A7-9CB6-057B41C13964}"/>
    <cellStyle name="Comma 10 3 11 3 3" xfId="26352" xr:uid="{1CF66ECF-7335-4089-9566-AB11B7E34577}"/>
    <cellStyle name="Comma 10 3 11 3 4" xfId="28280" xr:uid="{D392CC72-352A-4DF9-904D-799C104D6852}"/>
    <cellStyle name="Comma 10 3 11 3 5" xfId="16449" xr:uid="{96894A59-01DB-4FBC-A0B0-E87BBFCDA766}"/>
    <cellStyle name="Comma 10 3 11 4" xfId="19789" xr:uid="{35BB99DF-DF36-497B-B058-4D022F3D6F1D}"/>
    <cellStyle name="Comma 10 3 11 4 2" xfId="26647" xr:uid="{1406B0DA-9B56-4F27-8D3E-1E57E22CEC26}"/>
    <cellStyle name="Comma 10 3 11 4 3" xfId="28575" xr:uid="{A568D683-E4D2-48FF-915D-E60F3219DB37}"/>
    <cellStyle name="Comma 10 3 11 5" xfId="25684" xr:uid="{45571D07-DBB5-4009-BF63-FAFE5BD43C29}"/>
    <cellStyle name="Comma 10 3 11 6" xfId="27611" xr:uid="{DE8D8DAC-796F-4827-B93F-EE65E3495955}"/>
    <cellStyle name="Comma 10 3 11 7" xfId="7522" xr:uid="{E10FDB9E-FDF7-4E47-87CD-0F6B24077DA9}"/>
    <cellStyle name="Comma 10 3 11 8" xfId="31700" xr:uid="{BA11859B-692E-4D11-B1B7-075B012911AB}"/>
    <cellStyle name="Comma 10 3 12" xfId="658" xr:uid="{E773B0C9-62C0-4121-B624-AE91DE48193B}"/>
    <cellStyle name="Comma 10 3 12 2" xfId="1928" xr:uid="{58C38E9C-D807-4C77-AC57-B2444993D1C3}"/>
    <cellStyle name="Comma 10 3 12 2 2" xfId="3787" xr:uid="{0BB00917-0AAF-4A2F-A9F0-986F5BB2E286}"/>
    <cellStyle name="Comma 10 3 12 2 2 2" xfId="26876" xr:uid="{AC608780-C08A-46E2-86DD-544942D08A01}"/>
    <cellStyle name="Comma 10 3 12 2 2 3" xfId="28804" xr:uid="{1926EF0E-59D9-4E67-BC18-23FAB059F78D}"/>
    <cellStyle name="Comma 10 3 12 2 2 4" xfId="20770" xr:uid="{5DCA7667-821C-4A35-86D9-C2DF926FFD33}"/>
    <cellStyle name="Comma 10 3 12 2 3" xfId="25913" xr:uid="{222EA622-F0C9-4AFD-95BD-38434C931009}"/>
    <cellStyle name="Comma 10 3 12 2 4" xfId="27840" xr:uid="{E738F3F8-84EB-4228-BA33-0762D123C7C7}"/>
    <cellStyle name="Comma 10 3 12 2 5" xfId="8565" xr:uid="{D4B1C995-1B23-47B5-8A46-F684BE0EBDD0}"/>
    <cellStyle name="Comma 10 3 12 3" xfId="3488" xr:uid="{660DAD96-2054-4967-A606-4E896430FC0E}"/>
    <cellStyle name="Comma 10 3 12 3 2" xfId="23309" xr:uid="{F85C5C8F-0F99-44BD-8F04-AE12BD9145FA}"/>
    <cellStyle name="Comma 10 3 12 3 2 2" xfId="27316" xr:uid="{1447CC08-78D3-472D-B7D8-F8A02F3A4502}"/>
    <cellStyle name="Comma 10 3 12 3 2 3" xfId="29244" xr:uid="{55F7685B-A133-4DFC-9844-464EE238B6D9}"/>
    <cellStyle name="Comma 10 3 12 3 3" xfId="26353" xr:uid="{5BD7EBFE-9C49-4D2A-8176-C78E4272379A}"/>
    <cellStyle name="Comma 10 3 12 3 4" xfId="28281" xr:uid="{8F3EBA11-CCCF-447B-B718-F5BB586AFA8B}"/>
    <cellStyle name="Comma 10 3 12 3 5" xfId="16450" xr:uid="{9030B80B-532A-486D-8A60-6E58AE4961C0}"/>
    <cellStyle name="Comma 10 3 12 4" xfId="19790" xr:uid="{BBFAE683-2656-49F5-8E2B-2B899C9C388E}"/>
    <cellStyle name="Comma 10 3 12 4 2" xfId="26648" xr:uid="{7416209F-97C2-4423-9510-A21B608563F4}"/>
    <cellStyle name="Comma 10 3 12 4 3" xfId="28576" xr:uid="{6A94B55B-D194-4358-804D-4F9C0D4E9FDD}"/>
    <cellStyle name="Comma 10 3 12 5" xfId="25685" xr:uid="{E88EC703-96DE-49AB-AEF6-87236361F1F9}"/>
    <cellStyle name="Comma 10 3 12 6" xfId="27612" xr:uid="{246B8313-8DE6-4EC8-BEDD-20D26A62B523}"/>
    <cellStyle name="Comma 10 3 12 7" xfId="7523" xr:uid="{A958EDD5-BE80-4EC0-BE3C-7B6925A6864C}"/>
    <cellStyle name="Comma 10 3 12 8" xfId="31701" xr:uid="{22F77D44-85FD-4195-8BE4-850B609424C2}"/>
    <cellStyle name="Comma 10 3 13" xfId="659" xr:uid="{0A12E503-9890-4EEC-9391-414356C78471}"/>
    <cellStyle name="Comma 10 3 13 2" xfId="1929" xr:uid="{600CAC21-5C39-4225-885C-AF770E7FE767}"/>
    <cellStyle name="Comma 10 3 13 2 2" xfId="3788" xr:uid="{A586CCD5-7FD7-443E-A5B1-FC7BD3BF0508}"/>
    <cellStyle name="Comma 10 3 13 2 2 2" xfId="26877" xr:uid="{D3DC1888-F983-4333-93F4-C189B68C8AD6}"/>
    <cellStyle name="Comma 10 3 13 2 2 3" xfId="28805" xr:uid="{56B4C3B9-FC7D-422C-9FCD-2A251477DA01}"/>
    <cellStyle name="Comma 10 3 13 2 2 4" xfId="20771" xr:uid="{F2169747-D26A-4C9E-B270-EB13E694B736}"/>
    <cellStyle name="Comma 10 3 13 2 3" xfId="25914" xr:uid="{7997EE8A-C46E-42B2-B837-F87A75EF02CA}"/>
    <cellStyle name="Comma 10 3 13 2 4" xfId="27841" xr:uid="{76B841EB-2709-4644-9A60-1C81493444BC}"/>
    <cellStyle name="Comma 10 3 13 2 5" xfId="8566" xr:uid="{63536B21-4BA6-4105-992E-3F43E757D57A}"/>
    <cellStyle name="Comma 10 3 13 3" xfId="3489" xr:uid="{B6535A97-F968-4F03-8FA9-D2D512786DA3}"/>
    <cellStyle name="Comma 10 3 13 3 2" xfId="23310" xr:uid="{D968FE35-4A4D-4230-9101-AF9342FFDD86}"/>
    <cellStyle name="Comma 10 3 13 3 2 2" xfId="27317" xr:uid="{D2BEF4C6-3539-4B94-ABE6-75B2DDDFF41B}"/>
    <cellStyle name="Comma 10 3 13 3 2 3" xfId="29245" xr:uid="{FA650300-6F47-4AB8-803A-2BAE1731CC5C}"/>
    <cellStyle name="Comma 10 3 13 3 3" xfId="26354" xr:uid="{35A9C55B-7554-4043-ADE2-4A4E73DA0E00}"/>
    <cellStyle name="Comma 10 3 13 3 4" xfId="28282" xr:uid="{2C4E5284-DB0B-4DAD-96DD-8FAC1209105D}"/>
    <cellStyle name="Comma 10 3 13 3 5" xfId="16451" xr:uid="{EBD62404-E062-47AB-B89D-9EE7BFC0326F}"/>
    <cellStyle name="Comma 10 3 13 4" xfId="19791" xr:uid="{8FC19EDA-EA15-4BBA-B1DC-FD970F2F89CA}"/>
    <cellStyle name="Comma 10 3 13 4 2" xfId="26649" xr:uid="{C6D0DB99-0C88-45E9-9659-E3286CD72437}"/>
    <cellStyle name="Comma 10 3 13 4 3" xfId="28577" xr:uid="{11676BC2-E2C8-4D32-B226-A9F7F4CB7703}"/>
    <cellStyle name="Comma 10 3 13 5" xfId="25686" xr:uid="{1F8F981F-7720-4A76-8322-B8E6ECE2928C}"/>
    <cellStyle name="Comma 10 3 13 6" xfId="27613" xr:uid="{251B8870-5334-49A8-B665-A88DF9EA6B12}"/>
    <cellStyle name="Comma 10 3 13 7" xfId="7524" xr:uid="{6DA94E6E-8175-4865-AD4C-D6317D1CC49D}"/>
    <cellStyle name="Comma 10 3 13 8" xfId="31702" xr:uid="{4105EE58-B4E8-44A3-B33D-ED090F583021}"/>
    <cellStyle name="Comma 10 3 14" xfId="660" xr:uid="{33B99CDD-0FF0-4DCA-953D-1AC9ECED1AC1}"/>
    <cellStyle name="Comma 10 3 14 2" xfId="1930" xr:uid="{08D40E60-BE10-4A6D-B3EA-B21585985721}"/>
    <cellStyle name="Comma 10 3 14 2 2" xfId="3789" xr:uid="{BEF4D841-77A9-471D-B682-D36C129FAD61}"/>
    <cellStyle name="Comma 10 3 14 2 2 2" xfId="26878" xr:uid="{714EC1A9-3B0B-484D-B50A-35D388075CB5}"/>
    <cellStyle name="Comma 10 3 14 2 2 3" xfId="28806" xr:uid="{7368ACDB-612F-4910-A48B-CAE2A1F4E845}"/>
    <cellStyle name="Comma 10 3 14 2 2 4" xfId="20772" xr:uid="{978F2759-FBEC-43E6-B4A9-D3D13F828618}"/>
    <cellStyle name="Comma 10 3 14 2 3" xfId="25915" xr:uid="{E75438A3-D45E-404C-9F33-DB5E1F4E705C}"/>
    <cellStyle name="Comma 10 3 14 2 4" xfId="27842" xr:uid="{DF270D12-1E9F-4417-A5A0-A6C4931F5053}"/>
    <cellStyle name="Comma 10 3 14 2 5" xfId="8567" xr:uid="{511B5CAC-EFA6-4E29-AB9F-1789C4064101}"/>
    <cellStyle name="Comma 10 3 14 3" xfId="3490" xr:uid="{DE26FE36-317D-48C3-94C4-65910B1D9AF6}"/>
    <cellStyle name="Comma 10 3 14 3 2" xfId="23311" xr:uid="{D55843B0-B067-4A38-BD9E-F68CC780F443}"/>
    <cellStyle name="Comma 10 3 14 3 2 2" xfId="27318" xr:uid="{BD609435-3EAD-4A9E-8167-32D2692F942E}"/>
    <cellStyle name="Comma 10 3 14 3 2 3" xfId="29246" xr:uid="{B4A34A87-EC56-40A4-991C-F1E4C60D83E7}"/>
    <cellStyle name="Comma 10 3 14 3 3" xfId="26355" xr:uid="{1AFE24B0-9800-403B-8848-1AFC4ACBB1C3}"/>
    <cellStyle name="Comma 10 3 14 3 4" xfId="28283" xr:uid="{998D064F-F56B-4AF6-9636-ABB0C098F16B}"/>
    <cellStyle name="Comma 10 3 14 3 5" xfId="16452" xr:uid="{ACD656AE-6AE1-46B8-81F2-24763EBBF662}"/>
    <cellStyle name="Comma 10 3 14 4" xfId="19792" xr:uid="{BA02E5F9-8046-42DC-AD88-CAFAFD5AB01E}"/>
    <cellStyle name="Comma 10 3 14 4 2" xfId="26650" xr:uid="{CA6FCEB3-4368-4132-B460-7DA58EA0BD29}"/>
    <cellStyle name="Comma 10 3 14 4 3" xfId="28578" xr:uid="{3DAD4450-424C-4FA2-8B00-E2727F320B5D}"/>
    <cellStyle name="Comma 10 3 14 5" xfId="25687" xr:uid="{36E719F4-9C96-4829-87E5-F348C4C90F67}"/>
    <cellStyle name="Comma 10 3 14 6" xfId="27614" xr:uid="{8B46C0A5-A5FB-4326-B565-A841228AF42B}"/>
    <cellStyle name="Comma 10 3 14 7" xfId="7525" xr:uid="{D39BD8F9-DA58-491E-BA9A-ECCB4A93508A}"/>
    <cellStyle name="Comma 10 3 14 8" xfId="31703" xr:uid="{76E0EEEE-D74A-4F77-8CBC-610648B3C933}"/>
    <cellStyle name="Comma 10 3 15" xfId="661" xr:uid="{14A40670-AF19-49C1-A250-8102E2CE0E73}"/>
    <cellStyle name="Comma 10 3 15 2" xfId="1931" xr:uid="{B9787DC3-1E3D-4C31-A3A8-85E3A433E923}"/>
    <cellStyle name="Comma 10 3 15 2 2" xfId="3790" xr:uid="{6C60B4BC-2E48-473A-AE21-24B3F9DCF535}"/>
    <cellStyle name="Comma 10 3 15 2 2 2" xfId="26879" xr:uid="{0CA795E7-EAF4-4098-B373-2FC3FC1A3908}"/>
    <cellStyle name="Comma 10 3 15 2 2 3" xfId="28807" xr:uid="{7E0DAA7A-D784-4BD3-9398-4FF3FF374D9A}"/>
    <cellStyle name="Comma 10 3 15 2 2 4" xfId="20773" xr:uid="{A373A2C0-F427-463B-86B2-ED1E43B8FC26}"/>
    <cellStyle name="Comma 10 3 15 2 3" xfId="25916" xr:uid="{C9E12963-963F-4140-90BC-CF9310068ADD}"/>
    <cellStyle name="Comma 10 3 15 2 4" xfId="27843" xr:uid="{43E6379D-C8BE-4481-A6DA-F4B434045511}"/>
    <cellStyle name="Comma 10 3 15 2 5" xfId="8568" xr:uid="{7EFE6304-73A2-4375-98B2-00C4AB84DF8F}"/>
    <cellStyle name="Comma 10 3 15 3" xfId="3491" xr:uid="{B00C2972-8E80-445A-892A-F2FE0EFA4430}"/>
    <cellStyle name="Comma 10 3 15 3 2" xfId="23312" xr:uid="{19A302AD-CFA2-4CBA-9BF4-62E3201BB786}"/>
    <cellStyle name="Comma 10 3 15 3 2 2" xfId="27319" xr:uid="{9B26BB74-918E-49D7-BE58-E2DCDE57D535}"/>
    <cellStyle name="Comma 10 3 15 3 2 3" xfId="29247" xr:uid="{A90B42FD-E492-4841-A36C-BA5C70C5581D}"/>
    <cellStyle name="Comma 10 3 15 3 3" xfId="26356" xr:uid="{58CC942E-198C-4D36-9DF9-9828EE203228}"/>
    <cellStyle name="Comma 10 3 15 3 4" xfId="28284" xr:uid="{0F019477-C389-47D9-844F-4C8B718748DD}"/>
    <cellStyle name="Comma 10 3 15 3 5" xfId="16453" xr:uid="{9982AC68-B47C-448E-960E-34AC45A83156}"/>
    <cellStyle name="Comma 10 3 15 4" xfId="19793" xr:uid="{9CC917CF-CCD8-43F4-AAE2-A99440C76B9B}"/>
    <cellStyle name="Comma 10 3 15 4 2" xfId="26651" xr:uid="{200587F7-EC49-4A02-B1C9-23931CE7619A}"/>
    <cellStyle name="Comma 10 3 15 4 3" xfId="28579" xr:uid="{02F47228-F3AD-42F4-B07C-B76EF51535A8}"/>
    <cellStyle name="Comma 10 3 15 5" xfId="25688" xr:uid="{E4918680-E4FC-46DD-A9D3-499A6E03D087}"/>
    <cellStyle name="Comma 10 3 15 6" xfId="27615" xr:uid="{218DFDDA-44BD-4376-B582-74FC9AA99150}"/>
    <cellStyle name="Comma 10 3 15 7" xfId="7526" xr:uid="{E1E8D28B-7F8B-4B77-A989-C6A2B0A92990}"/>
    <cellStyle name="Comma 10 3 15 8" xfId="31704" xr:uid="{261A0E08-F6CD-430E-BF4D-9EA52EC71193}"/>
    <cellStyle name="Comma 10 3 16" xfId="662" xr:uid="{B44FC9E2-CE36-445B-9D7C-566E2A0D4666}"/>
    <cellStyle name="Comma 10 3 16 2" xfId="1932" xr:uid="{82540879-C0C1-42BA-8E11-3C5E629CC381}"/>
    <cellStyle name="Comma 10 3 16 2 2" xfId="3791" xr:uid="{77D3974A-C5E4-48FC-980E-70B38C4F0F36}"/>
    <cellStyle name="Comma 10 3 16 2 2 2" xfId="26880" xr:uid="{35A0ECA9-883D-4D8B-A196-9BEF7B882E54}"/>
    <cellStyle name="Comma 10 3 16 2 2 3" xfId="28808" xr:uid="{22638C4C-BCF2-48ED-8C70-59E38363BC4F}"/>
    <cellStyle name="Comma 10 3 16 2 2 4" xfId="20774" xr:uid="{001F1970-D248-45F8-81E6-F208C8BEC866}"/>
    <cellStyle name="Comma 10 3 16 2 3" xfId="25917" xr:uid="{A8EEE758-C66E-4BB4-BA02-E4316CE5B6A4}"/>
    <cellStyle name="Comma 10 3 16 2 4" xfId="27844" xr:uid="{338E535F-8BDF-4BD0-BDEF-8F1908DE7AA0}"/>
    <cellStyle name="Comma 10 3 16 2 5" xfId="8569" xr:uid="{7DCBD764-6812-4194-AA24-6BE06118800B}"/>
    <cellStyle name="Comma 10 3 16 3" xfId="3492" xr:uid="{BDB34914-194E-45B3-83D5-D81AFC7AC447}"/>
    <cellStyle name="Comma 10 3 16 3 2" xfId="23313" xr:uid="{B8812E66-8494-46B3-8098-55EE2C209465}"/>
    <cellStyle name="Comma 10 3 16 3 2 2" xfId="27320" xr:uid="{B0736E75-A6C3-4A7D-AAA3-CA18528597D6}"/>
    <cellStyle name="Comma 10 3 16 3 2 3" xfId="29248" xr:uid="{F71F35C3-98BC-49DD-9723-F936DA16FC98}"/>
    <cellStyle name="Comma 10 3 16 3 3" xfId="26357" xr:uid="{BDCC6BFD-1D8F-4337-BB00-F8ABD157BC15}"/>
    <cellStyle name="Comma 10 3 16 3 4" xfId="28285" xr:uid="{52E3ADCF-7B9F-4F73-9588-BC2273EE4628}"/>
    <cellStyle name="Comma 10 3 16 3 5" xfId="16454" xr:uid="{59DBEE53-8BFB-48DB-834E-3BF96D57051A}"/>
    <cellStyle name="Comma 10 3 16 4" xfId="19794" xr:uid="{D90DCA22-1472-4C92-97D8-B5D89047E0FD}"/>
    <cellStyle name="Comma 10 3 16 4 2" xfId="26652" xr:uid="{EFA20FDD-1948-45FB-92EE-C0FBA9EF7B8D}"/>
    <cellStyle name="Comma 10 3 16 4 3" xfId="28580" xr:uid="{5D594597-7B09-4A6D-897A-B9017A4FCC43}"/>
    <cellStyle name="Comma 10 3 16 5" xfId="25689" xr:uid="{541895FD-8F46-4E18-8A44-C87B254C64B0}"/>
    <cellStyle name="Comma 10 3 16 6" xfId="27616" xr:uid="{D418E576-F0AD-48D4-9C4D-DF460373D294}"/>
    <cellStyle name="Comma 10 3 16 7" xfId="7527" xr:uid="{33E822EC-1D57-42D8-9F9F-803C6CA7F5C7}"/>
    <cellStyle name="Comma 10 3 16 8" xfId="31705" xr:uid="{56ABF1B4-0DD3-4D2E-A374-13840CE911CD}"/>
    <cellStyle name="Comma 10 3 17" xfId="663" xr:uid="{1FDBD008-C2E0-46E7-81CA-8101914B7080}"/>
    <cellStyle name="Comma 10 3 17 2" xfId="1933" xr:uid="{CE7CE00A-1DF2-4661-AC24-AA13A99B386C}"/>
    <cellStyle name="Comma 10 3 17 2 2" xfId="3792" xr:uid="{59E5150A-C803-4045-BE20-62D014892B85}"/>
    <cellStyle name="Comma 10 3 17 2 2 2" xfId="26881" xr:uid="{4868785F-9D5B-4312-A783-1E0F3B285EF2}"/>
    <cellStyle name="Comma 10 3 17 2 2 3" xfId="28809" xr:uid="{461993F8-4C31-4332-A09C-DE78F352AAB3}"/>
    <cellStyle name="Comma 10 3 17 2 2 4" xfId="20775" xr:uid="{D84D43F1-E254-4C4B-BBCF-CF2B6B593C23}"/>
    <cellStyle name="Comma 10 3 17 2 3" xfId="25918" xr:uid="{FDB761AD-32CB-4A75-94DF-5691426FA731}"/>
    <cellStyle name="Comma 10 3 17 2 4" xfId="27845" xr:uid="{1A527CA1-EF7C-40BA-9C72-6361E4A02282}"/>
    <cellStyle name="Comma 10 3 17 2 5" xfId="8570" xr:uid="{214F15F1-76F6-4534-B7C7-83ADD7ED517B}"/>
    <cellStyle name="Comma 10 3 17 3" xfId="3493" xr:uid="{D3269ECF-753D-46D7-A190-9A2667F0790C}"/>
    <cellStyle name="Comma 10 3 17 3 2" xfId="23314" xr:uid="{87CF5D14-033F-4B54-A68F-1BBB83E4F571}"/>
    <cellStyle name="Comma 10 3 17 3 2 2" xfId="27321" xr:uid="{BA94D101-504F-4359-A92A-8235E655ABF5}"/>
    <cellStyle name="Comma 10 3 17 3 2 3" xfId="29249" xr:uid="{A608E141-D781-4EFC-850F-94CFAD2D4783}"/>
    <cellStyle name="Comma 10 3 17 3 3" xfId="26358" xr:uid="{1AE6DF7C-2790-42C8-9453-39CBC5915CAF}"/>
    <cellStyle name="Comma 10 3 17 3 4" xfId="28286" xr:uid="{901D3246-F6D9-4746-BC1E-5BF2EB7695AF}"/>
    <cellStyle name="Comma 10 3 17 3 5" xfId="16455" xr:uid="{B0F93A3A-C614-4956-B73A-9C4AD38B5655}"/>
    <cellStyle name="Comma 10 3 17 4" xfId="19795" xr:uid="{473FF69D-27FF-4F5B-9F2E-579F66E22879}"/>
    <cellStyle name="Comma 10 3 17 4 2" xfId="26653" xr:uid="{380DAAB6-9CE5-454F-8A5C-BCF714FFC9A2}"/>
    <cellStyle name="Comma 10 3 17 4 3" xfId="28581" xr:uid="{DBB19E2D-AFCE-483A-B94A-774ACF799B6C}"/>
    <cellStyle name="Comma 10 3 17 5" xfId="25690" xr:uid="{DA22DC84-11E4-4307-9D2E-2F3B67A93F2F}"/>
    <cellStyle name="Comma 10 3 17 6" xfId="27617" xr:uid="{8C0310D1-3993-4A36-8448-B28E98C0D7AE}"/>
    <cellStyle name="Comma 10 3 17 7" xfId="7528" xr:uid="{0589EB8D-1663-4C8E-85A4-33D8497285A4}"/>
    <cellStyle name="Comma 10 3 17 8" xfId="31706" xr:uid="{1E264D4C-1C79-4799-A946-9875B2C3E6BD}"/>
    <cellStyle name="Comma 10 3 18" xfId="1925" xr:uid="{22179892-75B9-41DB-A858-042EFB3430F9}"/>
    <cellStyle name="Comma 10 3 18 2" xfId="3784" xr:uid="{880F8D60-4BBF-42A6-AE5E-FF8E1EFE51DA}"/>
    <cellStyle name="Comma 10 3 18 2 2" xfId="26873" xr:uid="{D6C67D04-0A58-430D-9F16-0C5FA65197A2}"/>
    <cellStyle name="Comma 10 3 18 2 3" xfId="28801" xr:uid="{E03B7F94-3E29-4888-9D33-29D230BE467C}"/>
    <cellStyle name="Comma 10 3 18 2 4" xfId="20767" xr:uid="{1B40E6A9-2FE0-44E4-A55B-34AAB9D35B22}"/>
    <cellStyle name="Comma 10 3 18 3" xfId="25910" xr:uid="{82FE88EF-DF99-4032-8604-EFCBF82A3C66}"/>
    <cellStyle name="Comma 10 3 18 4" xfId="27837" xr:uid="{E3656C91-C570-4C64-B62C-170414039AFF}"/>
    <cellStyle name="Comma 10 3 18 5" xfId="8562" xr:uid="{332C005E-2610-4F08-BCFA-39C9BC9A5D69}"/>
    <cellStyle name="Comma 10 3 19" xfId="3485" xr:uid="{AF0DC9F0-1553-49DC-B563-0A868F1D6EB6}"/>
    <cellStyle name="Comma 10 3 19 2" xfId="23306" xr:uid="{134D82A6-2F6A-4AE5-8E4B-745A0F893543}"/>
    <cellStyle name="Comma 10 3 19 2 2" xfId="27313" xr:uid="{4BA3200B-53FC-462B-8C4A-FDD91C0E3A99}"/>
    <cellStyle name="Comma 10 3 19 2 3" xfId="29241" xr:uid="{5F308AB4-9818-466C-A32B-C3E601B8C614}"/>
    <cellStyle name="Comma 10 3 19 3" xfId="26350" xr:uid="{D0EA58B4-B1A1-40EC-9EBE-3B584171948D}"/>
    <cellStyle name="Comma 10 3 19 4" xfId="28278" xr:uid="{EF6A92F8-F88F-46F1-92F1-2504D35DC819}"/>
    <cellStyle name="Comma 10 3 19 5" xfId="16447" xr:uid="{EC989075-CAE3-4832-9F1A-6E79115023BE}"/>
    <cellStyle name="Comma 10 3 2" xfId="664" xr:uid="{46ED4CA6-977E-4090-A029-74FBA6C7CDDF}"/>
    <cellStyle name="Comma 10 3 2 2" xfId="1934" xr:uid="{051FF422-DBB1-4A49-9C67-CEA6134271C9}"/>
    <cellStyle name="Comma 10 3 2 2 2" xfId="3793" xr:uid="{1A530E95-61A5-4BC7-BCE7-85838659A800}"/>
    <cellStyle name="Comma 10 3 2 2 2 2" xfId="26882" xr:uid="{8E549C2E-31FC-4671-B4DA-1DA5BA599FD0}"/>
    <cellStyle name="Comma 10 3 2 2 2 3" xfId="28810" xr:uid="{745D410D-992D-487E-9266-452A7C504B4C}"/>
    <cellStyle name="Comma 10 3 2 2 2 4" xfId="20776" xr:uid="{D9ABA34C-6AB0-4766-8BC7-4E24561E4CE2}"/>
    <cellStyle name="Comma 10 3 2 2 3" xfId="25919" xr:uid="{85C1ABB7-5EFB-499B-AD5A-061DC9D3CB75}"/>
    <cellStyle name="Comma 10 3 2 2 4" xfId="27846" xr:uid="{F0239407-8397-4F6E-910A-A4E6A48D0147}"/>
    <cellStyle name="Comma 10 3 2 2 5" xfId="8571" xr:uid="{88C6F049-78DD-47BF-94E7-CEFAF211A144}"/>
    <cellStyle name="Comma 10 3 2 3" xfId="3494" xr:uid="{DBE1C4FA-DBAA-462E-8E6F-F922DAF00784}"/>
    <cellStyle name="Comma 10 3 2 3 2" xfId="23315" xr:uid="{6E7C0439-C6ED-422A-B7BE-113C3EDC5831}"/>
    <cellStyle name="Comma 10 3 2 3 2 2" xfId="27322" xr:uid="{17ED1BA3-AFA8-4DE7-A430-363DDE5117B1}"/>
    <cellStyle name="Comma 10 3 2 3 2 3" xfId="29250" xr:uid="{C4C40E47-E097-4584-864D-89DF3431A42C}"/>
    <cellStyle name="Comma 10 3 2 3 3" xfId="26359" xr:uid="{D85F51F2-4205-4424-B1DD-B388E7E57986}"/>
    <cellStyle name="Comma 10 3 2 3 4" xfId="28287" xr:uid="{D3DDEFA5-5A03-4DD7-B3F4-1865135ED04E}"/>
    <cellStyle name="Comma 10 3 2 3 5" xfId="16456" xr:uid="{60ABD385-C969-4DB5-8550-C968946EA0BD}"/>
    <cellStyle name="Comma 10 3 2 4" xfId="19796" xr:uid="{D88CE9A9-FD7C-45C8-BC67-1840B0C47175}"/>
    <cellStyle name="Comma 10 3 2 4 2" xfId="26654" xr:uid="{2D4E103E-2E50-4E5E-8355-E2B575D299B7}"/>
    <cellStyle name="Comma 10 3 2 4 3" xfId="28582" xr:uid="{53BFDCA7-431F-4D80-8925-1D0441B6C3FA}"/>
    <cellStyle name="Comma 10 3 2 5" xfId="25691" xr:uid="{2D8B85F8-C0EA-48EB-B51B-B79DA5395166}"/>
    <cellStyle name="Comma 10 3 2 6" xfId="27618" xr:uid="{C651DAA9-039A-4279-AB96-70F81A59F5FF}"/>
    <cellStyle name="Comma 10 3 2 7" xfId="7529" xr:uid="{051116D5-1FCF-4996-AEF7-BF41D66A3681}"/>
    <cellStyle name="Comma 10 3 2 8" xfId="31707" xr:uid="{975F6650-CD5F-4D0F-A41F-75DEB163E044}"/>
    <cellStyle name="Comma 10 3 20" xfId="19787" xr:uid="{8AF7D103-5C36-44CB-8E3E-27F773181946}"/>
    <cellStyle name="Comma 10 3 20 2" xfId="26645" xr:uid="{5F8E2469-5749-46CA-B29A-60802F6BDA23}"/>
    <cellStyle name="Comma 10 3 20 3" xfId="28573" xr:uid="{C60F48FD-2E9D-43A2-BF78-73372A09D4F3}"/>
    <cellStyle name="Comma 10 3 21" xfId="25682" xr:uid="{E2D12786-9092-4CD8-AEA8-8D517E130C29}"/>
    <cellStyle name="Comma 10 3 22" xfId="27609" xr:uid="{B5A20A7B-4A11-49BC-9F4D-71869F47D303}"/>
    <cellStyle name="Comma 10 3 23" xfId="7520" xr:uid="{ECFC4801-F8CC-4785-B9C5-E4496AB38815}"/>
    <cellStyle name="Comma 10 3 24" xfId="31698" xr:uid="{55CF0CBD-288F-41E7-BF35-06EF52270E13}"/>
    <cellStyle name="Comma 10 3 3" xfId="665" xr:uid="{F3D97FE8-4079-474C-8968-BEB830EFFECE}"/>
    <cellStyle name="Comma 10 3 3 2" xfId="1935" xr:uid="{0FDFC1B0-7E24-432E-A554-47A5B5B52EB5}"/>
    <cellStyle name="Comma 10 3 3 2 2" xfId="3794" xr:uid="{A8008A77-FE95-4E3C-90A2-11AE04D34C1B}"/>
    <cellStyle name="Comma 10 3 3 2 2 2" xfId="26883" xr:uid="{84E6F8E2-EF0B-4B66-97A4-F0A1032E46F6}"/>
    <cellStyle name="Comma 10 3 3 2 2 3" xfId="28811" xr:uid="{103290C4-2E81-4282-8564-C9D96C0AAF14}"/>
    <cellStyle name="Comma 10 3 3 2 2 4" xfId="20777" xr:uid="{7D83D4B0-FD4A-4B81-B7B7-35B4A68CB3F4}"/>
    <cellStyle name="Comma 10 3 3 2 3" xfId="25920" xr:uid="{8185C206-8297-4F1C-ABFB-45F983436469}"/>
    <cellStyle name="Comma 10 3 3 2 4" xfId="27847" xr:uid="{9CB8BD7E-AD1A-483F-9607-A5BD82E52F46}"/>
    <cellStyle name="Comma 10 3 3 2 5" xfId="8572" xr:uid="{D50EE98E-F1CC-4BB9-8905-09D0A408FA6C}"/>
    <cellStyle name="Comma 10 3 3 3" xfId="3495" xr:uid="{895906AA-C079-420C-B8BC-93A702C9EE0A}"/>
    <cellStyle name="Comma 10 3 3 3 2" xfId="23316" xr:uid="{F9E0CE83-DC56-4D84-9AE5-C85F4BD443E2}"/>
    <cellStyle name="Comma 10 3 3 3 2 2" xfId="27323" xr:uid="{BE7A7F84-7740-4050-8F38-425FC45CEB26}"/>
    <cellStyle name="Comma 10 3 3 3 2 3" xfId="29251" xr:uid="{1477BD3B-5248-492E-9FA2-760B3AE859F1}"/>
    <cellStyle name="Comma 10 3 3 3 3" xfId="26360" xr:uid="{1FD43619-E5CE-4208-BCE6-992A9BBA1865}"/>
    <cellStyle name="Comma 10 3 3 3 4" xfId="28288" xr:uid="{5D3F4CE7-469D-43D2-9AEA-2946377027B2}"/>
    <cellStyle name="Comma 10 3 3 3 5" xfId="16457" xr:uid="{3E056234-11F0-4132-8CC0-6FBDE14D6A31}"/>
    <cellStyle name="Comma 10 3 3 4" xfId="19797" xr:uid="{E9E2222A-1FA2-4EC8-801E-4B7336DEE86F}"/>
    <cellStyle name="Comma 10 3 3 4 2" xfId="26655" xr:uid="{7130F95E-9389-4C3C-840E-0C0D08A12C47}"/>
    <cellStyle name="Comma 10 3 3 4 3" xfId="28583" xr:uid="{3F30ADAB-F2A0-461C-A7EC-2C8850118B35}"/>
    <cellStyle name="Comma 10 3 3 5" xfId="25692" xr:uid="{B4F0EC18-9094-4E6B-8B62-BD7D31B9B05E}"/>
    <cellStyle name="Comma 10 3 3 6" xfId="27619" xr:uid="{E9F75BF5-FC51-4121-AFB1-B2D5F8212667}"/>
    <cellStyle name="Comma 10 3 3 7" xfId="7530" xr:uid="{55AAD85D-DF42-4F2D-BC95-61BF43BED5F9}"/>
    <cellStyle name="Comma 10 3 3 8" xfId="31708" xr:uid="{2EB21B51-80FD-4365-8A6B-BE4E39527063}"/>
    <cellStyle name="Comma 10 3 4" xfId="666" xr:uid="{21E6B05F-A8E7-42EA-86B4-7191085700C5}"/>
    <cellStyle name="Comma 10 3 4 2" xfId="1936" xr:uid="{3E65E2AF-8D72-4C3D-B867-E3E81CDFD3E5}"/>
    <cellStyle name="Comma 10 3 4 2 2" xfId="3795" xr:uid="{C4E467F7-3914-4A0B-BAB3-190C68D50073}"/>
    <cellStyle name="Comma 10 3 4 2 2 2" xfId="26884" xr:uid="{2B4D6FC0-9479-4240-9DD3-5743374B0F83}"/>
    <cellStyle name="Comma 10 3 4 2 2 3" xfId="28812" xr:uid="{470A1CE8-9F60-4561-A6E8-0C4D5AAD222D}"/>
    <cellStyle name="Comma 10 3 4 2 2 4" xfId="20778" xr:uid="{CB11A438-C0CB-49B5-ACCE-8FA4EA1D4916}"/>
    <cellStyle name="Comma 10 3 4 2 3" xfId="25921" xr:uid="{0D760BB9-ADCF-4AE2-BADA-AF50AD937715}"/>
    <cellStyle name="Comma 10 3 4 2 4" xfId="27848" xr:uid="{122582BA-7CF9-45FF-9FA5-96BCB8CEA5EF}"/>
    <cellStyle name="Comma 10 3 4 2 5" xfId="8573" xr:uid="{1179CE47-334D-43AA-BA3A-147AD73D44AA}"/>
    <cellStyle name="Comma 10 3 4 3" xfId="3496" xr:uid="{996A1148-568E-44BB-B5A4-4B290B5F6129}"/>
    <cellStyle name="Comma 10 3 4 3 2" xfId="23317" xr:uid="{0E2D1B56-9C0F-4D67-86FC-449209313864}"/>
    <cellStyle name="Comma 10 3 4 3 2 2" xfId="27324" xr:uid="{47A69714-B4FE-42B3-AFD7-FBA8F1EB3F2B}"/>
    <cellStyle name="Comma 10 3 4 3 2 3" xfId="29252" xr:uid="{E5F7305F-B2E2-400F-A94B-DD08DBE16FAF}"/>
    <cellStyle name="Comma 10 3 4 3 3" xfId="26361" xr:uid="{77F99A7A-28EC-4FC3-9271-6B30811D4006}"/>
    <cellStyle name="Comma 10 3 4 3 4" xfId="28289" xr:uid="{019D3E12-DEBC-45E2-A27D-24CD3A5FD5AC}"/>
    <cellStyle name="Comma 10 3 4 3 5" xfId="16458" xr:uid="{F1C8BEB9-CA54-463F-8D86-3E19A7C00AA0}"/>
    <cellStyle name="Comma 10 3 4 4" xfId="19798" xr:uid="{3E7319BB-2FE1-4965-8B2B-21D8E9DD14C0}"/>
    <cellStyle name="Comma 10 3 4 4 2" xfId="26656" xr:uid="{8A58B858-51DF-4CEA-8D63-D93307CD84A3}"/>
    <cellStyle name="Comma 10 3 4 4 3" xfId="28584" xr:uid="{D9DB4BED-5C2C-42F4-AB9A-7F8121B10812}"/>
    <cellStyle name="Comma 10 3 4 5" xfId="25693" xr:uid="{807D7307-3383-4A9F-9EF2-E5CB294F1581}"/>
    <cellStyle name="Comma 10 3 4 6" xfId="27620" xr:uid="{BD54B378-43EF-4B33-A0AD-728F4243EFA6}"/>
    <cellStyle name="Comma 10 3 4 7" xfId="7531" xr:uid="{37635658-A256-4BBD-A008-9C3CFAB90EC1}"/>
    <cellStyle name="Comma 10 3 4 8" xfId="31709" xr:uid="{448722B4-934E-4ED5-B7F3-0964D308949B}"/>
    <cellStyle name="Comma 10 3 5" xfId="667" xr:uid="{F81033DE-4091-4A28-AC5D-251A5FA256D5}"/>
    <cellStyle name="Comma 10 3 5 2" xfId="1937" xr:uid="{9F48EA90-26B9-4B02-80BB-A7FD28628265}"/>
    <cellStyle name="Comma 10 3 5 2 2" xfId="3796" xr:uid="{933296F9-773F-4AB0-9B13-6B307D760FF6}"/>
    <cellStyle name="Comma 10 3 5 2 2 2" xfId="26885" xr:uid="{88C03BE1-FEC6-4178-ACA0-34CB0E08DE8A}"/>
    <cellStyle name="Comma 10 3 5 2 2 3" xfId="28813" xr:uid="{60B36927-7414-41C4-83EF-D468598F9526}"/>
    <cellStyle name="Comma 10 3 5 2 2 4" xfId="20779" xr:uid="{59786B99-A95E-4FAD-A0CB-3B9C6160F11C}"/>
    <cellStyle name="Comma 10 3 5 2 3" xfId="25922" xr:uid="{A52BDA3D-B015-4867-876B-DCEF22FD10AF}"/>
    <cellStyle name="Comma 10 3 5 2 4" xfId="27849" xr:uid="{165B1403-E4C7-446B-8DA9-7CB1D395E4ED}"/>
    <cellStyle name="Comma 10 3 5 2 5" xfId="8574" xr:uid="{E5BD9301-9FDD-4BE4-9363-3C0FB5CCE779}"/>
    <cellStyle name="Comma 10 3 5 3" xfId="3497" xr:uid="{062618DF-58F5-4358-B899-967E0C109310}"/>
    <cellStyle name="Comma 10 3 5 3 2" xfId="23318" xr:uid="{3F748CD6-694C-4CFB-92D8-A3C67C7CC6D1}"/>
    <cellStyle name="Comma 10 3 5 3 2 2" xfId="27325" xr:uid="{8580C5DA-C915-4300-8C52-D2EA0055A7CE}"/>
    <cellStyle name="Comma 10 3 5 3 2 3" xfId="29253" xr:uid="{B6B115B5-D6BC-42D1-947B-3009AFD8BDD9}"/>
    <cellStyle name="Comma 10 3 5 3 3" xfId="26362" xr:uid="{D0FE69B6-ECB3-4DBF-A4BF-26031482E76F}"/>
    <cellStyle name="Comma 10 3 5 3 4" xfId="28290" xr:uid="{6DBCBC3C-C965-49F4-AFA1-ECC23DA873B1}"/>
    <cellStyle name="Comma 10 3 5 3 5" xfId="16459" xr:uid="{AEDB8C41-6A29-4F8A-AF94-8DD2549A3790}"/>
    <cellStyle name="Comma 10 3 5 4" xfId="19799" xr:uid="{6D556EEC-1C4C-40E7-BBD1-6FC0F16D7F93}"/>
    <cellStyle name="Comma 10 3 5 4 2" xfId="26657" xr:uid="{F43FE78E-B2AD-472B-88F7-9C7A7AF01A26}"/>
    <cellStyle name="Comma 10 3 5 4 3" xfId="28585" xr:uid="{59812661-F4F3-4322-861B-E44440261F34}"/>
    <cellStyle name="Comma 10 3 5 5" xfId="25694" xr:uid="{AC586AAD-9D35-4E82-A5FD-9D05E531978E}"/>
    <cellStyle name="Comma 10 3 5 6" xfId="27621" xr:uid="{28A1A142-A9EF-463C-A190-6438AE09AA1C}"/>
    <cellStyle name="Comma 10 3 5 7" xfId="7532" xr:uid="{3B283CB0-3AA4-4E20-869E-83C3666AB05C}"/>
    <cellStyle name="Comma 10 3 5 8" xfId="31710" xr:uid="{F18C0559-4DE6-4CBA-B642-4343975CACE4}"/>
    <cellStyle name="Comma 10 3 6" xfId="668" xr:uid="{61EDE8A7-2BBA-4DBF-8DFE-1061E3BF5CB3}"/>
    <cellStyle name="Comma 10 3 6 2" xfId="1938" xr:uid="{1C9511BB-D2FE-4339-965C-008625C65ADF}"/>
    <cellStyle name="Comma 10 3 6 2 2" xfId="3797" xr:uid="{9A0E964B-CB1C-4BC7-97DE-8D51CFA31D97}"/>
    <cellStyle name="Comma 10 3 6 2 2 2" xfId="26886" xr:uid="{C144AF6E-B17B-4C39-AACF-D288360B9F69}"/>
    <cellStyle name="Comma 10 3 6 2 2 3" xfId="28814" xr:uid="{A23A69D5-013C-4A01-8E97-AC7FD1638AFD}"/>
    <cellStyle name="Comma 10 3 6 2 2 4" xfId="20780" xr:uid="{5EACEF53-0EF6-4185-ADDD-86661CD13584}"/>
    <cellStyle name="Comma 10 3 6 2 3" xfId="25923" xr:uid="{57D54BE5-EB5C-4279-9524-0A5975C38F80}"/>
    <cellStyle name="Comma 10 3 6 2 4" xfId="27850" xr:uid="{CFD85886-E66A-4552-A1F9-BA2AE5C422DA}"/>
    <cellStyle name="Comma 10 3 6 2 5" xfId="8575" xr:uid="{466425B3-45D9-4A9C-BDA2-E3B93AA3F3B8}"/>
    <cellStyle name="Comma 10 3 6 3" xfId="3498" xr:uid="{E0AC9DC6-591B-4F1E-A830-EE3B98377887}"/>
    <cellStyle name="Comma 10 3 6 3 2" xfId="23319" xr:uid="{7F810D22-66BA-443C-882C-574893EE055B}"/>
    <cellStyle name="Comma 10 3 6 3 2 2" xfId="27326" xr:uid="{E6FCEF1D-9195-4A10-84F2-5C1090D11652}"/>
    <cellStyle name="Comma 10 3 6 3 2 3" xfId="29254" xr:uid="{1C6333E7-D158-4E60-AC4B-8A2F764D4074}"/>
    <cellStyle name="Comma 10 3 6 3 3" xfId="26363" xr:uid="{A09FE6AE-55FC-4745-A48A-577C43177BB4}"/>
    <cellStyle name="Comma 10 3 6 3 4" xfId="28291" xr:uid="{C6675F18-4560-40B5-9FB2-18748C018E0C}"/>
    <cellStyle name="Comma 10 3 6 3 5" xfId="16460" xr:uid="{8BEAA6C4-0B28-447D-BC20-295722C3307E}"/>
    <cellStyle name="Comma 10 3 6 4" xfId="19800" xr:uid="{11656B9A-FB68-4C33-9F67-3B7AE2B27A89}"/>
    <cellStyle name="Comma 10 3 6 4 2" xfId="26658" xr:uid="{0AF2A12E-8169-4FE1-A6C9-17BD95DAA851}"/>
    <cellStyle name="Comma 10 3 6 4 3" xfId="28586" xr:uid="{C78B792A-0C16-44DC-9EF8-D7EA81B72BDE}"/>
    <cellStyle name="Comma 10 3 6 5" xfId="25695" xr:uid="{6D65C783-7DAD-47F2-A731-4C8FE3B0CBE0}"/>
    <cellStyle name="Comma 10 3 6 6" xfId="27622" xr:uid="{D6B33B06-3F5E-40F8-BBDE-EFB1B57B5E73}"/>
    <cellStyle name="Comma 10 3 6 7" xfId="7533" xr:uid="{F44F3D0F-215F-4CF5-937E-E1C496D90520}"/>
    <cellStyle name="Comma 10 3 6 8" xfId="31711" xr:uid="{6AE44976-DF81-411E-9FAB-1EB63C049EC7}"/>
    <cellStyle name="Comma 10 3 7" xfId="669" xr:uid="{3DDA726C-E41B-4D72-95F4-D089F2F0EE03}"/>
    <cellStyle name="Comma 10 3 7 2" xfId="1939" xr:uid="{F27FCD6F-3338-4E58-A7AC-BDDDF3FFE454}"/>
    <cellStyle name="Comma 10 3 7 2 2" xfId="3798" xr:uid="{6468B936-CCCB-4D55-AD56-7C7A2EB86CDE}"/>
    <cellStyle name="Comma 10 3 7 2 2 2" xfId="26887" xr:uid="{92FD6D6D-DEA1-4D75-AF68-82FB6C4B0728}"/>
    <cellStyle name="Comma 10 3 7 2 2 3" xfId="28815" xr:uid="{7AA33DD8-1AE0-4F02-A253-E5683C8299D1}"/>
    <cellStyle name="Comma 10 3 7 2 2 4" xfId="20781" xr:uid="{0C9F1145-3F55-4208-9CBE-EFEF7E040146}"/>
    <cellStyle name="Comma 10 3 7 2 3" xfId="25924" xr:uid="{4B45484D-28E8-4442-84FA-63EE4D2D9C7E}"/>
    <cellStyle name="Comma 10 3 7 2 4" xfId="27851" xr:uid="{76EB328E-E924-49AE-946D-B7481521D713}"/>
    <cellStyle name="Comma 10 3 7 2 5" xfId="8576" xr:uid="{A0D9F6CB-B792-4E86-837F-B2EFE21F80BC}"/>
    <cellStyle name="Comma 10 3 7 3" xfId="3499" xr:uid="{D6ABA980-089B-403E-8C8E-BEE2A4A85844}"/>
    <cellStyle name="Comma 10 3 7 3 2" xfId="23320" xr:uid="{22FDA218-7A53-4D22-B19C-EB91AA7A1093}"/>
    <cellStyle name="Comma 10 3 7 3 2 2" xfId="27327" xr:uid="{96399A57-2BF0-494A-898B-800AB2338184}"/>
    <cellStyle name="Comma 10 3 7 3 2 3" xfId="29255" xr:uid="{5A33D4FF-787D-4E56-9B6F-DCF87E2B2F5B}"/>
    <cellStyle name="Comma 10 3 7 3 3" xfId="26364" xr:uid="{6A851592-C304-40BA-85F2-0EBAF0BD71AE}"/>
    <cellStyle name="Comma 10 3 7 3 4" xfId="28292" xr:uid="{79FC59E4-2868-4C76-A9AE-643C97057EC7}"/>
    <cellStyle name="Comma 10 3 7 3 5" xfId="16461" xr:uid="{CF645BEE-A075-4B45-B32A-A79CC40E13F0}"/>
    <cellStyle name="Comma 10 3 7 4" xfId="19801" xr:uid="{BE310FCE-3CD3-4199-AD69-923F73749D93}"/>
    <cellStyle name="Comma 10 3 7 4 2" xfId="26659" xr:uid="{EB421B1C-9918-4F32-B1A0-059506D373DF}"/>
    <cellStyle name="Comma 10 3 7 4 3" xfId="28587" xr:uid="{A70F3CA4-46D2-4911-8D06-D064E8034C0C}"/>
    <cellStyle name="Comma 10 3 7 5" xfId="25696" xr:uid="{E52FD901-B257-4D9C-8907-A9D56038E182}"/>
    <cellStyle name="Comma 10 3 7 6" xfId="27623" xr:uid="{026FC5CF-094A-483E-AA1A-D22B11B874ED}"/>
    <cellStyle name="Comma 10 3 7 7" xfId="7534" xr:uid="{FE6DDB54-7CDE-4EAC-B38E-08A9C5F2E2F7}"/>
    <cellStyle name="Comma 10 3 7 8" xfId="31712" xr:uid="{1B1944D7-9F5A-4C3B-B8DB-576139F7DE91}"/>
    <cellStyle name="Comma 10 3 8" xfId="670" xr:uid="{05817DBE-DF49-4AFA-9AE3-3DC05F17A322}"/>
    <cellStyle name="Comma 10 3 8 2" xfId="1940" xr:uid="{0EE67701-FBB5-4FF2-8562-A099EE230D2A}"/>
    <cellStyle name="Comma 10 3 8 2 2" xfId="3799" xr:uid="{4E5B2AA3-FF20-45F3-81EC-3DA2C283E264}"/>
    <cellStyle name="Comma 10 3 8 2 2 2" xfId="26888" xr:uid="{8FD5AAFD-EEE3-4885-995F-2B0D542B28F4}"/>
    <cellStyle name="Comma 10 3 8 2 2 3" xfId="28816" xr:uid="{7ACA32A1-1925-4AE4-8641-7ACFAE745EB5}"/>
    <cellStyle name="Comma 10 3 8 2 2 4" xfId="20782" xr:uid="{DBC075E8-2A73-4E23-8E7E-662992A14BA3}"/>
    <cellStyle name="Comma 10 3 8 2 3" xfId="25925" xr:uid="{638EA8B4-3D6A-4E8B-8E41-D3583A000B6A}"/>
    <cellStyle name="Comma 10 3 8 2 4" xfId="27852" xr:uid="{97388187-DD90-419A-8140-6F589766A77D}"/>
    <cellStyle name="Comma 10 3 8 2 5" xfId="8577" xr:uid="{553BE3E0-0EC9-4EF1-AB08-4CC9F760E900}"/>
    <cellStyle name="Comma 10 3 8 3" xfId="3500" xr:uid="{6DA09612-CDA7-4189-A731-72E8A0FB70BF}"/>
    <cellStyle name="Comma 10 3 8 3 2" xfId="23321" xr:uid="{5D2BA4EE-D688-4E2E-AD49-99775A8A0729}"/>
    <cellStyle name="Comma 10 3 8 3 2 2" xfId="27328" xr:uid="{4264A9CE-E73F-4E57-B33C-717B8CEDF0D1}"/>
    <cellStyle name="Comma 10 3 8 3 2 3" xfId="29256" xr:uid="{7E0BBDCA-BFAA-42B0-9A1A-43D5814B347C}"/>
    <cellStyle name="Comma 10 3 8 3 3" xfId="26365" xr:uid="{E5FDF6A9-D714-4558-BDFA-1E97C9F6F0BC}"/>
    <cellStyle name="Comma 10 3 8 3 4" xfId="28293" xr:uid="{5B1E23F2-E3C5-4667-A551-533E9582AB64}"/>
    <cellStyle name="Comma 10 3 8 3 5" xfId="16462" xr:uid="{3EEE136B-9C7C-4FFD-A599-D172BAF7FB5D}"/>
    <cellStyle name="Comma 10 3 8 4" xfId="19802" xr:uid="{D2B93529-DCF6-42BA-B804-549E25369552}"/>
    <cellStyle name="Comma 10 3 8 4 2" xfId="26660" xr:uid="{936B7C20-FCF5-49A4-B2DD-5BE4D6C9D6FF}"/>
    <cellStyle name="Comma 10 3 8 4 3" xfId="28588" xr:uid="{8CF20020-7349-401E-811B-1E3B432E5671}"/>
    <cellStyle name="Comma 10 3 8 5" xfId="25697" xr:uid="{FB6D04D9-9B40-40EF-90A5-F50F40172BDA}"/>
    <cellStyle name="Comma 10 3 8 6" xfId="27624" xr:uid="{1A590910-3703-4E1E-A096-756ACB880B22}"/>
    <cellStyle name="Comma 10 3 8 7" xfId="7535" xr:uid="{576B609E-05BC-4499-9A06-F918CB48708B}"/>
    <cellStyle name="Comma 10 3 8 8" xfId="31713" xr:uid="{E94A8EF8-5ED6-4605-AD33-0E4AABBB7E75}"/>
    <cellStyle name="Comma 10 3 9" xfId="671" xr:uid="{28501300-0628-44BA-8680-D70D1325454B}"/>
    <cellStyle name="Comma 10 3 9 2" xfId="1941" xr:uid="{C82F0F7F-1F2A-4AC9-8069-EBDA5364AB3E}"/>
    <cellStyle name="Comma 10 3 9 2 2" xfId="3800" xr:uid="{B0F09024-CC14-4A6A-8CB1-77F58A5E60F5}"/>
    <cellStyle name="Comma 10 3 9 2 2 2" xfId="26889" xr:uid="{887E69A0-70F8-4DC8-B8E5-95282148CB32}"/>
    <cellStyle name="Comma 10 3 9 2 2 3" xfId="28817" xr:uid="{11ACF331-CC68-480D-933B-E7E775B9AC4A}"/>
    <cellStyle name="Comma 10 3 9 2 2 4" xfId="20783" xr:uid="{1B1D1441-0AFE-4C20-8613-D823175625F6}"/>
    <cellStyle name="Comma 10 3 9 2 3" xfId="25926" xr:uid="{18F2E136-7781-405F-A8C5-8406186DE219}"/>
    <cellStyle name="Comma 10 3 9 2 4" xfId="27853" xr:uid="{3F395A10-6E23-4E49-B136-5CA42439B821}"/>
    <cellStyle name="Comma 10 3 9 2 5" xfId="8578" xr:uid="{3415237D-4305-43FA-B19A-94AB6D6EC34B}"/>
    <cellStyle name="Comma 10 3 9 3" xfId="3501" xr:uid="{7057520B-A233-464A-B3EF-6974E4D14F5D}"/>
    <cellStyle name="Comma 10 3 9 3 2" xfId="23322" xr:uid="{BE2D6041-1AF1-434F-9B67-F2AE54D87669}"/>
    <cellStyle name="Comma 10 3 9 3 2 2" xfId="27329" xr:uid="{573794FD-4AF6-4433-8574-886FFD75E1A2}"/>
    <cellStyle name="Comma 10 3 9 3 2 3" xfId="29257" xr:uid="{002942E2-8AF1-47C3-8A1D-9DBA6B03D064}"/>
    <cellStyle name="Comma 10 3 9 3 3" xfId="26366" xr:uid="{3093237B-A502-4CF3-ABE2-4F8A9C332975}"/>
    <cellStyle name="Comma 10 3 9 3 4" xfId="28294" xr:uid="{827026B7-C165-4395-9697-B71DD41C2907}"/>
    <cellStyle name="Comma 10 3 9 3 5" xfId="16463" xr:uid="{0889E81C-94F8-4E5D-9E44-0B78EF3EAE3E}"/>
    <cellStyle name="Comma 10 3 9 4" xfId="19803" xr:uid="{EFE91440-F492-4BA2-BC42-7212C5737825}"/>
    <cellStyle name="Comma 10 3 9 4 2" xfId="26661" xr:uid="{CD3455BF-5E9E-49D8-AD0A-3A90382FCC1B}"/>
    <cellStyle name="Comma 10 3 9 4 3" xfId="28589" xr:uid="{435C8A55-4041-4FC0-A52F-F4AD766CF8A8}"/>
    <cellStyle name="Comma 10 3 9 5" xfId="25698" xr:uid="{FA0D27E2-BC1A-4073-BFB4-4D9A64E74788}"/>
    <cellStyle name="Comma 10 3 9 6" xfId="27625" xr:uid="{3314C29B-A2AB-4910-ACC0-89FB9BA85ABC}"/>
    <cellStyle name="Comma 10 3 9 7" xfId="7536" xr:uid="{F8D06D56-D760-4BBD-83F0-84CF13AB640F}"/>
    <cellStyle name="Comma 10 3 9 8" xfId="31714" xr:uid="{84CE93BA-C2F3-4C5B-A527-1BB08B84AB71}"/>
    <cellStyle name="Comma 10 4" xfId="672" xr:uid="{C583A2B3-9291-465C-8F08-B46FC2D342AD}"/>
    <cellStyle name="Comma 10 4 10" xfId="673" xr:uid="{A74ACE40-2175-4605-BA04-C3D2D4F6B91C}"/>
    <cellStyle name="Comma 10 4 10 2" xfId="1943" xr:uid="{F69D92F5-4547-427C-B75C-34863527611F}"/>
    <cellStyle name="Comma 10 4 10 2 2" xfId="3802" xr:uid="{582219E4-75AF-4B5D-98F2-C3DC4995F2A5}"/>
    <cellStyle name="Comma 10 4 10 2 2 2" xfId="26891" xr:uid="{F851C5F3-E386-4323-958E-339EEB2C390D}"/>
    <cellStyle name="Comma 10 4 10 2 2 3" xfId="28819" xr:uid="{1D4E14D8-EEFE-4E1C-AD1F-3048AB05A617}"/>
    <cellStyle name="Comma 10 4 10 2 2 4" xfId="20785" xr:uid="{C9BEC6D8-8EEC-48AC-B5A5-48541ABEA382}"/>
    <cellStyle name="Comma 10 4 10 2 3" xfId="25928" xr:uid="{137C1A8B-E84E-4843-B981-4A6CA8F3FF40}"/>
    <cellStyle name="Comma 10 4 10 2 4" xfId="27855" xr:uid="{04A65646-587D-45B0-961B-8990502B4B9B}"/>
    <cellStyle name="Comma 10 4 10 2 5" xfId="8580" xr:uid="{6F44520C-B840-454B-A035-467E141A710A}"/>
    <cellStyle name="Comma 10 4 10 3" xfId="3503" xr:uid="{579D6F26-A3A6-4F53-94A4-87CF2F1E595E}"/>
    <cellStyle name="Comma 10 4 10 3 2" xfId="23324" xr:uid="{5A49BE6B-1D5B-4B40-9CA3-D3FD754DCD8B}"/>
    <cellStyle name="Comma 10 4 10 3 2 2" xfId="27331" xr:uid="{06A24BC5-D871-4B52-BBDF-2BAC05A6FB7F}"/>
    <cellStyle name="Comma 10 4 10 3 2 3" xfId="29259" xr:uid="{DD2A22A2-1B9A-418C-9CB8-FFB71C4F17E0}"/>
    <cellStyle name="Comma 10 4 10 3 3" xfId="26368" xr:uid="{7E09FA69-698E-44F7-97EC-FC5BBDD8F31C}"/>
    <cellStyle name="Comma 10 4 10 3 4" xfId="28296" xr:uid="{4C72BCD0-80BC-4F86-9EAC-A0D473471196}"/>
    <cellStyle name="Comma 10 4 10 3 5" xfId="16465" xr:uid="{E14D849D-09A5-464E-AB43-240035950A3B}"/>
    <cellStyle name="Comma 10 4 10 4" xfId="19805" xr:uid="{1B0DE432-AD7C-4CFB-A45D-B3764D6E2DC1}"/>
    <cellStyle name="Comma 10 4 10 4 2" xfId="26663" xr:uid="{3B2F2920-D34B-468F-8E66-236B8AB39C5C}"/>
    <cellStyle name="Comma 10 4 10 4 3" xfId="28591" xr:uid="{95AC73A2-DA24-4E98-8A56-B46DEB5C8FCF}"/>
    <cellStyle name="Comma 10 4 10 5" xfId="25700" xr:uid="{825C24EE-A62C-4050-8B10-A562669C7876}"/>
    <cellStyle name="Comma 10 4 10 6" xfId="27627" xr:uid="{841BFAD7-FBE4-46C6-B2E5-DD0AA5D24C43}"/>
    <cellStyle name="Comma 10 4 10 7" xfId="7538" xr:uid="{661D0072-085D-442D-A512-A0EB8CA221B6}"/>
    <cellStyle name="Comma 10 4 10 8" xfId="31716" xr:uid="{D04399E3-55BB-436E-AEFC-4551FC3A68A5}"/>
    <cellStyle name="Comma 10 4 11" xfId="674" xr:uid="{A5FECE62-CE84-4E08-892C-FB6622E52C35}"/>
    <cellStyle name="Comma 10 4 11 2" xfId="1944" xr:uid="{A4A90614-6EC9-4BAC-A3AC-7D8085C92B1F}"/>
    <cellStyle name="Comma 10 4 11 2 2" xfId="3803" xr:uid="{3C22895B-75F5-4C20-92A6-A65375255C96}"/>
    <cellStyle name="Comma 10 4 11 2 2 2" xfId="26892" xr:uid="{375EE9D0-800E-4382-94C7-AB2E41AA9408}"/>
    <cellStyle name="Comma 10 4 11 2 2 3" xfId="28820" xr:uid="{9D21DDA3-2FDC-49FC-800E-AE637C9FCDBE}"/>
    <cellStyle name="Comma 10 4 11 2 2 4" xfId="20786" xr:uid="{75CA7BAA-5671-4964-A0C2-B70057DE5C47}"/>
    <cellStyle name="Comma 10 4 11 2 3" xfId="25929" xr:uid="{BEC82476-C6B9-4126-B26C-108151E40689}"/>
    <cellStyle name="Comma 10 4 11 2 4" xfId="27856" xr:uid="{AAAA7F4D-AB13-4523-AFC0-FFFFA75ECDAA}"/>
    <cellStyle name="Comma 10 4 11 2 5" xfId="8581" xr:uid="{BCE0C373-05B1-412C-8DE8-FA7E5367CE09}"/>
    <cellStyle name="Comma 10 4 11 3" xfId="3504" xr:uid="{C65B6229-2FC3-4A4A-ABCA-1E4B00E0C02A}"/>
    <cellStyle name="Comma 10 4 11 3 2" xfId="23325" xr:uid="{ECE06533-CB55-4849-860E-7995F24D1165}"/>
    <cellStyle name="Comma 10 4 11 3 2 2" xfId="27332" xr:uid="{3317EFCD-360A-49BF-8862-4AB2BC2B4A96}"/>
    <cellStyle name="Comma 10 4 11 3 2 3" xfId="29260" xr:uid="{C246ACF6-D599-4C6F-B7B9-1C9C2CE9F57B}"/>
    <cellStyle name="Comma 10 4 11 3 3" xfId="26369" xr:uid="{1B4F3BA3-FBE3-45C2-857A-3884111B243F}"/>
    <cellStyle name="Comma 10 4 11 3 4" xfId="28297" xr:uid="{F9BF38C4-5C47-4E0C-BB27-3BE97444232B}"/>
    <cellStyle name="Comma 10 4 11 3 5" xfId="16466" xr:uid="{5F7091E1-955B-4E5E-84AC-30CECE826D92}"/>
    <cellStyle name="Comma 10 4 11 4" xfId="19806" xr:uid="{8C9CB65C-6281-446F-97A4-D72060C10C42}"/>
    <cellStyle name="Comma 10 4 11 4 2" xfId="26664" xr:uid="{164ABFA1-9294-49D1-A9C7-B734CE3E66CF}"/>
    <cellStyle name="Comma 10 4 11 4 3" xfId="28592" xr:uid="{ADB1080E-E84E-455A-A3BE-7762D86A6E58}"/>
    <cellStyle name="Comma 10 4 11 5" xfId="25701" xr:uid="{F90093F3-39EB-4B3E-8E1F-6A5C86E2591F}"/>
    <cellStyle name="Comma 10 4 11 6" xfId="27628" xr:uid="{221CE3F2-75D9-4152-BC38-0D2A149DB883}"/>
    <cellStyle name="Comma 10 4 11 7" xfId="7539" xr:uid="{8DDA566C-FD4E-4E10-A105-01530C33D48A}"/>
    <cellStyle name="Comma 10 4 11 8" xfId="31717" xr:uid="{BC87E083-C3A9-461C-AB0E-1226A3A8146E}"/>
    <cellStyle name="Comma 10 4 12" xfId="675" xr:uid="{0A1A8610-973D-4994-B08C-2AD432353DB4}"/>
    <cellStyle name="Comma 10 4 12 2" xfId="1945" xr:uid="{8B755A8F-EF26-4CE5-913E-67EFA7A5DE7F}"/>
    <cellStyle name="Comma 10 4 12 2 2" xfId="3804" xr:uid="{1936E441-4ED4-446C-8B01-09B970F3C5FC}"/>
    <cellStyle name="Comma 10 4 12 2 2 2" xfId="26893" xr:uid="{61976602-8103-43DE-A9DE-502B4F99C574}"/>
    <cellStyle name="Comma 10 4 12 2 2 3" xfId="28821" xr:uid="{310DE1A8-7C34-4165-8047-A65CFD30DA5F}"/>
    <cellStyle name="Comma 10 4 12 2 2 4" xfId="20787" xr:uid="{7D0B23E5-1EE8-4FB1-9D4B-37B27E587AD1}"/>
    <cellStyle name="Comma 10 4 12 2 3" xfId="25930" xr:uid="{3E2F4787-7EB9-4F87-A365-57BDAAFBF79A}"/>
    <cellStyle name="Comma 10 4 12 2 4" xfId="27857" xr:uid="{4F93EA5C-7E0A-4C1D-9F90-66DD4FAFA290}"/>
    <cellStyle name="Comma 10 4 12 2 5" xfId="8582" xr:uid="{FBB8F129-0880-488B-9589-A3FC5713E304}"/>
    <cellStyle name="Comma 10 4 12 3" xfId="3505" xr:uid="{49CF7FC7-6EB8-4F23-9324-935DAD011C20}"/>
    <cellStyle name="Comma 10 4 12 3 2" xfId="23326" xr:uid="{8FE2B794-E05B-4C8B-8F88-781E02D620F7}"/>
    <cellStyle name="Comma 10 4 12 3 2 2" xfId="27333" xr:uid="{A7512294-8B50-43CD-8913-2C4E881CDCAF}"/>
    <cellStyle name="Comma 10 4 12 3 2 3" xfId="29261" xr:uid="{714E5563-7661-4523-A732-A28ACF417E28}"/>
    <cellStyle name="Comma 10 4 12 3 3" xfId="26370" xr:uid="{5A5AD6D4-350A-48C3-9121-154483FE64F2}"/>
    <cellStyle name="Comma 10 4 12 3 4" xfId="28298" xr:uid="{F7E0CD38-CCDA-4C95-81CB-07423F525082}"/>
    <cellStyle name="Comma 10 4 12 3 5" xfId="16467" xr:uid="{D9119DCE-6615-4CFC-B23C-11273516B3EA}"/>
    <cellStyle name="Comma 10 4 12 4" xfId="19807" xr:uid="{419C7F4E-0F7C-47C7-8B51-A5C307F72D04}"/>
    <cellStyle name="Comma 10 4 12 4 2" xfId="26665" xr:uid="{54CF548E-DF39-4BBD-BF30-3BBC0788A96D}"/>
    <cellStyle name="Comma 10 4 12 4 3" xfId="28593" xr:uid="{0E1DA2C7-C10C-45A9-9F43-1D3EB8A7F886}"/>
    <cellStyle name="Comma 10 4 12 5" xfId="25702" xr:uid="{D0B1C2BD-F53C-4A09-9625-119787A32C09}"/>
    <cellStyle name="Comma 10 4 12 6" xfId="27629" xr:uid="{0DCFA10C-5753-4E27-B031-6FA1E78BC82D}"/>
    <cellStyle name="Comma 10 4 12 7" xfId="7540" xr:uid="{6E98AB3B-39A8-4B49-9552-EDED90B4C220}"/>
    <cellStyle name="Comma 10 4 12 8" xfId="31718" xr:uid="{D1241291-A24D-478C-85A4-5287EF90292A}"/>
    <cellStyle name="Comma 10 4 13" xfId="676" xr:uid="{8EB7CD3B-A63E-4D0F-B304-02503D41BBD7}"/>
    <cellStyle name="Comma 10 4 13 2" xfId="1946" xr:uid="{CE18ED4E-9757-4A4F-8017-9B7B622DD262}"/>
    <cellStyle name="Comma 10 4 13 2 2" xfId="3805" xr:uid="{84FF2744-59E0-4389-9CFD-61AF22FD8E57}"/>
    <cellStyle name="Comma 10 4 13 2 2 2" xfId="26894" xr:uid="{C73BA328-5AE0-49E0-AF3F-78746773A6B6}"/>
    <cellStyle name="Comma 10 4 13 2 2 3" xfId="28822" xr:uid="{3FEA7732-C230-431A-A520-6A2778B18890}"/>
    <cellStyle name="Comma 10 4 13 2 2 4" xfId="20788" xr:uid="{7BE5868A-A3D3-4B66-8FCA-D3AA9C31798A}"/>
    <cellStyle name="Comma 10 4 13 2 3" xfId="25931" xr:uid="{AB9104B4-CF9C-450C-A476-76CC354052EC}"/>
    <cellStyle name="Comma 10 4 13 2 4" xfId="27858" xr:uid="{EDAE1740-7CA2-4DF9-B33A-78F81BE1209C}"/>
    <cellStyle name="Comma 10 4 13 2 5" xfId="8583" xr:uid="{5FD81632-3410-44E4-9E22-A9BBE3144172}"/>
    <cellStyle name="Comma 10 4 13 3" xfId="3506" xr:uid="{E3FD6722-81B1-4C62-AED9-03B458C90842}"/>
    <cellStyle name="Comma 10 4 13 3 2" xfId="23327" xr:uid="{367B160F-311F-4DE9-B1AC-7FED1E781F5B}"/>
    <cellStyle name="Comma 10 4 13 3 2 2" xfId="27334" xr:uid="{88849C18-8E5E-4AE5-8C8C-56C18C2B23AD}"/>
    <cellStyle name="Comma 10 4 13 3 2 3" xfId="29262" xr:uid="{AD585EE4-17DC-4E1C-8660-F020E8FF7FFB}"/>
    <cellStyle name="Comma 10 4 13 3 3" xfId="26371" xr:uid="{2A76496C-77AC-4026-BCBA-A03D83F0022E}"/>
    <cellStyle name="Comma 10 4 13 3 4" xfId="28299" xr:uid="{D15B9484-C7EE-4AD0-9DE8-E2B398FA1C00}"/>
    <cellStyle name="Comma 10 4 13 3 5" xfId="16468" xr:uid="{A39113D5-9EB0-4307-8A82-F10F1BA4021E}"/>
    <cellStyle name="Comma 10 4 13 4" xfId="19808" xr:uid="{6BA868A0-F19E-45DF-9F6B-FAC70523F63F}"/>
    <cellStyle name="Comma 10 4 13 4 2" xfId="26666" xr:uid="{1A34CBE7-4360-4C71-ACFC-B1A480606959}"/>
    <cellStyle name="Comma 10 4 13 4 3" xfId="28594" xr:uid="{A102E4C0-2E6F-4D51-97CA-9A70D8BB55A6}"/>
    <cellStyle name="Comma 10 4 13 5" xfId="25703" xr:uid="{06292164-DD28-48CF-86AD-8F7F7068F3F9}"/>
    <cellStyle name="Comma 10 4 13 6" xfId="27630" xr:uid="{AB252022-A2E8-44A9-95B5-DFAD556C1413}"/>
    <cellStyle name="Comma 10 4 13 7" xfId="7541" xr:uid="{13CC8EE0-7357-47ED-A81F-28220C91BDB1}"/>
    <cellStyle name="Comma 10 4 13 8" xfId="31719" xr:uid="{988D06EF-7EB6-4A20-B6D3-57F43394A98B}"/>
    <cellStyle name="Comma 10 4 14" xfId="677" xr:uid="{59AAA897-EBEE-433C-BE00-DA6C46E9D5F8}"/>
    <cellStyle name="Comma 10 4 14 2" xfId="1947" xr:uid="{707723BB-6785-4A05-B040-BED90D204560}"/>
    <cellStyle name="Comma 10 4 14 2 2" xfId="3806" xr:uid="{6F1EE2AA-5B30-4B49-9E6F-2340FC729191}"/>
    <cellStyle name="Comma 10 4 14 2 2 2" xfId="26895" xr:uid="{08E29FBC-0E18-4704-8985-91DE576D3F43}"/>
    <cellStyle name="Comma 10 4 14 2 2 3" xfId="28823" xr:uid="{7F98D928-3873-47BF-87B8-5E9A2F084067}"/>
    <cellStyle name="Comma 10 4 14 2 2 4" xfId="20789" xr:uid="{84B15BCB-0D30-4495-A5A8-9224821C70E3}"/>
    <cellStyle name="Comma 10 4 14 2 3" xfId="25932" xr:uid="{3221BD31-A863-4647-A878-890754B1ABD0}"/>
    <cellStyle name="Comma 10 4 14 2 4" xfId="27859" xr:uid="{055558D7-7609-455B-B354-486AA52FC077}"/>
    <cellStyle name="Comma 10 4 14 2 5" xfId="8584" xr:uid="{AF098073-B387-427B-B41B-7202669F8207}"/>
    <cellStyle name="Comma 10 4 14 3" xfId="3507" xr:uid="{54F1DA8A-CA8E-4143-81F9-C312B390547F}"/>
    <cellStyle name="Comma 10 4 14 3 2" xfId="23328" xr:uid="{9E09E5AB-FF24-4D9C-8E3E-C6C95E3853FB}"/>
    <cellStyle name="Comma 10 4 14 3 2 2" xfId="27335" xr:uid="{A73D820A-2478-47DA-9338-6B4193C34752}"/>
    <cellStyle name="Comma 10 4 14 3 2 3" xfId="29263" xr:uid="{7CA308CD-E727-4BD9-8EE3-984E955216C6}"/>
    <cellStyle name="Comma 10 4 14 3 3" xfId="26372" xr:uid="{9A0BD99D-BF1A-4CD7-A5DE-141560AA0B36}"/>
    <cellStyle name="Comma 10 4 14 3 4" xfId="28300" xr:uid="{1C85302E-4808-47A4-80F5-FF9FA473F783}"/>
    <cellStyle name="Comma 10 4 14 3 5" xfId="16469" xr:uid="{B7F07885-6852-43C4-80EE-7600A52821CD}"/>
    <cellStyle name="Comma 10 4 14 4" xfId="19809" xr:uid="{A2B6F746-705B-4E9C-8FB5-4FD35A22CA75}"/>
    <cellStyle name="Comma 10 4 14 4 2" xfId="26667" xr:uid="{44D24797-EE58-475C-82B6-7C2776640EB4}"/>
    <cellStyle name="Comma 10 4 14 4 3" xfId="28595" xr:uid="{05BC3598-5961-4D25-9ED7-0FECDAEBFE5B}"/>
    <cellStyle name="Comma 10 4 14 5" xfId="25704" xr:uid="{E6A013F2-ACE3-4F3B-81C1-4417EDAD03A2}"/>
    <cellStyle name="Comma 10 4 14 6" xfId="27631" xr:uid="{0CA2DD4A-F75A-445F-AEB9-BA704E8CD5D7}"/>
    <cellStyle name="Comma 10 4 14 7" xfId="7542" xr:uid="{91E892C8-1E6A-42F9-A02B-4363C66BC301}"/>
    <cellStyle name="Comma 10 4 14 8" xfId="31720" xr:uid="{D0A2B26E-CEF8-4630-B332-9EE020AD2E92}"/>
    <cellStyle name="Comma 10 4 15" xfId="678" xr:uid="{048A604D-22B5-4A3B-869C-8DDB1D17E7D3}"/>
    <cellStyle name="Comma 10 4 15 2" xfId="1948" xr:uid="{B73056EA-59FC-4232-B738-235BF9ECF9B7}"/>
    <cellStyle name="Comma 10 4 15 2 2" xfId="3807" xr:uid="{84683DAF-C0F5-4D1C-93D6-FC39A4BFC9F2}"/>
    <cellStyle name="Comma 10 4 15 2 2 2" xfId="26896" xr:uid="{6BA35D26-2779-4DF3-B83D-AD2BD3E11598}"/>
    <cellStyle name="Comma 10 4 15 2 2 3" xfId="28824" xr:uid="{AC6207CD-F0ED-41E1-9E9F-EA222FD67346}"/>
    <cellStyle name="Comma 10 4 15 2 2 4" xfId="20790" xr:uid="{E18FB4CF-2029-4D4C-BEC0-AAEA53A0DD87}"/>
    <cellStyle name="Comma 10 4 15 2 3" xfId="25933" xr:uid="{C557E2D5-F023-45EE-B247-8F1C6D650760}"/>
    <cellStyle name="Comma 10 4 15 2 4" xfId="27860" xr:uid="{BD7C6FD3-E916-491A-B319-303FAD9D4956}"/>
    <cellStyle name="Comma 10 4 15 2 5" xfId="8585" xr:uid="{E5BEDFEC-C951-49A1-B5FD-7C2D03A579D4}"/>
    <cellStyle name="Comma 10 4 15 3" xfId="3508" xr:uid="{7F46EA2D-3803-4094-ACC2-281997FC8074}"/>
    <cellStyle name="Comma 10 4 15 3 2" xfId="23329" xr:uid="{D9534434-EE2E-412B-ADAE-66E4A4E04A67}"/>
    <cellStyle name="Comma 10 4 15 3 2 2" xfId="27336" xr:uid="{20F5CF97-4B22-4BC0-A8C4-0BAA23A480F3}"/>
    <cellStyle name="Comma 10 4 15 3 2 3" xfId="29264" xr:uid="{0F45603E-B543-471D-BE50-1C684818EF4A}"/>
    <cellStyle name="Comma 10 4 15 3 3" xfId="26373" xr:uid="{E0172BB2-C759-4BA2-8B28-C22A88FC386A}"/>
    <cellStyle name="Comma 10 4 15 3 4" xfId="28301" xr:uid="{B79678C2-4F79-40E7-BDD5-85DE0632DCBE}"/>
    <cellStyle name="Comma 10 4 15 3 5" xfId="16470" xr:uid="{C6A0C601-703D-466B-93E3-FFA658A993AA}"/>
    <cellStyle name="Comma 10 4 15 4" xfId="19810" xr:uid="{CB63F8B4-FE7E-483D-9EFC-C07C3CA23F70}"/>
    <cellStyle name="Comma 10 4 15 4 2" xfId="26668" xr:uid="{91173C0A-0442-466C-9128-E592D9211903}"/>
    <cellStyle name="Comma 10 4 15 4 3" xfId="28596" xr:uid="{41092E8E-E9D1-46AE-9867-025D1254577D}"/>
    <cellStyle name="Comma 10 4 15 5" xfId="25705" xr:uid="{1E4EA1F7-ABC6-4019-820C-D904E3EB01BC}"/>
    <cellStyle name="Comma 10 4 15 6" xfId="27632" xr:uid="{4F67B471-542E-43AD-B4D1-DFACE592D9DF}"/>
    <cellStyle name="Comma 10 4 15 7" xfId="7543" xr:uid="{A7E58A3C-6059-458F-8D04-E3A8A5D0FD5D}"/>
    <cellStyle name="Comma 10 4 15 8" xfId="31721" xr:uid="{12FF18B1-47A4-43F2-AB71-A01934A0FCD9}"/>
    <cellStyle name="Comma 10 4 16" xfId="679" xr:uid="{CF698EE4-0FCD-4792-85E2-FA04081735A0}"/>
    <cellStyle name="Comma 10 4 16 2" xfId="1949" xr:uid="{B941B16E-70A9-4503-B6A6-5CC23A904444}"/>
    <cellStyle name="Comma 10 4 16 2 2" xfId="3808" xr:uid="{4136E576-E829-42A7-9627-D6697029C469}"/>
    <cellStyle name="Comma 10 4 16 2 2 2" xfId="26897" xr:uid="{0F6FD7A6-11DC-4B2C-9E87-6B432C7719CC}"/>
    <cellStyle name="Comma 10 4 16 2 2 3" xfId="28825" xr:uid="{27B92861-B1D3-46A1-B7A2-56D71B7D8DD1}"/>
    <cellStyle name="Comma 10 4 16 2 2 4" xfId="20791" xr:uid="{22BA445B-03B4-4FD4-B7EA-545A2169DBE3}"/>
    <cellStyle name="Comma 10 4 16 2 3" xfId="25934" xr:uid="{9341E059-9538-4D1F-BCB1-31FD96AAFADF}"/>
    <cellStyle name="Comma 10 4 16 2 4" xfId="27861" xr:uid="{05C5E660-9EA9-4DAE-85DC-FF402B6A23EF}"/>
    <cellStyle name="Comma 10 4 16 2 5" xfId="8586" xr:uid="{50DBCA53-6DCA-4583-8A0B-B388F62F379F}"/>
    <cellStyle name="Comma 10 4 16 3" xfId="3509" xr:uid="{BFB176E8-75B0-4A8A-816D-718C7ABA1E2E}"/>
    <cellStyle name="Comma 10 4 16 3 2" xfId="23330" xr:uid="{5DB06000-DDCA-4DF8-94C3-4A090315FFDB}"/>
    <cellStyle name="Comma 10 4 16 3 2 2" xfId="27337" xr:uid="{9BA7D428-EB39-411F-8161-B9EA684E84AB}"/>
    <cellStyle name="Comma 10 4 16 3 2 3" xfId="29265" xr:uid="{1290C742-3782-4711-8430-F51AD8D0012E}"/>
    <cellStyle name="Comma 10 4 16 3 3" xfId="26374" xr:uid="{6CDDE918-DEC5-4738-88B9-6B2DBD7A6051}"/>
    <cellStyle name="Comma 10 4 16 3 4" xfId="28302" xr:uid="{186FDC74-8ED1-43FC-80C2-CD37120E9FEF}"/>
    <cellStyle name="Comma 10 4 16 3 5" xfId="16471" xr:uid="{8C0BBDF6-10B4-45D4-A6A0-AE607F325D4F}"/>
    <cellStyle name="Comma 10 4 16 4" xfId="19811" xr:uid="{35881F28-53B9-41D9-8B6F-8AC651CC04FB}"/>
    <cellStyle name="Comma 10 4 16 4 2" xfId="26669" xr:uid="{976E89E9-EF60-4892-B569-A5667C6CDE98}"/>
    <cellStyle name="Comma 10 4 16 4 3" xfId="28597" xr:uid="{B38AD88C-D1E7-4649-BD3C-795838AFFB46}"/>
    <cellStyle name="Comma 10 4 16 5" xfId="25706" xr:uid="{8EEB9BF2-9F59-4F7F-A313-C3A569B9E3E6}"/>
    <cellStyle name="Comma 10 4 16 6" xfId="27633" xr:uid="{DC4EAC7D-B681-48D3-8024-B843DE1CBC8A}"/>
    <cellStyle name="Comma 10 4 16 7" xfId="7544" xr:uid="{919CC850-BFB5-4725-8F6B-9D1DCB17CEB1}"/>
    <cellStyle name="Comma 10 4 16 8" xfId="31722" xr:uid="{B60A2643-607F-4D1E-A390-90597183C17D}"/>
    <cellStyle name="Comma 10 4 17" xfId="680" xr:uid="{35B8BB9C-265F-43BC-843F-8DC77BC55AF3}"/>
    <cellStyle name="Comma 10 4 17 2" xfId="1950" xr:uid="{7CEC9270-5B27-4FE2-BCFF-C7C72CA0599A}"/>
    <cellStyle name="Comma 10 4 17 2 2" xfId="3809" xr:uid="{5686E6EF-06F7-4C3C-B15A-BA7AFD04C382}"/>
    <cellStyle name="Comma 10 4 17 2 2 2" xfId="26898" xr:uid="{2BA3B781-9884-488E-9601-0842CE870264}"/>
    <cellStyle name="Comma 10 4 17 2 2 3" xfId="28826" xr:uid="{6E2D5251-83F5-438F-85E2-272046F4D166}"/>
    <cellStyle name="Comma 10 4 17 2 2 4" xfId="20792" xr:uid="{BA54D210-9147-409F-BD7B-323356FE7270}"/>
    <cellStyle name="Comma 10 4 17 2 3" xfId="25935" xr:uid="{BD9BDCF3-CBD4-4CBB-BC65-D64E5EE737B0}"/>
    <cellStyle name="Comma 10 4 17 2 4" xfId="27862" xr:uid="{28C5817F-0A4C-4B89-A327-880568CC750E}"/>
    <cellStyle name="Comma 10 4 17 2 5" xfId="8587" xr:uid="{99910898-492E-43D6-A2F4-086B95EE1566}"/>
    <cellStyle name="Comma 10 4 17 3" xfId="3510" xr:uid="{ED5A1B9C-455E-4EC3-ABB7-138C1E63F3A0}"/>
    <cellStyle name="Comma 10 4 17 3 2" xfId="23331" xr:uid="{E022255E-A957-462D-8A7B-91FFF75BA752}"/>
    <cellStyle name="Comma 10 4 17 3 2 2" xfId="27338" xr:uid="{7D87129E-21CE-417C-9D1D-FFF38A6E73CD}"/>
    <cellStyle name="Comma 10 4 17 3 2 3" xfId="29266" xr:uid="{EF77B17E-7389-4E61-ABAC-970535616630}"/>
    <cellStyle name="Comma 10 4 17 3 3" xfId="26375" xr:uid="{5B1243FC-18AF-446B-A01D-850D49FAAD53}"/>
    <cellStyle name="Comma 10 4 17 3 4" xfId="28303" xr:uid="{030FC1B8-F3FE-4C62-9194-3351C8DC81A1}"/>
    <cellStyle name="Comma 10 4 17 3 5" xfId="16472" xr:uid="{EBD2926A-659D-40B2-A063-87688D167777}"/>
    <cellStyle name="Comma 10 4 17 4" xfId="19812" xr:uid="{5D84CCBD-815E-4259-9F94-EFE8999CAEA5}"/>
    <cellStyle name="Comma 10 4 17 4 2" xfId="26670" xr:uid="{5F51379C-F222-45C9-9568-700FCFCD6A35}"/>
    <cellStyle name="Comma 10 4 17 4 3" xfId="28598" xr:uid="{33F05119-C3F4-40DA-899D-299233401DF6}"/>
    <cellStyle name="Comma 10 4 17 5" xfId="25707" xr:uid="{94080AB9-C44F-45E9-BB1A-18061385B9AF}"/>
    <cellStyle name="Comma 10 4 17 6" xfId="27634" xr:uid="{1546029E-BAB6-46F5-8BAC-1F95F8BB5E0F}"/>
    <cellStyle name="Comma 10 4 17 7" xfId="7545" xr:uid="{2CBFDF31-9C59-4C0F-9DC3-A2D0DF54529C}"/>
    <cellStyle name="Comma 10 4 17 8" xfId="31723" xr:uid="{9623F1EF-6503-4399-877F-FDA1511BED6D}"/>
    <cellStyle name="Comma 10 4 18" xfId="1942" xr:uid="{C015F006-CA91-42F6-8990-087AE624DC89}"/>
    <cellStyle name="Comma 10 4 18 2" xfId="3801" xr:uid="{C62A22A7-D5F8-4C12-B4BA-833E149C45DF}"/>
    <cellStyle name="Comma 10 4 18 2 2" xfId="26890" xr:uid="{E4DFD446-1B12-4FDE-93E7-8F5057B5EA07}"/>
    <cellStyle name="Comma 10 4 18 2 3" xfId="28818" xr:uid="{B3D5008E-9A3A-408F-98B4-D1EBDC6E397F}"/>
    <cellStyle name="Comma 10 4 18 2 4" xfId="20784" xr:uid="{1278DA1F-AE8C-499D-BD42-FDC55D95F8B3}"/>
    <cellStyle name="Comma 10 4 18 3" xfId="25927" xr:uid="{8D8BB550-B15D-43F2-9B1F-AFD2357674A9}"/>
    <cellStyle name="Comma 10 4 18 4" xfId="27854" xr:uid="{98466C9A-581E-4830-B5D4-E7461B35BB51}"/>
    <cellStyle name="Comma 10 4 18 5" xfId="8579" xr:uid="{10C72F68-C18B-4034-9CB0-D9C5D2C8A521}"/>
    <cellStyle name="Comma 10 4 19" xfId="3502" xr:uid="{55C2199B-D1E0-4FB1-8CF3-15026D0518C7}"/>
    <cellStyle name="Comma 10 4 19 2" xfId="23323" xr:uid="{CB66C05D-0599-4D95-AE04-D79B2CD98AC4}"/>
    <cellStyle name="Comma 10 4 19 2 2" xfId="27330" xr:uid="{1DAF0F27-7AF2-42AD-90F5-2FAF3CBAEE99}"/>
    <cellStyle name="Comma 10 4 19 2 3" xfId="29258" xr:uid="{74713969-C908-42F8-8899-5C43E3EFCB6E}"/>
    <cellStyle name="Comma 10 4 19 3" xfId="26367" xr:uid="{B6DDFF10-7CB7-4041-9276-C22989B3AB71}"/>
    <cellStyle name="Comma 10 4 19 4" xfId="28295" xr:uid="{F0CFC1D6-90E4-46C8-8048-70CC6842B11E}"/>
    <cellStyle name="Comma 10 4 19 5" xfId="16464" xr:uid="{7C9A5570-FA7F-4EE0-9AAA-56D709A69A97}"/>
    <cellStyle name="Comma 10 4 2" xfId="681" xr:uid="{9C382080-064F-4888-8FCD-A68626798AB6}"/>
    <cellStyle name="Comma 10 4 2 2" xfId="1951" xr:uid="{80DD53A6-B6C3-441A-AC12-0E5E06B7C396}"/>
    <cellStyle name="Comma 10 4 2 2 2" xfId="3810" xr:uid="{E4BF427B-1642-41A3-93EA-6B48F71E26C2}"/>
    <cellStyle name="Comma 10 4 2 2 2 2" xfId="26899" xr:uid="{E24F5F93-E7B9-43B4-8DFA-114F99DCD6C0}"/>
    <cellStyle name="Comma 10 4 2 2 2 3" xfId="28827" xr:uid="{753F0E02-C9CE-4B29-BBF7-ACCFBF2D807B}"/>
    <cellStyle name="Comma 10 4 2 2 2 4" xfId="20793" xr:uid="{1744E6E0-46AF-451B-B3E6-04310AD003A3}"/>
    <cellStyle name="Comma 10 4 2 2 3" xfId="25936" xr:uid="{EA4EDEFA-3AFB-46F5-B3A9-994C183227C8}"/>
    <cellStyle name="Comma 10 4 2 2 4" xfId="27863" xr:uid="{9041680F-DD05-4A0D-B8F8-7A70B8899D36}"/>
    <cellStyle name="Comma 10 4 2 2 5" xfId="8588" xr:uid="{4321CE38-D342-4AD4-9B52-A6F8110ECACE}"/>
    <cellStyle name="Comma 10 4 2 3" xfId="3511" xr:uid="{BE0A1D65-426E-4242-BD6D-2E1E5D297BE9}"/>
    <cellStyle name="Comma 10 4 2 3 2" xfId="23332" xr:uid="{CBED7245-FDCC-44A5-9A4B-02CAB4CA0F17}"/>
    <cellStyle name="Comma 10 4 2 3 2 2" xfId="27339" xr:uid="{EF1D7DB0-55FE-4681-81CE-988772D295F6}"/>
    <cellStyle name="Comma 10 4 2 3 2 3" xfId="29267" xr:uid="{8E3917F6-9527-446D-AE91-658FC153CB43}"/>
    <cellStyle name="Comma 10 4 2 3 3" xfId="26376" xr:uid="{EB329B64-F27B-44D5-A9D6-287215DFA83C}"/>
    <cellStyle name="Comma 10 4 2 3 4" xfId="28304" xr:uid="{1C99AA73-C445-4C0D-BC38-7EC9FEE83B32}"/>
    <cellStyle name="Comma 10 4 2 3 5" xfId="16473" xr:uid="{D96B08CA-9C39-42AC-8504-A09E321197B1}"/>
    <cellStyle name="Comma 10 4 2 4" xfId="19813" xr:uid="{60BBA5A3-5A92-48CF-89BC-CA93A4B7A87C}"/>
    <cellStyle name="Comma 10 4 2 4 2" xfId="26671" xr:uid="{4350AED5-3A0A-4231-A52F-6C25937FBECF}"/>
    <cellStyle name="Comma 10 4 2 4 3" xfId="28599" xr:uid="{358C4194-590C-4C4F-9153-1BC20B67BE45}"/>
    <cellStyle name="Comma 10 4 2 5" xfId="25708" xr:uid="{0F283434-0C2A-4BDC-B93D-F3EB0D0A53E2}"/>
    <cellStyle name="Comma 10 4 2 6" xfId="27635" xr:uid="{E4F70813-E628-4FF0-A426-660A9E95C29D}"/>
    <cellStyle name="Comma 10 4 2 7" xfId="7546" xr:uid="{3A0791C6-A95E-45B1-BDD8-B557B16B9BE6}"/>
    <cellStyle name="Comma 10 4 2 8" xfId="31724" xr:uid="{2FC40197-0CB2-43BF-8C3E-8B4BF1777AAA}"/>
    <cellStyle name="Comma 10 4 20" xfId="19804" xr:uid="{F7C7C40A-6480-47B0-B281-4AC2A50FE3F6}"/>
    <cellStyle name="Comma 10 4 20 2" xfId="26662" xr:uid="{6D982AF9-25B9-4997-A04C-BB4A03FA19BE}"/>
    <cellStyle name="Comma 10 4 20 3" xfId="28590" xr:uid="{205A3051-5045-4FC1-BC89-11451EB0290F}"/>
    <cellStyle name="Comma 10 4 21" xfId="25699" xr:uid="{6E1FE632-7282-456E-9F80-8D20EB489121}"/>
    <cellStyle name="Comma 10 4 22" xfId="27626" xr:uid="{CEEDF850-7C3B-46AE-ADF4-FC8353ABC553}"/>
    <cellStyle name="Comma 10 4 23" xfId="7537" xr:uid="{461EE11A-5455-41C6-A5AD-057B117626D8}"/>
    <cellStyle name="Comma 10 4 24" xfId="31715" xr:uid="{1CDB0B5D-94FB-4CC9-8087-66A61182F30E}"/>
    <cellStyle name="Comma 10 4 3" xfId="682" xr:uid="{08A5B38F-437A-4B21-8A6D-7D24B89ECF2B}"/>
    <cellStyle name="Comma 10 4 3 2" xfId="1952" xr:uid="{C67665E0-2F51-4A32-83BA-13D4D1FD80D4}"/>
    <cellStyle name="Comma 10 4 3 2 2" xfId="3811" xr:uid="{CD4E22C6-04DC-44D9-BBD5-EA061B9C58E1}"/>
    <cellStyle name="Comma 10 4 3 2 2 2" xfId="26900" xr:uid="{9B67649B-4048-4DBF-B7E5-A70179BA37D1}"/>
    <cellStyle name="Comma 10 4 3 2 2 3" xfId="28828" xr:uid="{EDF9999D-0895-420C-AEF3-5BDF415E5FB8}"/>
    <cellStyle name="Comma 10 4 3 2 2 4" xfId="20794" xr:uid="{1C37F3CC-DBAD-40CA-8ED4-43435388CB0E}"/>
    <cellStyle name="Comma 10 4 3 2 3" xfId="25937" xr:uid="{74E72B50-24D7-4C94-A2E0-0E4299BCDFC3}"/>
    <cellStyle name="Comma 10 4 3 2 4" xfId="27864" xr:uid="{DE76EFD2-7FFF-4DC8-B2BD-49A9A77CC5A0}"/>
    <cellStyle name="Comma 10 4 3 2 5" xfId="8589" xr:uid="{2A9235B7-5373-47D6-A855-942A13D4B125}"/>
    <cellStyle name="Comma 10 4 3 3" xfId="3512" xr:uid="{048DF1D5-917E-438E-AF57-2FC1C4DD5054}"/>
    <cellStyle name="Comma 10 4 3 3 2" xfId="23333" xr:uid="{2E26EE7D-8FDB-4991-A835-D14E988976CB}"/>
    <cellStyle name="Comma 10 4 3 3 2 2" xfId="27340" xr:uid="{3E7CABF0-95BF-4AEF-8DB3-B67D195C4BBE}"/>
    <cellStyle name="Comma 10 4 3 3 2 3" xfId="29268" xr:uid="{E90676C6-1E73-4981-9ED0-C647D0ADAA91}"/>
    <cellStyle name="Comma 10 4 3 3 3" xfId="26377" xr:uid="{119F67A6-E148-48F1-B2AF-D9C6C6AA3F3A}"/>
    <cellStyle name="Comma 10 4 3 3 4" xfId="28305" xr:uid="{007F7C6F-DD6A-4108-BB53-5FCCC85EF767}"/>
    <cellStyle name="Comma 10 4 3 3 5" xfId="16474" xr:uid="{076DA8E8-E061-4378-A5AB-819069A1BF99}"/>
    <cellStyle name="Comma 10 4 3 4" xfId="19814" xr:uid="{DF0F128B-8767-4F03-811B-7F2FAFEED142}"/>
    <cellStyle name="Comma 10 4 3 4 2" xfId="26672" xr:uid="{09F1B92B-389F-4848-B443-33553AE22687}"/>
    <cellStyle name="Comma 10 4 3 4 3" xfId="28600" xr:uid="{4DC208B6-7213-48EF-AB42-122FF516DB3F}"/>
    <cellStyle name="Comma 10 4 3 5" xfId="25709" xr:uid="{01542375-F7FD-480F-836C-8666809843EA}"/>
    <cellStyle name="Comma 10 4 3 6" xfId="27636" xr:uid="{5A509D0F-80D5-4B6C-AE18-769008E3D5F7}"/>
    <cellStyle name="Comma 10 4 3 7" xfId="7547" xr:uid="{D940B4AC-2E09-4A98-BB70-DFF2D077A01F}"/>
    <cellStyle name="Comma 10 4 3 8" xfId="31725" xr:uid="{3D404FB5-9636-4D6C-B761-23DE2B6E5457}"/>
    <cellStyle name="Comma 10 4 4" xfId="683" xr:uid="{C0A4EF67-5F7A-485E-B3EC-D0E8C616BB2F}"/>
    <cellStyle name="Comma 10 4 4 2" xfId="1953" xr:uid="{833B1F41-9835-48B5-A4B6-24CB4078F230}"/>
    <cellStyle name="Comma 10 4 4 2 2" xfId="3812" xr:uid="{2406B42A-9BEB-44E5-9624-121B0B0F1DB7}"/>
    <cellStyle name="Comma 10 4 4 2 2 2" xfId="26901" xr:uid="{DED5BF09-4469-492B-8AA7-B81B8376216E}"/>
    <cellStyle name="Comma 10 4 4 2 2 3" xfId="28829" xr:uid="{8CC239CB-273F-4B7F-97E9-962BCF007A1B}"/>
    <cellStyle name="Comma 10 4 4 2 2 4" xfId="20795" xr:uid="{B1162641-30E7-4E3E-BE38-1758D60F7452}"/>
    <cellStyle name="Comma 10 4 4 2 3" xfId="25938" xr:uid="{BD45B791-FA70-4EFB-8C81-8A40D42057A7}"/>
    <cellStyle name="Comma 10 4 4 2 4" xfId="27865" xr:uid="{648830FD-5E0E-43BA-9FB0-300864AC3C34}"/>
    <cellStyle name="Comma 10 4 4 2 5" xfId="8590" xr:uid="{1C6F184A-B728-467E-AA43-42BAA8BDDB76}"/>
    <cellStyle name="Comma 10 4 4 3" xfId="3513" xr:uid="{3D58CC32-5F49-481E-A41A-A71384B35244}"/>
    <cellStyle name="Comma 10 4 4 3 2" xfId="23334" xr:uid="{122D7B55-34A2-4B17-BC1B-C8923AC9BA71}"/>
    <cellStyle name="Comma 10 4 4 3 2 2" xfId="27341" xr:uid="{314E0DA0-1522-4FA9-BF13-08CDE5937FBD}"/>
    <cellStyle name="Comma 10 4 4 3 2 3" xfId="29269" xr:uid="{9ABFC1BE-92E2-409A-9889-B8CE95E0E032}"/>
    <cellStyle name="Comma 10 4 4 3 3" xfId="26378" xr:uid="{B698A0E2-2D3C-4B2E-87F5-17A558CB40B9}"/>
    <cellStyle name="Comma 10 4 4 3 4" xfId="28306" xr:uid="{B7893B68-D938-42DB-B6D8-B43BEB8CA393}"/>
    <cellStyle name="Comma 10 4 4 3 5" xfId="16475" xr:uid="{449DE9FF-3C40-4F29-884F-BB1501F781B9}"/>
    <cellStyle name="Comma 10 4 4 4" xfId="19815" xr:uid="{DBA13DEC-BDE7-45C9-AE3E-766407340A8B}"/>
    <cellStyle name="Comma 10 4 4 4 2" xfId="26673" xr:uid="{B48974B7-C224-449D-95D9-2E9FB9404DEE}"/>
    <cellStyle name="Comma 10 4 4 4 3" xfId="28601" xr:uid="{AB872C38-F432-4497-BDD8-4B89B78659AA}"/>
    <cellStyle name="Comma 10 4 4 5" xfId="25710" xr:uid="{8E0C80CC-A8EC-492A-9E7D-6824AC88764F}"/>
    <cellStyle name="Comma 10 4 4 6" xfId="27637" xr:uid="{75D2A312-EAF5-41FA-A1A2-2BDB1DA8D61B}"/>
    <cellStyle name="Comma 10 4 4 7" xfId="7548" xr:uid="{DCC3EE4D-F00B-48A7-BD9D-00052FCFC7A8}"/>
    <cellStyle name="Comma 10 4 4 8" xfId="31726" xr:uid="{0A979E03-4B32-492C-827D-A3C0811482D8}"/>
    <cellStyle name="Comma 10 4 5" xfId="684" xr:uid="{D9091042-D290-4AF7-B9E2-25FBAA91282F}"/>
    <cellStyle name="Comma 10 4 5 2" xfId="1954" xr:uid="{627A70E9-9A43-424F-B80E-74BDE5021D5F}"/>
    <cellStyle name="Comma 10 4 5 2 2" xfId="3813" xr:uid="{9936E7EE-555A-4F84-991C-F4E0FECD8011}"/>
    <cellStyle name="Comma 10 4 5 2 2 2" xfId="26902" xr:uid="{4973C2F2-F1A4-4FA1-B4E2-81AF312BD82B}"/>
    <cellStyle name="Comma 10 4 5 2 2 3" xfId="28830" xr:uid="{6C539C55-E97F-4F67-BFCC-336878D9DBCC}"/>
    <cellStyle name="Comma 10 4 5 2 2 4" xfId="20796" xr:uid="{D01034A6-0B78-411D-B50E-B270149AF6D5}"/>
    <cellStyle name="Comma 10 4 5 2 3" xfId="25939" xr:uid="{7BDB72D7-A26B-437C-B613-B28B8B7CF182}"/>
    <cellStyle name="Comma 10 4 5 2 4" xfId="27866" xr:uid="{248069FC-2C4E-4E47-8E4F-DBA85CC7923E}"/>
    <cellStyle name="Comma 10 4 5 2 5" xfId="8591" xr:uid="{18C7656E-6D80-4421-BAB1-96AC8C547D2D}"/>
    <cellStyle name="Comma 10 4 5 3" xfId="3514" xr:uid="{66895708-63DB-41E2-9EC9-26C2787E90BE}"/>
    <cellStyle name="Comma 10 4 5 3 2" xfId="23335" xr:uid="{97D49EDC-9064-477B-8CD4-BDE3CC308D89}"/>
    <cellStyle name="Comma 10 4 5 3 2 2" xfId="27342" xr:uid="{883E3380-3E01-491F-B72F-A60D68607EEB}"/>
    <cellStyle name="Comma 10 4 5 3 2 3" xfId="29270" xr:uid="{2F735B4A-1B33-42A1-AAE0-444964C9DBBE}"/>
    <cellStyle name="Comma 10 4 5 3 3" xfId="26379" xr:uid="{21460F5D-220E-4894-A953-B54179172461}"/>
    <cellStyle name="Comma 10 4 5 3 4" xfId="28307" xr:uid="{A924C395-BF0D-4310-8FD3-5466D278AA4C}"/>
    <cellStyle name="Comma 10 4 5 3 5" xfId="16476" xr:uid="{63E40BF8-6E80-46DB-A22A-99FF34B39C5A}"/>
    <cellStyle name="Comma 10 4 5 4" xfId="19816" xr:uid="{0642D227-3AB1-4484-A47C-1F096DFC8979}"/>
    <cellStyle name="Comma 10 4 5 4 2" xfId="26674" xr:uid="{1670F2F8-2F98-4CBA-A6AD-ED7A1D8E23F7}"/>
    <cellStyle name="Comma 10 4 5 4 3" xfId="28602" xr:uid="{8C556CB7-93B8-4313-9C0B-F9E6428BE756}"/>
    <cellStyle name="Comma 10 4 5 5" xfId="25711" xr:uid="{D6A16FA8-B32A-4312-928F-B897349993CD}"/>
    <cellStyle name="Comma 10 4 5 6" xfId="27638" xr:uid="{326A8131-D366-4643-89A4-3785E449D093}"/>
    <cellStyle name="Comma 10 4 5 7" xfId="7549" xr:uid="{20456116-636F-4350-8F40-017E09A6149A}"/>
    <cellStyle name="Comma 10 4 5 8" xfId="31727" xr:uid="{72A94FBD-8F82-4428-A773-F30C93ABC0EF}"/>
    <cellStyle name="Comma 10 4 6" xfId="685" xr:uid="{DBC259DB-A234-4368-988B-2925A4D372DD}"/>
    <cellStyle name="Comma 10 4 6 2" xfId="1955" xr:uid="{F50597ED-9290-4654-AFE7-B83237C46D69}"/>
    <cellStyle name="Comma 10 4 6 2 2" xfId="3814" xr:uid="{6353B73E-80C7-4E37-8137-11BC25FAE5EC}"/>
    <cellStyle name="Comma 10 4 6 2 2 2" xfId="26903" xr:uid="{C4ECE94B-E38F-4420-A67D-DB28D7AB4BD2}"/>
    <cellStyle name="Comma 10 4 6 2 2 3" xfId="28831" xr:uid="{7F0862F5-C692-492E-BCB1-729FD20684A3}"/>
    <cellStyle name="Comma 10 4 6 2 2 4" xfId="20797" xr:uid="{40F6B4A6-869A-461D-B4AE-2D2619118E92}"/>
    <cellStyle name="Comma 10 4 6 2 3" xfId="25940" xr:uid="{BDFDBB9C-E89C-4633-A7ED-726399FC9DB1}"/>
    <cellStyle name="Comma 10 4 6 2 4" xfId="27867" xr:uid="{2DB7474B-CB7B-4EDD-AE15-BA8917D38257}"/>
    <cellStyle name="Comma 10 4 6 2 5" xfId="8592" xr:uid="{E0DC2D70-CF3F-42CE-A7C7-23229457C198}"/>
    <cellStyle name="Comma 10 4 6 3" xfId="3515" xr:uid="{21FD6D92-DC70-4ABC-BC5F-DEE9BA5BCE38}"/>
    <cellStyle name="Comma 10 4 6 3 2" xfId="23336" xr:uid="{A1418126-3648-4D86-B5DE-6640F0ED91F7}"/>
    <cellStyle name="Comma 10 4 6 3 2 2" xfId="27343" xr:uid="{E168D9A0-062C-4DDD-A3A7-F01A0215720E}"/>
    <cellStyle name="Comma 10 4 6 3 2 3" xfId="29271" xr:uid="{D4C3150F-8979-40C1-97DE-E838ECBF7322}"/>
    <cellStyle name="Comma 10 4 6 3 3" xfId="26380" xr:uid="{D6BB2446-C57E-4B62-B5E0-D6BAF6AF0632}"/>
    <cellStyle name="Comma 10 4 6 3 4" xfId="28308" xr:uid="{63970FC9-75B4-4F77-82D9-AC1BE9A1D9CA}"/>
    <cellStyle name="Comma 10 4 6 3 5" xfId="16477" xr:uid="{66D1A989-848C-49C2-B74A-FB5DB98B7F46}"/>
    <cellStyle name="Comma 10 4 6 4" xfId="19817" xr:uid="{81FC4773-928C-4A1F-8E21-E3992892F118}"/>
    <cellStyle name="Comma 10 4 6 4 2" xfId="26675" xr:uid="{59833BB2-54CA-4E31-BDD9-27303F5372DD}"/>
    <cellStyle name="Comma 10 4 6 4 3" xfId="28603" xr:uid="{B0FEF635-C439-4A93-B1CC-9AFD1E6DC406}"/>
    <cellStyle name="Comma 10 4 6 5" xfId="25712" xr:uid="{153FCC4C-86F0-4186-897C-BF0699C6520C}"/>
    <cellStyle name="Comma 10 4 6 6" xfId="27639" xr:uid="{D1386526-7D09-4BBF-AE7E-436F44A9E68B}"/>
    <cellStyle name="Comma 10 4 6 7" xfId="7550" xr:uid="{1FFCE98E-C8B5-4C78-A18F-414B51B3E9C4}"/>
    <cellStyle name="Comma 10 4 6 8" xfId="31728" xr:uid="{87BE6C3D-BCA0-4779-8CF4-EB2C51B31409}"/>
    <cellStyle name="Comma 10 4 7" xfId="686" xr:uid="{5A9652D4-4F0B-4B71-8715-20FE4F595274}"/>
    <cellStyle name="Comma 10 4 7 2" xfId="1956" xr:uid="{0882B947-91DA-43AA-B17D-8122B2158422}"/>
    <cellStyle name="Comma 10 4 7 2 2" xfId="3815" xr:uid="{7874B1E7-6AA4-4285-A531-5AB625E2F6AA}"/>
    <cellStyle name="Comma 10 4 7 2 2 2" xfId="26904" xr:uid="{EF48F82D-1504-49C2-BCCF-F3B4C4C1BDC3}"/>
    <cellStyle name="Comma 10 4 7 2 2 3" xfId="28832" xr:uid="{ADC3E5F4-CD3C-41D4-8A0E-A7BD9513479E}"/>
    <cellStyle name="Comma 10 4 7 2 2 4" xfId="20798" xr:uid="{DE76F521-6377-4C0C-A713-3868D4E90804}"/>
    <cellStyle name="Comma 10 4 7 2 3" xfId="25941" xr:uid="{6BEBF34C-3F08-4EAD-8671-2F982DDE6AD2}"/>
    <cellStyle name="Comma 10 4 7 2 4" xfId="27868" xr:uid="{18EFD57C-DBC6-4F78-9227-A5B659646437}"/>
    <cellStyle name="Comma 10 4 7 2 5" xfId="8593" xr:uid="{2D5103E1-A729-44FB-BB31-52C0E99F3EC8}"/>
    <cellStyle name="Comma 10 4 7 3" xfId="3516" xr:uid="{8E72A775-9FA9-411C-AF7B-D4246C249BCC}"/>
    <cellStyle name="Comma 10 4 7 3 2" xfId="23337" xr:uid="{CAD0D803-DA59-45FF-9145-1055A634D6EF}"/>
    <cellStyle name="Comma 10 4 7 3 2 2" xfId="27344" xr:uid="{821AA23F-D9C0-41E2-92F5-FDCD4C508318}"/>
    <cellStyle name="Comma 10 4 7 3 2 3" xfId="29272" xr:uid="{B7C25117-653A-4129-AE88-4ED00014425B}"/>
    <cellStyle name="Comma 10 4 7 3 3" xfId="26381" xr:uid="{59F7A8D8-BCFA-43E6-9DAF-B0ECA8286505}"/>
    <cellStyle name="Comma 10 4 7 3 4" xfId="28309" xr:uid="{A84FF3C1-FABD-40A9-8D8E-5354ED45CF80}"/>
    <cellStyle name="Comma 10 4 7 3 5" xfId="16478" xr:uid="{9CE13DBB-8F7F-4D7D-A391-ED36D3EF0D1D}"/>
    <cellStyle name="Comma 10 4 7 4" xfId="19818" xr:uid="{AFB58536-1DB6-4531-B010-D925834BF3AB}"/>
    <cellStyle name="Comma 10 4 7 4 2" xfId="26676" xr:uid="{C5C752C4-5090-42AE-AB75-DE350BA442E2}"/>
    <cellStyle name="Comma 10 4 7 4 3" xfId="28604" xr:uid="{09D710FE-E307-4156-9038-09A8DCC2EA86}"/>
    <cellStyle name="Comma 10 4 7 5" xfId="25713" xr:uid="{B5688B92-7E5C-4CAA-A239-CD7788177333}"/>
    <cellStyle name="Comma 10 4 7 6" xfId="27640" xr:uid="{61FCD258-EACA-4679-976A-B6E0DBC5B3D3}"/>
    <cellStyle name="Comma 10 4 7 7" xfId="7551" xr:uid="{25603600-8D69-40D7-9C6C-81FC1A1013FF}"/>
    <cellStyle name="Comma 10 4 7 8" xfId="31729" xr:uid="{D1E8A92A-B3D8-4360-9821-A49B9B51746D}"/>
    <cellStyle name="Comma 10 4 8" xfId="687" xr:uid="{8E22E866-7C8E-4FBE-97C1-9B57FB622B3A}"/>
    <cellStyle name="Comma 10 4 8 2" xfId="1957" xr:uid="{20AFD9C3-2928-4064-BD55-03CCAADAE49A}"/>
    <cellStyle name="Comma 10 4 8 2 2" xfId="3816" xr:uid="{DC9E5A60-0723-48D4-A059-3868F612E887}"/>
    <cellStyle name="Comma 10 4 8 2 2 2" xfId="26905" xr:uid="{70E2336C-781C-48FF-BDAF-8F929D4D4338}"/>
    <cellStyle name="Comma 10 4 8 2 2 3" xfId="28833" xr:uid="{8998500A-237A-4C8C-A1D0-802FE5E7B348}"/>
    <cellStyle name="Comma 10 4 8 2 2 4" xfId="20799" xr:uid="{9036FB5B-CB3A-4E9D-ACBF-87B7A65C3A76}"/>
    <cellStyle name="Comma 10 4 8 2 3" xfId="25942" xr:uid="{CEBBFFE5-95CE-4668-B57F-F6B22132B5D2}"/>
    <cellStyle name="Comma 10 4 8 2 4" xfId="27869" xr:uid="{1F292F24-9856-4ED1-A070-EB12F05042FF}"/>
    <cellStyle name="Comma 10 4 8 2 5" xfId="8594" xr:uid="{871D8306-D12E-4963-9AFA-5A2FFCB9A19A}"/>
    <cellStyle name="Comma 10 4 8 3" xfId="3517" xr:uid="{F7785B0E-EC54-463C-8D79-20689C5D8432}"/>
    <cellStyle name="Comma 10 4 8 3 2" xfId="23338" xr:uid="{20A893B2-98DC-4985-95AB-DE2F6B4D3E81}"/>
    <cellStyle name="Comma 10 4 8 3 2 2" xfId="27345" xr:uid="{4CDE8EF0-ED51-4A76-9D71-3909DAD07371}"/>
    <cellStyle name="Comma 10 4 8 3 2 3" xfId="29273" xr:uid="{65CE91F8-4CEC-440B-986D-C358B9C3C837}"/>
    <cellStyle name="Comma 10 4 8 3 3" xfId="26382" xr:uid="{1122F297-2EAE-4645-9F02-1D836102502C}"/>
    <cellStyle name="Comma 10 4 8 3 4" xfId="28310" xr:uid="{60EB31AC-16EF-497C-9B14-024380D4AA11}"/>
    <cellStyle name="Comma 10 4 8 3 5" xfId="16479" xr:uid="{6DF5EB21-189F-41AB-B13C-81BA01A16815}"/>
    <cellStyle name="Comma 10 4 8 4" xfId="19819" xr:uid="{F9405B77-EBFD-4893-BF4C-41A302495296}"/>
    <cellStyle name="Comma 10 4 8 4 2" xfId="26677" xr:uid="{AA5FA00D-BA7E-471F-856A-6D5C5625F290}"/>
    <cellStyle name="Comma 10 4 8 4 3" xfId="28605" xr:uid="{8829D3E5-39C3-4C50-8B4E-F9875BFE8996}"/>
    <cellStyle name="Comma 10 4 8 5" xfId="25714" xr:uid="{FF9A33E2-6644-41E7-BCB9-8C40837DE6E0}"/>
    <cellStyle name="Comma 10 4 8 6" xfId="27641" xr:uid="{51BF478F-9B6E-4E58-8634-F0D5BE0EC0F9}"/>
    <cellStyle name="Comma 10 4 8 7" xfId="7552" xr:uid="{C2EAA370-C444-41D0-8008-EF67EF95D615}"/>
    <cellStyle name="Comma 10 4 8 8" xfId="31730" xr:uid="{10787595-293F-4311-B0A7-7AF18E30151A}"/>
    <cellStyle name="Comma 10 4 9" xfId="688" xr:uid="{9E8FA061-09AA-4977-BE59-8391727682C9}"/>
    <cellStyle name="Comma 10 4 9 2" xfId="1958" xr:uid="{A8C6D114-A36F-488C-ABE8-B48D41011315}"/>
    <cellStyle name="Comma 10 4 9 2 2" xfId="3817" xr:uid="{CD611794-6308-4588-844A-0AB4A739206C}"/>
    <cellStyle name="Comma 10 4 9 2 2 2" xfId="26906" xr:uid="{B37D88FB-33D8-4C5B-93C7-297BB2B3BB19}"/>
    <cellStyle name="Comma 10 4 9 2 2 3" xfId="28834" xr:uid="{9BC0B6A3-6E2D-49A7-91E9-893CCCBE5FB3}"/>
    <cellStyle name="Comma 10 4 9 2 2 4" xfId="20800" xr:uid="{EB51FFAF-275B-47B1-9463-C7EF943847FC}"/>
    <cellStyle name="Comma 10 4 9 2 3" xfId="25943" xr:uid="{3A5EFC6F-4557-40B5-87B3-6FB04586B2A1}"/>
    <cellStyle name="Comma 10 4 9 2 4" xfId="27870" xr:uid="{A3B99938-0A13-48C9-9B44-CEF42F570F4B}"/>
    <cellStyle name="Comma 10 4 9 2 5" xfId="8595" xr:uid="{5DD6F680-74F2-44DF-8ADD-A87AB6AA0907}"/>
    <cellStyle name="Comma 10 4 9 3" xfId="3518" xr:uid="{AE94B955-F33E-44A6-A8A8-E102299E32DB}"/>
    <cellStyle name="Comma 10 4 9 3 2" xfId="23339" xr:uid="{FF010FD0-CE6C-4744-8527-616578BC3691}"/>
    <cellStyle name="Comma 10 4 9 3 2 2" xfId="27346" xr:uid="{EAF5EB15-849D-40FA-A5E5-11C5873ADBCA}"/>
    <cellStyle name="Comma 10 4 9 3 2 3" xfId="29274" xr:uid="{0083C95F-9553-4218-B5E7-829336662861}"/>
    <cellStyle name="Comma 10 4 9 3 3" xfId="26383" xr:uid="{D2A46E00-2A91-4C3F-BAE1-5F5BE1167DFD}"/>
    <cellStyle name="Comma 10 4 9 3 4" xfId="28311" xr:uid="{13454D00-F2FA-4A38-8C56-36047F1B508C}"/>
    <cellStyle name="Comma 10 4 9 3 5" xfId="16480" xr:uid="{EF3631D7-94C0-4AFC-9AA4-E8B8318C5953}"/>
    <cellStyle name="Comma 10 4 9 4" xfId="19820" xr:uid="{87DA766A-BE87-433A-8C37-B366B4C3E4E7}"/>
    <cellStyle name="Comma 10 4 9 4 2" xfId="26678" xr:uid="{19D0700B-CC6E-4E1E-9F2E-FBD337504287}"/>
    <cellStyle name="Comma 10 4 9 4 3" xfId="28606" xr:uid="{707BBEED-85F3-4F11-B10A-32FA11A62797}"/>
    <cellStyle name="Comma 10 4 9 5" xfId="25715" xr:uid="{35F75599-699D-4F26-9D30-C9BC9C552060}"/>
    <cellStyle name="Comma 10 4 9 6" xfId="27642" xr:uid="{3AF1A362-2845-4971-9BF8-BADC045E77A0}"/>
    <cellStyle name="Comma 10 4 9 7" xfId="7553" xr:uid="{C0AF2687-106B-403C-9E07-E470FFA11449}"/>
    <cellStyle name="Comma 10 4 9 8" xfId="31731" xr:uid="{2D2894D0-2D83-4704-9995-E2AFAE53880F}"/>
    <cellStyle name="Comma 10 5" xfId="689" xr:uid="{945F249B-E41B-4AB0-A2C1-C0A3DD863DAA}"/>
    <cellStyle name="Comma 10 5 10" xfId="690" xr:uid="{A2CC76EF-721E-435B-953A-5C78388D681E}"/>
    <cellStyle name="Comma 10 5 10 2" xfId="1960" xr:uid="{AB64FD90-BE34-4D21-94BA-20C10C83F9A0}"/>
    <cellStyle name="Comma 10 5 10 2 2" xfId="3819" xr:uid="{C7509051-FA25-4C4E-AD87-37EF8B639A2B}"/>
    <cellStyle name="Comma 10 5 10 2 2 2" xfId="26908" xr:uid="{B8A1C4D6-AB08-4C7C-97C8-3746A4BCD290}"/>
    <cellStyle name="Comma 10 5 10 2 2 3" xfId="28836" xr:uid="{8CE62087-4657-470B-B4A7-F4C9E458B5A7}"/>
    <cellStyle name="Comma 10 5 10 2 2 4" xfId="20802" xr:uid="{6E4AD8E8-8A23-45EF-B2D0-65C79DC30E51}"/>
    <cellStyle name="Comma 10 5 10 2 3" xfId="25945" xr:uid="{05D8CE9D-E87D-446E-8F87-5FE9A3184A17}"/>
    <cellStyle name="Comma 10 5 10 2 4" xfId="27872" xr:uid="{60F5BC3F-9031-4EA5-A265-C20AFC8E16B5}"/>
    <cellStyle name="Comma 10 5 10 2 5" xfId="8597" xr:uid="{36F722E8-7CE4-4359-BD35-75CEC6660A20}"/>
    <cellStyle name="Comma 10 5 10 3" xfId="3520" xr:uid="{CB7D7F02-85E8-4E4F-A5DA-10BD688B5064}"/>
    <cellStyle name="Comma 10 5 10 3 2" xfId="23341" xr:uid="{BA491957-EAB7-43AD-B87C-A5080182EDC4}"/>
    <cellStyle name="Comma 10 5 10 3 2 2" xfId="27348" xr:uid="{C67D1D8E-04F6-4B13-A59D-ED13CFF07DC2}"/>
    <cellStyle name="Comma 10 5 10 3 2 3" xfId="29276" xr:uid="{F57B6FAB-A32B-4669-8943-FCDE9E624FD4}"/>
    <cellStyle name="Comma 10 5 10 3 3" xfId="26385" xr:uid="{BE159E32-DE6E-4898-9D86-2854AF5AE0C4}"/>
    <cellStyle name="Comma 10 5 10 3 4" xfId="28313" xr:uid="{E5A5078E-7C42-4033-9BB4-FDF81C32625A}"/>
    <cellStyle name="Comma 10 5 10 3 5" xfId="16482" xr:uid="{4D40E4EC-0DFB-4EEE-A6A8-CCA9B7C72E69}"/>
    <cellStyle name="Comma 10 5 10 4" xfId="19822" xr:uid="{678A2F49-A1C9-4ACB-9013-BEA96E190032}"/>
    <cellStyle name="Comma 10 5 10 4 2" xfId="26680" xr:uid="{9550C98E-AE2B-49E7-B05C-74A1CB6FD6E1}"/>
    <cellStyle name="Comma 10 5 10 4 3" xfId="28608" xr:uid="{2601D6CC-2E4F-460D-A03C-7250AC82C00D}"/>
    <cellStyle name="Comma 10 5 10 5" xfId="25717" xr:uid="{EBB85657-79A6-4F4A-81F3-ADA7C03DC924}"/>
    <cellStyle name="Comma 10 5 10 6" xfId="27644" xr:uid="{629E084A-E56F-4B93-9F8F-159E0E05E77F}"/>
    <cellStyle name="Comma 10 5 10 7" xfId="7555" xr:uid="{7C4ABD82-1702-49B7-BFD2-76E796B01BD5}"/>
    <cellStyle name="Comma 10 5 10 8" xfId="31733" xr:uid="{4D0AF513-E849-4744-B6AF-7A8629E4F3EC}"/>
    <cellStyle name="Comma 10 5 11" xfId="691" xr:uid="{0B58BA05-F972-4B37-B49A-FF70159654E7}"/>
    <cellStyle name="Comma 10 5 11 2" xfId="1961" xr:uid="{4C112F6B-B9CA-43C6-8F7A-21C4FA972B87}"/>
    <cellStyle name="Comma 10 5 11 2 2" xfId="3820" xr:uid="{FBE7B137-2042-40E2-A505-77A8091EF915}"/>
    <cellStyle name="Comma 10 5 11 2 2 2" xfId="26909" xr:uid="{0C979524-698E-4447-A97E-8A5B34213952}"/>
    <cellStyle name="Comma 10 5 11 2 2 3" xfId="28837" xr:uid="{690CA8EA-3806-43B1-92E4-B122AAF1127D}"/>
    <cellStyle name="Comma 10 5 11 2 2 4" xfId="20803" xr:uid="{54158C41-D94D-45FD-9CCC-D6C0DD31F0A6}"/>
    <cellStyle name="Comma 10 5 11 2 3" xfId="25946" xr:uid="{AE3BB079-38E3-4DB5-BEC6-0162D41E238F}"/>
    <cellStyle name="Comma 10 5 11 2 4" xfId="27873" xr:uid="{CBDA00D9-57C9-4DAE-B227-CDC406348902}"/>
    <cellStyle name="Comma 10 5 11 2 5" xfId="8598" xr:uid="{5553FD13-CA3F-4813-8DDD-4E8460D7F967}"/>
    <cellStyle name="Comma 10 5 11 3" xfId="3521" xr:uid="{0DAF94BE-2F01-403A-A549-C111C5D60D2B}"/>
    <cellStyle name="Comma 10 5 11 3 2" xfId="23342" xr:uid="{9DB0B564-67A2-498B-A80B-C64B84005B3C}"/>
    <cellStyle name="Comma 10 5 11 3 2 2" xfId="27349" xr:uid="{1A485997-93C5-45D2-8331-22C84873365B}"/>
    <cellStyle name="Comma 10 5 11 3 2 3" xfId="29277" xr:uid="{DB7357A3-EF61-4756-94D7-11539D61A9CA}"/>
    <cellStyle name="Comma 10 5 11 3 3" xfId="26386" xr:uid="{54435FB5-CFD8-4ECD-B236-2BAC707CA4E9}"/>
    <cellStyle name="Comma 10 5 11 3 4" xfId="28314" xr:uid="{336CB57D-2AB1-4C12-91CF-0BB76A3B96A6}"/>
    <cellStyle name="Comma 10 5 11 3 5" xfId="16483" xr:uid="{85ADA442-A1C8-423F-ABD9-2220E8A0B3F5}"/>
    <cellStyle name="Comma 10 5 11 4" xfId="19823" xr:uid="{B6D3762C-2C7C-457D-B0B8-691A330F3F76}"/>
    <cellStyle name="Comma 10 5 11 4 2" xfId="26681" xr:uid="{31AE2153-9EFC-4892-A22A-852275EB3C5D}"/>
    <cellStyle name="Comma 10 5 11 4 3" xfId="28609" xr:uid="{6A493C41-054C-410B-B03D-DC834E35B3F2}"/>
    <cellStyle name="Comma 10 5 11 5" xfId="25718" xr:uid="{5F821436-90C9-4190-BC3C-D8FFA509CE76}"/>
    <cellStyle name="Comma 10 5 11 6" xfId="27645" xr:uid="{1CFAEC4C-FBE5-4F76-AC05-C77C9F82EBD9}"/>
    <cellStyle name="Comma 10 5 11 7" xfId="7556" xr:uid="{DDB84F96-76C2-4CF1-9628-B8C6E544A503}"/>
    <cellStyle name="Comma 10 5 11 8" xfId="31734" xr:uid="{B1515A86-09D3-448C-9682-B92C204BA9C1}"/>
    <cellStyle name="Comma 10 5 12" xfId="692" xr:uid="{266D69A7-7874-4052-8291-42E5D323486C}"/>
    <cellStyle name="Comma 10 5 12 2" xfId="1962" xr:uid="{D327356D-DEEC-47A9-A110-D11649B28B4B}"/>
    <cellStyle name="Comma 10 5 12 2 2" xfId="3821" xr:uid="{DF64BB5E-DE05-447D-84DD-6C249EF89580}"/>
    <cellStyle name="Comma 10 5 12 2 2 2" xfId="26910" xr:uid="{EB5F5E95-2F16-4EBF-BD64-B27F02D77144}"/>
    <cellStyle name="Comma 10 5 12 2 2 3" xfId="28838" xr:uid="{8D7ABF93-91E4-45CA-9595-646A82D5EF72}"/>
    <cellStyle name="Comma 10 5 12 2 2 4" xfId="20804" xr:uid="{D86D4605-1511-427E-B77C-A5068038076E}"/>
    <cellStyle name="Comma 10 5 12 2 3" xfId="25947" xr:uid="{3862FF9F-9063-460E-A967-E5D063F97E07}"/>
    <cellStyle name="Comma 10 5 12 2 4" xfId="27874" xr:uid="{1A22FC3E-2705-4AB3-8326-D6116F6B1A9B}"/>
    <cellStyle name="Comma 10 5 12 2 5" xfId="8599" xr:uid="{5E21BD08-28F6-46DD-8F91-9109B123DF9F}"/>
    <cellStyle name="Comma 10 5 12 3" xfId="3522" xr:uid="{E7D5339B-51DF-40FF-8E56-2CB83EEC404D}"/>
    <cellStyle name="Comma 10 5 12 3 2" xfId="23343" xr:uid="{6E83FC37-AAD5-4B55-832B-16CC2A99666C}"/>
    <cellStyle name="Comma 10 5 12 3 2 2" xfId="27350" xr:uid="{0AA5E53C-23A6-439B-93AD-0954D9337A1E}"/>
    <cellStyle name="Comma 10 5 12 3 2 3" xfId="29278" xr:uid="{3D979BE2-BC97-4837-A876-D6288756556E}"/>
    <cellStyle name="Comma 10 5 12 3 3" xfId="26387" xr:uid="{7754097A-7C13-4ADD-811A-1F0263AA1AEC}"/>
    <cellStyle name="Comma 10 5 12 3 4" xfId="28315" xr:uid="{AA52C91C-041C-4797-9FE0-12D74DEF6230}"/>
    <cellStyle name="Comma 10 5 12 3 5" xfId="16484" xr:uid="{F4B56818-46B5-4DCD-9FE7-35F31938319E}"/>
    <cellStyle name="Comma 10 5 12 4" xfId="19824" xr:uid="{906D626D-07AA-47D2-A0F7-7BAE9D87E656}"/>
    <cellStyle name="Comma 10 5 12 4 2" xfId="26682" xr:uid="{2E31BF7E-337E-4552-AD04-9BA390B621D7}"/>
    <cellStyle name="Comma 10 5 12 4 3" xfId="28610" xr:uid="{CC107812-FC41-445E-90AA-9DB0AC325E91}"/>
    <cellStyle name="Comma 10 5 12 5" xfId="25719" xr:uid="{5C688255-F4BE-4999-BE73-607AF22A2557}"/>
    <cellStyle name="Comma 10 5 12 6" xfId="27646" xr:uid="{FC9DC209-12CC-4A56-92EF-7DDDD527FCB0}"/>
    <cellStyle name="Comma 10 5 12 7" xfId="7557" xr:uid="{D4DC6AB8-FEF1-44C8-A949-5C7D50820902}"/>
    <cellStyle name="Comma 10 5 12 8" xfId="31735" xr:uid="{49EE548C-E99F-4BA8-8DFD-E4395CEC9CEC}"/>
    <cellStyle name="Comma 10 5 13" xfId="693" xr:uid="{4ED7E1D7-ADEA-409A-B7CB-57188AF5AC22}"/>
    <cellStyle name="Comma 10 5 13 2" xfId="1963" xr:uid="{94030143-866F-4FE2-A856-E0E2742AE1F1}"/>
    <cellStyle name="Comma 10 5 13 2 2" xfId="3822" xr:uid="{387B86E3-6D1F-456E-A423-DDB98FFE1737}"/>
    <cellStyle name="Comma 10 5 13 2 2 2" xfId="26911" xr:uid="{05DC8B13-CD69-480F-8B95-E89F4FCEC498}"/>
    <cellStyle name="Comma 10 5 13 2 2 3" xfId="28839" xr:uid="{3BC167AC-490E-46BF-AC31-498205AF9864}"/>
    <cellStyle name="Comma 10 5 13 2 2 4" xfId="20805" xr:uid="{CD46ED66-719D-4932-AC62-08B4AA066E45}"/>
    <cellStyle name="Comma 10 5 13 2 3" xfId="25948" xr:uid="{5DD6F567-872F-4405-B811-A78FE1282B7C}"/>
    <cellStyle name="Comma 10 5 13 2 4" xfId="27875" xr:uid="{88DD1D90-2986-49C2-A174-8BA4CE1D0F18}"/>
    <cellStyle name="Comma 10 5 13 2 5" xfId="8600" xr:uid="{127B9D75-041E-4CD9-BDC1-59127BDFA5D7}"/>
    <cellStyle name="Comma 10 5 13 3" xfId="3523" xr:uid="{ADD68DDA-D907-4FAE-8903-7DD305C7396F}"/>
    <cellStyle name="Comma 10 5 13 3 2" xfId="23344" xr:uid="{D566EE50-7E14-493E-9AB5-E894F20666CF}"/>
    <cellStyle name="Comma 10 5 13 3 2 2" xfId="27351" xr:uid="{3CBA3CC9-0667-4758-9DAE-AF3F39F73B65}"/>
    <cellStyle name="Comma 10 5 13 3 2 3" xfId="29279" xr:uid="{CEF88746-E4AB-47C2-99C8-BF9EC06B55EE}"/>
    <cellStyle name="Comma 10 5 13 3 3" xfId="26388" xr:uid="{45651C91-CA80-41C1-B130-94FFD984C0EA}"/>
    <cellStyle name="Comma 10 5 13 3 4" xfId="28316" xr:uid="{1EE16D88-C9EA-4BE5-9572-6C39E76A2AA3}"/>
    <cellStyle name="Comma 10 5 13 3 5" xfId="16485" xr:uid="{EBAE26DA-EB3E-4863-BB35-E6CB7C11CE74}"/>
    <cellStyle name="Comma 10 5 13 4" xfId="19825" xr:uid="{636875F2-7A5E-40A1-9F32-572EF0F53E69}"/>
    <cellStyle name="Comma 10 5 13 4 2" xfId="26683" xr:uid="{A9FC64C2-387D-4C6B-B851-FCD195D308C8}"/>
    <cellStyle name="Comma 10 5 13 4 3" xfId="28611" xr:uid="{85363594-47B3-4856-B4F6-E39076AC10DA}"/>
    <cellStyle name="Comma 10 5 13 5" xfId="25720" xr:uid="{90D0FA67-E051-4698-BB10-A65A17194906}"/>
    <cellStyle name="Comma 10 5 13 6" xfId="27647" xr:uid="{5D84B096-C2DD-406C-97C7-665D853FF8C2}"/>
    <cellStyle name="Comma 10 5 13 7" xfId="7558" xr:uid="{71C1816D-E36B-4AC3-95C9-C686584AD430}"/>
    <cellStyle name="Comma 10 5 13 8" xfId="31736" xr:uid="{7761E5F5-A34B-4B64-8A12-DCA59C74EE46}"/>
    <cellStyle name="Comma 10 5 14" xfId="694" xr:uid="{76FF5955-0115-413F-A393-0E0D760907F6}"/>
    <cellStyle name="Comma 10 5 14 2" xfId="1964" xr:uid="{86ED0100-135D-4C49-960C-78BEBC72A653}"/>
    <cellStyle name="Comma 10 5 14 2 2" xfId="3823" xr:uid="{1550DF12-47B7-465C-8191-4E3A1C750A71}"/>
    <cellStyle name="Comma 10 5 14 2 2 2" xfId="26912" xr:uid="{A5F6EC41-2BD4-4D9F-8D0F-B84D1435E064}"/>
    <cellStyle name="Comma 10 5 14 2 2 3" xfId="28840" xr:uid="{52BF49E7-D107-45E8-9369-797C3B3B2702}"/>
    <cellStyle name="Comma 10 5 14 2 2 4" xfId="20806" xr:uid="{DC101E09-AA82-42F6-AEB0-61E8431925F2}"/>
    <cellStyle name="Comma 10 5 14 2 3" xfId="25949" xr:uid="{B180D7AC-7C42-4133-B1E2-3BE549950C5D}"/>
    <cellStyle name="Comma 10 5 14 2 4" xfId="27876" xr:uid="{14097A47-7C1A-44B0-9F6E-35C502FA3250}"/>
    <cellStyle name="Comma 10 5 14 2 5" xfId="8601" xr:uid="{641FACFA-9F45-4CCD-AF33-6D8F4B9C7394}"/>
    <cellStyle name="Comma 10 5 14 3" xfId="3524" xr:uid="{DAFA062B-A6F7-4AEE-B139-F12055A1A9C7}"/>
    <cellStyle name="Comma 10 5 14 3 2" xfId="23345" xr:uid="{92125963-70EF-41EA-9AB7-EAAF4688A9FC}"/>
    <cellStyle name="Comma 10 5 14 3 2 2" xfId="27352" xr:uid="{B5FA6E28-1F3D-4FB9-A6D4-B9E6993F015E}"/>
    <cellStyle name="Comma 10 5 14 3 2 3" xfId="29280" xr:uid="{9FDF185B-915E-467C-95EB-211875D9570E}"/>
    <cellStyle name="Comma 10 5 14 3 3" xfId="26389" xr:uid="{ACE43B61-67CC-4CCE-AE5D-016C05CC3D52}"/>
    <cellStyle name="Comma 10 5 14 3 4" xfId="28317" xr:uid="{00F58C86-0CDD-4706-A5F3-B67DC296BA71}"/>
    <cellStyle name="Comma 10 5 14 3 5" xfId="16486" xr:uid="{28A52489-0F85-4C18-84B9-32A8815F9944}"/>
    <cellStyle name="Comma 10 5 14 4" xfId="19826" xr:uid="{A2D6F483-45C0-4E39-88D7-BFEA6B62ACD3}"/>
    <cellStyle name="Comma 10 5 14 4 2" xfId="26684" xr:uid="{DC0B12A3-2F35-4062-AFFF-5A2B644602AB}"/>
    <cellStyle name="Comma 10 5 14 4 3" xfId="28612" xr:uid="{6ED37918-5A56-43E1-A747-D8060F02C5E0}"/>
    <cellStyle name="Comma 10 5 14 5" xfId="25721" xr:uid="{47FA21E8-BF4E-46B4-87C8-D88160C17931}"/>
    <cellStyle name="Comma 10 5 14 6" xfId="27648" xr:uid="{C73D8D43-F1DF-4EE3-B1EE-4FB9E6710719}"/>
    <cellStyle name="Comma 10 5 14 7" xfId="7559" xr:uid="{5345E1D7-659A-43DA-B213-4B7C21E69A55}"/>
    <cellStyle name="Comma 10 5 14 8" xfId="31737" xr:uid="{E6B0A55E-8107-4D59-8C69-8A6C94179448}"/>
    <cellStyle name="Comma 10 5 15" xfId="695" xr:uid="{A4DD01FC-E52C-47F2-A4E0-30A158B00D3E}"/>
    <cellStyle name="Comma 10 5 15 2" xfId="1965" xr:uid="{6B4081DB-9D08-4BE2-9D69-1E1649C67AF7}"/>
    <cellStyle name="Comma 10 5 15 2 2" xfId="3824" xr:uid="{98CBEC7D-9882-45F0-9D7B-BF4E89FC8C68}"/>
    <cellStyle name="Comma 10 5 15 2 2 2" xfId="26913" xr:uid="{DF6ECC5C-9578-4F0D-92BD-DF55DBC344E8}"/>
    <cellStyle name="Comma 10 5 15 2 2 3" xfId="28841" xr:uid="{57A730F0-69A2-43C2-8DD1-84B669E6EF3F}"/>
    <cellStyle name="Comma 10 5 15 2 2 4" xfId="20807" xr:uid="{7BF739EE-48D0-4614-AFFB-2F4E406FF03A}"/>
    <cellStyle name="Comma 10 5 15 2 3" xfId="25950" xr:uid="{C008D473-A932-4710-8A1D-9F7EECEC8553}"/>
    <cellStyle name="Comma 10 5 15 2 4" xfId="27877" xr:uid="{CC7849F2-45B0-4BE1-A57F-69057816F5AA}"/>
    <cellStyle name="Comma 10 5 15 2 5" xfId="8602" xr:uid="{6C9CABB3-896D-493D-B2AA-E6153A66D87A}"/>
    <cellStyle name="Comma 10 5 15 3" xfId="3525" xr:uid="{4C9C6485-3073-44F7-92DD-C0861C5EA37C}"/>
    <cellStyle name="Comma 10 5 15 3 2" xfId="23346" xr:uid="{E56652CB-1903-4C73-A53C-60359FEDAE90}"/>
    <cellStyle name="Comma 10 5 15 3 2 2" xfId="27353" xr:uid="{0E6BCBA0-3CC5-4DBA-9329-D41C820D7C86}"/>
    <cellStyle name="Comma 10 5 15 3 2 3" xfId="29281" xr:uid="{CEAA6DC3-2FFA-45BD-B9C5-7AB7FA4C1E24}"/>
    <cellStyle name="Comma 10 5 15 3 3" xfId="26390" xr:uid="{D3574639-7A0D-4B63-A88E-AA8F584C3565}"/>
    <cellStyle name="Comma 10 5 15 3 4" xfId="28318" xr:uid="{5E421C2D-4CAC-4F7D-9BD3-6793C19ECF0A}"/>
    <cellStyle name="Comma 10 5 15 3 5" xfId="16487" xr:uid="{5F4BD7C9-1B78-4F9D-A39A-CFAC999E2717}"/>
    <cellStyle name="Comma 10 5 15 4" xfId="19827" xr:uid="{C6D49DA0-478C-41E9-A32F-EE08B2D44E91}"/>
    <cellStyle name="Comma 10 5 15 4 2" xfId="26685" xr:uid="{EC2FCD80-DD7E-4B4B-A878-D2B6B17677A6}"/>
    <cellStyle name="Comma 10 5 15 4 3" xfId="28613" xr:uid="{143732D7-6437-479A-BF49-C151A4317C1F}"/>
    <cellStyle name="Comma 10 5 15 5" xfId="25722" xr:uid="{6671ECE7-D6B3-425E-9471-B1B7B086C69D}"/>
    <cellStyle name="Comma 10 5 15 6" xfId="27649" xr:uid="{87E66C40-978E-44C3-B665-2460641F89B4}"/>
    <cellStyle name="Comma 10 5 15 7" xfId="7560" xr:uid="{C7BE8BB3-75A8-468A-B156-5B1CEFDF340F}"/>
    <cellStyle name="Comma 10 5 15 8" xfId="31738" xr:uid="{C1CEF81B-B872-4181-8470-A846471109B0}"/>
    <cellStyle name="Comma 10 5 16" xfId="696" xr:uid="{8E65FA01-4D80-4ADB-B2CF-48E950D2E5AC}"/>
    <cellStyle name="Comma 10 5 16 2" xfId="1966" xr:uid="{E0EDDC70-C5A5-49A8-AF9E-1EF58EC1664D}"/>
    <cellStyle name="Comma 10 5 16 2 2" xfId="3825" xr:uid="{7E27B9AB-EA71-494A-B014-39B0B97B13E7}"/>
    <cellStyle name="Comma 10 5 16 2 2 2" xfId="26914" xr:uid="{EDBAFD4D-556C-4BFF-97B1-DC425F2D197C}"/>
    <cellStyle name="Comma 10 5 16 2 2 3" xfId="28842" xr:uid="{6972D264-EEEF-4DFC-BBFA-63662AECCC7C}"/>
    <cellStyle name="Comma 10 5 16 2 2 4" xfId="20808" xr:uid="{B456D95B-70BC-4953-833A-5875ABC50CA2}"/>
    <cellStyle name="Comma 10 5 16 2 3" xfId="25951" xr:uid="{EE3D5135-9C37-4D37-9D25-3296E159E648}"/>
    <cellStyle name="Comma 10 5 16 2 4" xfId="27878" xr:uid="{ABE5F9A8-62E3-4E18-8B54-611266EFE45C}"/>
    <cellStyle name="Comma 10 5 16 2 5" xfId="8603" xr:uid="{CFD2DFB1-AFDD-4543-B9FD-B3C9E648FE47}"/>
    <cellStyle name="Comma 10 5 16 3" xfId="3526" xr:uid="{175EFB3E-4878-4B13-97F2-FF8966BFC1BC}"/>
    <cellStyle name="Comma 10 5 16 3 2" xfId="23347" xr:uid="{11FE8EB7-3806-49F0-A1DC-BA32CBE3F61C}"/>
    <cellStyle name="Comma 10 5 16 3 2 2" xfId="27354" xr:uid="{CD9465A5-3A26-48EE-A91B-C137C5EC5E39}"/>
    <cellStyle name="Comma 10 5 16 3 2 3" xfId="29282" xr:uid="{B9170D78-19F2-4392-B0F3-F09B204A08DB}"/>
    <cellStyle name="Comma 10 5 16 3 3" xfId="26391" xr:uid="{F0C70469-99E0-4E98-B845-A9EDB8BC0568}"/>
    <cellStyle name="Comma 10 5 16 3 4" xfId="28319" xr:uid="{E3BBD5E9-FAEA-4B34-AD27-67FE6E830052}"/>
    <cellStyle name="Comma 10 5 16 3 5" xfId="16488" xr:uid="{8EBCFDEB-4DB3-4963-9572-B87C290D6ABC}"/>
    <cellStyle name="Comma 10 5 16 4" xfId="19828" xr:uid="{59016BD1-CE62-4E18-8D86-95AC2B7BFCD3}"/>
    <cellStyle name="Comma 10 5 16 4 2" xfId="26686" xr:uid="{E0D284CF-5C39-48C4-9D2A-64EFDF004395}"/>
    <cellStyle name="Comma 10 5 16 4 3" xfId="28614" xr:uid="{3748D045-861A-4048-BE6E-B29C64DFF55B}"/>
    <cellStyle name="Comma 10 5 16 5" xfId="25723" xr:uid="{E6CAC211-9720-467C-9873-E19F980510FA}"/>
    <cellStyle name="Comma 10 5 16 6" xfId="27650" xr:uid="{B4A32A70-5AAC-4EF6-A455-505892D383DC}"/>
    <cellStyle name="Comma 10 5 16 7" xfId="7561" xr:uid="{6C2BA5C6-5B84-4BE0-B519-E750CB54A13D}"/>
    <cellStyle name="Comma 10 5 16 8" xfId="31739" xr:uid="{84D5B6F0-8319-4918-A2E7-985679799BC4}"/>
    <cellStyle name="Comma 10 5 17" xfId="697" xr:uid="{FEB456A5-CFAF-421B-A3A8-1B59C4F73FDB}"/>
    <cellStyle name="Comma 10 5 17 2" xfId="1967" xr:uid="{9360965F-F516-4AD5-81F5-65F7DD09A334}"/>
    <cellStyle name="Comma 10 5 17 2 2" xfId="3826" xr:uid="{5F76CED8-04BD-4957-85B7-3FBA1ADC6BC5}"/>
    <cellStyle name="Comma 10 5 17 2 2 2" xfId="26915" xr:uid="{4DB465C6-4D8B-40E7-88A4-9973C4364179}"/>
    <cellStyle name="Comma 10 5 17 2 2 3" xfId="28843" xr:uid="{E2FBB52D-2A60-4259-8778-22CA60A4B008}"/>
    <cellStyle name="Comma 10 5 17 2 2 4" xfId="20809" xr:uid="{8A0C513D-847F-4CA4-B73E-FC06F4C6CBEA}"/>
    <cellStyle name="Comma 10 5 17 2 3" xfId="25952" xr:uid="{7C45E243-6616-4C09-8A59-6559F86F2FFB}"/>
    <cellStyle name="Comma 10 5 17 2 4" xfId="27879" xr:uid="{511B5FAB-C87D-4AC8-AC3F-9784A93B06B0}"/>
    <cellStyle name="Comma 10 5 17 2 5" xfId="8604" xr:uid="{0E69495D-16D4-431D-BA0F-385FFC2127D0}"/>
    <cellStyle name="Comma 10 5 17 3" xfId="3527" xr:uid="{2ECB587E-DA84-4E5C-8354-8BB68D4F30A7}"/>
    <cellStyle name="Comma 10 5 17 3 2" xfId="23348" xr:uid="{C792826F-3DA7-4C3E-86C2-574F5D53EEAE}"/>
    <cellStyle name="Comma 10 5 17 3 2 2" xfId="27355" xr:uid="{8EB5A755-B2B3-41B6-87B9-69651A954DB3}"/>
    <cellStyle name="Comma 10 5 17 3 2 3" xfId="29283" xr:uid="{9C0ACC3C-B260-487B-8BFE-FD172A12987A}"/>
    <cellStyle name="Comma 10 5 17 3 3" xfId="26392" xr:uid="{699994B6-395F-40B2-8727-09F1E44F39DD}"/>
    <cellStyle name="Comma 10 5 17 3 4" xfId="28320" xr:uid="{7EBABFBB-FB17-4229-8F75-742D3C964528}"/>
    <cellStyle name="Comma 10 5 17 3 5" xfId="16489" xr:uid="{059E9098-0B36-4A1B-8EAB-3A1236ECC0B2}"/>
    <cellStyle name="Comma 10 5 17 4" xfId="19829" xr:uid="{ECD057AA-6817-4491-B629-5FF42C737399}"/>
    <cellStyle name="Comma 10 5 17 4 2" xfId="26687" xr:uid="{CE9423DB-EE8A-49CF-BA96-C22FE24C8B00}"/>
    <cellStyle name="Comma 10 5 17 4 3" xfId="28615" xr:uid="{373F872E-9E21-42B6-8BA5-3D7DDEB70816}"/>
    <cellStyle name="Comma 10 5 17 5" xfId="25724" xr:uid="{3D29BA78-110B-4EAC-81C1-9C1598006B23}"/>
    <cellStyle name="Comma 10 5 17 6" xfId="27651" xr:uid="{8521174B-5814-4445-B61D-C9FFDC9894DB}"/>
    <cellStyle name="Comma 10 5 17 7" xfId="7562" xr:uid="{04E513B1-2BCC-4DC2-82F4-C83914E327B3}"/>
    <cellStyle name="Comma 10 5 17 8" xfId="31740" xr:uid="{C82EA7C1-DF30-4566-8AB7-C3F8A3F50D1F}"/>
    <cellStyle name="Comma 10 5 18" xfId="1959" xr:uid="{FE9D20DD-15F1-4763-9A45-2A87FB9CD4C6}"/>
    <cellStyle name="Comma 10 5 18 2" xfId="3818" xr:uid="{04B240B8-15AC-4F70-9BD5-3059D9EE3202}"/>
    <cellStyle name="Comma 10 5 18 2 2" xfId="26907" xr:uid="{61FD1E34-4BD0-4785-9E59-6D7D74DE852B}"/>
    <cellStyle name="Comma 10 5 18 2 3" xfId="28835" xr:uid="{B5433E86-C891-4E8F-8326-0F1120E5B0C4}"/>
    <cellStyle name="Comma 10 5 18 2 4" xfId="20801" xr:uid="{C6BF1496-B281-4677-BBA4-0B5254765AC3}"/>
    <cellStyle name="Comma 10 5 18 3" xfId="25944" xr:uid="{47CF53A9-5FCB-4CE6-998E-ED676F227DBD}"/>
    <cellStyle name="Comma 10 5 18 4" xfId="27871" xr:uid="{02906B04-4E54-43C4-86B3-B1156D65E542}"/>
    <cellStyle name="Comma 10 5 18 5" xfId="8596" xr:uid="{E1FC996A-BF99-44A0-92A9-6A7500307FF1}"/>
    <cellStyle name="Comma 10 5 19" xfId="3519" xr:uid="{D42AC7B1-0594-4EFD-8D13-7D8D778A43FC}"/>
    <cellStyle name="Comma 10 5 19 2" xfId="23340" xr:uid="{0D0CB758-A6F8-4DFF-92D1-8CFC36F36089}"/>
    <cellStyle name="Comma 10 5 19 2 2" xfId="27347" xr:uid="{7F8C8B11-665A-44C4-B90B-110308DC3270}"/>
    <cellStyle name="Comma 10 5 19 2 3" xfId="29275" xr:uid="{27396DAC-4CF3-47A5-872F-F817D5188A11}"/>
    <cellStyle name="Comma 10 5 19 3" xfId="26384" xr:uid="{EE8D44D0-B00F-496B-8AA1-19EF844E0673}"/>
    <cellStyle name="Comma 10 5 19 4" xfId="28312" xr:uid="{9A48D097-FE18-4830-85EC-C855A72B3548}"/>
    <cellStyle name="Comma 10 5 19 5" xfId="16481" xr:uid="{FC6E9ED0-0E0C-4694-B40C-7146893FF0C8}"/>
    <cellStyle name="Comma 10 5 2" xfId="698" xr:uid="{4A30E373-C2ED-4942-A04C-258394374CCE}"/>
    <cellStyle name="Comma 10 5 2 2" xfId="1968" xr:uid="{E1FD2484-2036-471C-94AE-AD64C0DC2307}"/>
    <cellStyle name="Comma 10 5 2 2 2" xfId="3827" xr:uid="{C097FCF1-9FA8-4C5E-A04C-FFB0675F8058}"/>
    <cellStyle name="Comma 10 5 2 2 2 2" xfId="26916" xr:uid="{E7BFDF05-4F7E-4347-8271-A86A64C33ED6}"/>
    <cellStyle name="Comma 10 5 2 2 2 3" xfId="28844" xr:uid="{13BD1676-7705-4D34-B1DC-F1931DEE0382}"/>
    <cellStyle name="Comma 10 5 2 2 2 4" xfId="20810" xr:uid="{0AE474EC-145C-4EDD-B8EB-059AA7479B02}"/>
    <cellStyle name="Comma 10 5 2 2 3" xfId="25953" xr:uid="{C21BA1F3-D444-4A1F-8ABA-7DBE91863CC6}"/>
    <cellStyle name="Comma 10 5 2 2 4" xfId="27880" xr:uid="{3596C125-7319-4F31-8FFF-7ECF6AF09A9B}"/>
    <cellStyle name="Comma 10 5 2 2 5" xfId="8605" xr:uid="{A6134D2F-C2C6-4DEF-A3A7-B62220475FE6}"/>
    <cellStyle name="Comma 10 5 2 3" xfId="3528" xr:uid="{C17FEC1A-D994-45DE-97BC-3635B8F08668}"/>
    <cellStyle name="Comma 10 5 2 3 2" xfId="23349" xr:uid="{70D9F57C-2213-403D-838A-920193A1956A}"/>
    <cellStyle name="Comma 10 5 2 3 2 2" xfId="27356" xr:uid="{EEFBCDD6-BDA6-4C8A-A15D-347C0601291A}"/>
    <cellStyle name="Comma 10 5 2 3 2 3" xfId="29284" xr:uid="{021E6850-FD94-4644-B13F-025DE519B732}"/>
    <cellStyle name="Comma 10 5 2 3 3" xfId="26393" xr:uid="{91FDA45A-C740-4692-9700-BECC58049A9F}"/>
    <cellStyle name="Comma 10 5 2 3 4" xfId="28321" xr:uid="{7E5F7C18-72A2-4521-B773-B1E192872B03}"/>
    <cellStyle name="Comma 10 5 2 3 5" xfId="16490" xr:uid="{EC00F1AA-7F6C-4B94-AF23-8EFE57D1DA08}"/>
    <cellStyle name="Comma 10 5 2 4" xfId="19830" xr:uid="{1BD0F118-097F-49B5-8A12-0FC69CC3CEEC}"/>
    <cellStyle name="Comma 10 5 2 4 2" xfId="26688" xr:uid="{B8294B9F-84E8-4E80-911F-950F630676AE}"/>
    <cellStyle name="Comma 10 5 2 4 3" xfId="28616" xr:uid="{272660A0-91FB-4E68-A42C-20EDB089E9AC}"/>
    <cellStyle name="Comma 10 5 2 5" xfId="25725" xr:uid="{F102BA5B-EB72-41A0-B939-8BAB67BD19DE}"/>
    <cellStyle name="Comma 10 5 2 6" xfId="27652" xr:uid="{3297F64A-E92F-4E8F-A272-6FE57D32ACA7}"/>
    <cellStyle name="Comma 10 5 2 7" xfId="7563" xr:uid="{83ED5A62-3A41-4AC1-99F2-AEDA0F3AF989}"/>
    <cellStyle name="Comma 10 5 2 8" xfId="31741" xr:uid="{05337318-721E-4B31-A0B7-74DD5E279C4D}"/>
    <cellStyle name="Comma 10 5 20" xfId="19821" xr:uid="{3899C7D4-1B0A-425A-96D0-8D050B67EE8B}"/>
    <cellStyle name="Comma 10 5 20 2" xfId="26679" xr:uid="{9DE55FB3-21B7-42ED-B0A6-97784E37612F}"/>
    <cellStyle name="Comma 10 5 20 3" xfId="28607" xr:uid="{87629B0C-FB03-4DC0-8A62-E599914AE35A}"/>
    <cellStyle name="Comma 10 5 21" xfId="25716" xr:uid="{68BA60B5-D5CB-4545-972C-BF59FC40D0B0}"/>
    <cellStyle name="Comma 10 5 22" xfId="27643" xr:uid="{AEA26818-E3B1-4362-B8D9-437BEAA45AEC}"/>
    <cellStyle name="Comma 10 5 23" xfId="7554" xr:uid="{9129CF4F-5BC0-4B68-ACD8-E5CEF2C84951}"/>
    <cellStyle name="Comma 10 5 24" xfId="31732" xr:uid="{0EB5E729-C45A-4C4D-837A-F7AB5B91E0CE}"/>
    <cellStyle name="Comma 10 5 3" xfId="699" xr:uid="{2DF86277-561D-41F1-8590-2A39E9F88ED1}"/>
    <cellStyle name="Comma 10 5 3 2" xfId="1969" xr:uid="{29B38EFD-1D86-48E8-A803-77AFFBE2A4F2}"/>
    <cellStyle name="Comma 10 5 3 2 2" xfId="3828" xr:uid="{318227E4-88B2-438F-B0B2-BEEB52EB8690}"/>
    <cellStyle name="Comma 10 5 3 2 2 2" xfId="26917" xr:uid="{F45FF717-9750-430E-B37F-62F8CEC9DEB9}"/>
    <cellStyle name="Comma 10 5 3 2 2 3" xfId="28845" xr:uid="{5272FB56-45C2-4BD3-94DB-F1153CA18860}"/>
    <cellStyle name="Comma 10 5 3 2 2 4" xfId="20811" xr:uid="{D0F2A198-41D3-47B1-BB3D-BC3345D41563}"/>
    <cellStyle name="Comma 10 5 3 2 3" xfId="25954" xr:uid="{A1C75B1F-EE39-47FC-AB50-65E39D3A5593}"/>
    <cellStyle name="Comma 10 5 3 2 4" xfId="27881" xr:uid="{936B4DEA-BCEC-466F-A41B-1F29EE9C600B}"/>
    <cellStyle name="Comma 10 5 3 2 5" xfId="8606" xr:uid="{6427E869-E9A9-4BF7-9FC0-07D7DF0993CF}"/>
    <cellStyle name="Comma 10 5 3 3" xfId="3529" xr:uid="{85996531-92F3-4741-B8AE-DB3A3FEDE055}"/>
    <cellStyle name="Comma 10 5 3 3 2" xfId="23350" xr:uid="{64537F0F-F985-47E4-BF1F-048D1EBCD668}"/>
    <cellStyle name="Comma 10 5 3 3 2 2" xfId="27357" xr:uid="{6749DFEA-FAAE-49D7-9DFA-09735C87AF4B}"/>
    <cellStyle name="Comma 10 5 3 3 2 3" xfId="29285" xr:uid="{0F5D2A43-B5B1-4BBF-A505-0461CF38F579}"/>
    <cellStyle name="Comma 10 5 3 3 3" xfId="26394" xr:uid="{BD83FCF4-D3BC-451D-A517-53D444E0A897}"/>
    <cellStyle name="Comma 10 5 3 3 4" xfId="28322" xr:uid="{B1DB2673-ABF1-421A-AD75-F102D7AEE320}"/>
    <cellStyle name="Comma 10 5 3 3 5" xfId="16491" xr:uid="{E0E5A401-DE3C-43B2-8775-DC80B06255F1}"/>
    <cellStyle name="Comma 10 5 3 4" xfId="19831" xr:uid="{F439B842-707D-4DBF-8F7E-C1B24F31623F}"/>
    <cellStyle name="Comma 10 5 3 4 2" xfId="26689" xr:uid="{A3BECBD6-236A-4CA6-81B8-AC12C03EDA99}"/>
    <cellStyle name="Comma 10 5 3 4 3" xfId="28617" xr:uid="{60AA1455-2F8C-426D-8566-394F74EAC1D8}"/>
    <cellStyle name="Comma 10 5 3 5" xfId="25726" xr:uid="{AA310D60-5307-4089-99E2-3489B2BA4892}"/>
    <cellStyle name="Comma 10 5 3 6" xfId="27653" xr:uid="{5BAEB837-57FD-4008-8CF1-2BDE21CF0695}"/>
    <cellStyle name="Comma 10 5 3 7" xfId="7564" xr:uid="{3528F018-01EA-49A9-8367-27C8C2A505E9}"/>
    <cellStyle name="Comma 10 5 3 8" xfId="31742" xr:uid="{7149641E-D0B9-42C4-9E6A-A27E9F0C54FF}"/>
    <cellStyle name="Comma 10 5 4" xfId="700" xr:uid="{374CDC19-D848-4A84-B281-1BF3616ABAC5}"/>
    <cellStyle name="Comma 10 5 4 2" xfId="1970" xr:uid="{17D824B7-B73B-4BF7-9B93-987A14B1D3D1}"/>
    <cellStyle name="Comma 10 5 4 2 2" xfId="3829" xr:uid="{84256726-DFA1-4351-AAE4-C114EA27A096}"/>
    <cellStyle name="Comma 10 5 4 2 2 2" xfId="26918" xr:uid="{40DDDB23-2249-48C1-90F7-AAAC21A25C0B}"/>
    <cellStyle name="Comma 10 5 4 2 2 3" xfId="28846" xr:uid="{50FC2088-CD39-4A0D-B06A-315155C839D5}"/>
    <cellStyle name="Comma 10 5 4 2 2 4" xfId="20812" xr:uid="{09370378-B283-497B-BB48-A54D3C62E1E2}"/>
    <cellStyle name="Comma 10 5 4 2 3" xfId="25955" xr:uid="{D2685B3B-1B71-4F58-8CB3-20E8C986669C}"/>
    <cellStyle name="Comma 10 5 4 2 4" xfId="27882" xr:uid="{DEB6B387-F0FC-4CF6-ADCF-33A66B1EA415}"/>
    <cellStyle name="Comma 10 5 4 2 5" xfId="8607" xr:uid="{E4FB9A14-8EF2-4AD9-812C-AA7781C9C6E0}"/>
    <cellStyle name="Comma 10 5 4 3" xfId="3530" xr:uid="{6476DCAE-81E7-44AA-9789-A754A27122BE}"/>
    <cellStyle name="Comma 10 5 4 3 2" xfId="23351" xr:uid="{819F5791-A022-4F0E-8949-2505734082DE}"/>
    <cellStyle name="Comma 10 5 4 3 2 2" xfId="27358" xr:uid="{15BD0218-85DA-49A8-B9A7-B22F32FCAE16}"/>
    <cellStyle name="Comma 10 5 4 3 2 3" xfId="29286" xr:uid="{5B96C7B7-133E-4DFB-98CE-C5F6498BB25B}"/>
    <cellStyle name="Comma 10 5 4 3 3" xfId="26395" xr:uid="{17C64244-B501-452E-BDC6-717F24546457}"/>
    <cellStyle name="Comma 10 5 4 3 4" xfId="28323" xr:uid="{73D17757-39CD-41A0-B518-598D3A4D0DBA}"/>
    <cellStyle name="Comma 10 5 4 3 5" xfId="16492" xr:uid="{BA7498A3-9D43-477E-9B30-94BCDB87AF2B}"/>
    <cellStyle name="Comma 10 5 4 4" xfId="19832" xr:uid="{F6AF1416-99CE-4DFF-B136-B7184C3AF721}"/>
    <cellStyle name="Comma 10 5 4 4 2" xfId="26690" xr:uid="{D60B22AB-B3CA-4BB5-9911-60A5A0791E8C}"/>
    <cellStyle name="Comma 10 5 4 4 3" xfId="28618" xr:uid="{C0B39338-B3C8-4B24-97E1-6BD350FE8E96}"/>
    <cellStyle name="Comma 10 5 4 5" xfId="25727" xr:uid="{A7BF0F7D-18A9-492A-A7E3-050442BF3F5A}"/>
    <cellStyle name="Comma 10 5 4 6" xfId="27654" xr:uid="{FFE9AD18-4F39-4946-A027-65E265F7890F}"/>
    <cellStyle name="Comma 10 5 4 7" xfId="7565" xr:uid="{ACA06735-184D-4C8B-A231-844463579A77}"/>
    <cellStyle name="Comma 10 5 4 8" xfId="31743" xr:uid="{1B5B6E55-9CB6-49BE-9774-90A4B3552609}"/>
    <cellStyle name="Comma 10 5 5" xfId="701" xr:uid="{D357D821-9BC5-4208-888D-93048EA4B4D3}"/>
    <cellStyle name="Comma 10 5 5 2" xfId="1971" xr:uid="{6E036AB6-CD9E-4547-91AE-35E078D57FBD}"/>
    <cellStyle name="Comma 10 5 5 2 2" xfId="3830" xr:uid="{797E231E-60B0-4EF9-B823-D0BA5AEB8D2E}"/>
    <cellStyle name="Comma 10 5 5 2 2 2" xfId="26919" xr:uid="{7635AC81-FF23-4456-8322-2D6D6246A5E1}"/>
    <cellStyle name="Comma 10 5 5 2 2 3" xfId="28847" xr:uid="{F6297CBA-9494-40C2-B605-29716EBF688B}"/>
    <cellStyle name="Comma 10 5 5 2 2 4" xfId="20813" xr:uid="{78BEDAA7-1509-4F0D-A692-0DE7125A9EE1}"/>
    <cellStyle name="Comma 10 5 5 2 3" xfId="25956" xr:uid="{3217C20B-9578-480E-A860-B83D8B78E635}"/>
    <cellStyle name="Comma 10 5 5 2 4" xfId="27883" xr:uid="{916D835F-1CC8-4BA6-96E7-4F1860088061}"/>
    <cellStyle name="Comma 10 5 5 2 5" xfId="8608" xr:uid="{AC7589EE-461A-4305-ADEA-C0135E390B6F}"/>
    <cellStyle name="Comma 10 5 5 3" xfId="3531" xr:uid="{50238206-78F6-4CE9-85E1-5C209E0A1676}"/>
    <cellStyle name="Comma 10 5 5 3 2" xfId="23352" xr:uid="{327D6EAA-3D2E-4871-8827-1FAA11BD52A9}"/>
    <cellStyle name="Comma 10 5 5 3 2 2" xfId="27359" xr:uid="{66034B80-6FD7-4866-98C2-970F5136C958}"/>
    <cellStyle name="Comma 10 5 5 3 2 3" xfId="29287" xr:uid="{AA436914-D2F1-4823-91EC-C644D7AEA90E}"/>
    <cellStyle name="Comma 10 5 5 3 3" xfId="26396" xr:uid="{9446F633-01E6-48D8-942E-C77A2E4153A0}"/>
    <cellStyle name="Comma 10 5 5 3 4" xfId="28324" xr:uid="{B5452E1D-99A2-4467-8A62-402493464E99}"/>
    <cellStyle name="Comma 10 5 5 3 5" xfId="16493" xr:uid="{8B28E193-409B-491A-955F-C84F5D32EFEC}"/>
    <cellStyle name="Comma 10 5 5 4" xfId="19833" xr:uid="{FBBCD8A6-9BA3-4392-8264-0AD4FCF23483}"/>
    <cellStyle name="Comma 10 5 5 4 2" xfId="26691" xr:uid="{59C9C716-399E-4EB2-8074-A5514779F06B}"/>
    <cellStyle name="Comma 10 5 5 4 3" xfId="28619" xr:uid="{E616B62F-3B95-4DC4-BB6C-A1DA27670D5E}"/>
    <cellStyle name="Comma 10 5 5 5" xfId="25728" xr:uid="{4DB863C9-80FA-46D7-B5A4-2E4AC7F3F9E3}"/>
    <cellStyle name="Comma 10 5 5 6" xfId="27655" xr:uid="{98AFE55D-CF69-4A6C-954E-7265A85B13F6}"/>
    <cellStyle name="Comma 10 5 5 7" xfId="7566" xr:uid="{B869ABF2-BA65-4C35-9361-C86AB05FD713}"/>
    <cellStyle name="Comma 10 5 5 8" xfId="31744" xr:uid="{C1D98A87-AA19-4C65-B29B-4E9C38F6B8A4}"/>
    <cellStyle name="Comma 10 5 6" xfId="702" xr:uid="{C95FFEA7-E024-4957-A426-3A781ABA0A40}"/>
    <cellStyle name="Comma 10 5 6 2" xfId="1972" xr:uid="{AE145FCF-2820-4D3A-A0D8-5C4B9DDE1646}"/>
    <cellStyle name="Comma 10 5 6 2 2" xfId="3831" xr:uid="{69A384BE-AD41-4542-A452-5DBEDC59370E}"/>
    <cellStyle name="Comma 10 5 6 2 2 2" xfId="26920" xr:uid="{344D07A6-CEDD-4D27-AB42-53C5F1B25C15}"/>
    <cellStyle name="Comma 10 5 6 2 2 3" xfId="28848" xr:uid="{BBAB05EC-C33A-42BC-9226-DB866C75058E}"/>
    <cellStyle name="Comma 10 5 6 2 2 4" xfId="20814" xr:uid="{BF31ABFB-D058-42B1-AF8A-30ACB6627764}"/>
    <cellStyle name="Comma 10 5 6 2 3" xfId="25957" xr:uid="{C7FFC1E8-229D-4FC2-B7C4-2854544235BB}"/>
    <cellStyle name="Comma 10 5 6 2 4" xfId="27884" xr:uid="{029630C7-B5D4-41FD-BD14-6383305D70B4}"/>
    <cellStyle name="Comma 10 5 6 2 5" xfId="8609" xr:uid="{C35178D7-8BB2-446B-80CB-920797E3888B}"/>
    <cellStyle name="Comma 10 5 6 3" xfId="3532" xr:uid="{F9D1BAE4-C13D-4421-B0DB-FB1665908C31}"/>
    <cellStyle name="Comma 10 5 6 3 2" xfId="23353" xr:uid="{81334E21-5959-4E8E-B4BC-2E723B3DB6A3}"/>
    <cellStyle name="Comma 10 5 6 3 2 2" xfId="27360" xr:uid="{A0239FB0-51DC-4B79-B325-5D130F92469F}"/>
    <cellStyle name="Comma 10 5 6 3 2 3" xfId="29288" xr:uid="{DD7B4A7D-5671-4D24-9022-C5EFF87FAEE6}"/>
    <cellStyle name="Comma 10 5 6 3 3" xfId="26397" xr:uid="{1691D85B-35A0-4859-8A5B-6EE72F7D7423}"/>
    <cellStyle name="Comma 10 5 6 3 4" xfId="28325" xr:uid="{196FEDF0-7100-4E05-9159-2DC1B10BE4C8}"/>
    <cellStyle name="Comma 10 5 6 3 5" xfId="16494" xr:uid="{DF329283-EAC5-4C76-915B-E69158BB8843}"/>
    <cellStyle name="Comma 10 5 6 4" xfId="19834" xr:uid="{7A1675F6-B516-47C7-8A34-B4B2CF250A09}"/>
    <cellStyle name="Comma 10 5 6 4 2" xfId="26692" xr:uid="{F2028AC3-8754-41E8-A846-07F3D94901DC}"/>
    <cellStyle name="Comma 10 5 6 4 3" xfId="28620" xr:uid="{7844E69E-A4A2-466C-8A33-A627B0674E50}"/>
    <cellStyle name="Comma 10 5 6 5" xfId="25729" xr:uid="{2595A75D-747B-48F5-9BA0-07BAFB2EADD6}"/>
    <cellStyle name="Comma 10 5 6 6" xfId="27656" xr:uid="{76474E4F-BBB1-4AB3-B183-AAACBEA21FA7}"/>
    <cellStyle name="Comma 10 5 6 7" xfId="7567" xr:uid="{95B2F13B-082F-401C-BA92-7C48FF7416F9}"/>
    <cellStyle name="Comma 10 5 6 8" xfId="31745" xr:uid="{AF270E22-7E86-4313-B80D-91A9784207B9}"/>
    <cellStyle name="Comma 10 5 7" xfId="703" xr:uid="{37832316-2DD5-4E88-9654-9746C7EDFDFC}"/>
    <cellStyle name="Comma 10 5 7 2" xfId="1973" xr:uid="{B1DF192E-FAC3-424B-88BF-A1C24179B516}"/>
    <cellStyle name="Comma 10 5 7 2 2" xfId="3832" xr:uid="{4A35534F-5D9D-4E15-9D7A-EB7541FFDA39}"/>
    <cellStyle name="Comma 10 5 7 2 2 2" xfId="26921" xr:uid="{C81498F6-CF72-4378-974A-EC39DA9F3AA3}"/>
    <cellStyle name="Comma 10 5 7 2 2 3" xfId="28849" xr:uid="{FD4C343B-EF7B-4300-9EAD-DA0C2AAEF151}"/>
    <cellStyle name="Comma 10 5 7 2 2 4" xfId="20815" xr:uid="{A875AED2-A265-45C4-8E8F-B3952079FF5B}"/>
    <cellStyle name="Comma 10 5 7 2 3" xfId="25958" xr:uid="{50CBEB20-6251-41ED-89A5-019F0A7AC360}"/>
    <cellStyle name="Comma 10 5 7 2 4" xfId="27885" xr:uid="{63448120-91D7-4918-83DE-9BAF00994FDD}"/>
    <cellStyle name="Comma 10 5 7 2 5" xfId="8610" xr:uid="{AFE1F05E-71EA-41FB-AD30-20B14E111B5A}"/>
    <cellStyle name="Comma 10 5 7 3" xfId="3533" xr:uid="{15AD903B-485B-47F0-BCA4-57181C90B0CB}"/>
    <cellStyle name="Comma 10 5 7 3 2" xfId="23354" xr:uid="{C2DBFF40-CABF-4CD0-A4FB-78F0185ED9E0}"/>
    <cellStyle name="Comma 10 5 7 3 2 2" xfId="27361" xr:uid="{881DD3D3-73C8-4EAE-9150-8CF8179C45B2}"/>
    <cellStyle name="Comma 10 5 7 3 2 3" xfId="29289" xr:uid="{97C6E9D6-EA1D-433C-A7A3-BF2879A2FC49}"/>
    <cellStyle name="Comma 10 5 7 3 3" xfId="26398" xr:uid="{3EC4A47A-48CF-4A76-B7DA-C904C5368E08}"/>
    <cellStyle name="Comma 10 5 7 3 4" xfId="28326" xr:uid="{0B508437-1C32-406D-9D5E-7379CEECA101}"/>
    <cellStyle name="Comma 10 5 7 3 5" xfId="16495" xr:uid="{52B47227-91DC-49B6-AB7A-6D8F863042BE}"/>
    <cellStyle name="Comma 10 5 7 4" xfId="19835" xr:uid="{1F67817E-B65C-473A-9EE1-F1C7FAC2F43A}"/>
    <cellStyle name="Comma 10 5 7 4 2" xfId="26693" xr:uid="{3F5780F8-B72E-4945-BE96-79AB8E55A2A7}"/>
    <cellStyle name="Comma 10 5 7 4 3" xfId="28621" xr:uid="{1475E595-7E17-432C-98B8-6ECEDC34C0BD}"/>
    <cellStyle name="Comma 10 5 7 5" xfId="25730" xr:uid="{A97D0A45-FFE3-4F24-AD71-4838F337E501}"/>
    <cellStyle name="Comma 10 5 7 6" xfId="27657" xr:uid="{80842DB5-D818-4154-9414-852CE6B7FD12}"/>
    <cellStyle name="Comma 10 5 7 7" xfId="7568" xr:uid="{EAEF9821-CBF9-49E3-ADB4-CC82F5AAADCB}"/>
    <cellStyle name="Comma 10 5 7 8" xfId="31746" xr:uid="{1AB38C76-742C-4761-B908-2C6E9C8F1DBD}"/>
    <cellStyle name="Comma 10 5 8" xfId="704" xr:uid="{E0143089-3480-4AAF-9AB7-77776CEC8D8F}"/>
    <cellStyle name="Comma 10 5 8 2" xfId="1974" xr:uid="{78A5EEED-8BD5-4C20-9C6D-2D3F7D3F937F}"/>
    <cellStyle name="Comma 10 5 8 2 2" xfId="3833" xr:uid="{60BFCB1E-9CD8-41E5-8779-42FAAA8B1043}"/>
    <cellStyle name="Comma 10 5 8 2 2 2" xfId="26922" xr:uid="{2F86356D-87B5-49AD-B003-432C42D6C0A6}"/>
    <cellStyle name="Comma 10 5 8 2 2 3" xfId="28850" xr:uid="{72E0521D-38E0-4C8F-9F07-B8B7E83F394A}"/>
    <cellStyle name="Comma 10 5 8 2 2 4" xfId="20816" xr:uid="{298D8A5E-C544-40DB-A3BB-AFD3479D9BC9}"/>
    <cellStyle name="Comma 10 5 8 2 3" xfId="25959" xr:uid="{56385766-14DB-4A47-8261-50C6C61ADBBA}"/>
    <cellStyle name="Comma 10 5 8 2 4" xfId="27886" xr:uid="{F30A8E7A-E813-42E1-AFF8-CC6E85644C8D}"/>
    <cellStyle name="Comma 10 5 8 2 5" xfId="8611" xr:uid="{EFC7862C-5985-4A04-B1F2-7186EB1FD9B2}"/>
    <cellStyle name="Comma 10 5 8 3" xfId="3534" xr:uid="{1ED78276-55C9-451A-AB4B-8F019E6467D9}"/>
    <cellStyle name="Comma 10 5 8 3 2" xfId="23355" xr:uid="{8D02D9BC-2E0E-4D32-92A7-32B1215075C7}"/>
    <cellStyle name="Comma 10 5 8 3 2 2" xfId="27362" xr:uid="{74BEEB07-E02B-407C-A611-2877F400DE15}"/>
    <cellStyle name="Comma 10 5 8 3 2 3" xfId="29290" xr:uid="{B8B02C6A-58F0-4D49-98DF-0C2C0795CCE0}"/>
    <cellStyle name="Comma 10 5 8 3 3" xfId="26399" xr:uid="{4DECA2A0-999E-42C9-8A8D-30B8F122B0D6}"/>
    <cellStyle name="Comma 10 5 8 3 4" xfId="28327" xr:uid="{26557E7F-9A44-4177-9BE0-E9E1EB411C91}"/>
    <cellStyle name="Comma 10 5 8 3 5" xfId="16496" xr:uid="{91A45E6A-ABB6-492F-945D-E9A16604B136}"/>
    <cellStyle name="Comma 10 5 8 4" xfId="19836" xr:uid="{BDCCC774-DCB4-4E3B-B5F4-64FEE73DDCB5}"/>
    <cellStyle name="Comma 10 5 8 4 2" xfId="26694" xr:uid="{34A451C5-76E9-4B70-A4F8-8AA950D11F65}"/>
    <cellStyle name="Comma 10 5 8 4 3" xfId="28622" xr:uid="{2BA8F869-C354-4180-BBDF-AC7256090520}"/>
    <cellStyle name="Comma 10 5 8 5" xfId="25731" xr:uid="{BDE5F4BE-250A-4625-A7AE-8448B243C485}"/>
    <cellStyle name="Comma 10 5 8 6" xfId="27658" xr:uid="{1FE03F51-CDC7-49A0-98C7-591825DE9A3C}"/>
    <cellStyle name="Comma 10 5 8 7" xfId="7569" xr:uid="{84813F6E-83D3-427F-9E16-A2493FFF014D}"/>
    <cellStyle name="Comma 10 5 8 8" xfId="31747" xr:uid="{24B0B345-1CF8-4323-B937-16864E4A87BA}"/>
    <cellStyle name="Comma 10 5 9" xfId="705" xr:uid="{A37FD486-479B-4108-9DC4-BB6BE8CB716D}"/>
    <cellStyle name="Comma 10 5 9 2" xfId="1975" xr:uid="{7309FF96-12F8-4765-8064-E0029E364BB3}"/>
    <cellStyle name="Comma 10 5 9 2 2" xfId="3834" xr:uid="{35089BFB-EBF7-4957-8EAA-6861C998869B}"/>
    <cellStyle name="Comma 10 5 9 2 2 2" xfId="26923" xr:uid="{335A6B2F-E2E1-40FD-AB05-946E19210DE5}"/>
    <cellStyle name="Comma 10 5 9 2 2 3" xfId="28851" xr:uid="{EDF9A1F2-99C8-46AA-9767-B9D056EC4A04}"/>
    <cellStyle name="Comma 10 5 9 2 2 4" xfId="20817" xr:uid="{4235639F-6C5D-408C-8DE0-2C71EB836496}"/>
    <cellStyle name="Comma 10 5 9 2 3" xfId="25960" xr:uid="{213537DD-7A74-4C10-B5CC-16F3B90DE9AC}"/>
    <cellStyle name="Comma 10 5 9 2 4" xfId="27887" xr:uid="{CA2CA7DE-DF71-46E2-8008-A9A563A3E7A1}"/>
    <cellStyle name="Comma 10 5 9 2 5" xfId="8612" xr:uid="{C53E8167-B069-488F-ADC6-FA40B123EA0A}"/>
    <cellStyle name="Comma 10 5 9 3" xfId="3535" xr:uid="{9D212158-2606-49E8-A2C2-042DFCA6162F}"/>
    <cellStyle name="Comma 10 5 9 3 2" xfId="23356" xr:uid="{9443E308-2641-468C-896A-5F7A0E4DB1B4}"/>
    <cellStyle name="Comma 10 5 9 3 2 2" xfId="27363" xr:uid="{A0C7BEE3-8486-41EB-93D9-8620C2BAA40F}"/>
    <cellStyle name="Comma 10 5 9 3 2 3" xfId="29291" xr:uid="{BB99A6A4-9F26-413B-A418-425279BEDDD5}"/>
    <cellStyle name="Comma 10 5 9 3 3" xfId="26400" xr:uid="{A361C990-CB43-4D77-B89B-95397FD1DF0D}"/>
    <cellStyle name="Comma 10 5 9 3 4" xfId="28328" xr:uid="{C43A5F4D-2E73-4A55-9196-3508694C5B1B}"/>
    <cellStyle name="Comma 10 5 9 3 5" xfId="16497" xr:uid="{6779FA1D-6563-4953-BE9C-5ABD712B1FAB}"/>
    <cellStyle name="Comma 10 5 9 4" xfId="19837" xr:uid="{4FB69115-0B72-4290-A3B3-D631CA861214}"/>
    <cellStyle name="Comma 10 5 9 4 2" xfId="26695" xr:uid="{5127F38A-38FC-458E-A7AD-81DBEE558A08}"/>
    <cellStyle name="Comma 10 5 9 4 3" xfId="28623" xr:uid="{63A8BB7F-51CE-456F-A53A-AF763A2027EC}"/>
    <cellStyle name="Comma 10 5 9 5" xfId="25732" xr:uid="{71DC7A1E-31A9-47DB-B70C-757423BF25F2}"/>
    <cellStyle name="Comma 10 5 9 6" xfId="27659" xr:uid="{D4319EC0-71F5-4BEE-AE97-371834BD46DD}"/>
    <cellStyle name="Comma 10 5 9 7" xfId="7570" xr:uid="{D35DD4E1-BBE9-481F-8415-BDC6DE3B74F0}"/>
    <cellStyle name="Comma 10 5 9 8" xfId="31748" xr:uid="{C8D3B895-DFEE-4D5A-B56D-52311D538C5C}"/>
    <cellStyle name="Comma 10 6" xfId="706" xr:uid="{FF2E02FE-7CDA-48CF-A5F9-F496ADAABC11}"/>
    <cellStyle name="Comma 10 6 10" xfId="707" xr:uid="{F56C9DF7-4BED-4601-86A9-D557C0009CE4}"/>
    <cellStyle name="Comma 10 6 10 2" xfId="1977" xr:uid="{599D7FFD-E4CF-4D45-A656-1D0807A11E85}"/>
    <cellStyle name="Comma 10 6 10 2 2" xfId="3836" xr:uid="{D00D4FA9-3F84-476C-8D29-F839D70A1CC9}"/>
    <cellStyle name="Comma 10 6 10 2 2 2" xfId="26925" xr:uid="{FDD31B1A-425F-4241-8D2E-FE9B0BE6288E}"/>
    <cellStyle name="Comma 10 6 10 2 2 3" xfId="28853" xr:uid="{BD76D803-611B-41CB-9567-2A4385DF3E18}"/>
    <cellStyle name="Comma 10 6 10 2 2 4" xfId="20819" xr:uid="{A0408EEB-B357-4C05-8719-F44604D44310}"/>
    <cellStyle name="Comma 10 6 10 2 3" xfId="25962" xr:uid="{825A6DB2-46BC-42A1-B95E-A42B707AF1CB}"/>
    <cellStyle name="Comma 10 6 10 2 4" xfId="27889" xr:uid="{93E2BC9C-9736-4334-B585-B63686F16385}"/>
    <cellStyle name="Comma 10 6 10 2 5" xfId="8614" xr:uid="{9F41F656-0646-4DF2-9303-4CADAD64EFB3}"/>
    <cellStyle name="Comma 10 6 10 3" xfId="3537" xr:uid="{78A12944-3B0D-47F3-9148-467985995F33}"/>
    <cellStyle name="Comma 10 6 10 3 2" xfId="23358" xr:uid="{D203EFC8-3E6E-4C4B-84EF-6723DD1D7F78}"/>
    <cellStyle name="Comma 10 6 10 3 2 2" xfId="27365" xr:uid="{CE61952F-5369-4761-96AE-A108BA993B87}"/>
    <cellStyle name="Comma 10 6 10 3 2 3" xfId="29293" xr:uid="{9B8015D0-92DC-4843-B5FF-913D9A0F9AC9}"/>
    <cellStyle name="Comma 10 6 10 3 3" xfId="26402" xr:uid="{D1F396F3-E90D-4CB3-96E1-D9D498AA0F59}"/>
    <cellStyle name="Comma 10 6 10 3 4" xfId="28330" xr:uid="{145D8BFD-4D75-4D72-9DB7-B891249E2E1D}"/>
    <cellStyle name="Comma 10 6 10 3 5" xfId="16499" xr:uid="{B7074CA4-2348-49EC-BB84-1489319BFB35}"/>
    <cellStyle name="Comma 10 6 10 4" xfId="19839" xr:uid="{DF50504C-6581-48E6-BBA4-B01E77393B46}"/>
    <cellStyle name="Comma 10 6 10 4 2" xfId="26697" xr:uid="{A7F7C881-599C-4358-A14E-35069D7AB65D}"/>
    <cellStyle name="Comma 10 6 10 4 3" xfId="28625" xr:uid="{A94B88B2-0568-41FA-9C34-1ACB1265346C}"/>
    <cellStyle name="Comma 10 6 10 5" xfId="25734" xr:uid="{710D1FE1-1766-426D-B5BA-89270D9F42B7}"/>
    <cellStyle name="Comma 10 6 10 6" xfId="27661" xr:uid="{735E5447-827D-4751-95F8-815652A45B59}"/>
    <cellStyle name="Comma 10 6 10 7" xfId="7572" xr:uid="{CB749472-1199-4369-8912-7EA241BA0E43}"/>
    <cellStyle name="Comma 10 6 10 8" xfId="31750" xr:uid="{CB694762-C85B-4D03-9055-CFB848B42603}"/>
    <cellStyle name="Comma 10 6 11" xfId="708" xr:uid="{04A7DE6B-67A6-4AA2-AC94-2A8E141F93E2}"/>
    <cellStyle name="Comma 10 6 11 2" xfId="1978" xr:uid="{EA15A0B8-9E8A-4955-91AA-5202E0822949}"/>
    <cellStyle name="Comma 10 6 11 2 2" xfId="3837" xr:uid="{003E3A8C-166E-4B56-975E-AC91D73ED2F3}"/>
    <cellStyle name="Comma 10 6 11 2 2 2" xfId="26926" xr:uid="{74869D40-A973-4D38-B697-18566C198A36}"/>
    <cellStyle name="Comma 10 6 11 2 2 3" xfId="28854" xr:uid="{9006654E-2577-4952-ABD2-CCA807CE1F0B}"/>
    <cellStyle name="Comma 10 6 11 2 2 4" xfId="20820" xr:uid="{6FC9365C-4CDB-4633-8621-E930CF60B110}"/>
    <cellStyle name="Comma 10 6 11 2 3" xfId="25963" xr:uid="{8F4D28DD-9F63-4F7F-9842-9302772FD031}"/>
    <cellStyle name="Comma 10 6 11 2 4" xfId="27890" xr:uid="{35FB5B8F-D156-449C-9AB9-210B32858CAC}"/>
    <cellStyle name="Comma 10 6 11 2 5" xfId="8615" xr:uid="{F9DC610E-8346-43BF-9D56-5285CEA6A5D5}"/>
    <cellStyle name="Comma 10 6 11 3" xfId="3538" xr:uid="{B00B12AF-DBEC-43A8-975E-38106E566545}"/>
    <cellStyle name="Comma 10 6 11 3 2" xfId="23359" xr:uid="{F080DBC2-D96B-46EA-8E23-F40531B2EAC5}"/>
    <cellStyle name="Comma 10 6 11 3 2 2" xfId="27366" xr:uid="{F9AF5B06-975B-4BD6-B1F5-CB3C1194437F}"/>
    <cellStyle name="Comma 10 6 11 3 2 3" xfId="29294" xr:uid="{018CF173-8167-4268-A176-25F8B1C35198}"/>
    <cellStyle name="Comma 10 6 11 3 3" xfId="26403" xr:uid="{F009FFCB-8388-4DE6-898F-F9FF48313A8F}"/>
    <cellStyle name="Comma 10 6 11 3 4" xfId="28331" xr:uid="{DDF4CD35-D610-4C94-AD32-0F3FE9422BDD}"/>
    <cellStyle name="Comma 10 6 11 3 5" xfId="16500" xr:uid="{DB7B9D33-56BF-463D-B8CF-F80C32B5F36E}"/>
    <cellStyle name="Comma 10 6 11 4" xfId="19840" xr:uid="{35B929DC-FF6C-4313-BD01-3C0D7FF02BBB}"/>
    <cellStyle name="Comma 10 6 11 4 2" xfId="26698" xr:uid="{5DFCA2F3-3829-4D7A-AA2F-C8F203563046}"/>
    <cellStyle name="Comma 10 6 11 4 3" xfId="28626" xr:uid="{37BECED9-F6F1-4657-9BE3-F3B068BFFF87}"/>
    <cellStyle name="Comma 10 6 11 5" xfId="25735" xr:uid="{33A7777E-E2AC-4C6F-AC02-9B594F56D963}"/>
    <cellStyle name="Comma 10 6 11 6" xfId="27662" xr:uid="{8DFC57FD-6133-4E20-AC0E-47D393DCFD89}"/>
    <cellStyle name="Comma 10 6 11 7" xfId="7573" xr:uid="{14B2BFB7-21B0-4FF9-ACFA-4C1039D13287}"/>
    <cellStyle name="Comma 10 6 11 8" xfId="31751" xr:uid="{B32DB492-AF36-4576-9922-22040C343534}"/>
    <cellStyle name="Comma 10 6 12" xfId="709" xr:uid="{34AFAC94-7E3E-4A7F-86F7-E2F72DA12848}"/>
    <cellStyle name="Comma 10 6 12 2" xfId="1979" xr:uid="{B53FB9D2-4FCA-4851-8629-2F0F8319E8E8}"/>
    <cellStyle name="Comma 10 6 12 2 2" xfId="3838" xr:uid="{92863781-5328-4E64-81C2-795BCE31BA87}"/>
    <cellStyle name="Comma 10 6 12 2 2 2" xfId="26927" xr:uid="{C948542B-8F9A-4B97-A232-A0124F7848F2}"/>
    <cellStyle name="Comma 10 6 12 2 2 3" xfId="28855" xr:uid="{627BEADD-83F3-4258-96E9-4624DE41A7F9}"/>
    <cellStyle name="Comma 10 6 12 2 2 4" xfId="20821" xr:uid="{E77748FB-8BE6-4C81-9DA0-271565739620}"/>
    <cellStyle name="Comma 10 6 12 2 3" xfId="25964" xr:uid="{1DA0589C-A8F6-40FF-BFCD-A62B99FBA1A8}"/>
    <cellStyle name="Comma 10 6 12 2 4" xfId="27891" xr:uid="{1B443303-247D-485F-B1CC-0C2F3E091CA9}"/>
    <cellStyle name="Comma 10 6 12 2 5" xfId="8616" xr:uid="{75EF6D87-C8DD-4E98-AA23-F3BE244B1AE0}"/>
    <cellStyle name="Comma 10 6 12 3" xfId="3539" xr:uid="{3E54F3D3-5372-4D45-82B7-3988CEBC49BA}"/>
    <cellStyle name="Comma 10 6 12 3 2" xfId="23360" xr:uid="{4CC01D68-5F5F-4760-B51A-9E0A28451C74}"/>
    <cellStyle name="Comma 10 6 12 3 2 2" xfId="27367" xr:uid="{B7EF3FF4-9A46-49D5-986B-F285F33769BE}"/>
    <cellStyle name="Comma 10 6 12 3 2 3" xfId="29295" xr:uid="{C9CEA71E-8C06-4BC1-8CAE-1EE780B53A0B}"/>
    <cellStyle name="Comma 10 6 12 3 3" xfId="26404" xr:uid="{4370F113-D0B4-4BA7-9150-CF7079E803A1}"/>
    <cellStyle name="Comma 10 6 12 3 4" xfId="28332" xr:uid="{EEBD1DAB-0ED0-4E38-80EE-BB89C2D0DA6E}"/>
    <cellStyle name="Comma 10 6 12 3 5" xfId="16501" xr:uid="{D43D1E08-C7F1-45B0-B88B-F4C979CD49AB}"/>
    <cellStyle name="Comma 10 6 12 4" xfId="19841" xr:uid="{8F4B502A-A41D-4BB1-B661-EDB909D70F75}"/>
    <cellStyle name="Comma 10 6 12 4 2" xfId="26699" xr:uid="{3F0A74CF-C90D-4F2A-B416-79834B43C56F}"/>
    <cellStyle name="Comma 10 6 12 4 3" xfId="28627" xr:uid="{B1C79326-58B0-4670-957E-A4C2996B73A2}"/>
    <cellStyle name="Comma 10 6 12 5" xfId="25736" xr:uid="{17032F76-6D3B-42FE-9E21-99CBC2B6B769}"/>
    <cellStyle name="Comma 10 6 12 6" xfId="27663" xr:uid="{5FD62EFC-870F-4626-9F1E-CCB305309A62}"/>
    <cellStyle name="Comma 10 6 12 7" xfId="7574" xr:uid="{6F7E7F77-5A14-4F00-A606-FD9F81CD02EA}"/>
    <cellStyle name="Comma 10 6 12 8" xfId="31752" xr:uid="{C04715BD-E0B6-4AAB-9A23-4BE05A5F94F5}"/>
    <cellStyle name="Comma 10 6 13" xfId="710" xr:uid="{89E849B1-4623-4381-B75E-59862C1AD71B}"/>
    <cellStyle name="Comma 10 6 13 2" xfId="1980" xr:uid="{73C81B7F-98BB-469C-9011-228571274B8B}"/>
    <cellStyle name="Comma 10 6 13 2 2" xfId="3839" xr:uid="{00D84386-9B2B-4A17-A2F1-83DCD344D7E5}"/>
    <cellStyle name="Comma 10 6 13 2 2 2" xfId="26928" xr:uid="{6958C67E-EA88-4C82-B710-95D0B36A3DA4}"/>
    <cellStyle name="Comma 10 6 13 2 2 3" xfId="28856" xr:uid="{15745BAE-7495-48C9-8FE5-8A9930494DEA}"/>
    <cellStyle name="Comma 10 6 13 2 2 4" xfId="20822" xr:uid="{0D24CA84-CA5F-4CE0-BC60-BCEC355ED2FD}"/>
    <cellStyle name="Comma 10 6 13 2 3" xfId="25965" xr:uid="{C72EF86A-2D2F-4F61-80C8-CB5B65F479AC}"/>
    <cellStyle name="Comma 10 6 13 2 4" xfId="27892" xr:uid="{A7F7D153-2F5F-4FB8-8D00-17FEDFF64023}"/>
    <cellStyle name="Comma 10 6 13 2 5" xfId="8617" xr:uid="{D29DB850-B462-43F8-AB75-A63DB1CD73BB}"/>
    <cellStyle name="Comma 10 6 13 3" xfId="3540" xr:uid="{3A709F57-A467-470E-822F-1C9BD6554160}"/>
    <cellStyle name="Comma 10 6 13 3 2" xfId="23361" xr:uid="{F25D39F1-DBEE-4FDE-9B6D-87DD383BF168}"/>
    <cellStyle name="Comma 10 6 13 3 2 2" xfId="27368" xr:uid="{47AE028D-E110-4862-9EA4-7FDD4F42A276}"/>
    <cellStyle name="Comma 10 6 13 3 2 3" xfId="29296" xr:uid="{72A8AF82-3BC9-4B1C-AA86-BDA2AD2C9233}"/>
    <cellStyle name="Comma 10 6 13 3 3" xfId="26405" xr:uid="{3794CF28-48D6-4F94-ABBE-FDB48CB6FC4D}"/>
    <cellStyle name="Comma 10 6 13 3 4" xfId="28333" xr:uid="{33520047-B689-41B2-9EE7-7DC3A76CE417}"/>
    <cellStyle name="Comma 10 6 13 3 5" xfId="16502" xr:uid="{68BFB300-673E-402D-B713-02065B0CDB23}"/>
    <cellStyle name="Comma 10 6 13 4" xfId="19842" xr:uid="{40483FCE-5D22-487A-B232-245AB199134B}"/>
    <cellStyle name="Comma 10 6 13 4 2" xfId="26700" xr:uid="{F64FFCE4-D1C1-4C6F-BC69-01E8805097A3}"/>
    <cellStyle name="Comma 10 6 13 4 3" xfId="28628" xr:uid="{1B980738-9298-4B16-B2AB-1E176FF68393}"/>
    <cellStyle name="Comma 10 6 13 5" xfId="25737" xr:uid="{4E433EF7-F642-4DA8-B02F-548ADBC7E972}"/>
    <cellStyle name="Comma 10 6 13 6" xfId="27664" xr:uid="{53509040-ADEB-4F7C-8BF1-482B2245466F}"/>
    <cellStyle name="Comma 10 6 13 7" xfId="7575" xr:uid="{99B5A940-93E5-4226-B332-AE1510905EB3}"/>
    <cellStyle name="Comma 10 6 13 8" xfId="31753" xr:uid="{95C9038E-FCD0-4F37-A782-9A0D418E8DA7}"/>
    <cellStyle name="Comma 10 6 14" xfId="711" xr:uid="{D4B5FE18-C103-49A4-B511-A9863877652B}"/>
    <cellStyle name="Comma 10 6 14 2" xfId="1981" xr:uid="{D595E70B-10CD-450A-850A-75F4D579CA22}"/>
    <cellStyle name="Comma 10 6 14 2 2" xfId="3840" xr:uid="{7F404461-0722-441F-801A-9F5B5A581FFD}"/>
    <cellStyle name="Comma 10 6 14 2 2 2" xfId="26929" xr:uid="{7BB6A073-A2C8-4CDB-B92E-CA21277D3984}"/>
    <cellStyle name="Comma 10 6 14 2 2 3" xfId="28857" xr:uid="{461F4BFF-A615-4D33-BA13-EAE0D572C865}"/>
    <cellStyle name="Comma 10 6 14 2 2 4" xfId="20823" xr:uid="{4FA6F63D-FC73-4759-9F3B-CB6AA276BB56}"/>
    <cellStyle name="Comma 10 6 14 2 3" xfId="25966" xr:uid="{3080048C-04CD-4700-9895-B98CCA7E5CD7}"/>
    <cellStyle name="Comma 10 6 14 2 4" xfId="27893" xr:uid="{8F8639CC-0160-433E-AAF7-8A7164D2082B}"/>
    <cellStyle name="Comma 10 6 14 2 5" xfId="8618" xr:uid="{FA3B9E90-4370-4B53-A3DD-9AC3E6A8D5C3}"/>
    <cellStyle name="Comma 10 6 14 3" xfId="3541" xr:uid="{345314D6-04CE-4883-9E50-9259A00B5948}"/>
    <cellStyle name="Comma 10 6 14 3 2" xfId="23362" xr:uid="{8C9594E5-379C-4D93-9ECF-95D9A403CA41}"/>
    <cellStyle name="Comma 10 6 14 3 2 2" xfId="27369" xr:uid="{20F6F17A-4BBE-410B-A796-C139E915F4F3}"/>
    <cellStyle name="Comma 10 6 14 3 2 3" xfId="29297" xr:uid="{FA2022B6-ADD5-4DA6-9D41-6FD5F113B875}"/>
    <cellStyle name="Comma 10 6 14 3 3" xfId="26406" xr:uid="{7E251F7F-6C3D-4432-B119-3481BF51F132}"/>
    <cellStyle name="Comma 10 6 14 3 4" xfId="28334" xr:uid="{EF0C0F96-5279-40B0-A5CE-F4A59BD7E41B}"/>
    <cellStyle name="Comma 10 6 14 3 5" xfId="16503" xr:uid="{22FC079D-5EA4-46A2-B632-5301228310A8}"/>
    <cellStyle name="Comma 10 6 14 4" xfId="19843" xr:uid="{CE9F13B3-372C-476C-B98E-B7F2AD691C44}"/>
    <cellStyle name="Comma 10 6 14 4 2" xfId="26701" xr:uid="{73139298-8D43-4D20-9218-46DFB7225E8B}"/>
    <cellStyle name="Comma 10 6 14 4 3" xfId="28629" xr:uid="{9EA10A1D-24FB-46DF-92AB-A11E709F0482}"/>
    <cellStyle name="Comma 10 6 14 5" xfId="25738" xr:uid="{25C49609-9433-44D0-AF92-2F9D8B76C641}"/>
    <cellStyle name="Comma 10 6 14 6" xfId="27665" xr:uid="{C1B4124E-CA9A-445F-ADF7-E837DB34ACAF}"/>
    <cellStyle name="Comma 10 6 14 7" xfId="7576" xr:uid="{EB42FE6A-006A-48B1-A71C-B2CF65909D88}"/>
    <cellStyle name="Comma 10 6 14 8" xfId="31754" xr:uid="{142ED2A7-592D-4671-A970-B61E765D3D40}"/>
    <cellStyle name="Comma 10 6 15" xfId="712" xr:uid="{9D0096ED-098E-4FFD-9F9C-03B5A096C993}"/>
    <cellStyle name="Comma 10 6 15 2" xfId="1982" xr:uid="{700317DC-F166-44E0-8F2B-A409D06C10E1}"/>
    <cellStyle name="Comma 10 6 15 2 2" xfId="3841" xr:uid="{55879887-0BDB-416E-BC69-3DF24C0C40AB}"/>
    <cellStyle name="Comma 10 6 15 2 2 2" xfId="26930" xr:uid="{788177E1-3628-41E8-B384-BBF46FF15722}"/>
    <cellStyle name="Comma 10 6 15 2 2 3" xfId="28858" xr:uid="{08E153C0-8C61-4B1A-893C-4FE24275308D}"/>
    <cellStyle name="Comma 10 6 15 2 2 4" xfId="20824" xr:uid="{582E6AD0-DB25-448C-906D-9CAC39B7B28A}"/>
    <cellStyle name="Comma 10 6 15 2 3" xfId="25967" xr:uid="{07BCDB5B-F8B2-482C-A40F-C6D64C8F62F8}"/>
    <cellStyle name="Comma 10 6 15 2 4" xfId="27894" xr:uid="{CD44A6D2-0903-4BF4-B568-AC43C94E02D2}"/>
    <cellStyle name="Comma 10 6 15 2 5" xfId="8619" xr:uid="{53825110-A4F1-476A-8115-A2EB4E064AE7}"/>
    <cellStyle name="Comma 10 6 15 3" xfId="3542" xr:uid="{9AF931D1-9D70-4A82-A424-C614D1FF6C7C}"/>
    <cellStyle name="Comma 10 6 15 3 2" xfId="23363" xr:uid="{DE0A6EAE-C81D-4DEC-8E15-F4C0B2E0AEB0}"/>
    <cellStyle name="Comma 10 6 15 3 2 2" xfId="27370" xr:uid="{FBC8E8C9-7823-453F-AE39-0FDFB96C7A31}"/>
    <cellStyle name="Comma 10 6 15 3 2 3" xfId="29298" xr:uid="{BE251AB1-8036-44EC-ABFA-F41062CECEF6}"/>
    <cellStyle name="Comma 10 6 15 3 3" xfId="26407" xr:uid="{02A38A4C-5703-4914-BC6A-85FFD7EE3359}"/>
    <cellStyle name="Comma 10 6 15 3 4" xfId="28335" xr:uid="{B4858973-8EC1-4150-87B6-01ADBC7C4977}"/>
    <cellStyle name="Comma 10 6 15 3 5" xfId="16504" xr:uid="{12A0794C-3D4A-4FB5-B5CA-EC6CFD22DA96}"/>
    <cellStyle name="Comma 10 6 15 4" xfId="19844" xr:uid="{C54AE53E-7369-445D-BF1A-E8D9370E703F}"/>
    <cellStyle name="Comma 10 6 15 4 2" xfId="26702" xr:uid="{51B52430-E6C6-457C-B46F-9F7690997F84}"/>
    <cellStyle name="Comma 10 6 15 4 3" xfId="28630" xr:uid="{7930D441-1D95-4754-AA8B-9C6A9578AD6F}"/>
    <cellStyle name="Comma 10 6 15 5" xfId="25739" xr:uid="{5CE494BE-5ABA-4241-AC79-C5662865313B}"/>
    <cellStyle name="Comma 10 6 15 6" xfId="27666" xr:uid="{37EFCDB2-94B5-4371-A064-97DA8FEE1834}"/>
    <cellStyle name="Comma 10 6 15 7" xfId="7577" xr:uid="{0BA4E9F9-C768-4C06-9975-C620CBC5ED6B}"/>
    <cellStyle name="Comma 10 6 15 8" xfId="31755" xr:uid="{94644304-235E-4454-9CBB-FE12C1D24EE2}"/>
    <cellStyle name="Comma 10 6 16" xfId="713" xr:uid="{83888C8D-5246-4B65-8DAE-DE501EF95544}"/>
    <cellStyle name="Comma 10 6 16 2" xfId="1983" xr:uid="{802C546D-2553-4EB8-99CB-18F29C21B6B0}"/>
    <cellStyle name="Comma 10 6 16 2 2" xfId="3842" xr:uid="{165CED53-F5E1-470E-BEFD-CFEA749ACC9D}"/>
    <cellStyle name="Comma 10 6 16 2 2 2" xfId="26931" xr:uid="{C3887A0F-6C56-425F-BD09-75A9DE8850C3}"/>
    <cellStyle name="Comma 10 6 16 2 2 3" xfId="28859" xr:uid="{309EDFB2-5FF0-4775-B006-35C6B5FEA0FD}"/>
    <cellStyle name="Comma 10 6 16 2 2 4" xfId="20825" xr:uid="{7CB6C912-DFB8-4FDA-BF5A-14E31DD9C477}"/>
    <cellStyle name="Comma 10 6 16 2 3" xfId="25968" xr:uid="{BCAFF97D-67F0-485A-82EA-3C9085855618}"/>
    <cellStyle name="Comma 10 6 16 2 4" xfId="27895" xr:uid="{51B3745B-A9E6-4886-88D0-392738E10A42}"/>
    <cellStyle name="Comma 10 6 16 2 5" xfId="8620" xr:uid="{C85AEDF7-14D2-477C-8E05-F92013CEABC6}"/>
    <cellStyle name="Comma 10 6 16 3" xfId="3543" xr:uid="{78322BF2-0E2D-4C0F-965E-5B4D5C482E9A}"/>
    <cellStyle name="Comma 10 6 16 3 2" xfId="23364" xr:uid="{1D203E95-AD0A-4C7A-912E-75A91570F431}"/>
    <cellStyle name="Comma 10 6 16 3 2 2" xfId="27371" xr:uid="{E77A5752-848F-4AA1-A9FF-58F8B921CE4B}"/>
    <cellStyle name="Comma 10 6 16 3 2 3" xfId="29299" xr:uid="{6FC22E15-C345-461A-9C58-8AC36C49CB4F}"/>
    <cellStyle name="Comma 10 6 16 3 3" xfId="26408" xr:uid="{DCE06839-FFCC-42F3-8EB2-60A989B62687}"/>
    <cellStyle name="Comma 10 6 16 3 4" xfId="28336" xr:uid="{6C3DDF4A-1961-4207-8E97-DC7EB85F4558}"/>
    <cellStyle name="Comma 10 6 16 3 5" xfId="16505" xr:uid="{1C91036E-983B-4A02-B2F8-F2B1ACEA45FC}"/>
    <cellStyle name="Comma 10 6 16 4" xfId="19845" xr:uid="{D0006DEE-2DFF-4928-A36D-B7113C1FB6A3}"/>
    <cellStyle name="Comma 10 6 16 4 2" xfId="26703" xr:uid="{7E96ADF5-B6F2-4A0F-BB89-185EDB99E36D}"/>
    <cellStyle name="Comma 10 6 16 4 3" xfId="28631" xr:uid="{5510060D-E779-4C50-B31F-B14FE95036CA}"/>
    <cellStyle name="Comma 10 6 16 5" xfId="25740" xr:uid="{47230CF5-E179-4F0D-9777-D1543B6852AA}"/>
    <cellStyle name="Comma 10 6 16 6" xfId="27667" xr:uid="{A8949A51-C6F4-4770-A3FB-37D31404F3B9}"/>
    <cellStyle name="Comma 10 6 16 7" xfId="7578" xr:uid="{943A1340-A7B2-4464-8E35-14EE5E946692}"/>
    <cellStyle name="Comma 10 6 16 8" xfId="31756" xr:uid="{1D625A7C-27C4-40BC-9338-195EE4F377DB}"/>
    <cellStyle name="Comma 10 6 17" xfId="714" xr:uid="{A229805E-9F02-48D1-9675-BE675F3ABD4A}"/>
    <cellStyle name="Comma 10 6 17 2" xfId="1984" xr:uid="{2904E478-FFF2-4611-8729-4A71ADFCC6E6}"/>
    <cellStyle name="Comma 10 6 17 2 2" xfId="3843" xr:uid="{022FA30B-96E2-4CA9-AC1C-036EF31086A9}"/>
    <cellStyle name="Comma 10 6 17 2 2 2" xfId="26932" xr:uid="{2D4FFC93-AD58-48E9-BEAF-080E1AFCB42B}"/>
    <cellStyle name="Comma 10 6 17 2 2 3" xfId="28860" xr:uid="{DEF15F4E-107F-4EC9-8918-7C82F5F7A0E9}"/>
    <cellStyle name="Comma 10 6 17 2 2 4" xfId="20826" xr:uid="{266604C8-EA33-400F-B275-2715897EF4FE}"/>
    <cellStyle name="Comma 10 6 17 2 3" xfId="25969" xr:uid="{B8AF1091-256B-404D-83F9-87A6C80150D8}"/>
    <cellStyle name="Comma 10 6 17 2 4" xfId="27896" xr:uid="{205B5F6E-69C8-4539-A166-B702E1CC563B}"/>
    <cellStyle name="Comma 10 6 17 2 5" xfId="8621" xr:uid="{CCFC3B8C-7B39-4E12-ADA0-FC3EAF43BE6A}"/>
    <cellStyle name="Comma 10 6 17 3" xfId="3544" xr:uid="{8A302DFE-8CE8-4DD8-9517-E58BCD2F4C8E}"/>
    <cellStyle name="Comma 10 6 17 3 2" xfId="23365" xr:uid="{8C5FEEB8-1EBB-4E45-B9BA-264B7025CE0C}"/>
    <cellStyle name="Comma 10 6 17 3 2 2" xfId="27372" xr:uid="{53779A99-3E3B-46B5-8FB1-C960B7E5D1EE}"/>
    <cellStyle name="Comma 10 6 17 3 2 3" xfId="29300" xr:uid="{FF82634D-D230-4C3C-BB6B-278740314539}"/>
    <cellStyle name="Comma 10 6 17 3 3" xfId="26409" xr:uid="{253050F9-6BEC-4476-A8E3-7E214772BF7A}"/>
    <cellStyle name="Comma 10 6 17 3 4" xfId="28337" xr:uid="{7967D366-16C7-45B0-A225-E3167E30C441}"/>
    <cellStyle name="Comma 10 6 17 3 5" xfId="16506" xr:uid="{5BE5B398-8CD2-4B44-AE3B-7288884D8D53}"/>
    <cellStyle name="Comma 10 6 17 4" xfId="19846" xr:uid="{05BE55B9-FB71-4840-84F3-BB651D0893DD}"/>
    <cellStyle name="Comma 10 6 17 4 2" xfId="26704" xr:uid="{C6161E59-0083-4978-B5B0-CF4970C7BED6}"/>
    <cellStyle name="Comma 10 6 17 4 3" xfId="28632" xr:uid="{BDF21283-0121-4B84-A13A-DDF284A9A3F7}"/>
    <cellStyle name="Comma 10 6 17 5" xfId="25741" xr:uid="{508D58FB-6922-4FD3-B5ED-FF66F8F07EF2}"/>
    <cellStyle name="Comma 10 6 17 6" xfId="27668" xr:uid="{2BECE864-41C7-4355-8723-C2CD8FC453BC}"/>
    <cellStyle name="Comma 10 6 17 7" xfId="7579" xr:uid="{E0210750-2D57-4CBC-B82F-4E2870158A9B}"/>
    <cellStyle name="Comma 10 6 17 8" xfId="31757" xr:uid="{A12BDCFE-6B70-4694-AD60-4CAEC94EA731}"/>
    <cellStyle name="Comma 10 6 18" xfId="1976" xr:uid="{FFF15503-E5BF-4A8C-ACFC-BB0FFD15F6C4}"/>
    <cellStyle name="Comma 10 6 18 2" xfId="3835" xr:uid="{5CB8EDF9-3499-4442-A672-B129C0D0F187}"/>
    <cellStyle name="Comma 10 6 18 2 2" xfId="26924" xr:uid="{542BCED6-01EF-4AFC-86B2-9885DFFADB30}"/>
    <cellStyle name="Comma 10 6 18 2 3" xfId="28852" xr:uid="{EDE68075-F3FD-4213-AEB2-C8166BAFB539}"/>
    <cellStyle name="Comma 10 6 18 2 4" xfId="20818" xr:uid="{0B15DADC-5798-4188-BC8B-A87845A7D15B}"/>
    <cellStyle name="Comma 10 6 18 3" xfId="25961" xr:uid="{AB09D1E5-803A-488A-8718-9D6F1D03EC66}"/>
    <cellStyle name="Comma 10 6 18 4" xfId="27888" xr:uid="{11D3D0D1-C2FB-4D55-AC7E-1DA5500AA840}"/>
    <cellStyle name="Comma 10 6 18 5" xfId="8613" xr:uid="{E5832707-E13F-4074-8E79-F3AC5E641711}"/>
    <cellStyle name="Comma 10 6 19" xfId="3536" xr:uid="{235B4118-2F22-4F46-A963-D442F35CC5D4}"/>
    <cellStyle name="Comma 10 6 19 2" xfId="23357" xr:uid="{5E59F036-F793-454F-867E-20E9A5591FB3}"/>
    <cellStyle name="Comma 10 6 19 2 2" xfId="27364" xr:uid="{5BDCE600-C0B6-43B9-8D0E-4B1D34380C1F}"/>
    <cellStyle name="Comma 10 6 19 2 3" xfId="29292" xr:uid="{1AC4955C-2FDF-41D7-BD15-3B97C157545C}"/>
    <cellStyle name="Comma 10 6 19 3" xfId="26401" xr:uid="{35CDB866-E82A-49D6-B72A-3EFE0351156B}"/>
    <cellStyle name="Comma 10 6 19 4" xfId="28329" xr:uid="{231105D1-B975-4F5E-BD18-7DC98268EE0D}"/>
    <cellStyle name="Comma 10 6 19 5" xfId="16498" xr:uid="{39F58B26-7B71-4ADA-921C-A3855B3A4F3C}"/>
    <cellStyle name="Comma 10 6 2" xfId="715" xr:uid="{CAC942C0-F233-4A82-9069-86E520EB1257}"/>
    <cellStyle name="Comma 10 6 2 2" xfId="1985" xr:uid="{24798117-1646-40DB-9555-FC7FA0B16064}"/>
    <cellStyle name="Comma 10 6 2 2 2" xfId="3844" xr:uid="{A595E76B-8735-46EC-BE0E-21E1B477EF50}"/>
    <cellStyle name="Comma 10 6 2 2 2 2" xfId="26933" xr:uid="{1533B679-B5D7-4A28-B7D9-22578024D7E4}"/>
    <cellStyle name="Comma 10 6 2 2 2 3" xfId="28861" xr:uid="{B5A1918C-A080-43B3-B131-CEDCAEBFA16A}"/>
    <cellStyle name="Comma 10 6 2 2 2 4" xfId="20827" xr:uid="{A21FC1B5-0E08-418A-8EF2-C4E06FCC6A12}"/>
    <cellStyle name="Comma 10 6 2 2 3" xfId="25970" xr:uid="{DFC01F1F-CB57-4B5A-A0AD-53F56540BF13}"/>
    <cellStyle name="Comma 10 6 2 2 4" xfId="27897" xr:uid="{CF24CA3F-4334-4BF4-B019-90BC923555C4}"/>
    <cellStyle name="Comma 10 6 2 2 5" xfId="8622" xr:uid="{7DD5DEDE-B133-4497-9296-3C3D50AD4747}"/>
    <cellStyle name="Comma 10 6 2 3" xfId="3545" xr:uid="{5CF1D1B9-458E-4AD8-9715-9C966D7143A4}"/>
    <cellStyle name="Comma 10 6 2 3 2" xfId="23366" xr:uid="{53C5A164-2C98-4AF8-BC1F-F4F4AF581C78}"/>
    <cellStyle name="Comma 10 6 2 3 2 2" xfId="27373" xr:uid="{91A6D2A8-062F-40A9-8579-5B3A4D07AE76}"/>
    <cellStyle name="Comma 10 6 2 3 2 3" xfId="29301" xr:uid="{C8DFA712-4E88-42DE-BBF1-F56FE439CD3C}"/>
    <cellStyle name="Comma 10 6 2 3 3" xfId="26410" xr:uid="{69324AA8-E7EC-420A-9FD0-A1162BD210AC}"/>
    <cellStyle name="Comma 10 6 2 3 4" xfId="28338" xr:uid="{A0BB7F98-0F86-4C35-B7E5-31326A4CBDEA}"/>
    <cellStyle name="Comma 10 6 2 3 5" xfId="16507" xr:uid="{AB0E0602-251B-423A-A7CC-2CE4E4B25C4A}"/>
    <cellStyle name="Comma 10 6 2 4" xfId="19847" xr:uid="{CB74A3F2-B531-439D-8955-C6A5975C8C1F}"/>
    <cellStyle name="Comma 10 6 2 4 2" xfId="26705" xr:uid="{A9AD5ED1-5189-47D8-A6B7-20D3353EB529}"/>
    <cellStyle name="Comma 10 6 2 4 3" xfId="28633" xr:uid="{04A5A3E2-11BC-42DF-A3CC-52AC6D5EDFDB}"/>
    <cellStyle name="Comma 10 6 2 5" xfId="25742" xr:uid="{10985C45-8236-48CD-AFDB-DDE2D8F05577}"/>
    <cellStyle name="Comma 10 6 2 6" xfId="27669" xr:uid="{790291EF-4C40-4704-BC52-FAEE2027F615}"/>
    <cellStyle name="Comma 10 6 2 7" xfId="7580" xr:uid="{B13F09F1-51CC-4018-9E42-6E98EB338DCC}"/>
    <cellStyle name="Comma 10 6 2 8" xfId="31758" xr:uid="{DA842677-CA7D-4249-8981-36DC79C3C18B}"/>
    <cellStyle name="Comma 10 6 20" xfId="19838" xr:uid="{4001C96E-A5CC-459D-8D62-1AC53C622CA6}"/>
    <cellStyle name="Comma 10 6 20 2" xfId="26696" xr:uid="{18D2AF57-7F69-439A-8AC2-A099B75DE108}"/>
    <cellStyle name="Comma 10 6 20 3" xfId="28624" xr:uid="{0612E43B-AE68-42C6-B9D0-566C1D4795B7}"/>
    <cellStyle name="Comma 10 6 21" xfId="25733" xr:uid="{B0692863-3431-45F3-B3AB-5FF9726B7188}"/>
    <cellStyle name="Comma 10 6 22" xfId="27660" xr:uid="{7A41EAF1-C70B-4D2F-BDA5-19AD19CE70DE}"/>
    <cellStyle name="Comma 10 6 23" xfId="7571" xr:uid="{205BF016-B7BD-447B-843D-2A68EE6ECF0E}"/>
    <cellStyle name="Comma 10 6 24" xfId="31749" xr:uid="{44C9C221-732E-48B2-8E17-EDD80310A93E}"/>
    <cellStyle name="Comma 10 6 3" xfId="716" xr:uid="{D1A215A1-6B8C-4B23-A1F0-AF286A8FB038}"/>
    <cellStyle name="Comma 10 6 3 2" xfId="1986" xr:uid="{000AF379-72EA-4114-A601-C2807C9B132E}"/>
    <cellStyle name="Comma 10 6 3 2 2" xfId="3845" xr:uid="{6C49D4EF-0F30-47DD-BD1A-368EAF10CE5F}"/>
    <cellStyle name="Comma 10 6 3 2 2 2" xfId="26934" xr:uid="{ECD922A9-D091-414E-B9AE-5FDBE8093C39}"/>
    <cellStyle name="Comma 10 6 3 2 2 3" xfId="28862" xr:uid="{2A18734E-01CB-489C-BC55-1CEB742C2E60}"/>
    <cellStyle name="Comma 10 6 3 2 2 4" xfId="20828" xr:uid="{946EA168-1B63-4B9C-A103-02D21C3F48B7}"/>
    <cellStyle name="Comma 10 6 3 2 3" xfId="25971" xr:uid="{20D73CC6-E68E-4F47-ACF5-BF50DB8FAA60}"/>
    <cellStyle name="Comma 10 6 3 2 4" xfId="27898" xr:uid="{7006DED3-F15A-4A99-9C32-5EBE47FE1685}"/>
    <cellStyle name="Comma 10 6 3 2 5" xfId="8623" xr:uid="{49EA3A97-4F1A-4221-B332-0BD314E68F28}"/>
    <cellStyle name="Comma 10 6 3 3" xfId="3546" xr:uid="{693C1DA4-CB0C-4F35-AE1E-34F5F0CCC72E}"/>
    <cellStyle name="Comma 10 6 3 3 2" xfId="23367" xr:uid="{A11CD525-D9EF-4CD7-AD7B-DFEAD5CE4094}"/>
    <cellStyle name="Comma 10 6 3 3 2 2" xfId="27374" xr:uid="{5CD92D6F-5DA0-4B64-99D9-3A6CCFC76762}"/>
    <cellStyle name="Comma 10 6 3 3 2 3" xfId="29302" xr:uid="{671F3DEE-2994-422D-A061-0A538025723F}"/>
    <cellStyle name="Comma 10 6 3 3 3" xfId="26411" xr:uid="{2DA0C1BD-B14D-42C9-BF79-72E7A59F4839}"/>
    <cellStyle name="Comma 10 6 3 3 4" xfId="28339" xr:uid="{0C1C59BA-463D-463B-ADDB-E58A457DA01D}"/>
    <cellStyle name="Comma 10 6 3 3 5" xfId="16508" xr:uid="{2F8A4558-DB5C-4CF1-85EF-36C8E5F866F6}"/>
    <cellStyle name="Comma 10 6 3 4" xfId="19848" xr:uid="{8B413256-97C0-48B3-BF58-5FDFB16E0944}"/>
    <cellStyle name="Comma 10 6 3 4 2" xfId="26706" xr:uid="{E3CB17F2-B69E-4017-B56B-C881D48EEC88}"/>
    <cellStyle name="Comma 10 6 3 4 3" xfId="28634" xr:uid="{3F8230C2-3FA0-4092-8426-119A08899F5F}"/>
    <cellStyle name="Comma 10 6 3 5" xfId="25743" xr:uid="{2AD88AAC-52A6-4E42-8C1E-D14B7D393A23}"/>
    <cellStyle name="Comma 10 6 3 6" xfId="27670" xr:uid="{CF47BB98-DD01-4B02-8BE7-156A24BB1E20}"/>
    <cellStyle name="Comma 10 6 3 7" xfId="7581" xr:uid="{B93C0929-0B13-4843-8AAF-9A8AB2C84FC5}"/>
    <cellStyle name="Comma 10 6 3 8" xfId="31759" xr:uid="{12B0E3A4-D3B4-4BF8-A212-6742C0B94358}"/>
    <cellStyle name="Comma 10 6 4" xfId="717" xr:uid="{DDC2B2DC-FD11-4F8B-8C41-968762E938D6}"/>
    <cellStyle name="Comma 10 6 4 2" xfId="1987" xr:uid="{0E9F5A6C-A539-492F-BD4D-F2685177D029}"/>
    <cellStyle name="Comma 10 6 4 2 2" xfId="3846" xr:uid="{03A16A20-1BD6-4A70-8141-ACDCB7429D05}"/>
    <cellStyle name="Comma 10 6 4 2 2 2" xfId="26935" xr:uid="{03D0F098-1098-44B3-8FE1-EC6518C013C6}"/>
    <cellStyle name="Comma 10 6 4 2 2 3" xfId="28863" xr:uid="{378A3274-336D-4F12-B602-76F8EDAE07D2}"/>
    <cellStyle name="Comma 10 6 4 2 2 4" xfId="20829" xr:uid="{F7C55450-C183-4C7E-BF03-8BD6979AC1EB}"/>
    <cellStyle name="Comma 10 6 4 2 3" xfId="25972" xr:uid="{8477F21B-311B-45F5-992B-712AB0826E63}"/>
    <cellStyle name="Comma 10 6 4 2 4" xfId="27899" xr:uid="{09307917-C8A0-42F7-816D-654B8C4C3A9D}"/>
    <cellStyle name="Comma 10 6 4 2 5" xfId="8624" xr:uid="{98012C57-D39D-4C84-B555-57572EF98CF9}"/>
    <cellStyle name="Comma 10 6 4 3" xfId="3547" xr:uid="{EC1362CF-C8B7-4C92-A27F-C8A46FDA703D}"/>
    <cellStyle name="Comma 10 6 4 3 2" xfId="23368" xr:uid="{4B4FD016-A4D6-4D13-A567-3162525152B8}"/>
    <cellStyle name="Comma 10 6 4 3 2 2" xfId="27375" xr:uid="{13E973B9-5B78-46A0-8BF6-BD028E74871C}"/>
    <cellStyle name="Comma 10 6 4 3 2 3" xfId="29303" xr:uid="{AF8BFCBC-2BF8-4FB0-938F-659313AE51F7}"/>
    <cellStyle name="Comma 10 6 4 3 3" xfId="26412" xr:uid="{558179D5-C728-448A-A8CD-F9213D352892}"/>
    <cellStyle name="Comma 10 6 4 3 4" xfId="28340" xr:uid="{58DDA9FE-B837-41DE-BCC2-E471333B8E46}"/>
    <cellStyle name="Comma 10 6 4 3 5" xfId="16509" xr:uid="{0E85653F-AD8B-4601-B04B-8EB79151A0B4}"/>
    <cellStyle name="Comma 10 6 4 4" xfId="19849" xr:uid="{E53A352F-6648-4F42-B49C-03334CA6D7FB}"/>
    <cellStyle name="Comma 10 6 4 4 2" xfId="26707" xr:uid="{B9A29D9E-49F6-408B-918C-FF7EEB01AA61}"/>
    <cellStyle name="Comma 10 6 4 4 3" xfId="28635" xr:uid="{B31357E1-95E8-4259-A899-29C378FE8014}"/>
    <cellStyle name="Comma 10 6 4 5" xfId="25744" xr:uid="{957F0E04-409C-4E45-8C68-678B8C63D014}"/>
    <cellStyle name="Comma 10 6 4 6" xfId="27671" xr:uid="{F60F84D4-6CE2-4578-B068-35F193232829}"/>
    <cellStyle name="Comma 10 6 4 7" xfId="7582" xr:uid="{24B3FAC6-3FF2-435B-BA9E-01CE8D829C4F}"/>
    <cellStyle name="Comma 10 6 4 8" xfId="31760" xr:uid="{E742EF38-B929-4D81-B32D-BCC6A24C5EA5}"/>
    <cellStyle name="Comma 10 6 5" xfId="718" xr:uid="{51BBB7E8-AD88-4EDF-9643-4BC70E40780A}"/>
    <cellStyle name="Comma 10 6 5 2" xfId="1988" xr:uid="{9B4C30E3-D4F6-40C1-B2E9-211CE555B88B}"/>
    <cellStyle name="Comma 10 6 5 2 2" xfId="3847" xr:uid="{03FA8EE8-5503-4201-BDBA-5FB5D4D10AB3}"/>
    <cellStyle name="Comma 10 6 5 2 2 2" xfId="26936" xr:uid="{793186CC-70C4-42A5-92A9-214699FDF010}"/>
    <cellStyle name="Comma 10 6 5 2 2 3" xfId="28864" xr:uid="{A8DCFDE2-C2F5-46EB-9B87-F5353CE8BCE5}"/>
    <cellStyle name="Comma 10 6 5 2 2 4" xfId="20830" xr:uid="{31F9A69A-3571-4F5A-98FA-D33F534F2F90}"/>
    <cellStyle name="Comma 10 6 5 2 3" xfId="25973" xr:uid="{8FBDAEEA-EEEF-44A7-BB43-2309869D9CDA}"/>
    <cellStyle name="Comma 10 6 5 2 4" xfId="27900" xr:uid="{4D08DE97-A52D-4496-A300-0B64531E550D}"/>
    <cellStyle name="Comma 10 6 5 2 5" xfId="8625" xr:uid="{4DDB7C26-4B88-4181-B0E4-A28107F258BC}"/>
    <cellStyle name="Comma 10 6 5 3" xfId="3548" xr:uid="{2DF7DDB9-EEC8-444F-B07C-659A4297DC25}"/>
    <cellStyle name="Comma 10 6 5 3 2" xfId="23369" xr:uid="{2001F57F-AB4F-4F3C-AE24-11A950D82F5F}"/>
    <cellStyle name="Comma 10 6 5 3 2 2" xfId="27376" xr:uid="{14B194A0-CA93-473E-9129-84DA6385D5F4}"/>
    <cellStyle name="Comma 10 6 5 3 2 3" xfId="29304" xr:uid="{CA092F6D-60A5-49E8-AAE8-ADB377729511}"/>
    <cellStyle name="Comma 10 6 5 3 3" xfId="26413" xr:uid="{3DB9E1F2-E166-45C1-8277-A5F21B260106}"/>
    <cellStyle name="Comma 10 6 5 3 4" xfId="28341" xr:uid="{2E31BB1A-372D-4CAC-B20E-45357403C267}"/>
    <cellStyle name="Comma 10 6 5 3 5" xfId="16510" xr:uid="{EF161011-99D3-4AEA-921D-7E101B7C0940}"/>
    <cellStyle name="Comma 10 6 5 4" xfId="19850" xr:uid="{EA5690EE-934A-43D3-81C6-CA09DCD4039A}"/>
    <cellStyle name="Comma 10 6 5 4 2" xfId="26708" xr:uid="{E140D316-43F8-41CD-A669-8C1C6626A884}"/>
    <cellStyle name="Comma 10 6 5 4 3" xfId="28636" xr:uid="{43B9D93F-BF23-473C-A877-FFB308D49A90}"/>
    <cellStyle name="Comma 10 6 5 5" xfId="25745" xr:uid="{BD2EA0D7-A420-4E6B-B85A-64EF9A484F9D}"/>
    <cellStyle name="Comma 10 6 5 6" xfId="27672" xr:uid="{AF32B0B5-91B6-4E1A-BA5A-90B801E5FD5F}"/>
    <cellStyle name="Comma 10 6 5 7" xfId="7583" xr:uid="{7EC43305-3443-4F6D-8B11-2580C136D9A2}"/>
    <cellStyle name="Comma 10 6 5 8" xfId="31761" xr:uid="{DE7C008B-79D0-4F7C-8444-648BB9A87FFE}"/>
    <cellStyle name="Comma 10 6 6" xfId="719" xr:uid="{BF565F23-688C-46DB-BFBB-E47C6896E484}"/>
    <cellStyle name="Comma 10 6 6 2" xfId="1989" xr:uid="{2F1AB512-4A5D-4422-B30F-53DE51A4D958}"/>
    <cellStyle name="Comma 10 6 6 2 2" xfId="3848" xr:uid="{5F64B5FC-44BD-4880-811D-C331B794F292}"/>
    <cellStyle name="Comma 10 6 6 2 2 2" xfId="26937" xr:uid="{D0713F46-915D-4D4A-82CD-2F5B9B0AACB6}"/>
    <cellStyle name="Comma 10 6 6 2 2 3" xfId="28865" xr:uid="{E4AD775A-A1B5-4BE5-BC39-B08CF0C12AD8}"/>
    <cellStyle name="Comma 10 6 6 2 2 4" xfId="20831" xr:uid="{E44E889F-C716-4CE2-8CBE-642C83977127}"/>
    <cellStyle name="Comma 10 6 6 2 3" xfId="25974" xr:uid="{9E39C5DE-DB4A-4E49-BA83-22FFE8B57687}"/>
    <cellStyle name="Comma 10 6 6 2 4" xfId="27901" xr:uid="{BE1A7957-CF80-4B68-9529-3DE6776C7A3A}"/>
    <cellStyle name="Comma 10 6 6 2 5" xfId="8626" xr:uid="{577E3930-CC5D-4ECF-AD2C-BAAEEE0F9DAF}"/>
    <cellStyle name="Comma 10 6 6 3" xfId="3549" xr:uid="{2FF154A8-C149-422B-B1C0-BDFD85E14F0C}"/>
    <cellStyle name="Comma 10 6 6 3 2" xfId="23370" xr:uid="{7CEF2FD9-CC9D-420A-B8EC-57787D640000}"/>
    <cellStyle name="Comma 10 6 6 3 2 2" xfId="27377" xr:uid="{D8E4166A-2A63-4705-8E02-E7A008287096}"/>
    <cellStyle name="Comma 10 6 6 3 2 3" xfId="29305" xr:uid="{DDECA671-3F71-428B-B640-6E1BBED97776}"/>
    <cellStyle name="Comma 10 6 6 3 3" xfId="26414" xr:uid="{3A4E18A9-812F-45BC-92EC-37E7A4488D32}"/>
    <cellStyle name="Comma 10 6 6 3 4" xfId="28342" xr:uid="{AB2AFF3D-E912-4138-8129-FEF498595938}"/>
    <cellStyle name="Comma 10 6 6 3 5" xfId="16511" xr:uid="{DB72B9A8-B335-47A1-A585-617162E7174A}"/>
    <cellStyle name="Comma 10 6 6 4" xfId="19851" xr:uid="{CB786F58-C935-466D-BE7E-D62BE1F05483}"/>
    <cellStyle name="Comma 10 6 6 4 2" xfId="26709" xr:uid="{88BF921A-EF11-4088-803C-2FAEA99BB825}"/>
    <cellStyle name="Comma 10 6 6 4 3" xfId="28637" xr:uid="{7A3B2683-7C7A-4B33-B460-243F185DBCCB}"/>
    <cellStyle name="Comma 10 6 6 5" xfId="25746" xr:uid="{D6BAE4C5-0CFD-4ECD-9466-9541FB36CD63}"/>
    <cellStyle name="Comma 10 6 6 6" xfId="27673" xr:uid="{5B3B8E3E-2099-4EB3-9951-1FCF5B2C432E}"/>
    <cellStyle name="Comma 10 6 6 7" xfId="7584" xr:uid="{BE942FB6-6DF1-4FEF-8F0D-75EF25D48CE2}"/>
    <cellStyle name="Comma 10 6 6 8" xfId="31762" xr:uid="{BC7B5624-AC75-4A29-8F9F-B9E15F704F9B}"/>
    <cellStyle name="Comma 10 6 7" xfId="720" xr:uid="{4B00CF3D-7017-4D90-A3F9-FEE768444447}"/>
    <cellStyle name="Comma 10 6 7 2" xfId="1990" xr:uid="{5060C7E0-2AF2-48FE-B855-0732A27357DF}"/>
    <cellStyle name="Comma 10 6 7 2 2" xfId="3849" xr:uid="{434D3DE8-75FD-45C9-9109-67C5A7B973F9}"/>
    <cellStyle name="Comma 10 6 7 2 2 2" xfId="26938" xr:uid="{670AF4AB-E53D-4143-B4B6-D7BA4693D99B}"/>
    <cellStyle name="Comma 10 6 7 2 2 3" xfId="28866" xr:uid="{DE0005FF-A445-41CE-8520-44BDF68151EF}"/>
    <cellStyle name="Comma 10 6 7 2 2 4" xfId="20832" xr:uid="{D1E62E6F-CE77-495B-BDB1-C6E86AD15385}"/>
    <cellStyle name="Comma 10 6 7 2 3" xfId="25975" xr:uid="{0443CC14-AD6A-4289-B5AF-8D4A408DD9DF}"/>
    <cellStyle name="Comma 10 6 7 2 4" xfId="27902" xr:uid="{034D3E91-DB90-433E-90C5-90926CFA9FD8}"/>
    <cellStyle name="Comma 10 6 7 2 5" xfId="8627" xr:uid="{BBD52EEE-976D-4A8B-96AE-20DF1B0A6928}"/>
    <cellStyle name="Comma 10 6 7 3" xfId="3550" xr:uid="{4C5C2959-5E5B-416D-B0C7-C4E8F2B3BC53}"/>
    <cellStyle name="Comma 10 6 7 3 2" xfId="23371" xr:uid="{AB39F960-B699-4EF5-BC88-A8F7D09BD474}"/>
    <cellStyle name="Comma 10 6 7 3 2 2" xfId="27378" xr:uid="{5FF6BF63-0F75-4CB0-858C-EFF6B02FB98A}"/>
    <cellStyle name="Comma 10 6 7 3 2 3" xfId="29306" xr:uid="{0FEB33CB-42FB-4A88-9DBA-08FFA769D501}"/>
    <cellStyle name="Comma 10 6 7 3 3" xfId="26415" xr:uid="{6A72A47A-C72B-457E-9EB9-69BD4ED3F694}"/>
    <cellStyle name="Comma 10 6 7 3 4" xfId="28343" xr:uid="{1F1FF71D-C875-4177-B934-299CC1E96CD4}"/>
    <cellStyle name="Comma 10 6 7 3 5" xfId="16512" xr:uid="{F7180C20-7FDA-43F8-A8F6-AAA0A53A886B}"/>
    <cellStyle name="Comma 10 6 7 4" xfId="19852" xr:uid="{E1365E3F-63FE-4C60-8398-B68EDCA5991E}"/>
    <cellStyle name="Comma 10 6 7 4 2" xfId="26710" xr:uid="{83B225C0-697B-4C25-B715-78356D497478}"/>
    <cellStyle name="Comma 10 6 7 4 3" xfId="28638" xr:uid="{5E095DB4-A73C-4DAA-A451-70FD205F5C49}"/>
    <cellStyle name="Comma 10 6 7 5" xfId="25747" xr:uid="{E5AE920A-089E-41AC-9800-BC8DB6F12026}"/>
    <cellStyle name="Comma 10 6 7 6" xfId="27674" xr:uid="{A6F76FAC-13DB-4A40-8E3E-22E8EE0F06F4}"/>
    <cellStyle name="Comma 10 6 7 7" xfId="7585" xr:uid="{9D954B88-2D7C-430D-ACF2-EB5829742C6D}"/>
    <cellStyle name="Comma 10 6 7 8" xfId="31763" xr:uid="{2F2611F5-C0A9-4128-A5AC-2A3D0A3B8EF0}"/>
    <cellStyle name="Comma 10 6 8" xfId="721" xr:uid="{F76BC5CC-6964-44AF-B72E-C705A41005C9}"/>
    <cellStyle name="Comma 10 6 8 2" xfId="1991" xr:uid="{E2A4455D-5392-45A5-89BB-676CA1280ED8}"/>
    <cellStyle name="Comma 10 6 8 2 2" xfId="3850" xr:uid="{BEF07F0E-838E-4387-A71D-EC1CC95E74B0}"/>
    <cellStyle name="Comma 10 6 8 2 2 2" xfId="26939" xr:uid="{0B5F7493-5F07-461A-8A53-68EE85D15009}"/>
    <cellStyle name="Comma 10 6 8 2 2 3" xfId="28867" xr:uid="{7AF59551-96BD-472A-AB21-7DF86D06AB97}"/>
    <cellStyle name="Comma 10 6 8 2 2 4" xfId="20833" xr:uid="{C6BAF46F-419B-4180-9D4B-704BAE57686A}"/>
    <cellStyle name="Comma 10 6 8 2 3" xfId="25976" xr:uid="{48104E3E-88C8-485A-A8AC-F6CD85A524D2}"/>
    <cellStyle name="Comma 10 6 8 2 4" xfId="27903" xr:uid="{9E58F3DF-153C-4D51-8A3A-E9352A9B70CF}"/>
    <cellStyle name="Comma 10 6 8 2 5" xfId="8628" xr:uid="{3BB3B769-4F67-4628-BA48-9033E0583B15}"/>
    <cellStyle name="Comma 10 6 8 3" xfId="3551" xr:uid="{E6AF8CBE-99EE-4894-A362-8DCB584AF4AF}"/>
    <cellStyle name="Comma 10 6 8 3 2" xfId="23372" xr:uid="{AA4AE6E3-ECD6-4738-BEA2-B6C57F8AA169}"/>
    <cellStyle name="Comma 10 6 8 3 2 2" xfId="27379" xr:uid="{B7CFDBCE-3A4B-49AC-BC57-61CAED1F452F}"/>
    <cellStyle name="Comma 10 6 8 3 2 3" xfId="29307" xr:uid="{F3C50AEB-1B5A-4E45-B649-CAD9A08C1F54}"/>
    <cellStyle name="Comma 10 6 8 3 3" xfId="26416" xr:uid="{E28CAC0E-FBDE-4273-B00F-AEFC6572AA71}"/>
    <cellStyle name="Comma 10 6 8 3 4" xfId="28344" xr:uid="{43EA2299-E2FD-4DBC-AF5D-D47AB4764B9C}"/>
    <cellStyle name="Comma 10 6 8 3 5" xfId="16513" xr:uid="{ABC30696-AA2A-4690-BB6D-962F7D8730B0}"/>
    <cellStyle name="Comma 10 6 8 4" xfId="19853" xr:uid="{1D213996-5CFB-47D3-BD5A-B7B16AAFBDE6}"/>
    <cellStyle name="Comma 10 6 8 4 2" xfId="26711" xr:uid="{976D40FC-30FC-4058-84CF-A0328EDCD248}"/>
    <cellStyle name="Comma 10 6 8 4 3" xfId="28639" xr:uid="{C80AD361-891B-484E-B47F-2A503CF2E09F}"/>
    <cellStyle name="Comma 10 6 8 5" xfId="25748" xr:uid="{16BE9344-5A1F-4780-9C3E-6DA461C151A2}"/>
    <cellStyle name="Comma 10 6 8 6" xfId="27675" xr:uid="{C8538BE4-B991-49DA-9195-E34F21B147A3}"/>
    <cellStyle name="Comma 10 6 8 7" xfId="7586" xr:uid="{0910358F-40A7-414B-A42B-5D24C1566994}"/>
    <cellStyle name="Comma 10 6 8 8" xfId="31764" xr:uid="{924FBA7F-9F3F-4220-ACA4-F8A7C0A2A12E}"/>
    <cellStyle name="Comma 10 6 9" xfId="722" xr:uid="{1506F7F3-B8B8-4883-8C10-20C7B61441E6}"/>
    <cellStyle name="Comma 10 6 9 2" xfId="1992" xr:uid="{D18A44F4-AD85-4A4F-9CF0-D4AC76EF760E}"/>
    <cellStyle name="Comma 10 6 9 2 2" xfId="3851" xr:uid="{4C67BF0C-285D-45DA-965F-EBB82C27B341}"/>
    <cellStyle name="Comma 10 6 9 2 2 2" xfId="26940" xr:uid="{183078FD-95DF-459B-9DEA-F2F3149E4B3D}"/>
    <cellStyle name="Comma 10 6 9 2 2 3" xfId="28868" xr:uid="{EB776163-F83A-46CA-801A-79D2259865D8}"/>
    <cellStyle name="Comma 10 6 9 2 2 4" xfId="20834" xr:uid="{37C4BE4C-6D49-42F5-A500-DEAF033E76E5}"/>
    <cellStyle name="Comma 10 6 9 2 3" xfId="25977" xr:uid="{8286A9E8-AABD-487A-A798-2ACC43734846}"/>
    <cellStyle name="Comma 10 6 9 2 4" xfId="27904" xr:uid="{25475C06-D05F-4FAD-A89D-45023A827959}"/>
    <cellStyle name="Comma 10 6 9 2 5" xfId="8629" xr:uid="{EEDEA2FE-1294-41CD-B2D3-3ACEE82A1547}"/>
    <cellStyle name="Comma 10 6 9 3" xfId="3552" xr:uid="{78691DF2-59C1-4F8F-8C3B-6AC0AF133B7A}"/>
    <cellStyle name="Comma 10 6 9 3 2" xfId="23373" xr:uid="{3582937B-9E9E-44A1-99FB-597075049C7E}"/>
    <cellStyle name="Comma 10 6 9 3 2 2" xfId="27380" xr:uid="{006C8DED-857C-4395-806A-481907FDB0E8}"/>
    <cellStyle name="Comma 10 6 9 3 2 3" xfId="29308" xr:uid="{E363177B-AA06-4A76-A12D-7B1A4876A949}"/>
    <cellStyle name="Comma 10 6 9 3 3" xfId="26417" xr:uid="{F2842B8B-A6D2-41F1-BBFE-FCCE3BA8293D}"/>
    <cellStyle name="Comma 10 6 9 3 4" xfId="28345" xr:uid="{CC52FC49-15D3-4448-B9D2-E68001B4CFB7}"/>
    <cellStyle name="Comma 10 6 9 3 5" xfId="16514" xr:uid="{05D74739-6497-4F22-81E0-038140B67F21}"/>
    <cellStyle name="Comma 10 6 9 4" xfId="19854" xr:uid="{67300B15-8721-4CF0-BDEC-E3BE6C73957C}"/>
    <cellStyle name="Comma 10 6 9 4 2" xfId="26712" xr:uid="{0BDF3ACE-AA1C-4326-A6F0-4AA5767D4064}"/>
    <cellStyle name="Comma 10 6 9 4 3" xfId="28640" xr:uid="{177A56B0-A4FB-48D9-9EC5-39E6C5041C27}"/>
    <cellStyle name="Comma 10 6 9 5" xfId="25749" xr:uid="{4CE1C25C-CF38-4DE4-850A-0D85DCE3894A}"/>
    <cellStyle name="Comma 10 6 9 6" xfId="27676" xr:uid="{A6833EF8-21C4-4A82-85FA-919D63A9AE9C}"/>
    <cellStyle name="Comma 10 6 9 7" xfId="7587" xr:uid="{324F18D9-EBA1-4A52-90A1-9A840B379E04}"/>
    <cellStyle name="Comma 10 6 9 8" xfId="31765" xr:uid="{449C3BF8-E2C8-4E06-94E1-07162A9443D4}"/>
    <cellStyle name="Comma 10 7" xfId="723" xr:uid="{1AA27639-D3FD-4B56-A37E-456AA4B1BDC0}"/>
    <cellStyle name="Comma 10 7 10" xfId="724" xr:uid="{ADF1EBBE-4D44-45FB-8DC4-1F48B44BF7FE}"/>
    <cellStyle name="Comma 10 7 10 2" xfId="1994" xr:uid="{4504B3C7-01B1-49D8-BC69-26D8E48186EE}"/>
    <cellStyle name="Comma 10 7 10 2 2" xfId="3853" xr:uid="{17CFD75A-0E25-4D21-A90B-EC22E2C5B0C9}"/>
    <cellStyle name="Comma 10 7 10 2 2 2" xfId="26942" xr:uid="{F67B50CB-D521-4743-8550-DFA130640509}"/>
    <cellStyle name="Comma 10 7 10 2 2 3" xfId="28870" xr:uid="{D06A3FAB-9083-4DE6-9AEF-DC8AD1F5F929}"/>
    <cellStyle name="Comma 10 7 10 2 2 4" xfId="20836" xr:uid="{1DC7440F-E9FD-41E4-96D1-3ABBC828AF88}"/>
    <cellStyle name="Comma 10 7 10 2 3" xfId="25979" xr:uid="{002920D5-7A6E-4848-935A-E862C634649A}"/>
    <cellStyle name="Comma 10 7 10 2 4" xfId="27906" xr:uid="{2B55EF8E-0FD1-4FA2-A853-43D4FC86C775}"/>
    <cellStyle name="Comma 10 7 10 2 5" xfId="8631" xr:uid="{3E322B82-94BC-4000-A610-D646708CB55E}"/>
    <cellStyle name="Comma 10 7 10 3" xfId="3554" xr:uid="{6C555F8A-11A2-46F3-9A7B-6967CE13DA2E}"/>
    <cellStyle name="Comma 10 7 10 3 2" xfId="23375" xr:uid="{A5A17A24-1F23-4F35-8047-58BD47559439}"/>
    <cellStyle name="Comma 10 7 10 3 2 2" xfId="27382" xr:uid="{E14FD8BC-FD97-4659-9788-CD71CD03544F}"/>
    <cellStyle name="Comma 10 7 10 3 2 3" xfId="29310" xr:uid="{C72ED64B-4EC7-4A37-A695-6691183D84BB}"/>
    <cellStyle name="Comma 10 7 10 3 3" xfId="26419" xr:uid="{E4E9B1E9-7655-4DEB-BA44-3B662E8B5014}"/>
    <cellStyle name="Comma 10 7 10 3 4" xfId="28347" xr:uid="{6604211A-EDC4-40B6-8654-0169986B3C35}"/>
    <cellStyle name="Comma 10 7 10 3 5" xfId="16516" xr:uid="{310CDCCB-BB86-4CB6-93E6-7BB0D79FE7AA}"/>
    <cellStyle name="Comma 10 7 10 4" xfId="19856" xr:uid="{A92B67F6-33D9-4507-A0F8-C233B92D58F5}"/>
    <cellStyle name="Comma 10 7 10 4 2" xfId="26714" xr:uid="{9E89AD9C-9625-453E-B0A2-E383AFEE5B8D}"/>
    <cellStyle name="Comma 10 7 10 4 3" xfId="28642" xr:uid="{33CC4567-AF3E-4348-94AC-DE0769D5152D}"/>
    <cellStyle name="Comma 10 7 10 5" xfId="25751" xr:uid="{3C7CE242-9A34-4437-B0F6-121D683D8358}"/>
    <cellStyle name="Comma 10 7 10 6" xfId="27678" xr:uid="{65B0FEF2-C064-4200-8977-23A8864C2BD0}"/>
    <cellStyle name="Comma 10 7 10 7" xfId="7589" xr:uid="{A33ECD65-84B5-463F-8917-56ABA8EC9727}"/>
    <cellStyle name="Comma 10 7 10 8" xfId="31767" xr:uid="{2ED4C26F-02F1-4CBF-9F69-CD8F6D388483}"/>
    <cellStyle name="Comma 10 7 11" xfId="725" xr:uid="{959D0192-4495-418A-A33E-8183D9392B44}"/>
    <cellStyle name="Comma 10 7 11 2" xfId="1995" xr:uid="{D63DD122-FE64-4AFB-9F49-F1AC073BDFD7}"/>
    <cellStyle name="Comma 10 7 11 2 2" xfId="3854" xr:uid="{D991B06C-DE80-4B5F-819A-B6B5C03C2D73}"/>
    <cellStyle name="Comma 10 7 11 2 2 2" xfId="26943" xr:uid="{310DC5E8-F277-4829-A77E-114DEBACD325}"/>
    <cellStyle name="Comma 10 7 11 2 2 3" xfId="28871" xr:uid="{DB4A9CE7-47F8-4CCF-9ECD-9B92FAF06648}"/>
    <cellStyle name="Comma 10 7 11 2 2 4" xfId="20837" xr:uid="{55DD91CF-E179-436E-AFDC-8E2F90631C92}"/>
    <cellStyle name="Comma 10 7 11 2 3" xfId="25980" xr:uid="{FA08894A-C708-45C7-9524-B4E227C9E6B7}"/>
    <cellStyle name="Comma 10 7 11 2 4" xfId="27907" xr:uid="{05141FBE-B9A1-4C87-BAC0-C395CECAAD40}"/>
    <cellStyle name="Comma 10 7 11 2 5" xfId="8632" xr:uid="{2D8A7A08-95E5-4709-BA41-DA54AA69C427}"/>
    <cellStyle name="Comma 10 7 11 3" xfId="3555" xr:uid="{2BBB9A9C-828C-47DF-9954-09FE11B8F53B}"/>
    <cellStyle name="Comma 10 7 11 3 2" xfId="23376" xr:uid="{9ACD3DB2-D40F-4617-A894-AA664E39D2DF}"/>
    <cellStyle name="Comma 10 7 11 3 2 2" xfId="27383" xr:uid="{66F1E6FF-298D-4B8E-84AF-FF2A4A922C6D}"/>
    <cellStyle name="Comma 10 7 11 3 2 3" xfId="29311" xr:uid="{662CF628-0F2E-4DB7-B108-636097AC1077}"/>
    <cellStyle name="Comma 10 7 11 3 3" xfId="26420" xr:uid="{4721D722-C0AB-4235-907A-B86C44AE1E0A}"/>
    <cellStyle name="Comma 10 7 11 3 4" xfId="28348" xr:uid="{50C56E87-3361-4441-9E4D-93D00E5E0651}"/>
    <cellStyle name="Comma 10 7 11 3 5" xfId="16517" xr:uid="{6D71718C-9ED4-4312-8345-E01CC64FE149}"/>
    <cellStyle name="Comma 10 7 11 4" xfId="19857" xr:uid="{97586B76-C447-43A6-951D-50E3967AE9D3}"/>
    <cellStyle name="Comma 10 7 11 4 2" xfId="26715" xr:uid="{EC1A9899-08EF-4BCC-927A-7F619D7CB571}"/>
    <cellStyle name="Comma 10 7 11 4 3" xfId="28643" xr:uid="{4361DA6A-8D4C-46E2-802C-35C9FBD450D6}"/>
    <cellStyle name="Comma 10 7 11 5" xfId="25752" xr:uid="{B6B4BBDA-2E05-4307-87D9-D437AE03D84D}"/>
    <cellStyle name="Comma 10 7 11 6" xfId="27679" xr:uid="{D71EB276-01F9-4E5A-98DE-E884D8E927DE}"/>
    <cellStyle name="Comma 10 7 11 7" xfId="7590" xr:uid="{08080EFB-670C-45E9-88CA-762C144F77A9}"/>
    <cellStyle name="Comma 10 7 11 8" xfId="31768" xr:uid="{28AF373D-3952-42E0-A9FB-B1A9F1F87C12}"/>
    <cellStyle name="Comma 10 7 12" xfId="726" xr:uid="{49373ADD-9291-4369-BC2F-58D31E8AF22C}"/>
    <cellStyle name="Comma 10 7 12 2" xfId="1996" xr:uid="{E5FE0FDD-1351-4CDF-8A2D-FD8924A34A58}"/>
    <cellStyle name="Comma 10 7 12 2 2" xfId="3855" xr:uid="{06EE95F3-DEEC-4ED2-BA5A-14B1A884491D}"/>
    <cellStyle name="Comma 10 7 12 2 2 2" xfId="26944" xr:uid="{AA97E728-A8E4-44C3-B98E-8ED8DE3681ED}"/>
    <cellStyle name="Comma 10 7 12 2 2 3" xfId="28872" xr:uid="{4BC21757-CD76-4F03-8361-115F814491D5}"/>
    <cellStyle name="Comma 10 7 12 2 2 4" xfId="20838" xr:uid="{8EAF71CD-F415-4E68-8E59-D619BF320B24}"/>
    <cellStyle name="Comma 10 7 12 2 3" xfId="25981" xr:uid="{E98BB9F7-C8C8-48CD-AED3-92DED0684543}"/>
    <cellStyle name="Comma 10 7 12 2 4" xfId="27908" xr:uid="{65AB9578-D874-4C5F-97AA-BF1E4E5D1433}"/>
    <cellStyle name="Comma 10 7 12 2 5" xfId="8633" xr:uid="{5696BB44-F12B-4B74-A471-FF8E78C59E70}"/>
    <cellStyle name="Comma 10 7 12 3" xfId="3556" xr:uid="{CACF324C-EE69-40B5-ADE5-75E5EB3CD742}"/>
    <cellStyle name="Comma 10 7 12 3 2" xfId="23377" xr:uid="{8392558E-92CE-4E0A-ADFB-2EAF4A21420F}"/>
    <cellStyle name="Comma 10 7 12 3 2 2" xfId="27384" xr:uid="{47B26CCE-90FC-4DDE-9B4E-01DB113B1CBA}"/>
    <cellStyle name="Comma 10 7 12 3 2 3" xfId="29312" xr:uid="{09210687-E90E-4936-83C3-7894CF18311F}"/>
    <cellStyle name="Comma 10 7 12 3 3" xfId="26421" xr:uid="{DC2CEEDF-C588-4639-93F2-F987B9E8FF71}"/>
    <cellStyle name="Comma 10 7 12 3 4" xfId="28349" xr:uid="{A24AB0C0-7CC7-4B92-BDAE-E08BF56F2374}"/>
    <cellStyle name="Comma 10 7 12 3 5" xfId="16518" xr:uid="{4334A99C-60C9-4C78-8CDA-F683D0AC6C2D}"/>
    <cellStyle name="Comma 10 7 12 4" xfId="19858" xr:uid="{D7413B43-E933-4C09-A006-5870243D32B4}"/>
    <cellStyle name="Comma 10 7 12 4 2" xfId="26716" xr:uid="{24579F63-FD1B-4672-B499-6A8167DFB5D2}"/>
    <cellStyle name="Comma 10 7 12 4 3" xfId="28644" xr:uid="{A1E2F7E5-61F5-4CFC-A82E-D547506BF3FA}"/>
    <cellStyle name="Comma 10 7 12 5" xfId="25753" xr:uid="{07F5C093-E935-4C9F-9FE2-2C2867D2000A}"/>
    <cellStyle name="Comma 10 7 12 6" xfId="27680" xr:uid="{24C03215-53A0-4A92-9A91-3A0215466E69}"/>
    <cellStyle name="Comma 10 7 12 7" xfId="7591" xr:uid="{A8AF3650-FC24-401C-86EA-C7309F8B242F}"/>
    <cellStyle name="Comma 10 7 12 8" xfId="31769" xr:uid="{868E95C6-D248-4F6E-AA35-87B803494EF0}"/>
    <cellStyle name="Comma 10 7 13" xfId="727" xr:uid="{7ABBED70-A3A4-4A6A-B91F-CC6004D5E979}"/>
    <cellStyle name="Comma 10 7 13 2" xfId="1997" xr:uid="{7BA89DF0-8406-4587-9194-B80069426F66}"/>
    <cellStyle name="Comma 10 7 13 2 2" xfId="3856" xr:uid="{BE3B546D-4663-439A-85EA-A185DED174A7}"/>
    <cellStyle name="Comma 10 7 13 2 2 2" xfId="26945" xr:uid="{747826E0-D83C-4AB9-9D9D-E2DAD36968B0}"/>
    <cellStyle name="Comma 10 7 13 2 2 3" xfId="28873" xr:uid="{E3C9D06F-8D64-47D7-9534-51AB6296695B}"/>
    <cellStyle name="Comma 10 7 13 2 2 4" xfId="20839" xr:uid="{47286FA2-7E25-4292-A130-B9B3763A8F21}"/>
    <cellStyle name="Comma 10 7 13 2 3" xfId="25982" xr:uid="{5E9960E5-D1E7-4772-920C-0F0E757ADCDC}"/>
    <cellStyle name="Comma 10 7 13 2 4" xfId="27909" xr:uid="{15FD22FD-C841-42D7-8F9C-380F6B6D593F}"/>
    <cellStyle name="Comma 10 7 13 2 5" xfId="8634" xr:uid="{3E63AF6F-630E-48D1-A92D-B1C067DBB1B1}"/>
    <cellStyle name="Comma 10 7 13 3" xfId="3557" xr:uid="{98F1FF90-B0EC-4655-99F4-ADDBD742D3B8}"/>
    <cellStyle name="Comma 10 7 13 3 2" xfId="23378" xr:uid="{B07E17E1-7571-49D1-8FA6-CD7C882D4F9B}"/>
    <cellStyle name="Comma 10 7 13 3 2 2" xfId="27385" xr:uid="{BAA36F19-CCD4-4426-A0F3-EC56EA2F99A6}"/>
    <cellStyle name="Comma 10 7 13 3 2 3" xfId="29313" xr:uid="{FD5676BF-CE80-4D51-8052-FC6B0792B243}"/>
    <cellStyle name="Comma 10 7 13 3 3" xfId="26422" xr:uid="{3C921939-106D-46BD-B958-6A20B4804FA3}"/>
    <cellStyle name="Comma 10 7 13 3 4" xfId="28350" xr:uid="{8A2421E0-7FE9-4E8F-AAF0-2250841A52A0}"/>
    <cellStyle name="Comma 10 7 13 3 5" xfId="16519" xr:uid="{099AA51E-1D33-4589-B55F-71A3A04FEDF2}"/>
    <cellStyle name="Comma 10 7 13 4" xfId="19859" xr:uid="{CBFC9B7B-C532-4D17-9ED7-FA700287FE4D}"/>
    <cellStyle name="Comma 10 7 13 4 2" xfId="26717" xr:uid="{2CE191C4-0CF6-4D02-9106-C646A5E95ED5}"/>
    <cellStyle name="Comma 10 7 13 4 3" xfId="28645" xr:uid="{AB998C67-D647-4D53-8D06-EC96A9340AF6}"/>
    <cellStyle name="Comma 10 7 13 5" xfId="25754" xr:uid="{198DA3A5-6E97-4737-83C7-1BD457A76851}"/>
    <cellStyle name="Comma 10 7 13 6" xfId="27681" xr:uid="{B613F38F-CDBE-45CC-B333-4415892D6217}"/>
    <cellStyle name="Comma 10 7 13 7" xfId="7592" xr:uid="{070F67A8-2D8E-45F8-A7A0-785DC26BDAC0}"/>
    <cellStyle name="Comma 10 7 13 8" xfId="31770" xr:uid="{B24195B8-2C22-4B1E-88BA-75C91AA79D29}"/>
    <cellStyle name="Comma 10 7 14" xfId="728" xr:uid="{DF98C712-F06B-49E5-9A01-A434DAE9541B}"/>
    <cellStyle name="Comma 10 7 14 2" xfId="1998" xr:uid="{984F82E6-CE6C-4127-880E-1EA9BE1B71E1}"/>
    <cellStyle name="Comma 10 7 14 2 2" xfId="3857" xr:uid="{50469464-AC94-4D16-9D86-38B80506AD73}"/>
    <cellStyle name="Comma 10 7 14 2 2 2" xfId="26946" xr:uid="{4C6197EE-5D49-4A22-B978-A4FB599319BF}"/>
    <cellStyle name="Comma 10 7 14 2 2 3" xfId="28874" xr:uid="{948FF4C8-04FA-4B48-8442-8D1DC44A7934}"/>
    <cellStyle name="Comma 10 7 14 2 2 4" xfId="20840" xr:uid="{29EDC020-2B1B-4492-9913-EA558CC49F83}"/>
    <cellStyle name="Comma 10 7 14 2 3" xfId="25983" xr:uid="{495132DC-AFD2-431C-A9A4-7C7CF59098D5}"/>
    <cellStyle name="Comma 10 7 14 2 4" xfId="27910" xr:uid="{CDC9663B-94D8-47E5-B219-1D3319C6674F}"/>
    <cellStyle name="Comma 10 7 14 2 5" xfId="8635" xr:uid="{9C64FB07-5A43-45BA-9B58-02DFE6009250}"/>
    <cellStyle name="Comma 10 7 14 3" xfId="3558" xr:uid="{7A94C79D-03E2-4C01-88E8-245A05A4D9A3}"/>
    <cellStyle name="Comma 10 7 14 3 2" xfId="23379" xr:uid="{B8EF300E-8675-40C3-A3F2-17112E633CFA}"/>
    <cellStyle name="Comma 10 7 14 3 2 2" xfId="27386" xr:uid="{6EE600C1-670F-42B8-9AEE-FEC407C957AC}"/>
    <cellStyle name="Comma 10 7 14 3 2 3" xfId="29314" xr:uid="{D9EB378B-5006-4293-A4A7-C230851082E2}"/>
    <cellStyle name="Comma 10 7 14 3 3" xfId="26423" xr:uid="{9961022E-D048-4CA2-8F0D-2D3C6806B978}"/>
    <cellStyle name="Comma 10 7 14 3 4" xfId="28351" xr:uid="{049F4C95-3C4D-4DC6-912C-97C9359600D3}"/>
    <cellStyle name="Comma 10 7 14 3 5" xfId="16520" xr:uid="{52E86662-F0F4-42D2-A05E-DFAF37973F26}"/>
    <cellStyle name="Comma 10 7 14 4" xfId="19860" xr:uid="{759D787E-D83F-4732-BF13-3AD3FFAF8092}"/>
    <cellStyle name="Comma 10 7 14 4 2" xfId="26718" xr:uid="{BC0DD621-9C40-4D17-8642-B96A566EFD1F}"/>
    <cellStyle name="Comma 10 7 14 4 3" xfId="28646" xr:uid="{8E701E38-6FE9-439E-8759-0AAC3B31043E}"/>
    <cellStyle name="Comma 10 7 14 5" xfId="25755" xr:uid="{0224AEC8-BDAB-4D1A-84D2-0FAA79AC7CAB}"/>
    <cellStyle name="Comma 10 7 14 6" xfId="27682" xr:uid="{AFD640E3-4FC6-4E0D-84F9-C6AB313E4C1B}"/>
    <cellStyle name="Comma 10 7 14 7" xfId="7593" xr:uid="{3BFB35E8-42A9-4719-8EAC-F87C2EB61C0A}"/>
    <cellStyle name="Comma 10 7 14 8" xfId="31771" xr:uid="{AC791EAE-6990-412B-BC2E-DBEEE58EF422}"/>
    <cellStyle name="Comma 10 7 15" xfId="729" xr:uid="{8A338F2F-06BC-40DB-B8EC-A4504CEFAAD6}"/>
    <cellStyle name="Comma 10 7 15 2" xfId="1999" xr:uid="{CCC663F6-D09E-49F5-982F-6B7C0002F848}"/>
    <cellStyle name="Comma 10 7 15 2 2" xfId="3858" xr:uid="{1DD1E2C1-2852-4508-BA19-BE82E1BACF41}"/>
    <cellStyle name="Comma 10 7 15 2 2 2" xfId="26947" xr:uid="{6F85CA81-B815-4886-AD53-A8B1498B9A60}"/>
    <cellStyle name="Comma 10 7 15 2 2 3" xfId="28875" xr:uid="{D292B4D1-BDEE-4DB7-B891-AE8902711C0A}"/>
    <cellStyle name="Comma 10 7 15 2 2 4" xfId="20841" xr:uid="{6459C164-7F49-4145-821D-60F135A25B7A}"/>
    <cellStyle name="Comma 10 7 15 2 3" xfId="25984" xr:uid="{A1E8A437-9A9F-4F6E-BB69-D27F65650CE2}"/>
    <cellStyle name="Comma 10 7 15 2 4" xfId="27911" xr:uid="{7AD7E08A-2C3E-4851-8FF5-13F51AED424D}"/>
    <cellStyle name="Comma 10 7 15 2 5" xfId="8636" xr:uid="{AF87CE87-C126-4E76-A651-4D110479FC14}"/>
    <cellStyle name="Comma 10 7 15 3" xfId="3559" xr:uid="{B01CCAF7-A359-4343-97BB-0D03D26CC800}"/>
    <cellStyle name="Comma 10 7 15 3 2" xfId="23380" xr:uid="{C0B3EB85-185F-4775-9CE9-5C5E3E9013F9}"/>
    <cellStyle name="Comma 10 7 15 3 2 2" xfId="27387" xr:uid="{E5ED398A-1424-4646-BA04-76D31237AB4C}"/>
    <cellStyle name="Comma 10 7 15 3 2 3" xfId="29315" xr:uid="{85C563E9-3CF5-41CC-B277-6935C3CC9B03}"/>
    <cellStyle name="Comma 10 7 15 3 3" xfId="26424" xr:uid="{1E9A6E84-0CD3-4652-9ECF-468B11C36926}"/>
    <cellStyle name="Comma 10 7 15 3 4" xfId="28352" xr:uid="{7A4F88D7-C14A-4505-BC0F-05461380AB74}"/>
    <cellStyle name="Comma 10 7 15 3 5" xfId="16521" xr:uid="{70EEEB43-5FF5-4DE6-AC80-4F3B8007AA41}"/>
    <cellStyle name="Comma 10 7 15 4" xfId="19861" xr:uid="{0507460C-6189-4728-A7CD-5384BE73453D}"/>
    <cellStyle name="Comma 10 7 15 4 2" xfId="26719" xr:uid="{D03BC9E5-5FF6-42E6-81C9-93753859EC5A}"/>
    <cellStyle name="Comma 10 7 15 4 3" xfId="28647" xr:uid="{5A9EDA15-6862-4B85-8512-9B64630E0564}"/>
    <cellStyle name="Comma 10 7 15 5" xfId="25756" xr:uid="{E18CE0F5-B6B0-4B67-A584-0E603AE008CC}"/>
    <cellStyle name="Comma 10 7 15 6" xfId="27683" xr:uid="{A5E26BA0-9344-411C-B879-51CAD2684B8D}"/>
    <cellStyle name="Comma 10 7 15 7" xfId="7594" xr:uid="{AA023C9E-638F-4251-BD25-5157A3FA507B}"/>
    <cellStyle name="Comma 10 7 15 8" xfId="31772" xr:uid="{E2E275DF-0E57-4146-8787-020FDD007B9C}"/>
    <cellStyle name="Comma 10 7 16" xfId="730" xr:uid="{3BE73B5E-E0B4-4814-ABDD-82F6F5DDC19E}"/>
    <cellStyle name="Comma 10 7 16 2" xfId="2000" xr:uid="{B9931583-B7D1-4CA0-A1E4-4591068FA69F}"/>
    <cellStyle name="Comma 10 7 16 2 2" xfId="3859" xr:uid="{1BDAD2B1-147A-4FDA-A9EE-53FB3D8D2B1F}"/>
    <cellStyle name="Comma 10 7 16 2 2 2" xfId="26948" xr:uid="{61771B65-D520-4421-847C-63C94AE28B6E}"/>
    <cellStyle name="Comma 10 7 16 2 2 3" xfId="28876" xr:uid="{F8953009-AA54-4FC0-AD56-6502A6BC2A75}"/>
    <cellStyle name="Comma 10 7 16 2 2 4" xfId="20842" xr:uid="{AC6A4712-FBED-482D-ABBD-25C77E278A67}"/>
    <cellStyle name="Comma 10 7 16 2 3" xfId="25985" xr:uid="{68034253-63D6-4736-8202-676D6B4AE68B}"/>
    <cellStyle name="Comma 10 7 16 2 4" xfId="27912" xr:uid="{9D02A195-1981-4F23-9C76-B88A443D2ED6}"/>
    <cellStyle name="Comma 10 7 16 2 5" xfId="8637" xr:uid="{60FEBD8B-ACC1-4008-9801-E741EA5BF7A5}"/>
    <cellStyle name="Comma 10 7 16 3" xfId="3560" xr:uid="{E48927C8-2A2C-4BCE-972A-C356FABE5FC7}"/>
    <cellStyle name="Comma 10 7 16 3 2" xfId="23381" xr:uid="{AAF5717C-AB3A-4E6F-9CD0-040AF47F0089}"/>
    <cellStyle name="Comma 10 7 16 3 2 2" xfId="27388" xr:uid="{F77A155C-5BB8-4232-A230-7C0ACB50FA29}"/>
    <cellStyle name="Comma 10 7 16 3 2 3" xfId="29316" xr:uid="{87188182-7654-40E5-BDBA-EDD492D072F6}"/>
    <cellStyle name="Comma 10 7 16 3 3" xfId="26425" xr:uid="{E3C94858-41D6-493F-80F1-92AAB73751E4}"/>
    <cellStyle name="Comma 10 7 16 3 4" xfId="28353" xr:uid="{C74357D4-ADC1-4D15-82C3-C3F928E69A02}"/>
    <cellStyle name="Comma 10 7 16 3 5" xfId="16522" xr:uid="{E68CBAEF-48BD-486E-9E95-6B54443B5F00}"/>
    <cellStyle name="Comma 10 7 16 4" xfId="19862" xr:uid="{1E9F8CCF-3130-4031-B55F-EF16308D6CC0}"/>
    <cellStyle name="Comma 10 7 16 4 2" xfId="26720" xr:uid="{00B75158-F957-4EF3-BB33-7F154081A1BA}"/>
    <cellStyle name="Comma 10 7 16 4 3" xfId="28648" xr:uid="{22A9E6C8-4969-4354-81EF-9F3AB07D2B85}"/>
    <cellStyle name="Comma 10 7 16 5" xfId="25757" xr:uid="{FF9C6743-FBFA-4951-8346-AEF880C85136}"/>
    <cellStyle name="Comma 10 7 16 6" xfId="27684" xr:uid="{8F68F26D-ADBD-41D8-8FDE-8F71978FD883}"/>
    <cellStyle name="Comma 10 7 16 7" xfId="7595" xr:uid="{3BE55A6D-4E49-4A97-835D-D8E6728956A1}"/>
    <cellStyle name="Comma 10 7 16 8" xfId="31773" xr:uid="{4B07C95C-56D9-4582-B467-6544974D6347}"/>
    <cellStyle name="Comma 10 7 17" xfId="731" xr:uid="{4DC83261-2E76-402E-8D05-22652E6BE955}"/>
    <cellStyle name="Comma 10 7 17 2" xfId="2001" xr:uid="{72FAC55F-FC9A-4D1E-AADA-37EB4930DE0B}"/>
    <cellStyle name="Comma 10 7 17 2 2" xfId="3860" xr:uid="{352E4654-C71D-466B-8DF0-CE8390B8C2CB}"/>
    <cellStyle name="Comma 10 7 17 2 2 2" xfId="26949" xr:uid="{53F64871-3BC2-4165-836D-3474EED493E3}"/>
    <cellStyle name="Comma 10 7 17 2 2 3" xfId="28877" xr:uid="{A03E817A-052F-415C-8FA1-753849B7043A}"/>
    <cellStyle name="Comma 10 7 17 2 2 4" xfId="20843" xr:uid="{EB70CD2B-BBDE-4301-8CAE-157FE2155D63}"/>
    <cellStyle name="Comma 10 7 17 2 3" xfId="25986" xr:uid="{588EDE29-A450-447F-84B3-882973F88879}"/>
    <cellStyle name="Comma 10 7 17 2 4" xfId="27913" xr:uid="{A5A1D005-1C6B-4DF9-A96B-A9E2B0C48CE9}"/>
    <cellStyle name="Comma 10 7 17 2 5" xfId="8638" xr:uid="{3857C8F0-22AC-4D09-AAE8-35EB2E149FC7}"/>
    <cellStyle name="Comma 10 7 17 3" xfId="3561" xr:uid="{91D078B3-DD66-4444-B869-7AA115FE473D}"/>
    <cellStyle name="Comma 10 7 17 3 2" xfId="23382" xr:uid="{A221B3EC-6287-444F-861E-E275B0BFB4B5}"/>
    <cellStyle name="Comma 10 7 17 3 2 2" xfId="27389" xr:uid="{68C6E799-8B9D-4DD6-B265-F352C0D34090}"/>
    <cellStyle name="Comma 10 7 17 3 2 3" xfId="29317" xr:uid="{C84E7F8D-162B-440E-AC12-26EBEFA21926}"/>
    <cellStyle name="Comma 10 7 17 3 3" xfId="26426" xr:uid="{016B175E-23DB-4AF3-806B-D97825E0784F}"/>
    <cellStyle name="Comma 10 7 17 3 4" xfId="28354" xr:uid="{53B8A723-D338-4FF2-8632-F62896D25340}"/>
    <cellStyle name="Comma 10 7 17 3 5" xfId="16523" xr:uid="{11737DBD-0DDC-4B6A-9A48-76C79C86CF69}"/>
    <cellStyle name="Comma 10 7 17 4" xfId="19863" xr:uid="{F030C55A-4593-4A9F-8B51-863E9305DB03}"/>
    <cellStyle name="Comma 10 7 17 4 2" xfId="26721" xr:uid="{15EB04D5-ABB3-4FE3-ACDC-A9347EED2CE1}"/>
    <cellStyle name="Comma 10 7 17 4 3" xfId="28649" xr:uid="{8EAB2EBA-C049-49E8-A0C1-2B19C04E8A55}"/>
    <cellStyle name="Comma 10 7 17 5" xfId="25758" xr:uid="{79A8D701-F139-4AD5-AA7D-6C2CEE711B12}"/>
    <cellStyle name="Comma 10 7 17 6" xfId="27685" xr:uid="{23DD6BAF-742D-4794-AC0F-B46DE5630048}"/>
    <cellStyle name="Comma 10 7 17 7" xfId="7596" xr:uid="{A6035E22-562A-434D-BB4E-D922439E587E}"/>
    <cellStyle name="Comma 10 7 17 8" xfId="31774" xr:uid="{4BF8EF5D-C198-4C98-A7E8-524B1BA09421}"/>
    <cellStyle name="Comma 10 7 18" xfId="1993" xr:uid="{CA9EB8B4-B5FC-4AC4-AC4E-5D5110C8C4C2}"/>
    <cellStyle name="Comma 10 7 18 2" xfId="3852" xr:uid="{085F10EF-D396-4363-AC9A-A25120270A48}"/>
    <cellStyle name="Comma 10 7 18 2 2" xfId="26941" xr:uid="{23AA809A-E77A-4C5D-953F-629F8150BC58}"/>
    <cellStyle name="Comma 10 7 18 2 3" xfId="28869" xr:uid="{3B9D00E8-C53D-4C55-91C4-60A31B84D594}"/>
    <cellStyle name="Comma 10 7 18 2 4" xfId="20835" xr:uid="{9A8012CD-79EB-47C7-A814-D9A0DC7C3933}"/>
    <cellStyle name="Comma 10 7 18 3" xfId="25978" xr:uid="{F009E4B5-F721-4173-AAE9-03608DC13D59}"/>
    <cellStyle name="Comma 10 7 18 4" xfId="27905" xr:uid="{0D3A8C13-5F2E-4EA4-991E-B5C8D92EE3F3}"/>
    <cellStyle name="Comma 10 7 18 5" xfId="8630" xr:uid="{4FC1B7CA-C1CD-41B8-AA1B-FA78DDC0866D}"/>
    <cellStyle name="Comma 10 7 19" xfId="3553" xr:uid="{0890FC0D-FF3B-4914-836C-0CC725DFC88C}"/>
    <cellStyle name="Comma 10 7 19 2" xfId="23374" xr:uid="{23F84668-79B5-47FA-A987-E7BD33BE6D86}"/>
    <cellStyle name="Comma 10 7 19 2 2" xfId="27381" xr:uid="{2EC3D9D0-74D7-43F8-8F78-743EC2F16AA5}"/>
    <cellStyle name="Comma 10 7 19 2 3" xfId="29309" xr:uid="{FB75C76F-0220-4CB5-8BEA-81BACBCD67BB}"/>
    <cellStyle name="Comma 10 7 19 3" xfId="26418" xr:uid="{E31DA35A-6BA1-4326-B1D2-A6AF90568E12}"/>
    <cellStyle name="Comma 10 7 19 4" xfId="28346" xr:uid="{5D1E7457-51C2-440A-97F0-321B4E32B92A}"/>
    <cellStyle name="Comma 10 7 19 5" xfId="16515" xr:uid="{9194FD92-1CFE-4EB8-9DDC-34F75CD557E8}"/>
    <cellStyle name="Comma 10 7 2" xfId="732" xr:uid="{9FDC101C-2002-4235-9B77-FB5C36E72C6A}"/>
    <cellStyle name="Comma 10 7 2 2" xfId="2002" xr:uid="{4389522A-66D8-4285-8674-613D2DF7EDA2}"/>
    <cellStyle name="Comma 10 7 2 2 2" xfId="3861" xr:uid="{215CD775-0083-4C03-ABA6-1202CE30881D}"/>
    <cellStyle name="Comma 10 7 2 2 2 2" xfId="26950" xr:uid="{E445C073-BEE3-46C7-9C07-5BF8FC012E79}"/>
    <cellStyle name="Comma 10 7 2 2 2 3" xfId="28878" xr:uid="{54E5772D-8DB8-41AA-AE94-4D615C1C4DEF}"/>
    <cellStyle name="Comma 10 7 2 2 2 4" xfId="20844" xr:uid="{69AE4DC1-475D-44F7-A062-2A3084EB8E0C}"/>
    <cellStyle name="Comma 10 7 2 2 3" xfId="25987" xr:uid="{6F256803-EECF-437B-A5F6-0B9D0DCB6075}"/>
    <cellStyle name="Comma 10 7 2 2 4" xfId="27914" xr:uid="{D0FFC5D5-1F4F-40C6-ACED-1D11C510325E}"/>
    <cellStyle name="Comma 10 7 2 2 5" xfId="8639" xr:uid="{C4B62B37-BEE6-4FFA-9D17-B9FD8C6993A5}"/>
    <cellStyle name="Comma 10 7 2 3" xfId="3562" xr:uid="{AF85B7E6-1210-4DDB-BF46-B0A931FD76A1}"/>
    <cellStyle name="Comma 10 7 2 3 2" xfId="23383" xr:uid="{0E34DCB1-B0B8-44B8-948A-3E52DB2349C1}"/>
    <cellStyle name="Comma 10 7 2 3 2 2" xfId="27390" xr:uid="{14D9621D-2DD9-4DC3-A5D7-771B7F38CC3F}"/>
    <cellStyle name="Comma 10 7 2 3 2 3" xfId="29318" xr:uid="{C840A3F2-64A5-470A-9C29-417A967F8A50}"/>
    <cellStyle name="Comma 10 7 2 3 3" xfId="26427" xr:uid="{5CA437E8-6780-4ECC-8474-8098304383FC}"/>
    <cellStyle name="Comma 10 7 2 3 4" xfId="28355" xr:uid="{14A2BBF3-0975-444D-A682-2E437FC75844}"/>
    <cellStyle name="Comma 10 7 2 3 5" xfId="16524" xr:uid="{1C330B3D-7645-4584-926A-34AE9C13B5CD}"/>
    <cellStyle name="Comma 10 7 2 4" xfId="19864" xr:uid="{3BDCDAF3-ADA2-425A-90A9-A8B53FF99D77}"/>
    <cellStyle name="Comma 10 7 2 4 2" xfId="26722" xr:uid="{BCDC6C4B-B18B-45D4-A4D6-30F493D9C434}"/>
    <cellStyle name="Comma 10 7 2 4 3" xfId="28650" xr:uid="{3EB92154-0546-4E10-842E-EC86803EFBBA}"/>
    <cellStyle name="Comma 10 7 2 5" xfId="25759" xr:uid="{AFAE9B91-9267-47B4-872D-24FB50A00C07}"/>
    <cellStyle name="Comma 10 7 2 6" xfId="27686" xr:uid="{8BF77EB1-1FE4-45AB-8951-51434F12BEF6}"/>
    <cellStyle name="Comma 10 7 2 7" xfId="7597" xr:uid="{83703302-A865-4AE9-BD5A-8B225F71BA91}"/>
    <cellStyle name="Comma 10 7 2 8" xfId="31775" xr:uid="{5C5828E0-3628-459D-973B-6F2858EE5807}"/>
    <cellStyle name="Comma 10 7 20" xfId="19855" xr:uid="{4EEA953D-4C50-4429-9B70-59CCF7E26C6E}"/>
    <cellStyle name="Comma 10 7 20 2" xfId="26713" xr:uid="{4DDA2A56-88C9-4BB3-A650-25E192E7D0BB}"/>
    <cellStyle name="Comma 10 7 20 3" xfId="28641" xr:uid="{777F8D55-2A57-4CD7-92B2-5377249C9814}"/>
    <cellStyle name="Comma 10 7 21" xfId="25750" xr:uid="{0EFA9BB5-B524-4024-8616-F609E4880269}"/>
    <cellStyle name="Comma 10 7 22" xfId="27677" xr:uid="{C087AD66-020B-49CF-9246-C2D19F35DFBB}"/>
    <cellStyle name="Comma 10 7 23" xfId="7588" xr:uid="{BD020FA2-1411-4DA6-BE96-0933F5480CD5}"/>
    <cellStyle name="Comma 10 7 24" xfId="31766" xr:uid="{4B464E27-8B8D-4465-90BF-E5501728D6B7}"/>
    <cellStyle name="Comma 10 7 3" xfId="733" xr:uid="{197E0804-4EE2-4893-B7CE-2A232389506A}"/>
    <cellStyle name="Comma 10 7 3 2" xfId="2003" xr:uid="{CED1739C-842F-4B87-BF01-52585B615AB6}"/>
    <cellStyle name="Comma 10 7 3 2 2" xfId="3862" xr:uid="{D63C8423-CC4E-4F4D-9357-4D5F4C9A1264}"/>
    <cellStyle name="Comma 10 7 3 2 2 2" xfId="26951" xr:uid="{6E1B19D8-CDFC-48C5-A8FF-0C51A5681006}"/>
    <cellStyle name="Comma 10 7 3 2 2 3" xfId="28879" xr:uid="{9F8AF4D4-C004-4BBB-A2EE-2178747A8074}"/>
    <cellStyle name="Comma 10 7 3 2 2 4" xfId="20845" xr:uid="{C4D9D5C2-D351-4926-B438-D7E0B441DD60}"/>
    <cellStyle name="Comma 10 7 3 2 3" xfId="25988" xr:uid="{9434C1AB-C89E-44FD-8AF1-7D70667934A3}"/>
    <cellStyle name="Comma 10 7 3 2 4" xfId="27915" xr:uid="{B94722BD-780E-4A64-8F70-518BCB309DB3}"/>
    <cellStyle name="Comma 10 7 3 2 5" xfId="8640" xr:uid="{2FA3D336-F75E-4218-B8FB-6BF3B459FF64}"/>
    <cellStyle name="Comma 10 7 3 3" xfId="3563" xr:uid="{54FDFA1C-7F0E-4319-94F7-F6FC5484566B}"/>
    <cellStyle name="Comma 10 7 3 3 2" xfId="23384" xr:uid="{EF410B95-29D7-4FBE-AE0D-5B454B7BF15A}"/>
    <cellStyle name="Comma 10 7 3 3 2 2" xfId="27391" xr:uid="{5D811638-8502-4EFF-AA2E-59301A9DDE68}"/>
    <cellStyle name="Comma 10 7 3 3 2 3" xfId="29319" xr:uid="{8AE630C6-9613-479E-9D25-80BDACD81A29}"/>
    <cellStyle name="Comma 10 7 3 3 3" xfId="26428" xr:uid="{CEE4A1D2-7339-4359-B939-C31CA4E89BBF}"/>
    <cellStyle name="Comma 10 7 3 3 4" xfId="28356" xr:uid="{B9211557-8CD9-4468-9248-BB5E8CEAC95E}"/>
    <cellStyle name="Comma 10 7 3 3 5" xfId="16525" xr:uid="{7DAFF8ED-A591-4428-BB31-3E8695713F53}"/>
    <cellStyle name="Comma 10 7 3 4" xfId="19865" xr:uid="{CE9DAC86-10FD-4A65-A07F-FB09006C20A4}"/>
    <cellStyle name="Comma 10 7 3 4 2" xfId="26723" xr:uid="{A0E4C924-039D-40AA-9495-4C013AB2C0E0}"/>
    <cellStyle name="Comma 10 7 3 4 3" xfId="28651" xr:uid="{E0EA50BF-F53D-48EF-8779-6EF2B5B82F51}"/>
    <cellStyle name="Comma 10 7 3 5" xfId="25760" xr:uid="{CAD15554-A33C-4767-B7EC-01ACCC630597}"/>
    <cellStyle name="Comma 10 7 3 6" xfId="27687" xr:uid="{68896A43-5564-4A4D-ADAC-F7F8CF735E9C}"/>
    <cellStyle name="Comma 10 7 3 7" xfId="7598" xr:uid="{FE570044-4583-4539-B242-EA5E3ABD3B62}"/>
    <cellStyle name="Comma 10 7 3 8" xfId="31776" xr:uid="{CF1EA541-9950-4088-8498-AAED6985E665}"/>
    <cellStyle name="Comma 10 7 4" xfId="734" xr:uid="{89D76F0E-2E46-4E9C-8B4E-96A3052DEF86}"/>
    <cellStyle name="Comma 10 7 4 2" xfId="2004" xr:uid="{B8A9D62A-ABA3-4DED-BF87-9C5640D6B321}"/>
    <cellStyle name="Comma 10 7 4 2 2" xfId="3863" xr:uid="{2F322109-A50B-4AA3-A64F-04CE73CAC08D}"/>
    <cellStyle name="Comma 10 7 4 2 2 2" xfId="26952" xr:uid="{C5333A04-0ADE-42A4-B365-2BA9CDB2D2C9}"/>
    <cellStyle name="Comma 10 7 4 2 2 3" xfId="28880" xr:uid="{156CC794-EB66-47F5-B5D5-73FCDBF18155}"/>
    <cellStyle name="Comma 10 7 4 2 2 4" xfId="20846" xr:uid="{D08F4891-11E6-4C8A-A029-2AC1CE026032}"/>
    <cellStyle name="Comma 10 7 4 2 3" xfId="25989" xr:uid="{2E3909A3-2E26-4CBC-92BD-0C37D002B638}"/>
    <cellStyle name="Comma 10 7 4 2 4" xfId="27916" xr:uid="{2470A41D-8ACE-468C-BBF4-598668CE0B15}"/>
    <cellStyle name="Comma 10 7 4 2 5" xfId="8641" xr:uid="{8E3F914E-8EC2-4F61-B1F6-088D38DC2BEA}"/>
    <cellStyle name="Comma 10 7 4 3" xfId="3564" xr:uid="{484565D2-30DA-4741-A1AA-6C18DBE80775}"/>
    <cellStyle name="Comma 10 7 4 3 2" xfId="23385" xr:uid="{B1790849-B1F2-43C0-9E8E-9C4EF61BD06F}"/>
    <cellStyle name="Comma 10 7 4 3 2 2" xfId="27392" xr:uid="{A78ED152-561A-48FF-878D-E1089BE2A0EC}"/>
    <cellStyle name="Comma 10 7 4 3 2 3" xfId="29320" xr:uid="{AE1C7829-6DB6-47B2-B038-2BC6040F3A9F}"/>
    <cellStyle name="Comma 10 7 4 3 3" xfId="26429" xr:uid="{CDBCF64D-0E7E-43E9-8868-D027CBA64E41}"/>
    <cellStyle name="Comma 10 7 4 3 4" xfId="28357" xr:uid="{963926BC-0BD8-4F8A-880B-766FA501ABCD}"/>
    <cellStyle name="Comma 10 7 4 3 5" xfId="16526" xr:uid="{9EC1FEB3-B425-4B83-B1F4-A5A59152E451}"/>
    <cellStyle name="Comma 10 7 4 4" xfId="19866" xr:uid="{A7A35CAD-EABE-419C-87A9-2059F9A7C6A2}"/>
    <cellStyle name="Comma 10 7 4 4 2" xfId="26724" xr:uid="{6D44B884-6D59-492E-9B8F-585B16C0139F}"/>
    <cellStyle name="Comma 10 7 4 4 3" xfId="28652" xr:uid="{CBA29C45-0DA9-406B-BD61-D594F8CC8257}"/>
    <cellStyle name="Comma 10 7 4 5" xfId="25761" xr:uid="{480E4B82-5F22-40C8-A57F-8D779DC28AEF}"/>
    <cellStyle name="Comma 10 7 4 6" xfId="27688" xr:uid="{3670ADB3-5DA6-42DF-B4A1-960770914264}"/>
    <cellStyle name="Comma 10 7 4 7" xfId="7599" xr:uid="{6AD9F997-DC21-469C-B3BC-B05695E89285}"/>
    <cellStyle name="Comma 10 7 4 8" xfId="31777" xr:uid="{3CDD121F-B864-45FF-B539-6571543116FA}"/>
    <cellStyle name="Comma 10 7 5" xfId="735" xr:uid="{01299045-7E73-4610-AC07-D1A728094869}"/>
    <cellStyle name="Comma 10 7 5 2" xfId="2005" xr:uid="{B82E8420-6966-4504-986D-DA387F9C533D}"/>
    <cellStyle name="Comma 10 7 5 2 2" xfId="3864" xr:uid="{BB4DD7C3-4C54-4C6D-BE5A-A5D509B29B7A}"/>
    <cellStyle name="Comma 10 7 5 2 2 2" xfId="26953" xr:uid="{710DE92A-025B-46F4-A471-DF62387FBF33}"/>
    <cellStyle name="Comma 10 7 5 2 2 3" xfId="28881" xr:uid="{CFD611BB-463B-4811-A421-62B37BDB0ACE}"/>
    <cellStyle name="Comma 10 7 5 2 2 4" xfId="20847" xr:uid="{21E2FAB8-4A3A-49CD-8C4C-4E01BED945CA}"/>
    <cellStyle name="Comma 10 7 5 2 3" xfId="25990" xr:uid="{194FE9EE-D3E7-48B5-847A-399F301B9AEC}"/>
    <cellStyle name="Comma 10 7 5 2 4" xfId="27917" xr:uid="{A272BF42-7B36-4848-AE91-221341CB8562}"/>
    <cellStyle name="Comma 10 7 5 2 5" xfId="8642" xr:uid="{443A3CBE-C20D-4B83-9D67-246739C0A719}"/>
    <cellStyle name="Comma 10 7 5 3" xfId="3565" xr:uid="{BF475480-5203-487F-8AFB-C9D4001A1EC7}"/>
    <cellStyle name="Comma 10 7 5 3 2" xfId="23386" xr:uid="{4A4ED7AE-92D0-4D94-BF80-3D15A0863268}"/>
    <cellStyle name="Comma 10 7 5 3 2 2" xfId="27393" xr:uid="{15EED559-BB1F-4067-9500-E41944793E27}"/>
    <cellStyle name="Comma 10 7 5 3 2 3" xfId="29321" xr:uid="{3355CB83-5955-4550-9B9B-FF16485687E6}"/>
    <cellStyle name="Comma 10 7 5 3 3" xfId="26430" xr:uid="{C0EF9687-34B7-4AC2-9C76-03EFEDE8A116}"/>
    <cellStyle name="Comma 10 7 5 3 4" xfId="28358" xr:uid="{E385912B-6958-4FC1-B9BF-89C824384D38}"/>
    <cellStyle name="Comma 10 7 5 3 5" xfId="16527" xr:uid="{D5D940CF-B107-466D-8EE9-E08968D51BFB}"/>
    <cellStyle name="Comma 10 7 5 4" xfId="19867" xr:uid="{FE4F9445-706A-4DD7-A086-B5F7ADA2EEDA}"/>
    <cellStyle name="Comma 10 7 5 4 2" xfId="26725" xr:uid="{74EA9748-2AFE-42AF-A0CD-43E63E08DF4D}"/>
    <cellStyle name="Comma 10 7 5 4 3" xfId="28653" xr:uid="{A2620E87-C087-44B7-B007-90083F9F3EFE}"/>
    <cellStyle name="Comma 10 7 5 5" xfId="25762" xr:uid="{94ACB475-3C7B-4351-93F9-4AC11AFE66C8}"/>
    <cellStyle name="Comma 10 7 5 6" xfId="27689" xr:uid="{6286CD49-E095-4E5B-94FD-A420FB77E072}"/>
    <cellStyle name="Comma 10 7 5 7" xfId="7600" xr:uid="{77443A32-7F65-4429-A6E1-C98C037C56CD}"/>
    <cellStyle name="Comma 10 7 5 8" xfId="31778" xr:uid="{A0759A0B-C8B4-4D0F-8887-DEBF58F013F1}"/>
    <cellStyle name="Comma 10 7 6" xfId="736" xr:uid="{D4B1DEC8-5BA6-4F77-92AE-C6062F5D8389}"/>
    <cellStyle name="Comma 10 7 6 2" xfId="2006" xr:uid="{FCCA277D-9D18-4226-882D-F10D151384CE}"/>
    <cellStyle name="Comma 10 7 6 2 2" xfId="3865" xr:uid="{C1FDF201-E5CC-429B-81A9-D77ADA30A91C}"/>
    <cellStyle name="Comma 10 7 6 2 2 2" xfId="26954" xr:uid="{51CB8EAA-6345-4C4D-8BA5-A16370CA9327}"/>
    <cellStyle name="Comma 10 7 6 2 2 3" xfId="28882" xr:uid="{B6D393B8-DCC0-425F-8F5B-E94915C8C7F8}"/>
    <cellStyle name="Comma 10 7 6 2 2 4" xfId="20848" xr:uid="{8D00C360-0294-4617-ADA3-954A7A28B92E}"/>
    <cellStyle name="Comma 10 7 6 2 3" xfId="25991" xr:uid="{4CC44CB7-25FF-4497-B1D4-3A010A56EB08}"/>
    <cellStyle name="Comma 10 7 6 2 4" xfId="27918" xr:uid="{8DC42727-E01F-4578-97C7-89759CA41A54}"/>
    <cellStyle name="Comma 10 7 6 2 5" xfId="8643" xr:uid="{07D4B1EE-F64C-43CF-B8B9-57768A4A552B}"/>
    <cellStyle name="Comma 10 7 6 3" xfId="3566" xr:uid="{F9994D87-9E2E-462D-9EAB-FA6F5D3AF575}"/>
    <cellStyle name="Comma 10 7 6 3 2" xfId="23387" xr:uid="{B2695AC1-9749-4DB0-B9F4-3F6024A2E5BF}"/>
    <cellStyle name="Comma 10 7 6 3 2 2" xfId="27394" xr:uid="{0513985F-7411-4AD1-8822-953D70B0279D}"/>
    <cellStyle name="Comma 10 7 6 3 2 3" xfId="29322" xr:uid="{FB0DBA4A-20E8-4C90-BBD1-7840C0C4D70B}"/>
    <cellStyle name="Comma 10 7 6 3 3" xfId="26431" xr:uid="{8629DB05-E704-4C92-810B-D3B435987067}"/>
    <cellStyle name="Comma 10 7 6 3 4" xfId="28359" xr:uid="{AFCCECA9-C1FB-4C4F-9458-66DA47851389}"/>
    <cellStyle name="Comma 10 7 6 3 5" xfId="16528" xr:uid="{43B674D8-52D8-4EE7-BE69-20190B329C77}"/>
    <cellStyle name="Comma 10 7 6 4" xfId="19868" xr:uid="{32D5FD7F-3DBE-41AB-9DD7-AE0305DA06C6}"/>
    <cellStyle name="Comma 10 7 6 4 2" xfId="26726" xr:uid="{1A2B57D8-5A39-4EF5-A917-8A52E411CDE0}"/>
    <cellStyle name="Comma 10 7 6 4 3" xfId="28654" xr:uid="{36EFC33C-B5D8-4299-B309-59BBE3D1A67D}"/>
    <cellStyle name="Comma 10 7 6 5" xfId="25763" xr:uid="{CA7818DF-E35A-4D10-9C2C-DC166CC37F7C}"/>
    <cellStyle name="Comma 10 7 6 6" xfId="27690" xr:uid="{1710C207-3E01-44EE-BA42-0227B61E85B7}"/>
    <cellStyle name="Comma 10 7 6 7" xfId="7601" xr:uid="{51D161EC-5848-44DC-A94F-17A65C6FD0DB}"/>
    <cellStyle name="Comma 10 7 6 8" xfId="31779" xr:uid="{84F9F384-3281-4A1C-ABC3-D59402CA0831}"/>
    <cellStyle name="Comma 10 7 7" xfId="737" xr:uid="{B0572294-0040-4FA2-BD63-8013CFE0B87C}"/>
    <cellStyle name="Comma 10 7 7 2" xfId="2007" xr:uid="{8CD8C461-27B9-4BF8-AC4B-517391F065DB}"/>
    <cellStyle name="Comma 10 7 7 2 2" xfId="3866" xr:uid="{42AAF212-4F09-4E93-B0FB-5D2682FE71DA}"/>
    <cellStyle name="Comma 10 7 7 2 2 2" xfId="26955" xr:uid="{0FDEBA33-68FC-4D14-9290-3F92EB477E76}"/>
    <cellStyle name="Comma 10 7 7 2 2 3" xfId="28883" xr:uid="{EBDF6A51-A199-4B02-AA26-4E83F7880AB2}"/>
    <cellStyle name="Comma 10 7 7 2 2 4" xfId="20849" xr:uid="{0C5D03BE-5BA0-4D6E-88B0-D167A8AD4F65}"/>
    <cellStyle name="Comma 10 7 7 2 3" xfId="25992" xr:uid="{B0936DC5-BB5C-47BB-9A6A-3A250F44DB2B}"/>
    <cellStyle name="Comma 10 7 7 2 4" xfId="27919" xr:uid="{580F0F23-97CD-44A1-B809-410E652FD557}"/>
    <cellStyle name="Comma 10 7 7 2 5" xfId="8644" xr:uid="{98A65831-40FF-4CEC-82CC-77D9D6C9435D}"/>
    <cellStyle name="Comma 10 7 7 3" xfId="3567" xr:uid="{A7745500-BE5A-4347-B6AA-35F853938CB4}"/>
    <cellStyle name="Comma 10 7 7 3 2" xfId="23388" xr:uid="{740F7039-14D0-450E-A3FD-734C5B40A185}"/>
    <cellStyle name="Comma 10 7 7 3 2 2" xfId="27395" xr:uid="{3525F9AF-EAB9-4239-8E16-574D38128CE7}"/>
    <cellStyle name="Comma 10 7 7 3 2 3" xfId="29323" xr:uid="{8DBBCEDC-E11D-4230-A2A8-2347157BB3EF}"/>
    <cellStyle name="Comma 10 7 7 3 3" xfId="26432" xr:uid="{08D2394B-A638-4C87-926B-81A34AAF5EFF}"/>
    <cellStyle name="Comma 10 7 7 3 4" xfId="28360" xr:uid="{BF83529A-224C-4A6D-8FF1-F9F2EAC328BA}"/>
    <cellStyle name="Comma 10 7 7 3 5" xfId="16529" xr:uid="{DC42E794-9524-4464-9185-737B4BC6557A}"/>
    <cellStyle name="Comma 10 7 7 4" xfId="19869" xr:uid="{F9BFBE82-AB54-4959-A238-4958C67D95FA}"/>
    <cellStyle name="Comma 10 7 7 4 2" xfId="26727" xr:uid="{ED4852AC-B8BB-4A64-862A-DB0694E708CB}"/>
    <cellStyle name="Comma 10 7 7 4 3" xfId="28655" xr:uid="{82CEA254-D8F9-4FDE-B850-F7AB041C8FE8}"/>
    <cellStyle name="Comma 10 7 7 5" xfId="25764" xr:uid="{178617B2-1F3F-4A84-AA8A-9F2E54065621}"/>
    <cellStyle name="Comma 10 7 7 6" xfId="27691" xr:uid="{00226737-F6C0-46A1-BAF2-11410EF13C81}"/>
    <cellStyle name="Comma 10 7 7 7" xfId="7602" xr:uid="{CF5A647A-E216-4CC4-88A1-4E6747C4823F}"/>
    <cellStyle name="Comma 10 7 7 8" xfId="31780" xr:uid="{8B3033E0-9023-430E-9637-6A873C9FA0C1}"/>
    <cellStyle name="Comma 10 7 8" xfId="738" xr:uid="{33E4E82F-6049-45EA-863B-11FCCE5599D6}"/>
    <cellStyle name="Comma 10 7 8 2" xfId="2008" xr:uid="{EF39B389-BEDB-4535-964D-08E15ED2D4BB}"/>
    <cellStyle name="Comma 10 7 8 2 2" xfId="3867" xr:uid="{A1B6599E-6385-4C9F-B304-44F2F6DF7C51}"/>
    <cellStyle name="Comma 10 7 8 2 2 2" xfId="26956" xr:uid="{090187AA-FA43-4A63-BED8-901CF67E77A1}"/>
    <cellStyle name="Comma 10 7 8 2 2 3" xfId="28884" xr:uid="{704045FA-58F4-4BC1-80A5-685F4CB92F31}"/>
    <cellStyle name="Comma 10 7 8 2 2 4" xfId="20850" xr:uid="{A7E610AE-1EAC-4D0D-8442-EDD63FD52C05}"/>
    <cellStyle name="Comma 10 7 8 2 3" xfId="25993" xr:uid="{33627DDC-E998-4BF9-B3AA-D8EDAFC844B9}"/>
    <cellStyle name="Comma 10 7 8 2 4" xfId="27920" xr:uid="{C20432EE-EB8F-4177-9B90-4D6845F35C05}"/>
    <cellStyle name="Comma 10 7 8 2 5" xfId="8645" xr:uid="{AFE30326-9CA3-44B1-90A7-661B1179DEA9}"/>
    <cellStyle name="Comma 10 7 8 3" xfId="3568" xr:uid="{D9DCF4B4-6DA9-4E2C-90D0-CAF43BDA6436}"/>
    <cellStyle name="Comma 10 7 8 3 2" xfId="23389" xr:uid="{B9B36104-5782-4522-9B72-8A282AF0F92F}"/>
    <cellStyle name="Comma 10 7 8 3 2 2" xfId="27396" xr:uid="{FB524029-7AD8-4470-AC83-1DE0D5DE2154}"/>
    <cellStyle name="Comma 10 7 8 3 2 3" xfId="29324" xr:uid="{BB9DECAA-FFB3-47FE-B10B-AA9F17952210}"/>
    <cellStyle name="Comma 10 7 8 3 3" xfId="26433" xr:uid="{2C29D1C5-BC6B-4712-A6AD-154DF2222048}"/>
    <cellStyle name="Comma 10 7 8 3 4" xfId="28361" xr:uid="{6252DFEB-B9CD-4D8B-B9A0-C14FE94132AA}"/>
    <cellStyle name="Comma 10 7 8 3 5" xfId="16530" xr:uid="{C19112FB-0874-43F5-96FC-35EF68A093A4}"/>
    <cellStyle name="Comma 10 7 8 4" xfId="19870" xr:uid="{9C1EC210-628F-4469-A2A9-A6D208096E6D}"/>
    <cellStyle name="Comma 10 7 8 4 2" xfId="26728" xr:uid="{DA0A1E90-CD77-444D-879B-55E78DFC8B17}"/>
    <cellStyle name="Comma 10 7 8 4 3" xfId="28656" xr:uid="{5F709CCF-D04C-4BC7-98F1-1A4EE6C461EC}"/>
    <cellStyle name="Comma 10 7 8 5" xfId="25765" xr:uid="{A758E72C-88DF-4CE3-8DAD-B6BF38F739D5}"/>
    <cellStyle name="Comma 10 7 8 6" xfId="27692" xr:uid="{F8C6F920-8564-4BD6-AA1A-223CB7C8CB5B}"/>
    <cellStyle name="Comma 10 7 8 7" xfId="7603" xr:uid="{43F30746-BCED-47A7-883D-EB5D88FD9158}"/>
    <cellStyle name="Comma 10 7 8 8" xfId="31781" xr:uid="{1F329CA1-82E0-459E-BFD0-60FE00C154EC}"/>
    <cellStyle name="Comma 10 7 9" xfId="739" xr:uid="{FE06F4A5-4F1A-4A4E-95F0-5D53A8792EEE}"/>
    <cellStyle name="Comma 10 7 9 2" xfId="2009" xr:uid="{CD924AE6-3F74-43E4-A94E-4EDBAB21BB64}"/>
    <cellStyle name="Comma 10 7 9 2 2" xfId="3868" xr:uid="{AC3C3CBE-D33B-41A4-85F2-CB429EF067E1}"/>
    <cellStyle name="Comma 10 7 9 2 2 2" xfId="26957" xr:uid="{5FB6D248-5EF5-4D18-A9C7-0DB785C752C4}"/>
    <cellStyle name="Comma 10 7 9 2 2 3" xfId="28885" xr:uid="{6533F498-E75B-4C50-AB54-2FC1CE3ADBF9}"/>
    <cellStyle name="Comma 10 7 9 2 2 4" xfId="20851" xr:uid="{24302F3B-4D45-4461-935A-8F3972873ABE}"/>
    <cellStyle name="Comma 10 7 9 2 3" xfId="25994" xr:uid="{D64BE066-F939-4643-B6D3-9F02B54A5192}"/>
    <cellStyle name="Comma 10 7 9 2 4" xfId="27921" xr:uid="{DB3E1D41-4093-4F8A-977E-CD3003CD416B}"/>
    <cellStyle name="Comma 10 7 9 2 5" xfId="8646" xr:uid="{1CFE0383-C304-4A6F-B825-BE847D1B41A6}"/>
    <cellStyle name="Comma 10 7 9 3" xfId="3569" xr:uid="{05581334-D295-480E-B6C2-21E4410FF1DF}"/>
    <cellStyle name="Comma 10 7 9 3 2" xfId="23390" xr:uid="{FC5D4B02-28F8-49B1-BC20-A232ACC6B89C}"/>
    <cellStyle name="Comma 10 7 9 3 2 2" xfId="27397" xr:uid="{0E36D1F9-3DCC-4ABA-87E7-9DFC6A4403C8}"/>
    <cellStyle name="Comma 10 7 9 3 2 3" xfId="29325" xr:uid="{9E302DCF-59B2-470C-8D0F-66DDBB403DD2}"/>
    <cellStyle name="Comma 10 7 9 3 3" xfId="26434" xr:uid="{7C3756FF-10AB-47F5-8BD2-723782FE9BE0}"/>
    <cellStyle name="Comma 10 7 9 3 4" xfId="28362" xr:uid="{11E8C55A-3B70-4B2B-A979-DA2315E5B957}"/>
    <cellStyle name="Comma 10 7 9 3 5" xfId="16531" xr:uid="{B694F21A-8FB8-4F16-90D6-919E6BABD1FE}"/>
    <cellStyle name="Comma 10 7 9 4" xfId="19871" xr:uid="{450CA60B-A87D-4EBE-B07C-63A64FF79DF3}"/>
    <cellStyle name="Comma 10 7 9 4 2" xfId="26729" xr:uid="{0CEF6AD5-1BC8-45CA-B268-8CCA0DB30CA9}"/>
    <cellStyle name="Comma 10 7 9 4 3" xfId="28657" xr:uid="{A92B1CEB-843C-43B7-89F3-55A9EC6BCA67}"/>
    <cellStyle name="Comma 10 7 9 5" xfId="25766" xr:uid="{926248A8-0A5E-49C8-933F-6822CA021F97}"/>
    <cellStyle name="Comma 10 7 9 6" xfId="27693" xr:uid="{F8DF8CA8-409F-439A-AFE3-433853BB9585}"/>
    <cellStyle name="Comma 10 7 9 7" xfId="7604" xr:uid="{43BD163A-5767-4DB1-B3DE-61412F5A7064}"/>
    <cellStyle name="Comma 10 7 9 8" xfId="31782" xr:uid="{C1D0FFEC-3895-4B28-8480-8BB8B9BD9A75}"/>
    <cellStyle name="Comma 10 8" xfId="740" xr:uid="{494BA062-F135-487F-8E21-B0A73556A536}"/>
    <cellStyle name="Comma 10 8 10" xfId="741" xr:uid="{DB35725C-036C-40BE-9FD0-ABE338016F18}"/>
    <cellStyle name="Comma 10 8 10 2" xfId="2011" xr:uid="{FE9088F6-DDC2-4F63-B549-DB89BC8C8CCF}"/>
    <cellStyle name="Comma 10 8 10 2 2" xfId="3870" xr:uid="{3E1EDBDB-F868-4C24-AB6B-ECB5E9061DCC}"/>
    <cellStyle name="Comma 10 8 10 2 2 2" xfId="26959" xr:uid="{F9F6D204-B2F7-4F01-B26D-C5AFF7152FD3}"/>
    <cellStyle name="Comma 10 8 10 2 2 3" xfId="28887" xr:uid="{981BFAA2-B8A0-489D-9D60-21871FA75FD7}"/>
    <cellStyle name="Comma 10 8 10 2 2 4" xfId="20853" xr:uid="{CD6AF03F-89D4-4065-AC8F-F5F001348878}"/>
    <cellStyle name="Comma 10 8 10 2 3" xfId="25996" xr:uid="{1F6A5372-DF6A-4A71-8698-BA05EC8A70DB}"/>
    <cellStyle name="Comma 10 8 10 2 4" xfId="27923" xr:uid="{55E8E74A-E54A-4B32-92F7-9DF278C466B9}"/>
    <cellStyle name="Comma 10 8 10 2 5" xfId="8648" xr:uid="{BC517C49-DF59-4884-9D5F-DABF46721C77}"/>
    <cellStyle name="Comma 10 8 10 3" xfId="3571" xr:uid="{6CC1077A-6F9F-4950-89FA-1E7E85C55835}"/>
    <cellStyle name="Comma 10 8 10 3 2" xfId="23392" xr:uid="{BEBB0A1D-1BAD-4070-ADB6-850AD9623FD8}"/>
    <cellStyle name="Comma 10 8 10 3 2 2" xfId="27399" xr:uid="{3706EE17-E704-4BC8-8975-F31438AB7424}"/>
    <cellStyle name="Comma 10 8 10 3 2 3" xfId="29327" xr:uid="{35713C88-D717-40EE-8967-8711B5A19D32}"/>
    <cellStyle name="Comma 10 8 10 3 3" xfId="26436" xr:uid="{39306AEA-9E83-4200-AE3E-CF6F53710BA8}"/>
    <cellStyle name="Comma 10 8 10 3 4" xfId="28364" xr:uid="{066784C0-34C2-40AC-B22F-3B0EE66368E4}"/>
    <cellStyle name="Comma 10 8 10 3 5" xfId="16533" xr:uid="{80331576-6418-488C-8DDF-BE548493363C}"/>
    <cellStyle name="Comma 10 8 10 4" xfId="19873" xr:uid="{B6E37D38-E089-47C0-950A-3D23A4715DB8}"/>
    <cellStyle name="Comma 10 8 10 4 2" xfId="26731" xr:uid="{046C27DA-4898-449A-8212-AF1DDE16A253}"/>
    <cellStyle name="Comma 10 8 10 4 3" xfId="28659" xr:uid="{E60ADD66-19DE-4CD1-9DD9-8E7661385701}"/>
    <cellStyle name="Comma 10 8 10 5" xfId="25768" xr:uid="{99194FB4-1EE9-4D11-8E9D-12409FD67D0B}"/>
    <cellStyle name="Comma 10 8 10 6" xfId="27695" xr:uid="{512C5784-219C-4B7B-AF81-98098554F0BD}"/>
    <cellStyle name="Comma 10 8 10 7" xfId="7606" xr:uid="{8BC05F97-21EC-4EF4-B98B-DA9B8DE685CA}"/>
    <cellStyle name="Comma 10 8 10 8" xfId="31784" xr:uid="{B12F68EC-5A48-408F-AA13-671A6FCE81AD}"/>
    <cellStyle name="Comma 10 8 11" xfId="742" xr:uid="{FEAB3792-2FD0-46BB-953B-E0C70C4DCB4E}"/>
    <cellStyle name="Comma 10 8 11 2" xfId="2012" xr:uid="{6A536DD2-A041-4FB4-A449-1552A8C69208}"/>
    <cellStyle name="Comma 10 8 11 2 2" xfId="3871" xr:uid="{4A9D866F-3EB1-48CA-8C14-5074B3A90C1C}"/>
    <cellStyle name="Comma 10 8 11 2 2 2" xfId="26960" xr:uid="{AD72D560-8322-4205-871F-CE6C7EF1FD8B}"/>
    <cellStyle name="Comma 10 8 11 2 2 3" xfId="28888" xr:uid="{1AA104AF-1F31-480C-A434-EF5658D507D0}"/>
    <cellStyle name="Comma 10 8 11 2 2 4" xfId="20854" xr:uid="{14AEE4E3-8DB9-4454-8663-164A5DE95C14}"/>
    <cellStyle name="Comma 10 8 11 2 3" xfId="25997" xr:uid="{E9402208-E87F-4C08-B833-6481064D7971}"/>
    <cellStyle name="Comma 10 8 11 2 4" xfId="27924" xr:uid="{A5F22C26-A674-4142-9E1F-16072DDF5C76}"/>
    <cellStyle name="Comma 10 8 11 2 5" xfId="8649" xr:uid="{4E9630B6-26D3-42DB-A1B0-FB14B7698D59}"/>
    <cellStyle name="Comma 10 8 11 3" xfId="3572" xr:uid="{CE0A27A7-8154-46C2-8F4E-1B9C631989FB}"/>
    <cellStyle name="Comma 10 8 11 3 2" xfId="23393" xr:uid="{7F7B9C70-084B-4CCE-AD45-1845169FB71C}"/>
    <cellStyle name="Comma 10 8 11 3 2 2" xfId="27400" xr:uid="{21442BAA-40AC-4671-A3DD-3D736C96E64E}"/>
    <cellStyle name="Comma 10 8 11 3 2 3" xfId="29328" xr:uid="{D728BFB7-E373-42A1-A170-E42EEEC5A0D3}"/>
    <cellStyle name="Comma 10 8 11 3 3" xfId="26437" xr:uid="{808C0483-27D7-4009-B586-A521F470B28B}"/>
    <cellStyle name="Comma 10 8 11 3 4" xfId="28365" xr:uid="{5DE0F10A-1A80-4E7B-A541-1DC3B10251D4}"/>
    <cellStyle name="Comma 10 8 11 3 5" xfId="16534" xr:uid="{499A2D89-57E6-4B6F-A3AB-E8A29318F389}"/>
    <cellStyle name="Comma 10 8 11 4" xfId="19874" xr:uid="{90C04E94-4307-4DD7-AF61-94003C61DA0A}"/>
    <cellStyle name="Comma 10 8 11 4 2" xfId="26732" xr:uid="{CD2E4F80-2810-43AE-9789-0726C5CD9F38}"/>
    <cellStyle name="Comma 10 8 11 4 3" xfId="28660" xr:uid="{3A069B48-AED6-4AE2-BC55-15C50BBE9C5B}"/>
    <cellStyle name="Comma 10 8 11 5" xfId="25769" xr:uid="{F7D21316-1187-46A0-9CBC-417EC74E4F13}"/>
    <cellStyle name="Comma 10 8 11 6" xfId="27696" xr:uid="{86A6C476-7240-4F09-82EC-C8FB345A79E7}"/>
    <cellStyle name="Comma 10 8 11 7" xfId="7607" xr:uid="{7B2BBE46-D345-4DA6-B761-1E3B7B2D1942}"/>
    <cellStyle name="Comma 10 8 11 8" xfId="31785" xr:uid="{8D20E216-7E69-4E8E-8789-E7C17BCFBB99}"/>
    <cellStyle name="Comma 10 8 12" xfId="743" xr:uid="{8ABED244-A33A-470A-90A7-27BA3DE293FE}"/>
    <cellStyle name="Comma 10 8 12 2" xfId="2013" xr:uid="{A0623FE1-11B2-44D7-82CE-5FB77578D752}"/>
    <cellStyle name="Comma 10 8 12 2 2" xfId="3872" xr:uid="{C62288F5-3161-47EB-BAFB-DC29196D6438}"/>
    <cellStyle name="Comma 10 8 12 2 2 2" xfId="26961" xr:uid="{2F6C8194-EA01-4E73-B5CC-1FF5688B93C2}"/>
    <cellStyle name="Comma 10 8 12 2 2 3" xfId="28889" xr:uid="{A6C62135-F11A-474A-8CED-BE1605768165}"/>
    <cellStyle name="Comma 10 8 12 2 2 4" xfId="20855" xr:uid="{4D999FD1-F383-4BB5-88AC-65426A358276}"/>
    <cellStyle name="Comma 10 8 12 2 3" xfId="25998" xr:uid="{E14CF88D-3300-49F5-ADB1-73E3EADF744C}"/>
    <cellStyle name="Comma 10 8 12 2 4" xfId="27925" xr:uid="{B033A348-6DBA-4F92-BC60-B46789627AFC}"/>
    <cellStyle name="Comma 10 8 12 2 5" xfId="8650" xr:uid="{C72A2004-60CF-41AD-A4F4-D6CA4D72BC59}"/>
    <cellStyle name="Comma 10 8 12 3" xfId="3573" xr:uid="{23138B02-1373-49E5-B713-C1C52B164726}"/>
    <cellStyle name="Comma 10 8 12 3 2" xfId="23394" xr:uid="{43BA2188-CC0A-4427-8CA4-EB137FC4FF00}"/>
    <cellStyle name="Comma 10 8 12 3 2 2" xfId="27401" xr:uid="{8113E950-F933-48F2-95BA-1BD4E2A296E6}"/>
    <cellStyle name="Comma 10 8 12 3 2 3" xfId="29329" xr:uid="{3AC621F1-1F80-4B78-974B-6AA41225FA8F}"/>
    <cellStyle name="Comma 10 8 12 3 3" xfId="26438" xr:uid="{4547DCF3-A140-48C3-A5C3-FB41CE6F1691}"/>
    <cellStyle name="Comma 10 8 12 3 4" xfId="28366" xr:uid="{B6668027-4969-4ADB-9573-C1DF1667297B}"/>
    <cellStyle name="Comma 10 8 12 3 5" xfId="16535" xr:uid="{E59005DB-DCB6-405E-A452-6755ECBD8E33}"/>
    <cellStyle name="Comma 10 8 12 4" xfId="19875" xr:uid="{42C73DF8-5F65-4C35-9F56-8CB1D00AF27D}"/>
    <cellStyle name="Comma 10 8 12 4 2" xfId="26733" xr:uid="{3F6FF750-8D32-41DF-A213-E19E16550DC7}"/>
    <cellStyle name="Comma 10 8 12 4 3" xfId="28661" xr:uid="{37943BEE-EF81-4403-8EE4-74CD482AE000}"/>
    <cellStyle name="Comma 10 8 12 5" xfId="25770" xr:uid="{69390143-0FB7-4786-A750-230B499E6631}"/>
    <cellStyle name="Comma 10 8 12 6" xfId="27697" xr:uid="{BA6D6802-BE87-430B-A168-B682343FD39D}"/>
    <cellStyle name="Comma 10 8 12 7" xfId="7608" xr:uid="{9BB6AC6D-5D8D-4B85-B87E-009F8AFC6EAD}"/>
    <cellStyle name="Comma 10 8 12 8" xfId="31786" xr:uid="{AE55D32E-BC3F-401A-855C-C0B1EBE04DFE}"/>
    <cellStyle name="Comma 10 8 13" xfId="744" xr:uid="{CE7B0051-4285-451C-9851-2A5F16CA8F38}"/>
    <cellStyle name="Comma 10 8 13 2" xfId="2014" xr:uid="{9C8DF494-D831-40CA-BB45-A10B7C4D8C50}"/>
    <cellStyle name="Comma 10 8 13 2 2" xfId="3873" xr:uid="{9AB7A4A8-C478-4382-8BA7-26B688F9E3F4}"/>
    <cellStyle name="Comma 10 8 13 2 2 2" xfId="26962" xr:uid="{DA33BE5C-E958-481B-B957-BD1A08C730A6}"/>
    <cellStyle name="Comma 10 8 13 2 2 3" xfId="28890" xr:uid="{2E42D8E2-93EF-4F30-B70F-4CF514144C05}"/>
    <cellStyle name="Comma 10 8 13 2 2 4" xfId="20856" xr:uid="{C4607988-A12C-4705-9942-C423B1ED715E}"/>
    <cellStyle name="Comma 10 8 13 2 3" xfId="25999" xr:uid="{F6DFFABE-76D9-47C5-B227-5D2FEB8B8D57}"/>
    <cellStyle name="Comma 10 8 13 2 4" xfId="27926" xr:uid="{FB01B04D-2A4B-4D29-8F70-92946B1BF087}"/>
    <cellStyle name="Comma 10 8 13 2 5" xfId="8651" xr:uid="{0B65B9D2-7876-446E-A846-31CAFF502319}"/>
    <cellStyle name="Comma 10 8 13 3" xfId="3574" xr:uid="{8ED9FC89-B940-415F-9E6E-B8068D8264F6}"/>
    <cellStyle name="Comma 10 8 13 3 2" xfId="23395" xr:uid="{682ABF89-ADB6-47C6-94CF-C26B4F36B9D0}"/>
    <cellStyle name="Comma 10 8 13 3 2 2" xfId="27402" xr:uid="{F43E8328-2FB8-44E1-8397-8D996F407390}"/>
    <cellStyle name="Comma 10 8 13 3 2 3" xfId="29330" xr:uid="{DD8F8260-6C16-4258-880A-8272DC28280A}"/>
    <cellStyle name="Comma 10 8 13 3 3" xfId="26439" xr:uid="{FFABC7F2-DB85-4017-B430-23A505B92A56}"/>
    <cellStyle name="Comma 10 8 13 3 4" xfId="28367" xr:uid="{9EEF1BA9-7C06-4CD4-B911-B1FD976E877A}"/>
    <cellStyle name="Comma 10 8 13 3 5" xfId="16536" xr:uid="{73589389-38B9-49D6-A92D-8682FA23B23D}"/>
    <cellStyle name="Comma 10 8 13 4" xfId="19876" xr:uid="{DCE8804C-8E99-4AEF-BDBA-62C779322675}"/>
    <cellStyle name="Comma 10 8 13 4 2" xfId="26734" xr:uid="{D0D2EC0E-58AA-4CE4-8A56-37840E2AD95B}"/>
    <cellStyle name="Comma 10 8 13 4 3" xfId="28662" xr:uid="{391C8D9D-D2F4-4DE7-9D5D-BCD6FFFEA161}"/>
    <cellStyle name="Comma 10 8 13 5" xfId="25771" xr:uid="{64E56715-B1EF-40F1-94D2-210BACDA5237}"/>
    <cellStyle name="Comma 10 8 13 6" xfId="27698" xr:uid="{1AE53022-5DD1-4E75-AFC0-479F6DA44C68}"/>
    <cellStyle name="Comma 10 8 13 7" xfId="7609" xr:uid="{32A9AFB9-0405-4E88-85FC-F1FAB07BD041}"/>
    <cellStyle name="Comma 10 8 13 8" xfId="31787" xr:uid="{CA864DDA-79C5-4450-824A-67FB11A3618A}"/>
    <cellStyle name="Comma 10 8 14" xfId="745" xr:uid="{325020BD-0FF5-4730-B290-D1A73D64060C}"/>
    <cellStyle name="Comma 10 8 14 2" xfId="2015" xr:uid="{2C6B6AAC-1D87-4E98-A01B-50A864529270}"/>
    <cellStyle name="Comma 10 8 14 2 2" xfId="3874" xr:uid="{297EE9C5-9900-47FA-96DC-2CC4AA6CC228}"/>
    <cellStyle name="Comma 10 8 14 2 2 2" xfId="26963" xr:uid="{0D56C661-7F3D-4B88-A954-A8131012B3C9}"/>
    <cellStyle name="Comma 10 8 14 2 2 3" xfId="28891" xr:uid="{FD1051E0-66D8-407F-8DF4-EC75FE43F0AD}"/>
    <cellStyle name="Comma 10 8 14 2 2 4" xfId="20857" xr:uid="{9E954E8D-9E43-4A0C-AE7D-49DFB40841FF}"/>
    <cellStyle name="Comma 10 8 14 2 3" xfId="26000" xr:uid="{D57D2430-8061-4704-93DB-5B44A87F6C26}"/>
    <cellStyle name="Comma 10 8 14 2 4" xfId="27927" xr:uid="{F23B4506-A861-4977-9309-8CDFFF494D84}"/>
    <cellStyle name="Comma 10 8 14 2 5" xfId="8652" xr:uid="{FA8E593E-207F-4091-8C40-54EC086253CE}"/>
    <cellStyle name="Comma 10 8 14 3" xfId="3575" xr:uid="{4D49B753-927A-4B3A-80E1-9DBAC76864D9}"/>
    <cellStyle name="Comma 10 8 14 3 2" xfId="23396" xr:uid="{87AA563D-7825-40FA-A4E7-BB47DFA01CBE}"/>
    <cellStyle name="Comma 10 8 14 3 2 2" xfId="27403" xr:uid="{303C6521-1CE6-4930-B31F-4FC1ACBB97B4}"/>
    <cellStyle name="Comma 10 8 14 3 2 3" xfId="29331" xr:uid="{DF7CF39D-2D49-4E29-84AF-C64BC8F9E9C0}"/>
    <cellStyle name="Comma 10 8 14 3 3" xfId="26440" xr:uid="{55811FB5-4560-404C-BED9-9B56B9F0B0EF}"/>
    <cellStyle name="Comma 10 8 14 3 4" xfId="28368" xr:uid="{66E89AAB-95B8-470F-802F-AD5F23C52727}"/>
    <cellStyle name="Comma 10 8 14 3 5" xfId="16537" xr:uid="{39504DFD-1F78-404C-9F25-B79BFF0E9B61}"/>
    <cellStyle name="Comma 10 8 14 4" xfId="19877" xr:uid="{D5E83209-9F95-4B47-83C4-7E30E2F160BB}"/>
    <cellStyle name="Comma 10 8 14 4 2" xfId="26735" xr:uid="{06892631-8132-4517-9387-4A2CC4702547}"/>
    <cellStyle name="Comma 10 8 14 4 3" xfId="28663" xr:uid="{F0ED2C0A-929A-4319-ABAE-57F1DE720EEB}"/>
    <cellStyle name="Comma 10 8 14 5" xfId="25772" xr:uid="{36932CEF-925B-4D5B-92A5-4126BECF59E0}"/>
    <cellStyle name="Comma 10 8 14 6" xfId="27699" xr:uid="{24AFA6EA-4D34-4E2E-B3B8-C5C15A1C4221}"/>
    <cellStyle name="Comma 10 8 14 7" xfId="7610" xr:uid="{C7A45771-BCF4-4AE7-9A64-EC89A8A647F7}"/>
    <cellStyle name="Comma 10 8 14 8" xfId="31788" xr:uid="{C7730477-CE92-460C-B33E-F30C3867D291}"/>
    <cellStyle name="Comma 10 8 15" xfId="746" xr:uid="{F87F55F5-6682-49E5-9CBE-F89E4B46A0EE}"/>
    <cellStyle name="Comma 10 8 15 2" xfId="2016" xr:uid="{6EBFE2A2-958F-4246-8316-87FFF0C9D54E}"/>
    <cellStyle name="Comma 10 8 15 2 2" xfId="3875" xr:uid="{004D9A16-026B-49FF-A3A4-15D0B5648BF2}"/>
    <cellStyle name="Comma 10 8 15 2 2 2" xfId="26964" xr:uid="{331D4112-6DDB-4314-826F-F76E1F0EE970}"/>
    <cellStyle name="Comma 10 8 15 2 2 3" xfId="28892" xr:uid="{EF741307-9C64-4C0D-B505-A6D05D1028B9}"/>
    <cellStyle name="Comma 10 8 15 2 2 4" xfId="20858" xr:uid="{14BA59FC-7F74-48BA-A8FD-D325D505EFF8}"/>
    <cellStyle name="Comma 10 8 15 2 3" xfId="26001" xr:uid="{B606E96D-F818-4239-867C-854E42ED050B}"/>
    <cellStyle name="Comma 10 8 15 2 4" xfId="27928" xr:uid="{FA1BC524-9AEF-4EC4-9710-0A253AA23600}"/>
    <cellStyle name="Comma 10 8 15 2 5" xfId="8653" xr:uid="{5322E8BE-993A-47D7-A971-2EEF68518F7B}"/>
    <cellStyle name="Comma 10 8 15 3" xfId="3576" xr:uid="{CB786CE4-84D4-4935-80DA-4E973F3E931C}"/>
    <cellStyle name="Comma 10 8 15 3 2" xfId="23397" xr:uid="{E2B4DA5B-7F93-4AE3-9D4A-D201EB9E04F7}"/>
    <cellStyle name="Comma 10 8 15 3 2 2" xfId="27404" xr:uid="{0529244B-5844-4052-AE89-CC7B5BAC1EA7}"/>
    <cellStyle name="Comma 10 8 15 3 2 3" xfId="29332" xr:uid="{90E0F164-B5A4-41E1-8A5E-08753BF25DAF}"/>
    <cellStyle name="Comma 10 8 15 3 3" xfId="26441" xr:uid="{B5E9238C-BBC6-4AFA-A596-78AE5BEAF0D5}"/>
    <cellStyle name="Comma 10 8 15 3 4" xfId="28369" xr:uid="{C2B2D0DA-5A2B-4915-AF5B-F12AA00CF188}"/>
    <cellStyle name="Comma 10 8 15 3 5" xfId="16538" xr:uid="{A16ECF9E-D9BB-4B07-A75E-A1C4AAB83D4B}"/>
    <cellStyle name="Comma 10 8 15 4" xfId="19878" xr:uid="{A8C6A550-00EC-46DF-ADC9-35FDEA1EC6B3}"/>
    <cellStyle name="Comma 10 8 15 4 2" xfId="26736" xr:uid="{C9AFCFC5-1806-42E2-8A27-EA80D3864895}"/>
    <cellStyle name="Comma 10 8 15 4 3" xfId="28664" xr:uid="{A2957912-AAEF-4A9F-8D27-F0CB1CAE483E}"/>
    <cellStyle name="Comma 10 8 15 5" xfId="25773" xr:uid="{8771E240-B252-4719-AB69-7775B15E69A8}"/>
    <cellStyle name="Comma 10 8 15 6" xfId="27700" xr:uid="{1C47FB33-8416-4A86-8403-763C5537C791}"/>
    <cellStyle name="Comma 10 8 15 7" xfId="7611" xr:uid="{DC053711-4418-436C-B138-6A2C1E70CF85}"/>
    <cellStyle name="Comma 10 8 15 8" xfId="31789" xr:uid="{55ECF6B3-F320-495C-8E7E-26876EFD0FF4}"/>
    <cellStyle name="Comma 10 8 16" xfId="747" xr:uid="{52856DB8-60C1-45C1-BC18-55AEB4D19A28}"/>
    <cellStyle name="Comma 10 8 16 2" xfId="2017" xr:uid="{34351476-E32A-4FF3-AB41-8B66F2CE82CF}"/>
    <cellStyle name="Comma 10 8 16 2 2" xfId="3876" xr:uid="{1D229447-0858-4627-8AA3-66A455C36525}"/>
    <cellStyle name="Comma 10 8 16 2 2 2" xfId="26965" xr:uid="{61B63FFB-6EF3-4386-B200-0B83F7450B34}"/>
    <cellStyle name="Comma 10 8 16 2 2 3" xfId="28893" xr:uid="{DAEE2638-8D6A-4988-A18F-F9EB221AB3D7}"/>
    <cellStyle name="Comma 10 8 16 2 2 4" xfId="20859" xr:uid="{2FF3BE89-C07A-4D52-AE1A-4904411B36E0}"/>
    <cellStyle name="Comma 10 8 16 2 3" xfId="26002" xr:uid="{C798C4D1-5138-4AAA-8C0F-BEC3574A3FCF}"/>
    <cellStyle name="Comma 10 8 16 2 4" xfId="27929" xr:uid="{3B9811F0-34BF-42D1-9026-452C56E534E8}"/>
    <cellStyle name="Comma 10 8 16 2 5" xfId="8654" xr:uid="{53F5BFA2-3ABB-4174-A7B1-5CCE68C1EC26}"/>
    <cellStyle name="Comma 10 8 16 3" xfId="3577" xr:uid="{C2144A0C-40E9-4D5E-8B4C-C0E0DC46CF1A}"/>
    <cellStyle name="Comma 10 8 16 3 2" xfId="23398" xr:uid="{0CBA7CC9-59BA-4488-8E98-5BC80A911679}"/>
    <cellStyle name="Comma 10 8 16 3 2 2" xfId="27405" xr:uid="{16615E7C-E29C-44A5-9AA7-81C53F9DA65B}"/>
    <cellStyle name="Comma 10 8 16 3 2 3" xfId="29333" xr:uid="{E7B2A75F-DF49-4240-95CD-3283871B53E6}"/>
    <cellStyle name="Comma 10 8 16 3 3" xfId="26442" xr:uid="{D789273C-5C70-4EB2-B005-8988AB4E8332}"/>
    <cellStyle name="Comma 10 8 16 3 4" xfId="28370" xr:uid="{8C4E3DD7-2FA2-4394-BCC2-A94366A8B77D}"/>
    <cellStyle name="Comma 10 8 16 3 5" xfId="16539" xr:uid="{91B477E8-5A58-4A41-B833-C6736128F915}"/>
    <cellStyle name="Comma 10 8 16 4" xfId="19879" xr:uid="{1223B706-41D0-4021-91A5-9DBB5420FF2D}"/>
    <cellStyle name="Comma 10 8 16 4 2" xfId="26737" xr:uid="{D042D043-E262-4BBB-AA37-343B20AF57EA}"/>
    <cellStyle name="Comma 10 8 16 4 3" xfId="28665" xr:uid="{2883CEA1-9C9B-41DA-989E-F041676D7F94}"/>
    <cellStyle name="Comma 10 8 16 5" xfId="25774" xr:uid="{21586201-1DBB-4C01-97A4-C21A2C26C12A}"/>
    <cellStyle name="Comma 10 8 16 6" xfId="27701" xr:uid="{B2C799E9-B21A-4A3E-AC23-ABBDE4055C31}"/>
    <cellStyle name="Comma 10 8 16 7" xfId="7612" xr:uid="{157F54E0-EE3E-43D6-8228-FEA48AA11779}"/>
    <cellStyle name="Comma 10 8 16 8" xfId="31790" xr:uid="{CCF141F4-9984-421F-A892-CB4A5095E6E6}"/>
    <cellStyle name="Comma 10 8 17" xfId="748" xr:uid="{F5DF7643-9431-4D2F-8F35-CE2E6CB16DE7}"/>
    <cellStyle name="Comma 10 8 17 2" xfId="2018" xr:uid="{93202CC6-590A-4E39-92DB-E38C3DD4C3C1}"/>
    <cellStyle name="Comma 10 8 17 2 2" xfId="3877" xr:uid="{B7831FB0-66F6-42B8-A540-21F492E8F5AB}"/>
    <cellStyle name="Comma 10 8 17 2 2 2" xfId="26966" xr:uid="{99E73126-30C5-4AC7-BFD4-1F7E08885031}"/>
    <cellStyle name="Comma 10 8 17 2 2 3" xfId="28894" xr:uid="{CD278CC4-BD3C-4A32-9EEE-CBCA45A6044B}"/>
    <cellStyle name="Comma 10 8 17 2 2 4" xfId="20860" xr:uid="{C31EB50C-7AC3-4293-8539-E80FDB66D7BE}"/>
    <cellStyle name="Comma 10 8 17 2 3" xfId="26003" xr:uid="{3B08F68D-9E6C-41BF-9B7D-7EB223DC3B23}"/>
    <cellStyle name="Comma 10 8 17 2 4" xfId="27930" xr:uid="{806454EE-B6ED-434B-A735-FDF2B6BB3F37}"/>
    <cellStyle name="Comma 10 8 17 2 5" xfId="8655" xr:uid="{21FE9B4F-7803-467F-9C49-FE9F3CF5B333}"/>
    <cellStyle name="Comma 10 8 17 3" xfId="3578" xr:uid="{AC9A4E29-9601-4125-A132-1A4C9595C98D}"/>
    <cellStyle name="Comma 10 8 17 3 2" xfId="23399" xr:uid="{B6439123-C229-4C78-BBFA-96FE723FD1EA}"/>
    <cellStyle name="Comma 10 8 17 3 2 2" xfId="27406" xr:uid="{AAFD3239-773D-428D-A009-EFE1681A1371}"/>
    <cellStyle name="Comma 10 8 17 3 2 3" xfId="29334" xr:uid="{0F3FB8BA-2F47-4F4C-BFF2-3146829B7D38}"/>
    <cellStyle name="Comma 10 8 17 3 3" xfId="26443" xr:uid="{C59BA62F-63A0-4A0B-A682-74387A042E7A}"/>
    <cellStyle name="Comma 10 8 17 3 4" xfId="28371" xr:uid="{E2BD51D8-CCD3-4307-9109-2C0668D572DD}"/>
    <cellStyle name="Comma 10 8 17 3 5" xfId="16540" xr:uid="{F20B16F3-A452-4CC1-A5B1-FFD69197A0F6}"/>
    <cellStyle name="Comma 10 8 17 4" xfId="19880" xr:uid="{8D55980F-366F-4E98-A776-F4896F1A5D91}"/>
    <cellStyle name="Comma 10 8 17 4 2" xfId="26738" xr:uid="{185D3B40-65FA-4633-8DAC-782BDB6739E3}"/>
    <cellStyle name="Comma 10 8 17 4 3" xfId="28666" xr:uid="{94751539-EC90-4FF5-ABA7-1919383D4C16}"/>
    <cellStyle name="Comma 10 8 17 5" xfId="25775" xr:uid="{CD8AA770-1331-48C4-83EB-73DFD9E973D1}"/>
    <cellStyle name="Comma 10 8 17 6" xfId="27702" xr:uid="{667CBDBD-5481-426B-904D-6E975D021C20}"/>
    <cellStyle name="Comma 10 8 17 7" xfId="7613" xr:uid="{79AF946D-5E66-4C87-B7C6-FA602C9E83B8}"/>
    <cellStyle name="Comma 10 8 17 8" xfId="31791" xr:uid="{57EAA322-9EFA-4383-9287-945655A011B3}"/>
    <cellStyle name="Comma 10 8 18" xfId="2010" xr:uid="{7F4788FA-57F1-4C17-AEF4-F899D13E8368}"/>
    <cellStyle name="Comma 10 8 18 2" xfId="3869" xr:uid="{01FC477C-3191-472C-94C8-4B84BDF85AD4}"/>
    <cellStyle name="Comma 10 8 18 2 2" xfId="26958" xr:uid="{B5A6414F-54D7-48E4-9786-EAFD5C8C9AC6}"/>
    <cellStyle name="Comma 10 8 18 2 3" xfId="28886" xr:uid="{9D8DAC13-4DB7-482E-A111-2ABCF35E73D5}"/>
    <cellStyle name="Comma 10 8 18 2 4" xfId="20852" xr:uid="{9098F8EC-CEF9-4490-AC38-5878DDF993D5}"/>
    <cellStyle name="Comma 10 8 18 3" xfId="25995" xr:uid="{FA511549-DFB6-4B7C-9A38-8213B4BF7B48}"/>
    <cellStyle name="Comma 10 8 18 4" xfId="27922" xr:uid="{E45E29B4-07D7-46F3-A650-CBC89A6481FE}"/>
    <cellStyle name="Comma 10 8 18 5" xfId="8647" xr:uid="{9C29433A-BD99-486E-A6BB-0EFA8979954F}"/>
    <cellStyle name="Comma 10 8 19" xfId="3570" xr:uid="{D7360882-4363-4F43-87CA-BB449BEACF5F}"/>
    <cellStyle name="Comma 10 8 19 2" xfId="23391" xr:uid="{9885A93F-CD15-49F9-84F1-420479928A9B}"/>
    <cellStyle name="Comma 10 8 19 2 2" xfId="27398" xr:uid="{78481C04-0CC1-4168-8092-1566702746AA}"/>
    <cellStyle name="Comma 10 8 19 2 3" xfId="29326" xr:uid="{DCCC0CB8-9271-41E3-B1BE-CF62699EE22B}"/>
    <cellStyle name="Comma 10 8 19 3" xfId="26435" xr:uid="{7D542C8C-6AC8-44EC-ABC3-31C3501635AA}"/>
    <cellStyle name="Comma 10 8 19 4" xfId="28363" xr:uid="{7BD9CA22-BD68-4FC1-826C-7D173A95FB87}"/>
    <cellStyle name="Comma 10 8 19 5" xfId="16532" xr:uid="{A797AE53-B6B9-4B18-80AF-B6B79F3F28AD}"/>
    <cellStyle name="Comma 10 8 2" xfId="749" xr:uid="{4776FBA0-79BA-4A86-B47A-52CDF370D695}"/>
    <cellStyle name="Comma 10 8 2 2" xfId="2019" xr:uid="{4A93A402-E998-46AC-B1C2-4E9BABCFBB36}"/>
    <cellStyle name="Comma 10 8 2 2 2" xfId="3878" xr:uid="{8A92037D-E5B0-447B-9D02-BC7B5EF3EB41}"/>
    <cellStyle name="Comma 10 8 2 2 2 2" xfId="26967" xr:uid="{4369D2AF-D313-40D2-82EA-3ADB669057BC}"/>
    <cellStyle name="Comma 10 8 2 2 2 3" xfId="28895" xr:uid="{0DEB7DDA-A3A9-4382-AE56-22134A3D8D79}"/>
    <cellStyle name="Comma 10 8 2 2 2 4" xfId="20861" xr:uid="{2AB8FA18-BDD2-4B00-85AF-9D2D1847F3EC}"/>
    <cellStyle name="Comma 10 8 2 2 3" xfId="26004" xr:uid="{B03FDB74-BE47-4BA8-9A76-B1DA5A71A3D7}"/>
    <cellStyle name="Comma 10 8 2 2 4" xfId="27931" xr:uid="{F99C8107-F40C-46D2-9858-881F4EDC2E41}"/>
    <cellStyle name="Comma 10 8 2 2 5" xfId="8656" xr:uid="{7D2E7EB3-92E2-4D83-AC7F-7EF6D5BEFC8B}"/>
    <cellStyle name="Comma 10 8 2 3" xfId="3579" xr:uid="{FDCABA20-C9C8-4AE2-BC29-D7C77D4E7E7E}"/>
    <cellStyle name="Comma 10 8 2 3 2" xfId="23400" xr:uid="{04D45CCB-0E79-4355-BCF6-48352457B410}"/>
    <cellStyle name="Comma 10 8 2 3 2 2" xfId="27407" xr:uid="{A4BA29CD-F806-4CD2-BA1D-B1D8D8A73119}"/>
    <cellStyle name="Comma 10 8 2 3 2 3" xfId="29335" xr:uid="{771F6658-F813-44A1-9AA7-98E1C131512A}"/>
    <cellStyle name="Comma 10 8 2 3 3" xfId="26444" xr:uid="{3E1A564A-6187-4C8B-B310-C2FEF0C01054}"/>
    <cellStyle name="Comma 10 8 2 3 4" xfId="28372" xr:uid="{44429A83-A678-4211-8071-2B028F6E62C6}"/>
    <cellStyle name="Comma 10 8 2 3 5" xfId="16541" xr:uid="{4340BB4C-7D3B-4D53-82B7-7F1A87D5B8D8}"/>
    <cellStyle name="Comma 10 8 2 4" xfId="19881" xr:uid="{3F49C364-FE79-4191-81D4-0E7C1CBC9B39}"/>
    <cellStyle name="Comma 10 8 2 4 2" xfId="26739" xr:uid="{FD6B1BF6-2308-43DD-A534-6CA99EE122F1}"/>
    <cellStyle name="Comma 10 8 2 4 3" xfId="28667" xr:uid="{D843F781-03BD-49F6-8618-6EBE6FD4BBD0}"/>
    <cellStyle name="Comma 10 8 2 5" xfId="25776" xr:uid="{62690A0D-5C4F-4A73-833E-CCA9B0FBCFB1}"/>
    <cellStyle name="Comma 10 8 2 6" xfId="27703" xr:uid="{8125F025-F64C-4E99-BA79-763D52903E73}"/>
    <cellStyle name="Comma 10 8 2 7" xfId="7614" xr:uid="{08FEAE5E-879D-4290-92E7-B044E47CC7EF}"/>
    <cellStyle name="Comma 10 8 2 8" xfId="31792" xr:uid="{ED7BBB8E-6AEA-4608-9599-9AC468ED8CAF}"/>
    <cellStyle name="Comma 10 8 20" xfId="19872" xr:uid="{D7855BF1-F946-4D83-ABFE-4FE325B31132}"/>
    <cellStyle name="Comma 10 8 20 2" xfId="26730" xr:uid="{F437E131-D5DC-4B4A-B38E-02BFB7A1E624}"/>
    <cellStyle name="Comma 10 8 20 3" xfId="28658" xr:uid="{193BE0EA-77F0-4C7A-A84E-CFA9B6BE18F8}"/>
    <cellStyle name="Comma 10 8 21" xfId="25767" xr:uid="{C8DD0501-515F-450D-B166-52D90499C333}"/>
    <cellStyle name="Comma 10 8 22" xfId="27694" xr:uid="{ADF56BBD-7B6F-4A46-A9B6-83913ACD4ED5}"/>
    <cellStyle name="Comma 10 8 23" xfId="7605" xr:uid="{E032C94C-77FF-4D3F-88AE-A436366E562E}"/>
    <cellStyle name="Comma 10 8 24" xfId="31783" xr:uid="{7AC38B6D-697A-4387-BA6E-1F8005C66AE1}"/>
    <cellStyle name="Comma 10 8 3" xfId="750" xr:uid="{7FAF75EC-47A6-4E53-86AB-61CA1E30DFD4}"/>
    <cellStyle name="Comma 10 8 3 2" xfId="2020" xr:uid="{AE3C86E8-C56D-4E26-8405-BBA331F559D0}"/>
    <cellStyle name="Comma 10 8 3 2 2" xfId="3879" xr:uid="{8D036D9E-0A42-4337-ACFB-0722B3EE5B0A}"/>
    <cellStyle name="Comma 10 8 3 2 2 2" xfId="26968" xr:uid="{13E20F71-A033-45BF-A9E9-ED979DDDF17B}"/>
    <cellStyle name="Comma 10 8 3 2 2 3" xfId="28896" xr:uid="{B0195560-F9DA-491D-B9C1-379E3090E727}"/>
    <cellStyle name="Comma 10 8 3 2 2 4" xfId="20862" xr:uid="{5C81D2B2-1975-4264-AA78-4D81B6590257}"/>
    <cellStyle name="Comma 10 8 3 2 3" xfId="26005" xr:uid="{22045960-1676-44B2-B4FC-98562CF5A16D}"/>
    <cellStyle name="Comma 10 8 3 2 4" xfId="27932" xr:uid="{C4448A72-0AFC-4593-9030-1A7CF64A968C}"/>
    <cellStyle name="Comma 10 8 3 2 5" xfId="8657" xr:uid="{D4B508A4-4AC0-4FC9-BDC6-FDDCEB53195B}"/>
    <cellStyle name="Comma 10 8 3 3" xfId="3580" xr:uid="{B016AEFA-DAED-4935-BE3F-5A89C8183D01}"/>
    <cellStyle name="Comma 10 8 3 3 2" xfId="23401" xr:uid="{B56F5547-D4E6-4210-B374-B39ACB1C0DB2}"/>
    <cellStyle name="Comma 10 8 3 3 2 2" xfId="27408" xr:uid="{92DA20BF-F83D-4C22-AF2A-4203BA7781D9}"/>
    <cellStyle name="Comma 10 8 3 3 2 3" xfId="29336" xr:uid="{5CFAA4B1-F2A4-4E01-A646-56A42FFE2E46}"/>
    <cellStyle name="Comma 10 8 3 3 3" xfId="26445" xr:uid="{8F8884EA-045E-4F93-92BA-9A3C345FE526}"/>
    <cellStyle name="Comma 10 8 3 3 4" xfId="28373" xr:uid="{CBEE88D9-6329-46C2-B9AA-7BDE006B93B3}"/>
    <cellStyle name="Comma 10 8 3 3 5" xfId="16542" xr:uid="{FEAA20E9-AD1F-4E14-9005-C917977F2E9F}"/>
    <cellStyle name="Comma 10 8 3 4" xfId="19882" xr:uid="{502887C2-DE79-4895-85B1-11E4439BB4B5}"/>
    <cellStyle name="Comma 10 8 3 4 2" xfId="26740" xr:uid="{91E15D4F-6ADD-4197-B344-79C39AA85C64}"/>
    <cellStyle name="Comma 10 8 3 4 3" xfId="28668" xr:uid="{61C0197A-0B93-4239-A3E5-E9BCC0B8D39A}"/>
    <cellStyle name="Comma 10 8 3 5" xfId="25777" xr:uid="{B88460E5-FDD2-4486-B499-F4997AC27E5E}"/>
    <cellStyle name="Comma 10 8 3 6" xfId="27704" xr:uid="{0437E27A-6205-4B0F-AE24-05AD049D9100}"/>
    <cellStyle name="Comma 10 8 3 7" xfId="7615" xr:uid="{3E117A04-9E29-4084-A2D4-CF2B5C61261E}"/>
    <cellStyle name="Comma 10 8 3 8" xfId="31793" xr:uid="{05A526B0-55A8-4603-BB71-D9FF61F7C25E}"/>
    <cellStyle name="Comma 10 8 4" xfId="751" xr:uid="{B92DB049-2732-49D5-9B8E-159DE0746A46}"/>
    <cellStyle name="Comma 10 8 4 2" xfId="2021" xr:uid="{FF84D1EB-E055-4AF1-ADBF-AB1714D145EF}"/>
    <cellStyle name="Comma 10 8 4 2 2" xfId="3880" xr:uid="{BE21013F-C162-4549-BF51-2903CBB8F228}"/>
    <cellStyle name="Comma 10 8 4 2 2 2" xfId="26969" xr:uid="{9EC1067B-AC06-4089-9279-260DA7066870}"/>
    <cellStyle name="Comma 10 8 4 2 2 3" xfId="28897" xr:uid="{8129A0D8-C41B-436B-8F27-AD7410A6FD9F}"/>
    <cellStyle name="Comma 10 8 4 2 2 4" xfId="20863" xr:uid="{C2AF67CC-6B7E-45EF-9023-8E4E4AAA3A5B}"/>
    <cellStyle name="Comma 10 8 4 2 3" xfId="26006" xr:uid="{17C3C5D8-6547-4E84-A24E-42F1F2E33FF9}"/>
    <cellStyle name="Comma 10 8 4 2 4" xfId="27933" xr:uid="{7EB97B45-60E6-4CF7-8C41-3ECB4198D8C6}"/>
    <cellStyle name="Comma 10 8 4 2 5" xfId="8658" xr:uid="{9D852C0D-C187-4404-82A7-F21C61687960}"/>
    <cellStyle name="Comma 10 8 4 3" xfId="3581" xr:uid="{92045243-696B-4579-ADB0-F5C9B1159B83}"/>
    <cellStyle name="Comma 10 8 4 3 2" xfId="23402" xr:uid="{4BD0136F-D543-4F84-BC23-2D0DCC1E97BE}"/>
    <cellStyle name="Comma 10 8 4 3 2 2" xfId="27409" xr:uid="{D8498621-E385-4185-A753-FDFC8E3F5779}"/>
    <cellStyle name="Comma 10 8 4 3 2 3" xfId="29337" xr:uid="{A386B2ED-557D-4FEE-ABA6-4506657AEA6F}"/>
    <cellStyle name="Comma 10 8 4 3 3" xfId="26446" xr:uid="{BC9D1EFB-6A0F-4C78-B4B1-5BDD6138BA45}"/>
    <cellStyle name="Comma 10 8 4 3 4" xfId="28374" xr:uid="{2DFD704C-C413-44E8-B71E-D2759DFB1002}"/>
    <cellStyle name="Comma 10 8 4 3 5" xfId="16543" xr:uid="{43DE8B3C-B70C-40F9-B6BB-69DF059F03DF}"/>
    <cellStyle name="Comma 10 8 4 4" xfId="19883" xr:uid="{045D87B4-9A82-4456-8DD5-0A8BAA1EFAB0}"/>
    <cellStyle name="Comma 10 8 4 4 2" xfId="26741" xr:uid="{739FD399-95F3-4C0C-AD2E-02B3EED27759}"/>
    <cellStyle name="Comma 10 8 4 4 3" xfId="28669" xr:uid="{62179995-0D10-488B-8CE2-261A27BC8BB8}"/>
    <cellStyle name="Comma 10 8 4 5" xfId="25778" xr:uid="{97F30065-1E5B-4ED6-BDEC-73BCF48062F2}"/>
    <cellStyle name="Comma 10 8 4 6" xfId="27705" xr:uid="{C61043AE-8F9B-4CE4-9CDC-637A063842EF}"/>
    <cellStyle name="Comma 10 8 4 7" xfId="7616" xr:uid="{16FA7E6C-2922-4C71-B34F-DCFB4964055E}"/>
    <cellStyle name="Comma 10 8 4 8" xfId="31794" xr:uid="{2F799AB4-943D-409D-A7E5-CB8AF8A7A6FF}"/>
    <cellStyle name="Comma 10 8 5" xfId="752" xr:uid="{D739538D-AD55-4449-BBB8-14E27B7EF714}"/>
    <cellStyle name="Comma 10 8 5 2" xfId="2022" xr:uid="{08D7822A-E50D-4322-B774-69DD49A537B3}"/>
    <cellStyle name="Comma 10 8 5 2 2" xfId="3881" xr:uid="{1463EE79-76A1-4CEA-9D8D-3DDB60A95703}"/>
    <cellStyle name="Comma 10 8 5 2 2 2" xfId="26970" xr:uid="{E2F8DFC0-3AE3-445A-AE39-86102D6AFA93}"/>
    <cellStyle name="Comma 10 8 5 2 2 3" xfId="28898" xr:uid="{0F7C0684-7DD6-494E-8705-C6167B68C93A}"/>
    <cellStyle name="Comma 10 8 5 2 2 4" xfId="20864" xr:uid="{FDC6EFF9-8A59-4551-8F2D-5FA50F5847EE}"/>
    <cellStyle name="Comma 10 8 5 2 3" xfId="26007" xr:uid="{EC6E4BBB-514B-4AE4-9C94-F73F231AA715}"/>
    <cellStyle name="Comma 10 8 5 2 4" xfId="27934" xr:uid="{E65502AD-734A-4D8E-8101-88C29327D8D5}"/>
    <cellStyle name="Comma 10 8 5 2 5" xfId="8659" xr:uid="{8F32E48C-88C7-4AE0-A6A3-3FB13BBF9704}"/>
    <cellStyle name="Comma 10 8 5 3" xfId="3582" xr:uid="{9DC93248-0091-4E35-A0C9-E348F264EB62}"/>
    <cellStyle name="Comma 10 8 5 3 2" xfId="23403" xr:uid="{A31C21E7-47F8-4628-A087-93A274266E51}"/>
    <cellStyle name="Comma 10 8 5 3 2 2" xfId="27410" xr:uid="{66BCE3C4-4CB1-472A-B390-244706BA7DC9}"/>
    <cellStyle name="Comma 10 8 5 3 2 3" xfId="29338" xr:uid="{B4D4A85D-3C9D-4F35-8B11-6BC154D853A8}"/>
    <cellStyle name="Comma 10 8 5 3 3" xfId="26447" xr:uid="{22A754D8-9ED1-41C9-8729-10E6F66D3695}"/>
    <cellStyle name="Comma 10 8 5 3 4" xfId="28375" xr:uid="{53DD710B-9510-4614-B38C-4C1884FB83B8}"/>
    <cellStyle name="Comma 10 8 5 3 5" xfId="16544" xr:uid="{17B9882E-B15B-4E8C-85DF-D0EB582C2300}"/>
    <cellStyle name="Comma 10 8 5 4" xfId="19884" xr:uid="{A7B86034-1434-4BB0-88ED-DFD958397373}"/>
    <cellStyle name="Comma 10 8 5 4 2" xfId="26742" xr:uid="{4FD9255D-8CC4-4DAD-972E-226934D65E03}"/>
    <cellStyle name="Comma 10 8 5 4 3" xfId="28670" xr:uid="{052187C3-03F2-47ED-89AF-F954F9480245}"/>
    <cellStyle name="Comma 10 8 5 5" xfId="25779" xr:uid="{4D30EB36-4214-45D7-8E76-507587D3F312}"/>
    <cellStyle name="Comma 10 8 5 6" xfId="27706" xr:uid="{3CF8E16F-E032-42C1-A4BF-349B4531BFC7}"/>
    <cellStyle name="Comma 10 8 5 7" xfId="7617" xr:uid="{5E2E1307-48BF-47EF-908C-F89CDF536837}"/>
    <cellStyle name="Comma 10 8 5 8" xfId="31795" xr:uid="{D0A08393-6ED0-496A-8714-C2B5E36D29A8}"/>
    <cellStyle name="Comma 10 8 6" xfId="753" xr:uid="{642F5DF3-0890-42FC-95C6-B4A720942D15}"/>
    <cellStyle name="Comma 10 8 6 2" xfId="2023" xr:uid="{4CF551A3-4792-44BB-A4B7-282C6EB1FE48}"/>
    <cellStyle name="Comma 10 8 6 2 2" xfId="3882" xr:uid="{6B2BD0EE-AD4A-4B09-8442-FC5EB8FF5F9B}"/>
    <cellStyle name="Comma 10 8 6 2 2 2" xfId="26971" xr:uid="{44D72EC8-B26D-4019-87F6-9DA0DA497205}"/>
    <cellStyle name="Comma 10 8 6 2 2 3" xfId="28899" xr:uid="{EE7EE231-473F-426A-AA01-E064B7AD84BC}"/>
    <cellStyle name="Comma 10 8 6 2 2 4" xfId="20865" xr:uid="{9967E758-7E75-4A7D-8E0C-82038A140D66}"/>
    <cellStyle name="Comma 10 8 6 2 3" xfId="26008" xr:uid="{CCD4E0DB-CC90-423A-BC3D-6F7A89E06184}"/>
    <cellStyle name="Comma 10 8 6 2 4" xfId="27935" xr:uid="{789A53B8-5E9B-44C4-BBDD-F2013B0697FD}"/>
    <cellStyle name="Comma 10 8 6 2 5" xfId="8660" xr:uid="{A21CCB26-9831-4C7B-BC7C-518ACB58AA30}"/>
    <cellStyle name="Comma 10 8 6 3" xfId="3583" xr:uid="{C8BB2CF1-45FE-45B8-91F7-6B40B424B139}"/>
    <cellStyle name="Comma 10 8 6 3 2" xfId="23404" xr:uid="{A1146D4A-86ED-4AC1-A6AB-23429C03DD1C}"/>
    <cellStyle name="Comma 10 8 6 3 2 2" xfId="27411" xr:uid="{0953F85A-BB58-412C-A1B1-ED061D6DF32E}"/>
    <cellStyle name="Comma 10 8 6 3 2 3" xfId="29339" xr:uid="{85999378-FCB2-48AD-B5CF-AC3DF4ACF860}"/>
    <cellStyle name="Comma 10 8 6 3 3" xfId="26448" xr:uid="{A9572473-83D6-4CA2-8017-F5331823E0B8}"/>
    <cellStyle name="Comma 10 8 6 3 4" xfId="28376" xr:uid="{73831E73-5BED-4A92-B653-7B16D6FEB815}"/>
    <cellStyle name="Comma 10 8 6 3 5" xfId="16545" xr:uid="{AB6B9A32-BE29-41E0-BC82-FFF8FA4FEEF5}"/>
    <cellStyle name="Comma 10 8 6 4" xfId="19885" xr:uid="{7C4FC56A-B7BE-4DB6-816B-ABE92B6DCEBC}"/>
    <cellStyle name="Comma 10 8 6 4 2" xfId="26743" xr:uid="{FD058812-A17F-436E-94FE-6A01D35AD499}"/>
    <cellStyle name="Comma 10 8 6 4 3" xfId="28671" xr:uid="{36F5E555-C95D-45B0-A341-9257CB2BA7BE}"/>
    <cellStyle name="Comma 10 8 6 5" xfId="25780" xr:uid="{8184E898-0405-4721-873B-E86FBC92D2F1}"/>
    <cellStyle name="Comma 10 8 6 6" xfId="27707" xr:uid="{26ABD48B-CC2A-4FF0-854E-E40431AE9895}"/>
    <cellStyle name="Comma 10 8 6 7" xfId="7618" xr:uid="{D4FA2929-1228-455B-BA8D-1C5DBD906813}"/>
    <cellStyle name="Comma 10 8 6 8" xfId="31796" xr:uid="{DACD27D7-B130-47FB-87F5-198C40F9C553}"/>
    <cellStyle name="Comma 10 8 7" xfId="754" xr:uid="{DF9DE20A-A384-48FC-9472-FBBC68DFCC39}"/>
    <cellStyle name="Comma 10 8 7 2" xfId="2024" xr:uid="{0C5BF0F7-F0BB-47C8-BFFC-B43B7FD0D8DA}"/>
    <cellStyle name="Comma 10 8 7 2 2" xfId="3883" xr:uid="{7AEB1558-D2AA-4021-8FEF-5F135734B170}"/>
    <cellStyle name="Comma 10 8 7 2 2 2" xfId="26972" xr:uid="{373CB6FC-1302-40A1-BFCD-C81122F0D21D}"/>
    <cellStyle name="Comma 10 8 7 2 2 3" xfId="28900" xr:uid="{35214CC9-37F0-4686-A7A4-3C9867587137}"/>
    <cellStyle name="Comma 10 8 7 2 2 4" xfId="20866" xr:uid="{1EADA8B4-FAE9-4F3E-9729-6E6AD110E5B8}"/>
    <cellStyle name="Comma 10 8 7 2 3" xfId="26009" xr:uid="{3890011D-24B5-4E5F-A625-ADE476EDBE8F}"/>
    <cellStyle name="Comma 10 8 7 2 4" xfId="27936" xr:uid="{FFCD7166-CDA6-45B4-8461-743CD5A8ADA9}"/>
    <cellStyle name="Comma 10 8 7 2 5" xfId="8661" xr:uid="{2745F618-EE4E-4CF0-B2AB-283D9B1B14FF}"/>
    <cellStyle name="Comma 10 8 7 3" xfId="3584" xr:uid="{746B5FB0-6B87-4A57-BD86-20D1E23320FF}"/>
    <cellStyle name="Comma 10 8 7 3 2" xfId="23405" xr:uid="{C402FCB8-6957-4E94-89BA-91B0D2A04677}"/>
    <cellStyle name="Comma 10 8 7 3 2 2" xfId="27412" xr:uid="{9710BE3C-A015-4BEE-98C4-9940091D0898}"/>
    <cellStyle name="Comma 10 8 7 3 2 3" xfId="29340" xr:uid="{202E79FA-B7E9-4BCE-85EC-A5E550632B14}"/>
    <cellStyle name="Comma 10 8 7 3 3" xfId="26449" xr:uid="{45F7185D-5944-450A-930A-37C9E3A94264}"/>
    <cellStyle name="Comma 10 8 7 3 4" xfId="28377" xr:uid="{D3C9C180-6CB7-4916-A7C5-5A2A7DA37BB4}"/>
    <cellStyle name="Comma 10 8 7 3 5" xfId="16546" xr:uid="{02DC7563-45EE-42E0-86FE-E1BB98FE19D4}"/>
    <cellStyle name="Comma 10 8 7 4" xfId="19886" xr:uid="{A3E14AF2-B48F-421A-B7BF-A3E04A7ECFC4}"/>
    <cellStyle name="Comma 10 8 7 4 2" xfId="26744" xr:uid="{56ACA943-E415-471E-A460-8993E72126EF}"/>
    <cellStyle name="Comma 10 8 7 4 3" xfId="28672" xr:uid="{E908BC81-15A5-4D21-813B-80BA70145667}"/>
    <cellStyle name="Comma 10 8 7 5" xfId="25781" xr:uid="{54B2C03F-197A-4FF9-9B67-A98324138166}"/>
    <cellStyle name="Comma 10 8 7 6" xfId="27708" xr:uid="{858DBB36-DAD4-4D6F-A56B-D01BFBFD3835}"/>
    <cellStyle name="Comma 10 8 7 7" xfId="7619" xr:uid="{7A964DD4-BE72-4902-BFA1-06C8B457FAD2}"/>
    <cellStyle name="Comma 10 8 7 8" xfId="31797" xr:uid="{98DC1A39-BF42-4CFB-A4E5-24512603A6BB}"/>
    <cellStyle name="Comma 10 8 8" xfId="755" xr:uid="{FDA7484C-3F22-4338-B990-EB0F4EE04B25}"/>
    <cellStyle name="Comma 10 8 8 2" xfId="2025" xr:uid="{A4CD6B51-80D2-4343-B842-2BF400CA765E}"/>
    <cellStyle name="Comma 10 8 8 2 2" xfId="3884" xr:uid="{90365C00-360F-4436-9E6A-BDB8BF911CE8}"/>
    <cellStyle name="Comma 10 8 8 2 2 2" xfId="26973" xr:uid="{8394793C-75D7-4896-B556-CADD77E2A960}"/>
    <cellStyle name="Comma 10 8 8 2 2 3" xfId="28901" xr:uid="{34425CAB-DD73-41BD-908F-3CA9BE6F5160}"/>
    <cellStyle name="Comma 10 8 8 2 2 4" xfId="20867" xr:uid="{38DA274D-D3FD-4CE6-B1A1-F868C406F16C}"/>
    <cellStyle name="Comma 10 8 8 2 3" xfId="26010" xr:uid="{7834D6E5-B40B-4F98-B589-74B1A91576CE}"/>
    <cellStyle name="Comma 10 8 8 2 4" xfId="27937" xr:uid="{2DD67D10-5CE9-4F5C-B06E-D4D00BC49F53}"/>
    <cellStyle name="Comma 10 8 8 2 5" xfId="8662" xr:uid="{232040E5-D5E8-462E-BDA3-4D3E24B856BF}"/>
    <cellStyle name="Comma 10 8 8 3" xfId="3585" xr:uid="{8FD5896A-5597-4AAC-B224-066068FDA04C}"/>
    <cellStyle name="Comma 10 8 8 3 2" xfId="23406" xr:uid="{39123684-A33C-4AAC-B7B8-D9460FA87756}"/>
    <cellStyle name="Comma 10 8 8 3 2 2" xfId="27413" xr:uid="{B0E90981-6A1B-4C07-A4CF-ABA626B60252}"/>
    <cellStyle name="Comma 10 8 8 3 2 3" xfId="29341" xr:uid="{37337B5C-2DF1-4C00-8AB0-B3ABA84C4DD1}"/>
    <cellStyle name="Comma 10 8 8 3 3" xfId="26450" xr:uid="{EF5C9A62-24E6-4056-9A91-BFE403A55AAD}"/>
    <cellStyle name="Comma 10 8 8 3 4" xfId="28378" xr:uid="{8EB9F9D2-9FD9-4DCC-9D8A-9C9D960A9DB2}"/>
    <cellStyle name="Comma 10 8 8 3 5" xfId="16547" xr:uid="{F74B047F-BDD6-4540-8662-F9D2F8DF236A}"/>
    <cellStyle name="Comma 10 8 8 4" xfId="19887" xr:uid="{F8A4AD30-1EA8-479E-918B-33B533811317}"/>
    <cellStyle name="Comma 10 8 8 4 2" xfId="26745" xr:uid="{8DE66504-D396-4E55-8D9C-7819502275A7}"/>
    <cellStyle name="Comma 10 8 8 4 3" xfId="28673" xr:uid="{D3F4B456-ADA8-4F55-A765-CDE20CAE8EA1}"/>
    <cellStyle name="Comma 10 8 8 5" xfId="25782" xr:uid="{907F39B4-22B9-44D6-A18B-1CB5C5C35FBE}"/>
    <cellStyle name="Comma 10 8 8 6" xfId="27709" xr:uid="{4CD7B5F4-6C0F-499C-9155-A56988598F87}"/>
    <cellStyle name="Comma 10 8 8 7" xfId="7620" xr:uid="{19A47F19-C1DD-4AB9-83B3-F539DC46467B}"/>
    <cellStyle name="Comma 10 8 8 8" xfId="31798" xr:uid="{3E85FFDC-E19B-436C-854C-9A093D1147E8}"/>
    <cellStyle name="Comma 10 8 9" xfId="756" xr:uid="{59AECB1A-A6A1-4714-B448-E24E0336DD3C}"/>
    <cellStyle name="Comma 10 8 9 2" xfId="2026" xr:uid="{1EAE66C9-3C86-4537-8B7E-1C0328973847}"/>
    <cellStyle name="Comma 10 8 9 2 2" xfId="3885" xr:uid="{6CA3DFA8-6518-42EF-AD91-274894531D0E}"/>
    <cellStyle name="Comma 10 8 9 2 2 2" xfId="26974" xr:uid="{82AF7D99-D933-4080-B979-ECB9BA70851C}"/>
    <cellStyle name="Comma 10 8 9 2 2 3" xfId="28902" xr:uid="{E38A2494-78CD-4F8D-A2BB-D308E30B6120}"/>
    <cellStyle name="Comma 10 8 9 2 2 4" xfId="20868" xr:uid="{ECB77F53-E2C3-4267-8167-D4586D4E4775}"/>
    <cellStyle name="Comma 10 8 9 2 3" xfId="26011" xr:uid="{0B1247AA-AB71-4BDE-BB4B-58D36FF324AC}"/>
    <cellStyle name="Comma 10 8 9 2 4" xfId="27938" xr:uid="{72EFF43E-76E6-4436-862F-FFD610CA18DF}"/>
    <cellStyle name="Comma 10 8 9 2 5" xfId="8663" xr:uid="{7BF62331-BD3A-4346-AC68-DE5DD364FD75}"/>
    <cellStyle name="Comma 10 8 9 3" xfId="3586" xr:uid="{35D1ECA9-D61C-40D7-BDDA-54A6C6EAFDBF}"/>
    <cellStyle name="Comma 10 8 9 3 2" xfId="23407" xr:uid="{231AAAD8-7796-4976-BCC4-BA9F8FF422B2}"/>
    <cellStyle name="Comma 10 8 9 3 2 2" xfId="27414" xr:uid="{2925CF46-F26E-49FD-A181-7BBC675A18F2}"/>
    <cellStyle name="Comma 10 8 9 3 2 3" xfId="29342" xr:uid="{B3E3ABD9-C518-4A23-88EB-31044C914D0C}"/>
    <cellStyle name="Comma 10 8 9 3 3" xfId="26451" xr:uid="{C5A5BDF8-CFE8-4A77-BE44-F10CBA4FD046}"/>
    <cellStyle name="Comma 10 8 9 3 4" xfId="28379" xr:uid="{3412980C-E5EB-4134-BC5C-773BE6316E6F}"/>
    <cellStyle name="Comma 10 8 9 3 5" xfId="16548" xr:uid="{1EDD6DD9-140A-438E-9ACA-8D3748F89087}"/>
    <cellStyle name="Comma 10 8 9 4" xfId="19888" xr:uid="{F3698BDC-DF81-4A51-A3B8-BD9E9A89B08E}"/>
    <cellStyle name="Comma 10 8 9 4 2" xfId="26746" xr:uid="{0C58D67B-50A1-4245-B64B-11D5C5973215}"/>
    <cellStyle name="Comma 10 8 9 4 3" xfId="28674" xr:uid="{9851435F-707F-4909-A134-9F36FBD1ABC9}"/>
    <cellStyle name="Comma 10 8 9 5" xfId="25783" xr:uid="{BAF35A6A-DFB2-4434-B889-51039BA74619}"/>
    <cellStyle name="Comma 10 8 9 6" xfId="27710" xr:uid="{73F1C8BF-CD79-4080-B295-D288AA2ED0B7}"/>
    <cellStyle name="Comma 10 8 9 7" xfId="7621" xr:uid="{C0302A9B-FE41-4073-A0B7-BB6BF5469193}"/>
    <cellStyle name="Comma 10 8 9 8" xfId="31799" xr:uid="{46FD5F52-CAE5-4AE5-927F-3A257F2C0B72}"/>
    <cellStyle name="Comma 10 9" xfId="8980" xr:uid="{FDED840B-5FB4-4072-B6DC-57B60D7E55A4}"/>
    <cellStyle name="Comma 10 9 2" xfId="17312" xr:uid="{D834CE1C-8E6A-47AF-8A62-0300CB951560}"/>
    <cellStyle name="Comma 10 9 2 2" xfId="23900" xr:uid="{6079A548-996A-4D0A-AF66-9B41E169DF01}"/>
    <cellStyle name="Comma 10 9 2 2 2" xfId="27492" xr:uid="{8D7FC7AC-505C-4EF4-9294-3BF10208F091}"/>
    <cellStyle name="Comma 10 9 2 2 3" xfId="29420" xr:uid="{7A50C9C3-49E2-4BD4-A505-5D3BAE2B182C}"/>
    <cellStyle name="Comma 10 9 2 3" xfId="26529" xr:uid="{61F6AC55-B470-49D6-966C-040C1B117ABD}"/>
    <cellStyle name="Comma 10 9 2 4" xfId="28457" xr:uid="{349023FE-C104-44AF-8ED1-177ED88EA791}"/>
    <cellStyle name="Comma 10 9 3" xfId="12675" xr:uid="{C58A07C1-A4D1-43AD-BC4E-D2693F8EA6C0}"/>
    <cellStyle name="Comma 10 9 3 2" xfId="23148" xr:uid="{5575A816-59D9-4C1F-964C-CE299526890F}"/>
    <cellStyle name="Comma 10 9 3 2 2" xfId="27165" xr:uid="{D1E8C77A-AEC2-4D86-BC5F-9F7C0B82A024}"/>
    <cellStyle name="Comma 10 9 3 2 3" xfId="29093" xr:uid="{0BDC9F4D-DCBE-4241-B92C-EB92092F8EB9}"/>
    <cellStyle name="Comma 10 9 3 3" xfId="26202" xr:uid="{F0AF3EB6-5CE5-46AF-9E4E-67050E86F8B0}"/>
    <cellStyle name="Comma 10 9 3 4" xfId="28130" xr:uid="{E16BEA0B-4849-4ED0-B7B0-6018C157D5CB}"/>
    <cellStyle name="Comma 10 9 4" xfId="20982" xr:uid="{C3BBB570-FC54-465C-8D98-B3F54A300A07}"/>
    <cellStyle name="Comma 10 9 4 2" xfId="27068" xr:uid="{3737E6A0-AEF0-41FC-B72B-79715DE2979B}"/>
    <cellStyle name="Comma 10 9 4 3" xfId="28996" xr:uid="{FF8D86A7-AC21-46EB-9EA6-19D21005433B}"/>
    <cellStyle name="Comma 10 9 5" xfId="26105" xr:uid="{A05AA6C3-EB29-419E-B793-AF9ED3D1CC7F}"/>
    <cellStyle name="Comma 10 9 6" xfId="28032" xr:uid="{4F7CB1BF-A1F5-4489-8107-C7F77B820A6F}"/>
    <cellStyle name="Comma 10 9 7" xfId="32101" xr:uid="{EA94638B-014C-4F54-AB14-4F17B74A891B}"/>
    <cellStyle name="Comma 11" xfId="7622" xr:uid="{6DF3EFDA-A15C-441C-AB6F-D27A35BEB9D9}"/>
    <cellStyle name="Comma 11 2" xfId="8981" xr:uid="{136EEAD5-41C7-4577-BD3A-18D6FA320BCE}"/>
    <cellStyle name="Comma 11 2 2" xfId="20983" xr:uid="{17489FDD-2372-4692-ABCD-1D4A3FEECFCE}"/>
    <cellStyle name="Comma 11 2 2 2" xfId="27069" xr:uid="{6D61663D-0679-4FEE-ACBF-B856C1E8DAC8}"/>
    <cellStyle name="Comma 11 2 2 3" xfId="28997" xr:uid="{91A4D92A-97BF-4502-A648-F818272F9BB2}"/>
    <cellStyle name="Comma 11 2 3" xfId="26106" xr:uid="{16B11F13-1838-41B8-98BA-CA7AE3249AFD}"/>
    <cellStyle name="Comma 11 2 4" xfId="28033" xr:uid="{0715E175-22D2-4AC4-AF0A-DE75B2F07E2A}"/>
    <cellStyle name="Comma 11 3" xfId="19889" xr:uid="{44E7FD46-810E-4070-99EC-1A0BDBC4DECB}"/>
    <cellStyle name="Comma 11 3 2" xfId="26747" xr:uid="{EF3FC4A5-38AF-4DAC-9AAA-B436B0FB951E}"/>
    <cellStyle name="Comma 11 3 3" xfId="28675" xr:uid="{99552F45-6DFB-45D0-8257-DB9863D9EE02}"/>
    <cellStyle name="Comma 11 4" xfId="25784" xr:uid="{E3EF3837-E7CC-4A41-BDF0-A59BC13B6E1B}"/>
    <cellStyle name="Comma 11 5" xfId="27711" xr:uid="{1CE9BF97-F88D-4B16-91FF-D8A71CF4CC33}"/>
    <cellStyle name="Comma 11 6" xfId="31800" xr:uid="{D2DC0BD6-B5D3-446B-8F3C-210D59EAB7F3}"/>
    <cellStyle name="Comma 12" xfId="7623" xr:uid="{53D16A58-2BE0-4A24-A621-1A7121AD5577}"/>
    <cellStyle name="Comma 12 2" xfId="8982" xr:uid="{B8B55D5E-C165-4666-A36F-47B094661CDE}"/>
    <cellStyle name="Comma 12 2 2" xfId="20984" xr:uid="{6001C1AF-B809-4FC4-9176-7D4C2C18DE5C}"/>
    <cellStyle name="Comma 12 2 2 2" xfId="27070" xr:uid="{78864437-14C1-4BD5-BA58-C088D7659D8A}"/>
    <cellStyle name="Comma 12 2 2 3" xfId="28998" xr:uid="{A0D49982-16C1-4A95-8733-0B90686710B6}"/>
    <cellStyle name="Comma 12 2 3" xfId="26107" xr:uid="{F1526564-3839-48F2-BE35-F9950101B18D}"/>
    <cellStyle name="Comma 12 2 4" xfId="28034" xr:uid="{52B1B47F-0879-4D1F-859C-60992E43E701}"/>
    <cellStyle name="Comma 12 3" xfId="19890" xr:uid="{FFAF251A-3B49-40EB-A017-6BD1CCB61672}"/>
    <cellStyle name="Comma 12 3 2" xfId="26748" xr:uid="{B70C879C-FC95-433D-A634-DEA5F0C1D81E}"/>
    <cellStyle name="Comma 12 3 3" xfId="28676" xr:uid="{53C4581A-F114-4A01-9ABB-5B124BD20F1B}"/>
    <cellStyle name="Comma 12 4" xfId="25785" xr:uid="{5F4FCDF3-F74E-498E-AF1E-89B3E34C9287}"/>
    <cellStyle name="Comma 12 5" xfId="27712" xr:uid="{0EBC3E1B-A169-472A-B0FE-582AA2AC3432}"/>
    <cellStyle name="Comma 12 6" xfId="31801" xr:uid="{698D156D-25D6-4E96-A3B9-10D5A63D38E3}"/>
    <cellStyle name="Comma 13" xfId="7624" xr:uid="{150370A4-4B01-4BE9-BC94-32848A5CA84D}"/>
    <cellStyle name="Comma 13 2" xfId="8983" xr:uid="{139BDA61-BFF6-450C-98F7-5613852DA0CA}"/>
    <cellStyle name="Comma 13 2 2" xfId="20985" xr:uid="{3865C6E1-5C61-47F3-AA0E-AF290C9258B7}"/>
    <cellStyle name="Comma 13 2 2 2" xfId="27071" xr:uid="{B4627A9C-B705-4CB3-BACC-269E83B034D7}"/>
    <cellStyle name="Comma 13 2 2 3" xfId="28999" xr:uid="{A63D1050-37BB-4F29-A5A4-0E67CF7870EB}"/>
    <cellStyle name="Comma 13 2 3" xfId="26108" xr:uid="{AA34231C-945C-452C-9934-A6F9F4153846}"/>
    <cellStyle name="Comma 13 2 4" xfId="28035" xr:uid="{287CE8F5-9FC5-4C8C-BF36-9B5890A98EC1}"/>
    <cellStyle name="Comma 13 3" xfId="19891" xr:uid="{86685887-0EF2-4457-BEEA-4C55353EC475}"/>
    <cellStyle name="Comma 13 3 2" xfId="26749" xr:uid="{9EBA3C81-BA03-490F-9933-9D0C5AD595D8}"/>
    <cellStyle name="Comma 13 3 3" xfId="28677" xr:uid="{A7BF580F-6BBA-4CB3-AEF3-B73887F6AE58}"/>
    <cellStyle name="Comma 13 4" xfId="25786" xr:uid="{41A6AEB1-EC68-4EF5-A4F1-4612F23A375D}"/>
    <cellStyle name="Comma 13 5" xfId="27713" xr:uid="{01C1C3F8-32D0-4F7E-8E01-35F174ED8810}"/>
    <cellStyle name="Comma 13 6" xfId="31802" xr:uid="{535FF0D1-764C-44A9-AA44-9CB4B423625E}"/>
    <cellStyle name="Comma 14" xfId="5748" xr:uid="{7DE42746-D6FE-4350-81F2-AE0AB1314DFF}"/>
    <cellStyle name="Comma 14 2" xfId="7625" xr:uid="{CDB4850B-7292-49B6-A45A-7950111F37E6}"/>
    <cellStyle name="Comma 14 2 2" xfId="8984" xr:uid="{8A158ED1-2BB9-4483-9B1E-5BEC18594665}"/>
    <cellStyle name="Comma 14 2 2 2" xfId="20986" xr:uid="{EC503470-2100-43AA-BE2C-60A69DA83D65}"/>
    <cellStyle name="Comma 14 2 2 2 2" xfId="27072" xr:uid="{EA85C844-4068-4E9C-98C7-105A6D11929A}"/>
    <cellStyle name="Comma 14 2 2 2 3" xfId="29000" xr:uid="{615ED209-FC05-4A88-8C3E-E71B2EC4F04F}"/>
    <cellStyle name="Comma 14 2 2 3" xfId="26109" xr:uid="{3F6E745A-2E44-41CB-849D-1DCFE1CD466C}"/>
    <cellStyle name="Comma 14 2 2 4" xfId="28036" xr:uid="{ABF435AD-89E5-4FEF-B8CF-459CD66F435C}"/>
    <cellStyle name="Comma 14 2 3" xfId="16550" xr:uid="{2C55C3DC-4ADB-4F8C-A479-3799950D21A7}"/>
    <cellStyle name="Comma 14 2 3 2" xfId="23408" xr:uid="{866EE91B-5C73-40AE-B0FB-7872D449FAC3}"/>
    <cellStyle name="Comma 14 2 3 2 2" xfId="27415" xr:uid="{F419AB2D-2305-45F8-805F-9BDD4160FEBA}"/>
    <cellStyle name="Comma 14 2 3 2 3" xfId="29343" xr:uid="{3447493B-0280-4385-B5B6-5106B2585F5D}"/>
    <cellStyle name="Comma 14 2 3 3" xfId="26452" xr:uid="{6199BA2A-889E-439C-9592-B3AEDA00FF75}"/>
    <cellStyle name="Comma 14 2 3 4" xfId="28380" xr:uid="{F2870DF5-EE71-48DA-B2BE-630200F348F3}"/>
    <cellStyle name="Comma 14 2 4" xfId="19892" xr:uid="{3BFD5300-0703-42D5-A53C-F7270E210E90}"/>
    <cellStyle name="Comma 14 2 4 2" xfId="26750" xr:uid="{FDC34C73-E80D-4A21-AFA6-E76BC9C8447E}"/>
    <cellStyle name="Comma 14 2 4 3" xfId="28678" xr:uid="{19DDD8DB-A8E6-4430-A0C7-F9E2087CFE7A}"/>
    <cellStyle name="Comma 14 2 5" xfId="25787" xr:uid="{CBF36740-906F-44FB-9ACA-EA4B5E8938A2}"/>
    <cellStyle name="Comma 14 2 6" xfId="27714" xr:uid="{DFBF89A5-65AD-4506-842B-0F6B35AAFA96}"/>
    <cellStyle name="Comma 14 2 7" xfId="31803" xr:uid="{5CFF3BDA-2B74-431D-8B1C-4644FF84079B}"/>
    <cellStyle name="Comma 14 3" xfId="10823" xr:uid="{A8D95083-2E78-4776-8466-1A7B7DD381FB}"/>
    <cellStyle name="Comma 15" xfId="7626" xr:uid="{8D3DB283-54EE-4B91-B4BC-AF6216859BC7}"/>
    <cellStyle name="Comma 15 2" xfId="8985" xr:uid="{C8D119C5-7A34-4190-B0A5-C4E44DCDA114}"/>
    <cellStyle name="Comma 15 2 2" xfId="15071" xr:uid="{178AB6EF-33FE-4CE7-8543-C14E53EA5C3D}"/>
    <cellStyle name="Comma 15 2 2 2" xfId="23167" xr:uid="{865E078C-0BC7-453F-BA6B-7389017B1692}"/>
    <cellStyle name="Comma 15 2 2 2 2" xfId="27179" xr:uid="{7FDDE342-A7AD-413D-A962-12687FB0F4B0}"/>
    <cellStyle name="Comma 15 2 2 2 3" xfId="29107" xr:uid="{7FE5ED38-5CE2-41FF-A215-7693CF0CAF84}"/>
    <cellStyle name="Comma 15 2 2 3" xfId="26216" xr:uid="{629B9FAC-1D9C-466A-A13F-EA9453BC3C08}"/>
    <cellStyle name="Comma 15 2 2 4" xfId="28144" xr:uid="{B58CF5B2-AF6F-4DC8-A775-26C657047E37}"/>
    <cellStyle name="Comma 15 2 3" xfId="15070" xr:uid="{778396D6-2894-4DD1-9D3D-BE3BB3E033DB}"/>
    <cellStyle name="Comma 15 2 3 2" xfId="23166" xr:uid="{D4E48805-0529-43DE-8531-9B1D70F2A304}"/>
    <cellStyle name="Comma 15 2 3 2 2" xfId="27178" xr:uid="{EB22352C-11E9-499A-A4B5-A8FFB7575710}"/>
    <cellStyle name="Comma 15 2 3 2 3" xfId="29106" xr:uid="{A0D34A38-0FDD-46C8-AB35-512639458855}"/>
    <cellStyle name="Comma 15 2 3 3" xfId="26215" xr:uid="{F56C4CA7-2712-4012-8400-38C184B2B0F8}"/>
    <cellStyle name="Comma 15 2 3 4" xfId="28143" xr:uid="{97B6E980-77FA-4D9F-9DD6-88DB7BEC4ED1}"/>
    <cellStyle name="Comma 15 2 4" xfId="20987" xr:uid="{DB154614-E1FC-478B-AD35-0F09F383015B}"/>
    <cellStyle name="Comma 15 2 4 2" xfId="27073" xr:uid="{0D89E1C8-CC80-4D56-A683-DE240081C7B4}"/>
    <cellStyle name="Comma 15 2 4 3" xfId="29001" xr:uid="{6885E18F-EAC1-4888-A51D-DE401786E868}"/>
    <cellStyle name="Comma 15 2 5" xfId="26110" xr:uid="{AEEAF50F-FCAB-48A2-B212-DAEEAFF72CB6}"/>
    <cellStyle name="Comma 15 2 6" xfId="28037" xr:uid="{11AAF919-AE35-44BD-B8BF-42F3B2BF7AAA}"/>
    <cellStyle name="Comma 15 3" xfId="15072" xr:uid="{64857D88-A4D5-43B3-81AD-D2C0D7D513A1}"/>
    <cellStyle name="Comma 15 3 2" xfId="15073" xr:uid="{EE9CF29B-4A8F-415F-8317-B995437D059C}"/>
    <cellStyle name="Comma 15 3 2 2" xfId="23169" xr:uid="{48259A1B-1793-40AB-9913-CE094807712A}"/>
    <cellStyle name="Comma 15 3 2 2 2" xfId="27181" xr:uid="{BCB5BA20-5C91-4E1F-A991-CBC02C40EB9C}"/>
    <cellStyle name="Comma 15 3 2 2 3" xfId="29109" xr:uid="{4B75AB91-3133-4DA2-A9A1-CEDEBCC26272}"/>
    <cellStyle name="Comma 15 3 2 3" xfId="26218" xr:uid="{2481804F-B0D7-428A-86EB-BED3EAE3FE89}"/>
    <cellStyle name="Comma 15 3 2 4" xfId="28146" xr:uid="{7739DAAE-3E2D-4770-BDCC-06BCC102E114}"/>
    <cellStyle name="Comma 15 3 3" xfId="23168" xr:uid="{0C7C8C35-87A5-40F6-B114-FBBF4588F3CA}"/>
    <cellStyle name="Comma 15 3 3 2" xfId="27180" xr:uid="{687ECF57-F912-48D3-A54B-E481E85E1418}"/>
    <cellStyle name="Comma 15 3 3 3" xfId="29108" xr:uid="{25D9C068-2687-41D0-94F0-143DFC7D04FA}"/>
    <cellStyle name="Comma 15 3 4" xfId="26217" xr:uid="{6C304058-8B4F-4861-856F-EC6CBCCC33B5}"/>
    <cellStyle name="Comma 15 3 5" xfId="28145" xr:uid="{725C542A-C410-4233-A589-C37ABB08B94A}"/>
    <cellStyle name="Comma 15 4" xfId="15074" xr:uid="{8A3AAE9E-7FF1-4562-9F8E-BFC2B86F6344}"/>
    <cellStyle name="Comma 15 4 2" xfId="23170" xr:uid="{D8AB8A4E-3042-4838-AF82-83F10F1F9B21}"/>
    <cellStyle name="Comma 15 4 2 2" xfId="27182" xr:uid="{35019A33-CD29-4EF7-BB46-1301DDA18079}"/>
    <cellStyle name="Comma 15 4 2 3" xfId="29110" xr:uid="{0D380029-8E5B-474D-B7D0-FDEA14246CEA}"/>
    <cellStyle name="Comma 15 4 3" xfId="26219" xr:uid="{E346FC46-2007-4C88-981D-86E67D6DFAC0}"/>
    <cellStyle name="Comma 15 4 4" xfId="28147" xr:uid="{75B86FCB-C5B2-48C1-BFD6-A6CF5D35FF6D}"/>
    <cellStyle name="Comma 15 5" xfId="15069" xr:uid="{D1311A16-F483-4C23-84B3-B651C97601F9}"/>
    <cellStyle name="Comma 15 5 2" xfId="23165" xr:uid="{21D96F6E-43ED-44E7-9A59-9A5EB4B104AC}"/>
    <cellStyle name="Comma 15 5 2 2" xfId="27177" xr:uid="{0B94A2AF-3829-41D5-99CD-CDE8307E8A98}"/>
    <cellStyle name="Comma 15 5 2 3" xfId="29105" xr:uid="{385ADDAC-E873-4DDD-B537-8E148F404D79}"/>
    <cellStyle name="Comma 15 5 3" xfId="26214" xr:uid="{3E17CD34-10F9-41B0-86A0-50B51134135C}"/>
    <cellStyle name="Comma 15 5 4" xfId="28142" xr:uid="{29D305DA-5C4D-46EA-B106-D4EC21B54859}"/>
    <cellStyle name="Comma 15 6" xfId="19893" xr:uid="{88D80E45-5ADB-4245-9373-F8B700969A8E}"/>
    <cellStyle name="Comma 15 6 2" xfId="26751" xr:uid="{067A5227-4755-4D4C-BA9A-33D042B1E637}"/>
    <cellStyle name="Comma 15 6 3" xfId="28679" xr:uid="{17081C3B-D6A5-4790-9D41-36CADDD28B6A}"/>
    <cellStyle name="Comma 15 7" xfId="25788" xr:uid="{799CB086-2837-406E-B0D4-23ADD402D58B}"/>
    <cellStyle name="Comma 15 8" xfId="27715" xr:uid="{7637ACF7-2F80-4936-AC3A-7E72D947713A}"/>
    <cellStyle name="Comma 15 9" xfId="31804" xr:uid="{C3090ECA-EDF6-4826-9DEE-23ED9CA39E52}"/>
    <cellStyle name="Comma 16" xfId="7627" xr:uid="{DBCA4F0A-58B9-48BE-871B-29D9CC48C567}"/>
    <cellStyle name="Comma 16 2" xfId="8986" xr:uid="{AE064B79-F832-45FD-B2A8-386649ADEBE2}"/>
    <cellStyle name="Comma 16 2 2" xfId="15077" xr:uid="{98CED931-D47E-479F-84C6-24B74C924C83}"/>
    <cellStyle name="Comma 16 2 2 2" xfId="23173" xr:uid="{C0E19032-E2C8-48CA-A839-05C84933EE0A}"/>
    <cellStyle name="Comma 16 2 2 2 2" xfId="27185" xr:uid="{658AECA2-24B0-4202-8E78-19E79F46A33A}"/>
    <cellStyle name="Comma 16 2 2 2 3" xfId="29113" xr:uid="{439EB22A-5C8F-43A6-BCCE-3BF96C4A9DDD}"/>
    <cellStyle name="Comma 16 2 2 3" xfId="26222" xr:uid="{67B0D37D-BEAD-4275-A6D9-5AD722E001D6}"/>
    <cellStyle name="Comma 16 2 2 4" xfId="28150" xr:uid="{6D6DEC5C-2BB1-4233-A45F-2ED4BF8FA07C}"/>
    <cellStyle name="Comma 16 2 3" xfId="15076" xr:uid="{B311636D-E2B3-45B1-AFC0-FC8FD1868265}"/>
    <cellStyle name="Comma 16 2 3 2" xfId="23172" xr:uid="{347D6BFB-0336-4C20-8CE2-D5D92D9336F3}"/>
    <cellStyle name="Comma 16 2 3 2 2" xfId="27184" xr:uid="{4B167E7E-2C43-4BC5-80B2-F52CCA421AAB}"/>
    <cellStyle name="Comma 16 2 3 2 3" xfId="29112" xr:uid="{F954F7E6-9C44-47B1-9AC0-6D885214E662}"/>
    <cellStyle name="Comma 16 2 3 3" xfId="26221" xr:uid="{1735AB8F-4BB0-4367-BD8F-83A1F9A0C043}"/>
    <cellStyle name="Comma 16 2 3 4" xfId="28149" xr:uid="{018A155D-B405-4484-AD2B-E2FD2F25C2A6}"/>
    <cellStyle name="Comma 16 2 4" xfId="20988" xr:uid="{BA51D93F-CBCB-4637-B4B7-74CFBF3B4F42}"/>
    <cellStyle name="Comma 16 2 4 2" xfId="27074" xr:uid="{4030FC10-0E8C-4145-8782-50FD230D4688}"/>
    <cellStyle name="Comma 16 2 4 3" xfId="29002" xr:uid="{74C6C5C9-AAC0-4119-AB8C-D1DE39D9FADA}"/>
    <cellStyle name="Comma 16 2 5" xfId="26111" xr:uid="{207893E6-1CD7-4E3C-9648-4FEBEA8561B9}"/>
    <cellStyle name="Comma 16 2 6" xfId="28038" xr:uid="{BABA2E89-B005-476C-8892-C94256691476}"/>
    <cellStyle name="Comma 16 3" xfId="15078" xr:uid="{D65996C0-D8FF-4B4A-9963-EDCE0B34A0C8}"/>
    <cellStyle name="Comma 16 3 2" xfId="15079" xr:uid="{EC957334-D54F-458A-A2C3-CA06BD572D06}"/>
    <cellStyle name="Comma 16 3 2 2" xfId="23175" xr:uid="{1FFAB225-B2E5-413E-A5D9-F9F1B94843DC}"/>
    <cellStyle name="Comma 16 3 2 2 2" xfId="27187" xr:uid="{9C023C4C-4C48-4C34-B534-28D2D7096511}"/>
    <cellStyle name="Comma 16 3 2 2 3" xfId="29115" xr:uid="{29A4F09E-6C08-4EEF-930D-107A949E557E}"/>
    <cellStyle name="Comma 16 3 2 3" xfId="26224" xr:uid="{3640FD95-4B52-473A-B40A-30B46A32FC09}"/>
    <cellStyle name="Comma 16 3 2 4" xfId="28152" xr:uid="{2E96CDD4-B72E-4432-B5A7-AD600FA11BBC}"/>
    <cellStyle name="Comma 16 3 3" xfId="23174" xr:uid="{D0A11C79-FC6C-42E6-8EDD-227D5A336DFA}"/>
    <cellStyle name="Comma 16 3 3 2" xfId="27186" xr:uid="{A8A68122-FDB3-4119-B6EE-9BC332464EFC}"/>
    <cellStyle name="Comma 16 3 3 3" xfId="29114" xr:uid="{03ACF55E-6891-4EF0-AAE3-70E566355892}"/>
    <cellStyle name="Comma 16 3 4" xfId="26223" xr:uid="{8576A9A6-7097-41CD-BC16-657E121BFD57}"/>
    <cellStyle name="Comma 16 3 5" xfId="28151" xr:uid="{5B2776CA-793E-404E-AB5E-CA47B4291C44}"/>
    <cellStyle name="Comma 16 4" xfId="15080" xr:uid="{B7B85837-DBC7-44EC-BDCF-10FB88466AFF}"/>
    <cellStyle name="Comma 16 4 2" xfId="23176" xr:uid="{BF12F937-EC53-4602-8B73-A7CB7E7B964D}"/>
    <cellStyle name="Comma 16 4 2 2" xfId="27188" xr:uid="{D1019C9C-D38F-4D1A-8875-5C9BCA9FF1E2}"/>
    <cellStyle name="Comma 16 4 2 3" xfId="29116" xr:uid="{DA5F3C53-C976-4383-8FE6-19F52525C629}"/>
    <cellStyle name="Comma 16 4 3" xfId="26225" xr:uid="{03586FC9-61E9-4975-A8BC-1EA06B7F0FB4}"/>
    <cellStyle name="Comma 16 4 4" xfId="28153" xr:uid="{004CA321-95AC-4F4D-90CA-589B4813E95A}"/>
    <cellStyle name="Comma 16 5" xfId="15075" xr:uid="{E3606336-DC7B-45E0-932B-BDDD77C36040}"/>
    <cellStyle name="Comma 16 5 2" xfId="23171" xr:uid="{EA6C945A-F1DF-458E-8ECB-6781A1BF2A55}"/>
    <cellStyle name="Comma 16 5 2 2" xfId="27183" xr:uid="{B739116C-68CE-412A-A7BE-713C7AD76BC3}"/>
    <cellStyle name="Comma 16 5 2 3" xfId="29111" xr:uid="{CAA8F720-53FC-4828-8DEE-331CFA61A864}"/>
    <cellStyle name="Comma 16 5 3" xfId="26220" xr:uid="{B46C0527-DD9F-437B-83C1-D301C6478365}"/>
    <cellStyle name="Comma 16 5 4" xfId="28148" xr:uid="{71C3E1E5-1013-47D3-BFD5-0C8CF462B849}"/>
    <cellStyle name="Comma 16 6" xfId="19894" xr:uid="{37B58AAE-45B6-4A76-9AD7-F00A8E1B6D87}"/>
    <cellStyle name="Comma 16 6 2" xfId="26752" xr:uid="{EE82C779-4F29-4CC7-BA4B-65985093CB16}"/>
    <cellStyle name="Comma 16 6 3" xfId="28680" xr:uid="{DC866687-0958-4AAE-BE90-18D4FEE1C3B5}"/>
    <cellStyle name="Comma 16 7" xfId="25789" xr:uid="{14AAAE7B-A9AA-4CE2-8756-04FF19FD21EB}"/>
    <cellStyle name="Comma 16 8" xfId="27716" xr:uid="{594996CB-85A4-4ED0-AA7B-96BCAFB9F37B}"/>
    <cellStyle name="Comma 16 9" xfId="31805" xr:uid="{B2E9C58B-1696-426C-9E64-1D8920CBC557}"/>
    <cellStyle name="Comma 17" xfId="7628" xr:uid="{7CD0213F-1A38-4252-AD59-1007D8696935}"/>
    <cellStyle name="Comma 17 2" xfId="8987" xr:uid="{7CE329AA-CFA2-4616-9298-2BFBAAD8D2C2}"/>
    <cellStyle name="Comma 17 2 2" xfId="15083" xr:uid="{4692904C-9EC2-4B07-88F2-E26139092854}"/>
    <cellStyle name="Comma 17 2 2 2" xfId="23179" xr:uid="{C467C749-9983-41B3-81C7-C84EFAD2CB9E}"/>
    <cellStyle name="Comma 17 2 2 2 2" xfId="27191" xr:uid="{074EE00C-15BE-49AD-B457-4A571D56FFA0}"/>
    <cellStyle name="Comma 17 2 2 2 3" xfId="29119" xr:uid="{A12E550C-968D-4778-ACEC-F65076C12688}"/>
    <cellStyle name="Comma 17 2 2 3" xfId="26228" xr:uid="{CCD989E5-DA58-43FB-BCFC-741FFF3E35D2}"/>
    <cellStyle name="Comma 17 2 2 4" xfId="28156" xr:uid="{AB852456-02D9-4BD1-AC6D-9049E979EBB9}"/>
    <cellStyle name="Comma 17 2 3" xfId="15082" xr:uid="{370FD3B1-31E7-4101-A326-C9065DFF5403}"/>
    <cellStyle name="Comma 17 2 3 2" xfId="23178" xr:uid="{BBEB5768-88D3-4836-98E3-41555AA95B91}"/>
    <cellStyle name="Comma 17 2 3 2 2" xfId="27190" xr:uid="{877F7F50-B31D-4D18-A736-177AA41818BC}"/>
    <cellStyle name="Comma 17 2 3 2 3" xfId="29118" xr:uid="{0BAA54E3-477F-4FFE-9584-8AFDFAFDF375}"/>
    <cellStyle name="Comma 17 2 3 3" xfId="26227" xr:uid="{0109A027-74A0-45D1-9DC7-4E71C42F3DF9}"/>
    <cellStyle name="Comma 17 2 3 4" xfId="28155" xr:uid="{AC76C7D2-9346-4B36-8F47-B1892448D6F8}"/>
    <cellStyle name="Comma 17 2 4" xfId="20989" xr:uid="{73947C95-545B-4025-9EA1-C49485290DAA}"/>
    <cellStyle name="Comma 17 2 4 2" xfId="27075" xr:uid="{38CF4BA7-EFE1-4059-BC0E-D06955FC4830}"/>
    <cellStyle name="Comma 17 2 4 3" xfId="29003" xr:uid="{757716B2-3A82-4E16-BC23-F8F9257BF866}"/>
    <cellStyle name="Comma 17 2 5" xfId="26112" xr:uid="{16D2D569-7A31-4B0E-A12C-60B6077CA611}"/>
    <cellStyle name="Comma 17 2 6" xfId="28039" xr:uid="{2D973FDB-047C-4382-94FB-3C8F2CB2AA99}"/>
    <cellStyle name="Comma 17 3" xfId="15084" xr:uid="{C2DEFDEE-7E59-4F75-B237-301435F4864B}"/>
    <cellStyle name="Comma 17 3 2" xfId="23180" xr:uid="{A36D8B71-73C9-4C9E-A570-80E05257B5D5}"/>
    <cellStyle name="Comma 17 3 2 2" xfId="27192" xr:uid="{1D9B65B1-E1A6-4BC5-8D0F-33B0929242AF}"/>
    <cellStyle name="Comma 17 3 2 3" xfId="29120" xr:uid="{2635CDB7-246A-4E0E-9E65-A4BCA78EF779}"/>
    <cellStyle name="Comma 17 3 3" xfId="26229" xr:uid="{665C9E15-56C0-4418-A049-FF3FF99A2A7A}"/>
    <cellStyle name="Comma 17 3 4" xfId="28157" xr:uid="{6C78E35D-95E6-4493-A8CF-664B54AFBB54}"/>
    <cellStyle name="Comma 17 4" xfId="15081" xr:uid="{99C676D5-171A-483A-B328-67D1FB22640B}"/>
    <cellStyle name="Comma 17 4 2" xfId="23177" xr:uid="{0974F502-4D76-48EE-B5AD-0A5E766682C4}"/>
    <cellStyle name="Comma 17 4 2 2" xfId="27189" xr:uid="{EBE0D112-DAE5-4193-9808-57F9395F019A}"/>
    <cellStyle name="Comma 17 4 2 3" xfId="29117" xr:uid="{AD00D465-C1A6-42B6-8506-8A88BF218CDC}"/>
    <cellStyle name="Comma 17 4 3" xfId="26226" xr:uid="{0954A69B-7063-486E-8EA6-CD44151266E8}"/>
    <cellStyle name="Comma 17 4 4" xfId="28154" xr:uid="{B57D639C-25BB-49F0-BD9C-9DB3EEA9084A}"/>
    <cellStyle name="Comma 17 5" xfId="19895" xr:uid="{9E57E39B-CEE2-43A6-8CB9-86A8210CB400}"/>
    <cellStyle name="Comma 17 5 2" xfId="26753" xr:uid="{DB197FF3-A78A-44EC-B73D-DED862C37FAA}"/>
    <cellStyle name="Comma 17 5 3" xfId="28681" xr:uid="{4926C752-A3D1-4072-BDCF-B7946EA0E054}"/>
    <cellStyle name="Comma 17 6" xfId="25790" xr:uid="{691E8891-BA9F-4AEB-BEF0-8B3BE8525F7A}"/>
    <cellStyle name="Comma 17 7" xfId="27717" xr:uid="{6F0B2C9B-75D8-480B-BE71-C47CE3B6D089}"/>
    <cellStyle name="Comma 17 8" xfId="31806" xr:uid="{3662BBE1-7485-48A2-B926-B1E6784E8EFA}"/>
    <cellStyle name="Comma 18" xfId="7629" xr:uid="{51E5B1A9-5F0F-4B8A-B581-6C2716528DB7}"/>
    <cellStyle name="Comma 18 2" xfId="8988" xr:uid="{36F0196B-9F35-4B20-AF79-39E7E14D746A}"/>
    <cellStyle name="Comma 18 2 2" xfId="15086" xr:uid="{CEA9DB71-13CB-43DC-AC23-AC4CB4EC6DB7}"/>
    <cellStyle name="Comma 18 2 2 2" xfId="23182" xr:uid="{227E737F-D9A9-4226-961F-485B59E74A28}"/>
    <cellStyle name="Comma 18 2 2 2 2" xfId="27194" xr:uid="{83A1CE2D-1C2E-49FE-875E-8749A40015CE}"/>
    <cellStyle name="Comma 18 2 2 2 3" xfId="29122" xr:uid="{10788CF6-40D0-4AD0-B6A1-90002B71F746}"/>
    <cellStyle name="Comma 18 2 2 3" xfId="26231" xr:uid="{F7F4741F-639C-45C1-8CB8-35B11BFACDF9}"/>
    <cellStyle name="Comma 18 2 2 4" xfId="28159" xr:uid="{70E3ECC2-7935-48FB-AFB4-2C2360FAD6C3}"/>
    <cellStyle name="Comma 18 2 3" xfId="20990" xr:uid="{36BCDFD9-1BAB-4EDB-A136-0BE8914A1FA1}"/>
    <cellStyle name="Comma 18 2 3 2" xfId="27076" xr:uid="{0961B2A5-F85A-4DC5-8206-E2DAEED25553}"/>
    <cellStyle name="Comma 18 2 3 3" xfId="29004" xr:uid="{4D258B5B-C52B-40D0-A4AA-5057D96F1D19}"/>
    <cellStyle name="Comma 18 2 4" xfId="26113" xr:uid="{7D74B6BF-476F-45F2-BDD2-63B7004CF9C2}"/>
    <cellStyle name="Comma 18 2 5" xfId="28040" xr:uid="{36147657-9EC7-48D0-B327-E6D0FC91E90B}"/>
    <cellStyle name="Comma 18 3" xfId="15085" xr:uid="{4DC34A9A-751C-4B3F-AA92-89BEA914BC59}"/>
    <cellStyle name="Comma 18 3 2" xfId="23181" xr:uid="{F27435F4-4B5C-4B3B-AF5C-F468CCE31C49}"/>
    <cellStyle name="Comma 18 3 2 2" xfId="27193" xr:uid="{564990FE-D7E2-424E-A335-3A4C7248B781}"/>
    <cellStyle name="Comma 18 3 2 3" xfId="29121" xr:uid="{D21C94A9-7C6A-4625-B21B-9BC5E794E0A1}"/>
    <cellStyle name="Comma 18 3 3" xfId="26230" xr:uid="{0CAD2F68-327C-4DE2-88B3-0BA558AE1CFC}"/>
    <cellStyle name="Comma 18 3 4" xfId="28158" xr:uid="{3408A9CA-4F0D-42BC-818B-E0CE4F587D76}"/>
    <cellStyle name="Comma 18 4" xfId="19896" xr:uid="{16A06DA1-9D0F-4D20-9737-3137030D3C5B}"/>
    <cellStyle name="Comma 18 4 2" xfId="26754" xr:uid="{B3380C81-08D5-4F85-8D41-3E857B931418}"/>
    <cellStyle name="Comma 18 4 3" xfId="28682" xr:uid="{1DEB62C6-D18E-4FED-9FD5-236C4F44EA78}"/>
    <cellStyle name="Comma 18 5" xfId="25791" xr:uid="{DC0F7FDC-E55F-4830-B6F6-A8CEB0349B3E}"/>
    <cellStyle name="Comma 18 6" xfId="27718" xr:uid="{681CC074-A4B6-4E6A-BFEF-3070E86416F3}"/>
    <cellStyle name="Comma 18 7" xfId="31807" xr:uid="{C80BE07F-5267-443C-B1E2-7B24DB4ADA5B}"/>
    <cellStyle name="Comma 19" xfId="7630" xr:uid="{40E3D2A3-7F04-480D-BCB8-A2A5961BAF54}"/>
    <cellStyle name="Comma 19 2" xfId="8989" xr:uid="{33667153-AD15-4864-A418-1E124DE738C5}"/>
    <cellStyle name="Comma 19 2 2" xfId="15088" xr:uid="{AABA2915-C1EB-4631-BE22-09C1B6ED6395}"/>
    <cellStyle name="Comma 19 2 2 2" xfId="23184" xr:uid="{6A183FDB-AED7-46B6-AAFA-FC6F4C9D956E}"/>
    <cellStyle name="Comma 19 2 2 2 2" xfId="27196" xr:uid="{2E697ABC-377D-4DDD-93B2-E7D2364894E8}"/>
    <cellStyle name="Comma 19 2 2 2 3" xfId="29124" xr:uid="{C918E9FB-B3D7-49D8-A60B-6F3BDD769507}"/>
    <cellStyle name="Comma 19 2 2 3" xfId="26233" xr:uid="{89E0EE7A-19F5-4F4F-96B2-91AB567BDDC8}"/>
    <cellStyle name="Comma 19 2 2 4" xfId="28161" xr:uid="{65E15431-4B34-47B6-99D6-05946A869806}"/>
    <cellStyle name="Comma 19 2 3" xfId="20991" xr:uid="{4B2861FA-6638-41AE-884C-AA53BFF2B642}"/>
    <cellStyle name="Comma 19 2 3 2" xfId="27077" xr:uid="{959EDA8C-61DA-465A-ACFD-FE9AA4A4EEE3}"/>
    <cellStyle name="Comma 19 2 3 3" xfId="29005" xr:uid="{B7CB6FB6-A52B-4304-9947-945C93A363AA}"/>
    <cellStyle name="Comma 19 2 4" xfId="26114" xr:uid="{834F9612-91A3-42B4-AAFA-0C9750612FEE}"/>
    <cellStyle name="Comma 19 2 5" xfId="28041" xr:uid="{148FD341-47C2-4C34-BE35-355F3BEE9A7C}"/>
    <cellStyle name="Comma 19 3" xfId="15087" xr:uid="{E5D148C4-12CE-41DC-BCB7-82FCEFDFC7ED}"/>
    <cellStyle name="Comma 19 3 2" xfId="23183" xr:uid="{34D4B0E4-6F16-4F39-B9E4-E06D9A1B34AB}"/>
    <cellStyle name="Comma 19 3 2 2" xfId="27195" xr:uid="{D6D64457-427C-40C1-862D-C3E8857AC2BD}"/>
    <cellStyle name="Comma 19 3 2 3" xfId="29123" xr:uid="{B1BB2CE6-E020-4D5A-B518-C4E61D8D0F2C}"/>
    <cellStyle name="Comma 19 3 3" xfId="26232" xr:uid="{6A532E31-B711-44F6-9ACA-7F015816DE89}"/>
    <cellStyle name="Comma 19 3 4" xfId="28160" xr:uid="{708E196F-A160-4D2A-830B-706CFF2FCCF4}"/>
    <cellStyle name="Comma 19 4" xfId="19897" xr:uid="{3036199C-9F9C-420F-8044-C2DA634C8B3E}"/>
    <cellStyle name="Comma 19 4 2" xfId="26755" xr:uid="{E2AAC216-0A78-403F-B1C1-4F1E6F10CA06}"/>
    <cellStyle name="Comma 19 4 3" xfId="28683" xr:uid="{694C26D9-8630-4824-8C91-B89812FCC3CE}"/>
    <cellStyle name="Comma 19 5" xfId="25792" xr:uid="{162813AF-3D5D-4E5C-A27F-C80A29BDE3F5}"/>
    <cellStyle name="Comma 19 6" xfId="27719" xr:uid="{67B21970-C742-4FD5-8165-1E134CCCEA3F}"/>
    <cellStyle name="Comma 19 7" xfId="31808" xr:uid="{514B6469-CC73-467D-87EC-611633707514}"/>
    <cellStyle name="Comma 2" xfId="115" xr:uid="{645BD3A6-E616-4BE1-961F-63BAFBBDE3AA}"/>
    <cellStyle name="Comma 2 10" xfId="758" xr:uid="{4FB08455-54CE-4242-8E72-2F776B5BBEB9}"/>
    <cellStyle name="Comma 2 10 2" xfId="2028" xr:uid="{13F30C6E-8717-41AC-8913-36A45A718B2C}"/>
    <cellStyle name="Comma 2 10 3" xfId="8990" xr:uid="{5FC72EFF-231A-4BC3-88AE-E9257536BAEA}"/>
    <cellStyle name="Comma 2 10 3 2" xfId="20992" xr:uid="{CB123373-D2BE-45E4-B798-06D9DF899524}"/>
    <cellStyle name="Comma 2 10 3 2 2" xfId="27078" xr:uid="{C65C7E17-B077-4CD8-BC04-23837C88D63D}"/>
    <cellStyle name="Comma 2 10 3 2 3" xfId="29006" xr:uid="{EAC5E4C7-A8BA-4E7E-AF14-049B93026D8F}"/>
    <cellStyle name="Comma 2 10 3 3" xfId="26115" xr:uid="{81DFCF4C-0CC1-4392-8A40-6D4385774AB7}"/>
    <cellStyle name="Comma 2 10 3 4" xfId="28042" xr:uid="{03C6E94B-7738-4EFB-AD6F-8513B0870E03}"/>
    <cellStyle name="Comma 2 10 4" xfId="15577" xr:uid="{B23DD582-4703-4232-9340-AB05DCF7FF37}"/>
    <cellStyle name="Comma 2 10 4 2" xfId="23241" xr:uid="{EFB967F3-7CD3-406A-A9C1-34F6E4365919}"/>
    <cellStyle name="Comma 2 10 4 2 2" xfId="27249" xr:uid="{CD01BDB1-ED99-4570-ACD9-CDAB4BB3D39C}"/>
    <cellStyle name="Comma 2 10 4 2 3" xfId="29177" xr:uid="{BBC85DAB-1E67-4739-95D9-2ED6730A8ACA}"/>
    <cellStyle name="Comma 2 10 4 3" xfId="26286" xr:uid="{F1F460EF-540C-49A2-AC8D-1EDF57DD3C9F}"/>
    <cellStyle name="Comma 2 10 4 4" xfId="28214" xr:uid="{1728DD08-1019-4BE4-9206-92557A5743A0}"/>
    <cellStyle name="Comma 2 10 5" xfId="19678" xr:uid="{5A56F822-404F-43DC-91C2-B55E7ECD3841}"/>
    <cellStyle name="Comma 2 10 5 2" xfId="26576" xr:uid="{45184F61-50CA-44A0-BAD6-A88047ACB331}"/>
    <cellStyle name="Comma 2 10 5 3" xfId="28504" xr:uid="{38018CF1-F985-4FA6-B2E3-6E142895040B}"/>
    <cellStyle name="Comma 2 10 6" xfId="25613" xr:uid="{D60B386A-2B8E-4003-A163-573D40030D0B}"/>
    <cellStyle name="Comma 2 10 7" xfId="27540" xr:uid="{15B6489B-DD85-4A31-A924-D09960C7FDF8}"/>
    <cellStyle name="Comma 2 10 8" xfId="5749" xr:uid="{16D817F6-E7F3-4E9C-924B-FEB1636D9538}"/>
    <cellStyle name="Comma 2 10 9" xfId="30816" xr:uid="{556E2F36-7F15-45B4-9479-BE7CB8CAE766}"/>
    <cellStyle name="Comma 2 11" xfId="759" xr:uid="{7857E440-57D5-4C8D-B98D-9F40A37F2BB9}"/>
    <cellStyle name="Comma 2 11 2" xfId="2029" xr:uid="{FE330C0A-DBFC-43D5-9F37-0C0666388B2B}"/>
    <cellStyle name="Comma 2 11 3" xfId="8991" xr:uid="{8050AABD-D96F-4A65-8178-00AD0FC723B1}"/>
    <cellStyle name="Comma 2 11 3 2" xfId="20993" xr:uid="{7A4B4306-02D6-4CE8-AFAC-7CA420B1D932}"/>
    <cellStyle name="Comma 2 11 3 2 2" xfId="27079" xr:uid="{E0843D16-E8B4-41A3-81CD-DD96D65150B3}"/>
    <cellStyle name="Comma 2 11 3 2 3" xfId="29007" xr:uid="{1CC4E3D4-4390-4CED-92A8-35EA7FAB5770}"/>
    <cellStyle name="Comma 2 11 3 3" xfId="26116" xr:uid="{D52385B3-C9BF-4DD5-949C-6174A5AC382C}"/>
    <cellStyle name="Comma 2 11 3 4" xfId="28043" xr:uid="{FB0EA97D-C8AF-4D5B-9022-F59A7B2FDC96}"/>
    <cellStyle name="Comma 2 11 4" xfId="15578" xr:uid="{12D062A4-0DBE-4C39-8427-A3F6124E97DF}"/>
    <cellStyle name="Comma 2 11 4 2" xfId="23242" xr:uid="{5247E21F-85BB-4091-AE3B-CCDD06CC14F4}"/>
    <cellStyle name="Comma 2 11 4 2 2" xfId="27250" xr:uid="{91B1B2AE-30DF-419B-866C-4E15C7FE4137}"/>
    <cellStyle name="Comma 2 11 4 2 3" xfId="29178" xr:uid="{F9248688-F46A-4F30-9718-A79BF1C26CFE}"/>
    <cellStyle name="Comma 2 11 4 3" xfId="26287" xr:uid="{C1312FE2-6F12-43A3-95E2-4E96947D47CE}"/>
    <cellStyle name="Comma 2 11 4 4" xfId="28215" xr:uid="{4F39F96A-E7DE-4DAB-A1BC-BD311EA2518C}"/>
    <cellStyle name="Comma 2 11 5" xfId="19679" xr:uid="{ED143072-C8BF-431E-8309-6BE13422ECB9}"/>
    <cellStyle name="Comma 2 11 5 2" xfId="26577" xr:uid="{02F279F6-43FF-4B59-A3B5-E76EC2DFD516}"/>
    <cellStyle name="Comma 2 11 5 3" xfId="28505" xr:uid="{F5F6C0AC-1EF0-4D7D-9022-EFBD8BA829AA}"/>
    <cellStyle name="Comma 2 11 6" xfId="25614" xr:uid="{92047DB6-DE8A-417C-9A05-260BB3B436E8}"/>
    <cellStyle name="Comma 2 11 7" xfId="27541" xr:uid="{FD4D49AC-E4A2-4B1E-AFDD-84D8D4860DEE}"/>
    <cellStyle name="Comma 2 11 8" xfId="5750" xr:uid="{3D0B0817-E7C3-4E78-85B1-0CC88BE35B21}"/>
    <cellStyle name="Comma 2 11 9" xfId="30817" xr:uid="{80E639E8-1B47-422D-A2B4-E8AE035C31F5}"/>
    <cellStyle name="Comma 2 12" xfId="760" xr:uid="{8D8BC510-160B-4EAE-9F29-55E4CC08980A}"/>
    <cellStyle name="Comma 2 12 2" xfId="2030" xr:uid="{73CC2EC5-EF21-4D94-A376-46095D2716FC}"/>
    <cellStyle name="Comma 2 12 3" xfId="8992" xr:uid="{2FDF1313-B2F6-40EE-BD31-906B23DDA83A}"/>
    <cellStyle name="Comma 2 12 3 2" xfId="20994" xr:uid="{2DCD87B1-2598-40E2-BD4C-8747C12AFC4E}"/>
    <cellStyle name="Comma 2 12 3 2 2" xfId="27080" xr:uid="{E23BD57F-FE0D-4207-8D5C-8569E1B14507}"/>
    <cellStyle name="Comma 2 12 3 2 3" xfId="29008" xr:uid="{F44D3FA9-8816-41D5-95EE-C9D5055A8CA6}"/>
    <cellStyle name="Comma 2 12 3 3" xfId="26117" xr:uid="{C4E779D8-711C-498C-956A-219306980EC6}"/>
    <cellStyle name="Comma 2 12 3 4" xfId="28044" xr:uid="{149A1863-DE30-402B-84D3-D4D3ABF9D0D9}"/>
    <cellStyle name="Comma 2 12 4" xfId="15579" xr:uid="{2869BD29-2B35-4C7E-9772-796D4F459152}"/>
    <cellStyle name="Comma 2 12 4 2" xfId="23243" xr:uid="{687A21E6-2538-473B-9FDB-07A4D9A0CDDF}"/>
    <cellStyle name="Comma 2 12 4 2 2" xfId="27251" xr:uid="{C5473EF7-6876-4E3B-9AAC-4BA7CF611C94}"/>
    <cellStyle name="Comma 2 12 4 2 3" xfId="29179" xr:uid="{BA19EA4D-420E-490B-956A-5CC05D514C6E}"/>
    <cellStyle name="Comma 2 12 4 3" xfId="26288" xr:uid="{2A71EEDB-D71D-4C23-A458-FE2CB93FECAA}"/>
    <cellStyle name="Comma 2 12 4 4" xfId="28216" xr:uid="{D733ADA8-42E4-4FC9-915A-27E1D3A3F47D}"/>
    <cellStyle name="Comma 2 12 5" xfId="19680" xr:uid="{8C237A9C-2971-4079-A811-12DBFAD55DC8}"/>
    <cellStyle name="Comma 2 12 5 2" xfId="26578" xr:uid="{E74901DD-74ED-44AA-ABDF-A3DB7EBBB75B}"/>
    <cellStyle name="Comma 2 12 5 3" xfId="28506" xr:uid="{2E39C2A9-F369-4A51-90E6-73A4751E2DCC}"/>
    <cellStyle name="Comma 2 12 6" xfId="25615" xr:uid="{C1974827-74BA-42F5-A89A-7C18FB548C8A}"/>
    <cellStyle name="Comma 2 12 7" xfId="27542" xr:uid="{531DE076-AF2E-48A0-9B47-A896EA343ECB}"/>
    <cellStyle name="Comma 2 12 8" xfId="5751" xr:uid="{6C3DC257-0B02-499C-9B6D-4F52DEB2C5A1}"/>
    <cellStyle name="Comma 2 12 9" xfId="30818" xr:uid="{B890D086-B3A5-4B87-8CA3-13FDFA002D3A}"/>
    <cellStyle name="Comma 2 13" xfId="761" xr:uid="{9687F328-ED81-49BB-8675-0939B6A7A892}"/>
    <cellStyle name="Comma 2 13 2" xfId="2031" xr:uid="{B820F65D-3A09-46AE-B4A6-CDE719092A24}"/>
    <cellStyle name="Comma 2 13 3" xfId="8993" xr:uid="{BA902EA0-0AFF-4D56-B81C-FE107EFFAC3A}"/>
    <cellStyle name="Comma 2 13 3 2" xfId="20995" xr:uid="{CB9EAB9A-07CD-4FCF-AACB-768E6B5B47BD}"/>
    <cellStyle name="Comma 2 13 3 2 2" xfId="27081" xr:uid="{98B70FE5-2EE3-420C-BF87-A341AC35FCEB}"/>
    <cellStyle name="Comma 2 13 3 2 3" xfId="29009" xr:uid="{AD4B0531-B56B-4B12-9B64-333FEAEC2799}"/>
    <cellStyle name="Comma 2 13 3 3" xfId="26118" xr:uid="{E3F58424-4060-4D18-BB48-B25BC32557A4}"/>
    <cellStyle name="Comma 2 13 3 4" xfId="28045" xr:uid="{36AF503B-C2F7-499F-BCE3-715627F8EAA2}"/>
    <cellStyle name="Comma 2 13 3 5" xfId="49462" xr:uid="{9F3B6E1C-37EC-474E-8D5C-750549C5B05E}"/>
    <cellStyle name="Comma 2 13 4" xfId="15580" xr:uid="{28D8248A-F995-413E-9D0F-31A6E3302B5C}"/>
    <cellStyle name="Comma 2 13 4 2" xfId="23244" xr:uid="{49E7A746-11EF-488A-ABBD-EC80B125368D}"/>
    <cellStyle name="Comma 2 13 4 2 2" xfId="27252" xr:uid="{A5326307-8C06-4A39-8BF2-431D72B67EA0}"/>
    <cellStyle name="Comma 2 13 4 2 3" xfId="29180" xr:uid="{7774650A-F835-456A-8331-64F6C2377281}"/>
    <cellStyle name="Comma 2 13 4 3" xfId="26289" xr:uid="{E199015A-6950-4E85-A8EF-21C3B345AE2C}"/>
    <cellStyle name="Comma 2 13 4 4" xfId="28217" xr:uid="{597AB0CC-9941-44F0-A6D1-76B2B86E8679}"/>
    <cellStyle name="Comma 2 13 5" xfId="19681" xr:uid="{4FDAC7CC-AE65-495B-8E3D-08A2C20C993E}"/>
    <cellStyle name="Comma 2 13 5 2" xfId="26579" xr:uid="{0B2B3CBE-57CA-48E3-8F66-9EE756486E82}"/>
    <cellStyle name="Comma 2 13 5 3" xfId="28507" xr:uid="{556EF064-46DA-4808-B129-44A3980B6274}"/>
    <cellStyle name="Comma 2 13 6" xfId="25616" xr:uid="{CE339239-96BC-4F78-944D-C179E42008D1}"/>
    <cellStyle name="Comma 2 13 7" xfId="27543" xr:uid="{1B1549B8-BCC9-4074-A1A3-226D1A2DEC38}"/>
    <cellStyle name="Comma 2 13 8" xfId="5752" xr:uid="{5CB483D3-FE89-4031-ADDA-20E595C27281}"/>
    <cellStyle name="Comma 2 13 9" xfId="30819" xr:uid="{B2D88CF6-1D95-4D6C-A049-42C96E67FAA5}"/>
    <cellStyle name="Comma 2 14" xfId="762" xr:uid="{4FC5DB32-B731-40C1-9DBE-E649B391000B}"/>
    <cellStyle name="Comma 2 14 2" xfId="2032" xr:uid="{022F6B2D-57FC-4BFD-9399-04AFBC18222B}"/>
    <cellStyle name="Comma 2 15" xfId="763" xr:uid="{A6DF56AA-91B4-45AC-B1CE-0C5DA2434F2F}"/>
    <cellStyle name="Comma 2 15 2" xfId="2033" xr:uid="{EC56A6DD-C3BE-4811-A437-121DD4103BE4}"/>
    <cellStyle name="Comma 2 16" xfId="764" xr:uid="{6FF1E9FC-1F76-476A-B11A-CE077F5BAB34}"/>
    <cellStyle name="Comma 2 16 2" xfId="2034" xr:uid="{AF909148-0C57-4C3F-B93A-5F72B15C84B9}"/>
    <cellStyle name="Comma 2 17" xfId="2027" xr:uid="{5158D987-B8A9-420E-B8FC-2FBC57C53E50}"/>
    <cellStyle name="Comma 2 17 2" xfId="3082" xr:uid="{1FFD5E3C-DEBB-410C-9A16-3837CC7128F1}"/>
    <cellStyle name="Comma 2 17 2 2" xfId="20996" xr:uid="{8B4B152B-6E6F-466F-807B-4674E29EAFC2}"/>
    <cellStyle name="Comma 2 17 2 2 2" xfId="27082" xr:uid="{3E28D00D-815D-41E2-9290-2DE7B6A28C2F}"/>
    <cellStyle name="Comma 2 17 2 2 3" xfId="29010" xr:uid="{1FD4909D-A47F-4DFB-9E15-37308ECDE92B}"/>
    <cellStyle name="Comma 2 17 2 3" xfId="26119" xr:uid="{52C29F71-A458-4652-B8B6-03118ABCF771}"/>
    <cellStyle name="Comma 2 17 2 4" xfId="28046" xr:uid="{BB0C51BA-E96D-4061-92C9-716576B3B5A2}"/>
    <cellStyle name="Comma 2 17 2 5" xfId="8994" xr:uid="{BE19D332-A30B-4B72-86CC-1803547E401D}"/>
    <cellStyle name="Comma 2 17 3" xfId="3308" xr:uid="{AC17F744-9EBB-4569-85A0-6E2EF6B4BC26}"/>
    <cellStyle name="Comma 2 17 3 2" xfId="26756" xr:uid="{E1C85DCF-1599-4FEF-AB5C-1885AE9EAA2B}"/>
    <cellStyle name="Comma 2 17 3 3" xfId="28684" xr:uid="{FEE0466A-FAB2-4C8A-B980-43A4140C9EC6}"/>
    <cellStyle name="Comma 2 17 3 4" xfId="19898" xr:uid="{0AD0E562-6C2D-4187-A571-57AC76AD5612}"/>
    <cellStyle name="Comma 2 17 4" xfId="25793" xr:uid="{808D8511-6253-4945-ADCB-62E213A8C861}"/>
    <cellStyle name="Comma 2 17 5" xfId="27720" xr:uid="{83D7AB98-ADB6-47E3-82ED-5B35D5B0C1D8}"/>
    <cellStyle name="Comma 2 17 6" xfId="7631" xr:uid="{08DECC24-9BEB-465D-8DF0-56FC402D4489}"/>
    <cellStyle name="Comma 2 17 7" xfId="31809" xr:uid="{AA92C95E-848D-42DD-8AD1-CD00565BC74D}"/>
    <cellStyle name="Comma 2 18" xfId="757" xr:uid="{C2668805-9612-4D27-BD81-A78EA705F33F}"/>
    <cellStyle name="Comma 2 18 2" xfId="8995" xr:uid="{2BAA9C96-B078-4D49-A814-D727B903DD09}"/>
    <cellStyle name="Comma 2 18 2 2" xfId="20997" xr:uid="{A9E7000A-B44D-4211-AC9B-78E6DBB4C95D}"/>
    <cellStyle name="Comma 2 18 2 2 2" xfId="27083" xr:uid="{DE97CBC3-EC3F-4D69-8104-26B01934C8E2}"/>
    <cellStyle name="Comma 2 18 2 2 3" xfId="29011" xr:uid="{A9430C1F-9827-4D80-B12C-E99924A8F992}"/>
    <cellStyle name="Comma 2 18 2 3" xfId="26120" xr:uid="{8C3C2C22-BEEC-4A89-A64B-4CEDF4BBA632}"/>
    <cellStyle name="Comma 2 18 2 4" xfId="28047" xr:uid="{6AA90CDC-7D22-4E63-9C98-D6DD156ADDCA}"/>
    <cellStyle name="Comma 2 18 3" xfId="19899" xr:uid="{80BE77EA-2ADE-4426-8C11-820E74D36514}"/>
    <cellStyle name="Comma 2 18 3 2" xfId="26757" xr:uid="{14D746BC-B81A-4E7C-A075-F293C812EDE0}"/>
    <cellStyle name="Comma 2 18 3 3" xfId="28685" xr:uid="{4A5C1392-2FDB-496B-A552-8B0F5A9BFB44}"/>
    <cellStyle name="Comma 2 18 4" xfId="25794" xr:uid="{FF571E2E-5D81-47DF-8D00-937E4710A4D8}"/>
    <cellStyle name="Comma 2 18 5" xfId="27721" xr:uid="{07D97127-211E-4816-AFD1-801D26FAD1E2}"/>
    <cellStyle name="Comma 2 18 6" xfId="7632" xr:uid="{8402E407-B4D2-4ACB-868B-CEC54DBC0757}"/>
    <cellStyle name="Comma 2 18 7" xfId="31810" xr:uid="{8604749B-FB1A-4D2F-BE1E-E259D580A82A}"/>
    <cellStyle name="Comma 2 19" xfId="3433" xr:uid="{F70096E7-EB14-473C-A696-9B6311C42D27}"/>
    <cellStyle name="Comma 2 19 2" xfId="7634" xr:uid="{AE61556B-F63E-4B27-BCB7-D67B00AA3951}"/>
    <cellStyle name="Comma 2 19 2 2" xfId="8997" xr:uid="{65634CF2-61F1-4300-8EC9-1E77525050B6}"/>
    <cellStyle name="Comma 2 19 2 2 2" xfId="20999" xr:uid="{141835F9-94E6-47FA-93AC-365F1EF3A4E0}"/>
    <cellStyle name="Comma 2 19 2 2 2 2" xfId="27085" xr:uid="{5282D93D-0B5B-4F79-81B5-EB271EBC34BA}"/>
    <cellStyle name="Comma 2 19 2 2 2 3" xfId="29013" xr:uid="{768937BE-85A0-416E-B529-134D58A56DBE}"/>
    <cellStyle name="Comma 2 19 2 2 3" xfId="26122" xr:uid="{0F255DD6-B4A0-4799-AA57-7D2873676C8F}"/>
    <cellStyle name="Comma 2 19 2 2 4" xfId="28049" xr:uid="{853A11DD-40A4-47A8-906B-047ECE38AA0E}"/>
    <cellStyle name="Comma 2 19 2 3" xfId="19901" xr:uid="{0F212C2F-8856-4146-ABCF-4BDE540AFFE2}"/>
    <cellStyle name="Comma 2 19 2 3 2" xfId="26759" xr:uid="{7CD86A3D-C39D-483D-940A-8200C858D4A4}"/>
    <cellStyle name="Comma 2 19 2 3 3" xfId="28687" xr:uid="{605C4229-4F02-4916-8569-8753B2163C0A}"/>
    <cellStyle name="Comma 2 19 2 4" xfId="25796" xr:uid="{0D182092-2BF9-4245-BF34-423464A06F48}"/>
    <cellStyle name="Comma 2 19 2 5" xfId="27723" xr:uid="{92F8C279-F16A-4779-AD1E-C64D7A1EC6B0}"/>
    <cellStyle name="Comma 2 19 2 6" xfId="31812" xr:uid="{04F085DD-9BB2-43D4-9371-422EB54937FA}"/>
    <cellStyle name="Comma 2 19 3" xfId="8996" xr:uid="{6EA2BCA3-1042-4475-AE40-A7753104031A}"/>
    <cellStyle name="Comma 2 19 3 2" xfId="12677" xr:uid="{F0AE0FED-8682-4332-896A-DDD57000970A}"/>
    <cellStyle name="Comma 2 19 3 2 2" xfId="15089" xr:uid="{426F8F34-966C-4F88-A64F-966FA8AE6BE4}"/>
    <cellStyle name="Comma 2 19 3 2 2 2" xfId="23185" xr:uid="{18A4AA8C-2D87-4EDB-BB8B-47B743ECBB38}"/>
    <cellStyle name="Comma 2 19 3 2 2 2 2" xfId="27197" xr:uid="{095C34FB-BD94-4F33-BB5E-F10BE0B14ABF}"/>
    <cellStyle name="Comma 2 19 3 2 2 2 3" xfId="29125" xr:uid="{1EFE290B-4FF5-4195-A9F5-4EC62A19F7D7}"/>
    <cellStyle name="Comma 2 19 3 2 2 3" xfId="26234" xr:uid="{F81C769D-E0F2-4243-B485-1E2408BC08B2}"/>
    <cellStyle name="Comma 2 19 3 2 2 4" xfId="28162" xr:uid="{45FC35E4-8817-4A13-8786-4869AF3A4CC1}"/>
    <cellStyle name="Comma 2 19 3 2 3" xfId="23150" xr:uid="{E0F4BFC6-C17A-4ED5-ABF7-0598FD2C0678}"/>
    <cellStyle name="Comma 2 19 3 2 3 2" xfId="27167" xr:uid="{5BFAB613-EA47-4B17-88C5-80644121AB50}"/>
    <cellStyle name="Comma 2 19 3 2 3 3" xfId="29095" xr:uid="{243BEE46-3D56-46F6-9B03-F0A70DC90239}"/>
    <cellStyle name="Comma 2 19 3 2 4" xfId="26204" xr:uid="{4AF89790-6C87-40FB-8417-F0700BD7E73B}"/>
    <cellStyle name="Comma 2 19 3 2 5" xfId="28132" xr:uid="{EB3A4BA5-A02A-49CA-9194-E7A93AFC148B}"/>
    <cellStyle name="Comma 2 19 3 2 6" xfId="32103" xr:uid="{A9A3F5C8-1F6B-4FEF-B190-A8BD32F36510}"/>
    <cellStyle name="Comma 2 19 3 3" xfId="20998" xr:uid="{73BC1160-122C-41B6-BA5F-9F3F801E2324}"/>
    <cellStyle name="Comma 2 19 3 3 2" xfId="27084" xr:uid="{77EF2AA2-11AC-4EBD-ACB7-89430FDFC588}"/>
    <cellStyle name="Comma 2 19 3 3 3" xfId="29012" xr:uid="{7883F6F4-A938-4B1A-A268-6FBF5DA574AA}"/>
    <cellStyle name="Comma 2 19 3 3 4" xfId="32104" xr:uid="{AE4E1600-5E19-4ED7-8D7E-417A8A9C6CBB}"/>
    <cellStyle name="Comma 2 19 3 4" xfId="26121" xr:uid="{11A67980-356A-4789-8040-ED5156BA3EA4}"/>
    <cellStyle name="Comma 2 19 3 4 2" xfId="49463" xr:uid="{1BD29760-DF20-4623-96E0-472FEEF9DE04}"/>
    <cellStyle name="Comma 2 19 3 5" xfId="28048" xr:uid="{AFE3156E-78B4-4686-9BC8-B578791715B5}"/>
    <cellStyle name="Comma 2 19 3 6" xfId="32102" xr:uid="{A758D8F3-7BFD-4019-B003-DC20C4211CB5}"/>
    <cellStyle name="Comma 2 19 4" xfId="12678" xr:uid="{7309066D-90E8-4E12-8569-998F1092DCEF}"/>
    <cellStyle name="Comma 2 19 4 2" xfId="15090" xr:uid="{F457A6EF-6757-4CD2-B8BE-55434F140554}"/>
    <cellStyle name="Comma 2 19 4 2 2" xfId="23186" xr:uid="{3FC2CBCB-43C9-42FC-A7BC-AB6A5E04EB22}"/>
    <cellStyle name="Comma 2 19 4 2 2 2" xfId="27198" xr:uid="{B47991DB-C9E5-4E67-BC10-B63605DF9F67}"/>
    <cellStyle name="Comma 2 19 4 2 2 3" xfId="29126" xr:uid="{7938FA7E-821F-4088-BBB8-32EC8B9AC5EF}"/>
    <cellStyle name="Comma 2 19 4 2 3" xfId="26235" xr:uid="{E9CE9754-D06F-40DD-8C22-A47DBF599FF3}"/>
    <cellStyle name="Comma 2 19 4 2 4" xfId="28163" xr:uid="{5035A4AE-33FC-4073-BB61-EFE36509992F}"/>
    <cellStyle name="Comma 2 19 4 3" xfId="23151" xr:uid="{11D2D8ED-0AB2-48F4-8D46-CC2CFBD255C4}"/>
    <cellStyle name="Comma 2 19 4 3 2" xfId="27168" xr:uid="{88486083-5A9A-468B-9A63-EFAD65B7C76E}"/>
    <cellStyle name="Comma 2 19 4 3 3" xfId="29096" xr:uid="{5FD89ABB-A1AD-41DE-AF88-E0694E3321E6}"/>
    <cellStyle name="Comma 2 19 4 4" xfId="26205" xr:uid="{E4CE0F8D-F0B3-4838-BF61-55DC9B8FD82E}"/>
    <cellStyle name="Comma 2 19 4 5" xfId="28133" xr:uid="{D363002A-A102-4C8B-827B-EC31E52C0135}"/>
    <cellStyle name="Comma 2 19 4 6" xfId="32105" xr:uid="{EA7E132A-0D75-4629-8CBE-6C8A9BA5F2D8}"/>
    <cellStyle name="Comma 2 19 5" xfId="19900" xr:uid="{3DC12526-58C5-4C0B-86F0-B205211EB756}"/>
    <cellStyle name="Comma 2 19 5 2" xfId="26758" xr:uid="{4D9E44F6-4B79-47B6-94AC-7193A5D772FC}"/>
    <cellStyle name="Comma 2 19 5 3" xfId="28686" xr:uid="{EEDD3FF3-585A-477F-AC42-DDF703294939}"/>
    <cellStyle name="Comma 2 19 5 4" xfId="32106" xr:uid="{048B2882-01ED-44A1-AEC3-919393504991}"/>
    <cellStyle name="Comma 2 19 6" xfId="25795" xr:uid="{B3C82983-32DB-42E5-94A9-5F6AA790D1B3}"/>
    <cellStyle name="Comma 2 19 7" xfId="27722" xr:uid="{08B81CA3-7003-4E19-9763-A673F2263ED1}"/>
    <cellStyle name="Comma 2 19 8" xfId="7633" xr:uid="{5EA5AA92-6AAB-46C9-986C-D92D5214DB7B}"/>
    <cellStyle name="Comma 2 19 9" xfId="31811" xr:uid="{F2C20028-8FB9-473D-8217-2D8E55B310F6}"/>
    <cellStyle name="Comma 2 2" xfId="116" xr:uid="{5C374FF7-C9A8-4EB8-BA2A-F34B92C758B1}"/>
    <cellStyle name="Comma 2 2 10" xfId="19604" xr:uid="{47D95320-E3B6-4AEA-97FA-6251C59BA73B}"/>
    <cellStyle name="Comma 2 2 10 2" xfId="26540" xr:uid="{498DAF9A-4DAD-405B-B83C-54BBDA76BDE5}"/>
    <cellStyle name="Comma 2 2 10 3" xfId="28468" xr:uid="{3B2C0F4E-2CA2-46A4-95E1-5D05217BE8CA}"/>
    <cellStyle name="Comma 2 2 10 4" xfId="29564" xr:uid="{AE161539-2694-4B61-AF48-9F378F1AAD36}"/>
    <cellStyle name="Comma 2 2 11" xfId="25577" xr:uid="{D10A0DAE-B3DD-46BD-99C1-DC00805C65FC}"/>
    <cellStyle name="Comma 2 2 12" xfId="27504" xr:uid="{5A6F5106-B728-4416-BB30-625511499C38}"/>
    <cellStyle name="Comma 2 2 13" xfId="4485" xr:uid="{BC13714C-DCC1-4267-B1FB-A74D84E59D4F}"/>
    <cellStyle name="Comma 2 2 14" xfId="29449" xr:uid="{F3439644-CA0D-4BE6-99C2-9E60F44A62A5}"/>
    <cellStyle name="Comma 2 2 2" xfId="2035" xr:uid="{05715032-C590-474A-9C39-A50BCCA4C1D5}"/>
    <cellStyle name="Comma 2 2 2 10" xfId="25578" xr:uid="{8E035B5B-3CD6-4159-B6B1-E9AB9178D664}"/>
    <cellStyle name="Comma 2 2 2 11" xfId="27505" xr:uid="{B8CA9450-CA56-472A-9547-679CBD755E09}"/>
    <cellStyle name="Comma 2 2 2 12" xfId="4486" xr:uid="{26032455-655E-4E7E-B481-91DF9C813B98}"/>
    <cellStyle name="Comma 2 2 2 13" xfId="29452" xr:uid="{5CBB8FDE-2116-4851-96F9-1B1465354F34}"/>
    <cellStyle name="Comma 2 2 2 2" xfId="4487" xr:uid="{1777F617-93DF-443D-BCF2-756B40761006}"/>
    <cellStyle name="Comma 2 2 2 2 2" xfId="8855" xr:uid="{85AED752-D5DF-4B70-B6EC-9D56B2D1D085}"/>
    <cellStyle name="Comma 2 2 2 2 2 2" xfId="20942" xr:uid="{6704AD36-33CF-433E-A825-88EE9CB7A69B}"/>
    <cellStyle name="Comma 2 2 2 2 2 2 2" xfId="27044" xr:uid="{2A142896-FA0E-456C-9941-5A1720F042E3}"/>
    <cellStyle name="Comma 2 2 2 2 2 2 3" xfId="28972" xr:uid="{4C6E6B52-76A4-44F0-B9C1-8B1DA0D99A62}"/>
    <cellStyle name="Comma 2 2 2 2 2 3" xfId="26081" xr:uid="{380C0E9C-EFC7-4215-8FB2-BAD47C7BDEE0}"/>
    <cellStyle name="Comma 2 2 2 2 2 4" xfId="28008" xr:uid="{7DFAC0AC-805D-4C7C-B0DA-F38A594BE9A3}"/>
    <cellStyle name="Comma 2 2 2 2 3" xfId="15302" xr:uid="{0F8448CC-A5DA-482E-B4BD-781F44C22460}"/>
    <cellStyle name="Comma 2 2 2 2 3 2" xfId="23209" xr:uid="{F0C3A3BF-D25E-45B1-83A3-F1AF5A9F289B}"/>
    <cellStyle name="Comma 2 2 2 2 3 2 2" xfId="27219" xr:uid="{986255F4-6FA3-4200-B719-D7711FA99BDE}"/>
    <cellStyle name="Comma 2 2 2 2 3 2 3" xfId="29147" xr:uid="{8D8B5502-CCE6-4C2F-A5CD-A12CAC373F64}"/>
    <cellStyle name="Comma 2 2 2 2 3 3" xfId="26256" xr:uid="{210922A8-52A8-44B0-80A6-A51AC5CFE559}"/>
    <cellStyle name="Comma 2 2 2 2 3 4" xfId="28184" xr:uid="{98474A56-9C5F-4542-836D-0C8E532E1F71}"/>
    <cellStyle name="Comma 2 2 2 2 4" xfId="19606" xr:uid="{FA51F6BF-D8F3-4471-92B1-3BC816002954}"/>
    <cellStyle name="Comma 2 2 2 2 4 2" xfId="26542" xr:uid="{35F1C433-E264-4A9A-8245-10095E9F2125}"/>
    <cellStyle name="Comma 2 2 2 2 4 3" xfId="28470" xr:uid="{77DA2015-1BAF-42F0-81AA-08E209F6EEF7}"/>
    <cellStyle name="Comma 2 2 2 2 5" xfId="25579" xr:uid="{7C7163E5-5E09-4DFE-A5AC-1A9159511178}"/>
    <cellStyle name="Comma 2 2 2 2 6" xfId="27506" xr:uid="{5108B218-839A-4908-811D-AC0C002503C4}"/>
    <cellStyle name="Comma 2 2 2 2 7" xfId="29652" xr:uid="{B341B4B3-4B98-4561-BFB7-A77D04BE7C10}"/>
    <cellStyle name="Comma 2 2 2 3" xfId="4488" xr:uid="{0F4D3C8D-0798-42DD-A9FF-4CF3AFF86F83}"/>
    <cellStyle name="Comma 2 2 2 3 2" xfId="8856" xr:uid="{961100CB-EB1C-418E-8626-15D0975BED7D}"/>
    <cellStyle name="Comma 2 2 2 3 2 2" xfId="20943" xr:uid="{46094201-4489-4846-A8F6-B6A2727954D6}"/>
    <cellStyle name="Comma 2 2 2 3 2 2 2" xfId="27045" xr:uid="{A52BC58E-CDA8-4E19-82E5-4446531FD0E2}"/>
    <cellStyle name="Comma 2 2 2 3 2 2 3" xfId="28973" xr:uid="{321BAF21-90C7-400F-BF70-1FE9FD80EF02}"/>
    <cellStyle name="Comma 2 2 2 3 2 3" xfId="26082" xr:uid="{8FF6FF82-526A-48CF-8057-4C3B923742E7}"/>
    <cellStyle name="Comma 2 2 2 3 2 4" xfId="28009" xr:uid="{1757A848-C847-485E-908C-5A2E76BC1C34}"/>
    <cellStyle name="Comma 2 2 2 3 3" xfId="15303" xr:uid="{37FE10A1-7E76-429A-93B8-D1AC2A2DAAFB}"/>
    <cellStyle name="Comma 2 2 2 3 3 2" xfId="23210" xr:uid="{9AE6AB76-B93F-4972-B9C2-C4BF3AB7D78D}"/>
    <cellStyle name="Comma 2 2 2 3 3 2 2" xfId="27220" xr:uid="{C942ED63-F25E-4B50-BF01-753D675CC7E1}"/>
    <cellStyle name="Comma 2 2 2 3 3 2 3" xfId="29148" xr:uid="{69127C40-4B57-44B4-8AE3-C52353351F41}"/>
    <cellStyle name="Comma 2 2 2 3 3 3" xfId="26257" xr:uid="{ED4A0E7B-86EF-4A1E-981F-0788E8CBA6C3}"/>
    <cellStyle name="Comma 2 2 2 3 3 4" xfId="28185" xr:uid="{A1DE74A0-BDF2-4472-93F4-4A5655E6D712}"/>
    <cellStyle name="Comma 2 2 2 3 4" xfId="19607" xr:uid="{F115B115-AFC4-40E1-A2B0-5B5036F1BA42}"/>
    <cellStyle name="Comma 2 2 2 3 4 2" xfId="26543" xr:uid="{107A102B-4ED5-4F2F-8688-0DF246CC3193}"/>
    <cellStyle name="Comma 2 2 2 3 4 3" xfId="28471" xr:uid="{4E022CF2-7A0D-4EF4-98A8-17421C31EA6D}"/>
    <cellStyle name="Comma 2 2 2 3 5" xfId="25580" xr:uid="{C58E5770-33FF-4BB1-B0E7-2204B7F43668}"/>
    <cellStyle name="Comma 2 2 2 3 6" xfId="27507" xr:uid="{3D00FE83-E086-4953-A9E0-A5DB256ECB45}"/>
    <cellStyle name="Comma 2 2 2 3 7" xfId="29653" xr:uid="{47EEBFA0-D9D6-4BCF-A05C-CB445EC96650}"/>
    <cellStyle name="Comma 2 2 2 4" xfId="5753" xr:uid="{D11BAFFE-D833-4121-8D61-AD02CBD3CC18}"/>
    <cellStyle name="Comma 2 2 2 4 2" xfId="5754" xr:uid="{E5DE8A54-1F69-41C5-B3A4-BC323632CE49}"/>
    <cellStyle name="Comma 2 2 2 4 2 2" xfId="8999" xr:uid="{D42871B8-7A27-48C6-9175-FA2E87EE7AA7}"/>
    <cellStyle name="Comma 2 2 2 4 2 2 2" xfId="21001" xr:uid="{1A53F9E8-B473-4D64-BEDD-405EE8186CCD}"/>
    <cellStyle name="Comma 2 2 2 4 2 2 2 2" xfId="27087" xr:uid="{06A84D0B-B8E7-47F3-849C-F339C58285F5}"/>
    <cellStyle name="Comma 2 2 2 4 2 2 2 3" xfId="29015" xr:uid="{77F8CA53-7ED1-463F-8DCD-D000BE1613C8}"/>
    <cellStyle name="Comma 2 2 2 4 2 2 3" xfId="26124" xr:uid="{FF118EB7-4485-482F-BCBE-5AAF4AC571D5}"/>
    <cellStyle name="Comma 2 2 2 4 2 2 4" xfId="28051" xr:uid="{36BEEACE-3196-4485-B4CA-E4BBFA53B422}"/>
    <cellStyle name="Comma 2 2 2 4 2 3" xfId="15582" xr:uid="{B1A8D626-F6B2-4B20-88BF-B6C0590D5F6B}"/>
    <cellStyle name="Comma 2 2 2 4 2 3 2" xfId="23246" xr:uid="{9B522224-34A0-4763-8B3E-40394AEAB162}"/>
    <cellStyle name="Comma 2 2 2 4 2 3 2 2" xfId="27254" xr:uid="{D9A2D2F3-31F3-4D14-9284-BE172A0B414A}"/>
    <cellStyle name="Comma 2 2 2 4 2 3 2 3" xfId="29182" xr:uid="{423B2D97-7E06-43ED-832C-1211D3B39E83}"/>
    <cellStyle name="Comma 2 2 2 4 2 3 3" xfId="26291" xr:uid="{7AF143D3-DA6F-44FD-A9DD-AB828E5CA579}"/>
    <cellStyle name="Comma 2 2 2 4 2 3 4" xfId="28219" xr:uid="{5C8AF847-5C83-4C9E-A7A5-F16CEF3EC7DD}"/>
    <cellStyle name="Comma 2 2 2 4 2 4" xfId="19683" xr:uid="{8A2B751C-71D7-42B1-B95F-D464DE3F3B00}"/>
    <cellStyle name="Comma 2 2 2 4 2 4 2" xfId="26581" xr:uid="{8FF41A9D-8A27-4DF3-B4BB-9A58CD33748B}"/>
    <cellStyle name="Comma 2 2 2 4 2 4 3" xfId="28509" xr:uid="{822A3116-7BA9-4560-8A55-F3C365576DA6}"/>
    <cellStyle name="Comma 2 2 2 4 2 5" xfId="25618" xr:uid="{C9BA3C02-FE69-4840-9CD3-50D4078A93D1}"/>
    <cellStyle name="Comma 2 2 2 4 2 6" xfId="27545" xr:uid="{014907AC-501E-4E93-AEA0-C7BA1832FD14}"/>
    <cellStyle name="Comma 2 2 2 4 2 7" xfId="30821" xr:uid="{E3CB4978-C1B1-4B49-ADCD-DEF93C3A2A71}"/>
    <cellStyle name="Comma 2 2 2 4 3" xfId="5755" xr:uid="{B94FA64A-90BC-4493-8DA1-EA6948F3FAE3}"/>
    <cellStyle name="Comma 2 2 2 4 3 2" xfId="9000" xr:uid="{19D68FD4-D331-422A-B0AF-04119CDCBB7D}"/>
    <cellStyle name="Comma 2 2 2 4 3 2 2" xfId="21002" xr:uid="{34570058-FE43-4F54-9A6A-32EC790377E3}"/>
    <cellStyle name="Comma 2 2 2 4 3 2 2 2" xfId="27088" xr:uid="{36986AEC-6738-4460-B9DC-FB549C624331}"/>
    <cellStyle name="Comma 2 2 2 4 3 2 2 3" xfId="29016" xr:uid="{E759F2C6-E7D7-48A4-9A2F-ADF1A1C5C497}"/>
    <cellStyle name="Comma 2 2 2 4 3 2 3" xfId="26125" xr:uid="{FA387E02-4224-4EB0-B77C-73111738AF14}"/>
    <cellStyle name="Comma 2 2 2 4 3 2 4" xfId="28052" xr:uid="{F367507A-19F8-4C13-9725-6E4B3AD21CCC}"/>
    <cellStyle name="Comma 2 2 2 4 3 3" xfId="15583" xr:uid="{BFAE64A1-A6A0-4833-ACC4-9DF88E2076BC}"/>
    <cellStyle name="Comma 2 2 2 4 3 3 2" xfId="23247" xr:uid="{F858BC17-0EFE-4344-AB44-5084EA8DCAB5}"/>
    <cellStyle name="Comma 2 2 2 4 3 3 2 2" xfId="27255" xr:uid="{BD706BFD-4E55-4E47-AF44-52B7B013227E}"/>
    <cellStyle name="Comma 2 2 2 4 3 3 2 3" xfId="29183" xr:uid="{64E7BEE3-AAAD-4590-8038-911036FEB58C}"/>
    <cellStyle name="Comma 2 2 2 4 3 3 3" xfId="26292" xr:uid="{C3995838-CFF7-437F-A959-D9D12A036E9C}"/>
    <cellStyle name="Comma 2 2 2 4 3 3 4" xfId="28220" xr:uid="{C1B5E6ED-BDF3-4F28-808E-1B5CE2C6150F}"/>
    <cellStyle name="Comma 2 2 2 4 3 4" xfId="19684" xr:uid="{27E71720-210A-4405-8145-9FD382FDCFEE}"/>
    <cellStyle name="Comma 2 2 2 4 3 4 2" xfId="26582" xr:uid="{7B3BB3E1-F2FF-437A-B34A-58E039A82A27}"/>
    <cellStyle name="Comma 2 2 2 4 3 4 3" xfId="28510" xr:uid="{5799354D-7E80-4F4C-AFDD-03C7E08C452D}"/>
    <cellStyle name="Comma 2 2 2 4 3 5" xfId="25619" xr:uid="{7572105E-390E-4E74-9679-C85B3DBA342F}"/>
    <cellStyle name="Comma 2 2 2 4 3 6" xfId="27546" xr:uid="{D1B130A0-284D-407C-BE9D-1E247A83EA60}"/>
    <cellStyle name="Comma 2 2 2 4 3 7" xfId="30822" xr:uid="{C7939AD3-843A-41FF-938C-FF581794E7A0}"/>
    <cellStyle name="Comma 2 2 2 4 4" xfId="8998" xr:uid="{160D6D2C-7D62-4943-A387-A61960DFDCDB}"/>
    <cellStyle name="Comma 2 2 2 4 4 2" xfId="21000" xr:uid="{00F9EC39-EC90-459B-AF0C-244A1A018F35}"/>
    <cellStyle name="Comma 2 2 2 4 4 2 2" xfId="27086" xr:uid="{9EE449B5-D114-4169-80F5-045E809AEA39}"/>
    <cellStyle name="Comma 2 2 2 4 4 2 3" xfId="29014" xr:uid="{456E8889-A4BE-4E1E-9844-238E43FA8B6A}"/>
    <cellStyle name="Comma 2 2 2 4 4 3" xfId="26123" xr:uid="{DABDEEFC-D972-411F-B57C-94E36D7F19E9}"/>
    <cellStyle name="Comma 2 2 2 4 4 4" xfId="28050" xr:uid="{131516A1-ACA4-42A8-9F34-3F23E35D3984}"/>
    <cellStyle name="Comma 2 2 2 4 5" xfId="15581" xr:uid="{E4171A11-B187-4F2C-9CDB-011EC89DC98F}"/>
    <cellStyle name="Comma 2 2 2 4 5 2" xfId="23245" xr:uid="{99CA5ADD-5D43-4395-91DF-3DD0EEC5E6E4}"/>
    <cellStyle name="Comma 2 2 2 4 5 2 2" xfId="27253" xr:uid="{42B90C39-8E09-423B-AAA2-60FF124B280C}"/>
    <cellStyle name="Comma 2 2 2 4 5 2 3" xfId="29181" xr:uid="{66DA3C63-ABF1-4209-93B1-8D9E7FE80C48}"/>
    <cellStyle name="Comma 2 2 2 4 5 3" xfId="26290" xr:uid="{09A3AABE-5313-4A13-B077-E519C39939F9}"/>
    <cellStyle name="Comma 2 2 2 4 5 4" xfId="28218" xr:uid="{ECFBEC4F-7C8A-4175-AD42-6C478D9EAE37}"/>
    <cellStyle name="Comma 2 2 2 4 6" xfId="19682" xr:uid="{EE087474-D64F-4F23-A133-90B946642699}"/>
    <cellStyle name="Comma 2 2 2 4 6 2" xfId="26580" xr:uid="{5386A7D8-7859-41DA-958F-2ADB20038372}"/>
    <cellStyle name="Comma 2 2 2 4 6 3" xfId="28508" xr:uid="{FC6085FE-77A4-4428-A837-3643155507D5}"/>
    <cellStyle name="Comma 2 2 2 4 7" xfId="25617" xr:uid="{6DCCEFF7-7E10-4163-BFFE-A253FC381865}"/>
    <cellStyle name="Comma 2 2 2 4 8" xfId="27544" xr:uid="{FE42465D-E7A4-4E03-924C-514BD958842C}"/>
    <cellStyle name="Comma 2 2 2 4 9" xfId="30820" xr:uid="{BA7B06EA-64AF-41CC-8CB6-2A658B162C44}"/>
    <cellStyle name="Comma 2 2 2 5" xfId="5756" xr:uid="{1644341D-9277-4B54-9D62-32C264C60378}"/>
    <cellStyle name="Comma 2 2 2 5 2" xfId="9001" xr:uid="{83A242D5-DBFB-4D09-B775-C4DE5133D205}"/>
    <cellStyle name="Comma 2 2 2 5 2 2" xfId="21003" xr:uid="{24EE5F7D-69A3-4C89-A1CA-FE464E3FE918}"/>
    <cellStyle name="Comma 2 2 2 5 2 2 2" xfId="27089" xr:uid="{ED373C45-2AA3-41EE-89BA-7B79E70100F1}"/>
    <cellStyle name="Comma 2 2 2 5 2 2 3" xfId="29017" xr:uid="{720E5AA2-E0A6-470F-A87F-01663FDB9FB5}"/>
    <cellStyle name="Comma 2 2 2 5 2 3" xfId="26126" xr:uid="{B77E5D2E-5DA7-423C-9E7A-288E3564B57A}"/>
    <cellStyle name="Comma 2 2 2 5 2 4" xfId="28053" xr:uid="{A7656154-9344-46C5-9578-548AFE7CFB47}"/>
    <cellStyle name="Comma 2 2 2 5 3" xfId="15584" xr:uid="{54D19052-1CFC-4392-AFE9-66C20BA9D490}"/>
    <cellStyle name="Comma 2 2 2 5 3 2" xfId="23248" xr:uid="{09C9649B-3C0C-4A46-B14E-C8ADD6CA48AC}"/>
    <cellStyle name="Comma 2 2 2 5 3 2 2" xfId="27256" xr:uid="{BC898909-F733-4090-A998-6E3A757EC8C7}"/>
    <cellStyle name="Comma 2 2 2 5 3 2 3" xfId="29184" xr:uid="{2F74F151-B37B-40B2-ACD7-544F77E0384E}"/>
    <cellStyle name="Comma 2 2 2 5 3 3" xfId="26293" xr:uid="{E86CF12F-A1BE-462A-8413-5F2B797C9816}"/>
    <cellStyle name="Comma 2 2 2 5 3 4" xfId="28221" xr:uid="{52DC39DE-C5A9-47EF-A79B-541CA1832EB5}"/>
    <cellStyle name="Comma 2 2 2 5 4" xfId="19685" xr:uid="{F39A9011-D476-4820-967F-6BF49E0D7DE0}"/>
    <cellStyle name="Comma 2 2 2 5 4 2" xfId="26583" xr:uid="{C6DF8F1A-4A67-441E-A657-1EA20BB801E9}"/>
    <cellStyle name="Comma 2 2 2 5 4 3" xfId="28511" xr:uid="{4A9DA520-8991-416D-9804-1CFED662A391}"/>
    <cellStyle name="Comma 2 2 2 5 5" xfId="25620" xr:uid="{B6D90494-45E7-4C5C-8EEA-54963728A507}"/>
    <cellStyle name="Comma 2 2 2 5 6" xfId="27547" xr:uid="{D782603E-B494-43B8-AFE3-DCFDBE0F48B4}"/>
    <cellStyle name="Comma 2 2 2 5 7" xfId="30823" xr:uid="{55C108AC-06EB-4DC7-B380-6F1BA5643DCE}"/>
    <cellStyle name="Comma 2 2 2 6" xfId="7636" xr:uid="{11322C43-D790-4DC9-9E64-634780D5CFE0}"/>
    <cellStyle name="Comma 2 2 2 7" xfId="8854" xr:uid="{68B5453B-8892-423C-A6E6-B5CC49D4EB81}"/>
    <cellStyle name="Comma 2 2 2 7 2" xfId="20941" xr:uid="{8DF0509A-56C8-4DA2-A470-215D8E4FA827}"/>
    <cellStyle name="Comma 2 2 2 7 2 2" xfId="27043" xr:uid="{CB30B1D6-4A5F-4972-9B5B-EA4B48C07255}"/>
    <cellStyle name="Comma 2 2 2 7 2 3" xfId="28971" xr:uid="{F3D71CD6-3B53-4ACC-BC88-3DF8FC8A1AFE}"/>
    <cellStyle name="Comma 2 2 2 7 3" xfId="26080" xr:uid="{1D60BF17-BE7A-4BC5-B55F-D7433E49E8A6}"/>
    <cellStyle name="Comma 2 2 2 7 4" xfId="28007" xr:uid="{4FB5E79E-DF87-4454-AD5D-535D75C959A6}"/>
    <cellStyle name="Comma 2 2 2 7 5" xfId="29651" xr:uid="{2D9FF729-40CB-45BE-B2B9-E6A0058329E2}"/>
    <cellStyle name="Comma 2 2 2 8" xfId="15301" xr:uid="{768DC4CA-E7F6-4833-B2FC-8264F7485E72}"/>
    <cellStyle name="Comma 2 2 2 8 2" xfId="23208" xr:uid="{06F08010-DA24-4396-BF2A-67E9BE46E578}"/>
    <cellStyle name="Comma 2 2 2 8 2 2" xfId="27218" xr:uid="{DEA94AA3-3B9A-4E05-BF06-772DBF95DC74}"/>
    <cellStyle name="Comma 2 2 2 8 2 3" xfId="29146" xr:uid="{ADAF986F-DF55-427E-86B4-FA39BA94D8FD}"/>
    <cellStyle name="Comma 2 2 2 8 3" xfId="26255" xr:uid="{3CF2C4D4-D456-4C49-91BE-129BB962DC13}"/>
    <cellStyle name="Comma 2 2 2 8 4" xfId="28183" xr:uid="{C2CE6C1F-5ABA-4AC5-9F7A-521283A8073B}"/>
    <cellStyle name="Comma 2 2 2 9" xfId="19605" xr:uid="{22418A25-90BA-4028-8F02-06CEB30FEE15}"/>
    <cellStyle name="Comma 2 2 2 9 2" xfId="26541" xr:uid="{8184628B-D9D4-4BDB-80D1-65E90D50F63A}"/>
    <cellStyle name="Comma 2 2 2 9 3" xfId="28469" xr:uid="{C39D0210-854F-43B6-BFA6-E06DF5DA3429}"/>
    <cellStyle name="Comma 2 2 3" xfId="765" xr:uid="{10D6567F-BB6B-4EE5-980B-B31FE2D0A194}"/>
    <cellStyle name="Comma 2 2 3 10" xfId="4489" xr:uid="{EF357650-69B1-49EB-A3FC-745B031B697F}"/>
    <cellStyle name="Comma 2 2 3 11" xfId="29654" xr:uid="{AA375B17-F41E-408B-B70F-7E0E22AA264C}"/>
    <cellStyle name="Comma 2 2 3 2" xfId="4490" xr:uid="{6FA00274-D94F-438E-BDD0-245062BA0DE6}"/>
    <cellStyle name="Comma 2 2 3 2 2" xfId="8858" xr:uid="{2D92253C-54D0-4D42-87BC-ABC96F276FCF}"/>
    <cellStyle name="Comma 2 2 3 2 2 2" xfId="20945" xr:uid="{D9605853-F9E8-471E-BAB8-36FEACC63846}"/>
    <cellStyle name="Comma 2 2 3 2 2 2 2" xfId="27047" xr:uid="{EF7C46C5-A619-40FB-B100-FB296A0EBD1A}"/>
    <cellStyle name="Comma 2 2 3 2 2 2 3" xfId="28975" xr:uid="{C0D0234D-C53C-49C9-B51B-0D79522BA4EE}"/>
    <cellStyle name="Comma 2 2 3 2 2 3" xfId="26084" xr:uid="{29AD8829-3924-4CE5-B8CF-45AD26FDE14C}"/>
    <cellStyle name="Comma 2 2 3 2 2 4" xfId="28011" xr:uid="{621F90DB-2197-42F9-B3FC-4D2FEEC28C5D}"/>
    <cellStyle name="Comma 2 2 3 2 3" xfId="15304" xr:uid="{A15D1C12-BC08-430A-9E7D-E360EB7B0B32}"/>
    <cellStyle name="Comma 2 2 3 2 3 2" xfId="23211" xr:uid="{D2A5E789-C94D-475B-80E7-8B2FE03937A0}"/>
    <cellStyle name="Comma 2 2 3 2 3 2 2" xfId="27221" xr:uid="{E62ED2EC-7FBB-476A-A94B-648EA4949019}"/>
    <cellStyle name="Comma 2 2 3 2 3 2 3" xfId="29149" xr:uid="{5E3803D5-A9D8-4309-97DF-C0E2866852BE}"/>
    <cellStyle name="Comma 2 2 3 2 3 3" xfId="26258" xr:uid="{35D39BB3-1BC4-490A-93D4-0774AA7C1E65}"/>
    <cellStyle name="Comma 2 2 3 2 3 4" xfId="28186" xr:uid="{5A80C839-4E92-4DB7-9105-FA10DE650828}"/>
    <cellStyle name="Comma 2 2 3 2 4" xfId="19609" xr:uid="{A355DEAB-646F-4E3A-92DC-97814C7D7F30}"/>
    <cellStyle name="Comma 2 2 3 2 4 2" xfId="26545" xr:uid="{8B7F064E-3D59-4ED8-9783-4C0EDA668E7B}"/>
    <cellStyle name="Comma 2 2 3 2 4 3" xfId="28473" xr:uid="{B97906E4-5735-43AF-9E09-940E51EF7D67}"/>
    <cellStyle name="Comma 2 2 3 2 5" xfId="25582" xr:uid="{4978FB37-FB22-4213-8474-77F95202341F}"/>
    <cellStyle name="Comma 2 2 3 2 6" xfId="27509" xr:uid="{DCAD7760-794B-452E-875D-92433397E855}"/>
    <cellStyle name="Comma 2 2 3 2 7" xfId="29655" xr:uid="{07B12C55-A5AE-4D9B-8191-CE9960671BC9}"/>
    <cellStyle name="Comma 2 2 3 3" xfId="4491" xr:uid="{3092C16F-2097-4DBE-B12F-F4F5DDBB1551}"/>
    <cellStyle name="Comma 2 2 3 3 2" xfId="8859" xr:uid="{3EAC5DE2-9526-44E3-BE0C-3ADF26468A54}"/>
    <cellStyle name="Comma 2 2 3 3 2 2" xfId="20946" xr:uid="{421A592C-1AE3-433C-837E-D1D77B9C8CAF}"/>
    <cellStyle name="Comma 2 2 3 3 2 2 2" xfId="27048" xr:uid="{96D22510-9643-405A-974B-118DB377FEF7}"/>
    <cellStyle name="Comma 2 2 3 3 2 2 3" xfId="28976" xr:uid="{CCE454E4-45F6-4FCE-9B28-97348D5A49CB}"/>
    <cellStyle name="Comma 2 2 3 3 2 3" xfId="26085" xr:uid="{FEF0FBB4-0514-4D86-A8F0-FF788006A2B6}"/>
    <cellStyle name="Comma 2 2 3 3 2 4" xfId="28012" xr:uid="{8A8E2BD5-7EAD-419A-ACB6-865939A9FFA4}"/>
    <cellStyle name="Comma 2 2 3 3 3" xfId="15305" xr:uid="{54DF75AF-A512-474D-A47F-4E146FBDB610}"/>
    <cellStyle name="Comma 2 2 3 3 3 2" xfId="23212" xr:uid="{D2666726-D1F8-40C6-B438-C9639D4C9B23}"/>
    <cellStyle name="Comma 2 2 3 3 3 2 2" xfId="27222" xr:uid="{821C9B78-DF70-429E-9E02-0FAAFCBDFA81}"/>
    <cellStyle name="Comma 2 2 3 3 3 2 3" xfId="29150" xr:uid="{9A2D08E4-F98E-4429-924F-ED5C3FFDE8C6}"/>
    <cellStyle name="Comma 2 2 3 3 3 3" xfId="26259" xr:uid="{B1BB8968-2C2D-4079-B438-5AE61F5E9CA4}"/>
    <cellStyle name="Comma 2 2 3 3 3 4" xfId="28187" xr:uid="{AD6A7D7A-C711-4A6E-BEEE-3AF04EEF2FE1}"/>
    <cellStyle name="Comma 2 2 3 3 4" xfId="19610" xr:uid="{9EF0AB3E-B5CE-4CB0-B4C2-55D72B485E8C}"/>
    <cellStyle name="Comma 2 2 3 3 4 2" xfId="26546" xr:uid="{781B3341-5D59-400E-B509-34AA00560003}"/>
    <cellStyle name="Comma 2 2 3 3 4 3" xfId="28474" xr:uid="{4B86F29A-4254-44A7-B1CF-7E79B4EF8317}"/>
    <cellStyle name="Comma 2 2 3 3 5" xfId="25583" xr:uid="{3BDDC9D7-AA81-452F-B5CA-BBFE7BA6E1AF}"/>
    <cellStyle name="Comma 2 2 3 3 6" xfId="27510" xr:uid="{3483281A-CB7D-4F0B-BAEE-6C6C0F4152F3}"/>
    <cellStyle name="Comma 2 2 3 3 7" xfId="29656" xr:uid="{E4E54749-1027-4B3D-90DA-6C5CE2812A9D}"/>
    <cellStyle name="Comma 2 2 3 4" xfId="4569" xr:uid="{4EB74C1A-3611-40F3-ADAF-F192C877F7CD}"/>
    <cellStyle name="Comma 2 2 3 4 2" xfId="5757" xr:uid="{534FEE32-D800-4719-9453-58AF3496BA99}"/>
    <cellStyle name="Comma 2 2 3 4 2 2" xfId="9003" xr:uid="{E43D503B-1092-4CD0-9EAF-F8CA9C6D68A5}"/>
    <cellStyle name="Comma 2 2 3 4 2 2 2" xfId="21005" xr:uid="{1D55AB1B-CA0E-4DBB-B60F-A0EFD56E4EE2}"/>
    <cellStyle name="Comma 2 2 3 4 2 2 2 2" xfId="27091" xr:uid="{6AF23C70-6D01-4796-9CF6-60ABBE61906F}"/>
    <cellStyle name="Comma 2 2 3 4 2 2 2 3" xfId="29019" xr:uid="{5E135FAE-A712-433C-9AF9-D71E2B6D4105}"/>
    <cellStyle name="Comma 2 2 3 4 2 2 3" xfId="26128" xr:uid="{E2B20B3C-F83A-4BF1-B5DA-898C90122D2C}"/>
    <cellStyle name="Comma 2 2 3 4 2 2 4" xfId="28055" xr:uid="{EB7CC1C4-B909-4E17-8F6D-7F0A3907B716}"/>
    <cellStyle name="Comma 2 2 3 4 2 3" xfId="15585" xr:uid="{C6C76629-03A8-48DC-8130-6B9AC745AA78}"/>
    <cellStyle name="Comma 2 2 3 4 2 3 2" xfId="23249" xr:uid="{87B53FFA-DCC0-4B52-97F1-4E8F34E2EBCC}"/>
    <cellStyle name="Comma 2 2 3 4 2 3 2 2" xfId="27257" xr:uid="{F0093FDD-714F-4BE7-AB31-F3B466B3C054}"/>
    <cellStyle name="Comma 2 2 3 4 2 3 2 3" xfId="29185" xr:uid="{3FFDC242-869C-45A0-B9A9-83F3B881E0A0}"/>
    <cellStyle name="Comma 2 2 3 4 2 3 3" xfId="26294" xr:uid="{4416AACF-4466-448D-B058-51DFBF4B4C2E}"/>
    <cellStyle name="Comma 2 2 3 4 2 3 4" xfId="28222" xr:uid="{64153086-3C2B-4A45-ABE2-B0D2FC57A289}"/>
    <cellStyle name="Comma 2 2 3 4 2 4" xfId="19686" xr:uid="{30881D6A-0D5A-4421-B95B-235B64C02F88}"/>
    <cellStyle name="Comma 2 2 3 4 2 4 2" xfId="26584" xr:uid="{D3CB6082-A8A8-4FA9-B21A-C5F30A172BDF}"/>
    <cellStyle name="Comma 2 2 3 4 2 4 3" xfId="28512" xr:uid="{C6933887-CEDB-4331-9D40-080F5022B7F4}"/>
    <cellStyle name="Comma 2 2 3 4 2 5" xfId="25621" xr:uid="{A6A882A0-0D90-4FE4-B114-50A9F083E769}"/>
    <cellStyle name="Comma 2 2 3 4 2 6" xfId="27548" xr:uid="{33F0E513-FE90-4289-8F20-EB56223135DC}"/>
    <cellStyle name="Comma 2 2 3 4 2 7" xfId="30824" xr:uid="{DB427FD8-15CF-4249-9183-21328ED4008E}"/>
    <cellStyle name="Comma 2 2 3 4 3" xfId="9002" xr:uid="{15140DBA-6ABA-4AE5-85C8-1F7109CCC104}"/>
    <cellStyle name="Comma 2 2 3 4 3 2" xfId="21004" xr:uid="{A7C864DA-BC0D-4545-B166-985CB66783FB}"/>
    <cellStyle name="Comma 2 2 3 4 3 2 2" xfId="27090" xr:uid="{34DC0CA7-3947-4B62-A8DA-F60665AFBAB7}"/>
    <cellStyle name="Comma 2 2 3 4 3 2 3" xfId="29018" xr:uid="{A13A98D3-4283-490A-AB58-8F2A00C80091}"/>
    <cellStyle name="Comma 2 2 3 4 3 3" xfId="26127" xr:uid="{F9912B5D-8677-474E-BD1C-6772DF53D0A8}"/>
    <cellStyle name="Comma 2 2 3 4 3 4" xfId="28054" xr:uid="{5FECC6A0-9CCB-49B6-8234-205A016D455F}"/>
    <cellStyle name="Comma 2 2 3 4 4" xfId="15375" xr:uid="{797A691B-2718-483D-8190-31EDCC075A7B}"/>
    <cellStyle name="Comma 2 2 3 4 4 2" xfId="23233" xr:uid="{A60D72BB-9379-48C0-A5B5-E5CA1166E94E}"/>
    <cellStyle name="Comma 2 2 3 4 4 2 2" xfId="27241" xr:uid="{6ADEFF28-4216-421A-BD6E-139035F167D6}"/>
    <cellStyle name="Comma 2 2 3 4 4 2 3" xfId="29169" xr:uid="{D51EEF72-8374-43BB-8DFD-F7E267111B5D}"/>
    <cellStyle name="Comma 2 2 3 4 4 3" xfId="26278" xr:uid="{0AF57776-4C89-4342-8C8A-90BC615ED7C2}"/>
    <cellStyle name="Comma 2 2 3 4 4 4" xfId="28206" xr:uid="{A4A88880-1EFF-4B69-AFA6-CD2B2EC69405}"/>
    <cellStyle name="Comma 2 2 3 4 5" xfId="19649" xr:uid="{5EF71C16-879E-482E-BF14-A498AF61E211}"/>
    <cellStyle name="Comma 2 2 3 4 5 2" xfId="26568" xr:uid="{BDACDE91-98F7-4207-8A14-19FB946D79AB}"/>
    <cellStyle name="Comma 2 2 3 4 5 3" xfId="28496" xr:uid="{FA739CE4-7A02-414A-8299-24666AE0C253}"/>
    <cellStyle name="Comma 2 2 3 4 6" xfId="25605" xr:uid="{7E101D43-3C07-4CB1-A279-B5D0C90E9124}"/>
    <cellStyle name="Comma 2 2 3 4 7" xfId="27532" xr:uid="{DE22D482-229B-4AE9-9498-A0EA6C61EFC4}"/>
    <cellStyle name="Comma 2 2 3 4 8" xfId="29717" xr:uid="{E38FB501-45B9-42EA-8663-7654EE1F6CC5}"/>
    <cellStyle name="Comma 2 2 3 5" xfId="7637" xr:uid="{3E946BA3-139F-4BE8-9F62-9487FDA9D0DA}"/>
    <cellStyle name="Comma 2 2 3 5 2" xfId="9004" xr:uid="{7D5AC6F6-4060-4234-9364-3469DE657533}"/>
    <cellStyle name="Comma 2 2 3 5 2 2" xfId="21006" xr:uid="{78289072-C2AD-48F9-985C-86CB1A1E207D}"/>
    <cellStyle name="Comma 2 2 3 5 2 2 2" xfId="27092" xr:uid="{C81A36E8-267F-4056-8AD3-9E5D49F06387}"/>
    <cellStyle name="Comma 2 2 3 5 2 2 3" xfId="29020" xr:uid="{CBC1ABE0-BED4-47F9-9A48-BA5706CB0B9C}"/>
    <cellStyle name="Comma 2 2 3 5 2 3" xfId="26129" xr:uid="{79C31E9A-FD9E-4327-AB3C-3F4DDF971324}"/>
    <cellStyle name="Comma 2 2 3 5 2 4" xfId="28056" xr:uid="{3AAACB5E-A8DE-4834-90DF-5635C350954A}"/>
    <cellStyle name="Comma 2 2 3 5 3" xfId="16553" xr:uid="{43EDB0DC-993D-409E-B779-53AFB4B78C61}"/>
    <cellStyle name="Comma 2 2 3 5 3 2" xfId="23409" xr:uid="{405C477A-B137-49E4-8C69-326D3B13D91A}"/>
    <cellStyle name="Comma 2 2 3 5 3 2 2" xfId="27416" xr:uid="{D8126649-2E8D-4601-8B01-BFB9F4B9F86E}"/>
    <cellStyle name="Comma 2 2 3 5 3 2 3" xfId="29344" xr:uid="{2D9737AB-32E7-4DC1-A753-E14DC6C03F8B}"/>
    <cellStyle name="Comma 2 2 3 5 3 3" xfId="26453" xr:uid="{0D816426-06EF-4F58-ACB2-37BBB07CA956}"/>
    <cellStyle name="Comma 2 2 3 5 3 4" xfId="28381" xr:uid="{48DCD7BA-8E06-4E01-B1D7-13C1278B7120}"/>
    <cellStyle name="Comma 2 2 3 5 4" xfId="19902" xr:uid="{23196745-F6F6-4936-8A56-AF1A6D67E4F2}"/>
    <cellStyle name="Comma 2 2 3 5 4 2" xfId="26760" xr:uid="{77647261-F288-4B5A-8F21-621FA2CA754E}"/>
    <cellStyle name="Comma 2 2 3 5 4 3" xfId="28688" xr:uid="{94F13A0D-B250-4D07-8402-FDE09B05F76D}"/>
    <cellStyle name="Comma 2 2 3 5 5" xfId="25797" xr:uid="{ACF2C324-B565-4E16-AD74-943EFBCEF048}"/>
    <cellStyle name="Comma 2 2 3 5 6" xfId="27724" xr:uid="{533EFFFB-AEA0-4607-94F5-635D9AAEF89D}"/>
    <cellStyle name="Comma 2 2 3 5 7" xfId="31813" xr:uid="{A9290F3F-2D82-4341-9B56-42CCCE1027B2}"/>
    <cellStyle name="Comma 2 2 3 6" xfId="8857" xr:uid="{3F79431C-75F6-4A63-A82B-0A42EAEF6B5B}"/>
    <cellStyle name="Comma 2 2 3 6 2" xfId="20944" xr:uid="{69C374FE-A88D-4F3F-8EC9-5C8A7F57471D}"/>
    <cellStyle name="Comma 2 2 3 6 2 2" xfId="27046" xr:uid="{A81C5D2A-9BC8-4973-A8F3-690155C3F71B}"/>
    <cellStyle name="Comma 2 2 3 6 2 3" xfId="28974" xr:uid="{46C84E73-7D37-48D9-9942-9BAD10EEF64A}"/>
    <cellStyle name="Comma 2 2 3 6 3" xfId="26083" xr:uid="{8F5203DA-529A-47A0-9144-A1F365F52D2E}"/>
    <cellStyle name="Comma 2 2 3 6 4" xfId="28010" xr:uid="{EF4CB222-9580-4EF8-ADCE-D0374B286C51}"/>
    <cellStyle name="Comma 2 2 3 7" xfId="19608" xr:uid="{4230FA65-2155-441B-99DA-98B463EA4B36}"/>
    <cellStyle name="Comma 2 2 3 7 2" xfId="26544" xr:uid="{D0FF2950-4091-4DE7-90BE-296AA1656C7B}"/>
    <cellStyle name="Comma 2 2 3 7 3" xfId="28472" xr:uid="{37D747AA-C2AB-4D1F-831B-E90279DDB17B}"/>
    <cellStyle name="Comma 2 2 3 8" xfId="25581" xr:uid="{D62FD18B-8101-4A26-85BE-7BEB50E4BE9B}"/>
    <cellStyle name="Comma 2 2 3 9" xfId="27508" xr:uid="{CE01E9C4-1D4A-4332-80E5-987F2084310A}"/>
    <cellStyle name="Comma 2 2 4" xfId="3434" xr:uid="{D854EB20-8B62-47E7-85C4-8D418A700E54}"/>
    <cellStyle name="Comma 2 2 4 2" xfId="5758" xr:uid="{0968F417-46E8-4EF5-866D-C2DA6336501F}"/>
    <cellStyle name="Comma 2 2 4 2 2" xfId="9005" xr:uid="{3DF4907A-ED80-4200-B4C4-72C302A2B8DE}"/>
    <cellStyle name="Comma 2 2 4 2 2 2" xfId="21007" xr:uid="{28165425-AAB2-4F73-960A-CA7070AB1725}"/>
    <cellStyle name="Comma 2 2 4 2 2 2 2" xfId="27093" xr:uid="{BB898CDF-34CA-4F66-AEA0-8FEBB9543D76}"/>
    <cellStyle name="Comma 2 2 4 2 2 2 3" xfId="29021" xr:uid="{6B16DEF9-989B-45E7-92D0-3C8E90757B12}"/>
    <cellStyle name="Comma 2 2 4 2 2 3" xfId="26130" xr:uid="{011F8239-D734-45B1-9AF9-592EAD8421F5}"/>
    <cellStyle name="Comma 2 2 4 2 2 4" xfId="28057" xr:uid="{E3782993-3AB1-4899-87C9-58F79808F547}"/>
    <cellStyle name="Comma 2 2 4 2 3" xfId="15586" xr:uid="{38936BB5-39F5-4060-AFBF-081C44ECFC6F}"/>
    <cellStyle name="Comma 2 2 4 2 3 2" xfId="23250" xr:uid="{3C2B8CC8-016C-40BA-B861-8F251CF51CFC}"/>
    <cellStyle name="Comma 2 2 4 2 3 2 2" xfId="27258" xr:uid="{C70C8C07-1062-4D86-99F0-23585C8C1540}"/>
    <cellStyle name="Comma 2 2 4 2 3 2 3" xfId="29186" xr:uid="{25453A82-A6AD-40C1-81F9-C6B9C3878742}"/>
    <cellStyle name="Comma 2 2 4 2 3 3" xfId="26295" xr:uid="{10D1FA53-4CAD-4F30-9435-96696D27E403}"/>
    <cellStyle name="Comma 2 2 4 2 3 4" xfId="28223" xr:uid="{8A2BA7BF-B866-41C5-ACAC-226ADB29FD92}"/>
    <cellStyle name="Comma 2 2 4 2 4" xfId="19687" xr:uid="{873C058E-68F0-48E6-9FFE-3F94DC2899B5}"/>
    <cellStyle name="Comma 2 2 4 2 4 2" xfId="26585" xr:uid="{8A5D22A8-90FD-4100-B6EB-DB8B30E6CB5F}"/>
    <cellStyle name="Comma 2 2 4 2 4 3" xfId="28513" xr:uid="{04E52324-9A41-4B4F-BAA2-B311538E8545}"/>
    <cellStyle name="Comma 2 2 4 2 5" xfId="25622" xr:uid="{8612342F-6455-48A0-A006-38320CF16E95}"/>
    <cellStyle name="Comma 2 2 4 2 6" xfId="27549" xr:uid="{59244B3B-F0E6-4118-9C23-58F96F1688FF}"/>
    <cellStyle name="Comma 2 2 4 2 7" xfId="30825" xr:uid="{FF66A9FB-5F55-4D73-B8B3-53F49D99D58F}"/>
    <cellStyle name="Comma 2 2 4 3" xfId="8860" xr:uid="{E8E67B5C-68E5-4F51-B39F-9205AF397F86}"/>
    <cellStyle name="Comma 2 2 4 3 2" xfId="20947" xr:uid="{2C1D2F8D-A688-40C0-9CF7-7037DE60624A}"/>
    <cellStyle name="Comma 2 2 4 3 2 2" xfId="27049" xr:uid="{7C645F0A-0B56-4C44-AEB3-97CA8D14237A}"/>
    <cellStyle name="Comma 2 2 4 3 2 3" xfId="28977" xr:uid="{6FEF543F-63EE-4A4A-86AB-DC66111F90F5}"/>
    <cellStyle name="Comma 2 2 4 3 3" xfId="26086" xr:uid="{96B05BDA-CF67-4E0F-B904-ED7F668EB3FE}"/>
    <cellStyle name="Comma 2 2 4 3 4" xfId="28013" xr:uid="{92CA5D7F-52BB-4F0B-8F38-BE87D1BE036D}"/>
    <cellStyle name="Comma 2 2 4 4" xfId="15306" xr:uid="{B5BD1EB2-889A-44BB-A4AE-1CB43509815E}"/>
    <cellStyle name="Comma 2 2 4 4 2" xfId="23213" xr:uid="{E9EB6247-9478-4AF3-B684-B01CB5FB21AA}"/>
    <cellStyle name="Comma 2 2 4 4 2 2" xfId="27223" xr:uid="{36B76D94-E03B-456B-8001-45780EBD615E}"/>
    <cellStyle name="Comma 2 2 4 4 2 3" xfId="29151" xr:uid="{D24E4B6C-9A7E-49B9-8E0D-DFAE60635A8E}"/>
    <cellStyle name="Comma 2 2 4 4 3" xfId="26260" xr:uid="{A0752CA5-9769-46C4-832C-3FE61DCE9C68}"/>
    <cellStyle name="Comma 2 2 4 4 4" xfId="28188" xr:uid="{F4E30817-CA39-4EE7-BD5C-7C074D5858F6}"/>
    <cellStyle name="Comma 2 2 4 5" xfId="19611" xr:uid="{C5D36535-A7DF-4989-A4E0-80E2D98DFEBB}"/>
    <cellStyle name="Comma 2 2 4 5 2" xfId="26547" xr:uid="{C8A7B1D9-E563-482B-B167-022EF928AACD}"/>
    <cellStyle name="Comma 2 2 4 5 3" xfId="28475" xr:uid="{AA84102F-1983-44A7-A8F9-8F9053F3856B}"/>
    <cellStyle name="Comma 2 2 4 6" xfId="25584" xr:uid="{5F0FCCEE-E93B-4E27-AF0D-94A72884498F}"/>
    <cellStyle name="Comma 2 2 4 7" xfId="27511" xr:uid="{80C4DD44-81C2-4EA3-8764-81477BBB36E9}"/>
    <cellStyle name="Comma 2 2 4 8" xfId="4492" xr:uid="{80CC1DDF-06CA-4E9C-AAA9-1DFF60A4D8B4}"/>
    <cellStyle name="Comma 2 2 4 9" xfId="29657" xr:uid="{DB4E0717-3522-4CC4-8A1C-F0B1729FEF05}"/>
    <cellStyle name="Comma 2 2 5" xfId="4493" xr:uid="{F2928EF7-D17E-4CED-857D-D446F5732419}"/>
    <cellStyle name="Comma 2 2 5 2" xfId="8861" xr:uid="{51F7E659-873B-4FF7-A2CD-6129E177C330}"/>
    <cellStyle name="Comma 2 2 5 2 2" xfId="20948" xr:uid="{63260997-A502-4707-B7BC-08FDDE8CD255}"/>
    <cellStyle name="Comma 2 2 5 2 2 2" xfId="27050" xr:uid="{75F1CCCF-F5AB-4FE7-85DD-08862AAE4299}"/>
    <cellStyle name="Comma 2 2 5 2 2 3" xfId="28978" xr:uid="{59CB0B16-5E30-4518-9F64-EC8B66BD5A61}"/>
    <cellStyle name="Comma 2 2 5 2 3" xfId="26087" xr:uid="{146B19F6-5B09-42E5-9F54-AFD94130DEEA}"/>
    <cellStyle name="Comma 2 2 5 2 4" xfId="28014" xr:uid="{A5F196E5-462C-4F82-BA59-08D12D33626A}"/>
    <cellStyle name="Comma 2 2 5 3" xfId="15307" xr:uid="{FC8CDA32-D63F-44EC-9059-8D6C064B6B47}"/>
    <cellStyle name="Comma 2 2 5 3 2" xfId="23214" xr:uid="{4EDDCA94-950D-4F7D-8BF9-031B8D77FF3F}"/>
    <cellStyle name="Comma 2 2 5 3 2 2" xfId="27224" xr:uid="{F39ABC37-BF02-4EDF-AC55-3F4850D7820C}"/>
    <cellStyle name="Comma 2 2 5 3 2 3" xfId="29152" xr:uid="{EB4A8755-6FB0-49A5-AE45-255A9B188C79}"/>
    <cellStyle name="Comma 2 2 5 3 3" xfId="26261" xr:uid="{AD287638-94E6-44CA-9E92-2C4AA20750E9}"/>
    <cellStyle name="Comma 2 2 5 3 4" xfId="28189" xr:uid="{5FFC5A14-1B45-4103-8C1A-966CE28C5FDA}"/>
    <cellStyle name="Comma 2 2 5 4" xfId="19612" xr:uid="{F2C4E655-42C2-4639-BD84-E9C8696ECC36}"/>
    <cellStyle name="Comma 2 2 5 4 2" xfId="26548" xr:uid="{25EC8FB1-5E4D-4A8B-9013-8C9399ECE376}"/>
    <cellStyle name="Comma 2 2 5 4 3" xfId="28476" xr:uid="{1C0C9B2C-F655-4CA9-B2DB-06023C28CDF8}"/>
    <cellStyle name="Comma 2 2 5 5" xfId="25585" xr:uid="{CE89138A-1454-4E28-B592-D7D2C26ED840}"/>
    <cellStyle name="Comma 2 2 5 6" xfId="27512" xr:uid="{4D6E50D9-48B8-4A9C-89D0-00473973E66F}"/>
    <cellStyle name="Comma 2 2 5 7" xfId="29658" xr:uid="{0FD5E745-EC3D-471D-8650-7E5354BE8FCE}"/>
    <cellStyle name="Comma 2 2 6" xfId="4568" xr:uid="{A5002BE5-872E-45C8-96B3-CFA83B52BD53}"/>
    <cellStyle name="Comma 2 2 6 2" xfId="5759" xr:uid="{2E081981-7E8C-4B48-A53E-94633C055599}"/>
    <cellStyle name="Comma 2 2 6 2 2" xfId="9007" xr:uid="{3D6547AF-3008-4EC5-BF8F-4F169B76F75A}"/>
    <cellStyle name="Comma 2 2 6 2 2 2" xfId="21009" xr:uid="{3B347949-B90B-4A1A-8738-293E2F0B28CB}"/>
    <cellStyle name="Comma 2 2 6 2 2 2 2" xfId="27095" xr:uid="{0C650F5E-4E79-4E42-9847-FA0C90080AB7}"/>
    <cellStyle name="Comma 2 2 6 2 2 2 3" xfId="29023" xr:uid="{21F793DE-94E5-4E65-8883-6637ABA6D167}"/>
    <cellStyle name="Comma 2 2 6 2 2 3" xfId="26132" xr:uid="{78077E76-4966-49D2-AB4B-73D34B91D590}"/>
    <cellStyle name="Comma 2 2 6 2 2 4" xfId="28059" xr:uid="{95A44754-607B-463C-9A2E-9E43F15BB90D}"/>
    <cellStyle name="Comma 2 2 6 2 3" xfId="15587" xr:uid="{0346480E-3B00-416E-8DF3-68D8A9C9D7F6}"/>
    <cellStyle name="Comma 2 2 6 2 3 2" xfId="23251" xr:uid="{94755193-5EF1-4C77-862F-821C6F3774E2}"/>
    <cellStyle name="Comma 2 2 6 2 3 2 2" xfId="27259" xr:uid="{054D6301-03F3-4815-AF7C-67E30C28E82E}"/>
    <cellStyle name="Comma 2 2 6 2 3 2 3" xfId="29187" xr:uid="{4AA10906-CCC7-48FE-A795-6EA732297883}"/>
    <cellStyle name="Comma 2 2 6 2 3 3" xfId="26296" xr:uid="{4A5AE33B-A06B-47B5-A556-F5CE1261AB1D}"/>
    <cellStyle name="Comma 2 2 6 2 3 4" xfId="28224" xr:uid="{E467DCE3-A9BA-4CA4-9749-44A8562CDFBC}"/>
    <cellStyle name="Comma 2 2 6 2 4" xfId="19688" xr:uid="{A2060942-A873-481B-B982-1F9B4D81B547}"/>
    <cellStyle name="Comma 2 2 6 2 4 2" xfId="26586" xr:uid="{2EFBC2C2-BF4A-4CB0-A9A2-8490BF44FAFB}"/>
    <cellStyle name="Comma 2 2 6 2 4 3" xfId="28514" xr:uid="{ECEB7BC3-770E-42FC-9EF4-964F59DBE05F}"/>
    <cellStyle name="Comma 2 2 6 2 5" xfId="25623" xr:uid="{08B64B68-53FB-42B7-B60E-8A40CF94909C}"/>
    <cellStyle name="Comma 2 2 6 2 6" xfId="27550" xr:uid="{EB0851DC-1B86-475D-B85F-28D503159461}"/>
    <cellStyle name="Comma 2 2 6 2 7" xfId="30826" xr:uid="{6F024EC0-7D57-4110-997E-68020E5B0028}"/>
    <cellStyle name="Comma 2 2 6 3" xfId="5760" xr:uid="{3BDF3849-F86A-4756-B2B2-AD0D199D1778}"/>
    <cellStyle name="Comma 2 2 6 3 2" xfId="9008" xr:uid="{7993B59C-9E22-49DE-AF23-A63576668810}"/>
    <cellStyle name="Comma 2 2 6 3 2 2" xfId="21010" xr:uid="{CF102D5B-39C1-465E-9051-CB711AEEEFC7}"/>
    <cellStyle name="Comma 2 2 6 3 2 2 2" xfId="27096" xr:uid="{E2F285A1-5121-4151-82B8-B32FCDFF6DAB}"/>
    <cellStyle name="Comma 2 2 6 3 2 2 3" xfId="29024" xr:uid="{0736188B-33CB-4646-BF06-94A04DBA6649}"/>
    <cellStyle name="Comma 2 2 6 3 2 3" xfId="26133" xr:uid="{FB168623-B41D-420B-9AE4-75804A7DEA38}"/>
    <cellStyle name="Comma 2 2 6 3 2 4" xfId="28060" xr:uid="{A2670AA1-E91D-4561-9E13-79FD1601BCDD}"/>
    <cellStyle name="Comma 2 2 6 3 3" xfId="15588" xr:uid="{828B76CF-12F5-4380-A02A-89018C0581EC}"/>
    <cellStyle name="Comma 2 2 6 3 3 2" xfId="23252" xr:uid="{FEF83929-54FD-4F69-9391-E1F33FCAACB4}"/>
    <cellStyle name="Comma 2 2 6 3 3 2 2" xfId="27260" xr:uid="{1CC54695-5C20-4720-A14A-4A944AFFD575}"/>
    <cellStyle name="Comma 2 2 6 3 3 2 3" xfId="29188" xr:uid="{58C0614B-E9FF-49E1-AD0C-3ECD9F265C17}"/>
    <cellStyle name="Comma 2 2 6 3 3 3" xfId="26297" xr:uid="{C459BA48-1A81-4F95-8CA6-FC3B49919016}"/>
    <cellStyle name="Comma 2 2 6 3 3 4" xfId="28225" xr:uid="{BADF201C-A0DC-493F-992B-DF9F4D582609}"/>
    <cellStyle name="Comma 2 2 6 3 4" xfId="19689" xr:uid="{FB24A3B1-0247-4706-B6E8-AA97CF8A7D4A}"/>
    <cellStyle name="Comma 2 2 6 3 4 2" xfId="26587" xr:uid="{BAC16B67-F769-44A3-BCD2-8563013DC403}"/>
    <cellStyle name="Comma 2 2 6 3 4 3" xfId="28515" xr:uid="{10DABE90-A4FA-4FE7-B186-59CF661D0EDE}"/>
    <cellStyle name="Comma 2 2 6 3 5" xfId="25624" xr:uid="{88467D56-1910-4369-A0A0-AC3E6CE48C88}"/>
    <cellStyle name="Comma 2 2 6 3 6" xfId="27551" xr:uid="{7D9B3F46-E13D-4CAB-98A3-C2D93BFDE151}"/>
    <cellStyle name="Comma 2 2 6 3 7" xfId="30827" xr:uid="{22E70FDC-7126-4915-8A39-6598323F3513}"/>
    <cellStyle name="Comma 2 2 6 4" xfId="9006" xr:uid="{C1F3D281-6108-4441-9EF8-F8A3539404A3}"/>
    <cellStyle name="Comma 2 2 6 4 2" xfId="21008" xr:uid="{6555675B-83EC-4BC6-8ACC-1711423BBDDE}"/>
    <cellStyle name="Comma 2 2 6 4 2 2" xfId="27094" xr:uid="{0DE88FF3-F4E6-4A04-8B18-BD6FFC24E110}"/>
    <cellStyle name="Comma 2 2 6 4 2 3" xfId="29022" xr:uid="{F408208B-2778-4CE6-8AB2-6BB35ACD1F7E}"/>
    <cellStyle name="Comma 2 2 6 4 3" xfId="26131" xr:uid="{997C93FB-B0E9-4C6D-BA84-5B358890EFCB}"/>
    <cellStyle name="Comma 2 2 6 4 4" xfId="28058" xr:uid="{30F539FB-E1CE-4B1B-BD1D-CF91C446D70E}"/>
    <cellStyle name="Comma 2 2 6 5" xfId="15374" xr:uid="{575B4E94-CC52-4A6A-8C64-B1506AEEA298}"/>
    <cellStyle name="Comma 2 2 6 5 2" xfId="23232" xr:uid="{DD74C1EA-4D98-49AB-812D-3A95BA11081F}"/>
    <cellStyle name="Comma 2 2 6 5 2 2" xfId="27240" xr:uid="{649395F1-E40E-4F9F-AA7F-3236C6BD74B3}"/>
    <cellStyle name="Comma 2 2 6 5 2 3" xfId="29168" xr:uid="{EA6686D4-1823-41AE-9216-006106373B8E}"/>
    <cellStyle name="Comma 2 2 6 5 3" xfId="26277" xr:uid="{BEE86972-F969-4E4C-89A8-50CAF6FC5CDC}"/>
    <cellStyle name="Comma 2 2 6 5 4" xfId="28205" xr:uid="{74756F1E-00A2-4C7E-9D6F-FF13CE89FC5F}"/>
    <cellStyle name="Comma 2 2 6 6" xfId="19648" xr:uid="{644190E1-AC59-4A8B-ACBD-FE1846E61A03}"/>
    <cellStyle name="Comma 2 2 6 6 2" xfId="26567" xr:uid="{5C83397E-1C24-466F-9331-793CC2571EA9}"/>
    <cellStyle name="Comma 2 2 6 6 3" xfId="28495" xr:uid="{53EBC0F3-B0AA-405A-870E-9DA704899A00}"/>
    <cellStyle name="Comma 2 2 6 7" xfId="25604" xr:uid="{EA6D8FB0-E7E4-4D48-9F71-06A5CAF8A792}"/>
    <cellStyle name="Comma 2 2 6 8" xfId="27531" xr:uid="{381E314E-4C3D-45B2-99F1-F5C582FE6E5D}"/>
    <cellStyle name="Comma 2 2 6 9" xfId="29716" xr:uid="{326D6901-A5D9-4B6B-AC9C-E78109DCEE1C}"/>
    <cellStyle name="Comma 2 2 7" xfId="5761" xr:uid="{DFA27970-78D7-40D0-B578-CFAE238F197F}"/>
    <cellStyle name="Comma 2 2 7 2" xfId="9009" xr:uid="{E3A84DC3-5E31-453D-B3AD-830F1EEA408C}"/>
    <cellStyle name="Comma 2 2 7 2 2" xfId="21011" xr:uid="{CA78E62D-BD12-4D59-8BAE-6E6D16C5AE68}"/>
    <cellStyle name="Comma 2 2 7 2 2 2" xfId="27097" xr:uid="{D68E2A26-1014-4AEC-9ED5-363B1ACB77E3}"/>
    <cellStyle name="Comma 2 2 7 2 2 3" xfId="29025" xr:uid="{2D4D0B73-1F2D-48CE-AB94-C40C26215B38}"/>
    <cellStyle name="Comma 2 2 7 2 3" xfId="26134" xr:uid="{B4CE8D49-D6D8-4889-923A-0EA376ECBE3A}"/>
    <cellStyle name="Comma 2 2 7 2 4" xfId="28061" xr:uid="{C1BDF2C3-EF40-449E-8312-F08650129839}"/>
    <cellStyle name="Comma 2 2 7 3" xfId="15589" xr:uid="{DD338C92-C90A-456B-B1F7-D79833816E62}"/>
    <cellStyle name="Comma 2 2 7 3 2" xfId="23253" xr:uid="{21DCFDF4-138A-436C-900E-6E9693C26D4B}"/>
    <cellStyle name="Comma 2 2 7 3 2 2" xfId="27261" xr:uid="{9118FB08-2798-415A-93A9-DA759504305F}"/>
    <cellStyle name="Comma 2 2 7 3 2 3" xfId="29189" xr:uid="{B6A1D1AE-FE83-4C3B-8CDB-13B67B180138}"/>
    <cellStyle name="Comma 2 2 7 3 3" xfId="26298" xr:uid="{5B618248-3AF4-4DDD-A099-441279B954D6}"/>
    <cellStyle name="Comma 2 2 7 3 4" xfId="28226" xr:uid="{11D0314F-4F73-4E00-A488-DA5AE1E07DB1}"/>
    <cellStyle name="Comma 2 2 7 4" xfId="19690" xr:uid="{AF3D6679-28F0-445E-8392-C6AC6120ECC8}"/>
    <cellStyle name="Comma 2 2 7 4 2" xfId="26588" xr:uid="{E8CA2B7D-C37F-4456-A986-961707AAE19B}"/>
    <cellStyle name="Comma 2 2 7 4 3" xfId="28516" xr:uid="{1E25D99C-45F0-4E13-9BD7-9404AA3AE5CE}"/>
    <cellStyle name="Comma 2 2 7 5" xfId="25625" xr:uid="{3F76A85A-9F14-4050-A7FD-3294539D74ED}"/>
    <cellStyle name="Comma 2 2 7 6" xfId="27552" xr:uid="{B886D766-218D-499F-AAE9-9F388FFCCAEB}"/>
    <cellStyle name="Comma 2 2 7 7" xfId="30828" xr:uid="{C5022BB2-DB56-485E-B5D3-7D27847CC64C}"/>
    <cellStyle name="Comma 2 2 8" xfId="7635" xr:uid="{3DEFB184-A2A7-4934-8646-CA6CD271B8F1}"/>
    <cellStyle name="Comma 2 2 9" xfId="8853" xr:uid="{4679FA18-0AA9-4F0A-962A-808808EEAE55}"/>
    <cellStyle name="Comma 2 2 9 2" xfId="20940" xr:uid="{04CAB9F7-3A2B-4FDB-BD76-D921E840FFE7}"/>
    <cellStyle name="Comma 2 2 9 2 2" xfId="27042" xr:uid="{1FBD2139-014B-43A0-BB08-CBB74BCCDFD5}"/>
    <cellStyle name="Comma 2 2 9 2 3" xfId="28970" xr:uid="{BEC033F9-FA4F-475D-9FEA-FFC2398B2CF3}"/>
    <cellStyle name="Comma 2 2 9 3" xfId="26079" xr:uid="{134C5273-2999-461B-B908-02F5934040FB}"/>
    <cellStyle name="Comma 2 2 9 4" xfId="28006" xr:uid="{CD490792-5E3F-4DB8-A1C2-6A486949950B}"/>
    <cellStyle name="Comma 2 2 9 5" xfId="29650" xr:uid="{F5BA523F-785B-4EFC-9F35-AF17255B55F8}"/>
    <cellStyle name="Comma 2 20" xfId="7638" xr:uid="{74951265-A029-42F6-8C03-39269658B9D3}"/>
    <cellStyle name="Comma 2 20 2" xfId="9010" xr:uid="{BC3A5086-156F-44E0-AE84-47D444A61F7C}"/>
    <cellStyle name="Comma 2 20 2 2" xfId="21012" xr:uid="{A0922369-F042-43F8-923F-353DF8542E89}"/>
    <cellStyle name="Comma 2 20 2 2 2" xfId="27098" xr:uid="{D32A5193-3B70-4FB1-9A08-55DA63985E34}"/>
    <cellStyle name="Comma 2 20 2 2 3" xfId="29026" xr:uid="{09200387-E6D0-4C87-9195-729561609E13}"/>
    <cellStyle name="Comma 2 20 2 3" xfId="26135" xr:uid="{997C78D3-1CDA-4870-9812-5F699FE4EC1A}"/>
    <cellStyle name="Comma 2 20 2 4" xfId="28062" xr:uid="{D79568CE-276B-4555-9BEA-9726E0264CC6}"/>
    <cellStyle name="Comma 2 20 3" xfId="19903" xr:uid="{5C38036C-6FB2-4808-8F81-5697A459DEBA}"/>
    <cellStyle name="Comma 2 20 3 2" xfId="26761" xr:uid="{CCF8E5A1-35A2-402D-B6B7-971CBCDF1207}"/>
    <cellStyle name="Comma 2 20 3 3" xfId="28689" xr:uid="{883EB675-8FF3-4AA0-9EC0-78EB2F317BAF}"/>
    <cellStyle name="Comma 2 20 4" xfId="25798" xr:uid="{7C2935A9-36E6-4CD5-9B20-B0770AE93762}"/>
    <cellStyle name="Comma 2 20 5" xfId="27725" xr:uid="{29D01D3B-D2FF-41D1-B262-F07DE9DD438B}"/>
    <cellStyle name="Comma 2 20 6" xfId="31814" xr:uid="{92EA0E2F-7D00-4E94-8F83-4D079E07EAA0}"/>
    <cellStyle name="Comma 2 21" xfId="7639" xr:uid="{C71C8DA8-2985-4645-A4B2-B2EF58D8541F}"/>
    <cellStyle name="Comma 2 21 2" xfId="9011" xr:uid="{59F6EAA5-535E-4733-A940-5314874F8B9B}"/>
    <cellStyle name="Comma 2 21 2 2" xfId="21013" xr:uid="{C81A8D32-489B-4D02-99C0-D7EAF9B95FB1}"/>
    <cellStyle name="Comma 2 21 2 2 2" xfId="27099" xr:uid="{810F907D-07F4-44B7-B95F-9AF7AA3D0130}"/>
    <cellStyle name="Comma 2 21 2 2 3" xfId="29027" xr:uid="{6633B08C-94F6-4D5C-82AC-4675F2DEC6D8}"/>
    <cellStyle name="Comma 2 21 2 3" xfId="26136" xr:uid="{637249B3-96B3-4265-8DF4-C8AF2D82382D}"/>
    <cellStyle name="Comma 2 21 2 4" xfId="28063" xr:uid="{B7DCECAC-A6C2-4159-94C5-410D893A2C22}"/>
    <cellStyle name="Comma 2 21 3" xfId="19904" xr:uid="{D8A5A19D-CF54-4890-BC87-AB015C31248E}"/>
    <cellStyle name="Comma 2 21 3 2" xfId="26762" xr:uid="{E1E54EC6-A788-406E-9AFC-6EF9A7D8669F}"/>
    <cellStyle name="Comma 2 21 3 3" xfId="28690" xr:uid="{79531D2D-2EAB-4882-A310-33605532E587}"/>
    <cellStyle name="Comma 2 21 4" xfId="25799" xr:uid="{F32A31B0-4B70-4721-A1CB-3F8CCA7D0654}"/>
    <cellStyle name="Comma 2 21 5" xfId="27726" xr:uid="{6D4BEAA2-B228-4F25-BFDA-062C43D9C686}"/>
    <cellStyle name="Comma 2 21 6" xfId="31815" xr:uid="{54B45572-89DC-4237-B76F-03F5A9B2A074}"/>
    <cellStyle name="Comma 2 22" xfId="8852" xr:uid="{89B11AD1-B5DC-47CD-A1BB-2D99BE1960F0}"/>
    <cellStyle name="Comma 2 22 2" xfId="17261" xr:uid="{EB773C40-BEF9-427E-8EEF-226E5E73F696}"/>
    <cellStyle name="Comma 2 22 2 2" xfId="23879" xr:uid="{4636E94C-4E34-499D-8FB1-C9746815C0F4}"/>
    <cellStyle name="Comma 2 22 2 2 2" xfId="27487" xr:uid="{B481B853-A69D-43FB-B5D4-EB9AD3892A89}"/>
    <cellStyle name="Comma 2 22 2 2 3" xfId="29415" xr:uid="{1BE9D318-8C2A-40F9-97C1-D1414E9FD58D}"/>
    <cellStyle name="Comma 2 22 2 3" xfId="26524" xr:uid="{5680D127-2149-42A4-8360-7153E9CCA696}"/>
    <cellStyle name="Comma 2 22 2 4" xfId="28452" xr:uid="{EC491C93-8583-456A-9103-E5AC296B05E9}"/>
    <cellStyle name="Comma 2 22 3" xfId="12676" xr:uid="{F77C1291-9E38-4614-BE76-CA16E42F1DD1}"/>
    <cellStyle name="Comma 2 22 3 2" xfId="23149" xr:uid="{BA1A1223-1F54-4A26-AAFE-FE1C600CBB84}"/>
    <cellStyle name="Comma 2 22 3 2 2" xfId="27166" xr:uid="{CD006B87-69A5-47C5-ADFC-7EE551438504}"/>
    <cellStyle name="Comma 2 22 3 2 3" xfId="29094" xr:uid="{900407FF-F509-48C0-A367-C773B2585DF3}"/>
    <cellStyle name="Comma 2 22 3 3" xfId="26203" xr:uid="{F8D491B1-AE93-4AA8-93E7-B58791B7A5A0}"/>
    <cellStyle name="Comma 2 22 3 4" xfId="28131" xr:uid="{04AFDC39-45BB-4B9F-AE6E-304B960622F5}"/>
    <cellStyle name="Comma 2 22 4" xfId="20939" xr:uid="{97BBEF66-9471-499E-92F7-4966963DFB03}"/>
    <cellStyle name="Comma 2 22 4 2" xfId="27041" xr:uid="{DE5D89FA-B1F7-493F-A9C2-1692F89B6EDB}"/>
    <cellStyle name="Comma 2 22 4 3" xfId="28969" xr:uid="{5E8CDE7E-BDA1-4771-9F0C-5C00A9D3BAE2}"/>
    <cellStyle name="Comma 2 22 5" xfId="26078" xr:uid="{E41AF52B-CD10-43A0-80BB-E166D4294845}"/>
    <cellStyle name="Comma 2 22 6" xfId="28005" xr:uid="{F49244B7-54D6-4521-9D19-8BB6FC6F13B9}"/>
    <cellStyle name="Comma 2 22 7" xfId="29649" xr:uid="{F7017AE3-1599-41F3-85AF-522378EB20FB}"/>
    <cellStyle name="Comma 2 23" xfId="19603" xr:uid="{FF8B857A-48DA-4639-BE30-925AE88A9F2D}"/>
    <cellStyle name="Comma 2 23 2" xfId="26539" xr:uid="{117BF6B9-67DA-4733-B145-955AAEDC146C}"/>
    <cellStyle name="Comma 2 23 2 2" xfId="49465" xr:uid="{5CA3F5A7-B2DA-470F-9CED-14040B608AAC}"/>
    <cellStyle name="Comma 2 23 3" xfId="28467" xr:uid="{18DEB92A-9CEF-44E8-933B-EE68857453B5}"/>
    <cellStyle name="Comma 2 23 4" xfId="49464" xr:uid="{B16ABA9F-95CE-4F98-BBEF-0FEB5814421B}"/>
    <cellStyle name="Comma 2 24" xfId="25576" xr:uid="{DC500B5F-B029-4972-AACE-AB5D201CEB52}"/>
    <cellStyle name="Comma 2 24 2" xfId="49466" xr:uid="{31418956-4CC9-4944-9D41-3DCBC0CF94FB}"/>
    <cellStyle name="Comma 2 25" xfId="27503" xr:uid="{5264EA58-DFC1-4662-8B71-63A64418AB35}"/>
    <cellStyle name="Comma 2 25 2" xfId="29563" xr:uid="{FF452955-C696-4318-BDCF-B939C3EF575B}"/>
    <cellStyle name="Comma 2 26" xfId="4484" xr:uid="{75C6BEB8-CDAA-44E3-B6D7-903C179C055D}"/>
    <cellStyle name="Comma 2 27" xfId="29443" xr:uid="{DBB3F7CB-ADFF-4961-B372-7F736F5E6DDB}"/>
    <cellStyle name="Comma 2 3" xfId="766" xr:uid="{E65F67FA-2555-4A5C-B385-2DC021B4C276}"/>
    <cellStyle name="Comma 2 3 10" xfId="25586" xr:uid="{E9B7ECDC-18BF-42DC-9D5F-665DB3C52319}"/>
    <cellStyle name="Comma 2 3 11" xfId="27513" xr:uid="{3EF62C5E-7104-4A30-89CC-F9E7BFC6849D}"/>
    <cellStyle name="Comma 2 3 12" xfId="4494" xr:uid="{12B4D28D-A8CC-4575-8E59-34F51B3E854E}"/>
    <cellStyle name="Comma 2 3 13" xfId="29565" xr:uid="{A0B46FF9-F7BA-4928-9252-6F53A35D2266}"/>
    <cellStyle name="Comma 2 3 2" xfId="2036" xr:uid="{0063F90C-AB5F-4105-906A-07C73BEAFC68}"/>
    <cellStyle name="Comma 2 3 2 10" xfId="27514" xr:uid="{349D4843-5AF0-4B8D-9385-FA5CFE55D3D8}"/>
    <cellStyle name="Comma 2 3 2 11" xfId="4495" xr:uid="{50CD15A6-D25A-4B64-BDEA-CB0DEAA6F384}"/>
    <cellStyle name="Comma 2 3 2 12" xfId="29566" xr:uid="{4BD7DE9C-0FFF-4FC0-BC85-74623BE4BBC1}"/>
    <cellStyle name="Comma 2 3 2 2" xfId="4496" xr:uid="{64EE4281-4C16-4DB9-9C46-4F3AC07F00EC}"/>
    <cellStyle name="Comma 2 3 2 2 2" xfId="8864" xr:uid="{908BBC71-0780-43EF-9039-59D162E28511}"/>
    <cellStyle name="Comma 2 3 2 2 2 2" xfId="20951" xr:uid="{AFD5113E-BA57-4C4A-A846-E9ECBCA989C7}"/>
    <cellStyle name="Comma 2 3 2 2 2 2 2" xfId="27053" xr:uid="{992F820F-00AA-4FBC-A1BE-CC410CF04DC4}"/>
    <cellStyle name="Comma 2 3 2 2 2 2 3" xfId="28981" xr:uid="{19BDE485-118A-4519-B51A-3D91199B9B05}"/>
    <cellStyle name="Comma 2 3 2 2 2 3" xfId="26090" xr:uid="{36C54061-19E7-4079-8679-58562B2FCE9F}"/>
    <cellStyle name="Comma 2 3 2 2 2 4" xfId="28017" xr:uid="{C0F59B6B-7708-4DB8-8944-A7C06643AA09}"/>
    <cellStyle name="Comma 2 3 2 2 3" xfId="15309" xr:uid="{0CB58FC1-161A-4124-9913-77A226E7FE52}"/>
    <cellStyle name="Comma 2 3 2 2 3 2" xfId="23216" xr:uid="{4761E93A-D752-4383-9D9F-9BA7A17D9257}"/>
    <cellStyle name="Comma 2 3 2 2 3 2 2" xfId="27226" xr:uid="{DAB99BBA-F0A2-4EFF-B291-24E5228A5A66}"/>
    <cellStyle name="Comma 2 3 2 2 3 2 3" xfId="29154" xr:uid="{12FC2157-6A60-42E9-A3BC-C9E6FBBDB790}"/>
    <cellStyle name="Comma 2 3 2 2 3 3" xfId="26263" xr:uid="{5E834611-1CD9-449E-935A-3AE070AFAE3D}"/>
    <cellStyle name="Comma 2 3 2 2 3 4" xfId="28191" xr:uid="{9CBB3EC6-CAD2-4EF8-AE06-B4DD73150201}"/>
    <cellStyle name="Comma 2 3 2 2 4" xfId="19615" xr:uid="{AEFC189E-8331-4233-9B79-3E1C86B34550}"/>
    <cellStyle name="Comma 2 3 2 2 4 2" xfId="26551" xr:uid="{A0D183EC-41C6-4212-9CC0-E91749AB01F6}"/>
    <cellStyle name="Comma 2 3 2 2 4 3" xfId="28479" xr:uid="{959DE3BE-5CD3-4EF9-AC99-D87E0CE799F2}"/>
    <cellStyle name="Comma 2 3 2 2 5" xfId="25588" xr:uid="{31F0654A-FDF6-43EA-949B-FA8E6B36F618}"/>
    <cellStyle name="Comma 2 3 2 2 6" xfId="27515" xr:uid="{0D12B6E5-72C3-42EA-8DAF-2C4429BFA65D}"/>
    <cellStyle name="Comma 2 3 2 2 7" xfId="29661" xr:uid="{009F3A07-D578-492D-AD3E-1EA3B48314E7}"/>
    <cellStyle name="Comma 2 3 2 3" xfId="4497" xr:uid="{9D4C2282-6F4F-4CB9-A3D0-746006AFDE27}"/>
    <cellStyle name="Comma 2 3 2 3 2" xfId="8865" xr:uid="{D57E028A-9A92-44E2-BEB8-B5094500FFEB}"/>
    <cellStyle name="Comma 2 3 2 3 2 2" xfId="20952" xr:uid="{9036DE2C-97DE-4F28-A12B-6A810F088545}"/>
    <cellStyle name="Comma 2 3 2 3 2 2 2" xfId="27054" xr:uid="{CB4BA118-30B1-43BA-B33E-05B4A1AB31CF}"/>
    <cellStyle name="Comma 2 3 2 3 2 2 3" xfId="28982" xr:uid="{088A9D83-D5D7-44CE-A86D-DB62F6F3BA31}"/>
    <cellStyle name="Comma 2 3 2 3 2 3" xfId="26091" xr:uid="{09A364B8-7CB9-4AE3-932B-5C8CC5E24F55}"/>
    <cellStyle name="Comma 2 3 2 3 2 4" xfId="28018" xr:uid="{35719D3F-D56E-40DA-BBD0-1AE431B94A73}"/>
    <cellStyle name="Comma 2 3 2 3 3" xfId="15310" xr:uid="{6605D975-3747-455B-83E6-B60C03B7A971}"/>
    <cellStyle name="Comma 2 3 2 3 3 2" xfId="23217" xr:uid="{A9E88975-B0F7-4462-B1F5-1D9ED75A47A6}"/>
    <cellStyle name="Comma 2 3 2 3 3 2 2" xfId="27227" xr:uid="{37A316E9-95F2-4574-BEC0-97F57122800A}"/>
    <cellStyle name="Comma 2 3 2 3 3 2 3" xfId="29155" xr:uid="{792ACC7F-9100-4131-A729-83DD1FC72F73}"/>
    <cellStyle name="Comma 2 3 2 3 3 3" xfId="26264" xr:uid="{827E2386-EBBA-48EF-8B12-357D59B06A24}"/>
    <cellStyle name="Comma 2 3 2 3 3 4" xfId="28192" xr:uid="{34428E00-B5B0-4BAF-B9E3-2C7F71599EA7}"/>
    <cellStyle name="Comma 2 3 2 3 4" xfId="19616" xr:uid="{9161F3C2-5B0B-412D-9A54-33A0BBAAC6F3}"/>
    <cellStyle name="Comma 2 3 2 3 4 2" xfId="26552" xr:uid="{8F7A5805-1628-427B-91D4-1B27B52123FD}"/>
    <cellStyle name="Comma 2 3 2 3 4 3" xfId="28480" xr:uid="{D3743C69-6C91-4444-A7B9-AEF02A6644B7}"/>
    <cellStyle name="Comma 2 3 2 3 5" xfId="25589" xr:uid="{B83EF3BC-1918-4712-A55E-B3FA295E6097}"/>
    <cellStyle name="Comma 2 3 2 3 6" xfId="27516" xr:uid="{6250A74A-2539-42F5-8CD0-B1AB5158FA08}"/>
    <cellStyle name="Comma 2 3 2 3 7" xfId="29662" xr:uid="{72DB4E63-4801-4ED6-BB21-0716B94C02CA}"/>
    <cellStyle name="Comma 2 3 2 4" xfId="4571" xr:uid="{01E6E97D-7BF5-40B5-99DD-B31247D47351}"/>
    <cellStyle name="Comma 2 3 2 4 10" xfId="29719" xr:uid="{5F92F89A-DB68-4F62-9305-050898048FC3}"/>
    <cellStyle name="Comma 2 3 2 4 2" xfId="5763" xr:uid="{EAAC4875-7965-4B2D-8739-B3C3F64848C9}"/>
    <cellStyle name="Comma 2 3 2 4 2 2" xfId="9013" xr:uid="{30202717-9A17-4BDF-A07E-88932D1B1523}"/>
    <cellStyle name="Comma 2 3 2 4 2 2 2" xfId="21015" xr:uid="{16EDDCE6-84D3-4B53-81F3-9C3B1D60B188}"/>
    <cellStyle name="Comma 2 3 2 4 2 2 2 2" xfId="27101" xr:uid="{09FC830A-F282-4C56-A1BC-9FCE355F8980}"/>
    <cellStyle name="Comma 2 3 2 4 2 2 2 3" xfId="29029" xr:uid="{B1424368-7339-4070-B4FD-50426E951360}"/>
    <cellStyle name="Comma 2 3 2 4 2 2 3" xfId="26138" xr:uid="{214FF172-423C-4F96-9096-8953C10CD8AE}"/>
    <cellStyle name="Comma 2 3 2 4 2 2 4" xfId="28065" xr:uid="{C1432226-44C8-41CF-8AD5-E6D3E9B39843}"/>
    <cellStyle name="Comma 2 3 2 4 2 3" xfId="15591" xr:uid="{BBEFB59B-28DF-47A7-AAA9-8CE2E987DADA}"/>
    <cellStyle name="Comma 2 3 2 4 2 3 2" xfId="23255" xr:uid="{ABC75017-378B-4727-9C15-E2B89D94BAF6}"/>
    <cellStyle name="Comma 2 3 2 4 2 3 2 2" xfId="27263" xr:uid="{6D48799F-C7C9-4574-91AA-C82439B65FBE}"/>
    <cellStyle name="Comma 2 3 2 4 2 3 2 3" xfId="29191" xr:uid="{E5A6BCCA-D1DE-4330-A35A-4558AB1265D8}"/>
    <cellStyle name="Comma 2 3 2 4 2 3 3" xfId="26300" xr:uid="{C223988A-D009-4F6C-B5CC-70BD1365D953}"/>
    <cellStyle name="Comma 2 3 2 4 2 3 4" xfId="28228" xr:uid="{47EF07C3-8DF8-4973-9814-0D26B70BD4A8}"/>
    <cellStyle name="Comma 2 3 2 4 2 4" xfId="19692" xr:uid="{8DB92A4E-ED60-4E86-8F4A-CEC9AF16B44D}"/>
    <cellStyle name="Comma 2 3 2 4 2 4 2" xfId="26590" xr:uid="{B6F189AD-0F0B-4ACE-9A88-575E5E25E978}"/>
    <cellStyle name="Comma 2 3 2 4 2 4 3" xfId="28518" xr:uid="{21BEA57E-175C-4F3B-B3DC-5090EACD6815}"/>
    <cellStyle name="Comma 2 3 2 4 2 5" xfId="25627" xr:uid="{99680ADD-501E-4B1D-A4AB-E251E4DF1A07}"/>
    <cellStyle name="Comma 2 3 2 4 2 6" xfId="27554" xr:uid="{D63E8927-5FB5-4FCE-8424-CF4508884773}"/>
    <cellStyle name="Comma 2 3 2 4 2 7" xfId="30830" xr:uid="{725C99CC-28F3-4C1E-84B6-08F0739ADFB0}"/>
    <cellStyle name="Comma 2 3 2 4 3" xfId="5764" xr:uid="{64D31979-CC7E-46F6-9695-E1DE7A637B7F}"/>
    <cellStyle name="Comma 2 3 2 4 3 2" xfId="9014" xr:uid="{EABA9F10-CAD7-4CA9-BB57-71EEC772CC77}"/>
    <cellStyle name="Comma 2 3 2 4 3 2 2" xfId="21016" xr:uid="{98CA77B1-9C2C-488D-84C6-75B622BD59DE}"/>
    <cellStyle name="Comma 2 3 2 4 3 2 2 2" xfId="27102" xr:uid="{C9287440-0D7F-48D1-9E46-43A23276DB19}"/>
    <cellStyle name="Comma 2 3 2 4 3 2 2 3" xfId="29030" xr:uid="{060E6A26-53D3-4E53-93A1-E4C1ABB625DE}"/>
    <cellStyle name="Comma 2 3 2 4 3 2 3" xfId="26139" xr:uid="{9D73B64E-B766-4973-ABE9-06B85E99E9E0}"/>
    <cellStyle name="Comma 2 3 2 4 3 2 4" xfId="28066" xr:uid="{35E0406F-EEC7-421F-A78E-3FF977735700}"/>
    <cellStyle name="Comma 2 3 2 4 3 3" xfId="15592" xr:uid="{6CE3C70D-ABCB-4C0C-AB2A-177807689958}"/>
    <cellStyle name="Comma 2 3 2 4 3 3 2" xfId="23256" xr:uid="{46E1AFAF-AE7F-4454-AEAA-17E13295FB52}"/>
    <cellStyle name="Comma 2 3 2 4 3 3 2 2" xfId="27264" xr:uid="{2B6CB7F2-042C-4324-934E-5D149C34554D}"/>
    <cellStyle name="Comma 2 3 2 4 3 3 2 3" xfId="29192" xr:uid="{E718B314-F71D-4A70-947A-D6415330992A}"/>
    <cellStyle name="Comma 2 3 2 4 3 3 3" xfId="26301" xr:uid="{8AF97FC7-6E4C-4ED2-8B74-01BFE747EBD1}"/>
    <cellStyle name="Comma 2 3 2 4 3 3 4" xfId="28229" xr:uid="{3D9F5580-B9E8-40A2-B71E-EBE80D4951AE}"/>
    <cellStyle name="Comma 2 3 2 4 3 4" xfId="19693" xr:uid="{47E3E51B-2152-42A4-90D1-30C4C58771FD}"/>
    <cellStyle name="Comma 2 3 2 4 3 4 2" xfId="26591" xr:uid="{8C5EFEE4-E213-48AF-AC00-66275BC04F3B}"/>
    <cellStyle name="Comma 2 3 2 4 3 4 3" xfId="28519" xr:uid="{69980614-9C22-4DD9-9FBD-2B770BACCEFC}"/>
    <cellStyle name="Comma 2 3 2 4 3 5" xfId="25628" xr:uid="{B0A5F52F-1AD0-4EC8-B47E-8C047C71638C}"/>
    <cellStyle name="Comma 2 3 2 4 3 6" xfId="27555" xr:uid="{06D0C893-83DE-4005-9FE0-2C606D2C4EF3}"/>
    <cellStyle name="Comma 2 3 2 4 3 7" xfId="30831" xr:uid="{7398A906-9263-4B1F-8291-AA064558ECD8}"/>
    <cellStyle name="Comma 2 3 2 4 4" xfId="5762" xr:uid="{CA139C72-6EA7-41CE-B926-8A5F29BB91BD}"/>
    <cellStyle name="Comma 2 3 2 4 4 2" xfId="9015" xr:uid="{6495E850-3656-4839-819E-7180ACBF7D89}"/>
    <cellStyle name="Comma 2 3 2 4 4 2 2" xfId="21017" xr:uid="{57122BB5-2E4C-4EE2-A36D-9ED275B72F23}"/>
    <cellStyle name="Comma 2 3 2 4 4 2 2 2" xfId="27103" xr:uid="{67EFFC87-772C-45F6-9A90-FF8FC0AC430F}"/>
    <cellStyle name="Comma 2 3 2 4 4 2 2 3" xfId="29031" xr:uid="{3C05FA37-186D-4370-97FF-1968EFB351B8}"/>
    <cellStyle name="Comma 2 3 2 4 4 2 3" xfId="26140" xr:uid="{E6C1527E-397C-433F-9BA1-CFB523938246}"/>
    <cellStyle name="Comma 2 3 2 4 4 2 4" xfId="28067" xr:uid="{F7250284-8F18-480A-B3C9-C1036A98BA8F}"/>
    <cellStyle name="Comma 2 3 2 4 4 3" xfId="15590" xr:uid="{BE6F43D4-F452-4035-9563-E5B1AD6F898E}"/>
    <cellStyle name="Comma 2 3 2 4 4 3 2" xfId="23254" xr:uid="{0DE10A07-CD4A-48F0-A73D-642B44D7CE4E}"/>
    <cellStyle name="Comma 2 3 2 4 4 3 2 2" xfId="27262" xr:uid="{6209074C-AB9E-40A1-83AF-FCF72BC13B8D}"/>
    <cellStyle name="Comma 2 3 2 4 4 3 2 3" xfId="29190" xr:uid="{7413B0BB-8580-40B7-AF36-B8A7923ED7EC}"/>
    <cellStyle name="Comma 2 3 2 4 4 3 3" xfId="26299" xr:uid="{429B659F-F0AC-4CC8-B3ED-8B6B9DC55E06}"/>
    <cellStyle name="Comma 2 3 2 4 4 3 4" xfId="28227" xr:uid="{553883AA-DCFB-477C-BA76-B463B5FAAD62}"/>
    <cellStyle name="Comma 2 3 2 4 4 4" xfId="19691" xr:uid="{46465AAF-E8D8-436D-805E-0D9B3E1780FF}"/>
    <cellStyle name="Comma 2 3 2 4 4 4 2" xfId="26589" xr:uid="{D3C5A519-2164-4A63-B3E6-52C9BCA74C80}"/>
    <cellStyle name="Comma 2 3 2 4 4 4 3" xfId="28517" xr:uid="{3563E94F-27B8-4360-BC09-F64D8E7C8DA7}"/>
    <cellStyle name="Comma 2 3 2 4 4 5" xfId="25626" xr:uid="{132016A2-6622-4A9B-BC20-DB8F5D8CBC9D}"/>
    <cellStyle name="Comma 2 3 2 4 4 6" xfId="27553" xr:uid="{92EE5304-EA40-4D02-BCE1-3EACE39B2202}"/>
    <cellStyle name="Comma 2 3 2 4 4 7" xfId="30829" xr:uid="{4883579D-637C-4961-A90B-D4EEC88D54DA}"/>
    <cellStyle name="Comma 2 3 2 4 5" xfId="9012" xr:uid="{1F4F1EA6-34AA-4EF9-AE01-297CE08ED831}"/>
    <cellStyle name="Comma 2 3 2 4 5 2" xfId="21014" xr:uid="{FC8EEE61-0969-427B-9C23-DF3EBDE11BE4}"/>
    <cellStyle name="Comma 2 3 2 4 5 2 2" xfId="27100" xr:uid="{B21A78D6-1859-4137-932C-2A0BFCAEA43A}"/>
    <cellStyle name="Comma 2 3 2 4 5 2 3" xfId="29028" xr:uid="{00417CAC-D25E-49BD-A5D5-5E77B01A9474}"/>
    <cellStyle name="Comma 2 3 2 4 5 3" xfId="26137" xr:uid="{FCEFBA36-3713-4B0F-B292-33A2FD9DE0BE}"/>
    <cellStyle name="Comma 2 3 2 4 5 4" xfId="28064" xr:uid="{130AE15E-D5B7-4589-9F58-22C1F18E47D9}"/>
    <cellStyle name="Comma 2 3 2 4 6" xfId="15377" xr:uid="{E2AF3116-FD2D-4E90-8525-8C10C5655713}"/>
    <cellStyle name="Comma 2 3 2 4 6 2" xfId="23235" xr:uid="{03CF6F7B-5AEF-42EA-B6F4-39C56B79B8D0}"/>
    <cellStyle name="Comma 2 3 2 4 6 2 2" xfId="27243" xr:uid="{48A4C56B-DD50-4C05-B025-A3D54ED809AE}"/>
    <cellStyle name="Comma 2 3 2 4 6 2 3" xfId="29171" xr:uid="{8007BF36-3E73-4A06-B853-72FD9DF4BD46}"/>
    <cellStyle name="Comma 2 3 2 4 6 3" xfId="26280" xr:uid="{9D59725D-8868-49D1-975B-B54D9C681553}"/>
    <cellStyle name="Comma 2 3 2 4 6 4" xfId="28208" xr:uid="{AB535DA7-CC8D-436A-B421-2E0F764C7535}"/>
    <cellStyle name="Comma 2 3 2 4 7" xfId="19651" xr:uid="{57302725-D10F-4762-82A9-E0E3A7DFFC23}"/>
    <cellStyle name="Comma 2 3 2 4 7 2" xfId="26570" xr:uid="{4B0F4723-CEC7-471A-969D-DCD084D15C41}"/>
    <cellStyle name="Comma 2 3 2 4 7 3" xfId="28498" xr:uid="{2FC368BE-CE2B-49E3-B34C-F9AD74BDDDA0}"/>
    <cellStyle name="Comma 2 3 2 4 8" xfId="25607" xr:uid="{9900011F-3AFB-4C33-95FE-E0A19578D4E6}"/>
    <cellStyle name="Comma 2 3 2 4 9" xfId="27534" xr:uid="{A0281032-9BE3-4497-B731-B474CC8BC645}"/>
    <cellStyle name="Comma 2 3 2 5" xfId="5765" xr:uid="{3F1E2547-7BF2-4E3E-9C00-396D67861334}"/>
    <cellStyle name="Comma 2 3 2 5 2" xfId="9016" xr:uid="{97EC5CC6-2594-4364-A4C3-C56A054B65B0}"/>
    <cellStyle name="Comma 2 3 2 5 2 2" xfId="21018" xr:uid="{841E1D0F-CCEE-464C-9E0D-ECB994D54206}"/>
    <cellStyle name="Comma 2 3 2 5 2 2 2" xfId="27104" xr:uid="{E923B5A3-B5BC-4368-A71E-13D47456649C}"/>
    <cellStyle name="Comma 2 3 2 5 2 2 3" xfId="29032" xr:uid="{CA8135A4-6B13-49BE-8DB0-7AF95D07C34D}"/>
    <cellStyle name="Comma 2 3 2 5 2 3" xfId="26141" xr:uid="{1A3BFE48-F999-4CAE-A389-7EA1398488C7}"/>
    <cellStyle name="Comma 2 3 2 5 2 4" xfId="28068" xr:uid="{C14D15DD-27CB-45A7-9721-08A604D9FD29}"/>
    <cellStyle name="Comma 2 3 2 5 3" xfId="15593" xr:uid="{04E59C50-0388-4068-B494-60842B87E1CC}"/>
    <cellStyle name="Comma 2 3 2 5 3 2" xfId="23257" xr:uid="{A0F27BD0-8983-4805-A585-485AA445FFFA}"/>
    <cellStyle name="Comma 2 3 2 5 3 2 2" xfId="27265" xr:uid="{33972CC1-FAA0-4FC3-88C6-3CF9829474B8}"/>
    <cellStyle name="Comma 2 3 2 5 3 2 3" xfId="29193" xr:uid="{E7AE6B35-C41D-4BD4-A2E5-751EB421B404}"/>
    <cellStyle name="Comma 2 3 2 5 3 3" xfId="26302" xr:uid="{0865DEFB-C1BA-4F33-86A1-B363D2610C23}"/>
    <cellStyle name="Comma 2 3 2 5 3 4" xfId="28230" xr:uid="{9FEB6604-04FE-4877-A23B-804CD55C422F}"/>
    <cellStyle name="Comma 2 3 2 5 4" xfId="19694" xr:uid="{B133A34D-E6BD-4A3E-8B50-9AE60E35B4C5}"/>
    <cellStyle name="Comma 2 3 2 5 4 2" xfId="26592" xr:uid="{9DE46E42-02E4-4504-9EF5-7410AB53F553}"/>
    <cellStyle name="Comma 2 3 2 5 4 3" xfId="28520" xr:uid="{8F49AEF5-069C-4091-BD18-ADBC9494039B}"/>
    <cellStyle name="Comma 2 3 2 5 5" xfId="25629" xr:uid="{C64B208D-0331-4B7E-A7F7-EDF65C8B719E}"/>
    <cellStyle name="Comma 2 3 2 5 6" xfId="27556" xr:uid="{AB7F2D5B-ABE1-4844-80A5-443294E79FC9}"/>
    <cellStyle name="Comma 2 3 2 5 7" xfId="30832" xr:uid="{6E8F5D57-39A1-4F6E-A184-8136D51FFB31}"/>
    <cellStyle name="Comma 2 3 2 6" xfId="8863" xr:uid="{90B60B32-AC9C-45FA-B813-7ED31E7488E7}"/>
    <cellStyle name="Comma 2 3 2 6 2" xfId="17263" xr:uid="{CE66EBD4-7B77-4E03-81EA-E8CA7EEB6CE2}"/>
    <cellStyle name="Comma 2 3 2 6 2 2" xfId="23881" xr:uid="{EDB1A8DE-58B1-4BBF-B9F0-197433E9B847}"/>
    <cellStyle name="Comma 2 3 2 6 2 2 2" xfId="27489" xr:uid="{579E0EAF-70DB-4B7C-9507-290CC675D127}"/>
    <cellStyle name="Comma 2 3 2 6 2 2 3" xfId="29417" xr:uid="{BC1B8831-960F-4842-A22C-5F28ABF89BDE}"/>
    <cellStyle name="Comma 2 3 2 6 2 3" xfId="26526" xr:uid="{653B8A59-307B-4522-9F15-86A40B16D4CB}"/>
    <cellStyle name="Comma 2 3 2 6 2 4" xfId="28454" xr:uid="{80DF5B0D-7802-47BD-A619-95131BAFBC39}"/>
    <cellStyle name="Comma 2 3 2 6 2 5" xfId="49467" xr:uid="{13EBB9C1-018D-4D8F-9F08-7E8B13175D56}"/>
    <cellStyle name="Comma 2 3 2 6 3" xfId="12680" xr:uid="{57EA5C44-DD1D-4041-AA77-2F70B9F734B6}"/>
    <cellStyle name="Comma 2 3 2 6 4" xfId="20950" xr:uid="{A54B32BE-4E92-44AE-8C4B-3936D92FBF33}"/>
    <cellStyle name="Comma 2 3 2 6 4 2" xfId="27052" xr:uid="{080460A0-3948-48FC-A214-CFD69E1D6799}"/>
    <cellStyle name="Comma 2 3 2 6 4 3" xfId="28980" xr:uid="{028C6885-06BD-4089-83C7-A03C3473E241}"/>
    <cellStyle name="Comma 2 3 2 6 5" xfId="26089" xr:uid="{2D43AB83-BA92-4B53-91FB-00AE58FB2194}"/>
    <cellStyle name="Comma 2 3 2 6 6" xfId="28016" xr:uid="{010A1979-88A8-4131-96B7-DE5626349810}"/>
    <cellStyle name="Comma 2 3 2 7" xfId="15308" xr:uid="{9AAF6BC8-D2FE-4796-8C2F-B583914A54B3}"/>
    <cellStyle name="Comma 2 3 2 7 2" xfId="23215" xr:uid="{25E89C21-64A9-4956-8EEC-5B68C2A1C011}"/>
    <cellStyle name="Comma 2 3 2 7 2 2" xfId="27225" xr:uid="{88566954-A2DF-44E9-8299-C86F8EB27429}"/>
    <cellStyle name="Comma 2 3 2 7 2 3" xfId="29153" xr:uid="{65960721-4145-480D-BAF1-2FFBCF3AF2BE}"/>
    <cellStyle name="Comma 2 3 2 7 3" xfId="26262" xr:uid="{04B0B5AE-F220-4D11-888A-852247A06277}"/>
    <cellStyle name="Comma 2 3 2 7 4" xfId="28190" xr:uid="{82F75AE9-0636-4EB0-AA3F-60F75EC2FCDB}"/>
    <cellStyle name="Comma 2 3 2 7 5" xfId="29660" xr:uid="{CF70FCD2-60FE-4BFD-8DDE-5ADFE95B1020}"/>
    <cellStyle name="Comma 2 3 2 8" xfId="19614" xr:uid="{1E5C3B6A-09AB-4C4C-88CF-B33DD43F7E96}"/>
    <cellStyle name="Comma 2 3 2 8 2" xfId="26550" xr:uid="{8E97E5E7-B1B0-4750-BA69-539096151EA4}"/>
    <cellStyle name="Comma 2 3 2 8 3" xfId="28478" xr:uid="{E42B8C36-A3ED-41C8-88D1-17EFC0AA2DB1}"/>
    <cellStyle name="Comma 2 3 2 9" xfId="25587" xr:uid="{09FEE1E8-3871-4B7C-8E8B-8CD1AAFE99E1}"/>
    <cellStyle name="Comma 2 3 3" xfId="4498" xr:uid="{A07EEADA-C3B5-48F8-ADAA-D3D661F55312}"/>
    <cellStyle name="Comma 2 3 3 10" xfId="29663" xr:uid="{EF36B781-4A36-4081-9533-25BF3BAF5BC2}"/>
    <cellStyle name="Comma 2 3 3 2" xfId="4499" xr:uid="{10D435FE-512C-4544-9296-930B16113C51}"/>
    <cellStyle name="Comma 2 3 3 2 2" xfId="8867" xr:uid="{E3723BC6-8D9F-4827-A04A-B4B92305644C}"/>
    <cellStyle name="Comma 2 3 3 2 2 2" xfId="20954" xr:uid="{50DAB76C-398E-4B1E-B07D-3B8A5E0B3034}"/>
    <cellStyle name="Comma 2 3 3 2 2 2 2" xfId="27056" xr:uid="{11F0651D-712F-4272-A8DF-61C31E48C766}"/>
    <cellStyle name="Comma 2 3 3 2 2 2 3" xfId="28984" xr:uid="{82674F47-D252-4CDE-9AC7-026F05C3EE6C}"/>
    <cellStyle name="Comma 2 3 3 2 2 3" xfId="26093" xr:uid="{3B2E9AA7-42B2-477D-A305-6E4872703211}"/>
    <cellStyle name="Comma 2 3 3 2 2 4" xfId="28020" xr:uid="{9127AA3D-463C-49E4-9846-ADF042580DD8}"/>
    <cellStyle name="Comma 2 3 3 2 3" xfId="15312" xr:uid="{6EE60437-2881-4D06-8A59-FCE903C545CA}"/>
    <cellStyle name="Comma 2 3 3 2 3 2" xfId="23219" xr:uid="{5445CCA3-5A8C-4C2F-B152-780D140CF7CE}"/>
    <cellStyle name="Comma 2 3 3 2 3 2 2" xfId="27229" xr:uid="{463D85AC-8DF6-472C-8F3F-C1E8CAEB2A0D}"/>
    <cellStyle name="Comma 2 3 3 2 3 2 3" xfId="29157" xr:uid="{10AE23B9-A028-481B-9801-A91122BD179E}"/>
    <cellStyle name="Comma 2 3 3 2 3 3" xfId="26266" xr:uid="{7C9CE977-1B51-4C5F-9CA9-5EAA0BC18E58}"/>
    <cellStyle name="Comma 2 3 3 2 3 4" xfId="28194" xr:uid="{7FFCC242-9109-4983-848D-7D865378C874}"/>
    <cellStyle name="Comma 2 3 3 2 4" xfId="19618" xr:uid="{4EA45FB4-164B-4A4D-8B5D-CDCDC994BB49}"/>
    <cellStyle name="Comma 2 3 3 2 4 2" xfId="26554" xr:uid="{6A8492F2-F62B-4009-BCE0-B7C9908616A5}"/>
    <cellStyle name="Comma 2 3 3 2 4 3" xfId="28482" xr:uid="{C5510DB7-A9D1-463C-A96C-DF1F8E672163}"/>
    <cellStyle name="Comma 2 3 3 2 5" xfId="25591" xr:uid="{A78697BD-86AE-48D9-BE59-8465E544362D}"/>
    <cellStyle name="Comma 2 3 3 2 6" xfId="27518" xr:uid="{BBEEC757-4EE7-49F8-9514-E2DD940C44F2}"/>
    <cellStyle name="Comma 2 3 3 2 7" xfId="29664" xr:uid="{A7B3725F-9678-4315-96B8-E3A7050FAA55}"/>
    <cellStyle name="Comma 2 3 3 3" xfId="4500" xr:uid="{669F5EC9-4D7A-4AB0-BA8E-B2C1F83E7CAD}"/>
    <cellStyle name="Comma 2 3 3 3 2" xfId="8868" xr:uid="{97AD891A-FAAB-4EB5-9576-A2BE734705AA}"/>
    <cellStyle name="Comma 2 3 3 3 2 2" xfId="20955" xr:uid="{DB0EC12C-73BC-41CE-8967-7C5E42F5C14E}"/>
    <cellStyle name="Comma 2 3 3 3 2 2 2" xfId="27057" xr:uid="{1F8B8189-1213-4796-B0A1-2D6A6C23BAE5}"/>
    <cellStyle name="Comma 2 3 3 3 2 2 3" xfId="28985" xr:uid="{3AEA375A-F448-4ECE-A259-023AB0ADC36C}"/>
    <cellStyle name="Comma 2 3 3 3 2 3" xfId="26094" xr:uid="{2B326461-866F-4CF9-A090-81D9B2279161}"/>
    <cellStyle name="Comma 2 3 3 3 2 4" xfId="28021" xr:uid="{F1368F13-23F1-4189-B4E3-BF948851324F}"/>
    <cellStyle name="Comma 2 3 3 3 3" xfId="15313" xr:uid="{0464FBA2-1F94-4AED-8162-9F44B6C80D11}"/>
    <cellStyle name="Comma 2 3 3 3 3 2" xfId="23220" xr:uid="{87902571-D236-477D-AA64-A2096F4B263B}"/>
    <cellStyle name="Comma 2 3 3 3 3 2 2" xfId="27230" xr:uid="{AD2AA84D-28A7-4CA1-85EF-96098F334049}"/>
    <cellStyle name="Comma 2 3 3 3 3 2 3" xfId="29158" xr:uid="{BDE687DC-90D5-403D-AF33-E07491719A5D}"/>
    <cellStyle name="Comma 2 3 3 3 3 3" xfId="26267" xr:uid="{2828EE44-E642-4B71-8089-B6C24B79262C}"/>
    <cellStyle name="Comma 2 3 3 3 3 4" xfId="28195" xr:uid="{D63D9A48-02A7-4E5A-AF2D-F1465252E70E}"/>
    <cellStyle name="Comma 2 3 3 3 4" xfId="19619" xr:uid="{FC68BEB3-C253-40F3-A5CC-937B764108A6}"/>
    <cellStyle name="Comma 2 3 3 3 4 2" xfId="26555" xr:uid="{A2946936-7E2D-459C-8D09-902C1C5DD217}"/>
    <cellStyle name="Comma 2 3 3 3 4 3" xfId="28483" xr:uid="{0172510B-88B4-41F6-B236-FEA85A59AA32}"/>
    <cellStyle name="Comma 2 3 3 3 5" xfId="25592" xr:uid="{5C01F1C3-80C4-446C-A7B9-3AE0A9E7C9E3}"/>
    <cellStyle name="Comma 2 3 3 3 6" xfId="27519" xr:uid="{3C116E4B-AF53-44AE-80D2-61FD6F44173E}"/>
    <cellStyle name="Comma 2 3 3 3 7" xfId="29665" xr:uid="{C33163AD-D95E-4A8B-A8D4-F5BF9744A858}"/>
    <cellStyle name="Comma 2 3 3 4" xfId="4572" xr:uid="{4A3B1B40-D5AB-4740-954D-A944E81FED29}"/>
    <cellStyle name="Comma 2 3 3 4 2" xfId="5766" xr:uid="{D1156C72-78A9-4171-968F-762D9E65C493}"/>
    <cellStyle name="Comma 2 3 3 4 2 2" xfId="9018" xr:uid="{347F86B7-743A-4B7A-B35A-439A5B3CF253}"/>
    <cellStyle name="Comma 2 3 3 4 2 2 2" xfId="21020" xr:uid="{2508DFCE-7A5B-4281-96FE-65FA9A121976}"/>
    <cellStyle name="Comma 2 3 3 4 2 2 2 2" xfId="27106" xr:uid="{B0E22C6B-80A2-4254-ADFA-C57741BF9DBD}"/>
    <cellStyle name="Comma 2 3 3 4 2 2 2 3" xfId="29034" xr:uid="{CF83F117-8B37-4499-82FB-0C5604A93CDB}"/>
    <cellStyle name="Comma 2 3 3 4 2 2 3" xfId="26143" xr:uid="{6EAA3ED0-C09D-41A4-82C4-2F5D59C4DDCA}"/>
    <cellStyle name="Comma 2 3 3 4 2 2 4" xfId="28070" xr:uid="{82979C42-0466-4506-B497-B635F81E57C2}"/>
    <cellStyle name="Comma 2 3 3 4 2 3" xfId="15594" xr:uid="{34FF9F91-74AA-4BF0-A404-CAA5890DB26C}"/>
    <cellStyle name="Comma 2 3 3 4 2 3 2" xfId="23258" xr:uid="{1B972B07-75C4-4A9F-8DF8-9AA7EC602A82}"/>
    <cellStyle name="Comma 2 3 3 4 2 3 2 2" xfId="27266" xr:uid="{BEBCFE53-7D51-49F0-84AE-2AEA6D08894B}"/>
    <cellStyle name="Comma 2 3 3 4 2 3 2 3" xfId="29194" xr:uid="{34FC1883-BC8D-41EF-A852-20E24E72ADF5}"/>
    <cellStyle name="Comma 2 3 3 4 2 3 3" xfId="26303" xr:uid="{DFBC6E66-CAD5-4480-9BB5-41B7C2264C00}"/>
    <cellStyle name="Comma 2 3 3 4 2 3 4" xfId="28231" xr:uid="{99278D45-169A-4373-A0B5-0F70AAC37A2F}"/>
    <cellStyle name="Comma 2 3 3 4 2 4" xfId="19695" xr:uid="{252CDC8D-E816-4917-8A03-E18A299350AC}"/>
    <cellStyle name="Comma 2 3 3 4 2 4 2" xfId="26593" xr:uid="{427AF06A-8356-43CA-A217-53A6CE4E76B1}"/>
    <cellStyle name="Comma 2 3 3 4 2 4 3" xfId="28521" xr:uid="{AFDE85F7-7617-4D40-9982-A7E0B71094DF}"/>
    <cellStyle name="Comma 2 3 3 4 2 5" xfId="25630" xr:uid="{29932EE2-3DB2-4B66-979D-03057CB285D1}"/>
    <cellStyle name="Comma 2 3 3 4 2 6" xfId="27557" xr:uid="{1A742CA6-CF9D-40F3-ACAD-F214C9F8E39B}"/>
    <cellStyle name="Comma 2 3 3 4 2 7" xfId="30833" xr:uid="{65339C5E-783F-4321-BC9D-10C322154441}"/>
    <cellStyle name="Comma 2 3 3 4 3" xfId="9017" xr:uid="{E8EE1D47-066C-45DB-9C95-9A6C13B0C11F}"/>
    <cellStyle name="Comma 2 3 3 4 3 2" xfId="21019" xr:uid="{3D4EA090-0610-4E40-BB6E-CC87B7120A6D}"/>
    <cellStyle name="Comma 2 3 3 4 3 2 2" xfId="27105" xr:uid="{80185E2D-D5F8-4276-9A94-E9F4BCED7645}"/>
    <cellStyle name="Comma 2 3 3 4 3 2 3" xfId="29033" xr:uid="{AFB329E7-AA2C-4560-9BD4-9D85D66DEC5E}"/>
    <cellStyle name="Comma 2 3 3 4 3 3" xfId="26142" xr:uid="{A9D3E250-C4AA-40D9-8732-3435421AC504}"/>
    <cellStyle name="Comma 2 3 3 4 3 4" xfId="28069" xr:uid="{93CD4647-B4B9-4C44-8885-BD0F204BF9C2}"/>
    <cellStyle name="Comma 2 3 3 4 4" xfId="15378" xr:uid="{3A76F820-0C4A-4316-A0B5-7ADF132E92F4}"/>
    <cellStyle name="Comma 2 3 3 4 4 2" xfId="23236" xr:uid="{4BBCB607-5D59-4EBE-A747-161B0825CEBC}"/>
    <cellStyle name="Comma 2 3 3 4 4 2 2" xfId="27244" xr:uid="{9C3AFDE2-AD19-4698-9E05-AA8E6101DEA4}"/>
    <cellStyle name="Comma 2 3 3 4 4 2 3" xfId="29172" xr:uid="{4FF1544C-3EE2-4163-82F1-034816BE59B2}"/>
    <cellStyle name="Comma 2 3 3 4 4 3" xfId="26281" xr:uid="{BCBE3E2F-DAFF-4831-9D90-8C2A398ADFB6}"/>
    <cellStyle name="Comma 2 3 3 4 4 4" xfId="28209" xr:uid="{0696E1E5-542A-42B5-8B2A-F2CAB0077A3D}"/>
    <cellStyle name="Comma 2 3 3 4 5" xfId="19652" xr:uid="{545AD430-443A-4FE6-8E7D-9889DC0FB5F4}"/>
    <cellStyle name="Comma 2 3 3 4 5 2" xfId="26571" xr:uid="{A88D8B9D-46A9-474D-8955-AC73770748EE}"/>
    <cellStyle name="Comma 2 3 3 4 5 3" xfId="28499" xr:uid="{985FA8FE-A9D1-4251-9184-67019B6FF29F}"/>
    <cellStyle name="Comma 2 3 3 4 6" xfId="25608" xr:uid="{27DB8278-B324-4AFD-8D29-57232DB3C443}"/>
    <cellStyle name="Comma 2 3 3 4 7" xfId="27535" xr:uid="{AEFF8C4C-9EB3-40C0-8259-EE92A3980835}"/>
    <cellStyle name="Comma 2 3 3 4 8" xfId="29720" xr:uid="{5EF79AE2-5687-489B-A54B-87248530F094}"/>
    <cellStyle name="Comma 2 3 3 5" xfId="8866" xr:uid="{5CDCC8F1-54E6-459E-9DE0-B035B026621A}"/>
    <cellStyle name="Comma 2 3 3 5 2" xfId="20953" xr:uid="{BF1DFD79-7419-4B49-8856-800FCDB28ECD}"/>
    <cellStyle name="Comma 2 3 3 5 2 2" xfId="27055" xr:uid="{D7CE8B89-189A-40FB-BA6D-228A8FA4D63E}"/>
    <cellStyle name="Comma 2 3 3 5 2 3" xfId="28983" xr:uid="{DAFFDAD6-EB86-41F1-8AB6-C2FB941E1EED}"/>
    <cellStyle name="Comma 2 3 3 5 3" xfId="26092" xr:uid="{487BC754-3767-400E-B1B9-C7FD3296B39F}"/>
    <cellStyle name="Comma 2 3 3 5 4" xfId="28019" xr:uid="{432DA2C4-074A-403C-8A73-C5CF4218E71B}"/>
    <cellStyle name="Comma 2 3 3 6" xfId="15311" xr:uid="{BE8232E4-6572-49E2-8977-1F1D724AE4FB}"/>
    <cellStyle name="Comma 2 3 3 6 2" xfId="23218" xr:uid="{E7228FFA-3094-440A-98A5-99197DBF1269}"/>
    <cellStyle name="Comma 2 3 3 6 2 2" xfId="27228" xr:uid="{7F4B3BA1-0E5F-4659-BF28-2427123D7AB9}"/>
    <cellStyle name="Comma 2 3 3 6 2 3" xfId="29156" xr:uid="{CDCDB88F-ACD5-46B9-B115-8717C552A5AE}"/>
    <cellStyle name="Comma 2 3 3 6 3" xfId="26265" xr:uid="{8667DD52-7802-4792-85C4-3A64E35BAA48}"/>
    <cellStyle name="Comma 2 3 3 6 4" xfId="28193" xr:uid="{84D5CA64-E54F-4208-B1A9-08414088EA4E}"/>
    <cellStyle name="Comma 2 3 3 7" xfId="19617" xr:uid="{6F71EE80-08F1-47F0-A463-826C7A7245C5}"/>
    <cellStyle name="Comma 2 3 3 7 2" xfId="26553" xr:uid="{61B7C952-2DD9-4B1F-85FA-23E3A3ECDB10}"/>
    <cellStyle name="Comma 2 3 3 7 3" xfId="28481" xr:uid="{5450B451-174E-4ABF-8CA5-2CBD6A62B3B3}"/>
    <cellStyle name="Comma 2 3 3 8" xfId="25590" xr:uid="{1419440E-8FCA-4AAB-92B4-B718AEEB221E}"/>
    <cellStyle name="Comma 2 3 3 9" xfId="27517" xr:uid="{0B1F0553-9F51-4F5B-9220-07C78F51E0F0}"/>
    <cellStyle name="Comma 2 3 4" xfId="4501" xr:uid="{984AB113-71BD-4E03-8899-2ED227AC6C51}"/>
    <cellStyle name="Comma 2 3 4 2" xfId="5767" xr:uid="{1D9D6932-18CB-489D-90D2-2E503820C659}"/>
    <cellStyle name="Comma 2 3 4 2 2" xfId="9019" xr:uid="{630D9DA3-90BD-4B7B-8194-17217F96EFD2}"/>
    <cellStyle name="Comma 2 3 4 2 2 2" xfId="21021" xr:uid="{ECFEFDFA-4590-4E6C-9971-06F9B2E7C99F}"/>
    <cellStyle name="Comma 2 3 4 2 2 2 2" xfId="27107" xr:uid="{507C55CD-60D2-490A-982A-5F7CD22EE305}"/>
    <cellStyle name="Comma 2 3 4 2 2 2 3" xfId="29035" xr:uid="{312EC90A-6ABA-4F02-A24F-2156FC522890}"/>
    <cellStyle name="Comma 2 3 4 2 2 3" xfId="26144" xr:uid="{D472F32D-6E11-40E1-8F0B-BB075D12E465}"/>
    <cellStyle name="Comma 2 3 4 2 2 4" xfId="28071" xr:uid="{577C3AC4-0A8A-4BA5-9325-04BCDCB696B8}"/>
    <cellStyle name="Comma 2 3 4 2 3" xfId="15595" xr:uid="{DA685F52-7EA6-45B2-93F3-72F73342665B}"/>
    <cellStyle name="Comma 2 3 4 2 3 2" xfId="23259" xr:uid="{22F525E3-E4BA-4F13-9E9A-B7DD4D140684}"/>
    <cellStyle name="Comma 2 3 4 2 3 2 2" xfId="27267" xr:uid="{990A7581-D296-4CF2-BBEB-CE6CB806568B}"/>
    <cellStyle name="Comma 2 3 4 2 3 2 3" xfId="29195" xr:uid="{C9327116-5884-4C27-A140-60057C82B523}"/>
    <cellStyle name="Comma 2 3 4 2 3 3" xfId="26304" xr:uid="{02E510FF-D8DF-4838-A302-B12FE7B7438D}"/>
    <cellStyle name="Comma 2 3 4 2 3 4" xfId="28232" xr:uid="{7BA5DFD7-FDA7-42AE-9EB7-5423E4D88556}"/>
    <cellStyle name="Comma 2 3 4 2 4" xfId="19696" xr:uid="{A6FCEB34-F279-4BF1-BCD5-6FAA705C8B29}"/>
    <cellStyle name="Comma 2 3 4 2 4 2" xfId="26594" xr:uid="{E3ECABFB-61DC-4683-9F8D-BB835624E5D3}"/>
    <cellStyle name="Comma 2 3 4 2 4 3" xfId="28522" xr:uid="{E31004F2-B2BF-45DC-A2A3-2777BB8C2A7A}"/>
    <cellStyle name="Comma 2 3 4 2 5" xfId="25631" xr:uid="{11ED9E1F-315F-4F62-B5D5-DC2D5E9478D4}"/>
    <cellStyle name="Comma 2 3 4 2 6" xfId="27558" xr:uid="{E2F8439E-7849-4403-BB89-1AFDDF665E01}"/>
    <cellStyle name="Comma 2 3 4 2 7" xfId="30834" xr:uid="{C9C672CE-98F9-4CAB-B291-110F4FD2F047}"/>
    <cellStyle name="Comma 2 3 4 3" xfId="8869" xr:uid="{CC6BE89E-23FE-482B-A9AC-9AA87F31CC52}"/>
    <cellStyle name="Comma 2 3 4 3 2" xfId="20956" xr:uid="{FFC1B59F-24BA-4AB4-AAAB-15A77ED28EB7}"/>
    <cellStyle name="Comma 2 3 4 3 2 2" xfId="27058" xr:uid="{D2473D43-3CEA-411B-877A-B8351B4E8698}"/>
    <cellStyle name="Comma 2 3 4 3 2 3" xfId="28986" xr:uid="{F8CA4D2A-1F26-42AF-9599-46CD71CEE070}"/>
    <cellStyle name="Comma 2 3 4 3 3" xfId="26095" xr:uid="{442F46FA-17B3-461C-BA50-877AA9EBD010}"/>
    <cellStyle name="Comma 2 3 4 3 4" xfId="28022" xr:uid="{F5EEF24F-077F-4DAC-A66A-98CB45341977}"/>
    <cellStyle name="Comma 2 3 4 4" xfId="15314" xr:uid="{5165F36F-A83A-4DA1-B085-5E1C1A940A6B}"/>
    <cellStyle name="Comma 2 3 4 4 2" xfId="23221" xr:uid="{B53DA626-46DB-411F-91E1-E1DA4C963ABD}"/>
    <cellStyle name="Comma 2 3 4 4 2 2" xfId="27231" xr:uid="{B82CFBCC-4F46-42BC-9F56-A116FB451FCA}"/>
    <cellStyle name="Comma 2 3 4 4 2 3" xfId="29159" xr:uid="{18A76F92-3091-4BDA-B229-6AD6423D0620}"/>
    <cellStyle name="Comma 2 3 4 4 3" xfId="26268" xr:uid="{B7139EA4-C26C-4091-87A9-3A7C5D61F4CB}"/>
    <cellStyle name="Comma 2 3 4 4 4" xfId="28196" xr:uid="{0325523E-E6A6-4234-BD0E-C0BF2C7731AA}"/>
    <cellStyle name="Comma 2 3 4 5" xfId="19620" xr:uid="{C8B5DD1A-3303-4A75-AF72-6CF46E57CD95}"/>
    <cellStyle name="Comma 2 3 4 5 2" xfId="26556" xr:uid="{9742E2AF-4481-4C4F-9F35-72D653AA3A85}"/>
    <cellStyle name="Comma 2 3 4 5 3" xfId="28484" xr:uid="{82BB4955-A776-412B-A332-982F301671A3}"/>
    <cellStyle name="Comma 2 3 4 6" xfId="25593" xr:uid="{EB0190B2-D2D3-43CD-ADB9-67B40DB6EC14}"/>
    <cellStyle name="Comma 2 3 4 7" xfId="27520" xr:uid="{56E07BAB-ACDA-4E7B-BC74-B97C8A571F3C}"/>
    <cellStyle name="Comma 2 3 4 8" xfId="29666" xr:uid="{85D0EBCD-AD04-4461-A0A6-5DA5C7EA6A49}"/>
    <cellStyle name="Comma 2 3 5" xfId="4502" xr:uid="{FAC8E21F-D774-4B3A-999D-450ED86C5FD7}"/>
    <cellStyle name="Comma 2 3 5 2" xfId="8870" xr:uid="{477A175D-DEE2-4DCC-A80E-F5D77B50B2CB}"/>
    <cellStyle name="Comma 2 3 5 2 2" xfId="20957" xr:uid="{F207862A-774A-4E24-BC64-3E85017C0972}"/>
    <cellStyle name="Comma 2 3 5 2 2 2" xfId="27059" xr:uid="{DEAAE1BB-4F20-495D-91E3-67BDD9E7349B}"/>
    <cellStyle name="Comma 2 3 5 2 2 3" xfId="28987" xr:uid="{0AA71890-A958-4405-89BB-C443A3518578}"/>
    <cellStyle name="Comma 2 3 5 2 3" xfId="26096" xr:uid="{016964B3-AFCF-4403-ADC9-26CCBE308406}"/>
    <cellStyle name="Comma 2 3 5 2 4" xfId="28023" xr:uid="{C7E2F7B9-D20C-4651-B9E4-B9C8ADD3B617}"/>
    <cellStyle name="Comma 2 3 5 3" xfId="15315" xr:uid="{4AA6DE85-686E-4AA2-9966-9B9F40B18F39}"/>
    <cellStyle name="Comma 2 3 5 3 2" xfId="23222" xr:uid="{1B262E2F-E118-4D43-AD50-634DE75943DC}"/>
    <cellStyle name="Comma 2 3 5 3 2 2" xfId="27232" xr:uid="{42AEDADB-5241-4FD8-8B67-7903C4CB2055}"/>
    <cellStyle name="Comma 2 3 5 3 2 3" xfId="29160" xr:uid="{A2D196F3-DE87-4EFC-90F6-F3D83DAA9767}"/>
    <cellStyle name="Comma 2 3 5 3 3" xfId="26269" xr:uid="{802FB5DA-D011-4228-A292-CDA258D40B81}"/>
    <cellStyle name="Comma 2 3 5 3 4" xfId="28197" xr:uid="{D05737E5-CAAF-4E5D-BD78-CCF29E14C458}"/>
    <cellStyle name="Comma 2 3 5 4" xfId="19621" xr:uid="{75A17924-535E-49DF-9AF0-B60B2C1E42AF}"/>
    <cellStyle name="Comma 2 3 5 4 2" xfId="26557" xr:uid="{5215E8E9-AD08-4DBB-8B8C-07A6E623BF3C}"/>
    <cellStyle name="Comma 2 3 5 4 3" xfId="28485" xr:uid="{B056497C-6D9F-48EC-8E43-9AD698BB4A72}"/>
    <cellStyle name="Comma 2 3 5 5" xfId="25594" xr:uid="{AFFDA8A6-5519-42EF-9313-CB4D742474A9}"/>
    <cellStyle name="Comma 2 3 5 6" xfId="27521" xr:uid="{3C5AAAA9-1CC5-4078-8365-9CF8CB535FF3}"/>
    <cellStyle name="Comma 2 3 5 7" xfId="29667" xr:uid="{6046CC4F-3BCB-4445-BEE4-C7139116FCE0}"/>
    <cellStyle name="Comma 2 3 6" xfId="4570" xr:uid="{EE35CA41-D532-4986-A345-5AA8333A2229}"/>
    <cellStyle name="Comma 2 3 6 2" xfId="5768" xr:uid="{AEE30591-3710-4498-82CE-D3A9366125FD}"/>
    <cellStyle name="Comma 2 3 6 2 2" xfId="9021" xr:uid="{96BFFB6E-0D3E-42DE-9929-6CFEF094C9FE}"/>
    <cellStyle name="Comma 2 3 6 2 2 2" xfId="21023" xr:uid="{046100E9-AE0F-422D-ACC8-A8D40852EEC0}"/>
    <cellStyle name="Comma 2 3 6 2 2 2 2" xfId="27109" xr:uid="{0C5F6FE7-4E62-408F-ADD8-7F3C370F8893}"/>
    <cellStyle name="Comma 2 3 6 2 2 2 3" xfId="29037" xr:uid="{04957172-86A7-4D99-A843-CB69069EB082}"/>
    <cellStyle name="Comma 2 3 6 2 2 3" xfId="26146" xr:uid="{8DC0F8B4-B440-4B7C-84B0-D03365ED54BA}"/>
    <cellStyle name="Comma 2 3 6 2 2 4" xfId="28073" xr:uid="{982BDE41-A659-4F66-BFB3-3283BEA95FC9}"/>
    <cellStyle name="Comma 2 3 6 2 3" xfId="15596" xr:uid="{3C9807F8-B4E7-49EE-A418-D5DCEE7AE3F0}"/>
    <cellStyle name="Comma 2 3 6 2 3 2" xfId="23260" xr:uid="{6932478B-C3B0-4865-B14C-5222E3E35FB4}"/>
    <cellStyle name="Comma 2 3 6 2 3 2 2" xfId="27268" xr:uid="{75B8FAF9-42FE-4224-A2D4-37CFEDE748E5}"/>
    <cellStyle name="Comma 2 3 6 2 3 2 3" xfId="29196" xr:uid="{90615A08-1279-4E5D-AC75-006C1B29F7D6}"/>
    <cellStyle name="Comma 2 3 6 2 3 3" xfId="26305" xr:uid="{64CF92C3-F3DC-4445-8509-C7DDAA61FBE8}"/>
    <cellStyle name="Comma 2 3 6 2 3 4" xfId="28233" xr:uid="{15EE586A-DAA1-4F40-BB5C-84790179F04E}"/>
    <cellStyle name="Comma 2 3 6 2 4" xfId="19697" xr:uid="{41EF401C-2E27-42C3-B3A8-E5E9C2F4EAF4}"/>
    <cellStyle name="Comma 2 3 6 2 4 2" xfId="26595" xr:uid="{1294B4DA-0DD5-406E-A949-B492FA515D1E}"/>
    <cellStyle name="Comma 2 3 6 2 4 3" xfId="28523" xr:uid="{8E65DFA9-6557-4D41-B640-335508DCE425}"/>
    <cellStyle name="Comma 2 3 6 2 5" xfId="25632" xr:uid="{250C106A-6A60-4B41-AEFA-7B680E098B78}"/>
    <cellStyle name="Comma 2 3 6 2 6" xfId="27559" xr:uid="{7BB3418C-7DDF-4FEB-828A-8F0EB376C0B7}"/>
    <cellStyle name="Comma 2 3 6 2 7" xfId="30835" xr:uid="{EDEF6CAB-DD99-4696-8915-CA88BF88703A}"/>
    <cellStyle name="Comma 2 3 6 3" xfId="9020" xr:uid="{640C5727-28FF-40A9-8D92-7AC89BECA928}"/>
    <cellStyle name="Comma 2 3 6 3 2" xfId="21022" xr:uid="{79418665-D459-4673-A244-68DBA9BF5AEE}"/>
    <cellStyle name="Comma 2 3 6 3 2 2" xfId="27108" xr:uid="{B7DE2F42-72C4-4BF0-9156-14F8B08CA1C0}"/>
    <cellStyle name="Comma 2 3 6 3 2 3" xfId="29036" xr:uid="{E7812433-40A5-4DEF-BFE4-F76EA3562E3C}"/>
    <cellStyle name="Comma 2 3 6 3 3" xfId="26145" xr:uid="{03E5A3FE-3DA1-4D03-8803-5215599FEEF7}"/>
    <cellStyle name="Comma 2 3 6 3 4" xfId="28072" xr:uid="{E86AA978-4379-43A4-BA24-3D858FD8EC85}"/>
    <cellStyle name="Comma 2 3 6 4" xfId="15376" xr:uid="{060F9503-83A0-45F4-B0C6-D5981B57C4FC}"/>
    <cellStyle name="Comma 2 3 6 4 2" xfId="23234" xr:uid="{0AEAA9BC-6BCA-4A28-A394-5AC8CEAFC0B1}"/>
    <cellStyle name="Comma 2 3 6 4 2 2" xfId="27242" xr:uid="{03D0633D-10FE-49CE-B419-1812462ED1B8}"/>
    <cellStyle name="Comma 2 3 6 4 2 3" xfId="29170" xr:uid="{BBEB48FC-53C5-4AFA-A0B0-6D8A167611D4}"/>
    <cellStyle name="Comma 2 3 6 4 3" xfId="26279" xr:uid="{43666CE5-8437-4CCD-AA03-D4D412B5AC87}"/>
    <cellStyle name="Comma 2 3 6 4 4" xfId="28207" xr:uid="{C278BF95-AEC3-47CD-B8A7-86DEA80DF530}"/>
    <cellStyle name="Comma 2 3 6 5" xfId="19650" xr:uid="{07EFACAB-A1BD-45AB-929B-1D9BCD786F01}"/>
    <cellStyle name="Comma 2 3 6 5 2" xfId="26569" xr:uid="{7C3698AD-5762-469E-8A62-5DC409983B80}"/>
    <cellStyle name="Comma 2 3 6 5 3" xfId="28497" xr:uid="{0E887BD6-D439-4C20-B06D-3B0422D3CB18}"/>
    <cellStyle name="Comma 2 3 6 6" xfId="25606" xr:uid="{862A42E1-FD2F-49F1-8762-388A8A3C6965}"/>
    <cellStyle name="Comma 2 3 6 7" xfId="27533" xr:uid="{469EA62A-9858-4E89-89AE-D4B46F463676}"/>
    <cellStyle name="Comma 2 3 6 8" xfId="29718" xr:uid="{6EBFF0DE-E890-4CB1-827C-A249E937092B}"/>
    <cellStyle name="Comma 2 3 7" xfId="7640" xr:uid="{8385C71B-0ACE-499C-A5CB-6A9965A3CC61}"/>
    <cellStyle name="Comma 2 3 8" xfId="8862" xr:uid="{86CC52EC-F629-488A-9040-B28BEF16DCDC}"/>
    <cellStyle name="Comma 2 3 8 2" xfId="17262" xr:uid="{D3702C06-CF2F-465F-967C-9657E3CBA3BD}"/>
    <cellStyle name="Comma 2 3 8 2 2" xfId="23880" xr:uid="{B81B92C8-81D7-4582-AAB3-2C059E215987}"/>
    <cellStyle name="Comma 2 3 8 2 2 2" xfId="27488" xr:uid="{F1E9033F-0C72-431A-8023-C8387319B310}"/>
    <cellStyle name="Comma 2 3 8 2 2 3" xfId="29416" xr:uid="{7F631BE5-59D6-4882-9420-0906120AA086}"/>
    <cellStyle name="Comma 2 3 8 2 3" xfId="26525" xr:uid="{72B8440B-C82F-470C-A134-CEA664573231}"/>
    <cellStyle name="Comma 2 3 8 2 4" xfId="28453" xr:uid="{FCD7ABC2-283F-4B79-B76F-6EBC83E4F49A}"/>
    <cellStyle name="Comma 2 3 8 3" xfId="12679" xr:uid="{229D04D3-368C-4B48-BA46-C16A8A91CFD0}"/>
    <cellStyle name="Comma 2 3 8 3 2" xfId="23152" xr:uid="{C91A91A5-BDFD-4288-AFFD-01D0663EFE8F}"/>
    <cellStyle name="Comma 2 3 8 3 2 2" xfId="27169" xr:uid="{57C57779-71AF-4112-BA84-30EAFB235F8D}"/>
    <cellStyle name="Comma 2 3 8 3 2 3" xfId="29097" xr:uid="{B1A71875-0AFF-448C-922C-2F3B79A9F98C}"/>
    <cellStyle name="Comma 2 3 8 3 3" xfId="26206" xr:uid="{5FB53796-F1EE-47D7-8F17-1576AAEA1D5D}"/>
    <cellStyle name="Comma 2 3 8 3 4" xfId="28134" xr:uid="{8375BD18-B5F3-4225-952B-EEA20CF8B7E0}"/>
    <cellStyle name="Comma 2 3 8 4" xfId="20949" xr:uid="{0DA08165-28E4-411F-863F-F576EBC4534E}"/>
    <cellStyle name="Comma 2 3 8 4 2" xfId="27051" xr:uid="{D89D91DB-BC33-419F-AF6B-FBFB6BBB6BA2}"/>
    <cellStyle name="Comma 2 3 8 4 3" xfId="28979" xr:uid="{F30A2609-FBB4-46A7-A7BD-4487B5342433}"/>
    <cellStyle name="Comma 2 3 8 5" xfId="26088" xr:uid="{2B7A47CE-B805-441E-B297-0BEC3020EC49}"/>
    <cellStyle name="Comma 2 3 8 6" xfId="28015" xr:uid="{DD92E3C3-3530-490C-A745-A3742AC574E5}"/>
    <cellStyle name="Comma 2 3 8 7" xfId="29659" xr:uid="{379A6181-0B79-4AFC-B10C-FAE3F697CAF6}"/>
    <cellStyle name="Comma 2 3 9" xfId="19613" xr:uid="{01569E04-DEB3-41B7-A361-799CBFFD8397}"/>
    <cellStyle name="Comma 2 3 9 2" xfId="26549" xr:uid="{2698DC3F-FB59-4D8B-9426-A72E9929C5D8}"/>
    <cellStyle name="Comma 2 3 9 3" xfId="28477" xr:uid="{85F9F521-15DE-493E-B962-F3A65BE446D8}"/>
    <cellStyle name="Comma 2 4" xfId="767" xr:uid="{77C42066-8A9A-4B32-AE4D-CC1E37387C05}"/>
    <cellStyle name="Comma 2 4 10" xfId="25595" xr:uid="{8E55AB22-87D8-4694-B69D-00C2CEB0AA9D}"/>
    <cellStyle name="Comma 2 4 11" xfId="27522" xr:uid="{2F16314A-5399-4CBF-B4B4-6E2E82EB7FCE}"/>
    <cellStyle name="Comma 2 4 12" xfId="4503" xr:uid="{8623F3C0-8205-4311-86C0-B38CF64EE8BF}"/>
    <cellStyle name="Comma 2 4 13" xfId="29567" xr:uid="{694A585E-4331-4A5C-A604-29169A9AE1DA}"/>
    <cellStyle name="Comma 2 4 2" xfId="2037" xr:uid="{3232B7FC-99E0-4F25-A6D6-096B0D346EE7}"/>
    <cellStyle name="Comma 2 4 2 2" xfId="8872" xr:uid="{65199255-4D53-4D7F-9C43-6186B0BAF306}"/>
    <cellStyle name="Comma 2 4 2 2 2" xfId="17264" xr:uid="{E08F9900-371F-488E-8E70-1D3CDA39BDBD}"/>
    <cellStyle name="Comma 2 4 2 2 2 2" xfId="23882" xr:uid="{A9885116-A128-40F4-9F69-5D7C94806F24}"/>
    <cellStyle name="Comma 2 4 2 2 2 2 2" xfId="27490" xr:uid="{68E8EE68-0E0E-433F-AABF-7A3CB486D792}"/>
    <cellStyle name="Comma 2 4 2 2 2 2 3" xfId="29418" xr:uid="{EF55D440-E715-4ED5-BCF0-6165744C2822}"/>
    <cellStyle name="Comma 2 4 2 2 2 3" xfId="26527" xr:uid="{EFDBD9C6-4E0A-4A7F-BF35-DAE78EA32D9E}"/>
    <cellStyle name="Comma 2 4 2 2 2 4" xfId="28455" xr:uid="{CE7233AA-7362-4075-9EC3-3837416B9341}"/>
    <cellStyle name="Comma 2 4 2 2 2 5" xfId="49468" xr:uid="{2671836F-2487-452E-8238-98D5282C88F1}"/>
    <cellStyle name="Comma 2 4 2 2 3" xfId="12682" xr:uid="{FD37A6BC-0572-4305-9601-C97D4F0B0E8E}"/>
    <cellStyle name="Comma 2 4 2 2 4" xfId="20959" xr:uid="{A3EBB1A9-7EA2-4A26-8D52-266EC7BD1C8C}"/>
    <cellStyle name="Comma 2 4 2 2 4 2" xfId="27061" xr:uid="{9CF1C2D1-3CAC-4EE6-9A1C-1D0BEAC6B1B7}"/>
    <cellStyle name="Comma 2 4 2 2 4 3" xfId="28989" xr:uid="{D068309E-D987-499E-89F4-4E723520B887}"/>
    <cellStyle name="Comma 2 4 2 2 5" xfId="26098" xr:uid="{A2CD4FEA-0581-4AEC-BB1A-51839AB8530C}"/>
    <cellStyle name="Comma 2 4 2 2 6" xfId="28025" xr:uid="{E5CC50A6-44BC-4537-A86A-9C85C85FF58D}"/>
    <cellStyle name="Comma 2 4 2 3" xfId="15316" xr:uid="{8B2F3F34-220C-4CA6-99E1-16BA390ABC1E}"/>
    <cellStyle name="Comma 2 4 2 3 2" xfId="23223" xr:uid="{E0AB6506-85AD-4C2E-BA59-175606169474}"/>
    <cellStyle name="Comma 2 4 2 3 2 2" xfId="27233" xr:uid="{A419A748-0083-4A38-AEA2-7C395404DEB5}"/>
    <cellStyle name="Comma 2 4 2 3 2 3" xfId="29161" xr:uid="{6F040398-A9BF-4581-B0D1-FFDCE8D40AB1}"/>
    <cellStyle name="Comma 2 4 2 3 2 4" xfId="49469" xr:uid="{4C64ECB3-7A8B-49E2-86F0-F4FF5A376578}"/>
    <cellStyle name="Comma 2 4 2 3 3" xfId="26270" xr:uid="{1FDA0BFE-1984-49D7-8AC1-9104369D8E57}"/>
    <cellStyle name="Comma 2 4 2 3 4" xfId="28198" xr:uid="{2DA47D98-23D3-431E-9F30-0E7614373B94}"/>
    <cellStyle name="Comma 2 4 2 3 5" xfId="29669" xr:uid="{8EA80654-EB9C-4BBB-A814-C19E0DCB7904}"/>
    <cellStyle name="Comma 2 4 2 4" xfId="19623" xr:uid="{42ABED9B-8457-4A23-9280-C8AF74224BBF}"/>
    <cellStyle name="Comma 2 4 2 4 2" xfId="26559" xr:uid="{60AA8D89-8F92-4945-85CF-8286D357BA89}"/>
    <cellStyle name="Comma 2 4 2 4 3" xfId="28487" xr:uid="{CF8B21C5-5380-429C-9C08-F20CEEB24F62}"/>
    <cellStyle name="Comma 2 4 2 5" xfId="25596" xr:uid="{21C926DA-2D1B-4F2F-A727-AA8512E5D8E6}"/>
    <cellStyle name="Comma 2 4 2 6" xfId="27523" xr:uid="{A462846F-E608-491E-89C1-7A8059B4F7E5}"/>
    <cellStyle name="Comma 2 4 2 7" xfId="4504" xr:uid="{DCD7FE26-9C71-4D8C-8943-5CADE5D1C55C}"/>
    <cellStyle name="Comma 2 4 2 8" xfId="29568" xr:uid="{CD50B81C-0A71-4BD1-8A47-35FD213450FC}"/>
    <cellStyle name="Comma 2 4 3" xfId="4505" xr:uid="{FDAAF20B-5FC1-417B-9D5F-C98D08424261}"/>
    <cellStyle name="Comma 2 4 3 2" xfId="8873" xr:uid="{49007F76-AEFE-4624-A6D7-DBE0EC4E8527}"/>
    <cellStyle name="Comma 2 4 3 2 2" xfId="17265" xr:uid="{A62BC8BF-0EE7-4201-AD39-CC06FAF0E5F2}"/>
    <cellStyle name="Comma 2 4 3 2 2 2" xfId="23883" xr:uid="{3CAA447F-FE91-420E-955F-4A21DE3EACAE}"/>
    <cellStyle name="Comma 2 4 3 2 2 2 2" xfId="27491" xr:uid="{376807A1-1222-4601-8DF0-5101DB94755A}"/>
    <cellStyle name="Comma 2 4 3 2 2 2 3" xfId="29419" xr:uid="{F856047F-703B-40AC-B893-3D64B42ACD61}"/>
    <cellStyle name="Comma 2 4 3 2 2 3" xfId="26528" xr:uid="{C839C213-0613-4BE3-860F-FE37A3116741}"/>
    <cellStyle name="Comma 2 4 3 2 2 4" xfId="28456" xr:uid="{EAE3E6BF-7DDB-4584-A790-CC3C04D2D98F}"/>
    <cellStyle name="Comma 2 4 3 2 2 5" xfId="49470" xr:uid="{5E8F5E00-FBAC-4EB6-A8B6-8F9ED9AE103F}"/>
    <cellStyle name="Comma 2 4 3 2 3" xfId="12683" xr:uid="{94C6BB72-42F8-4071-9075-83A22E461026}"/>
    <cellStyle name="Comma 2 4 3 2 3 2" xfId="23154" xr:uid="{D211BB57-6CBD-4580-A83A-BC6FFB65A618}"/>
    <cellStyle name="Comma 2 4 3 2 3 2 2" xfId="27171" xr:uid="{8766EECB-50E9-43DA-B34E-DC0282E7321B}"/>
    <cellStyle name="Comma 2 4 3 2 3 2 3" xfId="29099" xr:uid="{32CB53C2-693A-4D56-B51B-E35C3D29A3A8}"/>
    <cellStyle name="Comma 2 4 3 2 3 3" xfId="26208" xr:uid="{E95E49F1-2A86-48E3-BD47-FCEB2409CD3A}"/>
    <cellStyle name="Comma 2 4 3 2 3 4" xfId="28136" xr:uid="{3D041514-EC74-40C6-83DD-51DC51F25853}"/>
    <cellStyle name="Comma 2 4 3 2 4" xfId="20960" xr:uid="{E64E849C-AA50-4E50-97C4-56158DF78C19}"/>
    <cellStyle name="Comma 2 4 3 2 4 2" xfId="27062" xr:uid="{DAC25888-BA60-4779-A0FC-BBCD15F55DA0}"/>
    <cellStyle name="Comma 2 4 3 2 4 3" xfId="28990" xr:uid="{B71984AA-FF29-46CD-9553-4ACB8720F79E}"/>
    <cellStyle name="Comma 2 4 3 2 5" xfId="26099" xr:uid="{8FB8D761-698F-45E9-AD2D-20F3D508C823}"/>
    <cellStyle name="Comma 2 4 3 2 6" xfId="28026" xr:uid="{745E8CED-A5B4-4B84-9EC1-871D90017A4B}"/>
    <cellStyle name="Comma 2 4 3 2 7" xfId="32107" xr:uid="{E679C85C-C50F-4D9B-A86B-81B405E5E3DE}"/>
    <cellStyle name="Comma 2 4 3 3" xfId="19624" xr:uid="{52B90FA0-F714-4105-941F-2E7B0B52D89F}"/>
    <cellStyle name="Comma 2 4 3 3 2" xfId="26560" xr:uid="{1DFF75D7-C41A-41A9-8794-108A5370AF7F}"/>
    <cellStyle name="Comma 2 4 3 3 3" xfId="28488" xr:uid="{DAC668DC-F332-4308-B338-A43B4D08CF8D}"/>
    <cellStyle name="Comma 2 4 3 3 4" xfId="29670" xr:uid="{8F8EC033-C574-4B45-8302-E8A891B29EC1}"/>
    <cellStyle name="Comma 2 4 3 4" xfId="25597" xr:uid="{D087EBFC-9D8F-4D50-8A7E-424FDBB0E2A1}"/>
    <cellStyle name="Comma 2 4 3 5" xfId="27524" xr:uid="{ABB379AC-9557-42D3-B178-E7D2C1EEC166}"/>
    <cellStyle name="Comma 2 4 3 6" xfId="29569" xr:uid="{E51EE392-2989-496A-863B-DC902D3B2AB8}"/>
    <cellStyle name="Comma 2 4 4" xfId="4573" xr:uid="{30FC51CD-4257-4786-9C82-1CCB0F105B10}"/>
    <cellStyle name="Comma 2 4 4 10" xfId="29721" xr:uid="{91A9D8D2-0005-4077-8F3C-EA99A91F8D29}"/>
    <cellStyle name="Comma 2 4 4 2" xfId="5770" xr:uid="{A48053CB-57B8-4508-9FFC-E5E4405C0ABC}"/>
    <cellStyle name="Comma 2 4 4 2 2" xfId="9023" xr:uid="{CFB3967B-7F2D-4C66-B1B2-11A288E5E55E}"/>
    <cellStyle name="Comma 2 4 4 2 2 2" xfId="21025" xr:uid="{EFC0A35D-7A98-441A-B085-B9FBF156E5E1}"/>
    <cellStyle name="Comma 2 4 4 2 2 2 2" xfId="27111" xr:uid="{816904B4-B492-4941-BC07-1D29F970362C}"/>
    <cellStyle name="Comma 2 4 4 2 2 2 3" xfId="29039" xr:uid="{B655F03B-EF62-44C1-A718-F0ACDB0CC800}"/>
    <cellStyle name="Comma 2 4 4 2 2 3" xfId="26148" xr:uid="{C10F1C5E-8F3A-40E1-8145-D51B0B9F58B8}"/>
    <cellStyle name="Comma 2 4 4 2 2 4" xfId="28075" xr:uid="{4140B474-8371-45A5-BD45-E10073FF919B}"/>
    <cellStyle name="Comma 2 4 4 2 3" xfId="15598" xr:uid="{134D6CBB-D0F8-4233-9A28-94ED3F51EBDB}"/>
    <cellStyle name="Comma 2 4 4 2 3 2" xfId="23262" xr:uid="{09400987-7E77-46DA-BC87-D67EABF51AEE}"/>
    <cellStyle name="Comma 2 4 4 2 3 2 2" xfId="27270" xr:uid="{8DB8F7BE-792A-409B-9BC5-F54B5E6991EF}"/>
    <cellStyle name="Comma 2 4 4 2 3 2 3" xfId="29198" xr:uid="{04D8281F-5CD6-4B90-BB6C-8F1A1BC54256}"/>
    <cellStyle name="Comma 2 4 4 2 3 3" xfId="26307" xr:uid="{DC6CA112-04AE-4AB0-8B5B-67923F23DC47}"/>
    <cellStyle name="Comma 2 4 4 2 3 4" xfId="28235" xr:uid="{CF11F65D-BB9F-4C91-B6E5-A479AC8BD6A2}"/>
    <cellStyle name="Comma 2 4 4 2 4" xfId="19699" xr:uid="{BF2AEEA3-FD25-4C1D-84EC-A3DD840AB629}"/>
    <cellStyle name="Comma 2 4 4 2 4 2" xfId="26597" xr:uid="{268B2B55-7DED-4364-8E74-4670A6F82F3E}"/>
    <cellStyle name="Comma 2 4 4 2 4 3" xfId="28525" xr:uid="{FE86092F-066B-4E4D-BD50-24CF6BCDA364}"/>
    <cellStyle name="Comma 2 4 4 2 5" xfId="25634" xr:uid="{2AA3ADD4-17A8-4AFB-A1E6-E8D2C3C360E9}"/>
    <cellStyle name="Comma 2 4 4 2 6" xfId="27561" xr:uid="{5068B4D6-F366-402A-BCD9-2D3411FA4B49}"/>
    <cellStyle name="Comma 2 4 4 2 7" xfId="30837" xr:uid="{964A5F86-AD21-4A88-A566-09CAD41D1DC8}"/>
    <cellStyle name="Comma 2 4 4 3" xfId="5771" xr:uid="{7385B28E-533E-4517-B4FA-AC68B1FCE0D2}"/>
    <cellStyle name="Comma 2 4 4 3 2" xfId="9024" xr:uid="{1B1368C9-29D4-4ECF-AD70-6AE421BF9FA6}"/>
    <cellStyle name="Comma 2 4 4 3 2 2" xfId="21026" xr:uid="{93181FCD-E9C4-4670-898B-BBEF26F7B50F}"/>
    <cellStyle name="Comma 2 4 4 3 2 2 2" xfId="27112" xr:uid="{5D8E29E6-A2A7-4DCF-8A4A-B67DDA346F16}"/>
    <cellStyle name="Comma 2 4 4 3 2 2 3" xfId="29040" xr:uid="{1D4FDA08-E572-4BCA-A869-24E3BFE941F5}"/>
    <cellStyle name="Comma 2 4 4 3 2 3" xfId="26149" xr:uid="{FA9B0F4D-3F5C-40F0-A63F-E3EBA7422CBC}"/>
    <cellStyle name="Comma 2 4 4 3 2 4" xfId="28076" xr:uid="{8F673475-A411-42C9-BEC7-1B501EC89F51}"/>
    <cellStyle name="Comma 2 4 4 3 3" xfId="15599" xr:uid="{B5A0349F-D290-4416-8513-E560F8CC6655}"/>
    <cellStyle name="Comma 2 4 4 3 3 2" xfId="23263" xr:uid="{072C2CEB-9E54-479D-9BAB-5FAA2906BD15}"/>
    <cellStyle name="Comma 2 4 4 3 3 2 2" xfId="27271" xr:uid="{C3DE6FB9-6EC7-49B8-97B4-3AEA181283B1}"/>
    <cellStyle name="Comma 2 4 4 3 3 2 3" xfId="29199" xr:uid="{51E5A2A8-6951-4CF4-95DD-8AA1299F49D0}"/>
    <cellStyle name="Comma 2 4 4 3 3 3" xfId="26308" xr:uid="{68E2A2B9-ED57-4347-AE07-FD093D4E07F2}"/>
    <cellStyle name="Comma 2 4 4 3 3 4" xfId="28236" xr:uid="{1A8102E4-12C3-4091-9491-F4FCF36729C8}"/>
    <cellStyle name="Comma 2 4 4 3 4" xfId="19700" xr:uid="{BC2042BD-B5C5-4A83-8012-93D443B793A4}"/>
    <cellStyle name="Comma 2 4 4 3 4 2" xfId="26598" xr:uid="{CDBC843E-8105-48D7-BBB0-D209AE313BE1}"/>
    <cellStyle name="Comma 2 4 4 3 4 3" xfId="28526" xr:uid="{DFADD5EB-6A05-4048-8D67-EAECF3631C24}"/>
    <cellStyle name="Comma 2 4 4 3 5" xfId="25635" xr:uid="{4AFC7CA5-76C9-4C7B-B76D-13B93AF36597}"/>
    <cellStyle name="Comma 2 4 4 3 6" xfId="27562" xr:uid="{D98D69EA-6A0D-42B9-9ED2-1EB5D4090AB8}"/>
    <cellStyle name="Comma 2 4 4 3 7" xfId="30838" xr:uid="{DA0E7490-1691-4E9B-A3BC-8003E745CDC1}"/>
    <cellStyle name="Comma 2 4 4 4" xfId="5769" xr:uid="{ED04F8BB-8BDC-44A2-8BAB-F4BDCC43D1A4}"/>
    <cellStyle name="Comma 2 4 4 4 2" xfId="9025" xr:uid="{79F3F615-A206-4E9B-80C4-259A9DF7F557}"/>
    <cellStyle name="Comma 2 4 4 4 2 2" xfId="21027" xr:uid="{531E7C51-B42F-444C-95F8-C05E3EF9FE84}"/>
    <cellStyle name="Comma 2 4 4 4 2 2 2" xfId="27113" xr:uid="{497528FC-81EC-432B-8219-03FE96D98A31}"/>
    <cellStyle name="Comma 2 4 4 4 2 2 3" xfId="29041" xr:uid="{E0BF209C-A516-4F2B-B050-6D1100350F5A}"/>
    <cellStyle name="Comma 2 4 4 4 2 3" xfId="26150" xr:uid="{8927CE07-7D3B-4706-8170-AD444A8484B5}"/>
    <cellStyle name="Comma 2 4 4 4 2 4" xfId="28077" xr:uid="{D6B9CAE9-1D3C-4CF7-BAFE-F99D36C91C3B}"/>
    <cellStyle name="Comma 2 4 4 4 3" xfId="15597" xr:uid="{C08673E4-02B6-42B9-8EC2-C36540461D74}"/>
    <cellStyle name="Comma 2 4 4 4 3 2" xfId="23261" xr:uid="{0FC2F877-66BD-4595-AD5B-BA0D26124493}"/>
    <cellStyle name="Comma 2 4 4 4 3 2 2" xfId="27269" xr:uid="{A23F0AFD-21DE-4799-9753-011C5A82E6F2}"/>
    <cellStyle name="Comma 2 4 4 4 3 2 3" xfId="29197" xr:uid="{CE382905-7638-421D-9EB2-6C1EDD0DB99C}"/>
    <cellStyle name="Comma 2 4 4 4 3 3" xfId="26306" xr:uid="{B2E86340-C2DB-4A15-B8A1-E0F03D8559DC}"/>
    <cellStyle name="Comma 2 4 4 4 3 4" xfId="28234" xr:uid="{C7A123B3-F3E0-45B8-B296-BAE19EB503A9}"/>
    <cellStyle name="Comma 2 4 4 4 4" xfId="19698" xr:uid="{72316A46-ED17-4598-A7F7-AE4E5BE75724}"/>
    <cellStyle name="Comma 2 4 4 4 4 2" xfId="26596" xr:uid="{91F6390E-85D9-4EBD-ABCA-95440F7CCF1D}"/>
    <cellStyle name="Comma 2 4 4 4 4 3" xfId="28524" xr:uid="{AD580591-372D-49D2-BEAE-99C42291CB8F}"/>
    <cellStyle name="Comma 2 4 4 4 5" xfId="25633" xr:uid="{2CF6ACE3-848F-4AF8-9FA4-3F6D2CC56627}"/>
    <cellStyle name="Comma 2 4 4 4 6" xfId="27560" xr:uid="{53C082FA-77AC-4F5F-9F5D-5CDBA7A9BBC9}"/>
    <cellStyle name="Comma 2 4 4 4 7" xfId="30836" xr:uid="{0B47E9BF-1AEE-4E5A-ADFC-332ABB588714}"/>
    <cellStyle name="Comma 2 4 4 5" xfId="9022" xr:uid="{67860615-95C2-410A-8FA1-67C3CB674F62}"/>
    <cellStyle name="Comma 2 4 4 5 2" xfId="21024" xr:uid="{2AB1DB8E-FBB8-4FC0-8BA7-BC4D9ED7B410}"/>
    <cellStyle name="Comma 2 4 4 5 2 2" xfId="27110" xr:uid="{056AD97E-4C2B-4A58-9C34-6803B5619E0C}"/>
    <cellStyle name="Comma 2 4 4 5 2 3" xfId="29038" xr:uid="{09B726EE-AE80-4225-AF5D-66EDD6E3E8FF}"/>
    <cellStyle name="Comma 2 4 4 5 3" xfId="26147" xr:uid="{F185A1A6-CF1C-4786-9961-E047215886BF}"/>
    <cellStyle name="Comma 2 4 4 5 4" xfId="28074" xr:uid="{D2274825-DAD5-4255-85A7-967306B57A78}"/>
    <cellStyle name="Comma 2 4 4 6" xfId="15379" xr:uid="{26FC38BE-D7CD-4D3D-9271-9C93BAAFD263}"/>
    <cellStyle name="Comma 2 4 4 6 2" xfId="23237" xr:uid="{4AF31B53-78A6-404C-8A70-DD0F36348316}"/>
    <cellStyle name="Comma 2 4 4 6 2 2" xfId="27245" xr:uid="{ACBC1253-40E4-4021-990C-39BEF657D7EA}"/>
    <cellStyle name="Comma 2 4 4 6 2 3" xfId="29173" xr:uid="{1676002B-19AA-42D6-9FD8-C088120FD714}"/>
    <cellStyle name="Comma 2 4 4 6 3" xfId="26282" xr:uid="{3C650CB6-C628-47F0-9F4A-434C8FDA9D03}"/>
    <cellStyle name="Comma 2 4 4 6 4" xfId="28210" xr:uid="{7077D63B-8526-4D06-B663-DEA7B0BF5D9C}"/>
    <cellStyle name="Comma 2 4 4 7" xfId="19653" xr:uid="{A253A49C-26F2-4DF9-B7CE-0F398664AFFA}"/>
    <cellStyle name="Comma 2 4 4 7 2" xfId="26572" xr:uid="{528E3E57-24D1-4E97-90B4-20E686C91993}"/>
    <cellStyle name="Comma 2 4 4 7 3" xfId="28500" xr:uid="{2444D117-0047-4095-BEE5-D03063C5B920}"/>
    <cellStyle name="Comma 2 4 4 8" xfId="25609" xr:uid="{3E76A9A1-7522-49BB-9F74-F3B51F9060AD}"/>
    <cellStyle name="Comma 2 4 4 9" xfId="27536" xr:uid="{673C180D-1374-49BA-B17A-F62E7A88E67F}"/>
    <cellStyle name="Comma 2 4 5" xfId="5772" xr:uid="{6859C2AC-D590-455D-939F-814F5B84E89F}"/>
    <cellStyle name="Comma 2 4 5 2" xfId="9026" xr:uid="{20EE0044-A9E4-4299-AAF2-32A37E319918}"/>
    <cellStyle name="Comma 2 4 5 2 2" xfId="21028" xr:uid="{1022985E-E59C-431C-A1BE-AAF44DA317DB}"/>
    <cellStyle name="Comma 2 4 5 2 2 2" xfId="27114" xr:uid="{4EAA9FC2-291B-4CC7-AACA-A0C175E33DAE}"/>
    <cellStyle name="Comma 2 4 5 2 2 3" xfId="29042" xr:uid="{B1239854-F0DE-46CE-950B-1F1182E964FD}"/>
    <cellStyle name="Comma 2 4 5 2 3" xfId="26151" xr:uid="{19550B85-B6C0-4B5F-9962-38D2ADDA91A0}"/>
    <cellStyle name="Comma 2 4 5 2 4" xfId="28078" xr:uid="{FC3FBEFF-46B5-4106-9BBF-95DD32B44DA7}"/>
    <cellStyle name="Comma 2 4 5 3" xfId="15600" xr:uid="{4869042F-415D-437B-98D0-365831F52D85}"/>
    <cellStyle name="Comma 2 4 5 3 2" xfId="23264" xr:uid="{3330CAA6-58BF-49E5-8E6F-6554D1702E4C}"/>
    <cellStyle name="Comma 2 4 5 3 2 2" xfId="27272" xr:uid="{D78BB0E3-E6D5-4DB0-9E6C-5ADFF8FDCBEE}"/>
    <cellStyle name="Comma 2 4 5 3 2 3" xfId="29200" xr:uid="{439B7C87-6286-46D1-9A3D-8ED065E8A965}"/>
    <cellStyle name="Comma 2 4 5 3 3" xfId="26309" xr:uid="{643E2B35-7A6D-415A-A83A-2D57EE2292B9}"/>
    <cellStyle name="Comma 2 4 5 3 4" xfId="28237" xr:uid="{924E2BB4-5977-4962-B766-3D02760516FC}"/>
    <cellStyle name="Comma 2 4 5 4" xfId="19701" xr:uid="{E6E8F18F-0685-4615-BEAE-11789FAD81D0}"/>
    <cellStyle name="Comma 2 4 5 4 2" xfId="26599" xr:uid="{2020F434-E32E-48C6-B058-DAF747A3B60E}"/>
    <cellStyle name="Comma 2 4 5 4 3" xfId="28527" xr:uid="{8CA43139-55A3-41A7-B928-9001FEF76CE8}"/>
    <cellStyle name="Comma 2 4 5 5" xfId="25636" xr:uid="{A54E36A6-6712-4644-A13F-3502BF54AA4F}"/>
    <cellStyle name="Comma 2 4 5 6" xfId="27563" xr:uid="{B1F33736-A524-4DFD-9641-696C0B1BB26C}"/>
    <cellStyle name="Comma 2 4 5 7" xfId="30839" xr:uid="{9AAD84D4-F7CD-4C2E-B21D-D5C69EE05435}"/>
    <cellStyle name="Comma 2 4 6" xfId="7641" xr:uid="{42A99A75-2122-4CA3-AD19-32D98BAD60C0}"/>
    <cellStyle name="Comma 2 4 6 2" xfId="32108" xr:uid="{5152341C-533B-4A8B-9644-1ECACFA4E646}"/>
    <cellStyle name="Comma 2 4 6 2 2" xfId="49472" xr:uid="{F8D539A6-0CC8-4DFB-A2EF-47D108DDF642}"/>
    <cellStyle name="Comma 2 4 6 2 3" xfId="49471" xr:uid="{84F7C09F-C435-4785-99D8-1813352868E4}"/>
    <cellStyle name="Comma 2 4 7" xfId="8871" xr:uid="{C925FC5A-9CFF-4642-BDBE-C5E10DA8A299}"/>
    <cellStyle name="Comma 2 4 7 2" xfId="20958" xr:uid="{771D5635-4431-4850-93AB-D836FD20AC74}"/>
    <cellStyle name="Comma 2 4 7 2 2" xfId="27060" xr:uid="{AC7E9AD7-34B7-4118-AB89-7409C16371AE}"/>
    <cellStyle name="Comma 2 4 7 2 3" xfId="28988" xr:uid="{EA140374-AEC0-4F4D-BFD7-82BEFFE8B3D4}"/>
    <cellStyle name="Comma 2 4 7 3" xfId="26097" xr:uid="{FED8AFB3-ADA2-4768-9D32-E3E6DA83EF4D}"/>
    <cellStyle name="Comma 2 4 7 4" xfId="28024" xr:uid="{47F53D05-1F6F-4666-841F-EE84D6440476}"/>
    <cellStyle name="Comma 2 4 7 5" xfId="29668" xr:uid="{A1CBA675-3F5E-4232-83C7-36CBFCEBCABF}"/>
    <cellStyle name="Comma 2 4 8" xfId="12681" xr:uid="{C503EDF6-7508-4DE8-8724-F936818287B2}"/>
    <cellStyle name="Comma 2 4 8 2" xfId="23153" xr:uid="{F4E7CB0A-979E-4CA3-8658-9EB5B899401E}"/>
    <cellStyle name="Comma 2 4 8 2 2" xfId="27170" xr:uid="{03526863-771D-4E9E-BFFC-29A2678E4A21}"/>
    <cellStyle name="Comma 2 4 8 2 3" xfId="29098" xr:uid="{9CB100B6-AA6D-4DD6-9E97-DC8D8B416895}"/>
    <cellStyle name="Comma 2 4 8 3" xfId="26207" xr:uid="{2003290D-70F9-47C2-8376-B1BF08250611}"/>
    <cellStyle name="Comma 2 4 8 4" xfId="28135" xr:uid="{5325479B-C8AE-40A5-868B-013BB6D23026}"/>
    <cellStyle name="Comma 2 4 8 5" xfId="49473" xr:uid="{DD926374-BF57-47F9-8FF0-6A794E8BE3FF}"/>
    <cellStyle name="Comma 2 4 9" xfId="19622" xr:uid="{2E9D8E48-DBA1-458C-821C-939999FECDE3}"/>
    <cellStyle name="Comma 2 4 9 2" xfId="26558" xr:uid="{EBA8B1AD-3CFE-4FDB-9429-945C7713C10A}"/>
    <cellStyle name="Comma 2 4 9 3" xfId="28486" xr:uid="{E5FA93F5-1347-4E6F-AAB5-3C665426333F}"/>
    <cellStyle name="Comma 2 4 9 4" xfId="49474" xr:uid="{A3101D23-54CE-45E2-81A3-62EFBA3183CB}"/>
    <cellStyle name="Comma 2 5" xfId="768" xr:uid="{16FD4B01-2FBB-4D25-8679-245E733C6415}"/>
    <cellStyle name="Comma 2 5 10" xfId="27525" xr:uid="{9FA7984A-1758-4921-B9C3-4826A9E50F05}"/>
    <cellStyle name="Comma 2 5 11" xfId="4506" xr:uid="{157FB160-4B77-41C3-BEBD-A20AC128748F}"/>
    <cellStyle name="Comma 2 5 12" xfId="29671" xr:uid="{2CA8AE91-2FDF-411F-879F-DD67B76F927B}"/>
    <cellStyle name="Comma 2 5 2" xfId="2038" xr:uid="{AD3DF795-505B-4E0C-843E-6C27D4B73FD9}"/>
    <cellStyle name="Comma 2 5 2 2" xfId="8875" xr:uid="{4F9AD664-4C7A-46BE-A342-5AE26F44FA88}"/>
    <cellStyle name="Comma 2 5 2 2 2" xfId="20962" xr:uid="{79EB0E9F-3348-44DA-9740-B8437E18D0D1}"/>
    <cellStyle name="Comma 2 5 2 2 2 2" xfId="27064" xr:uid="{DCCBDC23-6267-4A0A-BAE8-19BF021416ED}"/>
    <cellStyle name="Comma 2 5 2 2 2 3" xfId="28992" xr:uid="{C1D89DA7-15DC-447F-8353-B824779D5355}"/>
    <cellStyle name="Comma 2 5 2 2 3" xfId="26101" xr:uid="{464BE17A-610A-4A31-9A1D-992BAC946B96}"/>
    <cellStyle name="Comma 2 5 2 2 4" xfId="28028" xr:uid="{C010BBED-E262-49AF-9E0B-EA3E1CAFF868}"/>
    <cellStyle name="Comma 2 5 2 3" xfId="15318" xr:uid="{43A43E6A-0AFF-4CFD-83A5-DB7522BAB691}"/>
    <cellStyle name="Comma 2 5 2 3 2" xfId="23225" xr:uid="{332EE3DD-6050-4E61-A832-C71FBA37D810}"/>
    <cellStyle name="Comma 2 5 2 3 2 2" xfId="27235" xr:uid="{6CC1F947-D282-437F-914B-BCFAF448B1A9}"/>
    <cellStyle name="Comma 2 5 2 3 2 3" xfId="29163" xr:uid="{CB267B61-1C31-48A5-B6E0-8D7B32F58A6F}"/>
    <cellStyle name="Comma 2 5 2 3 3" xfId="26272" xr:uid="{ED965759-6121-4E0A-B013-9CBBD9867560}"/>
    <cellStyle name="Comma 2 5 2 3 4" xfId="28200" xr:uid="{4768DE71-00BC-4025-8AAD-9AFD88BB01B8}"/>
    <cellStyle name="Comma 2 5 2 4" xfId="19626" xr:uid="{9F3528B9-E566-4E71-9B2C-2A1DFA5674E5}"/>
    <cellStyle name="Comma 2 5 2 4 2" xfId="26562" xr:uid="{86CD18C9-78CA-4485-997A-518CD8910D23}"/>
    <cellStyle name="Comma 2 5 2 4 3" xfId="28490" xr:uid="{BC5DBF98-8510-48C2-A448-C41E2C9FAAF2}"/>
    <cellStyle name="Comma 2 5 2 5" xfId="25599" xr:uid="{8F806B6F-5FBC-4086-A30C-3514DFCF4F90}"/>
    <cellStyle name="Comma 2 5 2 6" xfId="27526" xr:uid="{C53BF5A8-0E52-4D3F-8C9A-50C4FC8047A3}"/>
    <cellStyle name="Comma 2 5 2 7" xfId="4507" xr:uid="{CCBC1EE8-A7BC-4E0C-9B27-D2F815925A2F}"/>
    <cellStyle name="Comma 2 5 2 8" xfId="29672" xr:uid="{47D3A6C5-7D0C-429F-99B8-AD9CF25C7D02}"/>
    <cellStyle name="Comma 2 5 3" xfId="4508" xr:uid="{6D7BDCCF-EF38-49FD-A4A1-A4F7065140E2}"/>
    <cellStyle name="Comma 2 5 3 2" xfId="8876" xr:uid="{B2D4B577-5C1F-4CB4-A31B-BDF14B91A09B}"/>
    <cellStyle name="Comma 2 5 3 2 2" xfId="20963" xr:uid="{0986EC14-A3B3-4759-A6D7-C4C31AC217A6}"/>
    <cellStyle name="Comma 2 5 3 2 2 2" xfId="27065" xr:uid="{E6C872B3-1C61-4DC4-BA0E-C158E4C7D3E0}"/>
    <cellStyle name="Comma 2 5 3 2 2 3" xfId="28993" xr:uid="{66453A4F-C5DA-4B6A-84EC-777941779830}"/>
    <cellStyle name="Comma 2 5 3 2 3" xfId="26102" xr:uid="{E4355886-1912-42F0-A87D-FCBC085E9DAC}"/>
    <cellStyle name="Comma 2 5 3 2 4" xfId="28029" xr:uid="{417F8D11-6FB1-4C93-AD96-06A5BF404A85}"/>
    <cellStyle name="Comma 2 5 3 3" xfId="15319" xr:uid="{632A7BF1-A71B-4856-9FA2-B7AA6694DC6D}"/>
    <cellStyle name="Comma 2 5 3 3 2" xfId="23226" xr:uid="{2203FDB3-CB98-470F-9C20-7B19F8964D71}"/>
    <cellStyle name="Comma 2 5 3 3 2 2" xfId="27236" xr:uid="{E3394041-458E-4254-92D0-97FE3B3CF7D3}"/>
    <cellStyle name="Comma 2 5 3 3 2 3" xfId="29164" xr:uid="{C02A26EE-2B98-48DC-B2F0-D22CF73AD360}"/>
    <cellStyle name="Comma 2 5 3 3 3" xfId="26273" xr:uid="{B3220200-7258-48B5-9BE8-6D653883A4A3}"/>
    <cellStyle name="Comma 2 5 3 3 4" xfId="28201" xr:uid="{E04C501E-6D55-42FC-B61A-6EBA2255CA76}"/>
    <cellStyle name="Comma 2 5 3 4" xfId="19627" xr:uid="{DE91A9D2-3CA4-4DF5-BC28-73445682E809}"/>
    <cellStyle name="Comma 2 5 3 4 2" xfId="26563" xr:uid="{2CAC0CCA-A82B-4A45-96D8-CCA00284C5E7}"/>
    <cellStyle name="Comma 2 5 3 4 3" xfId="28491" xr:uid="{BC17346F-04EA-4734-95C4-4E7ADD8EB7C3}"/>
    <cellStyle name="Comma 2 5 3 5" xfId="25600" xr:uid="{965C2C22-CB03-417C-8FE1-ECC689BA94B7}"/>
    <cellStyle name="Comma 2 5 3 6" xfId="27527" xr:uid="{6D4B3A4D-3B0C-48FB-AE2E-523C78CC3B22}"/>
    <cellStyle name="Comma 2 5 3 7" xfId="29673" xr:uid="{61F9FF08-8FC3-47F5-A651-4D0BB1CE780D}"/>
    <cellStyle name="Comma 2 5 4" xfId="4574" xr:uid="{E22F7F28-CE15-403D-9540-0C10A475E0CE}"/>
    <cellStyle name="Comma 2 5 4 2" xfId="5773" xr:uid="{A59267E0-EE2C-40F4-BC05-F4A66751CE9F}"/>
    <cellStyle name="Comma 2 5 4 2 2" xfId="9028" xr:uid="{838954AF-FBEC-4E00-AB17-82C1F0E277AD}"/>
    <cellStyle name="Comma 2 5 4 2 2 2" xfId="21030" xr:uid="{8BA426B8-7DD5-478E-AC86-E6EFBDDAC92E}"/>
    <cellStyle name="Comma 2 5 4 2 2 2 2" xfId="27116" xr:uid="{95F2EDB1-B726-408C-AC19-7AC8600FDB26}"/>
    <cellStyle name="Comma 2 5 4 2 2 2 3" xfId="29044" xr:uid="{0B58CD5D-62C5-446B-8133-A08B4BD04433}"/>
    <cellStyle name="Comma 2 5 4 2 2 3" xfId="26153" xr:uid="{41A903F3-B212-4811-96C1-E8308B8B4161}"/>
    <cellStyle name="Comma 2 5 4 2 2 4" xfId="28080" xr:uid="{52CD86B0-5374-4922-A66A-B7EF2FEF4E87}"/>
    <cellStyle name="Comma 2 5 4 2 3" xfId="15601" xr:uid="{D0A41B64-2522-4ED2-874E-B3CC1A66C8B8}"/>
    <cellStyle name="Comma 2 5 4 2 3 2" xfId="23265" xr:uid="{002FFF30-C8DE-4492-BD37-EA6BB496C676}"/>
    <cellStyle name="Comma 2 5 4 2 3 2 2" xfId="27273" xr:uid="{2AA36471-76DA-47F3-A401-18B4EF277B8A}"/>
    <cellStyle name="Comma 2 5 4 2 3 2 3" xfId="29201" xr:uid="{54A8E908-5354-426F-9595-6F011FD0A453}"/>
    <cellStyle name="Comma 2 5 4 2 3 3" xfId="26310" xr:uid="{043E7637-3395-4F75-A32A-CEC9A36BCDA0}"/>
    <cellStyle name="Comma 2 5 4 2 3 4" xfId="28238" xr:uid="{CD6F9D5B-87E4-4B18-8FF1-64E8C9AEDEFD}"/>
    <cellStyle name="Comma 2 5 4 2 4" xfId="19702" xr:uid="{621D6C72-B69E-46B2-B3D0-B4969AABC354}"/>
    <cellStyle name="Comma 2 5 4 2 4 2" xfId="26600" xr:uid="{649C6C05-972A-46A6-9F61-360984EE9C02}"/>
    <cellStyle name="Comma 2 5 4 2 4 3" xfId="28528" xr:uid="{C540437B-A740-4328-B955-2D402E95FEAD}"/>
    <cellStyle name="Comma 2 5 4 2 5" xfId="25637" xr:uid="{F6C8D053-1054-4CAA-BE58-E9FB8D547098}"/>
    <cellStyle name="Comma 2 5 4 2 6" xfId="27564" xr:uid="{9AF4EDE9-3604-4CA8-95C3-BA7B8098F010}"/>
    <cellStyle name="Comma 2 5 4 2 7" xfId="30840" xr:uid="{440BE43E-1084-49EC-ADC5-06A7FF88FD46}"/>
    <cellStyle name="Comma 2 5 4 3" xfId="9027" xr:uid="{A37E00E4-8860-4705-9E9C-B5FAF7B7E7BC}"/>
    <cellStyle name="Comma 2 5 4 3 2" xfId="21029" xr:uid="{BDE0AC63-1866-464C-92C5-DC152B6FCE2B}"/>
    <cellStyle name="Comma 2 5 4 3 2 2" xfId="27115" xr:uid="{B09FC469-A32F-4AAE-B89F-65AE6B748073}"/>
    <cellStyle name="Comma 2 5 4 3 2 3" xfId="29043" xr:uid="{873E6B8B-5F46-4013-85C0-33DD08A26FCB}"/>
    <cellStyle name="Comma 2 5 4 3 3" xfId="26152" xr:uid="{661478FC-13FC-4352-9EFD-DA55963B6E8C}"/>
    <cellStyle name="Comma 2 5 4 3 4" xfId="28079" xr:uid="{D6A496C4-903F-4AF9-89E0-696AE85EA6F3}"/>
    <cellStyle name="Comma 2 5 4 4" xfId="15380" xr:uid="{678119FD-5DBB-4784-B55C-CDCDE121C486}"/>
    <cellStyle name="Comma 2 5 4 4 2" xfId="23238" xr:uid="{48B4B4ED-8CE5-408D-B6BA-FFE4D68ABEB0}"/>
    <cellStyle name="Comma 2 5 4 4 2 2" xfId="27246" xr:uid="{807E2DF3-D9AE-4483-A332-D6D94AED6911}"/>
    <cellStyle name="Comma 2 5 4 4 2 3" xfId="29174" xr:uid="{20D91F8A-4B1C-44C7-B174-CFB4BF51C59F}"/>
    <cellStyle name="Comma 2 5 4 4 3" xfId="26283" xr:uid="{27E25919-B822-45D0-8C54-CCAAFB0232B4}"/>
    <cellStyle name="Comma 2 5 4 4 4" xfId="28211" xr:uid="{5EE617F1-62A5-4691-8B95-17979B76F465}"/>
    <cellStyle name="Comma 2 5 4 5" xfId="19654" xr:uid="{2AB6F0A6-5C66-4388-8C9C-0E372AF5C308}"/>
    <cellStyle name="Comma 2 5 4 5 2" xfId="26573" xr:uid="{0CEF43D1-23F0-4729-AF13-A5331B39F11D}"/>
    <cellStyle name="Comma 2 5 4 5 3" xfId="28501" xr:uid="{1024CC50-B5A9-45AA-ABF8-7C39132626B9}"/>
    <cellStyle name="Comma 2 5 4 6" xfId="25610" xr:uid="{D91F3ABD-7764-4909-832D-38911DA6C282}"/>
    <cellStyle name="Comma 2 5 4 7" xfId="27537" xr:uid="{8F854D76-76F7-4610-B0F0-9BD21B973BC3}"/>
    <cellStyle name="Comma 2 5 4 8" xfId="29722" xr:uid="{476A199B-D0AC-4B6D-BB81-7FEA077C367D}"/>
    <cellStyle name="Comma 2 5 5" xfId="7642" xr:uid="{FDE962B3-30FF-451D-A49B-711B234EEA51}"/>
    <cellStyle name="Comma 2 5 6" xfId="8874" xr:uid="{86AB1611-718A-4BCE-8B73-6FBC52912CBE}"/>
    <cellStyle name="Comma 2 5 6 2" xfId="20961" xr:uid="{334E4F96-EE2F-4444-9F16-E8C15D2DFE8C}"/>
    <cellStyle name="Comma 2 5 6 2 2" xfId="27063" xr:uid="{BB63B760-1510-44BE-B5C8-B371C9899C9C}"/>
    <cellStyle name="Comma 2 5 6 2 3" xfId="28991" xr:uid="{4B7E27BB-892A-4269-AD00-80AB5455C60C}"/>
    <cellStyle name="Comma 2 5 6 3" xfId="26100" xr:uid="{8B276EB3-25EE-413B-82C5-C5A7284F9C43}"/>
    <cellStyle name="Comma 2 5 6 4" xfId="28027" xr:uid="{7018D1CC-5BCC-4FA8-820C-804405004557}"/>
    <cellStyle name="Comma 2 5 7" xfId="15317" xr:uid="{E6BE3AEB-B80A-4D62-A04C-FEC44FFE022A}"/>
    <cellStyle name="Comma 2 5 7 2" xfId="23224" xr:uid="{50734E52-65FF-4AC9-BF89-A06ED180E3CD}"/>
    <cellStyle name="Comma 2 5 7 2 2" xfId="27234" xr:uid="{9ACD8085-5533-4DEC-BE25-D5E73AF94EE2}"/>
    <cellStyle name="Comma 2 5 7 2 3" xfId="29162" xr:uid="{56572F94-27F0-4038-B747-5D6EC772B0BE}"/>
    <cellStyle name="Comma 2 5 7 3" xfId="26271" xr:uid="{F6091F52-AF8D-4CF7-A058-8B30C831B774}"/>
    <cellStyle name="Comma 2 5 7 4" xfId="28199" xr:uid="{39C25A54-867E-4F68-92B0-B6686623F394}"/>
    <cellStyle name="Comma 2 5 8" xfId="19625" xr:uid="{A7BB7AB3-B8AE-4BAC-9DF2-88CAE5F12A99}"/>
    <cellStyle name="Comma 2 5 8 2" xfId="26561" xr:uid="{9AB200EE-9DB9-4906-8AF6-FE6907611BC4}"/>
    <cellStyle name="Comma 2 5 8 3" xfId="28489" xr:uid="{5BA313D7-A6E9-4E93-BDB8-B8C7C1B3FEDA}"/>
    <cellStyle name="Comma 2 5 9" xfId="25598" xr:uid="{67A1A8E1-EFC5-4B9D-BF46-CE9033DD4FCC}"/>
    <cellStyle name="Comma 2 6" xfId="769" xr:uid="{AC480192-7B9D-40F7-886E-A98F2F14C545}"/>
    <cellStyle name="Comma 2 6 10" xfId="29674" xr:uid="{E33EB984-9302-441E-956C-42A7DA622A3F}"/>
    <cellStyle name="Comma 2 6 2" xfId="2039" xr:uid="{F4CE5809-73C6-4375-A4DA-D707ED0D91B4}"/>
    <cellStyle name="Comma 2 6 2 2" xfId="5774" xr:uid="{87F32297-98B5-4B6F-BEC7-CB9697AFBB7A}"/>
    <cellStyle name="Comma 2 6 2 2 2" xfId="9030" xr:uid="{6A8C4C0E-97EA-47C7-B999-CB2023069EF4}"/>
    <cellStyle name="Comma 2 6 2 2 2 2" xfId="21032" xr:uid="{02FC9F00-2A9A-4CD2-A0E9-B96AF760EAE1}"/>
    <cellStyle name="Comma 2 6 2 2 2 2 2" xfId="27118" xr:uid="{C9BBC1BE-8F03-415A-8BF0-6ECE79CF9F7B}"/>
    <cellStyle name="Comma 2 6 2 2 2 2 3" xfId="29046" xr:uid="{1DB56381-8EE7-4C31-80CA-2063D74D1DF3}"/>
    <cellStyle name="Comma 2 6 2 2 2 3" xfId="26155" xr:uid="{E21E9DAC-A033-4E9B-8B73-622C45913B08}"/>
    <cellStyle name="Comma 2 6 2 2 2 4" xfId="28082" xr:uid="{2A474E4F-2BFC-47F4-8F23-0CA9D3A87BE4}"/>
    <cellStyle name="Comma 2 6 2 2 3" xfId="15602" xr:uid="{D0A9F9D2-5726-4687-BB6F-18D0B988B53B}"/>
    <cellStyle name="Comma 2 6 2 2 3 2" xfId="23266" xr:uid="{3EF9079A-219C-44BA-A5E2-55CC9187BBFF}"/>
    <cellStyle name="Comma 2 6 2 2 3 2 2" xfId="27274" xr:uid="{508F2972-AFBD-4472-BCE1-BF28275D3AEC}"/>
    <cellStyle name="Comma 2 6 2 2 3 2 3" xfId="29202" xr:uid="{82419D37-FE2A-4FAC-A191-BCE72B2A1E10}"/>
    <cellStyle name="Comma 2 6 2 2 3 3" xfId="26311" xr:uid="{0E2E18C4-B3E4-40CE-A66F-61D29FC28676}"/>
    <cellStyle name="Comma 2 6 2 2 3 4" xfId="28239" xr:uid="{9EB69E17-0D3D-4A3A-87E2-2A0DE4D85C9D}"/>
    <cellStyle name="Comma 2 6 2 2 4" xfId="19703" xr:uid="{7E476B5D-7C78-4C9D-B30D-47019BF6C7B6}"/>
    <cellStyle name="Comma 2 6 2 2 4 2" xfId="26601" xr:uid="{EE452A33-4030-4630-9A0D-989FAFB12FAD}"/>
    <cellStyle name="Comma 2 6 2 2 4 3" xfId="28529" xr:uid="{7889E718-8CD3-46CC-A07D-08C30BFE3365}"/>
    <cellStyle name="Comma 2 6 2 2 5" xfId="25638" xr:uid="{1F470093-3AB5-4C44-8810-976A23E91EE4}"/>
    <cellStyle name="Comma 2 6 2 2 6" xfId="27565" xr:uid="{0A6BE3B8-712D-449F-9315-54024A7489D4}"/>
    <cellStyle name="Comma 2 6 2 2 7" xfId="30841" xr:uid="{531FA01F-6F67-47B1-805B-580CB100667C}"/>
    <cellStyle name="Comma 2 6 2 3" xfId="9029" xr:uid="{8D4C6CAE-AE29-4A6B-BF80-FFD2CB6516F1}"/>
    <cellStyle name="Comma 2 6 2 3 2" xfId="21031" xr:uid="{6E95567A-33DD-4A55-84CB-274A013D3203}"/>
    <cellStyle name="Comma 2 6 2 3 2 2" xfId="27117" xr:uid="{EC4D894B-C845-4639-A4B1-644B9ED2E483}"/>
    <cellStyle name="Comma 2 6 2 3 2 3" xfId="29045" xr:uid="{07DB5652-410B-49F2-AD9B-FCAEDC9A13E9}"/>
    <cellStyle name="Comma 2 6 2 3 3" xfId="26154" xr:uid="{EF7EC4C5-7DAF-4867-BC66-DAB38EF0EAF7}"/>
    <cellStyle name="Comma 2 6 2 3 4" xfId="28081" xr:uid="{9D82C268-9F63-423D-8139-1E10451BB90A}"/>
    <cellStyle name="Comma 2 6 2 4" xfId="15381" xr:uid="{5DF5D28B-0EC7-4841-B38A-602880C5FA07}"/>
    <cellStyle name="Comma 2 6 2 4 2" xfId="23239" xr:uid="{9A4A213B-C5F2-409C-9F14-5D296F76A1DC}"/>
    <cellStyle name="Comma 2 6 2 4 2 2" xfId="27247" xr:uid="{B9F1CB7F-8587-4147-B64F-4AD61F2884DD}"/>
    <cellStyle name="Comma 2 6 2 4 2 3" xfId="29175" xr:uid="{64AA8FDE-A9BC-4631-BA77-33F97C3B713E}"/>
    <cellStyle name="Comma 2 6 2 4 3" xfId="26284" xr:uid="{84810459-DDC7-4035-8CCF-0D066432924C}"/>
    <cellStyle name="Comma 2 6 2 4 4" xfId="28212" xr:uid="{0F0E17A4-B76E-4AB6-9C7D-2D65C38E565B}"/>
    <cellStyle name="Comma 2 6 2 5" xfId="19655" xr:uid="{77C685F0-5CC9-4300-B0A3-5E86484C738A}"/>
    <cellStyle name="Comma 2 6 2 5 2" xfId="26574" xr:uid="{97922F31-F274-4989-8A00-5579BFF27AFA}"/>
    <cellStyle name="Comma 2 6 2 5 3" xfId="28502" xr:uid="{FD26D072-DADD-4575-9F18-06BBC4235129}"/>
    <cellStyle name="Comma 2 6 2 6" xfId="25611" xr:uid="{FB2CA83B-19EE-4484-ADF5-6A0FCD040569}"/>
    <cellStyle name="Comma 2 6 2 7" xfId="27538" xr:uid="{AA31A774-8220-400C-AC33-1AD06700C21B}"/>
    <cellStyle name="Comma 2 6 2 8" xfId="4575" xr:uid="{219D807F-015C-4F86-9861-6F3ABABD5B88}"/>
    <cellStyle name="Comma 2 6 2 9" xfId="29723" xr:uid="{DCF055FE-C233-4C13-BB3B-75EA713BB856}"/>
    <cellStyle name="Comma 2 6 3" xfId="7643" xr:uid="{36319C82-64A7-4034-ACB3-1690672FB66B}"/>
    <cellStyle name="Comma 2 6 4" xfId="8877" xr:uid="{490FC293-94B0-4C8B-9BA1-AA945852DA20}"/>
    <cellStyle name="Comma 2 6 4 2" xfId="20964" xr:uid="{939D5D8B-770F-47A4-BB4B-69F96FC9C86B}"/>
    <cellStyle name="Comma 2 6 4 2 2" xfId="27066" xr:uid="{4144B739-9052-45E5-89C6-13AFBC601E2C}"/>
    <cellStyle name="Comma 2 6 4 2 3" xfId="28994" xr:uid="{92100C93-6E88-49DA-A3D9-E222C5E45D68}"/>
    <cellStyle name="Comma 2 6 4 3" xfId="26103" xr:uid="{865B3DDB-0B3B-4DB4-B6A5-1AB98BC88211}"/>
    <cellStyle name="Comma 2 6 4 4" xfId="28030" xr:uid="{933B5D98-0882-434B-8BD7-9DB9F7BCA761}"/>
    <cellStyle name="Comma 2 6 5" xfId="15320" xr:uid="{042CD925-4F8B-4A8D-ADE1-27747F723365}"/>
    <cellStyle name="Comma 2 6 5 2" xfId="23227" xr:uid="{D54B71C8-1296-4B88-B101-585117EA0D66}"/>
    <cellStyle name="Comma 2 6 5 2 2" xfId="27237" xr:uid="{CBD46187-14E9-4842-8961-EC627D5B612F}"/>
    <cellStyle name="Comma 2 6 5 2 3" xfId="29165" xr:uid="{F2667FFC-8213-49A3-910F-09CBF839AC1C}"/>
    <cellStyle name="Comma 2 6 5 3" xfId="26274" xr:uid="{E9EEFD27-B1ED-4377-8FF0-7BE1A67A0A4F}"/>
    <cellStyle name="Comma 2 6 5 4" xfId="28202" xr:uid="{028AE312-A567-4EF4-A009-D4D9EECEDAB8}"/>
    <cellStyle name="Comma 2 6 6" xfId="19628" xr:uid="{B1CDCD12-E58D-4040-B1DC-A33DBBCDC442}"/>
    <cellStyle name="Comma 2 6 6 2" xfId="26564" xr:uid="{2AC4CEC2-75AB-489C-8553-C5EE38B27AA1}"/>
    <cellStyle name="Comma 2 6 6 3" xfId="28492" xr:uid="{B1C90913-7117-4C41-B06A-AD8F73B13C44}"/>
    <cellStyle name="Comma 2 6 7" xfId="25601" xr:uid="{57B3EDB2-099E-4D8F-A05E-B9EED9DA8071}"/>
    <cellStyle name="Comma 2 6 8" xfId="27528" xr:uid="{A1ED0627-FBCA-4D68-A9F9-8146507720A7}"/>
    <cellStyle name="Comma 2 6 9" xfId="4509" xr:uid="{7F668DE5-1560-4AA1-B743-50CFE2F2F74D}"/>
    <cellStyle name="Comma 2 7" xfId="770" xr:uid="{A9F2B2F7-DBE9-48E1-8431-91C73A557661}"/>
    <cellStyle name="Comma 2 7 10" xfId="29675" xr:uid="{F6C0F957-1AF1-460C-9359-F1986F22E6DD}"/>
    <cellStyle name="Comma 2 7 2" xfId="2040" xr:uid="{6CE3F1B5-F916-4ABE-9414-01E0655CC726}"/>
    <cellStyle name="Comma 2 7 2 2" xfId="5775" xr:uid="{1B811716-9324-4FFB-96F4-2504BE6B8AF0}"/>
    <cellStyle name="Comma 2 7 2 2 2" xfId="9032" xr:uid="{5EA45688-CF74-4454-9C69-BA84B041C295}"/>
    <cellStyle name="Comma 2 7 2 2 2 2" xfId="21034" xr:uid="{D94876D2-C92B-46AF-9A19-22D8B227144E}"/>
    <cellStyle name="Comma 2 7 2 2 2 2 2" xfId="27120" xr:uid="{D227BA59-074B-4586-ACB5-B3725789FE77}"/>
    <cellStyle name="Comma 2 7 2 2 2 2 3" xfId="29048" xr:uid="{7336B8BD-9BDF-471D-B7EA-CC8C46FA2316}"/>
    <cellStyle name="Comma 2 7 2 2 2 3" xfId="26157" xr:uid="{756FD44B-4E41-4481-8F42-D3A403B2202F}"/>
    <cellStyle name="Comma 2 7 2 2 2 4" xfId="28084" xr:uid="{FE03A087-BFC8-4B93-85A9-0A178A484E07}"/>
    <cellStyle name="Comma 2 7 2 2 3" xfId="15603" xr:uid="{F9A1E9D5-148F-41D6-9D0A-4AD14A1704B0}"/>
    <cellStyle name="Comma 2 7 2 2 3 2" xfId="23267" xr:uid="{2DE02F84-A6DB-4E7A-AC44-B1EC1B6820FE}"/>
    <cellStyle name="Comma 2 7 2 2 3 2 2" xfId="27275" xr:uid="{DE227735-8933-4D81-A4DE-D1AF9C9605BD}"/>
    <cellStyle name="Comma 2 7 2 2 3 2 3" xfId="29203" xr:uid="{BB8EA109-819B-411E-873D-09BD1CC0B46A}"/>
    <cellStyle name="Comma 2 7 2 2 3 3" xfId="26312" xr:uid="{CED52633-9C16-4623-A253-03891353D4CE}"/>
    <cellStyle name="Comma 2 7 2 2 3 4" xfId="28240" xr:uid="{B7534A5F-73EF-4FBE-AD65-1C18FCA1C66C}"/>
    <cellStyle name="Comma 2 7 2 2 4" xfId="19704" xr:uid="{248DF745-DC77-4E04-A457-804188BA1D12}"/>
    <cellStyle name="Comma 2 7 2 2 4 2" xfId="26602" xr:uid="{B1435850-837D-475D-A856-48F672648452}"/>
    <cellStyle name="Comma 2 7 2 2 4 3" xfId="28530" xr:uid="{6C4BF071-B2CE-4C26-9B91-CDDDF520B8EE}"/>
    <cellStyle name="Comma 2 7 2 2 5" xfId="25639" xr:uid="{6F8B0997-424F-43C1-95B4-6D122E662063}"/>
    <cellStyle name="Comma 2 7 2 2 6" xfId="27566" xr:uid="{6DE36ECB-8047-42DA-B8AD-2A1F27E8EE31}"/>
    <cellStyle name="Comma 2 7 2 2 7" xfId="30842" xr:uid="{5961807A-4951-400B-82E5-A76A30F29900}"/>
    <cellStyle name="Comma 2 7 2 3" xfId="9031" xr:uid="{F7A152F6-86C4-4366-8C90-00172242D5F8}"/>
    <cellStyle name="Comma 2 7 2 3 2" xfId="21033" xr:uid="{586B8D1F-13C9-412D-A454-72AD1BEABE51}"/>
    <cellStyle name="Comma 2 7 2 3 2 2" xfId="27119" xr:uid="{703CB745-570D-48FC-96DD-1FD4F4FE5CDB}"/>
    <cellStyle name="Comma 2 7 2 3 2 3" xfId="29047" xr:uid="{ED526301-6039-487E-8EAB-4AC8240D990F}"/>
    <cellStyle name="Comma 2 7 2 3 3" xfId="26156" xr:uid="{48FA46FA-BA4E-4361-AF8B-4A79FB6287C7}"/>
    <cellStyle name="Comma 2 7 2 3 4" xfId="28083" xr:uid="{C80D8F66-2BA6-4C1E-97C5-7388023E357A}"/>
    <cellStyle name="Comma 2 7 2 4" xfId="15382" xr:uid="{F8EFEAD2-0C15-448E-8440-33C45C23FE02}"/>
    <cellStyle name="Comma 2 7 2 4 2" xfId="23240" xr:uid="{575FA885-296C-4EAD-8185-8E688170CE29}"/>
    <cellStyle name="Comma 2 7 2 4 2 2" xfId="27248" xr:uid="{A1824AA0-FD21-41D6-BF6B-0F4FC0ADEBA1}"/>
    <cellStyle name="Comma 2 7 2 4 2 3" xfId="29176" xr:uid="{5B500E3C-3467-43A2-B92E-9CB9D2012D8A}"/>
    <cellStyle name="Comma 2 7 2 4 3" xfId="26285" xr:uid="{4A2129DE-130F-4BA7-B116-5576A3956BA3}"/>
    <cellStyle name="Comma 2 7 2 4 4" xfId="28213" xr:uid="{618A6C8A-E266-4530-8299-1087EA9312AC}"/>
    <cellStyle name="Comma 2 7 2 5" xfId="19656" xr:uid="{0579434E-F351-4FD5-9AE2-8F1DDCE3F644}"/>
    <cellStyle name="Comma 2 7 2 5 2" xfId="26575" xr:uid="{423EB9C5-C36F-4B3C-8164-40289726456C}"/>
    <cellStyle name="Comma 2 7 2 5 3" xfId="28503" xr:uid="{6C9D4BE5-FE9D-489D-8B30-9AB9D68DEBA7}"/>
    <cellStyle name="Comma 2 7 2 6" xfId="25612" xr:uid="{29A59E54-8907-4D92-B050-2E4176BBF411}"/>
    <cellStyle name="Comma 2 7 2 7" xfId="27539" xr:uid="{6DF8A8FE-77F5-459F-8A22-49312EDF76EA}"/>
    <cellStyle name="Comma 2 7 2 8" xfId="4576" xr:uid="{DCE1B887-A0CB-41F5-8343-CE00A9CF2A43}"/>
    <cellStyle name="Comma 2 7 2 9" xfId="29724" xr:uid="{E61B4967-9DC0-40F5-A927-2314ECE6A8FD}"/>
    <cellStyle name="Comma 2 7 3" xfId="7644" xr:uid="{E39286DD-36ED-4D4D-824B-CC6FE1EB9C0C}"/>
    <cellStyle name="Comma 2 7 4" xfId="8878" xr:uid="{0526D57B-3DBC-4E13-95A3-432F0B3559B3}"/>
    <cellStyle name="Comma 2 7 4 2" xfId="20965" xr:uid="{051C103D-DD2E-434E-8A33-F1287523F6DA}"/>
    <cellStyle name="Comma 2 7 4 2 2" xfId="27067" xr:uid="{8D6151BC-8441-44C6-AB95-64C4624CAA5D}"/>
    <cellStyle name="Comma 2 7 4 2 3" xfId="28995" xr:uid="{F5206686-760B-451D-AFAB-E28BC4D27D0C}"/>
    <cellStyle name="Comma 2 7 4 3" xfId="26104" xr:uid="{99608DD1-AF42-42FD-93E5-73297D5556AE}"/>
    <cellStyle name="Comma 2 7 4 4" xfId="28031" xr:uid="{1E1C1DB4-F745-4EB8-A2B8-4F93BF985243}"/>
    <cellStyle name="Comma 2 7 5" xfId="15321" xr:uid="{0C05E826-6B5D-453E-BBB8-09692BF57717}"/>
    <cellStyle name="Comma 2 7 5 2" xfId="23228" xr:uid="{562612C8-85E1-44B3-951B-FA8124ECF66C}"/>
    <cellStyle name="Comma 2 7 5 2 2" xfId="27238" xr:uid="{890CBA3B-893F-444D-8F08-3D95BDFAA275}"/>
    <cellStyle name="Comma 2 7 5 2 3" xfId="29166" xr:uid="{2B3E149A-D95F-4208-ACE9-716D6735C8EA}"/>
    <cellStyle name="Comma 2 7 5 3" xfId="26275" xr:uid="{827E65BA-13F5-4D1E-8032-478FABD2732F}"/>
    <cellStyle name="Comma 2 7 5 4" xfId="28203" xr:uid="{60C2C1FF-8FCA-47B1-BF4D-18A86B6635F4}"/>
    <cellStyle name="Comma 2 7 6" xfId="19629" xr:uid="{47837303-D1D8-438F-A4DB-610D14EB702F}"/>
    <cellStyle name="Comma 2 7 6 2" xfId="26565" xr:uid="{1EC10AE5-355D-46E8-84D7-D886AC3D7E61}"/>
    <cellStyle name="Comma 2 7 6 3" xfId="28493" xr:uid="{0F9B69F5-8607-4855-A647-E1D265AE8167}"/>
    <cellStyle name="Comma 2 7 7" xfId="25602" xr:uid="{BA44FE0A-F055-4945-B10D-7D6FFC76AF63}"/>
    <cellStyle name="Comma 2 7 8" xfId="27529" xr:uid="{B7340941-1255-48F8-8A32-2C99A32C6A52}"/>
    <cellStyle name="Comma 2 7 9" xfId="4510" xr:uid="{E9A28621-E7FC-4A5D-8A7C-A362EB3586F7}"/>
    <cellStyle name="Comma 2 8" xfId="771" xr:uid="{248A0E86-A76B-4D3F-9AD0-54B98CA6084B}"/>
    <cellStyle name="Comma 2 8 10" xfId="27530" xr:uid="{B22B2E23-105D-4B73-902C-227FE3B983A5}"/>
    <cellStyle name="Comma 2 8 11" xfId="4567" xr:uid="{7C22FC16-F5FB-47A6-A8BF-34607D82339A}"/>
    <cellStyle name="Comma 2 8 12" xfId="29715" xr:uid="{8DFC3F1D-BBDF-423C-8383-B765BEB7F3C4}"/>
    <cellStyle name="Comma 2 8 2" xfId="2041" xr:uid="{FDA5D206-39A3-44BE-9396-A3B2770A3EFF}"/>
    <cellStyle name="Comma 2 8 2 2" xfId="9034" xr:uid="{317128F7-B4FB-4E29-AB0D-A742D6C5667D}"/>
    <cellStyle name="Comma 2 8 2 2 2" xfId="21036" xr:uid="{85435664-80BB-440D-95C1-DE649229D779}"/>
    <cellStyle name="Comma 2 8 2 2 2 2" xfId="27122" xr:uid="{3D03F0C0-1176-48BA-8DB1-F7EA92E967D8}"/>
    <cellStyle name="Comma 2 8 2 2 2 3" xfId="29050" xr:uid="{A0094C4F-AF42-4F57-BFE9-6852671862C4}"/>
    <cellStyle name="Comma 2 8 2 2 3" xfId="26159" xr:uid="{4D7BE9EA-3145-49B1-BEE0-B5A518446796}"/>
    <cellStyle name="Comma 2 8 2 2 4" xfId="28086" xr:uid="{410FA529-EE0E-45AB-8105-95AE7EE1A949}"/>
    <cellStyle name="Comma 2 8 2 3" xfId="15605" xr:uid="{78A639D3-986F-4C9F-BFA1-09F294DB17C1}"/>
    <cellStyle name="Comma 2 8 2 3 2" xfId="23269" xr:uid="{7339097B-3A4A-4B4E-B036-C34EA115128F}"/>
    <cellStyle name="Comma 2 8 2 3 2 2" xfId="27277" xr:uid="{22E80CAD-3332-4646-AABF-1BEBED2E55BF}"/>
    <cellStyle name="Comma 2 8 2 3 2 3" xfId="29205" xr:uid="{040F16F7-3C8E-4097-A265-2E5EB3ECD132}"/>
    <cellStyle name="Comma 2 8 2 3 3" xfId="26314" xr:uid="{8DC8DCFB-40F1-4C0E-A74A-5A9B9A8D78EA}"/>
    <cellStyle name="Comma 2 8 2 3 4" xfId="28242" xr:uid="{E7A111CB-17D1-48A8-9B9B-5C72B86EB1EF}"/>
    <cellStyle name="Comma 2 8 2 4" xfId="19706" xr:uid="{D281DE51-3109-4B3F-B9C7-BCD61C37908B}"/>
    <cellStyle name="Comma 2 8 2 4 2" xfId="26604" xr:uid="{027ADE0E-E67B-4F45-B754-9F3DC065376C}"/>
    <cellStyle name="Comma 2 8 2 4 3" xfId="28532" xr:uid="{25E0F1A8-3C83-4B8A-8B20-822F25D92ACC}"/>
    <cellStyle name="Comma 2 8 2 5" xfId="25641" xr:uid="{AA300F9A-41AD-4D87-A937-B8B100D37F4B}"/>
    <cellStyle name="Comma 2 8 2 6" xfId="27568" xr:uid="{F87BD934-0516-4264-B027-AF0A606D531F}"/>
    <cellStyle name="Comma 2 8 2 7" xfId="5777" xr:uid="{5E310FC1-4DFD-47DD-9989-2AC04D4E67CC}"/>
    <cellStyle name="Comma 2 8 2 8" xfId="30844" xr:uid="{57862505-6EF4-4290-B809-55B5BC770378}"/>
    <cellStyle name="Comma 2 8 3" xfId="5778" xr:uid="{3B636B00-ED8B-47C1-8797-3EA20C0F5205}"/>
    <cellStyle name="Comma 2 8 3 2" xfId="9035" xr:uid="{00C5D11C-64CB-430F-9DF0-FDB6C13D0940}"/>
    <cellStyle name="Comma 2 8 3 2 2" xfId="21037" xr:uid="{5CFC8B5F-D41A-431D-B9F8-633AE444C9AF}"/>
    <cellStyle name="Comma 2 8 3 2 2 2" xfId="27123" xr:uid="{A4B25FC9-9E87-4B9E-8380-BD07C3EB1FD9}"/>
    <cellStyle name="Comma 2 8 3 2 2 3" xfId="29051" xr:uid="{29C1B350-3D40-4DDD-BC21-6E935120D173}"/>
    <cellStyle name="Comma 2 8 3 2 3" xfId="26160" xr:uid="{C0594EE8-341D-4FB5-8FC4-0E02853A7F42}"/>
    <cellStyle name="Comma 2 8 3 2 4" xfId="28087" xr:uid="{394A9D72-CCFA-4F75-AF09-FF73EA276EF6}"/>
    <cellStyle name="Comma 2 8 3 3" xfId="15606" xr:uid="{02EBBE28-40CA-4E6B-86BD-9C46E98299DF}"/>
    <cellStyle name="Comma 2 8 3 3 2" xfId="23270" xr:uid="{D53BB516-04D1-4F0A-83F0-E2479BE14DF1}"/>
    <cellStyle name="Comma 2 8 3 3 2 2" xfId="27278" xr:uid="{8A3C3E45-D89F-4FEF-8052-969E36B791AC}"/>
    <cellStyle name="Comma 2 8 3 3 2 3" xfId="29206" xr:uid="{E8B32CB9-6F76-43AB-AE82-137499D129C4}"/>
    <cellStyle name="Comma 2 8 3 3 3" xfId="26315" xr:uid="{F2908A9D-58EF-4230-87B7-65F0E1C0AEF3}"/>
    <cellStyle name="Comma 2 8 3 3 4" xfId="28243" xr:uid="{6D5E46CC-B5C8-4407-BFE0-2D2C7EA9BED8}"/>
    <cellStyle name="Comma 2 8 3 4" xfId="19707" xr:uid="{75923221-4A85-46E4-AADF-944B4189E0DB}"/>
    <cellStyle name="Comma 2 8 3 4 2" xfId="26605" xr:uid="{A92AB176-D920-4A5D-98E7-A36E6268748C}"/>
    <cellStyle name="Comma 2 8 3 4 3" xfId="28533" xr:uid="{50C55804-8F5D-449D-89F6-4AF9A91CB71F}"/>
    <cellStyle name="Comma 2 8 3 5" xfId="25642" xr:uid="{677799FC-AAEE-469A-96B7-2F0EB958BEB0}"/>
    <cellStyle name="Comma 2 8 3 6" xfId="27569" xr:uid="{26358A90-A029-4846-9A09-D7964E77F54C}"/>
    <cellStyle name="Comma 2 8 3 7" xfId="30845" xr:uid="{14200D20-A1DF-47A6-AE22-E49482C9B9C1}"/>
    <cellStyle name="Comma 2 8 4" xfId="5776" xr:uid="{8928E9AA-E0AD-4B27-A16E-1B295504BEC0}"/>
    <cellStyle name="Comma 2 8 4 2" xfId="9036" xr:uid="{72B3C442-26DA-4233-9278-CFC92C0FE74D}"/>
    <cellStyle name="Comma 2 8 4 2 2" xfId="21038" xr:uid="{80DD4DDF-DABB-4DD3-A07B-A322B1356FE5}"/>
    <cellStyle name="Comma 2 8 4 2 2 2" xfId="27124" xr:uid="{EBE421CF-3CBF-4B48-A0FA-9224D10C9752}"/>
    <cellStyle name="Comma 2 8 4 2 2 3" xfId="29052" xr:uid="{82C052F1-78D9-4E59-9D16-A7FFC7642D76}"/>
    <cellStyle name="Comma 2 8 4 2 2 4" xfId="49476" xr:uid="{02B7E18D-3B97-4EF3-A72F-820256812AF5}"/>
    <cellStyle name="Comma 2 8 4 2 3" xfId="26161" xr:uid="{CFCDFF38-FDAF-480F-B3CE-9C4ADEBF5355}"/>
    <cellStyle name="Comma 2 8 4 2 3 2" xfId="49475" xr:uid="{F89695EA-B108-43AA-9521-FF08164EF105}"/>
    <cellStyle name="Comma 2 8 4 2 4" xfId="28088" xr:uid="{FAF292E9-1A59-4DCE-A038-F67DC98DB6F6}"/>
    <cellStyle name="Comma 2 8 4 2 5" xfId="32109" xr:uid="{6942E0AB-B555-4A1C-9E5E-655AA542668D}"/>
    <cellStyle name="Comma 2 8 4 3" xfId="15604" xr:uid="{8D05C0BE-26E6-4AE2-973A-2B6E98FB8E0D}"/>
    <cellStyle name="Comma 2 8 4 3 2" xfId="23268" xr:uid="{C13E828C-ADAE-405B-AA20-58D292B799B8}"/>
    <cellStyle name="Comma 2 8 4 3 2 2" xfId="27276" xr:uid="{3C0EE6D9-0A89-46E2-9D03-4B5016DA1D2D}"/>
    <cellStyle name="Comma 2 8 4 3 2 3" xfId="29204" xr:uid="{9088A4C1-8F80-4DF8-8632-A8A8EDEA3D5B}"/>
    <cellStyle name="Comma 2 8 4 3 3" xfId="26313" xr:uid="{F94BEB5D-85AE-4995-A5EF-2CB7EBD2579B}"/>
    <cellStyle name="Comma 2 8 4 3 4" xfId="28241" xr:uid="{F2C9B3B7-718C-43E5-BFB9-A014FBC8839F}"/>
    <cellStyle name="Comma 2 8 4 4" xfId="19705" xr:uid="{FB7C28A9-F3C0-477F-B487-8C1B7BFAE706}"/>
    <cellStyle name="Comma 2 8 4 4 2" xfId="26603" xr:uid="{F51E0527-F79F-4662-83C7-BE360E4AC095}"/>
    <cellStyle name="Comma 2 8 4 4 3" xfId="28531" xr:uid="{E186A689-44FB-4A7F-B0C9-7CC1A04FC7A9}"/>
    <cellStyle name="Comma 2 8 4 5" xfId="25640" xr:uid="{76D9FE1C-8B1C-410E-AA1D-A7680BB1695A}"/>
    <cellStyle name="Comma 2 8 4 6" xfId="27567" xr:uid="{986874F1-7BB5-467B-B1A4-66DCA68E85D0}"/>
    <cellStyle name="Comma 2 8 4 7" xfId="30843" xr:uid="{9EAEEB1D-8F4D-472C-B4E8-A0DBF4B58CDE}"/>
    <cellStyle name="Comma 2 8 5" xfId="7645" xr:uid="{2DC71236-0424-4248-82D1-96965D7A475C}"/>
    <cellStyle name="Comma 2 8 6" xfId="9033" xr:uid="{17A88986-1FDD-4CA8-A53A-56EFD312B540}"/>
    <cellStyle name="Comma 2 8 6 2" xfId="21035" xr:uid="{F5EE098F-9F27-4DF7-812D-2BEA211BFDDC}"/>
    <cellStyle name="Comma 2 8 6 2 2" xfId="27121" xr:uid="{4A82FC44-0C6C-4F34-99B2-A71E4CDF3609}"/>
    <cellStyle name="Comma 2 8 6 2 3" xfId="29049" xr:uid="{565B9DB7-EBF2-4E22-9A1F-C977CB1EBD15}"/>
    <cellStyle name="Comma 2 8 6 3" xfId="26158" xr:uid="{2F647C47-99D3-4EB9-B367-6C7EE8F03882}"/>
    <cellStyle name="Comma 2 8 6 4" xfId="28085" xr:uid="{59F0A17D-02D0-4C4D-90E5-36C795907329}"/>
    <cellStyle name="Comma 2 8 7" xfId="15373" xr:uid="{871DCFCF-4825-4A03-9E03-6B1E7B2B7B84}"/>
    <cellStyle name="Comma 2 8 7 2" xfId="23231" xr:uid="{B645721D-FF3D-4482-932A-21FDC2D936E7}"/>
    <cellStyle name="Comma 2 8 7 2 2" xfId="27239" xr:uid="{55AC06D1-5EF5-4669-AA1A-E829DDDB0BE0}"/>
    <cellStyle name="Comma 2 8 7 2 3" xfId="29167" xr:uid="{5F8CFC2F-8B7A-4743-B623-D9B8E7F7CAEA}"/>
    <cellStyle name="Comma 2 8 7 3" xfId="26276" xr:uid="{C30351E9-9603-407B-BBC9-96EE7D1AD3E4}"/>
    <cellStyle name="Comma 2 8 7 4" xfId="28204" xr:uid="{8C1CFF90-4602-4603-8C9F-29F1E88701E3}"/>
    <cellStyle name="Comma 2 8 8" xfId="19647" xr:uid="{CE89A389-3C68-4065-A9D9-D6A0F63C4EBA}"/>
    <cellStyle name="Comma 2 8 8 2" xfId="26566" xr:uid="{1F07BB6C-DC2B-4795-93EB-2246030826E8}"/>
    <cellStyle name="Comma 2 8 8 3" xfId="28494" xr:uid="{8C9B582B-B3A9-49D2-BDBE-4115BFCD1C25}"/>
    <cellStyle name="Comma 2 8 9" xfId="25603" xr:uid="{1E906AD5-EE36-4C00-BF46-FEFB531DD451}"/>
    <cellStyle name="Comma 2 9" xfId="772" xr:uid="{9DD81D74-1CBD-4C8C-A27C-725EC1ADB85C}"/>
    <cellStyle name="Comma 2 9 2" xfId="2042" xr:uid="{1070FF50-A8A8-4DD6-A535-9129BD156954}"/>
    <cellStyle name="Comma 2 9 2 2" xfId="32111" xr:uid="{8C50B4CF-78FD-4538-A0D7-C239D371E371}"/>
    <cellStyle name="Comma 2 9 2 2 2" xfId="49478" xr:uid="{0EAB2C04-1CF1-44FC-B684-C09D794727A0}"/>
    <cellStyle name="Comma 2 9 2 2 3" xfId="49477" xr:uid="{9CCEC67B-8762-4B00-ADF5-7F67A641C814}"/>
    <cellStyle name="Comma 2 9 3" xfId="9037" xr:uid="{49D74194-51EE-417C-A511-F544AFFC633C}"/>
    <cellStyle name="Comma 2 9 3 2" xfId="21039" xr:uid="{9B2283AD-1E22-44F6-8EFA-CFE187CCE44D}"/>
    <cellStyle name="Comma 2 9 3 2 2" xfId="27125" xr:uid="{B3DA4FEF-FAB2-4DD9-983C-C87677E83853}"/>
    <cellStyle name="Comma 2 9 3 2 3" xfId="29053" xr:uid="{99B4132B-1000-43FA-8A15-0A02730A04AA}"/>
    <cellStyle name="Comma 2 9 3 3" xfId="26162" xr:uid="{A7D0C4F1-6C51-4BDF-885A-F62C57A147ED}"/>
    <cellStyle name="Comma 2 9 3 4" xfId="28089" xr:uid="{CBA00624-6892-4372-B9AF-C66DFC672889}"/>
    <cellStyle name="Comma 2 9 3 5" xfId="32112" xr:uid="{390E748C-B4F3-4DDC-9140-C302962297F1}"/>
    <cellStyle name="Comma 2 9 4" xfId="15607" xr:uid="{8BB33C56-8413-41CB-B81B-0AB116C8057C}"/>
    <cellStyle name="Comma 2 9 4 2" xfId="23271" xr:uid="{A1A2D6F9-7CCA-467C-A094-4416EBB13BD4}"/>
    <cellStyle name="Comma 2 9 4 2 2" xfId="27279" xr:uid="{24504BD8-472D-4C1C-AED7-18307E9D5E43}"/>
    <cellStyle name="Comma 2 9 4 2 3" xfId="29207" xr:uid="{0F5FD250-540A-4C2C-AC63-38C958690A8C}"/>
    <cellStyle name="Comma 2 9 4 3" xfId="26316" xr:uid="{3E0923C6-7859-4E7A-B366-5670BBBD534C}"/>
    <cellStyle name="Comma 2 9 4 4" xfId="28244" xr:uid="{81069698-940E-4260-A0CE-C9530CC8679B}"/>
    <cellStyle name="Comma 2 9 4 5" xfId="32110" xr:uid="{1CC0ADE1-84E9-4D74-A5E1-3EF2E7E1E6E1}"/>
    <cellStyle name="Comma 2 9 5" xfId="19708" xr:uid="{A1FC227C-1CC6-4262-866D-CE71683815AE}"/>
    <cellStyle name="Comma 2 9 5 2" xfId="26606" xr:uid="{094B2DB3-71D2-461B-8840-1432EE5AF144}"/>
    <cellStyle name="Comma 2 9 5 3" xfId="28534" xr:uid="{7249A482-E60C-4CF1-9BE4-02F3BB9E0617}"/>
    <cellStyle name="Comma 2 9 6" xfId="25643" xr:uid="{95DEF1A2-2229-406D-9141-BE7F97C8AF17}"/>
    <cellStyle name="Comma 2 9 7" xfId="27570" xr:uid="{52421869-C535-4449-9FD2-99347B9676E4}"/>
    <cellStyle name="Comma 2 9 8" xfId="5779" xr:uid="{88F80D44-E49A-4744-A289-A6CD0928ED7B}"/>
    <cellStyle name="Comma 2 9 9" xfId="30846" xr:uid="{451E4D22-0282-4AE3-B5FF-A166078E9915}"/>
    <cellStyle name="Comma 2_PrimaryEnergyPrices_TIMES" xfId="12684" xr:uid="{D1798CBE-C57F-4AD7-8884-AEBF0E498EF8}"/>
    <cellStyle name="Comma 20" xfId="15091" xr:uid="{4529442E-B910-4CEE-88C3-EC0E21E0C632}"/>
    <cellStyle name="Comma 20 2" xfId="15092" xr:uid="{8E232A14-6DDE-4790-ABCF-E2D956C265FF}"/>
    <cellStyle name="Comma 20 2 2" xfId="23188" xr:uid="{31583502-BABA-43C8-9846-1F1A4A0132EC}"/>
    <cellStyle name="Comma 20 2 2 2" xfId="27200" xr:uid="{2EBF07BA-347A-4E20-9B2F-4D1025974E5C}"/>
    <cellStyle name="Comma 20 2 2 3" xfId="29128" xr:uid="{C26E3407-BB4F-475E-BE16-143977DC9709}"/>
    <cellStyle name="Comma 20 2 3" xfId="26237" xr:uid="{99ACC487-FE03-480B-8361-996675F68F03}"/>
    <cellStyle name="Comma 20 2 4" xfId="28165" xr:uid="{FEBF2B87-1427-40DE-ACAD-2784C4ABB5D3}"/>
    <cellStyle name="Comma 20 3" xfId="23187" xr:uid="{492DB161-DF8C-4294-A9B0-F77023CB2E2F}"/>
    <cellStyle name="Comma 20 3 2" xfId="27199" xr:uid="{F12696FE-5B1B-47F8-BF19-34013DD73379}"/>
    <cellStyle name="Comma 20 3 3" xfId="29127" xr:uid="{FFF356CF-847A-4D47-AE25-A93AAC1ABBB7}"/>
    <cellStyle name="Comma 20 4" xfId="26236" xr:uid="{B0B10345-87A7-4AF4-8AEA-B7F4F13E7C98}"/>
    <cellStyle name="Comma 20 5" xfId="28164" xr:uid="{15A065D1-1BEB-46DD-9278-495D3D2A4722}"/>
    <cellStyle name="Comma 21" xfId="15093" xr:uid="{1F1A5F9F-35C6-4B59-9327-9E0164F4DF9B}"/>
    <cellStyle name="Comma 21 2" xfId="15094" xr:uid="{CDBBAB90-3DB5-42A6-8BC0-778D9E858409}"/>
    <cellStyle name="Comma 21 2 2" xfId="23190" xr:uid="{2620947B-119C-4D96-B91A-C651CBB6EB4A}"/>
    <cellStyle name="Comma 21 2 2 2" xfId="27202" xr:uid="{FFD40A30-FDBD-437B-A36E-06280B181E6B}"/>
    <cellStyle name="Comma 21 2 2 3" xfId="29130" xr:uid="{857D5681-F263-4E64-B774-0B255933E125}"/>
    <cellStyle name="Comma 21 2 3" xfId="26239" xr:uid="{926D4466-1BFE-43CE-A2BF-8837E032FD65}"/>
    <cellStyle name="Comma 21 2 4" xfId="28167" xr:uid="{71C3C040-9B65-4097-903E-C1C6BD6FEDB8}"/>
    <cellStyle name="Comma 21 3" xfId="23189" xr:uid="{956CCC19-FB98-4E28-A153-CB7D40E84B13}"/>
    <cellStyle name="Comma 21 3 2" xfId="27201" xr:uid="{2DDD6D47-C994-4818-8FF0-80CC31A7E060}"/>
    <cellStyle name="Comma 21 3 3" xfId="29129" xr:uid="{E8B8E455-8767-4E2A-82E6-865038807008}"/>
    <cellStyle name="Comma 21 4" xfId="26238" xr:uid="{D6EE631C-2E7C-4CFB-8522-EDA567D75229}"/>
    <cellStyle name="Comma 21 5" xfId="28166" xr:uid="{7DF88CBC-FCBD-4E81-8003-1E1A2CF78472}"/>
    <cellStyle name="Comma 22" xfId="15095" xr:uid="{7CECE09F-C81E-45E0-8DE8-C0EB8DDE84CD}"/>
    <cellStyle name="Comma 22 2" xfId="15096" xr:uid="{B3614EE6-6419-4086-B993-329EDCF64078}"/>
    <cellStyle name="Comma 22 2 2" xfId="23192" xr:uid="{13A96570-D29F-4D87-908E-D0572EE97BE7}"/>
    <cellStyle name="Comma 22 2 2 2" xfId="27204" xr:uid="{183578DC-5E71-49D3-8E87-91B233DF13F8}"/>
    <cellStyle name="Comma 22 2 2 3" xfId="29132" xr:uid="{61A2F7DC-8064-43E8-BD79-7E323EB1B243}"/>
    <cellStyle name="Comma 22 2 3" xfId="26241" xr:uid="{D14DFC2E-7A4C-4D93-8447-14C4BB3F9F4A}"/>
    <cellStyle name="Comma 22 2 4" xfId="28169" xr:uid="{53C92DBF-8E15-40ED-B9C2-9DE3A46736C9}"/>
    <cellStyle name="Comma 22 3" xfId="23191" xr:uid="{EC70D227-8BFD-49AA-BC80-8B565D563AE1}"/>
    <cellStyle name="Comma 22 3 2" xfId="27203" xr:uid="{95B7E223-B34D-402A-9FF1-68C74B4743F7}"/>
    <cellStyle name="Comma 22 3 3" xfId="29131" xr:uid="{4FA17A99-2FFB-4F13-95FA-7A8DD8342BB1}"/>
    <cellStyle name="Comma 22 4" xfId="26240" xr:uid="{8D29AFD0-BA48-4532-B920-E95519BFAA54}"/>
    <cellStyle name="Comma 22 5" xfId="28168" xr:uid="{EEB97576-2778-46BB-B27D-125853CB8F65}"/>
    <cellStyle name="Comma 23" xfId="15097" xr:uid="{0EA8BEDC-E818-4483-80EA-B77ADDD7161D}"/>
    <cellStyle name="Comma 23 2" xfId="15098" xr:uid="{17383F2C-7F7B-4300-991E-3E50EA7879C4}"/>
    <cellStyle name="Comma 23 2 2" xfId="23194" xr:uid="{28F68C75-5E70-4ED8-94F0-A7BC481F2EE4}"/>
    <cellStyle name="Comma 23 2 2 2" xfId="27206" xr:uid="{FC00115E-04E1-4E30-9B15-C138BBCE9169}"/>
    <cellStyle name="Comma 23 2 2 3" xfId="29134" xr:uid="{F9F12AA6-9A41-4B32-89E9-14A515877C0C}"/>
    <cellStyle name="Comma 23 2 3" xfId="26243" xr:uid="{581A84F7-1322-4AC1-AFBA-CCAB86EBC91C}"/>
    <cellStyle name="Comma 23 2 4" xfId="28171" xr:uid="{0538D4DD-223C-4063-9852-EED77C7EB290}"/>
    <cellStyle name="Comma 23 3" xfId="23193" xr:uid="{72637D05-1F88-4746-8E2D-9F9B3761A2D7}"/>
    <cellStyle name="Comma 23 3 2" xfId="27205" xr:uid="{29CB546E-4D38-4558-9DDF-313E7CDDAC3B}"/>
    <cellStyle name="Comma 23 3 3" xfId="29133" xr:uid="{C4EB2D42-2292-41E2-9E4C-A3AE3085AF32}"/>
    <cellStyle name="Comma 23 4" xfId="26242" xr:uid="{6B4AA520-F683-4EA0-B11C-E6E22BAF7C72}"/>
    <cellStyle name="Comma 23 5" xfId="28170" xr:uid="{90406750-9BC6-44C5-AAC2-5B1D6189962A}"/>
    <cellStyle name="Comma 24" xfId="15099" xr:uid="{2B17BD6D-EAB5-40C6-9646-E1B52DFDF00F}"/>
    <cellStyle name="Comma 24 2" xfId="15100" xr:uid="{AE6D2946-FFDD-4D02-9F16-37DFEE67F188}"/>
    <cellStyle name="Comma 24 2 2" xfId="23196" xr:uid="{1664493E-FD8D-4C83-AFBC-8F2B72F34BC5}"/>
    <cellStyle name="Comma 24 2 2 2" xfId="27208" xr:uid="{9B4A49DA-CDEB-4D03-9B12-3195FE6E64DE}"/>
    <cellStyle name="Comma 24 2 2 3" xfId="29136" xr:uid="{0C345381-9081-4508-A781-BA366CD25794}"/>
    <cellStyle name="Comma 24 2 3" xfId="26245" xr:uid="{71468DFB-BFD4-4DE0-9DCD-C1862C603686}"/>
    <cellStyle name="Comma 24 2 4" xfId="28173" xr:uid="{10D855E7-2991-47FD-92FA-B59A1402A752}"/>
    <cellStyle name="Comma 24 3" xfId="23195" xr:uid="{B079FEF0-A91B-4BF1-8964-F6C2144089DE}"/>
    <cellStyle name="Comma 24 3 2" xfId="27207" xr:uid="{9D329E18-CC6A-4ACF-A6B9-179E345A3414}"/>
    <cellStyle name="Comma 24 3 3" xfId="29135" xr:uid="{84827AE4-B4FF-48BD-9B64-3EF4B4F13552}"/>
    <cellStyle name="Comma 24 4" xfId="26244" xr:uid="{D2573474-07BA-4291-874F-69EBAC6A2750}"/>
    <cellStyle name="Comma 24 5" xfId="28172" xr:uid="{E281A75C-BF11-4A16-A1C0-B704DCAF8501}"/>
    <cellStyle name="Comma 25" xfId="15101" xr:uid="{22C2EF3A-420F-4E40-B87E-445941B20B0D}"/>
    <cellStyle name="Comma 25 2" xfId="15102" xr:uid="{1583779E-7594-4BF5-941A-D31F97C3A6FA}"/>
    <cellStyle name="Comma 25 2 2" xfId="23198" xr:uid="{471DED5E-085B-4C63-A843-55EE38F1F7C3}"/>
    <cellStyle name="Comma 25 2 2 2" xfId="27210" xr:uid="{4DFA781E-387B-4081-9B62-E53C7690054E}"/>
    <cellStyle name="Comma 25 2 2 3" xfId="29138" xr:uid="{90A72BD5-D0D0-47CC-A8D6-EE6FF7614D0A}"/>
    <cellStyle name="Comma 25 2 3" xfId="26247" xr:uid="{68786858-9F95-4BA5-92D9-EF130961BD24}"/>
    <cellStyle name="Comma 25 2 4" xfId="28175" xr:uid="{E3E4B3A6-134C-4CBD-8846-2D563E066BF1}"/>
    <cellStyle name="Comma 25 3" xfId="23197" xr:uid="{D353BF54-D6E7-4BB6-85D0-5E582923D74E}"/>
    <cellStyle name="Comma 25 3 2" xfId="27209" xr:uid="{D79E9833-714A-4499-B5E2-DA051EFBD616}"/>
    <cellStyle name="Comma 25 3 3" xfId="29137" xr:uid="{EC7C9F6F-BCCE-4AD3-969B-E966C80A02BE}"/>
    <cellStyle name="Comma 25 4" xfId="26246" xr:uid="{4B03A2F5-74C9-46C6-BBF5-4336E6BC8E73}"/>
    <cellStyle name="Comma 25 5" xfId="28174" xr:uid="{055411F0-A08D-48EC-BC83-105CB6409931}"/>
    <cellStyle name="Comma 26" xfId="15103" xr:uid="{6081325D-7D73-48B7-B495-66BCF9BB290F}"/>
    <cellStyle name="Comma 26 2" xfId="15104" xr:uid="{5C071D44-D029-4863-9761-E15EB3431A1D}"/>
    <cellStyle name="Comma 26 2 2" xfId="23200" xr:uid="{1CA77FF5-34DA-47EF-870F-7F2F7A57D6D6}"/>
    <cellStyle name="Comma 26 2 2 2" xfId="27212" xr:uid="{86F36609-36BC-47CA-854D-45E11D8C96C3}"/>
    <cellStyle name="Comma 26 2 2 3" xfId="29140" xr:uid="{ACB02E3A-A93A-463A-A4F5-BA8BC7705DDE}"/>
    <cellStyle name="Comma 26 2 3" xfId="26249" xr:uid="{83E23CCA-E0D3-409B-989F-48991EB44165}"/>
    <cellStyle name="Comma 26 2 4" xfId="28177" xr:uid="{300D1523-A137-4C8C-A13A-AE8192368031}"/>
    <cellStyle name="Comma 26 3" xfId="23199" xr:uid="{D6B5B1B6-5084-442D-AE64-4D64C00C7DFD}"/>
    <cellStyle name="Comma 26 3 2" xfId="27211" xr:uid="{403D874C-435F-45C3-B1F8-343DA51198E4}"/>
    <cellStyle name="Comma 26 3 3" xfId="29139" xr:uid="{31593395-0275-4215-8EA4-C45FD649FDBC}"/>
    <cellStyle name="Comma 26 4" xfId="26248" xr:uid="{E0C20180-212E-4C28-8EBE-1DE724CD6EAD}"/>
    <cellStyle name="Comma 26 5" xfId="28176" xr:uid="{0EB5CBFB-7C5C-4382-B769-EA846D655015}"/>
    <cellStyle name="Comma 27" xfId="15105" xr:uid="{B0A70654-6945-48A8-A923-6E756721125F}"/>
    <cellStyle name="Comma 27 2" xfId="23201" xr:uid="{66F54BD4-BEEC-4115-AA41-0BC57FEF3F2F}"/>
    <cellStyle name="Comma 27 2 2" xfId="27213" xr:uid="{D2D4F107-E490-4DD4-8A64-3FAAF5666742}"/>
    <cellStyle name="Comma 27 2 3" xfId="29141" xr:uid="{8AA33F44-611F-48E3-8F26-26D55B793487}"/>
    <cellStyle name="Comma 27 3" xfId="26250" xr:uid="{D5DF3FA6-1F60-4C65-925B-6B4AA242443C}"/>
    <cellStyle name="Comma 27 4" xfId="28178" xr:uid="{6405BA54-7916-4197-B955-46594760481D}"/>
    <cellStyle name="Comma 28" xfId="15068" xr:uid="{A4A5887B-7AEA-48F0-8052-57975187411A}"/>
    <cellStyle name="Comma 28 2" xfId="23164" xr:uid="{3BF8C592-2D56-4376-9200-64BBEFBB396B}"/>
    <cellStyle name="Comma 28 2 2" xfId="27176" xr:uid="{536B7E52-BB26-4D87-A041-633534D5B1AE}"/>
    <cellStyle name="Comma 28 2 3" xfId="29104" xr:uid="{0893790F-6750-4FFB-B0C9-7A6F5DFED9CC}"/>
    <cellStyle name="Comma 28 3" xfId="26213" xr:uid="{F0114755-E492-4DED-89BC-F89ABE68C8AA}"/>
    <cellStyle name="Comma 28 4" xfId="28141" xr:uid="{67B4F257-510F-4F17-A701-00C634325A0D}"/>
    <cellStyle name="Comma 29" xfId="15111" xr:uid="{DF543B2A-3796-47FC-A164-8FB1205707AA}"/>
    <cellStyle name="Comma 29 2" xfId="23205" xr:uid="{40F48560-181D-4400-B61D-87C60587F80A}"/>
    <cellStyle name="Comma 29 2 2" xfId="27217" xr:uid="{60671956-0710-41A3-8E8E-182112EA6319}"/>
    <cellStyle name="Comma 29 2 3" xfId="29145" xr:uid="{BBF6B645-4C03-48E0-9402-BA23104096C3}"/>
    <cellStyle name="Comma 29 3" xfId="26254" xr:uid="{29A16149-B831-4C68-86CE-F653CFB942EF}"/>
    <cellStyle name="Comma 29 4" xfId="28182" xr:uid="{08355879-7B4F-4113-948C-58D6E8C69940}"/>
    <cellStyle name="Comma 3" xfId="773" xr:uid="{BD8C9F5D-62F3-40BF-ACD4-E8F6ADC3177F}"/>
    <cellStyle name="Comma 3 10" xfId="3587" xr:uid="{E3FCC5E5-857C-473B-A569-43343A851E47}"/>
    <cellStyle name="Comma 3 10 2" xfId="9039" xr:uid="{A272A77E-3BE7-4B6D-A4E4-4B31124486F0}"/>
    <cellStyle name="Comma 3 10 2 2" xfId="15107" xr:uid="{33E423FB-3994-413A-BA9E-C487FEE13BE4}"/>
    <cellStyle name="Comma 3 10 2 2 2" xfId="23203" xr:uid="{529B76D3-DAFB-49B3-A61E-595AE56C874E}"/>
    <cellStyle name="Comma 3 10 2 2 2 2" xfId="27215" xr:uid="{9D7B9FDB-2C6E-4DDA-A581-36332EDEFC5D}"/>
    <cellStyle name="Comma 3 10 2 2 2 3" xfId="29143" xr:uid="{30FA24A5-1414-40BB-81CC-24528DD9726B}"/>
    <cellStyle name="Comma 3 10 2 2 3" xfId="26252" xr:uid="{E4BE562F-074D-4C59-A7BE-831FE064CA15}"/>
    <cellStyle name="Comma 3 10 2 2 4" xfId="28180" xr:uid="{462C773D-23F3-4E8C-A160-FACE8B127687}"/>
    <cellStyle name="Comma 3 10 2 3" xfId="21040" xr:uid="{3711B126-42BE-4E84-ADF0-E807F560BD5A}"/>
    <cellStyle name="Comma 3 10 2 3 2" xfId="27126" xr:uid="{3641A6F7-8F4F-4E2C-8706-D81E5BCAF053}"/>
    <cellStyle name="Comma 3 10 2 3 3" xfId="29054" xr:uid="{6ECD4B6A-0AC1-452D-A1B6-13CF3D7215CE}"/>
    <cellStyle name="Comma 3 10 2 4" xfId="26163" xr:uid="{42017D44-9177-4F70-8698-49D4C9234B75}"/>
    <cellStyle name="Comma 3 10 2 5" xfId="28090" xr:uid="{5DD8D52C-39B1-48FA-B86C-C8AC6E60CA3A}"/>
    <cellStyle name="Comma 3 10 3" xfId="15106" xr:uid="{4F6D3665-8EFF-4BDC-BF35-C9B3985D5ACE}"/>
    <cellStyle name="Comma 3 10 3 2" xfId="23202" xr:uid="{E17D9404-0563-4B4E-A8E5-F6B28D294F79}"/>
    <cellStyle name="Comma 3 10 3 2 2" xfId="27214" xr:uid="{C0FEA92D-D9BC-4441-9D04-22C90D48CE4A}"/>
    <cellStyle name="Comma 3 10 3 2 3" xfId="29142" xr:uid="{BFE9B520-2645-47FE-B032-AA5DE0E9FDC5}"/>
    <cellStyle name="Comma 3 10 3 3" xfId="26251" xr:uid="{96688D29-CF62-4981-AB2A-DBA06E2C7812}"/>
    <cellStyle name="Comma 3 10 3 4" xfId="28179" xr:uid="{EEFA1034-7328-4CC3-939D-4EBDED8B0692}"/>
    <cellStyle name="Comma 3 10 4" xfId="19906" xr:uid="{1B0A679E-178E-4D0A-B290-647B7F59409B}"/>
    <cellStyle name="Comma 3 10 4 2" xfId="26764" xr:uid="{9B00579A-756D-46A4-BA78-A57B45E3233F}"/>
    <cellStyle name="Comma 3 10 4 3" xfId="28692" xr:uid="{F8C56DCA-901F-4F6F-B0F8-E5984A3B7707}"/>
    <cellStyle name="Comma 3 10 5" xfId="25801" xr:uid="{92F1836F-7DE4-4E1C-A076-92675ADAA71C}"/>
    <cellStyle name="Comma 3 10 6" xfId="27728" xr:uid="{B77024FC-C701-4644-A195-6690168587DF}"/>
    <cellStyle name="Comma 3 10 7" xfId="7647" xr:uid="{3DDE8D88-EDFA-4135-B403-54A02AA1D45F}"/>
    <cellStyle name="Comma 3 10 8" xfId="31817" xr:uid="{87336630-1E10-4808-89BF-6D424C18B7D3}"/>
    <cellStyle name="Comma 3 11" xfId="7646" xr:uid="{6E34F9AE-4C79-47FB-8E1B-983A8E6BAE81}"/>
    <cellStyle name="Comma 3 11 2" xfId="9040" xr:uid="{2FBED2F8-D7CD-4E7D-90F8-67461059808A}"/>
    <cellStyle name="Comma 3 11 2 2" xfId="21041" xr:uid="{5E6234CE-44A3-412E-84DB-783559DAD579}"/>
    <cellStyle name="Comma 3 11 2 2 2" xfId="27127" xr:uid="{D225DDE4-C289-4214-AD3D-ACF17155144A}"/>
    <cellStyle name="Comma 3 11 2 2 3" xfId="29055" xr:uid="{B20DF5DF-EE4E-477F-A22E-AAC900EFBE4B}"/>
    <cellStyle name="Comma 3 11 2 3" xfId="26164" xr:uid="{AB930537-94BE-49B5-9E70-FE65C176CC30}"/>
    <cellStyle name="Comma 3 11 2 4" xfId="28091" xr:uid="{386C6CA1-A4F0-40A5-BD52-5ED0161D46EB}"/>
    <cellStyle name="Comma 3 11 3" xfId="16555" xr:uid="{2413A6E3-7FC9-4755-8638-44AD34DE9552}"/>
    <cellStyle name="Comma 3 11 3 2" xfId="23410" xr:uid="{1B585095-AF10-47BB-B281-D318616C89B7}"/>
    <cellStyle name="Comma 3 11 3 2 2" xfId="27417" xr:uid="{CA88E42D-077B-43A9-8245-9B50A63A0F3D}"/>
    <cellStyle name="Comma 3 11 3 2 3" xfId="29345" xr:uid="{05487B6A-5426-4C35-8A4B-FA052E40935D}"/>
    <cellStyle name="Comma 3 11 3 3" xfId="26454" xr:uid="{73699AA0-B403-4822-A5BC-6D16D0F52740}"/>
    <cellStyle name="Comma 3 11 3 4" xfId="28382" xr:uid="{F458154E-685C-4363-ACB9-C14653044905}"/>
    <cellStyle name="Comma 3 11 4" xfId="19905" xr:uid="{04B27D31-2F1B-4A84-BEE7-846A185BA709}"/>
    <cellStyle name="Comma 3 11 4 2" xfId="26763" xr:uid="{274765B6-1D4A-4250-B4FF-57F1B5624657}"/>
    <cellStyle name="Comma 3 11 4 3" xfId="28691" xr:uid="{993D61E5-3CB2-437B-AA9F-8D81FCBDE313}"/>
    <cellStyle name="Comma 3 11 5" xfId="25800" xr:uid="{3026AA81-863B-4F10-BE8E-73380A179179}"/>
    <cellStyle name="Comma 3 11 6" xfId="27727" xr:uid="{B0B9C7D2-7B87-4C50-9576-B73087A78C7E}"/>
    <cellStyle name="Comma 3 11 7" xfId="31816" xr:uid="{A2DE34CB-EBB4-46C3-BE3E-949C0C333ABF}"/>
    <cellStyle name="Comma 3 12" xfId="9038" xr:uid="{405C7035-19EE-40F8-B596-D7D537862E1E}"/>
    <cellStyle name="Comma 3 12 2" xfId="49479" xr:uid="{0EF29FCC-AE5B-43CC-BD1D-1D78C774D55E}"/>
    <cellStyle name="Comma 3 13" xfId="8664" xr:uid="{39493661-999C-412B-8521-34A135EFAF09}"/>
    <cellStyle name="Comma 3 13 2" xfId="17236" xr:uid="{56D51C3D-45BF-44B0-BD65-A82C6D6C1C1A}"/>
    <cellStyle name="Comma 3 13 2 2" xfId="23873" xr:uid="{F6FE238C-3485-48AE-BDE4-E053DA7C60B6}"/>
    <cellStyle name="Comma 3 13 2 2 2" xfId="27485" xr:uid="{FE4D131A-CB30-4700-B1AF-6B54E43B08A2}"/>
    <cellStyle name="Comma 3 13 2 2 3" xfId="29413" xr:uid="{A8D18F9D-4FCF-4D52-8BFF-A4FCD2F27D36}"/>
    <cellStyle name="Comma 3 13 2 3" xfId="26522" xr:uid="{28D6FB6A-C27A-4422-B4DC-0946DDECA5B7}"/>
    <cellStyle name="Comma 3 13 2 4" xfId="28450" xr:uid="{66862ACA-301E-4EB3-8282-A17C5093119A}"/>
    <cellStyle name="Comma 3 13 3" xfId="12685" xr:uid="{5F777083-99B3-4A86-8EF8-D897904915DD}"/>
    <cellStyle name="Comma 3 13 3 2" xfId="23155" xr:uid="{2242FBBF-D1CE-442E-8002-A4A92AB61875}"/>
    <cellStyle name="Comma 3 13 3 2 2" xfId="27172" xr:uid="{A132E648-C736-4E73-9E95-0432E0FF5B32}"/>
    <cellStyle name="Comma 3 13 3 2 3" xfId="29100" xr:uid="{36D79F56-5282-46A7-8437-7055F3C133ED}"/>
    <cellStyle name="Comma 3 13 3 3" xfId="26209" xr:uid="{667B00AE-CB78-44F2-840C-A23A6ED4A6AA}"/>
    <cellStyle name="Comma 3 13 3 4" xfId="28137" xr:uid="{6080D101-AB91-4FF1-A39D-20EC2EBE2E2E}"/>
    <cellStyle name="Comma 3 13 4" xfId="20869" xr:uid="{80E20F66-E22E-45CB-9A1D-9C98CDB32E15}"/>
    <cellStyle name="Comma 3 13 4 2" xfId="26975" xr:uid="{43517511-C4FB-403F-A966-327844476E00}"/>
    <cellStyle name="Comma 3 13 4 3" xfId="28903" xr:uid="{0AB8FAAD-1307-41B2-95A4-48A484A9B7EB}"/>
    <cellStyle name="Comma 3 13 5" xfId="26012" xr:uid="{CBCD31C1-E6ED-42A5-BF2E-4E9A1D5C75C5}"/>
    <cellStyle name="Comma 3 13 6" xfId="27939" xr:uid="{3E4F28AF-F21E-42F1-844D-E70433359D6C}"/>
    <cellStyle name="Comma 3 14" xfId="5780" xr:uid="{E3325B37-9AEE-4784-AB14-DD37613852FA}"/>
    <cellStyle name="Comma 3 15" xfId="30847" xr:uid="{FD0C6A2E-014B-413E-A36A-8A1EF0067802}"/>
    <cellStyle name="Comma 3 2" xfId="774" xr:uid="{EA3CE29A-ED46-4007-A286-69A22F2B0FD4}"/>
    <cellStyle name="Comma 3 2 2" xfId="2044" xr:uid="{371DF57E-0717-4A92-B44E-50C11CCA55C9}"/>
    <cellStyle name="Comma 3 2 2 2" xfId="3887" xr:uid="{641FDEF9-1756-4211-8D42-BF7E6D435F14}"/>
    <cellStyle name="Comma 3 2 2 2 2" xfId="21042" xr:uid="{52277209-6011-4FCB-BAB0-96C9B6864FA1}"/>
    <cellStyle name="Comma 3 2 2 2 2 2" xfId="27128" xr:uid="{5694EDB0-B70C-4B28-87DA-9CBC88CB1241}"/>
    <cellStyle name="Comma 3 2 2 2 2 3" xfId="29056" xr:uid="{6D1BD369-FE57-46D8-A585-7DA44D7CAEA7}"/>
    <cellStyle name="Comma 3 2 2 2 2 4" xfId="49481" xr:uid="{234AF153-4DD5-4EF8-8A55-F232C49330BD}"/>
    <cellStyle name="Comma 3 2 2 2 3" xfId="26165" xr:uid="{D45E28D7-0287-47B1-94CA-F4FA8A3CF4A1}"/>
    <cellStyle name="Comma 3 2 2 2 3 2" xfId="49480" xr:uid="{6BFFDFE1-BDF2-4094-A055-1F703E94CF1C}"/>
    <cellStyle name="Comma 3 2 2 2 4" xfId="28092" xr:uid="{C1948742-DFFC-4216-90AD-B12A5E08241B}"/>
    <cellStyle name="Comma 3 2 2 2 5" xfId="9042" xr:uid="{CA347B45-51D3-4802-9104-CBEB83EF89D6}"/>
    <cellStyle name="Comma 3 2 2 2 6" xfId="32113" xr:uid="{E744EA64-5ABF-4AB5-8084-7C59CCECC19F}"/>
    <cellStyle name="Comma 3 2 2 3" xfId="15608" xr:uid="{C2304481-F55C-4ABA-81C7-5CBEADAAD419}"/>
    <cellStyle name="Comma 3 2 2 3 2" xfId="23272" xr:uid="{ABCA70F6-569A-439D-877A-B5037826F067}"/>
    <cellStyle name="Comma 3 2 2 3 2 2" xfId="27280" xr:uid="{2BD9E318-EAF3-4693-A17D-F56DC971C7A5}"/>
    <cellStyle name="Comma 3 2 2 3 2 3" xfId="29208" xr:uid="{30552153-E738-409A-98BA-7A2BD91ACA62}"/>
    <cellStyle name="Comma 3 2 2 3 3" xfId="26317" xr:uid="{C295A44C-8A10-4CC2-9844-87574450B41C}"/>
    <cellStyle name="Comma 3 2 2 3 4" xfId="28245" xr:uid="{E94151B7-6BE2-4043-B4AC-11B027FD8FC2}"/>
    <cellStyle name="Comma 3 2 2 4" xfId="19709" xr:uid="{7432B018-5F7F-4104-8D49-48B5766B4D4A}"/>
    <cellStyle name="Comma 3 2 2 4 2" xfId="26607" xr:uid="{451BC8F6-2258-49CF-8251-961E56D4D03B}"/>
    <cellStyle name="Comma 3 2 2 4 3" xfId="28535" xr:uid="{6F5180BE-54F3-4E7A-B107-CEAB27349709}"/>
    <cellStyle name="Comma 3 2 2 5" xfId="25644" xr:uid="{DC363CFD-7BE2-4FB3-934E-7B1D54381135}"/>
    <cellStyle name="Comma 3 2 2 6" xfId="27571" xr:uid="{A68C8A17-4672-430B-8DF3-157ED11CDBA5}"/>
    <cellStyle name="Comma 3 2 2 7" xfId="5782" xr:uid="{169028D7-9339-42FD-9D7C-0B9C97943B7D}"/>
    <cellStyle name="Comma 3 2 2 8" xfId="30849" xr:uid="{8675EA06-B74F-4262-B2A7-7D7A2F96FD90}"/>
    <cellStyle name="Comma 3 2 3" xfId="3588" xr:uid="{382C25FE-7E32-4C29-A7B1-BF55B16EB040}"/>
    <cellStyle name="Comma 3 2 3 2" xfId="9043" xr:uid="{76AB7652-0998-4D85-B2FD-28E1A0968FD7}"/>
    <cellStyle name="Comma 3 2 3 2 2" xfId="21043" xr:uid="{63B0DCA1-447D-4407-8E05-4D78E844857B}"/>
    <cellStyle name="Comma 3 2 3 2 2 2" xfId="27129" xr:uid="{0F30B7EC-BAEE-43DF-8A4E-B0A00EBD67FC}"/>
    <cellStyle name="Comma 3 2 3 2 2 3" xfId="29057" xr:uid="{20E4C512-BAB6-4389-9146-695CAD5B2947}"/>
    <cellStyle name="Comma 3 2 3 2 3" xfId="26166" xr:uid="{E282C0CB-B34F-4C74-9192-06F01F141B9A}"/>
    <cellStyle name="Comma 3 2 3 2 4" xfId="28093" xr:uid="{FB463E85-BD05-4F59-886D-F539B4251865}"/>
    <cellStyle name="Comma 3 2 3 3" xfId="16556" xr:uid="{742C8D62-ECFC-489F-AB04-C2E860B5D8C1}"/>
    <cellStyle name="Comma 3 2 3 3 2" xfId="23411" xr:uid="{851BDE93-FEEE-44FE-8D4C-D672D71117FC}"/>
    <cellStyle name="Comma 3 2 3 3 2 2" xfId="27418" xr:uid="{66F686A3-1B04-4061-9102-860F06E5A690}"/>
    <cellStyle name="Comma 3 2 3 3 2 3" xfId="29346" xr:uid="{7B40282E-E3F7-472A-9CAD-051B91BD0518}"/>
    <cellStyle name="Comma 3 2 3 3 3" xfId="26455" xr:uid="{B1956FC6-DC45-4C53-8063-F59A5753DAD8}"/>
    <cellStyle name="Comma 3 2 3 3 4" xfId="28383" xr:uid="{D2E5D957-A267-411D-967A-A1FB36441CE5}"/>
    <cellStyle name="Comma 3 2 3 4" xfId="19907" xr:uid="{F924AC61-4E98-4B47-BCE7-266B50AE06C6}"/>
    <cellStyle name="Comma 3 2 3 4 2" xfId="26765" xr:uid="{DDF08176-D37A-474B-A33C-97B4864006D4}"/>
    <cellStyle name="Comma 3 2 3 4 3" xfId="28693" xr:uid="{845660C0-A382-419A-9439-F60D44E27ACB}"/>
    <cellStyle name="Comma 3 2 3 5" xfId="25802" xr:uid="{36B2C09A-630D-4DE4-BF79-97A2E7740830}"/>
    <cellStyle name="Comma 3 2 3 6" xfId="27729" xr:uid="{454CD98B-6C3C-46D0-9647-40A65F48B6D1}"/>
    <cellStyle name="Comma 3 2 3 7" xfId="7648" xr:uid="{814B7AF4-BF98-4282-837B-7A867ECF730C}"/>
    <cellStyle name="Comma 3 2 3 8" xfId="31818" xr:uid="{BCB5C80F-8A9A-4D49-BEEE-0C30629D934C}"/>
    <cellStyle name="Comma 3 2 4" xfId="9041" xr:uid="{5680A5A4-2551-464B-9845-93924282E29B}"/>
    <cellStyle name="Comma 3 2 4 2" xfId="49482" xr:uid="{45B4FAFC-C19B-4D32-ACC6-6260FA125833}"/>
    <cellStyle name="Comma 3 2 5" xfId="8665" xr:uid="{0FB0098D-8060-457A-BE01-FB8BF24E610D}"/>
    <cellStyle name="Comma 3 2 5 2" xfId="17237" xr:uid="{416887A1-7864-4C34-B8BB-8B81F6B63279}"/>
    <cellStyle name="Comma 3 2 5 2 2" xfId="23874" xr:uid="{C21A98F5-7EF4-40B7-8A85-4C2D18950D43}"/>
    <cellStyle name="Comma 3 2 5 2 2 2" xfId="27486" xr:uid="{0EF2EB85-9956-45B7-87E9-9B7F6CB7DA8E}"/>
    <cellStyle name="Comma 3 2 5 2 2 3" xfId="29414" xr:uid="{38C08ECA-72D4-45B2-8C32-7435199E6BAB}"/>
    <cellStyle name="Comma 3 2 5 2 3" xfId="26523" xr:uid="{B43BBB3F-104B-47F6-A4CE-9F406F54F309}"/>
    <cellStyle name="Comma 3 2 5 2 4" xfId="28451" xr:uid="{7595165A-E287-4802-B941-5F937B1958C7}"/>
    <cellStyle name="Comma 3 2 5 3" xfId="12686" xr:uid="{B716DE9B-EAEC-4F65-A63D-DC64F18511DF}"/>
    <cellStyle name="Comma 3 2 5 3 2" xfId="23156" xr:uid="{48E24F48-1C1F-429C-995F-98D0DEBBB77D}"/>
    <cellStyle name="Comma 3 2 5 3 2 2" xfId="27173" xr:uid="{8D3FBD4B-095C-4799-8E75-489A328E30AB}"/>
    <cellStyle name="Comma 3 2 5 3 2 3" xfId="29101" xr:uid="{90626424-43C0-4F2D-84CC-3E1D87021CEB}"/>
    <cellStyle name="Comma 3 2 5 3 3" xfId="26210" xr:uid="{8A595A2A-0319-4B43-9A2A-1ED16A42DF79}"/>
    <cellStyle name="Comma 3 2 5 3 4" xfId="28138" xr:uid="{3E41B7CE-C75F-4FA8-BDB0-32B3C43CB1CE}"/>
    <cellStyle name="Comma 3 2 5 4" xfId="20870" xr:uid="{27ECB66D-7FD6-4347-B68D-6C2788E568E1}"/>
    <cellStyle name="Comma 3 2 5 4 2" xfId="26976" xr:uid="{0793397F-1FF7-4824-ADE4-17F64AC86D60}"/>
    <cellStyle name="Comma 3 2 5 4 3" xfId="28904" xr:uid="{3CCC5B4C-1D39-4384-A086-372D98BF93CF}"/>
    <cellStyle name="Comma 3 2 5 5" xfId="26013" xr:uid="{251E867B-3F03-490E-AD3E-A04AADBE8202}"/>
    <cellStyle name="Comma 3 2 5 6" xfId="27940" xr:uid="{7C6030B1-2E2B-4D4D-A702-A42FAE6C1CA5}"/>
    <cellStyle name="Comma 3 2 6" xfId="5781" xr:uid="{CEBA3BCA-D4CB-40D6-ADAA-78F7D81BDD95}"/>
    <cellStyle name="Comma 3 2 7" xfId="30848" xr:uid="{CCD2C388-5C1C-4240-958C-2EDB63AFC219}"/>
    <cellStyle name="Comma 3 3" xfId="775" xr:uid="{30714F31-3EC8-41D0-8711-7562CBE311B0}"/>
    <cellStyle name="Comma 3 3 10" xfId="27572" xr:uid="{BA97C879-E656-451E-89FC-FC95EB7C24C5}"/>
    <cellStyle name="Comma 3 3 11" xfId="5783" xr:uid="{60BE2AE0-D82B-4184-B774-CA602AD14030}"/>
    <cellStyle name="Comma 3 3 12" xfId="30850" xr:uid="{D97431D3-43E2-4D48-8A4E-6217D5FA4E55}"/>
    <cellStyle name="Comma 3 3 2" xfId="2045" xr:uid="{3F8006B8-5247-4BAF-998F-BF8A8A12DD04}"/>
    <cellStyle name="Comma 3 3 2 2" xfId="3888" xr:uid="{754B16BB-43D7-4104-924F-229C63C3249B}"/>
    <cellStyle name="Comma 3 3 2 2 2" xfId="21045" xr:uid="{6868A5FC-25C1-40CC-B1F0-F3F8ADC512CD}"/>
    <cellStyle name="Comma 3 3 2 2 2 2" xfId="27131" xr:uid="{78ED9733-6687-4F43-92B0-49A8401D2C04}"/>
    <cellStyle name="Comma 3 3 2 2 2 3" xfId="29059" xr:uid="{E2CFCC33-1393-4575-AEB8-E72D87CB48DF}"/>
    <cellStyle name="Comma 3 3 2 2 2 4" xfId="49484" xr:uid="{DDE910AC-1AE5-4BC4-A90E-8A39C2145515}"/>
    <cellStyle name="Comma 3 3 2 2 3" xfId="26168" xr:uid="{4B2DD5A2-7FA1-42B2-88B9-6ECC1D2CC19C}"/>
    <cellStyle name="Comma 3 3 2 2 3 2" xfId="49483" xr:uid="{541DED1B-0E89-42D9-BC3E-20CF1DA65223}"/>
    <cellStyle name="Comma 3 3 2 2 4" xfId="28095" xr:uid="{F3206C76-0E2C-4C61-8842-1B887AB08184}"/>
    <cellStyle name="Comma 3 3 2 2 5" xfId="9045" xr:uid="{685A5A83-D372-4875-A0DB-F51116F18E61}"/>
    <cellStyle name="Comma 3 3 2 2 6" xfId="32115" xr:uid="{1252B013-00BD-4D7D-A34B-D88519EEDC79}"/>
    <cellStyle name="Comma 3 3 2 3" xfId="16557" xr:uid="{651D791B-3F08-4118-9798-017C35D2C515}"/>
    <cellStyle name="Comma 3 3 2 3 2" xfId="23412" xr:uid="{F208A1B8-4783-4C52-9245-A60307ADB624}"/>
    <cellStyle name="Comma 3 3 2 3 2 2" xfId="27419" xr:uid="{8565C53D-C161-4924-8D9F-5BA1DE513491}"/>
    <cellStyle name="Comma 3 3 2 3 2 3" xfId="29347" xr:uid="{D1EC07F6-5C37-4447-A64B-E077E9311D27}"/>
    <cellStyle name="Comma 3 3 2 3 3" xfId="26456" xr:uid="{0644C7A9-0965-47B9-9FC2-D37F62D639C6}"/>
    <cellStyle name="Comma 3 3 2 3 4" xfId="28384" xr:uid="{3446EB9D-1082-4E07-8EC3-BEECD5A8350E}"/>
    <cellStyle name="Comma 3 3 2 4" xfId="19908" xr:uid="{781D865B-853E-47C2-B894-392031C36064}"/>
    <cellStyle name="Comma 3 3 2 4 2" xfId="26766" xr:uid="{FEC8046A-8B3C-464C-9D22-457FE14491D8}"/>
    <cellStyle name="Comma 3 3 2 4 3" xfId="28694" xr:uid="{0A6C0131-8356-4B7A-8586-733F069B24FC}"/>
    <cellStyle name="Comma 3 3 2 5" xfId="25803" xr:uid="{4BDBE9A9-9FB5-44C6-A014-FE687FA469FE}"/>
    <cellStyle name="Comma 3 3 2 6" xfId="27730" xr:uid="{EE500ED8-05BE-4E86-B2AD-5C9E36B1917E}"/>
    <cellStyle name="Comma 3 3 2 7" xfId="7649" xr:uid="{D55E4A0E-2494-4DB5-ABE6-794C04E2B492}"/>
    <cellStyle name="Comma 3 3 2 8" xfId="31819" xr:uid="{5109EF15-B4C0-4057-9BDE-6486F0135340}"/>
    <cellStyle name="Comma 3 3 3" xfId="3589" xr:uid="{3709D421-8990-43EF-8486-4B8B55741443}"/>
    <cellStyle name="Comma 3 3 3 10" xfId="7948" xr:uid="{37401B69-90D1-46A2-A5C8-DEB09E98F9E4}"/>
    <cellStyle name="Comma 3 3 3 11" xfId="32116" xr:uid="{9E7F0D8D-ACF0-43D5-B38B-F74BD53E6A29}"/>
    <cellStyle name="Comma 3 3 3 2" xfId="8367" xr:uid="{DA32E3C4-5CDE-48FE-B6AF-1506FB830280}"/>
    <cellStyle name="Comma 3 3 3 2 2" xfId="10229" xr:uid="{EB0E84AF-D127-4AB1-9148-4F0A54FE6C9B}"/>
    <cellStyle name="Comma 3 3 3 2 2 2" xfId="18457" xr:uid="{1D951EA8-0356-4FCD-84DC-6C037DB1069B}"/>
    <cellStyle name="Comma 3 3 3 2 2 2 2" xfId="24969" xr:uid="{632E2669-AC18-4A64-8C87-5FA99D000DC6}"/>
    <cellStyle name="Comma 3 3 3 2 2 2 2 2" xfId="27499" xr:uid="{4950C3A7-38CB-4271-9E39-7502A0B1E3A7}"/>
    <cellStyle name="Comma 3 3 3 2 2 2 2 3" xfId="29427" xr:uid="{2F149CE8-8916-443D-AD3E-D12263A70E3F}"/>
    <cellStyle name="Comma 3 3 3 2 2 2 3" xfId="26536" xr:uid="{B6BF21C2-FBAC-4D8B-A328-6E3E5F518E7A}"/>
    <cellStyle name="Comma 3 3 3 2 2 2 4" xfId="28464" xr:uid="{EDDC8BD6-5232-4495-901C-E69CB76B9963}"/>
    <cellStyle name="Comma 3 3 3 2 2 3" xfId="22134" xr:uid="{428205D9-BB23-49C0-B29D-F70F5CF7B228}"/>
    <cellStyle name="Comma 3 3 3 2 2 3 2" xfId="27158" xr:uid="{0CC64847-F296-4BAA-9C4F-396A5F8C77D9}"/>
    <cellStyle name="Comma 3 3 3 2 2 3 3" xfId="29086" xr:uid="{B708C0DF-CE8E-4DF1-AB8F-B9474C96C6D4}"/>
    <cellStyle name="Comma 3 3 3 2 2 4" xfId="26195" xr:uid="{6AEAA0B0-C585-476C-A23F-33D3F7DBC9B5}"/>
    <cellStyle name="Comma 3 3 3 2 2 5" xfId="28122" xr:uid="{E3C1D96C-C1B6-4C00-9E7D-FFD6418F4384}"/>
    <cellStyle name="Comma 3 3 3 2 3" xfId="17047" xr:uid="{3FAD3E7A-D40C-4F76-905A-224F470A0427}"/>
    <cellStyle name="Comma 3 3 3 2 3 2" xfId="23704" xr:uid="{BB788F91-0C25-44CF-B555-2CBFB4F19C97}"/>
    <cellStyle name="Comma 3 3 3 2 3 2 2" xfId="27484" xr:uid="{1128CF24-6A72-43E9-BE2E-9E6BCFDC98D6}"/>
    <cellStyle name="Comma 3 3 3 2 3 2 3" xfId="29412" xr:uid="{7DE11C60-DEB5-4742-A3A6-3945C0657D2C}"/>
    <cellStyle name="Comma 3 3 3 2 3 3" xfId="26521" xr:uid="{57C749E2-76EF-4060-994A-10EB1DDB8772}"/>
    <cellStyle name="Comma 3 3 3 2 3 4" xfId="28449" xr:uid="{A53F46AE-D13F-42BD-B3D0-5F7E1F5330F3}"/>
    <cellStyle name="Comma 3 3 3 2 4" xfId="20572" xr:uid="{D1973662-A302-4B04-97E0-B25720E2E6FD}"/>
    <cellStyle name="Comma 3 3 3 2 4 2" xfId="26846" xr:uid="{043A546E-C7F9-49BB-AF4D-31AA59FE202E}"/>
    <cellStyle name="Comma 3 3 3 2 4 3" xfId="28774" xr:uid="{9095B7CA-E419-4CD0-9001-35C0CAD2E432}"/>
    <cellStyle name="Comma 3 3 3 2 5" xfId="25883" xr:uid="{A31A35C7-2D27-489B-95AD-22FBE56318C5}"/>
    <cellStyle name="Comma 3 3 3 2 6" xfId="27810" xr:uid="{4C679A01-4A4B-4961-A7BB-5BC48159A018}"/>
    <cellStyle name="Comma 3 3 3 2 7" xfId="49485" xr:uid="{CF272FC1-32F2-44F9-A50B-FEB5BF0A3ABE}"/>
    <cellStyle name="Comma 3 3 3 3" xfId="9046" xr:uid="{7121971E-04B9-4220-83CD-8D4518D82CC5}"/>
    <cellStyle name="Comma 3 3 3 3 2" xfId="10419" xr:uid="{CBD49516-A856-409D-9E5C-0FA4A0A28C4F}"/>
    <cellStyle name="Comma 3 3 3 3 2 2" xfId="18647" xr:uid="{EF90AC0A-1730-4EF2-BB63-BA89654E0F85}"/>
    <cellStyle name="Comma 3 3 3 3 2 2 2" xfId="25159" xr:uid="{59D5C88D-5BE2-4997-B7B3-23FA234899C1}"/>
    <cellStyle name="Comma 3 3 3 3 2 2 2 2" xfId="27501" xr:uid="{A8BD1757-A295-4B84-BC1C-204C05C4E0E9}"/>
    <cellStyle name="Comma 3 3 3 3 2 2 2 3" xfId="29429" xr:uid="{2C438AB6-EED0-4B27-879A-47C72AE8054D}"/>
    <cellStyle name="Comma 3 3 3 3 2 2 3" xfId="26538" xr:uid="{A61D662D-065D-4328-BC9F-8C70C05CEC28}"/>
    <cellStyle name="Comma 3 3 3 3 2 2 4" xfId="28466" xr:uid="{D2FC43DB-1338-4BCB-B863-B17C51B78438}"/>
    <cellStyle name="Comma 3 3 3 3 2 3" xfId="22324" xr:uid="{E123FA9C-CAD3-4189-944D-8F2B1388FF68}"/>
    <cellStyle name="Comma 3 3 3 3 2 3 2" xfId="27160" xr:uid="{B3AD453F-38DD-466C-880C-1E6D6A3600B3}"/>
    <cellStyle name="Comma 3 3 3 3 2 3 3" xfId="29088" xr:uid="{02D5D249-EF9D-495A-A077-1146D7D9B3BD}"/>
    <cellStyle name="Comma 3 3 3 3 2 4" xfId="26197" xr:uid="{F3B45D21-7578-48BE-B7B3-0ADBE3C6DC34}"/>
    <cellStyle name="Comma 3 3 3 3 2 5" xfId="28124" xr:uid="{02BA9874-185E-46BE-8422-19E6647ABF60}"/>
    <cellStyle name="Comma 3 3 3 3 3" xfId="17316" xr:uid="{D7A5C9F7-D3D3-44B0-8B8F-A717E6054D6F}"/>
    <cellStyle name="Comma 3 3 3 3 3 2" xfId="23902" xr:uid="{98C7745F-1EAA-465E-8499-F37FD147EF39}"/>
    <cellStyle name="Comma 3 3 3 3 3 2 2" xfId="27494" xr:uid="{79A47558-4C48-4F66-9E89-DD040F62AFBC}"/>
    <cellStyle name="Comma 3 3 3 3 3 2 3" xfId="29422" xr:uid="{E5540011-9582-46C5-BF9D-C66742EB6083}"/>
    <cellStyle name="Comma 3 3 3 3 3 3" xfId="26531" xr:uid="{421AD00E-7D88-4714-A365-B7DDBE5FFCC8}"/>
    <cellStyle name="Comma 3 3 3 3 3 4" xfId="28459" xr:uid="{27D5089B-DAE1-4077-BF59-B429B62EC6A6}"/>
    <cellStyle name="Comma 3 3 3 3 4" xfId="21046" xr:uid="{5871D9D2-1916-483C-BE9D-54E2F4ED6F5D}"/>
    <cellStyle name="Comma 3 3 3 3 4 2" xfId="27132" xr:uid="{252AC1D6-155A-4005-94A3-896320E42197}"/>
    <cellStyle name="Comma 3 3 3 3 4 3" xfId="29060" xr:uid="{9A0BEB4F-454F-4B42-A6FB-3AB3D0D10AC2}"/>
    <cellStyle name="Comma 3 3 3 3 5" xfId="26169" xr:uid="{8131A0EC-C7AB-4983-A8C0-41219B30E70A}"/>
    <cellStyle name="Comma 3 3 3 3 6" xfId="28096" xr:uid="{78252943-26E8-4C56-89FD-56036F9359E0}"/>
    <cellStyle name="Comma 3 3 3 4" xfId="9811" xr:uid="{27F5A211-8863-4423-8940-F9956B5E25D4}"/>
    <cellStyle name="Comma 3 3 3 4 2" xfId="18039" xr:uid="{80DC2DFB-FBC7-49C3-8C4B-478CC778BFD0}"/>
    <cellStyle name="Comma 3 3 3 4 2 2" xfId="24551" xr:uid="{7A72745B-1470-4E13-A95E-477F15D8F225}"/>
    <cellStyle name="Comma 3 3 3 4 2 2 2" xfId="27497" xr:uid="{D2DEBCCC-830D-4FFE-B6D8-C0986F314723}"/>
    <cellStyle name="Comma 3 3 3 4 2 2 3" xfId="29425" xr:uid="{5E970730-A609-4134-963A-15381FB3AA99}"/>
    <cellStyle name="Comma 3 3 3 4 2 3" xfId="26534" xr:uid="{2B0E41EE-E7DB-4208-BFA2-8D74C1287C39}"/>
    <cellStyle name="Comma 3 3 3 4 2 4" xfId="28462" xr:uid="{CD300314-EA36-483B-B8F0-FDBA8FEF19D9}"/>
    <cellStyle name="Comma 3 3 3 4 3" xfId="21716" xr:uid="{70F25DA7-2C59-4182-85F0-EAC81F6611A3}"/>
    <cellStyle name="Comma 3 3 3 4 3 2" xfId="27156" xr:uid="{FDA8CFD2-B18A-4C7D-8637-0FF0689B9135}"/>
    <cellStyle name="Comma 3 3 3 4 3 3" xfId="29084" xr:uid="{058FEB26-F1EE-4CD1-879C-8589DEDDA833}"/>
    <cellStyle name="Comma 3 3 3 4 4" xfId="26193" xr:uid="{1BC05F1E-FE92-4E0E-A536-7AD566D87C37}"/>
    <cellStyle name="Comma 3 3 3 4 5" xfId="28120" xr:uid="{33617A60-B7F5-4E13-96A0-3CBE7DCF9B19}"/>
    <cellStyle name="Comma 3 3 3 5" xfId="16792" xr:uid="{8AC3A2FE-3CA6-469A-90E8-AD8985433313}"/>
    <cellStyle name="Comma 3 3 3 5 2" xfId="23479" xr:uid="{229A8336-DEA6-4CDA-8760-75273D71EEC4}"/>
    <cellStyle name="Comma 3 3 3 5 2 2" xfId="27482" xr:uid="{A3582373-600D-4AFC-828A-C46F0F9CFD31}"/>
    <cellStyle name="Comma 3 3 3 5 2 3" xfId="29410" xr:uid="{99DD7D4A-EBF1-4771-AAA9-CFCCC3BA35F9}"/>
    <cellStyle name="Comma 3 3 3 5 3" xfId="26519" xr:uid="{495D9E95-67E6-4259-B1CE-F27868C869E5}"/>
    <cellStyle name="Comma 3 3 3 5 4" xfId="28447" xr:uid="{55C70468-0776-41C1-8CBD-09996B9BC026}"/>
    <cellStyle name="Comma 3 3 3 6" xfId="10824" xr:uid="{2C4B6721-396A-456D-8DF5-8082B9A2BDF0}"/>
    <cellStyle name="Comma 3 3 3 6 2" xfId="22727" xr:uid="{4FE430DD-8F2F-4B34-B304-A25D24C3864A}"/>
    <cellStyle name="Comma 3 3 3 6 2 2" xfId="27161" xr:uid="{BB0457A1-687E-43BA-8B64-F6E5129FB492}"/>
    <cellStyle name="Comma 3 3 3 6 2 3" xfId="29089" xr:uid="{CEBDEF2E-B698-4639-A672-AF0568F19097}"/>
    <cellStyle name="Comma 3 3 3 6 3" xfId="26198" xr:uid="{4F8E7A44-81AC-4226-8603-324425E020BB}"/>
    <cellStyle name="Comma 3 3 3 6 4" xfId="28125" xr:uid="{2B107395-2691-405C-B8C3-D0620B251614}"/>
    <cellStyle name="Comma 3 3 3 7" xfId="20154" xr:uid="{690E63C1-39C0-4F98-BACB-6EA9BCA6CDF6}"/>
    <cellStyle name="Comma 3 3 3 7 2" xfId="26844" xr:uid="{2DDA3485-2ED5-4AB8-88BC-B2F1D8C4FA55}"/>
    <cellStyle name="Comma 3 3 3 7 3" xfId="28772" xr:uid="{B50A5639-E0B5-4D09-8445-5C3CDD455442}"/>
    <cellStyle name="Comma 3 3 3 8" xfId="25881" xr:uid="{FE000736-CFA3-465F-A162-62FA0F5730C2}"/>
    <cellStyle name="Comma 3 3 3 9" xfId="27808" xr:uid="{B59E877C-B8D2-47EC-A9DC-F6763ABF6395}"/>
    <cellStyle name="Comma 3 3 4" xfId="8158" xr:uid="{A09DBEB8-EA6A-4EFF-A2DF-53E28B1D0F61}"/>
    <cellStyle name="Comma 3 3 4 2" xfId="9044" xr:uid="{D6958173-08C6-4235-BC32-5CA7F936CD1C}"/>
    <cellStyle name="Comma 3 3 4 2 2" xfId="10418" xr:uid="{7D4EEB3D-B0AA-453C-869E-BA30D1369A0B}"/>
    <cellStyle name="Comma 3 3 4 2 2 2" xfId="18646" xr:uid="{5D93CA5F-2DDD-405A-9F3F-93A61D3AD2F8}"/>
    <cellStyle name="Comma 3 3 4 2 2 2 2" xfId="25158" xr:uid="{6458565B-6E14-4C57-90F2-104E92A1273A}"/>
    <cellStyle name="Comma 3 3 4 2 2 2 2 2" xfId="27500" xr:uid="{51200044-F27A-43DC-9741-7257416D34D2}"/>
    <cellStyle name="Comma 3 3 4 2 2 2 2 3" xfId="29428" xr:uid="{10878AA4-8C0D-48CD-8492-C6874E4FB231}"/>
    <cellStyle name="Comma 3 3 4 2 2 2 3" xfId="26537" xr:uid="{FD0DD4CF-F1E8-4F14-9723-3FDB4D06B6B0}"/>
    <cellStyle name="Comma 3 3 4 2 2 2 4" xfId="28465" xr:uid="{D41BCCEA-F63C-4D5C-8B6F-91F529278603}"/>
    <cellStyle name="Comma 3 3 4 2 2 3" xfId="22323" xr:uid="{3CB0A72A-79B5-4A91-A42D-1A68DF4CB437}"/>
    <cellStyle name="Comma 3 3 4 2 2 3 2" xfId="27159" xr:uid="{3A062F54-0E16-4BC4-9253-8D566A1438A7}"/>
    <cellStyle name="Comma 3 3 4 2 2 3 3" xfId="29087" xr:uid="{6271B405-FE47-4DD9-8D46-B5106BA051EA}"/>
    <cellStyle name="Comma 3 3 4 2 2 4" xfId="26196" xr:uid="{8A2E7E23-EA05-49D5-964C-C90D8A395383}"/>
    <cellStyle name="Comma 3 3 4 2 2 5" xfId="28123" xr:uid="{55A1D7B6-7945-4F50-99EE-38EDCE910387}"/>
    <cellStyle name="Comma 3 3 4 2 3" xfId="17315" xr:uid="{3C967AF6-4E87-42F5-A64D-9AC1D575CF8B}"/>
    <cellStyle name="Comma 3 3 4 2 3 2" xfId="23901" xr:uid="{29695064-39AA-42AC-B6B1-B3D9B83CCD0B}"/>
    <cellStyle name="Comma 3 3 4 2 3 2 2" xfId="27493" xr:uid="{1120B08E-CF7B-4484-B680-BAEB7A30CC78}"/>
    <cellStyle name="Comma 3 3 4 2 3 2 3" xfId="29421" xr:uid="{FCEA8A88-E0E4-4387-9A1E-27A5F1EDB957}"/>
    <cellStyle name="Comma 3 3 4 2 3 3" xfId="26530" xr:uid="{F6906D0E-7D85-4560-91CE-10D994BE1C84}"/>
    <cellStyle name="Comma 3 3 4 2 3 4" xfId="28458" xr:uid="{591821F4-5037-490E-92C8-AB25D2941263}"/>
    <cellStyle name="Comma 3 3 4 2 4" xfId="21044" xr:uid="{0EAE299F-0B91-4F5A-B57B-1AA400E926F7}"/>
    <cellStyle name="Comma 3 3 4 2 4 2" xfId="27130" xr:uid="{46F38CBE-39C1-4185-BDBC-471BEF6194DC}"/>
    <cellStyle name="Comma 3 3 4 2 4 3" xfId="29058" xr:uid="{7562CCB6-18E6-44EB-886F-746330E81431}"/>
    <cellStyle name="Comma 3 3 4 2 5" xfId="26167" xr:uid="{20DA841E-2286-4AD4-8175-B834A1D9A780}"/>
    <cellStyle name="Comma 3 3 4 2 6" xfId="28094" xr:uid="{B71A918D-24DB-44FF-8FC9-61A21A99C1F6}"/>
    <cellStyle name="Comma 3 3 4 3" xfId="10020" xr:uid="{4A370AF6-F844-4730-8C3A-841A14698512}"/>
    <cellStyle name="Comma 3 3 4 3 2" xfId="18248" xr:uid="{1DFC4994-C8F8-4EB7-969A-1A979457FFDF}"/>
    <cellStyle name="Comma 3 3 4 3 2 2" xfId="24760" xr:uid="{16A6D3BF-E2B2-4827-92CB-6D9E682ECE7C}"/>
    <cellStyle name="Comma 3 3 4 3 2 2 2" xfId="27498" xr:uid="{FF57EFBB-DC74-4191-8454-1676F91BC4DF}"/>
    <cellStyle name="Comma 3 3 4 3 2 2 3" xfId="29426" xr:uid="{9657AE1D-B339-44F7-BDFD-89A36640A288}"/>
    <cellStyle name="Comma 3 3 4 3 2 3" xfId="26535" xr:uid="{A4120110-9FD3-4EDE-B64D-3D2C566B20F4}"/>
    <cellStyle name="Comma 3 3 4 3 2 4" xfId="28463" xr:uid="{3C3A4FCF-C282-436B-A590-8781A28CADD8}"/>
    <cellStyle name="Comma 3 3 4 3 3" xfId="21925" xr:uid="{38794011-0F8C-47DB-94B9-F63003D9E765}"/>
    <cellStyle name="Comma 3 3 4 3 3 2" xfId="27157" xr:uid="{61731B4C-5A16-4BE4-B255-A365474B1D3D}"/>
    <cellStyle name="Comma 3 3 4 3 3 3" xfId="29085" xr:uid="{E46F5629-7351-4A71-81B1-8B90A315659D}"/>
    <cellStyle name="Comma 3 3 4 3 4" xfId="26194" xr:uid="{DA75E17A-CE29-4CE0-BF3E-07CA88C6B2D4}"/>
    <cellStyle name="Comma 3 3 4 3 5" xfId="28121" xr:uid="{AEE98846-2C51-432F-A024-DFBFA377230A}"/>
    <cellStyle name="Comma 3 3 4 4" xfId="16848" xr:uid="{3D9C8064-5642-4FFE-80B6-412A1566850B}"/>
    <cellStyle name="Comma 3 3 4 4 2" xfId="23507" xr:uid="{6DA701EF-37FB-4197-912F-E20527D2A13A}"/>
    <cellStyle name="Comma 3 3 4 4 2 2" xfId="27483" xr:uid="{19AF0600-BEF0-40EF-A9E1-9244ACB2A189}"/>
    <cellStyle name="Comma 3 3 4 4 2 3" xfId="29411" xr:uid="{3587FAD7-168B-4059-B2D7-495E6C0399EA}"/>
    <cellStyle name="Comma 3 3 4 4 3" xfId="26520" xr:uid="{CF121D9D-E60F-42B4-98BE-4BC3FA15F344}"/>
    <cellStyle name="Comma 3 3 4 4 4" xfId="28448" xr:uid="{3ED43421-52CC-46E0-BB6C-AB2B33824665}"/>
    <cellStyle name="Comma 3 3 4 5" xfId="10825" xr:uid="{DB225060-CA65-47D8-BA31-6C4DB3921EFD}"/>
    <cellStyle name="Comma 3 3 4 5 2" xfId="22728" xr:uid="{70BC67F5-5101-454D-AAEF-A54A95CF2592}"/>
    <cellStyle name="Comma 3 3 4 5 2 2" xfId="27162" xr:uid="{71255D4E-6623-4E18-B42D-F27EB465D161}"/>
    <cellStyle name="Comma 3 3 4 5 2 3" xfId="29090" xr:uid="{1690E788-415C-4256-9002-46A1D93C11F7}"/>
    <cellStyle name="Comma 3 3 4 5 3" xfId="26199" xr:uid="{E56A7D35-628F-4ADE-A446-F665F67C8261}"/>
    <cellStyle name="Comma 3 3 4 5 4" xfId="28126" xr:uid="{5FE5118C-D036-4306-91FF-F97C0C0FA453}"/>
    <cellStyle name="Comma 3 3 4 6" xfId="20363" xr:uid="{CB3FDED1-629B-40AB-8590-F679C5811AC2}"/>
    <cellStyle name="Comma 3 3 4 6 2" xfId="26845" xr:uid="{D8BD6932-7CB4-4078-8C06-0403BB5CDF9D}"/>
    <cellStyle name="Comma 3 3 4 6 3" xfId="28773" xr:uid="{135E7B5D-C8BF-410C-94EF-33EE3E38DDFC}"/>
    <cellStyle name="Comma 3 3 4 7" xfId="25882" xr:uid="{C210F05F-879C-4329-8535-FEAE7814F1B1}"/>
    <cellStyle name="Comma 3 3 4 8" xfId="27809" xr:uid="{F3CD9218-E23E-4BBB-97A1-EA70464E9B2E}"/>
    <cellStyle name="Comma 3 3 4 9" xfId="32114" xr:uid="{241A5140-3634-4037-A981-D4E69DF8ADAD}"/>
    <cellStyle name="Comma 3 3 5" xfId="8666" xr:uid="{4AFD897C-73B6-46DB-8864-0CA7B6EB4F52}"/>
    <cellStyle name="Comma 3 3 5 2" xfId="20871" xr:uid="{2F8CB56B-5CFE-479B-A370-AD2C6D60D8A4}"/>
    <cellStyle name="Comma 3 3 5 2 2" xfId="26977" xr:uid="{E59D3187-0065-4720-90CA-402B00D9A394}"/>
    <cellStyle name="Comma 3 3 5 2 3" xfId="28905" xr:uid="{0A7F22F0-13DF-46F6-9AD8-B2EA7D2CF277}"/>
    <cellStyle name="Comma 3 3 5 3" xfId="26014" xr:uid="{24EE3290-B1BF-4994-B7D5-84E60AA0688D}"/>
    <cellStyle name="Comma 3 3 5 4" xfId="27941" xr:uid="{9DCC43A1-57A7-4042-BCD9-806CA0FF2BCF}"/>
    <cellStyle name="Comma 3 3 5 5" xfId="49486" xr:uid="{16CD0F06-69BD-417C-8834-E8FAFC5B0AC0}"/>
    <cellStyle name="Comma 3 3 6" xfId="9602" xr:uid="{4BCD38F0-A365-416A-B59F-A14E827EDD35}"/>
    <cellStyle name="Comma 3 3 6 2" xfId="17830" xr:uid="{B551BC20-B250-438F-98E3-DDEC603D0CBE}"/>
    <cellStyle name="Comma 3 3 6 2 2" xfId="24342" xr:uid="{D7FAD707-F845-4595-B0C6-E0A5E76FC303}"/>
    <cellStyle name="Comma 3 3 6 2 2 2" xfId="27496" xr:uid="{E526F45B-066C-4F22-8900-DA0E8A218B89}"/>
    <cellStyle name="Comma 3 3 6 2 2 3" xfId="29424" xr:uid="{9949500C-6B5A-4B7D-9603-F370C50441A1}"/>
    <cellStyle name="Comma 3 3 6 2 3" xfId="26533" xr:uid="{967732BD-E95E-450A-B5DE-F80155211CB5}"/>
    <cellStyle name="Comma 3 3 6 2 4" xfId="28461" xr:uid="{0A6F2EA0-1024-4423-9F54-B0395DF6E511}"/>
    <cellStyle name="Comma 3 3 6 3" xfId="21507" xr:uid="{5EAB0437-F69C-47C7-8BD5-717C52AF7A42}"/>
    <cellStyle name="Comma 3 3 6 3 2" xfId="27155" xr:uid="{EAAE54A0-E899-4429-B5FE-E2B435AC6320}"/>
    <cellStyle name="Comma 3 3 6 3 3" xfId="29083" xr:uid="{E14B28F4-EF74-4DD2-9A57-020543FFF025}"/>
    <cellStyle name="Comma 3 3 6 4" xfId="26192" xr:uid="{3152B020-8ECA-44E3-8F8A-77EC472E8067}"/>
    <cellStyle name="Comma 3 3 6 5" xfId="28119" xr:uid="{5F4DF215-04CA-47D9-B143-F34AF0C046AF}"/>
    <cellStyle name="Comma 3 3 7" xfId="15609" xr:uid="{B9B6BCFC-5A72-4154-A1AE-C6E9219B02F8}"/>
    <cellStyle name="Comma 3 3 7 2" xfId="23273" xr:uid="{9F5660CF-C90C-4BC9-95D2-131247D343DE}"/>
    <cellStyle name="Comma 3 3 7 2 2" xfId="27281" xr:uid="{01608AE6-D854-4675-8A9F-08CBC61E2749}"/>
    <cellStyle name="Comma 3 3 7 2 3" xfId="29209" xr:uid="{2A758E7E-078F-4741-8587-8E8F44E55096}"/>
    <cellStyle name="Comma 3 3 7 3" xfId="26318" xr:uid="{33284516-C363-4E5C-B4FA-F08EA561C7AB}"/>
    <cellStyle name="Comma 3 3 7 4" xfId="28246" xr:uid="{750E0095-664D-4AE0-9132-AA1718B97886}"/>
    <cellStyle name="Comma 3 3 8" xfId="19710" xr:uid="{71906C69-209C-4BD2-B47F-8CDEC79E74C4}"/>
    <cellStyle name="Comma 3 3 8 2" xfId="26608" xr:uid="{092F37DC-45EC-4A6D-8307-C1349ABA9E27}"/>
    <cellStyle name="Comma 3 3 8 3" xfId="28536" xr:uid="{BF3183C1-4750-47BB-87C2-E91EB3C32E9C}"/>
    <cellStyle name="Comma 3 3 9" xfId="25645" xr:uid="{A9AC7E4E-CA7F-481A-934B-F48DCF65721F}"/>
    <cellStyle name="Comma 3 4" xfId="776" xr:uid="{76D52E49-F09A-440B-942F-0A85FF7E7017}"/>
    <cellStyle name="Comma 3 4 2" xfId="2046" xr:uid="{E01A3659-CC82-42FE-A54E-A07810744D8F}"/>
    <cellStyle name="Comma 3 4 2 2" xfId="3889" xr:uid="{9CC0F479-FE16-4C72-98F5-DCDDFD7C3F32}"/>
    <cellStyle name="Comma 3 4 2 2 2" xfId="21047" xr:uid="{EB043D63-29AB-4609-A5D9-ACFC11AD10E8}"/>
    <cellStyle name="Comma 3 4 2 2 2 2" xfId="27133" xr:uid="{A42A00D7-060B-49F3-8000-31B946E95F78}"/>
    <cellStyle name="Comma 3 4 2 2 2 3" xfId="29061" xr:uid="{1F25F083-277B-44C3-BCB6-749F1E837659}"/>
    <cellStyle name="Comma 3 4 2 2 3" xfId="26170" xr:uid="{3D293DC0-76C5-4A95-984A-900981A344A6}"/>
    <cellStyle name="Comma 3 4 2 2 4" xfId="28097" xr:uid="{67982552-07B2-4EE4-ADF2-8541DAD14650}"/>
    <cellStyle name="Comma 3 4 2 2 5" xfId="9047" xr:uid="{2E48E1BE-237D-40B8-AAF5-B1E1352F0950}"/>
    <cellStyle name="Comma 3 4 2 3" xfId="16558" xr:uid="{3F6EEA94-5A4C-44A4-888F-4BF2B88F14AF}"/>
    <cellStyle name="Comma 3 4 2 3 2" xfId="23413" xr:uid="{09D39891-0CB5-4B73-8D87-CDAE5E7A8F8A}"/>
    <cellStyle name="Comma 3 4 2 3 2 2" xfId="27420" xr:uid="{8C685824-7ED9-4CA4-91C9-D94B86F1F9A7}"/>
    <cellStyle name="Comma 3 4 2 3 2 3" xfId="29348" xr:uid="{7DDFD444-F486-49F7-B740-5CCEC2AB4801}"/>
    <cellStyle name="Comma 3 4 2 3 3" xfId="26457" xr:uid="{13958FB5-CE92-4C6F-B2AD-812FA429D351}"/>
    <cellStyle name="Comma 3 4 2 3 4" xfId="28385" xr:uid="{FA8A9538-8E1D-4731-B627-7996803C0404}"/>
    <cellStyle name="Comma 3 4 2 4" xfId="19909" xr:uid="{368C226C-46E6-40B1-9049-F15C146201E9}"/>
    <cellStyle name="Comma 3 4 2 4 2" xfId="26767" xr:uid="{E59D03D4-7FF0-474D-BFB7-2AD0F62B956A}"/>
    <cellStyle name="Comma 3 4 2 4 3" xfId="28695" xr:uid="{9F328465-7BB0-4711-AC35-55148BDD301B}"/>
    <cellStyle name="Comma 3 4 2 5" xfId="25804" xr:uid="{24EE16AE-F78D-4BE3-AA03-6E0D5B20AB93}"/>
    <cellStyle name="Comma 3 4 2 6" xfId="27731" xr:uid="{6E2834FA-385A-4236-A7E6-EFC270C046B7}"/>
    <cellStyle name="Comma 3 4 2 7" xfId="7650" xr:uid="{600706BD-3062-4D3B-99E5-5D637F632C8F}"/>
    <cellStyle name="Comma 3 4 2 8" xfId="31820" xr:uid="{9E544959-3C9B-488C-A592-F1140160C7F1}"/>
    <cellStyle name="Comma 3 4 3" xfId="3590" xr:uid="{0578B11E-1E90-48EE-8B0F-1F1998CD2F46}"/>
    <cellStyle name="Comma 3 4 3 2" xfId="20872" xr:uid="{F33BC5C8-BB29-45CB-8A7B-18231C0DB222}"/>
    <cellStyle name="Comma 3 4 3 2 2" xfId="26978" xr:uid="{F563500C-EC49-4813-A5B5-485A6107EDC9}"/>
    <cellStyle name="Comma 3 4 3 2 3" xfId="28906" xr:uid="{66216853-F0F6-40FE-85A1-321003A1E8B9}"/>
    <cellStyle name="Comma 3 4 3 3" xfId="26015" xr:uid="{3FA6E7FA-2B21-40CD-95D9-ACC29E2D8103}"/>
    <cellStyle name="Comma 3 4 3 4" xfId="27942" xr:uid="{B0E3FE21-BACE-4EBB-8CA4-A379E3431FB7}"/>
    <cellStyle name="Comma 3 4 3 5" xfId="8667" xr:uid="{FAC27093-9AA0-4569-80D7-5659808F2F80}"/>
    <cellStyle name="Comma 3 4 3 6" xfId="49487" xr:uid="{C624C17A-7EA3-4C24-B6A3-30B29077BDFB}"/>
    <cellStyle name="Comma 3 4 4" xfId="15610" xr:uid="{5D8876FF-F215-4204-9228-6D8A39B989FC}"/>
    <cellStyle name="Comma 3 4 4 2" xfId="23274" xr:uid="{A1725B75-BD9D-4BD0-B5AE-AC1E9AD9133D}"/>
    <cellStyle name="Comma 3 4 4 2 2" xfId="27282" xr:uid="{21333778-B43A-4189-BFBE-5934DDC7F59A}"/>
    <cellStyle name="Comma 3 4 4 2 3" xfId="29210" xr:uid="{2B5D64BD-E0D0-4346-AF8D-8EFE2EE75348}"/>
    <cellStyle name="Comma 3 4 4 3" xfId="26319" xr:uid="{FC11DC53-6D39-42F9-911E-0D5C02EAD083}"/>
    <cellStyle name="Comma 3 4 4 4" xfId="28247" xr:uid="{445D0F5D-BEA4-4DCE-B939-BFB474E8DFC6}"/>
    <cellStyle name="Comma 3 4 5" xfId="19711" xr:uid="{E18A990B-236D-4209-9B86-858E58ABB8D5}"/>
    <cellStyle name="Comma 3 4 5 2" xfId="26609" xr:uid="{6AC84717-E1D4-4FD0-9F2E-7D51D24B3A6C}"/>
    <cellStyle name="Comma 3 4 5 3" xfId="28537" xr:uid="{ADB605CD-DA1C-4CC8-B44F-A7D0A944883B}"/>
    <cellStyle name="Comma 3 4 6" xfId="25646" xr:uid="{461C3CF6-1421-4E5A-921F-0D8136D711C0}"/>
    <cellStyle name="Comma 3 4 7" xfId="27573" xr:uid="{43887C4A-4BD8-4FCB-A244-D6C7612E9018}"/>
    <cellStyle name="Comma 3 4 8" xfId="5784" xr:uid="{210E4B7C-946D-4A29-BC77-3503105CBF2C}"/>
    <cellStyle name="Comma 3 4 9" xfId="30851" xr:uid="{BA8799A1-81AC-4D37-9BBB-41C07895FCD1}"/>
    <cellStyle name="Comma 3 5" xfId="777" xr:uid="{A2052C6D-61B6-4229-8CA0-AB1C2DE88E8F}"/>
    <cellStyle name="Comma 3 5 2" xfId="2047" xr:uid="{D73C9301-2885-4FF0-9483-FFE9C1679E16}"/>
    <cellStyle name="Comma 3 5 2 2" xfId="3890" xr:uid="{8E129A01-666C-4AB4-9389-7524691C8308}"/>
    <cellStyle name="Comma 3 5 2 2 2" xfId="26979" xr:uid="{523E5E59-0C9A-4DB0-80A0-532FA19F2361}"/>
    <cellStyle name="Comma 3 5 2 2 3" xfId="28907" xr:uid="{CCF5B0E4-CD06-4E4B-8796-8D00C5035359}"/>
    <cellStyle name="Comma 3 5 2 2 4" xfId="20873" xr:uid="{D2CC1D10-86A5-4DA1-9DB3-6EF5F8F84A01}"/>
    <cellStyle name="Comma 3 5 2 3" xfId="26016" xr:uid="{11291EC1-FA75-4AFE-9E42-672788EC398F}"/>
    <cellStyle name="Comma 3 5 2 4" xfId="27943" xr:uid="{DD921EB8-907E-495D-BD01-A2B9915CB508}"/>
    <cellStyle name="Comma 3 5 2 5" xfId="8668" xr:uid="{BE5399EB-8338-431A-B05F-9EF9E76516F3}"/>
    <cellStyle name="Comma 3 5 3" xfId="3591" xr:uid="{A25635B3-F3B4-453F-9496-F9FD9187DAF9}"/>
    <cellStyle name="Comma 3 5 3 2" xfId="23414" xr:uid="{EC99517C-1AAA-440E-A8D5-DF29DC0ED081}"/>
    <cellStyle name="Comma 3 5 3 2 2" xfId="27421" xr:uid="{D7CC1B0D-5B32-4FFE-B046-1B5CC01AF4B6}"/>
    <cellStyle name="Comma 3 5 3 2 3" xfId="29349" xr:uid="{8D3F4FE3-5FBD-41F0-A73F-606139BA38E1}"/>
    <cellStyle name="Comma 3 5 3 3" xfId="26458" xr:uid="{3230446E-DEA7-4B6A-B9A5-A3759A79CEE8}"/>
    <cellStyle name="Comma 3 5 3 4" xfId="28386" xr:uid="{05A54779-019A-43AB-97DA-576E9E602C85}"/>
    <cellStyle name="Comma 3 5 3 5" xfId="16559" xr:uid="{377554B0-022D-4F61-984D-CD3F28B70254}"/>
    <cellStyle name="Comma 3 5 4" xfId="19910" xr:uid="{D8529297-DFD6-49D9-A0DB-278966D31B8F}"/>
    <cellStyle name="Comma 3 5 4 2" xfId="26768" xr:uid="{AD27D0C3-0646-4494-B12E-C7D9EB92C8B6}"/>
    <cellStyle name="Comma 3 5 4 3" xfId="28696" xr:uid="{9BDE556B-A735-45F7-B011-877D7447F7AA}"/>
    <cellStyle name="Comma 3 5 5" xfId="25805" xr:uid="{F7352D1B-D232-4217-9536-18FA76C0E64F}"/>
    <cellStyle name="Comma 3 5 6" xfId="27732" xr:uid="{32405B1C-3F67-4299-A7BE-1A9DB8FF8EF4}"/>
    <cellStyle name="Comma 3 5 7" xfId="7651" xr:uid="{408E61ED-F60B-4EF2-9142-B427E8332F06}"/>
    <cellStyle name="Comma 3 5 8" xfId="31821" xr:uid="{0E1E7506-00D4-414A-ACDB-3E30B4DC98CD}"/>
    <cellStyle name="Comma 3 6" xfId="778" xr:uid="{29935713-27A9-4C35-BC34-1FE338248079}"/>
    <cellStyle name="Comma 3 6 2" xfId="2048" xr:uid="{D5FD941B-63C2-4F7B-BC38-66788BE38F1D}"/>
    <cellStyle name="Comma 3 6 2 2" xfId="3891" xr:uid="{0729FB50-D50F-4706-ACE5-D12048A5A195}"/>
    <cellStyle name="Comma 3 6 2 2 2" xfId="26980" xr:uid="{D737F4BB-7248-4716-90D2-41DE5B5BAFCE}"/>
    <cellStyle name="Comma 3 6 2 2 3" xfId="28908" xr:uid="{D21C4FFE-089F-49E3-91BA-7B8FF6990B4A}"/>
    <cellStyle name="Comma 3 6 2 2 4" xfId="20874" xr:uid="{ABF29269-A7D5-4502-ACC3-0EEA542E87D4}"/>
    <cellStyle name="Comma 3 6 2 3" xfId="26017" xr:uid="{BAEC9B1E-479E-46D7-9CD3-C36838428A44}"/>
    <cellStyle name="Comma 3 6 2 4" xfId="27944" xr:uid="{3D74C302-E5DD-4FFF-8914-61F88C39CA63}"/>
    <cellStyle name="Comma 3 6 2 5" xfId="8669" xr:uid="{24373D66-38A9-4C2D-9B97-902245F2969B}"/>
    <cellStyle name="Comma 3 6 3" xfId="3592" xr:uid="{F36BC06A-6192-4E0E-8BB4-AB0470392362}"/>
    <cellStyle name="Comma 3 6 3 2" xfId="23415" xr:uid="{64B02B1A-6A38-4F60-B8E7-C3BE03793F23}"/>
    <cellStyle name="Comma 3 6 3 2 2" xfId="27422" xr:uid="{1EF61FA1-8695-4A14-8018-AE217E52A97B}"/>
    <cellStyle name="Comma 3 6 3 2 3" xfId="29350" xr:uid="{292D3C28-D5BC-4CCF-956D-1318332F0DD6}"/>
    <cellStyle name="Comma 3 6 3 3" xfId="26459" xr:uid="{709613CF-9D40-4E8F-AF0F-6001848A3BD1}"/>
    <cellStyle name="Comma 3 6 3 4" xfId="28387" xr:uid="{A635A4A1-75FF-4911-85B3-DA68472975B0}"/>
    <cellStyle name="Comma 3 6 3 5" xfId="16560" xr:uid="{2C59DA04-D5D8-42C6-A23E-863E6CAAF204}"/>
    <cellStyle name="Comma 3 6 4" xfId="19911" xr:uid="{37274644-FB95-4E51-BE92-522E2E8441D6}"/>
    <cellStyle name="Comma 3 6 4 2" xfId="26769" xr:uid="{10B93ED8-166E-4282-97EE-B407B35ACB50}"/>
    <cellStyle name="Comma 3 6 4 3" xfId="28697" xr:uid="{80C0E5A0-AF2A-44B3-B0B4-37F231EBB918}"/>
    <cellStyle name="Comma 3 6 5" xfId="25806" xr:uid="{961DF5B4-EC9E-45E4-95A7-79A8E77839C4}"/>
    <cellStyle name="Comma 3 6 6" xfId="27733" xr:uid="{AC8B244B-99DD-40DA-B9A9-CF004D16E156}"/>
    <cellStyle name="Comma 3 6 7" xfId="7652" xr:uid="{387668C0-023A-4EFA-8031-EB4E65F879D3}"/>
    <cellStyle name="Comma 3 6 8" xfId="31822" xr:uid="{DAFE163D-B5AE-4A64-8B9F-8321A4AFF661}"/>
    <cellStyle name="Comma 3 7" xfId="779" xr:uid="{4DC115C1-0AF6-43A5-A775-41BE061E78B1}"/>
    <cellStyle name="Comma 3 7 2" xfId="2049" xr:uid="{EA600BEF-5C86-45B5-AF50-00683BA14DFA}"/>
    <cellStyle name="Comma 3 7 2 2" xfId="3892" xr:uid="{74D0BCE6-129C-4297-8BF4-ADE3C7956B59}"/>
    <cellStyle name="Comma 3 7 2 2 2" xfId="26981" xr:uid="{E74C1C20-F865-4385-8EDE-D3452813831C}"/>
    <cellStyle name="Comma 3 7 2 2 3" xfId="28909" xr:uid="{6454B44E-9206-46A7-8DE2-E5711FDA1920}"/>
    <cellStyle name="Comma 3 7 2 2 4" xfId="20875" xr:uid="{1BF75E6E-A104-4CEA-B6E9-6B971308AA36}"/>
    <cellStyle name="Comma 3 7 2 3" xfId="26018" xr:uid="{68815515-BCAC-48C4-A1CE-D8433BAD0746}"/>
    <cellStyle name="Comma 3 7 2 4" xfId="27945" xr:uid="{2D5D0607-CFA2-402E-9366-EDD64F375E17}"/>
    <cellStyle name="Comma 3 7 2 5" xfId="8670" xr:uid="{671A5EB8-AB6D-4445-AC02-132BF06209B8}"/>
    <cellStyle name="Comma 3 7 3" xfId="3593" xr:uid="{F172A254-9FB6-4F90-9E64-E3F3AED8695C}"/>
    <cellStyle name="Comma 3 7 3 2" xfId="23416" xr:uid="{C4862225-DEBF-4EFC-96F1-1F864803C0A3}"/>
    <cellStyle name="Comma 3 7 3 2 2" xfId="27423" xr:uid="{9A3ACF3E-647E-4C9C-8DE2-DFE115E90859}"/>
    <cellStyle name="Comma 3 7 3 2 3" xfId="29351" xr:uid="{7F489EDB-E26F-457F-91F0-A9DFBA21163D}"/>
    <cellStyle name="Comma 3 7 3 3" xfId="26460" xr:uid="{D2D510F6-914C-47B5-8D47-8CBAC805A158}"/>
    <cellStyle name="Comma 3 7 3 4" xfId="28388" xr:uid="{5B7A38F5-24B4-4B0E-B383-5848AEDA9757}"/>
    <cellStyle name="Comma 3 7 3 5" xfId="16561" xr:uid="{AC49AEFC-62FF-4EA0-97F3-61B35BE8CAB8}"/>
    <cellStyle name="Comma 3 7 4" xfId="19912" xr:uid="{18187EF0-8BCD-4349-BCEC-B00249523AA2}"/>
    <cellStyle name="Comma 3 7 4 2" xfId="26770" xr:uid="{C019A1F3-CB2F-4161-A3FF-89D4BF64C585}"/>
    <cellStyle name="Comma 3 7 4 3" xfId="28698" xr:uid="{52204AA7-15AF-42AB-803E-5EF08FCE021B}"/>
    <cellStyle name="Comma 3 7 5" xfId="25807" xr:uid="{EFD5AC9B-104E-44C4-A348-EE6B4C5BADCE}"/>
    <cellStyle name="Comma 3 7 6" xfId="27734" xr:uid="{DCD7AF34-97AD-4EB5-AC73-52BFE73948E0}"/>
    <cellStyle name="Comma 3 7 7" xfId="7653" xr:uid="{63A10BD9-7EA4-4B88-8D0A-8017FD5BCDCD}"/>
    <cellStyle name="Comma 3 7 8" xfId="31823" xr:uid="{1DD5BFB2-B85D-449B-9E1A-EF5EED81CDCA}"/>
    <cellStyle name="Comma 3 8" xfId="780" xr:uid="{9CD8497F-8C71-405F-AC78-580E9A6E799F}"/>
    <cellStyle name="Comma 3 8 2" xfId="2050" xr:uid="{E680BB84-226C-4641-B9E8-645C35ECB686}"/>
    <cellStyle name="Comma 3 8 2 2" xfId="3893" xr:uid="{08C6ADF1-B080-4503-AB57-BEE624B96513}"/>
    <cellStyle name="Comma 3 8 2 2 2" xfId="26982" xr:uid="{A84CEC8C-F634-43B1-B5B6-98541A501E99}"/>
    <cellStyle name="Comma 3 8 2 2 3" xfId="28910" xr:uid="{E2BB9CA2-8AA7-4F24-BA7F-8399511A996A}"/>
    <cellStyle name="Comma 3 8 2 2 4" xfId="20876" xr:uid="{9A53B5F2-B6AD-44FB-9E22-0ED2BE941799}"/>
    <cellStyle name="Comma 3 8 2 3" xfId="26019" xr:uid="{9BCF2E47-89DC-458E-939C-5A29B334A26B}"/>
    <cellStyle name="Comma 3 8 2 4" xfId="27946" xr:uid="{04D133B0-6BE5-4433-9FE1-AD4F42A5707D}"/>
    <cellStyle name="Comma 3 8 2 5" xfId="8671" xr:uid="{4B50B4BE-9804-427E-B411-49857C971689}"/>
    <cellStyle name="Comma 3 8 3" xfId="3594" xr:uid="{51EEE028-7A4A-495A-9C4E-82CCDB1148EB}"/>
    <cellStyle name="Comma 3 8 3 2" xfId="23417" xr:uid="{B6F7E0A7-17EC-4140-AAFA-AECD52667C41}"/>
    <cellStyle name="Comma 3 8 3 2 2" xfId="27424" xr:uid="{2F914C6A-E97B-4763-97DE-3668FE58EE1A}"/>
    <cellStyle name="Comma 3 8 3 2 3" xfId="29352" xr:uid="{08BE7C28-61FC-4335-A605-0D27C6BB90D0}"/>
    <cellStyle name="Comma 3 8 3 3" xfId="26461" xr:uid="{98D5E8D4-8648-48BF-8804-0AC34D3D1D9E}"/>
    <cellStyle name="Comma 3 8 3 4" xfId="28389" xr:uid="{79504908-B532-4859-B759-A45361F1F5A5}"/>
    <cellStyle name="Comma 3 8 3 5" xfId="16562" xr:uid="{DC5F5B7F-DB52-467E-9F2B-0D7AC8EA07F5}"/>
    <cellStyle name="Comma 3 8 4" xfId="19913" xr:uid="{FB1D8482-6891-4523-A5F5-D78E865BEDBB}"/>
    <cellStyle name="Comma 3 8 4 2" xfId="26771" xr:uid="{11FF625D-40F8-4E72-94E2-012C02DA9BDE}"/>
    <cellStyle name="Comma 3 8 4 3" xfId="28699" xr:uid="{CBB37021-8EBB-4C0D-BDB8-70008BE5CDA9}"/>
    <cellStyle name="Comma 3 8 5" xfId="25808" xr:uid="{CF04EEE6-1D84-40BD-971C-0E618CC82AE0}"/>
    <cellStyle name="Comma 3 8 6" xfId="27735" xr:uid="{033CBCA2-623F-4C41-AA97-E16C349693DE}"/>
    <cellStyle name="Comma 3 8 7" xfId="7654" xr:uid="{527726DB-786D-4BD9-89E8-803FCA406AE1}"/>
    <cellStyle name="Comma 3 8 8" xfId="31824" xr:uid="{DD299943-3E3A-46F4-A018-462FB7490503}"/>
    <cellStyle name="Comma 3 9" xfId="2043" xr:uid="{7CDEC6FE-BFB3-4F95-92B9-157B5670F040}"/>
    <cellStyle name="Comma 3 9 2" xfId="3886" xr:uid="{B9F63412-5BB7-4806-85E9-79C8E6983611}"/>
    <cellStyle name="Comma 3 9 2 2" xfId="21048" xr:uid="{71D9FD0B-7541-4ADF-810E-41A8F1353D3C}"/>
    <cellStyle name="Comma 3 9 2 2 2" xfId="27134" xr:uid="{7C748207-8754-42D7-8882-7AC66303D225}"/>
    <cellStyle name="Comma 3 9 2 2 3" xfId="29062" xr:uid="{B4EAC560-776D-4BE4-AC6C-34A411A5ECA7}"/>
    <cellStyle name="Comma 3 9 2 3" xfId="26171" xr:uid="{B93A63F9-FE59-499C-A32D-050BCE540022}"/>
    <cellStyle name="Comma 3 9 2 4" xfId="28098" xr:uid="{973DA9C7-B0DE-49DF-AC3F-21072D4B35F4}"/>
    <cellStyle name="Comma 3 9 2 5" xfId="9048" xr:uid="{4478852C-5BD0-406D-9B24-E4DD57AF2C3C}"/>
    <cellStyle name="Comma 3 9 3" xfId="16563" xr:uid="{C6F4869B-8027-4D57-A5A4-791A375A9925}"/>
    <cellStyle name="Comma 3 9 3 2" xfId="23418" xr:uid="{EE34F119-5A29-4554-9C0C-301BCF4EDE24}"/>
    <cellStyle name="Comma 3 9 3 2 2" xfId="27425" xr:uid="{04FBC301-1F5E-4823-B545-1003E3288DD7}"/>
    <cellStyle name="Comma 3 9 3 2 3" xfId="29353" xr:uid="{45F7D02F-30EF-413E-9E83-CB62A9B34D71}"/>
    <cellStyle name="Comma 3 9 3 3" xfId="26462" xr:uid="{278A1CCC-BB4B-4056-AFB0-EFE06F14DB4C}"/>
    <cellStyle name="Comma 3 9 3 4" xfId="28390" xr:uid="{68792B1E-CF4B-4A2B-A618-62A7C990451B}"/>
    <cellStyle name="Comma 3 9 4" xfId="19914" xr:uid="{FAFA996C-291C-424D-A6EB-9D73F8347F4C}"/>
    <cellStyle name="Comma 3 9 4 2" xfId="26772" xr:uid="{73B42562-F438-46E8-AE2B-5CD49E2FAE9B}"/>
    <cellStyle name="Comma 3 9 4 3" xfId="28700" xr:uid="{E373DD3B-C9E1-46A7-B393-DD632DF39D58}"/>
    <cellStyle name="Comma 3 9 5" xfId="25809" xr:uid="{C64D4909-1FD8-4C14-A41E-79C3F5677E0D}"/>
    <cellStyle name="Comma 3 9 6" xfId="27736" xr:uid="{921838BE-6260-4C67-AEBC-C71C17B4914F}"/>
    <cellStyle name="Comma 3 9 7" xfId="7655" xr:uid="{6D3C4C6C-3D3D-4ABF-91CF-912008C8117F}"/>
    <cellStyle name="Comma 3 9 8" xfId="31825" xr:uid="{9F228473-25D5-4E6D-9B05-76AC91071EA4}"/>
    <cellStyle name="Comma 4" xfId="781" xr:uid="{5EF390DF-306D-4760-B111-7E3E527D2FCC}"/>
    <cellStyle name="Comma 4 10" xfId="3595" xr:uid="{AEABB7BE-F69F-4BE6-9698-B16DFA320D72}"/>
    <cellStyle name="Comma 4 10 2" xfId="21049" xr:uid="{38C18FE8-118E-4F94-911F-67B597D0BEEE}"/>
    <cellStyle name="Comma 4 10 2 2" xfId="27135" xr:uid="{288E4211-1AD5-4D22-AD44-B1590F164D13}"/>
    <cellStyle name="Comma 4 10 2 3" xfId="29063" xr:uid="{EB259442-04C2-40C4-8160-B3801D6A589F}"/>
    <cellStyle name="Comma 4 10 3" xfId="26172" xr:uid="{8C64EB8D-94B7-4605-8F52-21BE537548A3}"/>
    <cellStyle name="Comma 4 10 4" xfId="28099" xr:uid="{84AB2CAE-E062-4B52-AC2A-C5358E7A47CB}"/>
    <cellStyle name="Comma 4 10 5" xfId="9049" xr:uid="{B22019CF-B896-4C17-8C93-5DC0D6EBB42A}"/>
    <cellStyle name="Comma 4 10 6" xfId="49488" xr:uid="{2602A0E1-C488-429D-8AAA-B92978A8F788}"/>
    <cellStyle name="Comma 4 11" xfId="8672" xr:uid="{D0B6659A-53E0-4394-9069-086956A863CD}"/>
    <cellStyle name="Comma 4 11 2" xfId="20877" xr:uid="{C0D9F483-C83C-46DD-B1A5-6C4121432942}"/>
    <cellStyle name="Comma 4 11 2 2" xfId="26983" xr:uid="{56D31FBC-6D51-410B-B004-6306EFF3A02C}"/>
    <cellStyle name="Comma 4 11 2 3" xfId="28911" xr:uid="{6BF6B8AB-1EC7-4BC5-8130-2146C7C2A68B}"/>
    <cellStyle name="Comma 4 11 3" xfId="26020" xr:uid="{0A675F4B-68FF-4B2F-A3EE-5974C7F0FCD3}"/>
    <cellStyle name="Comma 4 11 4" xfId="27947" xr:uid="{3DFF01AE-55CD-42B7-8155-5A8CC773F094}"/>
    <cellStyle name="Comma 4 11 5" xfId="30852" xr:uid="{C5F0E0AC-57B6-4E5B-AD08-7315D46F5BF3}"/>
    <cellStyle name="Comma 4 12" xfId="15611" xr:uid="{1FCD1A4F-5543-4D51-BD88-CC06B2EC72E4}"/>
    <cellStyle name="Comma 4 12 2" xfId="23275" xr:uid="{492934F1-270E-48C8-8E29-98AC1F7459FE}"/>
    <cellStyle name="Comma 4 12 2 2" xfId="27283" xr:uid="{51ECA7B6-93FB-4843-AFEB-62FCD96AC32F}"/>
    <cellStyle name="Comma 4 12 2 3" xfId="29211" xr:uid="{20D22DA5-E646-4092-9F71-180D707FBE73}"/>
    <cellStyle name="Comma 4 12 3" xfId="26320" xr:uid="{BB11AF43-7B51-4211-93EA-63988A6B717C}"/>
    <cellStyle name="Comma 4 12 4" xfId="28248" xr:uid="{7BE6F076-08ED-4A4F-8977-9C752074CA85}"/>
    <cellStyle name="Comma 4 13" xfId="19712" xr:uid="{5919C62E-0D92-463C-A96F-6A3A4B82EF83}"/>
    <cellStyle name="Comma 4 13 2" xfId="26610" xr:uid="{4C2E466D-7D91-471F-B22E-E0E787FF3D0F}"/>
    <cellStyle name="Comma 4 13 3" xfId="28538" xr:uid="{29E1FFF4-65E1-4F5A-AC5C-60B01071C8D6}"/>
    <cellStyle name="Comma 4 14" xfId="25647" xr:uid="{BAC97C4A-D1D1-4D44-9807-A08DE86A6AFE}"/>
    <cellStyle name="Comma 4 15" xfId="27574" xr:uid="{B1037EC7-139C-45F7-833E-0D8B435CAE54}"/>
    <cellStyle name="Comma 4 16" xfId="5785" xr:uid="{75FF648A-F1E0-4BC0-A1C4-FCB963986E80}"/>
    <cellStyle name="Comma 4 17" xfId="29448" xr:uid="{AE7F3E3D-EAF3-4EAA-BD64-831236374D10}"/>
    <cellStyle name="Comma 4 2" xfId="782" xr:uid="{4C73518F-92C3-4DDF-B141-7F6748F0DA27}"/>
    <cellStyle name="Comma 4 2 2" xfId="2052" xr:uid="{19DA3EF6-A7AA-4250-80A8-F5CAAE43A8C1}"/>
    <cellStyle name="Comma 4 2 2 2" xfId="3895" xr:uid="{77A5C389-664E-4BAA-9928-4EC5B01CE3E7}"/>
    <cellStyle name="Comma 4 2 2 2 2" xfId="21050" xr:uid="{0CFA132F-D26F-45D5-92C0-6F8BF709FC2D}"/>
    <cellStyle name="Comma 4 2 2 2 2 2" xfId="27136" xr:uid="{D975F1B5-BB99-40DB-A93A-92C3DEDBB3B0}"/>
    <cellStyle name="Comma 4 2 2 2 2 3" xfId="29064" xr:uid="{1C3D3E6D-56DA-4C28-B19D-1E42F544BE5B}"/>
    <cellStyle name="Comma 4 2 2 2 3" xfId="26173" xr:uid="{BD6EF9F5-39E0-4FC4-A127-314A36D89340}"/>
    <cellStyle name="Comma 4 2 2 2 4" xfId="28100" xr:uid="{F3E1AC72-6721-43C1-821B-983F7BA0DC4C}"/>
    <cellStyle name="Comma 4 2 2 2 5" xfId="9051" xr:uid="{65D1AEAE-AE39-4127-8ADC-BD506E2EA2CF}"/>
    <cellStyle name="Comma 4 2 2 3" xfId="16565" xr:uid="{B7C72593-44AB-40E9-8D7A-95A46264BA05}"/>
    <cellStyle name="Comma 4 2 2 3 2" xfId="23420" xr:uid="{D3890A18-611C-4245-BD61-5C32D06AD787}"/>
    <cellStyle name="Comma 4 2 2 3 2 2" xfId="27427" xr:uid="{2F34486A-3140-4BC7-B744-EBB770E3FB17}"/>
    <cellStyle name="Comma 4 2 2 3 2 3" xfId="29355" xr:uid="{A5E5768C-A0D3-422F-9CFD-60FA1B4097B3}"/>
    <cellStyle name="Comma 4 2 2 3 3" xfId="26464" xr:uid="{BD8933E7-0965-4807-9EBD-12C323037735}"/>
    <cellStyle name="Comma 4 2 2 3 4" xfId="28392" xr:uid="{B2CDB2DC-930C-4FB7-831E-1F6F04FD9FBA}"/>
    <cellStyle name="Comma 4 2 2 4" xfId="19916" xr:uid="{FA2B643A-BE9F-4A04-9926-156761D3F88E}"/>
    <cellStyle name="Comma 4 2 2 4 2" xfId="26774" xr:uid="{219C34EB-3DA5-4D77-8A13-011AF1EC5594}"/>
    <cellStyle name="Comma 4 2 2 4 3" xfId="28702" xr:uid="{54D14673-3358-4A83-A49D-0FD53A8AB506}"/>
    <cellStyle name="Comma 4 2 2 5" xfId="25811" xr:uid="{6836E60B-C514-4F53-AC11-DF49536ABEB9}"/>
    <cellStyle name="Comma 4 2 2 6" xfId="27738" xr:uid="{5211DF1C-B913-4D01-BBC2-D9EE61FF0B81}"/>
    <cellStyle name="Comma 4 2 2 7" xfId="7657" xr:uid="{6E6E1862-3758-4860-94A7-FC97A8E3563F}"/>
    <cellStyle name="Comma 4 2 2 8" xfId="31827" xr:uid="{7F84D66D-B39B-4401-B943-D00ECB659458}"/>
    <cellStyle name="Comma 4 2 3" xfId="3596" xr:uid="{A79B6FE5-A19D-4936-A7B0-43B7F053BC1D}"/>
    <cellStyle name="Comma 4 2 3 2" xfId="9050" xr:uid="{D05774D3-F074-4B04-9518-F242A54203B2}"/>
    <cellStyle name="Comma 4 2 4" xfId="8673" xr:uid="{A3A00595-985D-495F-BF94-4C6255AA87E4}"/>
    <cellStyle name="Comma 4 2 4 2" xfId="20878" xr:uid="{FA904901-AD0F-4E50-8887-3A52255C79DD}"/>
    <cellStyle name="Comma 4 2 4 2 2" xfId="26984" xr:uid="{94753532-0821-4D75-AB28-9D3214FE96D7}"/>
    <cellStyle name="Comma 4 2 4 2 3" xfId="28912" xr:uid="{5989A6AC-E795-4B06-9619-0F20AEFDFBF5}"/>
    <cellStyle name="Comma 4 2 4 3" xfId="26021" xr:uid="{8F1DC579-45A5-4622-A3EF-01F3FE200904}"/>
    <cellStyle name="Comma 4 2 4 4" xfId="27948" xr:uid="{BCD9410A-CBBB-491B-A362-891D478BF534}"/>
    <cellStyle name="Comma 4 2 4 5" xfId="30853" xr:uid="{FDCA0BA5-EFBB-4A15-92F9-0D7331FF3D7E}"/>
    <cellStyle name="Comma 4 2 5" xfId="5786" xr:uid="{C5890264-3D3F-483C-9A35-D45A400E5595}"/>
    <cellStyle name="Comma 4 2 6" xfId="29451" xr:uid="{C4F252FB-4FAD-4FD1-961E-862C6E11C2CC}"/>
    <cellStyle name="Comma 4 3" xfId="783" xr:uid="{1F069500-B41E-40F2-A2E8-EDF12FEFB452}"/>
    <cellStyle name="Comma 4 3 2" xfId="2053" xr:uid="{F7C28019-8803-43CC-8CE3-641B857780C3}"/>
    <cellStyle name="Comma 4 3 2 2" xfId="3896" xr:uid="{E2356BF7-7817-4B83-B090-62F73E6CE928}"/>
    <cellStyle name="Comma 4 3 2 2 2" xfId="26985" xr:uid="{A52F707C-B411-431E-A480-8543041B0C54}"/>
    <cellStyle name="Comma 4 3 2 2 3" xfId="28913" xr:uid="{BDE1BB56-E52E-445B-BAF8-DF8C8DE7F7A4}"/>
    <cellStyle name="Comma 4 3 2 2 4" xfId="20879" xr:uid="{4811F201-89A5-4E38-8AA2-C5F49B77FB2A}"/>
    <cellStyle name="Comma 4 3 2 3" xfId="26022" xr:uid="{0990C2B1-0C8F-4586-829E-1C2E10CEFC9F}"/>
    <cellStyle name="Comma 4 3 2 4" xfId="27949" xr:uid="{C679E322-5000-47DB-B0FD-5EE69B3EEF52}"/>
    <cellStyle name="Comma 4 3 2 5" xfId="8674" xr:uid="{5ED2F3AE-1A03-46D1-8456-9905C66D4D91}"/>
    <cellStyle name="Comma 4 3 3" xfId="3597" xr:uid="{DA12EA02-3E8D-435D-93F0-8227DF80F553}"/>
    <cellStyle name="Comma 4 3 3 2" xfId="23421" xr:uid="{0AF65D25-2B45-4D2F-969B-83DF5DF7F148}"/>
    <cellStyle name="Comma 4 3 3 2 2" xfId="27428" xr:uid="{DB00A15F-2EF4-4C5D-86B0-398C9A20D325}"/>
    <cellStyle name="Comma 4 3 3 2 3" xfId="29356" xr:uid="{328D860C-0E8A-49E8-8208-1B65BDF66842}"/>
    <cellStyle name="Comma 4 3 3 3" xfId="26465" xr:uid="{7BD8249E-3FD7-42F2-B92A-A12AB7E3A478}"/>
    <cellStyle name="Comma 4 3 3 4" xfId="28393" xr:uid="{0C7FF982-9245-428F-9E30-31422510B1B9}"/>
    <cellStyle name="Comma 4 3 3 5" xfId="16566" xr:uid="{255A9034-6FC6-4C06-B46B-A763549DDA80}"/>
    <cellStyle name="Comma 4 3 4" xfId="19917" xr:uid="{37155C01-3153-4A32-B97D-E5174722714A}"/>
    <cellStyle name="Comma 4 3 4 2" xfId="26775" xr:uid="{7E25B3DA-54D4-4B39-9C97-0D1823A20E78}"/>
    <cellStyle name="Comma 4 3 4 3" xfId="28703" xr:uid="{99F50BBB-55B1-4D9C-B332-C3C8A325F0CA}"/>
    <cellStyle name="Comma 4 3 5" xfId="25812" xr:uid="{45EE0F65-E8AA-46E1-8112-E7DF71593DF2}"/>
    <cellStyle name="Comma 4 3 6" xfId="27739" xr:uid="{383B5DE0-837D-4A89-8429-C3673F64E4DD}"/>
    <cellStyle name="Comma 4 3 7" xfId="7658" xr:uid="{D9D5C9BA-7627-4858-ADF7-7E7B037ABA00}"/>
    <cellStyle name="Comma 4 3 8" xfId="31828" xr:uid="{E64D4D6D-08A1-4D3F-A6D8-EFC65B3DACB1}"/>
    <cellStyle name="Comma 4 4" xfId="784" xr:uid="{6D196B35-EFD0-401E-8BBB-6AFCC8722C9E}"/>
    <cellStyle name="Comma 4 4 2" xfId="2054" xr:uid="{2F193FEE-341C-4257-8418-9525706CFD96}"/>
    <cellStyle name="Comma 4 4 2 2" xfId="3897" xr:uid="{FA2F359E-D429-421F-870F-8582C1490198}"/>
    <cellStyle name="Comma 4 4 2 2 2" xfId="26986" xr:uid="{1D9500EB-021D-4A51-A1AA-FCCA0AED8C02}"/>
    <cellStyle name="Comma 4 4 2 2 3" xfId="28914" xr:uid="{6AC230F9-ACEF-4845-A8E7-297C5A94842D}"/>
    <cellStyle name="Comma 4 4 2 2 4" xfId="20880" xr:uid="{DBE87A1B-7B3F-4ABC-83B1-316AE59DC943}"/>
    <cellStyle name="Comma 4 4 2 3" xfId="26023" xr:uid="{1A91236C-133B-4680-84B4-CFFAE11D5FCE}"/>
    <cellStyle name="Comma 4 4 2 4" xfId="27950" xr:uid="{507EDA05-D091-40B1-9163-A44F7D2A0710}"/>
    <cellStyle name="Comma 4 4 2 5" xfId="8675" xr:uid="{E730B6B7-34A9-42AD-8FCF-E2138C7418BC}"/>
    <cellStyle name="Comma 4 4 3" xfId="3598" xr:uid="{A5102468-D9A1-49C2-AC4E-8265F8CE5B56}"/>
    <cellStyle name="Comma 4 4 3 2" xfId="23422" xr:uid="{0E6DAA3A-92D1-4902-A902-A40A955826C0}"/>
    <cellStyle name="Comma 4 4 3 2 2" xfId="27429" xr:uid="{441A748D-185E-447D-B608-CC9AD4CB5C45}"/>
    <cellStyle name="Comma 4 4 3 2 3" xfId="29357" xr:uid="{57B177D7-B3C7-4B0C-BF05-481EEF473351}"/>
    <cellStyle name="Comma 4 4 3 3" xfId="26466" xr:uid="{6FFDEB33-05C6-4878-9CF7-C025908F9D5A}"/>
    <cellStyle name="Comma 4 4 3 4" xfId="28394" xr:uid="{760548EE-8EB2-4C10-84B0-E6DAFCAE910B}"/>
    <cellStyle name="Comma 4 4 3 5" xfId="16567" xr:uid="{F9E29108-8EB8-471E-A68E-244F93240CB0}"/>
    <cellStyle name="Comma 4 4 4" xfId="19918" xr:uid="{840F8A24-2B03-44B1-B5A8-32FB023DAC23}"/>
    <cellStyle name="Comma 4 4 4 2" xfId="26776" xr:uid="{80F568B7-7820-4330-86E6-66CEEB531355}"/>
    <cellStyle name="Comma 4 4 4 3" xfId="28704" xr:uid="{A50EF0A1-1E34-4C17-8249-5ACF516EDFA4}"/>
    <cellStyle name="Comma 4 4 5" xfId="25813" xr:uid="{FA6D740E-1CAE-4953-BE16-EBFB41F1A528}"/>
    <cellStyle name="Comma 4 4 6" xfId="27740" xr:uid="{FF31C20F-0F9A-4035-851A-C8364D057DE5}"/>
    <cellStyle name="Comma 4 4 7" xfId="7659" xr:uid="{0BC4F113-21D7-4990-80D8-39BD571D3776}"/>
    <cellStyle name="Comma 4 4 8" xfId="31829" xr:uid="{C2FC4C7F-E01C-4F76-B04E-CA271470DDD1}"/>
    <cellStyle name="Comma 4 5" xfId="785" xr:uid="{3788A3BA-8CEE-4103-BF9C-4DF0BA80C4A8}"/>
    <cellStyle name="Comma 4 5 2" xfId="2055" xr:uid="{C350D053-6266-481A-B3BE-2792D67B8591}"/>
    <cellStyle name="Comma 4 5 2 2" xfId="3898" xr:uid="{612799B8-AC02-4CEC-9835-473A00F832D7}"/>
    <cellStyle name="Comma 4 5 2 2 2" xfId="26987" xr:uid="{9417F0C2-F4A6-46C2-91F6-9DC195E64A32}"/>
    <cellStyle name="Comma 4 5 2 2 3" xfId="28915" xr:uid="{28B8B18B-0DE2-492A-9F16-70CA3CE85569}"/>
    <cellStyle name="Comma 4 5 2 2 4" xfId="20881" xr:uid="{7FFF615D-B546-4000-8AA8-BD320C7FDA51}"/>
    <cellStyle name="Comma 4 5 2 3" xfId="26024" xr:uid="{90E71472-5CF3-42F8-BD86-EC951809D4F8}"/>
    <cellStyle name="Comma 4 5 2 4" xfId="27951" xr:uid="{994290F2-3ACD-4899-A876-5726E42A8191}"/>
    <cellStyle name="Comma 4 5 2 5" xfId="8676" xr:uid="{ABFD472C-B9C1-4718-8731-CBA69BA0253F}"/>
    <cellStyle name="Comma 4 5 3" xfId="3599" xr:uid="{8F4C2298-8B34-4928-A9EC-5ECB58FFD540}"/>
    <cellStyle name="Comma 4 5 3 2" xfId="23423" xr:uid="{15C23EB8-F6E8-44E9-A67F-AD37EE0E3DB2}"/>
    <cellStyle name="Comma 4 5 3 2 2" xfId="27430" xr:uid="{A71B4503-E619-4BD7-BF69-D99473572866}"/>
    <cellStyle name="Comma 4 5 3 2 3" xfId="29358" xr:uid="{4C7CA51A-C394-415C-A799-8992E0D1121D}"/>
    <cellStyle name="Comma 4 5 3 3" xfId="26467" xr:uid="{9DE5AA63-21EB-4296-BF05-FADEB753E2EF}"/>
    <cellStyle name="Comma 4 5 3 4" xfId="28395" xr:uid="{3763C4A2-5C65-4D3B-97D5-FE53655CDB50}"/>
    <cellStyle name="Comma 4 5 3 5" xfId="16568" xr:uid="{12D71165-0E02-4847-85DC-1B1F8D43B83D}"/>
    <cellStyle name="Comma 4 5 4" xfId="19919" xr:uid="{D14E75BB-9B00-4AC7-B065-0403E00FFCC8}"/>
    <cellStyle name="Comma 4 5 4 2" xfId="26777" xr:uid="{B1775CD0-DEBE-4C78-ADD6-BBBCF7992229}"/>
    <cellStyle name="Comma 4 5 4 3" xfId="28705" xr:uid="{19849439-C265-4CBF-A1CA-7C89620C7C58}"/>
    <cellStyle name="Comma 4 5 5" xfId="25814" xr:uid="{83702416-25C0-41C3-A8A4-B9FAD5622A3D}"/>
    <cellStyle name="Comma 4 5 6" xfId="27741" xr:uid="{4F9AEB6E-9798-41BB-952C-A7B6F5EA8DCC}"/>
    <cellStyle name="Comma 4 5 7" xfId="7660" xr:uid="{7602EE01-0F2D-4EA7-96AD-BF472F4EB0F3}"/>
    <cellStyle name="Comma 4 5 8" xfId="31830" xr:uid="{68CC3560-8D8B-4D5A-B24E-FCEE2083F466}"/>
    <cellStyle name="Comma 4 6" xfId="786" xr:uid="{E3E1376F-4E3D-4F47-80DA-93C9BE6AE3FE}"/>
    <cellStyle name="Comma 4 6 2" xfId="2056" xr:uid="{250EA183-AF11-412F-A4A1-794570F12DAA}"/>
    <cellStyle name="Comma 4 6 2 2" xfId="3899" xr:uid="{ADA4D5AC-24D4-4BCA-84AE-DA26AE964489}"/>
    <cellStyle name="Comma 4 6 2 2 2" xfId="26988" xr:uid="{7C148176-0ECE-4624-A64D-F8A58FD47725}"/>
    <cellStyle name="Comma 4 6 2 2 3" xfId="28916" xr:uid="{5910892B-3E8D-47CC-8525-636CDCCD8727}"/>
    <cellStyle name="Comma 4 6 2 2 4" xfId="20882" xr:uid="{BA6E1412-2537-4A2A-847D-6AD44502AE4F}"/>
    <cellStyle name="Comma 4 6 2 3" xfId="26025" xr:uid="{3AA7993A-1E99-4AD8-8DFA-E57E8F873ADA}"/>
    <cellStyle name="Comma 4 6 2 4" xfId="27952" xr:uid="{448BA2D3-07DF-49C7-8F4B-1594103D187A}"/>
    <cellStyle name="Comma 4 6 2 5" xfId="8677" xr:uid="{9FA84A1C-7C8A-45D7-9F25-CDC3FD96170F}"/>
    <cellStyle name="Comma 4 6 3" xfId="3600" xr:uid="{5E444A7D-8CAE-409A-A0EE-6DD1B136BBC6}"/>
    <cellStyle name="Comma 4 6 3 2" xfId="23424" xr:uid="{59B74B41-1FBF-4FD0-B5FB-DC0C5630CFCA}"/>
    <cellStyle name="Comma 4 6 3 2 2" xfId="27431" xr:uid="{2DFE8694-4270-4483-9151-49F74F837616}"/>
    <cellStyle name="Comma 4 6 3 2 3" xfId="29359" xr:uid="{95DFB94F-2784-4B8C-9891-2DE363307716}"/>
    <cellStyle name="Comma 4 6 3 3" xfId="26468" xr:uid="{274F5C74-B1B7-457E-8D04-282802B80C50}"/>
    <cellStyle name="Comma 4 6 3 4" xfId="28396" xr:uid="{5129A6A9-6068-4CEA-ABF9-AE03D2808A8F}"/>
    <cellStyle name="Comma 4 6 3 5" xfId="16569" xr:uid="{185EE505-3E06-4501-9B89-D3DA5F3B062E}"/>
    <cellStyle name="Comma 4 6 4" xfId="19920" xr:uid="{4194ABE0-E161-4F68-9F1B-9EA6B5FB704E}"/>
    <cellStyle name="Comma 4 6 4 2" xfId="26778" xr:uid="{B412F3B5-03B2-4EE7-BD2E-518B67A17F8C}"/>
    <cellStyle name="Comma 4 6 4 3" xfId="28706" xr:uid="{05F9B763-679E-454E-86FC-95081732AE89}"/>
    <cellStyle name="Comma 4 6 5" xfId="25815" xr:uid="{7EA316D1-D33A-44C0-9ACA-977844C82AEC}"/>
    <cellStyle name="Comma 4 6 6" xfId="27742" xr:uid="{D3DD1BE3-559E-4EE9-8F1F-CA687D0BBF5B}"/>
    <cellStyle name="Comma 4 6 7" xfId="7661" xr:uid="{5FEED834-A77E-45E1-9745-C284DCC2959B}"/>
    <cellStyle name="Comma 4 6 8" xfId="31831" xr:uid="{053F2379-F3A5-41BB-9CDD-8F7122F6A7F5}"/>
    <cellStyle name="Comma 4 7" xfId="787" xr:uid="{EAFE46DB-5A08-4151-AD3A-90F49FF9A419}"/>
    <cellStyle name="Comma 4 7 2" xfId="2057" xr:uid="{B122CFE9-D0A0-4032-BD9A-68050B37A901}"/>
    <cellStyle name="Comma 4 7 2 2" xfId="3900" xr:uid="{29D7365A-FF77-43C8-BC6A-02846A904A46}"/>
    <cellStyle name="Comma 4 7 2 2 2" xfId="26989" xr:uid="{FCB78CC3-1331-4DA3-AB51-526E0876A30F}"/>
    <cellStyle name="Comma 4 7 2 2 3" xfId="28917" xr:uid="{51ACCE35-7139-465D-B497-DCA3A9610480}"/>
    <cellStyle name="Comma 4 7 2 2 4" xfId="20883" xr:uid="{56EE4C02-53A9-46B7-B524-26E2A905F6B4}"/>
    <cellStyle name="Comma 4 7 2 3" xfId="26026" xr:uid="{05D4AE46-9620-4628-BF43-5615113A619D}"/>
    <cellStyle name="Comma 4 7 2 4" xfId="27953" xr:uid="{AAA4101A-1CB4-4E1D-A5F3-5C89FCBFAAEF}"/>
    <cellStyle name="Comma 4 7 2 5" xfId="8678" xr:uid="{EE19DC98-E1E4-4781-9026-B777524B7FBA}"/>
    <cellStyle name="Comma 4 7 3" xfId="3601" xr:uid="{5471C4BB-8A4E-4227-8D69-036EC03DAB81}"/>
    <cellStyle name="Comma 4 7 3 2" xfId="23425" xr:uid="{9A944E42-4FC5-471B-8886-165F19D0F57E}"/>
    <cellStyle name="Comma 4 7 3 2 2" xfId="27432" xr:uid="{0E352F4F-7739-4E0A-ABF8-F249143E6AD9}"/>
    <cellStyle name="Comma 4 7 3 2 3" xfId="29360" xr:uid="{F8655FFE-1184-490F-9093-2150103D740B}"/>
    <cellStyle name="Comma 4 7 3 3" xfId="26469" xr:uid="{5022AC1F-0F6F-4022-8984-C8C1BBA5B322}"/>
    <cellStyle name="Comma 4 7 3 4" xfId="28397" xr:uid="{3F1B63A4-7AA8-462B-9C16-9DFEC94CBA90}"/>
    <cellStyle name="Comma 4 7 3 5" xfId="16570" xr:uid="{CEDFD851-34C8-4294-99D6-07CD4DACCF20}"/>
    <cellStyle name="Comma 4 7 4" xfId="19921" xr:uid="{BC9F7132-DD5C-4AB4-BE05-1F16F314453B}"/>
    <cellStyle name="Comma 4 7 4 2" xfId="26779" xr:uid="{55B5B95F-C15B-4D74-A155-204B207F9549}"/>
    <cellStyle name="Comma 4 7 4 3" xfId="28707" xr:uid="{4B38F73B-579B-437D-BDD8-1F89D36917C7}"/>
    <cellStyle name="Comma 4 7 5" xfId="25816" xr:uid="{EF030783-2E9C-4C24-9449-8E2BD8E402CD}"/>
    <cellStyle name="Comma 4 7 6" xfId="27743" xr:uid="{0E763170-ED64-4C5D-A882-C8D2FCBA1335}"/>
    <cellStyle name="Comma 4 7 7" xfId="7662" xr:uid="{7AC926A3-0C4D-4704-ACC4-7B3424F42812}"/>
    <cellStyle name="Comma 4 7 8" xfId="31832" xr:uid="{90DA2A8B-A2A3-459B-8492-0F345945A4C3}"/>
    <cellStyle name="Comma 4 8" xfId="788" xr:uid="{57EB99B8-3F96-4FE8-8A8D-D942B04A80F7}"/>
    <cellStyle name="Comma 4 8 2" xfId="2058" xr:uid="{9F93D103-7CA5-4C74-8670-F6F6B201DD97}"/>
    <cellStyle name="Comma 4 8 2 2" xfId="3901" xr:uid="{29B7E905-A63D-4B3D-8F91-55BC10D883BA}"/>
    <cellStyle name="Comma 4 8 2 2 2" xfId="26990" xr:uid="{8F932D0B-8E0A-4C52-A071-E963EED476A9}"/>
    <cellStyle name="Comma 4 8 2 2 3" xfId="28918" xr:uid="{49F30092-CC28-4558-B85B-B224C82859FB}"/>
    <cellStyle name="Comma 4 8 2 2 4" xfId="20884" xr:uid="{7F7F14EC-15A4-4C41-9689-F4D62B71B0DE}"/>
    <cellStyle name="Comma 4 8 2 3" xfId="26027" xr:uid="{033DB064-01AC-4AC9-BDFB-A72ABF817515}"/>
    <cellStyle name="Comma 4 8 2 4" xfId="27954" xr:uid="{C8F3696E-C1F0-4DE8-891C-94C8D5077FE4}"/>
    <cellStyle name="Comma 4 8 2 5" xfId="8679" xr:uid="{F617D305-D7FA-454F-A055-3837459A0229}"/>
    <cellStyle name="Comma 4 8 3" xfId="3602" xr:uid="{C82D05EC-06FC-4DD6-AD46-38033154D81D}"/>
    <cellStyle name="Comma 4 8 3 2" xfId="23426" xr:uid="{ECA98787-3F64-4099-9CEE-3A2325126AB6}"/>
    <cellStyle name="Comma 4 8 3 2 2" xfId="27433" xr:uid="{7551B7FB-CB1B-4269-B87D-4FDB9087E5C4}"/>
    <cellStyle name="Comma 4 8 3 2 3" xfId="29361" xr:uid="{2E807188-2337-42B2-BB5B-72C5690BABFA}"/>
    <cellStyle name="Comma 4 8 3 3" xfId="26470" xr:uid="{A4A329A5-DDA5-4883-B2C3-982E1A9A380C}"/>
    <cellStyle name="Comma 4 8 3 4" xfId="28398" xr:uid="{E663FA6D-D0D6-43F7-A724-C234FABF1004}"/>
    <cellStyle name="Comma 4 8 3 5" xfId="16571" xr:uid="{EFF5E21D-390F-4B4F-A349-81BCB6285B4D}"/>
    <cellStyle name="Comma 4 8 4" xfId="19922" xr:uid="{FF881F25-C5B0-410B-8B66-A821230637EB}"/>
    <cellStyle name="Comma 4 8 4 2" xfId="26780" xr:uid="{C5ACE8CD-E5AD-4112-9621-57F4EF377FA5}"/>
    <cellStyle name="Comma 4 8 4 3" xfId="28708" xr:uid="{EBCEEF8A-56A0-417D-B135-8ABE2797893A}"/>
    <cellStyle name="Comma 4 8 5" xfId="25817" xr:uid="{A3AA6B5A-0FA7-45AC-ACF7-154DD5CB601B}"/>
    <cellStyle name="Comma 4 8 6" xfId="27744" xr:uid="{BEE5D910-7EC8-4DAD-BF42-4C5AB28FD1BD}"/>
    <cellStyle name="Comma 4 8 7" xfId="7663" xr:uid="{FE2F24FD-205B-45BE-8C39-CED8ED1AE2F0}"/>
    <cellStyle name="Comma 4 8 8" xfId="31833" xr:uid="{B39C894E-3B94-4BF2-9AE0-0FF055A2194E}"/>
    <cellStyle name="Comma 4 9" xfId="2051" xr:uid="{93D9CD7C-675D-434A-8FC9-F78ADE03F9E3}"/>
    <cellStyle name="Comma 4 9 2" xfId="3894" xr:uid="{BD26322E-E073-4E71-9901-8C5C45A21A0E}"/>
    <cellStyle name="Comma 4 9 2 2" xfId="21051" xr:uid="{A9587161-2A23-468B-AD2A-309277DF7CE4}"/>
    <cellStyle name="Comma 4 9 2 2 2" xfId="27137" xr:uid="{2DD34F80-FB61-4662-B7BE-E0DDBF57B8EC}"/>
    <cellStyle name="Comma 4 9 2 2 3" xfId="29065" xr:uid="{4BB48297-32B5-4558-AEDD-F921F3EA66DF}"/>
    <cellStyle name="Comma 4 9 2 3" xfId="26174" xr:uid="{C712CA14-EC45-45E2-8DB6-77C52BD7DA33}"/>
    <cellStyle name="Comma 4 9 2 4" xfId="28101" xr:uid="{F708798D-2570-4A0A-9653-2B552D820116}"/>
    <cellStyle name="Comma 4 9 2 5" xfId="9052" xr:uid="{18EDE2E0-326D-4167-A02C-AB97E060AB64}"/>
    <cellStyle name="Comma 4 9 3" xfId="16564" xr:uid="{7569BA97-A75F-4AFC-9468-80145CBEC9DC}"/>
    <cellStyle name="Comma 4 9 3 2" xfId="23419" xr:uid="{01B28DAA-EA72-45F7-8A09-B5E52B15A787}"/>
    <cellStyle name="Comma 4 9 3 2 2" xfId="27426" xr:uid="{B8B4AFE4-F462-4D75-B492-8AC18460C65B}"/>
    <cellStyle name="Comma 4 9 3 2 3" xfId="29354" xr:uid="{A7190BC4-5975-486D-BD9B-02EECE9B52EE}"/>
    <cellStyle name="Comma 4 9 3 3" xfId="26463" xr:uid="{6D11D6A0-118A-4645-BD83-45869BEDE7F0}"/>
    <cellStyle name="Comma 4 9 3 4" xfId="28391" xr:uid="{BBE4BAA9-145E-4BF2-8165-35A419F3B98D}"/>
    <cellStyle name="Comma 4 9 4" xfId="19915" xr:uid="{F4F3AE38-442C-427E-94ED-55EC8436004F}"/>
    <cellStyle name="Comma 4 9 4 2" xfId="26773" xr:uid="{ADE2A17A-8BBC-4C44-B169-E53C861F11AD}"/>
    <cellStyle name="Comma 4 9 4 3" xfId="28701" xr:uid="{334285BB-D9B5-4CE7-9BDC-6765104EFF65}"/>
    <cellStyle name="Comma 4 9 5" xfId="25810" xr:uid="{D2AB6BEE-139B-4CE8-8756-A08F1036D22D}"/>
    <cellStyle name="Comma 4 9 6" xfId="27737" xr:uid="{833B11C7-9DEF-4322-AA7B-1F1344F23429}"/>
    <cellStyle name="Comma 4 9 7" xfId="7656" xr:uid="{50CD62AA-455B-45ED-8270-698252752CF0}"/>
    <cellStyle name="Comma 4 9 8" xfId="31826" xr:uid="{993A2D39-578F-47A0-AD3D-AFD604878DFA}"/>
    <cellStyle name="Comma 5" xfId="789" xr:uid="{78425727-D3F7-43C9-A5FF-32CA9A8FE99B}"/>
    <cellStyle name="Comma 5 10" xfId="3603" xr:uid="{D8A64CA1-0AEB-4A8B-978F-75610D510259}"/>
    <cellStyle name="Comma 5 10 2" xfId="23427" xr:uid="{E509FEDD-C6F3-4168-B76D-3D435A37C6EC}"/>
    <cellStyle name="Comma 5 10 2 2" xfId="27434" xr:uid="{6CBF367B-413A-4E8C-9FA6-548DA497E99C}"/>
    <cellStyle name="Comma 5 10 2 3" xfId="29362" xr:uid="{1B16A8B5-2125-4F6C-8B8C-84067D0C655B}"/>
    <cellStyle name="Comma 5 10 3" xfId="26471" xr:uid="{4113F836-7578-47B9-BE9E-7B9D42388334}"/>
    <cellStyle name="Comma 5 10 4" xfId="28399" xr:uid="{FEF536B4-E0E5-4182-8A4F-3007EDED3891}"/>
    <cellStyle name="Comma 5 10 5" xfId="16572" xr:uid="{0B8D53A8-4582-4922-A046-80140B9546EC}"/>
    <cellStyle name="Comma 5 11" xfId="19923" xr:uid="{C5DEE586-E592-4864-AFD9-53623D4AC82D}"/>
    <cellStyle name="Comma 5 11 2" xfId="26781" xr:uid="{1DCE46FA-5F84-4EE2-9C88-D0D71522D6F1}"/>
    <cellStyle name="Comma 5 11 3" xfId="28709" xr:uid="{9C161777-955F-42CF-B87E-9F85B3E7A26C}"/>
    <cellStyle name="Comma 5 12" xfId="25818" xr:uid="{F055F33F-B0F2-49D4-9283-7FBF4CADA531}"/>
    <cellStyle name="Comma 5 13" xfId="27745" xr:uid="{B8909931-B2A5-4341-BD24-FF2D91564927}"/>
    <cellStyle name="Comma 5 14" xfId="7664" xr:uid="{DFF35000-AC64-4522-BF1D-AC4EF32F8C0D}"/>
    <cellStyle name="Comma 5 15" xfId="31834" xr:uid="{433F0E8B-2CCE-419B-8C09-12DAE4F81825}"/>
    <cellStyle name="Comma 5 2" xfId="790" xr:uid="{A3FF1C3B-E01C-42C1-97DF-86629225C2BA}"/>
    <cellStyle name="Comma 5 2 2" xfId="2060" xr:uid="{F6EC0797-3D60-4117-983A-03C89AA6197E}"/>
    <cellStyle name="Comma 5 2 2 2" xfId="3903" xr:uid="{04C59BD9-7B29-4D98-AF4B-FFC9D8450DF7}"/>
    <cellStyle name="Comma 5 2 2 2 2" xfId="26992" xr:uid="{E2535E26-2D87-47AB-9D28-A378A1F7F7F5}"/>
    <cellStyle name="Comma 5 2 2 2 3" xfId="28920" xr:uid="{60A6A572-13CD-4830-8C2C-31C3611553E9}"/>
    <cellStyle name="Comma 5 2 2 2 4" xfId="20886" xr:uid="{24B93A0E-6DF3-4B81-82BC-2B2EBACA32EF}"/>
    <cellStyle name="Comma 5 2 2 3" xfId="26029" xr:uid="{739C9070-C0F4-4AAF-A203-C1E9743139B6}"/>
    <cellStyle name="Comma 5 2 2 4" xfId="27956" xr:uid="{2767A506-B730-4C0C-9328-113C0B3121A1}"/>
    <cellStyle name="Comma 5 2 2 5" xfId="8681" xr:uid="{F482694B-83B9-44E6-BF47-8B129038FCA3}"/>
    <cellStyle name="Comma 5 2 3" xfId="3604" xr:uid="{0232DA49-6972-46DC-887E-B80B7A07ED18}"/>
    <cellStyle name="Comma 5 2 3 2" xfId="23276" xr:uid="{766A7114-20D3-45AE-BF65-CA33DC52681A}"/>
    <cellStyle name="Comma 5 2 3 2 2" xfId="27284" xr:uid="{FE9FE1F0-5F11-4057-980C-71BA3CCF401B}"/>
    <cellStyle name="Comma 5 2 3 2 3" xfId="29212" xr:uid="{AAD18918-CB72-4447-9881-20C7468639C4}"/>
    <cellStyle name="Comma 5 2 3 3" xfId="26321" xr:uid="{2CB9E728-FDF0-49F7-A71C-189598854905}"/>
    <cellStyle name="Comma 5 2 3 4" xfId="28249" xr:uid="{DBBCA19E-7A6F-4100-A978-F0ECB4AE593B}"/>
    <cellStyle name="Comma 5 2 3 5" xfId="15612" xr:uid="{91A1B70A-FCD9-411E-A7FC-7DA8605D6717}"/>
    <cellStyle name="Comma 5 2 4" xfId="19713" xr:uid="{5FA4BA22-FECD-4F51-9A60-64BD57E2A329}"/>
    <cellStyle name="Comma 5 2 4 2" xfId="26611" xr:uid="{3DF95F76-6A0F-437C-ADA4-62495D2752CE}"/>
    <cellStyle name="Comma 5 2 4 3" xfId="28539" xr:uid="{BA97CA56-FC20-4A9D-9B84-01C9FB3DF7DF}"/>
    <cellStyle name="Comma 5 2 5" xfId="25648" xr:uid="{FDC75EEE-940F-4310-BDA2-EE1CDEA362BA}"/>
    <cellStyle name="Comma 5 2 6" xfId="27575" xr:uid="{31149202-8B23-4DEA-81CC-73D38B298FF0}"/>
    <cellStyle name="Comma 5 2 7" xfId="5787" xr:uid="{7E78F614-99F9-4FA4-AEC3-5511F4C9B6BF}"/>
    <cellStyle name="Comma 5 2 8" xfId="30854" xr:uid="{AE9455C5-64F7-4954-93EE-BB17A188904E}"/>
    <cellStyle name="Comma 5 3" xfId="791" xr:uid="{ABE411AB-31AB-4C0F-8A7C-9DCD2F137A0D}"/>
    <cellStyle name="Comma 5 3 2" xfId="2061" xr:uid="{3AACB57F-4315-4C88-BCA1-99B29CD388B7}"/>
    <cellStyle name="Comma 5 3 2 2" xfId="3904" xr:uid="{B21E131E-2E2F-4E4B-994E-C4B813C56893}"/>
    <cellStyle name="Comma 5 3 2 2 2" xfId="21052" xr:uid="{E639ACB1-32BF-4898-9D23-01E689C2F74D}"/>
    <cellStyle name="Comma 5 3 2 2 2 2" xfId="27138" xr:uid="{8574A49A-EC11-4BA8-BFE9-C245BF823F08}"/>
    <cellStyle name="Comma 5 3 2 2 2 3" xfId="29066" xr:uid="{E337EAA6-5FEF-4C36-BAE0-2A2642A47A1F}"/>
    <cellStyle name="Comma 5 3 2 2 3" xfId="26175" xr:uid="{335F17F0-026C-4093-8CCE-3C4F63DCBB5D}"/>
    <cellStyle name="Comma 5 3 2 2 4" xfId="28102" xr:uid="{49AB1B91-CCB1-4BCC-A2C8-E9854BDC7ED6}"/>
    <cellStyle name="Comma 5 3 2 2 5" xfId="9053" xr:uid="{B2B2EDD7-3941-4A3E-B23D-41339E96DA3D}"/>
    <cellStyle name="Comma 5 3 2 3" xfId="15614" xr:uid="{15A03D5D-DA04-4BEB-83E6-80A27CE7ED96}"/>
    <cellStyle name="Comma 5 3 2 3 2" xfId="23278" xr:uid="{A7722215-0831-4731-84A5-D8AC00FD3AAA}"/>
    <cellStyle name="Comma 5 3 2 3 2 2" xfId="27286" xr:uid="{83649B8A-D234-465E-8ECD-6BB61512389A}"/>
    <cellStyle name="Comma 5 3 2 3 2 3" xfId="29214" xr:uid="{7F34BAA8-C8B9-433C-8F78-2ACBEB32D48B}"/>
    <cellStyle name="Comma 5 3 2 3 3" xfId="26323" xr:uid="{5E5BD4CC-E049-45C4-8CAD-A80035EA39C9}"/>
    <cellStyle name="Comma 5 3 2 3 4" xfId="28251" xr:uid="{14A6E8AB-8DF7-4801-BD71-ACE876E4A45E}"/>
    <cellStyle name="Comma 5 3 2 4" xfId="19715" xr:uid="{F08B632F-E34E-45F8-BFF3-ADD798554ED4}"/>
    <cellStyle name="Comma 5 3 2 4 2" xfId="26613" xr:uid="{BDEBE32C-9CB7-40EB-99D3-26D55C7F0E03}"/>
    <cellStyle name="Comma 5 3 2 4 3" xfId="28541" xr:uid="{B9140F1E-0158-4B61-925E-BEDB7B69346C}"/>
    <cellStyle name="Comma 5 3 2 5" xfId="25650" xr:uid="{9FD83D1A-200F-4DD9-ABFC-6FC24B1EB04F}"/>
    <cellStyle name="Comma 5 3 2 6" xfId="27577" xr:uid="{23CD0830-CDFE-4003-B2F7-D875C85B448D}"/>
    <cellStyle name="Comma 5 3 2 7" xfId="5789" xr:uid="{D6D5949A-EC8F-4233-85E2-FC9B39863A81}"/>
    <cellStyle name="Comma 5 3 2 8" xfId="30856" xr:uid="{1D3A7276-52AB-4BBB-B7F1-C9BF247908E0}"/>
    <cellStyle name="Comma 5 3 3" xfId="3605" xr:uid="{2886E911-6B48-43DA-830D-7663F8553CDB}"/>
    <cellStyle name="Comma 5 3 3 2" xfId="20887" xr:uid="{D40BA16A-121E-4936-AC00-91D47992F286}"/>
    <cellStyle name="Comma 5 3 3 2 2" xfId="26993" xr:uid="{AD0D4588-E87C-4BE0-AA33-46BF4F6CB7CF}"/>
    <cellStyle name="Comma 5 3 3 2 3" xfId="28921" xr:uid="{64A906A6-04BA-4147-B420-8FB766279AD5}"/>
    <cellStyle name="Comma 5 3 3 3" xfId="26030" xr:uid="{27FF3A42-6BEE-4606-97F5-21EBA5DD34A5}"/>
    <cellStyle name="Comma 5 3 3 4" xfId="27957" xr:uid="{C8FBC8F5-AE83-4930-9506-07EE558D2C6E}"/>
    <cellStyle name="Comma 5 3 3 5" xfId="8682" xr:uid="{0C6A4BE0-5449-4C21-98D9-93656130E729}"/>
    <cellStyle name="Comma 5 3 4" xfId="15613" xr:uid="{DCBF2A59-1E4D-492C-8036-5D53A91649F7}"/>
    <cellStyle name="Comma 5 3 4 2" xfId="23277" xr:uid="{7037FC72-D238-4370-8150-B2E095CB7595}"/>
    <cellStyle name="Comma 5 3 4 2 2" xfId="27285" xr:uid="{1F300DC9-CA0F-4754-A282-BB4142EAC9BB}"/>
    <cellStyle name="Comma 5 3 4 2 3" xfId="29213" xr:uid="{16080AC9-0339-45FD-BE8C-982CD0EC3D78}"/>
    <cellStyle name="Comma 5 3 4 3" xfId="26322" xr:uid="{3646CDB4-989E-450D-87ED-C7D98F775DED}"/>
    <cellStyle name="Comma 5 3 4 4" xfId="28250" xr:uid="{8F474264-70DD-48A8-84C9-47A0B36428BD}"/>
    <cellStyle name="Comma 5 3 5" xfId="19714" xr:uid="{F3D2513F-E648-412D-A585-AA7BF6E540DF}"/>
    <cellStyle name="Comma 5 3 5 2" xfId="26612" xr:uid="{7C5FBF92-49D9-4ABF-B8E6-E47AB8BEE3D7}"/>
    <cellStyle name="Comma 5 3 5 3" xfId="28540" xr:uid="{35D641A1-3A82-4EC9-AECD-9C18DE6ABCDF}"/>
    <cellStyle name="Comma 5 3 6" xfId="25649" xr:uid="{3E7C2204-2D49-41E1-9018-714CC99295D3}"/>
    <cellStyle name="Comma 5 3 7" xfId="27576" xr:uid="{A533C180-2A09-418A-9581-68D8BE959C66}"/>
    <cellStyle name="Comma 5 3 8" xfId="5788" xr:uid="{B00DF03C-1166-433D-9429-925AF66C7E75}"/>
    <cellStyle name="Comma 5 3 9" xfId="30855" xr:uid="{E819BB18-B613-498F-8431-A7B9611BE406}"/>
    <cellStyle name="Comma 5 4" xfId="792" xr:uid="{4DB78680-D4C6-4C26-8A6F-47273DB45484}"/>
    <cellStyle name="Comma 5 4 2" xfId="2062" xr:uid="{74FDBEE4-BF3C-4D88-86BA-4B0277B46B26}"/>
    <cellStyle name="Comma 5 4 2 2" xfId="3905" xr:uid="{BFB9AD50-9403-481D-89A9-013B9B0044B7}"/>
    <cellStyle name="Comma 5 4 2 2 2" xfId="26994" xr:uid="{8BA8FD43-DB15-4F49-8A47-65AE5BBAD6A4}"/>
    <cellStyle name="Comma 5 4 2 2 3" xfId="28922" xr:uid="{B9FB624E-C967-416A-8789-29875E0E79D2}"/>
    <cellStyle name="Comma 5 4 2 2 4" xfId="20888" xr:uid="{F02C6725-2B73-456C-AA60-2A094745EC72}"/>
    <cellStyle name="Comma 5 4 2 3" xfId="26031" xr:uid="{7023249E-60B0-408B-B7A5-373F3D0030B5}"/>
    <cellStyle name="Comma 5 4 2 4" xfId="27958" xr:uid="{6B7AEE51-0A86-414F-8D3C-D75B209912CF}"/>
    <cellStyle name="Comma 5 4 2 5" xfId="8683" xr:uid="{A17312FB-24E8-40BF-A4F5-1712D3C044BB}"/>
    <cellStyle name="Comma 5 4 3" xfId="3606" xr:uid="{1ADB57CD-634F-4143-81AC-F3F88CDB8FCE}"/>
    <cellStyle name="Comma 5 4 3 2" xfId="23428" xr:uid="{6FA55CD1-376F-4A29-91E1-F0367D92CC06}"/>
    <cellStyle name="Comma 5 4 3 2 2" xfId="27435" xr:uid="{D80F255D-0860-467E-9CB3-F749AA576D37}"/>
    <cellStyle name="Comma 5 4 3 2 3" xfId="29363" xr:uid="{329C00E1-C3C8-4D44-B455-D3FED432475B}"/>
    <cellStyle name="Comma 5 4 3 3" xfId="26472" xr:uid="{44A1B10C-45A7-4197-9AD4-9F7B503A0ECE}"/>
    <cellStyle name="Comma 5 4 3 4" xfId="28400" xr:uid="{9538888C-58DE-4C52-858D-EFEFA98464C4}"/>
    <cellStyle name="Comma 5 4 3 5" xfId="16573" xr:uid="{C5A7E195-B2BF-43D3-8B66-8F2969EB21F1}"/>
    <cellStyle name="Comma 5 4 4" xfId="19924" xr:uid="{E052EA87-0416-4ADF-A008-D4324B4FD25E}"/>
    <cellStyle name="Comma 5 4 4 2" xfId="26782" xr:uid="{DBBDA5EE-2E7F-489F-BB16-5113430AFD6E}"/>
    <cellStyle name="Comma 5 4 4 3" xfId="28710" xr:uid="{EDE6D1D6-9FDD-4DF0-A183-ED186CF283F0}"/>
    <cellStyle name="Comma 5 4 5" xfId="25819" xr:uid="{4FC18EC3-CFDD-4C0C-8874-EDFFBC19D110}"/>
    <cellStyle name="Comma 5 4 6" xfId="27746" xr:uid="{AF98F619-7E7F-4D01-831F-54BAC91695B9}"/>
    <cellStyle name="Comma 5 4 7" xfId="7665" xr:uid="{9F829A76-6EAF-4643-8A48-1C3FD6955863}"/>
    <cellStyle name="Comma 5 4 8" xfId="31835" xr:uid="{6A81D0A0-1839-494D-83F2-824E0DDCC192}"/>
    <cellStyle name="Comma 5 5" xfId="793" xr:uid="{ECAE7CE0-6C13-410C-8465-6857AEEE45E5}"/>
    <cellStyle name="Comma 5 5 2" xfId="2063" xr:uid="{CD86BF2D-EDFA-46F2-8710-FADFF6CBA1C5}"/>
    <cellStyle name="Comma 5 5 2 2" xfId="3906" xr:uid="{C01C0108-A5A0-4DBD-842A-E747D20F47E4}"/>
    <cellStyle name="Comma 5 5 2 2 2" xfId="26995" xr:uid="{B000FD63-6FD8-4957-B9AB-27A543FED183}"/>
    <cellStyle name="Comma 5 5 2 2 3" xfId="28923" xr:uid="{ACDF463A-CEC8-455A-8FEC-35143F5C25B7}"/>
    <cellStyle name="Comma 5 5 2 2 4" xfId="20889" xr:uid="{58027E1C-6FDD-4EF2-97B4-5A3FBE20E27B}"/>
    <cellStyle name="Comma 5 5 2 3" xfId="26032" xr:uid="{2335EFE9-579F-432C-8C73-2A49976C75CB}"/>
    <cellStyle name="Comma 5 5 2 4" xfId="27959" xr:uid="{13D20E98-C982-41B0-BA23-9DE8C1C9E1A2}"/>
    <cellStyle name="Comma 5 5 2 5" xfId="8684" xr:uid="{CBBFB872-EFF4-4141-8BBD-50653F7D410D}"/>
    <cellStyle name="Comma 5 5 3" xfId="3607" xr:uid="{55B01636-EF03-4ABC-B208-0AB1F91F11D8}"/>
    <cellStyle name="Comma 5 5 3 2" xfId="23429" xr:uid="{BFC75EA1-2315-45FF-B840-7F1F98C84C41}"/>
    <cellStyle name="Comma 5 5 3 2 2" xfId="27436" xr:uid="{29BF7FB6-B55B-4965-85A1-290DF5B51FFE}"/>
    <cellStyle name="Comma 5 5 3 2 3" xfId="29364" xr:uid="{5956E113-15DE-4AAB-A944-B141FAA12705}"/>
    <cellStyle name="Comma 5 5 3 3" xfId="26473" xr:uid="{A0C5D041-D3F0-4F6D-8041-A329600DEF6E}"/>
    <cellStyle name="Comma 5 5 3 4" xfId="28401" xr:uid="{DF13B75A-03EE-413D-B3CA-F3531CD8E3E9}"/>
    <cellStyle name="Comma 5 5 3 5" xfId="16574" xr:uid="{4B4E746C-59C2-471D-A516-B2AEA3BDA07B}"/>
    <cellStyle name="Comma 5 5 4" xfId="19925" xr:uid="{9D4BFEBB-B667-4D23-AA57-D6606B13788E}"/>
    <cellStyle name="Comma 5 5 4 2" xfId="26783" xr:uid="{82396B1B-C95B-4F5E-8FE4-1B5017F587DA}"/>
    <cellStyle name="Comma 5 5 4 3" xfId="28711" xr:uid="{610A33C7-14BF-4FD1-B1AE-71105D9095EF}"/>
    <cellStyle name="Comma 5 5 5" xfId="25820" xr:uid="{8B8D55BC-3540-40D7-AC1D-BD8AC38F5B71}"/>
    <cellStyle name="Comma 5 5 6" xfId="27747" xr:uid="{F3B20F54-6E58-408C-841A-4FBAA1CF1CB5}"/>
    <cellStyle name="Comma 5 5 7" xfId="7666" xr:uid="{19E7A412-0B92-42C1-9C84-793693AA938E}"/>
    <cellStyle name="Comma 5 5 8" xfId="31836" xr:uid="{E9B8EEDD-EC78-420D-80DA-26F17EE90FF4}"/>
    <cellStyle name="Comma 5 6" xfId="794" xr:uid="{CB151608-C39E-4C6E-8DE2-EB0955007230}"/>
    <cellStyle name="Comma 5 6 2" xfId="2064" xr:uid="{F9F95A08-3ADB-48AF-A590-ACD16EC56CDA}"/>
    <cellStyle name="Comma 5 6 2 2" xfId="3907" xr:uid="{7F67FD26-DC72-40B6-AEDF-733ABF59D7EA}"/>
    <cellStyle name="Comma 5 6 2 2 2" xfId="26996" xr:uid="{E7FF4923-B267-481B-B744-9BD8F7EA4531}"/>
    <cellStyle name="Comma 5 6 2 2 3" xfId="28924" xr:uid="{F2B1D75A-2E4B-4E5A-9DFF-2CC2B082F14C}"/>
    <cellStyle name="Comma 5 6 2 2 4" xfId="20890" xr:uid="{5B85A1A6-02E8-4D34-AF94-053EB6828D5B}"/>
    <cellStyle name="Comma 5 6 2 3" xfId="26033" xr:uid="{0FD9150F-7C9F-4471-A905-FE80242FCCEB}"/>
    <cellStyle name="Comma 5 6 2 4" xfId="27960" xr:uid="{8F29B9C8-8C64-4206-AEA2-1865979F5B13}"/>
    <cellStyle name="Comma 5 6 2 5" xfId="8685" xr:uid="{FD00CEE9-D7FB-4FB3-9C88-B469DB6493B5}"/>
    <cellStyle name="Comma 5 6 3" xfId="3608" xr:uid="{98A729FF-6DFA-409B-8D15-50A15C18E91A}"/>
    <cellStyle name="Comma 5 6 3 2" xfId="23430" xr:uid="{A7239E04-39DC-4C60-9D76-1AB4663489E5}"/>
    <cellStyle name="Comma 5 6 3 2 2" xfId="27437" xr:uid="{3D89EE9E-C3A3-40F2-B93A-BDD6648FCC7F}"/>
    <cellStyle name="Comma 5 6 3 2 3" xfId="29365" xr:uid="{8821759B-0BF7-48A7-BCEB-C73923943764}"/>
    <cellStyle name="Comma 5 6 3 3" xfId="26474" xr:uid="{26BC4342-5E2A-46BE-B902-BCD6B64D4724}"/>
    <cellStyle name="Comma 5 6 3 4" xfId="28402" xr:uid="{DF6796B3-3617-46AF-953C-7595C9403F8B}"/>
    <cellStyle name="Comma 5 6 3 5" xfId="16575" xr:uid="{FBC2A8A2-29A8-451C-BF88-224E18F1B89D}"/>
    <cellStyle name="Comma 5 6 4" xfId="19926" xr:uid="{65AF70DF-5382-4332-9B44-C6C6A471503E}"/>
    <cellStyle name="Comma 5 6 4 2" xfId="26784" xr:uid="{81ADC5DF-6258-4C19-A0F9-A6B139EA048F}"/>
    <cellStyle name="Comma 5 6 4 3" xfId="28712" xr:uid="{62997C58-6609-4AAE-A9CD-5A1751825F36}"/>
    <cellStyle name="Comma 5 6 5" xfId="25821" xr:uid="{EB3F85C3-CA36-483D-8BB5-FBCDA05B48A7}"/>
    <cellStyle name="Comma 5 6 6" xfId="27748" xr:uid="{19A22EFE-BCFF-4016-8F7A-D05F65FB79C3}"/>
    <cellStyle name="Comma 5 6 7" xfId="7667" xr:uid="{E15FD284-EE12-4FB1-8A2D-E69F3BF4A313}"/>
    <cellStyle name="Comma 5 6 8" xfId="31837" xr:uid="{437466DA-05DE-4958-B811-C3D546A2FDC2}"/>
    <cellStyle name="Comma 5 7" xfId="795" xr:uid="{72048D08-4C37-4166-905A-1D1CC0775F40}"/>
    <cellStyle name="Comma 5 7 2" xfId="2065" xr:uid="{C0109D14-F631-4886-B91C-59C80AB3696E}"/>
    <cellStyle name="Comma 5 7 2 2" xfId="3908" xr:uid="{230B6042-9184-4791-8801-24865F772E0A}"/>
    <cellStyle name="Comma 5 7 2 2 2" xfId="26997" xr:uid="{E3B64F1E-A0FD-448C-A451-223F4A43DF70}"/>
    <cellStyle name="Comma 5 7 2 2 3" xfId="28925" xr:uid="{1081FE75-E20A-4564-8309-903A3F1B0125}"/>
    <cellStyle name="Comma 5 7 2 2 4" xfId="20891" xr:uid="{EDAF4444-1A04-4373-8E59-7959E5B0114E}"/>
    <cellStyle name="Comma 5 7 2 3" xfId="26034" xr:uid="{2669F5C8-A2A3-4BAE-A77C-5BF415C97266}"/>
    <cellStyle name="Comma 5 7 2 4" xfId="27961" xr:uid="{470747A1-4827-42AC-B9DA-1512407E2F22}"/>
    <cellStyle name="Comma 5 7 2 5" xfId="8686" xr:uid="{BF22E958-90BA-47B8-9BA0-7D9EBE07AB8D}"/>
    <cellStyle name="Comma 5 7 3" xfId="3609" xr:uid="{101B62CC-BA8F-4C39-A0E4-73FF4973B263}"/>
    <cellStyle name="Comma 5 7 3 2" xfId="23431" xr:uid="{3EF6B8E0-0B91-4912-B5BD-6DDB97E446DA}"/>
    <cellStyle name="Comma 5 7 3 2 2" xfId="27438" xr:uid="{C14BBFDC-0622-40D4-8DDA-DDCDA3D1757B}"/>
    <cellStyle name="Comma 5 7 3 2 3" xfId="29366" xr:uid="{BF0E7B54-4D76-4ACC-AADB-AF14BFD2E12C}"/>
    <cellStyle name="Comma 5 7 3 3" xfId="26475" xr:uid="{D4CD96F7-67CE-48EB-8794-DE0395D2E113}"/>
    <cellStyle name="Comma 5 7 3 4" xfId="28403" xr:uid="{A2863792-DAA5-41AF-A258-FC1886A66889}"/>
    <cellStyle name="Comma 5 7 3 5" xfId="16576" xr:uid="{A2AC1851-EEC5-4EE7-B14D-76CE0D0363CA}"/>
    <cellStyle name="Comma 5 7 4" xfId="19927" xr:uid="{A30EED9A-3842-4E40-9060-208B47E88BFC}"/>
    <cellStyle name="Comma 5 7 4 2" xfId="26785" xr:uid="{7E642269-C41D-41C9-9B52-EE942F96F0A8}"/>
    <cellStyle name="Comma 5 7 4 3" xfId="28713" xr:uid="{A150E281-160B-4022-84FE-41BAA2C9832A}"/>
    <cellStyle name="Comma 5 7 5" xfId="25822" xr:uid="{D864E012-99F1-48D4-9B32-13577B86BA1D}"/>
    <cellStyle name="Comma 5 7 6" xfId="27749" xr:uid="{C11760CC-635E-48A7-99BB-003BAD5D4903}"/>
    <cellStyle name="Comma 5 7 7" xfId="7668" xr:uid="{B5F9A9EB-5CA6-4AF0-8766-EA826FC7A8CB}"/>
    <cellStyle name="Comma 5 7 8" xfId="31838" xr:uid="{F83173D9-C0BC-440A-84A7-D8A52887131A}"/>
    <cellStyle name="Comma 5 8" xfId="796" xr:uid="{A37100D0-3DD9-4396-A29F-13FAF304C03E}"/>
    <cellStyle name="Comma 5 8 2" xfId="2066" xr:uid="{B5F2263E-8540-46E8-9E3E-2D614431D730}"/>
    <cellStyle name="Comma 5 8 2 2" xfId="3909" xr:uid="{64A9288F-0B9E-4FDC-B68F-7A3B92BDAABD}"/>
    <cellStyle name="Comma 5 8 2 2 2" xfId="26998" xr:uid="{D7FDADB3-DCB8-4401-A216-2E598DDDEB45}"/>
    <cellStyle name="Comma 5 8 2 2 3" xfId="28926" xr:uid="{57819DC0-BB03-4FC6-A4AC-9E9859672A75}"/>
    <cellStyle name="Comma 5 8 2 2 4" xfId="20892" xr:uid="{00C03BE0-30CC-4760-8E6D-48E2BA9C3027}"/>
    <cellStyle name="Comma 5 8 2 3" xfId="26035" xr:uid="{003EA1C4-65DB-46EC-BE90-C8911132C91F}"/>
    <cellStyle name="Comma 5 8 2 4" xfId="27962" xr:uid="{00D690F1-66E1-4F48-8119-89126E92773F}"/>
    <cellStyle name="Comma 5 8 2 5" xfId="8687" xr:uid="{2269113B-AD37-4BB2-88F1-6911F9C82B84}"/>
    <cellStyle name="Comma 5 8 3" xfId="3610" xr:uid="{90CB65B4-F182-41EF-9BD5-118D9B98DCED}"/>
    <cellStyle name="Comma 5 8 3 2" xfId="23432" xr:uid="{85407E50-3EF2-4199-8F0B-55C683891738}"/>
    <cellStyle name="Comma 5 8 3 2 2" xfId="27439" xr:uid="{B2DE4FA0-CB41-4C84-AC92-E33797A4B63B}"/>
    <cellStyle name="Comma 5 8 3 2 3" xfId="29367" xr:uid="{C7F62113-EE0F-40A5-955D-C41EB76BC6AD}"/>
    <cellStyle name="Comma 5 8 3 3" xfId="26476" xr:uid="{DC904474-A1D6-4C4E-8713-C0AC7ADDD511}"/>
    <cellStyle name="Comma 5 8 3 4" xfId="28404" xr:uid="{88D51A50-0D83-45E9-9F5D-F007C88DB4C4}"/>
    <cellStyle name="Comma 5 8 3 5" xfId="16577" xr:uid="{0BF85A22-B7AB-439D-8124-A41101884559}"/>
    <cellStyle name="Comma 5 8 4" xfId="19928" xr:uid="{F83DB4D5-8609-41AF-8289-02631EB9314A}"/>
    <cellStyle name="Comma 5 8 4 2" xfId="26786" xr:uid="{BAAC6A9B-67E2-417D-AAA7-06FA1BD52F49}"/>
    <cellStyle name="Comma 5 8 4 3" xfId="28714" xr:uid="{F1D0CAC2-233A-4054-A021-DA554DA9D563}"/>
    <cellStyle name="Comma 5 8 5" xfId="25823" xr:uid="{3A3A4EE0-561B-4250-90A9-69D6417CF3F5}"/>
    <cellStyle name="Comma 5 8 6" xfId="27750" xr:uid="{3D065889-D40E-43D8-ABBB-A5FB3CBABC8F}"/>
    <cellStyle name="Comma 5 8 7" xfId="7669" xr:uid="{3B552078-439F-4E49-9532-391F22E16754}"/>
    <cellStyle name="Comma 5 8 8" xfId="31839" xr:uid="{AD6B94E8-0AA8-4D83-BD57-A885A8866C1F}"/>
    <cellStyle name="Comma 5 9" xfId="2059" xr:uid="{7BD7622F-1109-4355-86E8-23D3649947B5}"/>
    <cellStyle name="Comma 5 9 2" xfId="3902" xr:uid="{1B95B141-DE5C-4DAE-9C3F-1F1996F12E69}"/>
    <cellStyle name="Comma 5 9 2 2" xfId="26991" xr:uid="{5E3F3194-E084-4E58-9053-E7977F23E0A4}"/>
    <cellStyle name="Comma 5 9 2 3" xfId="28919" xr:uid="{C9C1A95D-A4F1-492D-B2AB-C3D29D553269}"/>
    <cellStyle name="Comma 5 9 2 4" xfId="20885" xr:uid="{43A77275-FFE0-4CF5-BF0A-A2637AC66402}"/>
    <cellStyle name="Comma 5 9 3" xfId="26028" xr:uid="{CCB333CC-D986-4A45-8B35-8F06A7252FA0}"/>
    <cellStyle name="Comma 5 9 4" xfId="27955" xr:uid="{FA8E0741-A82B-417C-AA1B-D0182AEE064B}"/>
    <cellStyle name="Comma 5 9 5" xfId="8680" xr:uid="{266A75BD-994D-42E7-9AE9-F6B0649C35C7}"/>
    <cellStyle name="Comma 6" xfId="797" xr:uid="{247631BD-F092-468D-BED3-FCE2A2100D68}"/>
    <cellStyle name="Comma 6 10" xfId="3611" xr:uid="{B915D918-6B2D-455C-BA57-795119D639A1}"/>
    <cellStyle name="Comma 6 10 2" xfId="23433" xr:uid="{FDFDF684-FF4D-41FB-8FAC-448F9CF97E86}"/>
    <cellStyle name="Comma 6 10 2 2" xfId="27440" xr:uid="{2DA0F6D7-A56A-4DDD-8D66-2FF1E0CB2106}"/>
    <cellStyle name="Comma 6 10 2 3" xfId="29368" xr:uid="{9DF1B354-0F3E-4797-9E66-D8A9F958D063}"/>
    <cellStyle name="Comma 6 10 3" xfId="26477" xr:uid="{2573E7D3-C25B-4035-BA89-67E801E2F079}"/>
    <cellStyle name="Comma 6 10 4" xfId="28405" xr:uid="{292B8C12-64CA-407E-9647-A2C10513B09B}"/>
    <cellStyle name="Comma 6 10 5" xfId="16578" xr:uid="{A54B1FAC-D637-4577-A3CD-9FE4057ABC38}"/>
    <cellStyle name="Comma 6 11" xfId="19929" xr:uid="{9744362B-1870-46B9-9811-894C1EDBFFF7}"/>
    <cellStyle name="Comma 6 11 2" xfId="26787" xr:uid="{AB36E44D-4C04-4BA1-875B-10046D4F470E}"/>
    <cellStyle name="Comma 6 11 3" xfId="28715" xr:uid="{AF40A7BE-3EF8-49A4-B197-605D0EC96699}"/>
    <cellStyle name="Comma 6 12" xfId="25824" xr:uid="{14300A72-C123-4839-B8AB-06C8CD298152}"/>
    <cellStyle name="Comma 6 13" xfId="27751" xr:uid="{79DAB26D-53EF-489D-8940-57E429E3F4CD}"/>
    <cellStyle name="Comma 6 14" xfId="7670" xr:uid="{19BC3092-5121-4F0A-9103-19D8A35619A2}"/>
    <cellStyle name="Comma 6 15" xfId="31840" xr:uid="{BE634975-028C-4084-A0CA-8B8A6C857DD2}"/>
    <cellStyle name="Comma 6 2" xfId="798" xr:uid="{C6F2B305-AC69-4784-A2CB-F9C26BED699D}"/>
    <cellStyle name="Comma 6 2 2" xfId="2068" xr:uid="{D66E8197-C18A-44D3-9451-9A5B6F766759}"/>
    <cellStyle name="Comma 6 2 2 2" xfId="3911" xr:uid="{96AAB5DF-1E11-47F7-991A-96F0A5E938AF}"/>
    <cellStyle name="Comma 6 2 2 2 2" xfId="27000" xr:uid="{7ED2163E-B960-4F0C-998C-F63CEA39E209}"/>
    <cellStyle name="Comma 6 2 2 2 3" xfId="28928" xr:uid="{EE735AB1-4572-4D48-A459-18D660C28B5D}"/>
    <cellStyle name="Comma 6 2 2 2 4" xfId="20894" xr:uid="{F8ED8F6F-F970-47BC-A75E-A99F4A0F61B3}"/>
    <cellStyle name="Comma 6 2 2 3" xfId="26037" xr:uid="{20D27DDA-CEC4-4ED4-9907-844E3CBDAD04}"/>
    <cellStyle name="Comma 6 2 2 4" xfId="27964" xr:uid="{9124CB57-D8EC-4164-BF2A-E6218A0ACB50}"/>
    <cellStyle name="Comma 6 2 2 5" xfId="8689" xr:uid="{4855659F-0FB0-4777-83CE-1935878E71D5}"/>
    <cellStyle name="Comma 6 2 3" xfId="3612" xr:uid="{12D25F3C-473C-458D-BD4F-54C1D0DD3668}"/>
    <cellStyle name="Comma 6 2 3 2" xfId="23434" xr:uid="{0EB3C3E1-CB15-4647-AB2E-5955EA3579AF}"/>
    <cellStyle name="Comma 6 2 3 2 2" xfId="27441" xr:uid="{13E0378C-2FB9-4B9C-BE8A-C6B2433BE2DD}"/>
    <cellStyle name="Comma 6 2 3 2 3" xfId="29369" xr:uid="{92B7BC6B-3B8E-4873-9D51-A2F0C749FD56}"/>
    <cellStyle name="Comma 6 2 3 3" xfId="26478" xr:uid="{CF8F06EC-1940-42BB-A393-8E15486E3466}"/>
    <cellStyle name="Comma 6 2 3 4" xfId="28406" xr:uid="{8124B9E3-5FC9-4744-8288-0AD3B9FE1AC2}"/>
    <cellStyle name="Comma 6 2 3 5" xfId="16579" xr:uid="{5B555A60-A3EA-4080-B215-D1BACA0AD7CE}"/>
    <cellStyle name="Comma 6 2 4" xfId="19930" xr:uid="{8EE62993-C4C8-400D-AE90-36A88270F008}"/>
    <cellStyle name="Comma 6 2 4 2" xfId="26788" xr:uid="{5B78DACA-0AFA-4B44-9317-BEEC52FCC045}"/>
    <cellStyle name="Comma 6 2 4 3" xfId="28716" xr:uid="{E66452D7-F7FB-4FB5-8203-72DED6811923}"/>
    <cellStyle name="Comma 6 2 5" xfId="25825" xr:uid="{DFA578A5-45C7-4660-9BFF-198D732E162D}"/>
    <cellStyle name="Comma 6 2 6" xfId="27752" xr:uid="{C297DFEC-3AA5-4580-B2AB-C1B8E59D3AE6}"/>
    <cellStyle name="Comma 6 2 7" xfId="7671" xr:uid="{CCAADF38-644A-431F-AB9E-B2BC587B443B}"/>
    <cellStyle name="Comma 6 2 8" xfId="31841" xr:uid="{7C231A43-1882-4977-804D-927A1EF95818}"/>
    <cellStyle name="Comma 6 3" xfId="799" xr:uid="{6C509E8F-7603-412F-A52C-927A143E57F0}"/>
    <cellStyle name="Comma 6 3 2" xfId="2069" xr:uid="{278A5D48-7887-4790-A49B-F660497BD339}"/>
    <cellStyle name="Comma 6 3 2 2" xfId="3912" xr:uid="{C5755FC9-CF00-473B-9CBC-F3BA3600AFB9}"/>
    <cellStyle name="Comma 6 3 2 2 2" xfId="27001" xr:uid="{8583032A-9C01-4FB0-BEAA-D157496DAFED}"/>
    <cellStyle name="Comma 6 3 2 2 3" xfId="28929" xr:uid="{98D57F81-81BA-49F1-8DCD-9CE979528342}"/>
    <cellStyle name="Comma 6 3 2 2 4" xfId="20895" xr:uid="{5859605B-4F56-4922-9D16-224A5F49DE52}"/>
    <cellStyle name="Comma 6 3 2 3" xfId="26038" xr:uid="{76A8624A-FD45-41E3-8937-C8015EF9768B}"/>
    <cellStyle name="Comma 6 3 2 4" xfId="27965" xr:uid="{04A256A8-D652-4B6C-9298-912FA4B3D9D0}"/>
    <cellStyle name="Comma 6 3 2 5" xfId="8690" xr:uid="{B780269E-E094-4854-81E6-8AEB3B2FB61D}"/>
    <cellStyle name="Comma 6 3 3" xfId="3613" xr:uid="{30B8CA23-3553-4BD7-9308-0A6A78CE16C0}"/>
    <cellStyle name="Comma 6 3 3 2" xfId="23435" xr:uid="{180389E9-A193-4E2D-B00A-BFF948ED05E2}"/>
    <cellStyle name="Comma 6 3 3 2 2" xfId="27442" xr:uid="{3A4B4CD6-8DD5-4DCA-8558-AADE8CB2A958}"/>
    <cellStyle name="Comma 6 3 3 2 3" xfId="29370" xr:uid="{BE8F1A63-49CD-4ADF-BC1F-443452D6FD43}"/>
    <cellStyle name="Comma 6 3 3 3" xfId="26479" xr:uid="{746DE822-6A58-4666-A1EB-58F686610EAF}"/>
    <cellStyle name="Comma 6 3 3 4" xfId="28407" xr:uid="{4341C6C6-7014-44CF-9F03-B8DF3A1064D9}"/>
    <cellStyle name="Comma 6 3 3 5" xfId="16580" xr:uid="{78BE7A7E-144F-4A82-9A1F-A913F9ABC9FD}"/>
    <cellStyle name="Comma 6 3 4" xfId="19931" xr:uid="{CB0334F5-CCFC-4B52-9B84-286C997214E8}"/>
    <cellStyle name="Comma 6 3 4 2" xfId="26789" xr:uid="{996421BB-46EE-4A8C-A062-86D98E46DE2D}"/>
    <cellStyle name="Comma 6 3 4 3" xfId="28717" xr:uid="{2102EB1B-C2A8-4950-9631-F25C3FBE670B}"/>
    <cellStyle name="Comma 6 3 5" xfId="25826" xr:uid="{607CA72E-6F2D-47D2-A53D-D5BE3922EA74}"/>
    <cellStyle name="Comma 6 3 6" xfId="27753" xr:uid="{0412EBAD-7343-499C-99BE-B8FD6BD97524}"/>
    <cellStyle name="Comma 6 3 7" xfId="7672" xr:uid="{83F485CB-A8C2-4B32-919C-AB53E8C34AB2}"/>
    <cellStyle name="Comma 6 3 8" xfId="31842" xr:uid="{A5673EE5-DB38-4481-B423-D4B3A44ABE0D}"/>
    <cellStyle name="Comma 6 4" xfId="800" xr:uid="{670CEFAC-12DA-4B3C-8897-412C54513172}"/>
    <cellStyle name="Comma 6 4 2" xfId="2070" xr:uid="{797FA5FD-1316-4A4F-8F35-BF14F4142CAD}"/>
    <cellStyle name="Comma 6 4 2 2" xfId="3913" xr:uid="{0691A073-ABF5-4FB9-B4B8-4EF503877F00}"/>
    <cellStyle name="Comma 6 4 2 2 2" xfId="27002" xr:uid="{F43641B7-7CCC-4116-85C2-42D73C55E25B}"/>
    <cellStyle name="Comma 6 4 2 2 3" xfId="28930" xr:uid="{F68C86A6-7209-4253-A55A-946BF1124C28}"/>
    <cellStyle name="Comma 6 4 2 2 4" xfId="20896" xr:uid="{089DD226-EDCE-401C-9545-C5CF9CB75392}"/>
    <cellStyle name="Comma 6 4 2 3" xfId="26039" xr:uid="{5A841D3B-FE12-4DAB-9F4C-DD3A890A8E84}"/>
    <cellStyle name="Comma 6 4 2 4" xfId="27966" xr:uid="{AEA8E9CA-5DE2-4078-888B-2D29E2FD626F}"/>
    <cellStyle name="Comma 6 4 2 5" xfId="8691" xr:uid="{6E76D06A-2C46-48BD-B15E-FE6DD9FB6282}"/>
    <cellStyle name="Comma 6 4 3" xfId="3614" xr:uid="{18845917-69CA-438D-8C10-F38AAD086EE2}"/>
    <cellStyle name="Comma 6 4 3 2" xfId="23436" xr:uid="{B7B9D640-C2ED-4075-B8A3-AB107BAB5F2B}"/>
    <cellStyle name="Comma 6 4 3 2 2" xfId="27443" xr:uid="{A4E3D0C6-EDFD-46DD-BF5E-F5208CE27D15}"/>
    <cellStyle name="Comma 6 4 3 2 3" xfId="29371" xr:uid="{567EAB6D-484B-4EA0-87C5-49FEFEC82009}"/>
    <cellStyle name="Comma 6 4 3 3" xfId="26480" xr:uid="{94F2FAF5-1E35-496D-8595-F2000186CF26}"/>
    <cellStyle name="Comma 6 4 3 4" xfId="28408" xr:uid="{ECC99905-2398-4CD9-AC12-A9740266439A}"/>
    <cellStyle name="Comma 6 4 3 5" xfId="16581" xr:uid="{E81FE7C1-34B2-4CDC-A63A-2D5A05F00074}"/>
    <cellStyle name="Comma 6 4 4" xfId="19932" xr:uid="{13A11A6B-4E9D-4A58-A6E3-5D53796F68BD}"/>
    <cellStyle name="Comma 6 4 4 2" xfId="26790" xr:uid="{150A22DE-0CF6-41D2-B4A2-7E3A701F58FB}"/>
    <cellStyle name="Comma 6 4 4 3" xfId="28718" xr:uid="{2D0A550D-7393-4AC5-A573-914C3749B2DC}"/>
    <cellStyle name="Comma 6 4 5" xfId="25827" xr:uid="{B3FEDF6A-8793-4C67-AA0F-210E686BD980}"/>
    <cellStyle name="Comma 6 4 6" xfId="27754" xr:uid="{97D5BB4E-6685-4697-83E7-6251EABE0572}"/>
    <cellStyle name="Comma 6 4 7" xfId="7673" xr:uid="{0AFB7F29-8D88-4B9A-B555-74BC5637173D}"/>
    <cellStyle name="Comma 6 4 8" xfId="31843" xr:uid="{B9CB5756-D1B9-4CD8-B6CA-A8E357F3968B}"/>
    <cellStyle name="Comma 6 5" xfId="801" xr:uid="{FFFB2112-BC47-4633-9011-4362A19F0B4E}"/>
    <cellStyle name="Comma 6 5 2" xfId="2071" xr:uid="{B1B82C3B-28CA-4F2B-8D19-547FF15BB663}"/>
    <cellStyle name="Comma 6 5 2 2" xfId="3914" xr:uid="{12DD512C-D415-4D8C-8034-8DBD2F3BA554}"/>
    <cellStyle name="Comma 6 5 2 2 2" xfId="27003" xr:uid="{E9106120-E749-40F6-961E-42B75DB6FE4B}"/>
    <cellStyle name="Comma 6 5 2 2 3" xfId="28931" xr:uid="{D195E52A-38F8-4FBA-80E5-6C065E17CDEA}"/>
    <cellStyle name="Comma 6 5 2 2 4" xfId="20897" xr:uid="{73A48131-1359-4144-94F7-014BE72536E4}"/>
    <cellStyle name="Comma 6 5 2 3" xfId="26040" xr:uid="{BF4FAEE9-48BF-449F-8233-F5F75449A648}"/>
    <cellStyle name="Comma 6 5 2 4" xfId="27967" xr:uid="{673BD111-07E4-4C9E-A9A9-87451F13CCB4}"/>
    <cellStyle name="Comma 6 5 2 5" xfId="8692" xr:uid="{1D7D9F55-29FF-4C0A-ACED-47BD6D2E9EB2}"/>
    <cellStyle name="Comma 6 5 3" xfId="3615" xr:uid="{54B7BFC2-CCC2-4230-B237-35EEADB2AF1C}"/>
    <cellStyle name="Comma 6 5 3 2" xfId="23437" xr:uid="{E0C4AF98-23A2-4395-9A93-9153EFBACF81}"/>
    <cellStyle name="Comma 6 5 3 2 2" xfId="27444" xr:uid="{670EB9FA-E042-4064-8B15-B73ACD9DE20B}"/>
    <cellStyle name="Comma 6 5 3 2 3" xfId="29372" xr:uid="{7DDD6752-A75C-41E9-ADB1-05EA5C4D6C37}"/>
    <cellStyle name="Comma 6 5 3 3" xfId="26481" xr:uid="{98A763B2-1720-430F-A0B8-1643C9C6A2E1}"/>
    <cellStyle name="Comma 6 5 3 4" xfId="28409" xr:uid="{96F8993A-1C47-4604-A6A2-933EA549D5FD}"/>
    <cellStyle name="Comma 6 5 3 5" xfId="16582" xr:uid="{D246A14F-14C8-4369-A900-8BBB8E6079B3}"/>
    <cellStyle name="Comma 6 5 4" xfId="19933" xr:uid="{CD2699BB-1ED2-422F-95E1-5B0B4482CD85}"/>
    <cellStyle name="Comma 6 5 4 2" xfId="26791" xr:uid="{DE66D7B0-F2E0-47BB-84F8-D6737200342D}"/>
    <cellStyle name="Comma 6 5 4 3" xfId="28719" xr:uid="{D2D98EAC-7016-49FE-A21A-AF8D94FF4B2A}"/>
    <cellStyle name="Comma 6 5 5" xfId="25828" xr:uid="{2675BDF2-0B79-454E-A2F4-694EDC40929F}"/>
    <cellStyle name="Comma 6 5 6" xfId="27755" xr:uid="{9AE0BB97-F8F7-43C5-9C39-8F9B940141F6}"/>
    <cellStyle name="Comma 6 5 7" xfId="7674" xr:uid="{E453FC6A-8DA8-4A46-9650-B71053181399}"/>
    <cellStyle name="Comma 6 5 8" xfId="31844" xr:uid="{BA6DD249-9D73-4CA9-8745-C1B5057797EB}"/>
    <cellStyle name="Comma 6 6" xfId="802" xr:uid="{CD4ED304-A3EE-4F07-9590-6EE62A5E56A1}"/>
    <cellStyle name="Comma 6 6 2" xfId="2072" xr:uid="{F4E7DA1B-5AB2-48E2-8818-BAC39F597C82}"/>
    <cellStyle name="Comma 6 6 2 2" xfId="3915" xr:uid="{56E7C394-7387-47EE-BBFD-F85DE7B84C5B}"/>
    <cellStyle name="Comma 6 6 2 2 2" xfId="27004" xr:uid="{42A3FB97-D9A0-4997-9941-E5FB36574532}"/>
    <cellStyle name="Comma 6 6 2 2 3" xfId="28932" xr:uid="{19C64F54-30C6-453D-AD8A-8D830CD5079E}"/>
    <cellStyle name="Comma 6 6 2 2 4" xfId="20898" xr:uid="{B05073B6-05F7-4762-80C4-F7C92645659C}"/>
    <cellStyle name="Comma 6 6 2 3" xfId="26041" xr:uid="{D1283522-D794-4FCE-A43A-CA92330C1DD3}"/>
    <cellStyle name="Comma 6 6 2 4" xfId="27968" xr:uid="{351E5A5E-823C-45D0-96E0-9441E8B864EE}"/>
    <cellStyle name="Comma 6 6 2 5" xfId="8693" xr:uid="{57483F58-9113-40AF-8E83-2AC6BA4AA36E}"/>
    <cellStyle name="Comma 6 6 3" xfId="3616" xr:uid="{31F80E51-7510-4F16-A74D-A3D8E2C94A51}"/>
    <cellStyle name="Comma 6 6 3 2" xfId="23438" xr:uid="{FF22410F-9B09-4137-B55C-8E1FB2DB6816}"/>
    <cellStyle name="Comma 6 6 3 2 2" xfId="27445" xr:uid="{1DAF38DB-EE3D-4223-BC02-6F001165396F}"/>
    <cellStyle name="Comma 6 6 3 2 3" xfId="29373" xr:uid="{0535A6F0-3106-47E2-8EAC-80DA0B87FF8C}"/>
    <cellStyle name="Comma 6 6 3 3" xfId="26482" xr:uid="{5BC42D6A-E2F9-4C25-9F72-2B3352B3820F}"/>
    <cellStyle name="Comma 6 6 3 4" xfId="28410" xr:uid="{9EECFE2A-6929-457E-804A-A97EB70F15DE}"/>
    <cellStyle name="Comma 6 6 3 5" xfId="16583" xr:uid="{F44D2E80-DA3B-40AC-A0E2-C706783D3547}"/>
    <cellStyle name="Comma 6 6 4" xfId="19934" xr:uid="{4A11E135-A486-40B3-9A48-4535B3B7A371}"/>
    <cellStyle name="Comma 6 6 4 2" xfId="26792" xr:uid="{E13BD070-8EB4-47B7-993A-9F4D573B1F29}"/>
    <cellStyle name="Comma 6 6 4 3" xfId="28720" xr:uid="{1B733283-BA1C-404B-B84C-8ABE447C36A6}"/>
    <cellStyle name="Comma 6 6 5" xfId="25829" xr:uid="{E400708E-E63B-490D-991A-D4C9943EF398}"/>
    <cellStyle name="Comma 6 6 6" xfId="27756" xr:uid="{571B21A4-0312-45DF-BDD0-D2D2FF059C1C}"/>
    <cellStyle name="Comma 6 6 7" xfId="7675" xr:uid="{594ABC8F-F8AD-4C44-AAF3-2786CA476BAA}"/>
    <cellStyle name="Comma 6 6 8" xfId="31845" xr:uid="{1786EC5C-CA20-4085-9A3E-CA6F545F6863}"/>
    <cellStyle name="Comma 6 7" xfId="803" xr:uid="{91FCBC2F-EC8A-4622-BB44-6400A676E53D}"/>
    <cellStyle name="Comma 6 7 2" xfId="2073" xr:uid="{91CF76FB-8459-4D25-92AF-A11C8FEBF21A}"/>
    <cellStyle name="Comma 6 7 2 2" xfId="3916" xr:uid="{2BB86543-9997-4AAB-9073-5B97AD9DAC42}"/>
    <cellStyle name="Comma 6 7 2 2 2" xfId="27005" xr:uid="{8854AA58-F166-4BBA-8AD1-5114ABE9E3E8}"/>
    <cellStyle name="Comma 6 7 2 2 3" xfId="28933" xr:uid="{E11D590C-D1EC-4207-BE32-D0943BEE0BDE}"/>
    <cellStyle name="Comma 6 7 2 2 4" xfId="20899" xr:uid="{6B7C46A1-9BC3-4C30-A0D1-EE2012CFDAFF}"/>
    <cellStyle name="Comma 6 7 2 3" xfId="26042" xr:uid="{3197F5A7-8843-44F5-91C9-8EC2363D824C}"/>
    <cellStyle name="Comma 6 7 2 4" xfId="27969" xr:uid="{2C755CEE-A90F-45F6-9B01-CD3F5A73068E}"/>
    <cellStyle name="Comma 6 7 2 5" xfId="8694" xr:uid="{AD1EAE08-0676-4980-865F-C7C11AB808E5}"/>
    <cellStyle name="Comma 6 7 3" xfId="3617" xr:uid="{105351FD-15A4-4D36-B408-F4580B9C4D22}"/>
    <cellStyle name="Comma 6 7 3 2" xfId="23439" xr:uid="{72B63D61-3556-4D88-BC9D-57E0D4D83347}"/>
    <cellStyle name="Comma 6 7 3 2 2" xfId="27446" xr:uid="{2B4A5AD5-05FC-42D7-8DB5-08A93B76CF5D}"/>
    <cellStyle name="Comma 6 7 3 2 3" xfId="29374" xr:uid="{240AEF37-8275-4B77-A3C7-82D2447F59E1}"/>
    <cellStyle name="Comma 6 7 3 3" xfId="26483" xr:uid="{AD2CCC8D-C0D4-4BE1-8F2F-6CEDF5BCD500}"/>
    <cellStyle name="Comma 6 7 3 4" xfId="28411" xr:uid="{F2FC7FBF-2744-4503-B00D-820B82E607EC}"/>
    <cellStyle name="Comma 6 7 3 5" xfId="16584" xr:uid="{D5CE8EBB-ACB9-4F35-8A74-CFF820A2878C}"/>
    <cellStyle name="Comma 6 7 4" xfId="19935" xr:uid="{863C6F71-7EE3-428F-A04F-9C7BE38B571C}"/>
    <cellStyle name="Comma 6 7 4 2" xfId="26793" xr:uid="{19E3864F-B69D-406B-98DB-AC7118CE6C57}"/>
    <cellStyle name="Comma 6 7 4 3" xfId="28721" xr:uid="{9CDC002D-1B61-493E-9ACE-203529943F9C}"/>
    <cellStyle name="Comma 6 7 5" xfId="25830" xr:uid="{74D322CB-268B-4341-9B28-6F7F654D0B67}"/>
    <cellStyle name="Comma 6 7 6" xfId="27757" xr:uid="{D413BF68-0C57-43B0-ABCF-A3439AF2B775}"/>
    <cellStyle name="Comma 6 7 7" xfId="7676" xr:uid="{E2F126A5-EAC8-42A0-864D-56E79AE2F5B5}"/>
    <cellStyle name="Comma 6 7 8" xfId="31846" xr:uid="{B278620C-3B55-42D9-8BA2-BEDAAF7CAAF7}"/>
    <cellStyle name="Comma 6 8" xfId="804" xr:uid="{4B2D32CE-E2B5-4474-B48D-6965D75D2CF1}"/>
    <cellStyle name="Comma 6 8 2" xfId="2074" xr:uid="{42EFC51A-74DC-46AB-B062-534D289A975D}"/>
    <cellStyle name="Comma 6 8 2 2" xfId="3917" xr:uid="{01BD5888-4C89-4528-9B7F-111FB3FB0890}"/>
    <cellStyle name="Comma 6 8 2 2 2" xfId="27006" xr:uid="{9E886B13-8A93-4FC6-9F6C-EF18A078DDDD}"/>
    <cellStyle name="Comma 6 8 2 2 3" xfId="28934" xr:uid="{80CC9F6B-79FA-473A-BE21-4F5E1814DEF5}"/>
    <cellStyle name="Comma 6 8 2 2 4" xfId="20900" xr:uid="{61A8C79C-E95C-4930-A7F4-23F5A02A0B53}"/>
    <cellStyle name="Comma 6 8 2 3" xfId="26043" xr:uid="{80CF3B50-9B14-437D-8AB4-FE67BEADBB99}"/>
    <cellStyle name="Comma 6 8 2 4" xfId="27970" xr:uid="{D7E14E77-1501-4517-8770-14F4F9A62DE4}"/>
    <cellStyle name="Comma 6 8 2 5" xfId="8695" xr:uid="{4C99E084-70BF-4BA4-89AC-D87BD06DF072}"/>
    <cellStyle name="Comma 6 8 3" xfId="3618" xr:uid="{7E8E60CD-05BF-40A7-BD78-D641B7998632}"/>
    <cellStyle name="Comma 6 8 3 2" xfId="23440" xr:uid="{209137E7-FD64-491E-93A4-2CBFB560BE0A}"/>
    <cellStyle name="Comma 6 8 3 2 2" xfId="27447" xr:uid="{71EF6370-0D75-44A2-B8A6-E1C4C63D07E3}"/>
    <cellStyle name="Comma 6 8 3 2 3" xfId="29375" xr:uid="{DDC2B0C8-EF66-4103-8E56-BD15908D43D3}"/>
    <cellStyle name="Comma 6 8 3 3" xfId="26484" xr:uid="{8B90DF6A-3B6A-4718-9F08-E28DF63B2440}"/>
    <cellStyle name="Comma 6 8 3 4" xfId="28412" xr:uid="{176E5FD6-E850-4125-A8D3-C5D452D8A492}"/>
    <cellStyle name="Comma 6 8 3 5" xfId="16585" xr:uid="{4777098A-6C33-4FD3-A593-0DC4BCE36A7F}"/>
    <cellStyle name="Comma 6 8 4" xfId="19936" xr:uid="{DA2C9D57-C7CE-48FF-ABA8-C3B038F25FA4}"/>
    <cellStyle name="Comma 6 8 4 2" xfId="26794" xr:uid="{02F23C9D-F640-446E-B997-77B6F528D2C1}"/>
    <cellStyle name="Comma 6 8 4 3" xfId="28722" xr:uid="{3EEFB599-5E9F-48EB-9197-F744E5C30356}"/>
    <cellStyle name="Comma 6 8 5" xfId="25831" xr:uid="{EE1EE8D5-B288-41A7-85D7-8FEF4F71DEF6}"/>
    <cellStyle name="Comma 6 8 6" xfId="27758" xr:uid="{86EDBAD2-4646-485B-A22B-C05663C52340}"/>
    <cellStyle name="Comma 6 8 7" xfId="7677" xr:uid="{26FF1704-1BDA-4BBF-8C06-4BE898577D1F}"/>
    <cellStyle name="Comma 6 8 8" xfId="31847" xr:uid="{67D10100-13BD-4A9D-9F4E-F3800E49A17B}"/>
    <cellStyle name="Comma 6 9" xfId="2067" xr:uid="{6FF5F1BA-0171-4AF2-9CE3-B4B1954FC1D9}"/>
    <cellStyle name="Comma 6 9 2" xfId="3910" xr:uid="{BFAE62DD-5033-42CD-8076-C8253F296591}"/>
    <cellStyle name="Comma 6 9 2 2" xfId="26999" xr:uid="{BB1AB7F2-3ECA-4B4C-AD13-02C3AC3AFD58}"/>
    <cellStyle name="Comma 6 9 2 3" xfId="28927" xr:uid="{00759963-D885-491A-99F6-A59F05F5ADE9}"/>
    <cellStyle name="Comma 6 9 2 4" xfId="20893" xr:uid="{62CA3AA9-A4A9-4260-9850-41DC5D6B674C}"/>
    <cellStyle name="Comma 6 9 3" xfId="26036" xr:uid="{E2EAE2BF-B06E-4265-A26B-E52CA390EE5A}"/>
    <cellStyle name="Comma 6 9 4" xfId="27963" xr:uid="{FF68DC23-8254-4D57-AF37-F5F4C54C5BAD}"/>
    <cellStyle name="Comma 6 9 5" xfId="8688" xr:uid="{1AB5508B-D8E3-4223-9E2C-CD680BE3E491}"/>
    <cellStyle name="Comma 7" xfId="805" xr:uid="{B957CF05-B2BB-476B-9C92-7B6B1A99CC98}"/>
    <cellStyle name="Comma 7 10" xfId="806" xr:uid="{15C3EC34-6270-435F-8651-987E2E65E5AA}"/>
    <cellStyle name="Comma 7 10 2" xfId="2075" xr:uid="{F3EF7840-7F1F-4DEC-9B88-7E3B784E4A5E}"/>
    <cellStyle name="Comma 7 10 2 2" xfId="3918" xr:uid="{12E80B07-1781-41CB-853F-D7743CBA22D4}"/>
    <cellStyle name="Comma 7 10 2 2 2" xfId="27007" xr:uid="{F28D83AF-5780-4139-BCD8-ABC01AAE8373}"/>
    <cellStyle name="Comma 7 10 2 2 3" xfId="28935" xr:uid="{258DBBD0-5937-4D15-ADFF-3CCD15AAD2DA}"/>
    <cellStyle name="Comma 7 10 2 2 4" xfId="20901" xr:uid="{1E2B763D-34F5-47A0-9CD8-5592755264A5}"/>
    <cellStyle name="Comma 7 10 2 3" xfId="26044" xr:uid="{51558F71-846B-4B72-BB42-1963A0A1AE19}"/>
    <cellStyle name="Comma 7 10 2 4" xfId="27971" xr:uid="{CC0407C2-D509-4731-9BE8-C3DD535AB8BD}"/>
    <cellStyle name="Comma 7 10 2 5" xfId="8696" xr:uid="{1AAE4850-5BF1-433C-8F47-7ABF707F9AB9}"/>
    <cellStyle name="Comma 7 10 3" xfId="3619" xr:uid="{8303B756-95C8-4C85-806B-29E0E6B19CB4}"/>
    <cellStyle name="Comma 7 10 3 2" xfId="23441" xr:uid="{4D048728-9F01-472C-8276-6B14CC79ABF9}"/>
    <cellStyle name="Comma 7 10 3 2 2" xfId="27448" xr:uid="{33A6BF0C-CA84-4397-999D-8A7CAC4D84F7}"/>
    <cellStyle name="Comma 7 10 3 2 3" xfId="29376" xr:uid="{84765545-4C79-45F8-858C-3CED3C092B69}"/>
    <cellStyle name="Comma 7 10 3 3" xfId="26485" xr:uid="{E57009D7-F8A9-4A59-9499-69B60745E699}"/>
    <cellStyle name="Comma 7 10 3 4" xfId="28413" xr:uid="{1D34EA75-E414-401C-9158-B39FA3BEB19A}"/>
    <cellStyle name="Comma 7 10 3 5" xfId="16586" xr:uid="{0D0658DC-CBE4-4DE1-B498-DD028A050F63}"/>
    <cellStyle name="Comma 7 10 4" xfId="19937" xr:uid="{660F08F1-D879-46F9-94E2-375E9E201169}"/>
    <cellStyle name="Comma 7 10 4 2" xfId="26795" xr:uid="{A13F12A3-E695-434B-841A-68F7EDE1C444}"/>
    <cellStyle name="Comma 7 10 4 3" xfId="28723" xr:uid="{0D6C6EC4-C6FE-4545-9CF4-B644D4EAD63E}"/>
    <cellStyle name="Comma 7 10 5" xfId="25832" xr:uid="{F7A9962E-308B-4B2D-8B28-905EFC809DA8}"/>
    <cellStyle name="Comma 7 10 6" xfId="27759" xr:uid="{98DEF150-181E-463F-81A9-5B17AE2AF8D3}"/>
    <cellStyle name="Comma 7 10 7" xfId="7678" xr:uid="{C1B357DB-562D-455D-A55F-4D97D61D71DB}"/>
    <cellStyle name="Comma 7 10 8" xfId="31848" xr:uid="{CB129FD3-8C1D-456B-8616-2FD45C00996B}"/>
    <cellStyle name="Comma 7 11" xfId="807" xr:uid="{DFC92F24-05CB-4E3E-9186-64DAC4899826}"/>
    <cellStyle name="Comma 7 11 2" xfId="2076" xr:uid="{072177B8-7EBB-400E-A818-95BFF42FEEAF}"/>
    <cellStyle name="Comma 7 11 2 2" xfId="3083" xr:uid="{ED3EB620-B108-4C35-B41E-5FB414C826CB}"/>
    <cellStyle name="Comma 7 11 2 2 2" xfId="27139" xr:uid="{47D1B82B-ACAD-4260-BBD5-46248FE3A95B}"/>
    <cellStyle name="Comma 7 11 2 2 3" xfId="29067" xr:uid="{DED5CF90-06C7-4603-9440-2555BC158400}"/>
    <cellStyle name="Comma 7 11 2 2 4" xfId="21053" xr:uid="{2A720356-F975-4C34-8E79-FD155F27E42D}"/>
    <cellStyle name="Comma 7 11 2 3" xfId="3309" xr:uid="{8B70F42E-421A-4ECA-BABE-B97B4993A95C}"/>
    <cellStyle name="Comma 7 11 2 3 2" xfId="26176" xr:uid="{A726F72A-2247-49CD-9EBB-D3C5AC3AC60C}"/>
    <cellStyle name="Comma 7 11 2 4" xfId="28103" xr:uid="{FD6584FE-1B5A-45D6-8678-A11B2FF4058D}"/>
    <cellStyle name="Comma 7 11 2 5" xfId="9054" xr:uid="{74AD113D-5867-4D26-B403-43E2A9BC0043}"/>
    <cellStyle name="Comma 7 11 3" xfId="19938" xr:uid="{88FACB6B-85BD-4472-B483-44D9CF63855D}"/>
    <cellStyle name="Comma 7 11 3 2" xfId="26796" xr:uid="{A0E888CC-9628-4995-9386-B18DE9D0E4DB}"/>
    <cellStyle name="Comma 7 11 3 3" xfId="28724" xr:uid="{49FAABF4-FDA4-4E34-96AF-D4BE231F4CCA}"/>
    <cellStyle name="Comma 7 11 4" xfId="25833" xr:uid="{A9317C00-6E91-4EF0-8110-A795A3DCB992}"/>
    <cellStyle name="Comma 7 11 5" xfId="27760" xr:uid="{44F40114-C0D0-41B3-B7B7-38484007946C}"/>
    <cellStyle name="Comma 7 11 6" xfId="7679" xr:uid="{3281AFBE-8243-45F2-8134-4ABBE3B86A87}"/>
    <cellStyle name="Comma 7 11 7" xfId="31849" xr:uid="{FD752A03-6E40-4F66-BF8C-31C779AC85E3}"/>
    <cellStyle name="Comma 7 12" xfId="808" xr:uid="{FF1AD609-986D-4D03-83E3-10C5F315C6BC}"/>
    <cellStyle name="Comma 7 12 2" xfId="2077" xr:uid="{674C7A35-3A14-4B31-84F3-A8EF4F5BB835}"/>
    <cellStyle name="Comma 7 12 2 2" xfId="3919" xr:uid="{B65E4DAA-ED94-4A73-B121-985062750105}"/>
    <cellStyle name="Comma 7 12 2 2 2" xfId="27008" xr:uid="{7FD614B1-35BA-4E32-89FB-898E74F0CB89}"/>
    <cellStyle name="Comma 7 12 2 2 3" xfId="28936" xr:uid="{70FD96F3-8116-4BCC-A412-629476168808}"/>
    <cellStyle name="Comma 7 12 2 2 4" xfId="20902" xr:uid="{17278C27-73AF-4992-ACE5-3A467E99829D}"/>
    <cellStyle name="Comma 7 12 2 3" xfId="26045" xr:uid="{E6F51F12-27BE-4C7B-9719-A924C89EED39}"/>
    <cellStyle name="Comma 7 12 2 4" xfId="27972" xr:uid="{002EB3A6-0DC6-4A39-B7D3-EB54D25AD908}"/>
    <cellStyle name="Comma 7 12 2 5" xfId="8697" xr:uid="{3A6BFDDF-7239-4EED-B116-B7230127459F}"/>
    <cellStyle name="Comma 7 12 3" xfId="3620" xr:uid="{4BA203C4-81B8-4A3F-BB86-B225843950C4}"/>
    <cellStyle name="Comma 7 12 3 2" xfId="23442" xr:uid="{F356E731-AEF8-459C-B92F-5B9B7D6E32F8}"/>
    <cellStyle name="Comma 7 12 3 2 2" xfId="27449" xr:uid="{90859838-8700-4D18-B502-3C4DC2AE2884}"/>
    <cellStyle name="Comma 7 12 3 2 3" xfId="29377" xr:uid="{852F750B-17F0-45C5-81BA-BE5347DD5B7A}"/>
    <cellStyle name="Comma 7 12 3 3" xfId="26486" xr:uid="{394259E4-A3E5-41D6-B43D-C48ED5B3765A}"/>
    <cellStyle name="Comma 7 12 3 4" xfId="28414" xr:uid="{761D5116-72ED-4757-BEFE-7477B93E4B2A}"/>
    <cellStyle name="Comma 7 12 3 5" xfId="16587" xr:uid="{4CD5B127-0A81-4129-A1C1-E0B4D34EAE4D}"/>
    <cellStyle name="Comma 7 12 4" xfId="19939" xr:uid="{E4A8D3B3-0B88-4373-AABA-6266B610942F}"/>
    <cellStyle name="Comma 7 12 4 2" xfId="26797" xr:uid="{8B16852A-9F6C-4D3D-BC7F-3B9BD3CE1B83}"/>
    <cellStyle name="Comma 7 12 4 3" xfId="28725" xr:uid="{A32513DE-552E-49A9-ACAA-AD8C9B6B84BE}"/>
    <cellStyle name="Comma 7 12 5" xfId="25834" xr:uid="{BE3F12BA-51E6-4FD4-90DB-BB1986D06A6D}"/>
    <cellStyle name="Comma 7 12 6" xfId="27761" xr:uid="{A09661C5-0764-4CC7-95AA-66FB6E70D13C}"/>
    <cellStyle name="Comma 7 12 7" xfId="7680" xr:uid="{F76656D0-DF44-460E-B464-F83630E63904}"/>
    <cellStyle name="Comma 7 12 8" xfId="31850" xr:uid="{4D273220-22FF-4B33-8041-B8B2DD1FCDE3}"/>
    <cellStyle name="Comma 7 13" xfId="809" xr:uid="{49086AFE-62F0-4D07-BDB5-D2DD97A9B5AB}"/>
    <cellStyle name="Comma 7 13 2" xfId="2078" xr:uid="{090FD793-E405-4797-8415-3F2D9FBF39FE}"/>
    <cellStyle name="Comma 7 13 2 2" xfId="3920" xr:uid="{3883990A-092E-40AB-80BA-CA0E8875DD8D}"/>
    <cellStyle name="Comma 7 13 2 2 2" xfId="27009" xr:uid="{B8D37899-3884-492F-8C41-8F520056489D}"/>
    <cellStyle name="Comma 7 13 2 2 3" xfId="28937" xr:uid="{866607A5-3CFC-49A6-8BEF-CA3F8E60C5F7}"/>
    <cellStyle name="Comma 7 13 2 2 4" xfId="20903" xr:uid="{60DA997C-A2C0-471E-A3DC-505551348791}"/>
    <cellStyle name="Comma 7 13 2 3" xfId="26046" xr:uid="{FB6A8BE8-319A-4790-B190-E7E48E89A42E}"/>
    <cellStyle name="Comma 7 13 2 4" xfId="27973" xr:uid="{3684E701-EBF6-4096-AFF6-E28597F7764F}"/>
    <cellStyle name="Comma 7 13 2 5" xfId="8698" xr:uid="{730695DC-4E4C-4BA6-B9AF-BCC6FDD03AE0}"/>
    <cellStyle name="Comma 7 13 3" xfId="3621" xr:uid="{9C7CD436-2669-49C3-A704-6160B2D1DBDB}"/>
    <cellStyle name="Comma 7 13 3 2" xfId="23443" xr:uid="{0BAF502B-CE61-4E72-97CA-E6DE0D5CE7BB}"/>
    <cellStyle name="Comma 7 13 3 2 2" xfId="27450" xr:uid="{36F0DBF5-F08F-4EFD-BA2E-E0C47BEBAF5A}"/>
    <cellStyle name="Comma 7 13 3 2 3" xfId="29378" xr:uid="{16CB97A9-9FF2-49F4-93A0-4C53DD4AF526}"/>
    <cellStyle name="Comma 7 13 3 3" xfId="26487" xr:uid="{B0F0076B-9BCB-4FEB-A06E-C73124F266D4}"/>
    <cellStyle name="Comma 7 13 3 4" xfId="28415" xr:uid="{77ACD8C8-81E3-4D49-98FD-41B5FDC18BEF}"/>
    <cellStyle name="Comma 7 13 3 5" xfId="16588" xr:uid="{E546A97F-515B-4E4B-B729-EEA0B2FD8A83}"/>
    <cellStyle name="Comma 7 13 4" xfId="19940" xr:uid="{F5D2E5E9-9E8D-4C95-9FA8-E26953598BC0}"/>
    <cellStyle name="Comma 7 13 4 2" xfId="26798" xr:uid="{504875A4-F7EB-4E39-A920-938673ADFC0D}"/>
    <cellStyle name="Comma 7 13 4 3" xfId="28726" xr:uid="{1271B464-0D45-49A4-8D87-F1E8B6A0ED57}"/>
    <cellStyle name="Comma 7 13 5" xfId="25835" xr:uid="{809CC34A-8D0A-418C-8C62-6F203102D70B}"/>
    <cellStyle name="Comma 7 13 6" xfId="27762" xr:uid="{3AFA6346-DE81-44A6-8F49-13AF5E3600C0}"/>
    <cellStyle name="Comma 7 13 7" xfId="7681" xr:uid="{CF217997-FFC0-4DD8-994F-D22F81938385}"/>
    <cellStyle name="Comma 7 13 8" xfId="31851" xr:uid="{D8F2C00C-1758-4F7A-837D-07929B204616}"/>
    <cellStyle name="Comma 7 14" xfId="810" xr:uid="{2964A512-B445-4F71-845A-A70470A41CA2}"/>
    <cellStyle name="Comma 7 14 2" xfId="2079" xr:uid="{3831C3B0-3C1D-4584-B124-A2056CD7D0B3}"/>
    <cellStyle name="Comma 7 14 2 2" xfId="3921" xr:uid="{0BBC6282-D40B-4485-AF8D-D9F3D48F5D7D}"/>
    <cellStyle name="Comma 7 14 2 2 2" xfId="27010" xr:uid="{D22E7AB6-E624-4677-8516-23F3636BB9E7}"/>
    <cellStyle name="Comma 7 14 2 2 3" xfId="28938" xr:uid="{0D4F9F67-26DE-43E0-93B7-BFD7943B09A4}"/>
    <cellStyle name="Comma 7 14 2 2 4" xfId="20904" xr:uid="{CCF3ED98-EC6B-4C6F-8612-2F31F9AE743C}"/>
    <cellStyle name="Comma 7 14 2 3" xfId="26047" xr:uid="{34869ECC-D0B0-4AEC-B878-9265BA169D21}"/>
    <cellStyle name="Comma 7 14 2 4" xfId="27974" xr:uid="{567C3FDC-E013-4F4D-99D5-BF21A818E5AB}"/>
    <cellStyle name="Comma 7 14 2 5" xfId="8699" xr:uid="{C88FED1D-DB67-40C0-88BA-232F6B09F75F}"/>
    <cellStyle name="Comma 7 14 3" xfId="3622" xr:uid="{D6A44622-FA53-4277-9DDA-FCB223E87EB7}"/>
    <cellStyle name="Comma 7 14 3 2" xfId="23444" xr:uid="{36E58964-2266-4FDD-A3CB-6B690293CDE6}"/>
    <cellStyle name="Comma 7 14 3 2 2" xfId="27451" xr:uid="{337B6EB4-2943-46DE-9FDF-7936E43219BA}"/>
    <cellStyle name="Comma 7 14 3 2 3" xfId="29379" xr:uid="{62F80231-E3F1-4E24-A265-92096FCB9C6D}"/>
    <cellStyle name="Comma 7 14 3 3" xfId="26488" xr:uid="{86B5D54D-66B2-496E-8371-FB8C496A8E16}"/>
    <cellStyle name="Comma 7 14 3 4" xfId="28416" xr:uid="{80997B19-BAE6-4E7F-80A9-FA201F60E245}"/>
    <cellStyle name="Comma 7 14 3 5" xfId="16589" xr:uid="{7DFD3294-C5BC-4F66-AD37-E6D304ADA1F9}"/>
    <cellStyle name="Comma 7 14 4" xfId="19941" xr:uid="{A23ACBB6-C4CC-4F10-B492-5DD2E0D44361}"/>
    <cellStyle name="Comma 7 14 4 2" xfId="26799" xr:uid="{FD35B0FD-B1DE-47DE-8109-2FD639E8F270}"/>
    <cellStyle name="Comma 7 14 4 3" xfId="28727" xr:uid="{B5401E28-5D3C-406C-9901-93A0C6FA4411}"/>
    <cellStyle name="Comma 7 14 5" xfId="25836" xr:uid="{9AF61DEF-4303-4E53-BF16-767784A8C586}"/>
    <cellStyle name="Comma 7 14 6" xfId="27763" xr:uid="{EB253670-4E1C-49B7-BD75-06AC921B28C1}"/>
    <cellStyle name="Comma 7 14 7" xfId="7682" xr:uid="{354F2358-4BF1-40DA-9C70-63475C11C199}"/>
    <cellStyle name="Comma 7 14 8" xfId="31852" xr:uid="{001DB593-56F0-431C-93A2-2D6F9D92170F}"/>
    <cellStyle name="Comma 7 15" xfId="811" xr:uid="{4A72F2FF-EFDB-4E53-8F6A-FAFF61704652}"/>
    <cellStyle name="Comma 7 15 2" xfId="2080" xr:uid="{665FB2C2-1E8F-4C41-912B-57F46448EEA3}"/>
    <cellStyle name="Comma 7 15 2 2" xfId="3922" xr:uid="{D080BBCD-1E90-4DD3-B8C0-9B05DEC8A6CB}"/>
    <cellStyle name="Comma 7 15 2 2 2" xfId="27011" xr:uid="{2278A1C3-4182-46C8-B7EC-A4ABB3FA4C6B}"/>
    <cellStyle name="Comma 7 15 2 2 3" xfId="28939" xr:uid="{3E90B4DB-0601-4377-93A3-5111AB530B58}"/>
    <cellStyle name="Comma 7 15 2 2 4" xfId="20905" xr:uid="{58A6A13A-EC42-4469-8723-4240A4CF97D9}"/>
    <cellStyle name="Comma 7 15 2 3" xfId="26048" xr:uid="{A71C7FE5-59F8-402E-BC23-CFB1401C30DF}"/>
    <cellStyle name="Comma 7 15 2 4" xfId="27975" xr:uid="{6DF63A51-F56C-447C-AC37-2EFC9F82A4CE}"/>
    <cellStyle name="Comma 7 15 2 5" xfId="8700" xr:uid="{22619212-F48C-45C0-929D-5EC4BB02A878}"/>
    <cellStyle name="Comma 7 15 3" xfId="3623" xr:uid="{270C4D62-B82F-47EF-9144-90621CCF4EC7}"/>
    <cellStyle name="Comma 7 15 3 2" xfId="23445" xr:uid="{A95262A1-080A-41D0-B69E-4E46DD1117DD}"/>
    <cellStyle name="Comma 7 15 3 2 2" xfId="27452" xr:uid="{72EF5BDA-C762-47C7-B462-35A99F65B90E}"/>
    <cellStyle name="Comma 7 15 3 2 3" xfId="29380" xr:uid="{34A6661F-C400-4D23-A136-7EDAE07652C5}"/>
    <cellStyle name="Comma 7 15 3 3" xfId="26489" xr:uid="{2AEF7615-92E7-4729-9D58-D9512A2427A7}"/>
    <cellStyle name="Comma 7 15 3 4" xfId="28417" xr:uid="{870D63E6-CCC5-4FBB-A9EC-4EED9C19BC9B}"/>
    <cellStyle name="Comma 7 15 3 5" xfId="16590" xr:uid="{408E822F-E7B5-414A-A8EF-CD66CFFAA5E8}"/>
    <cellStyle name="Comma 7 15 4" xfId="19942" xr:uid="{0FFEE134-5CCE-409A-91CB-2498899829B5}"/>
    <cellStyle name="Comma 7 15 4 2" xfId="26800" xr:uid="{C64D00AC-06DB-485D-B968-44FDFB7664E3}"/>
    <cellStyle name="Comma 7 15 4 3" xfId="28728" xr:uid="{F956D918-6183-498E-87E6-B24C363B5671}"/>
    <cellStyle name="Comma 7 15 5" xfId="25837" xr:uid="{82785C40-CC7D-41A2-BAD5-800EC0C172C9}"/>
    <cellStyle name="Comma 7 15 6" xfId="27764" xr:uid="{A87D5299-9963-44EC-81DB-75551F1FFADD}"/>
    <cellStyle name="Comma 7 15 7" xfId="7683" xr:uid="{F4BEA845-053D-4E62-BBE6-8C43D41FA81D}"/>
    <cellStyle name="Comma 7 15 8" xfId="31853" xr:uid="{AF3E3A51-3051-4BC6-8641-706F47713AD7}"/>
    <cellStyle name="Comma 7 16" xfId="812" xr:uid="{F9FFC219-F57A-44BF-BFF4-C47E69B86D58}"/>
    <cellStyle name="Comma 7 16 2" xfId="2081" xr:uid="{4D8EEA36-E5E2-48EC-BB2E-7BD562596ACC}"/>
    <cellStyle name="Comma 7 16 2 2" xfId="3084" xr:uid="{B54E2D88-13D0-4F12-9F28-32903A53FF8A}"/>
    <cellStyle name="Comma 7 16 2 2 2" xfId="27140" xr:uid="{DB88A43A-2DED-44D3-9D99-E50F15B8A192}"/>
    <cellStyle name="Comma 7 16 2 2 3" xfId="29068" xr:uid="{2FF3C218-4621-4B69-9C70-F50C768405B3}"/>
    <cellStyle name="Comma 7 16 2 2 4" xfId="21054" xr:uid="{38A2B325-2E9C-41F2-8CE0-32E50939B356}"/>
    <cellStyle name="Comma 7 16 2 3" xfId="3310" xr:uid="{BC21A741-39AB-4404-ABEC-D35331149E53}"/>
    <cellStyle name="Comma 7 16 2 3 2" xfId="26177" xr:uid="{6AF83976-F5ED-4FEF-9DDF-F0C9059C8D2D}"/>
    <cellStyle name="Comma 7 16 2 4" xfId="28104" xr:uid="{B0634E07-74D0-41CF-8BB3-6F78F50663DB}"/>
    <cellStyle name="Comma 7 16 2 5" xfId="9055" xr:uid="{FAE1BB3B-35B5-402A-A73D-D1BC28F08FFB}"/>
    <cellStyle name="Comma 7 16 3" xfId="19943" xr:uid="{E64A59C8-BBC7-4EA5-B1F1-209239849FFD}"/>
    <cellStyle name="Comma 7 16 3 2" xfId="26801" xr:uid="{690066AA-5B4E-4728-A071-BAAF96820778}"/>
    <cellStyle name="Comma 7 16 3 3" xfId="28729" xr:uid="{CA5BBABF-69B5-4FCD-9624-D471521A3223}"/>
    <cellStyle name="Comma 7 16 4" xfId="25838" xr:uid="{10FD2275-F7BC-400E-982D-76E63C7414F2}"/>
    <cellStyle name="Comma 7 16 5" xfId="27765" xr:uid="{FDCD2B91-9587-4A22-8617-EA42DF3E5134}"/>
    <cellStyle name="Comma 7 16 6" xfId="7684" xr:uid="{5EE79633-EAE1-42D3-97B6-E923376B8822}"/>
    <cellStyle name="Comma 7 16 7" xfId="31854" xr:uid="{C17A37C1-1383-4857-A4A7-392BB02E3AE8}"/>
    <cellStyle name="Comma 7 17" xfId="813" xr:uid="{94F9932A-3AA5-40EE-8C66-1CBF6F9FD94B}"/>
    <cellStyle name="Comma 7 17 2" xfId="2082" xr:uid="{F9FFE83F-1114-488F-9A53-809118A65249}"/>
    <cellStyle name="Comma 7 17 2 2" xfId="3085" xr:uid="{CB83F3B2-681C-4EDF-BC7C-20E5E813B391}"/>
    <cellStyle name="Comma 7 17 2 2 2" xfId="27141" xr:uid="{3301AFB5-5D3E-4DB7-A786-E21E9E413134}"/>
    <cellStyle name="Comma 7 17 2 2 3" xfId="29069" xr:uid="{70D5F5D2-9CCF-4345-9AEC-50BE7BCEF461}"/>
    <cellStyle name="Comma 7 17 2 2 4" xfId="21055" xr:uid="{E2301224-FA0D-4C62-95E5-0BA3798C17AF}"/>
    <cellStyle name="Comma 7 17 2 3" xfId="3311" xr:uid="{67917D90-D39B-4AA1-A2EA-F76F17B91CF4}"/>
    <cellStyle name="Comma 7 17 2 3 2" xfId="26178" xr:uid="{ECE6E832-3AE6-465E-ADA3-8F2B75561094}"/>
    <cellStyle name="Comma 7 17 2 4" xfId="28105" xr:uid="{49B48614-668B-415A-990A-DC4F84D97578}"/>
    <cellStyle name="Comma 7 17 2 5" xfId="9056" xr:uid="{E517FDFB-87BD-44E0-8C16-A721C43FD04D}"/>
    <cellStyle name="Comma 7 17 3" xfId="19944" xr:uid="{6614A305-A57F-42B5-95FA-A1C32180876B}"/>
    <cellStyle name="Comma 7 17 3 2" xfId="26802" xr:uid="{C100869A-00AF-4D6D-9688-975ABC0CCD1D}"/>
    <cellStyle name="Comma 7 17 3 3" xfId="28730" xr:uid="{3F6C1040-AB31-46BF-B733-0276C21469DA}"/>
    <cellStyle name="Comma 7 17 4" xfId="25839" xr:uid="{2BBC9974-A62D-4C59-B4D5-58FB2CFD32D7}"/>
    <cellStyle name="Comma 7 17 5" xfId="27766" xr:uid="{D14E3100-EABC-4865-A9F9-04CAF428C922}"/>
    <cellStyle name="Comma 7 17 6" xfId="7685" xr:uid="{9F553D73-6DE0-43D4-A683-8EAE28687596}"/>
    <cellStyle name="Comma 7 17 7" xfId="31855" xr:uid="{65232E24-F7C0-42F4-BD1B-9A3385C0D538}"/>
    <cellStyle name="Comma 7 18" xfId="814" xr:uid="{F6F1B506-7358-4A95-9196-E2A200654AC2}"/>
    <cellStyle name="Comma 7 18 2" xfId="2083" xr:uid="{4A47EBFE-17D0-475C-A6A7-D7DA8E94CBE9}"/>
    <cellStyle name="Comma 7 18 2 2" xfId="3086" xr:uid="{2E9635AD-9489-490E-9D1E-BEFF3162371D}"/>
    <cellStyle name="Comma 7 18 2 2 2" xfId="27142" xr:uid="{1119000F-AF73-46CF-83A1-FA0ACE2A4EF3}"/>
    <cellStyle name="Comma 7 18 2 2 3" xfId="29070" xr:uid="{291F9DB4-560D-4386-AC32-32725912E182}"/>
    <cellStyle name="Comma 7 18 2 2 4" xfId="21056" xr:uid="{DC087BC4-4C78-46FF-836A-C1BAC2E02CE6}"/>
    <cellStyle name="Comma 7 18 2 3" xfId="3312" xr:uid="{8FBE4CDD-065A-49F0-BE3B-D7DEA51104CD}"/>
    <cellStyle name="Comma 7 18 2 3 2" xfId="26179" xr:uid="{CE9AF87F-6550-482E-B7D7-C0D2BD14BE3C}"/>
    <cellStyle name="Comma 7 18 2 4" xfId="28106" xr:uid="{40962DEE-8512-402E-B679-47263564A066}"/>
    <cellStyle name="Comma 7 18 2 5" xfId="9057" xr:uid="{834CA0C3-C90C-4FD1-B798-7B637CF65314}"/>
    <cellStyle name="Comma 7 18 3" xfId="19945" xr:uid="{8CD41C5C-9ABE-4F88-8A06-95B6F80EE329}"/>
    <cellStyle name="Comma 7 18 3 2" xfId="26803" xr:uid="{7DE4DB91-2B63-4BEC-8DF7-D3B32C0B7291}"/>
    <cellStyle name="Comma 7 18 3 3" xfId="28731" xr:uid="{248E928F-4F59-4EBC-97FF-B4C5D058B4C0}"/>
    <cellStyle name="Comma 7 18 4" xfId="25840" xr:uid="{C0483A9F-8799-4A1F-9D1D-6E683010BF81}"/>
    <cellStyle name="Comma 7 18 5" xfId="27767" xr:uid="{CFF53D2E-98FC-4C1B-BE63-EBE99ECBB40D}"/>
    <cellStyle name="Comma 7 18 6" xfId="7686" xr:uid="{39BA0B6C-3446-4BA9-A534-FCCBF2B12E4A}"/>
    <cellStyle name="Comma 7 18 7" xfId="31856" xr:uid="{CBF995E1-35E6-4C45-BBC2-8EB46A77EF66}"/>
    <cellStyle name="Comma 7 19" xfId="815" xr:uid="{C66E29F0-FC30-436B-B462-494B4D2F5A8C}"/>
    <cellStyle name="Comma 7 19 2" xfId="2084" xr:uid="{0F7E3B01-A0B4-421C-B241-182EEFBCE250}"/>
    <cellStyle name="Comma 7 19 2 2" xfId="3087" xr:uid="{A5779A6E-9554-4213-B5F7-7A7654D2F688}"/>
    <cellStyle name="Comma 7 19 2 2 2" xfId="27143" xr:uid="{79C854BC-16D2-4AD6-A8D1-9F729B0885FA}"/>
    <cellStyle name="Comma 7 19 2 2 3" xfId="29071" xr:uid="{8AB66612-04DB-472F-AAE1-CD773E04E366}"/>
    <cellStyle name="Comma 7 19 2 2 4" xfId="21057" xr:uid="{0BB90D0C-E17B-478C-93F6-051BEB880BC4}"/>
    <cellStyle name="Comma 7 19 2 3" xfId="3313" xr:uid="{EFCF59D6-C603-4957-A4F5-878ED7DF90FC}"/>
    <cellStyle name="Comma 7 19 2 3 2" xfId="26180" xr:uid="{EBB4C27B-C045-4706-9385-BA39D51C479D}"/>
    <cellStyle name="Comma 7 19 2 4" xfId="28107" xr:uid="{66B56EFA-2112-44FC-83A2-44AADE8B58D6}"/>
    <cellStyle name="Comma 7 19 2 5" xfId="9058" xr:uid="{9A180B97-3FC2-48B8-818A-51E050DBF472}"/>
    <cellStyle name="Comma 7 19 3" xfId="19946" xr:uid="{12003EED-5F6B-4BA2-9113-48C5B522ECCC}"/>
    <cellStyle name="Comma 7 19 3 2" xfId="26804" xr:uid="{D2B44E45-6D78-4BA4-BBA7-27458076C38B}"/>
    <cellStyle name="Comma 7 19 3 3" xfId="28732" xr:uid="{F161B87A-33EE-4B9A-934F-9B68532D8DDC}"/>
    <cellStyle name="Comma 7 19 4" xfId="25841" xr:uid="{04E14B49-BD1E-495D-908A-9DA45AC3A49F}"/>
    <cellStyle name="Comma 7 19 5" xfId="27768" xr:uid="{C7B32779-F4BE-4961-94FB-FE81AE16CC10}"/>
    <cellStyle name="Comma 7 19 6" xfId="7687" xr:uid="{842A0D5A-F2D9-4D26-970E-BF63A63AB2D2}"/>
    <cellStyle name="Comma 7 19 7" xfId="31857" xr:uid="{2D895987-2C6C-4064-BC83-62D85331A84B}"/>
    <cellStyle name="Comma 7 2" xfId="816" xr:uid="{3CA31F4E-5469-4261-8549-A7F0E8335532}"/>
    <cellStyle name="Comma 7 2 2" xfId="2085" xr:uid="{AD0DC3BD-F40D-4D75-8682-847128ADD36C}"/>
    <cellStyle name="Comma 7 2 2 2" xfId="3923" xr:uid="{5540EB8C-DADB-4C69-801B-DC76DBED4F33}"/>
    <cellStyle name="Comma 7 2 2 2 2" xfId="27012" xr:uid="{2339B1F7-CDC1-464A-855B-3C48704ED4F2}"/>
    <cellStyle name="Comma 7 2 2 2 3" xfId="28940" xr:uid="{D2DA9DA4-BF5E-4059-9A14-F9F49120AEBD}"/>
    <cellStyle name="Comma 7 2 2 2 4" xfId="20906" xr:uid="{ADD235CF-B413-4FE7-B349-5EF8C637B23B}"/>
    <cellStyle name="Comma 7 2 2 3" xfId="26049" xr:uid="{42D82242-4073-4FC0-B7F0-53BEF4B177B6}"/>
    <cellStyle name="Comma 7 2 2 4" xfId="27976" xr:uid="{8A7BAFC5-2955-42D4-A49B-CF86C0D567FA}"/>
    <cellStyle name="Comma 7 2 2 5" xfId="8701" xr:uid="{18E87AAA-2C4B-4974-885A-36140D9FE259}"/>
    <cellStyle name="Comma 7 2 3" xfId="3624" xr:uid="{35D1601C-AA8F-4302-A4CF-9CC6E885F671}"/>
    <cellStyle name="Comma 7 2 3 2" xfId="23446" xr:uid="{1C6582A0-CF71-4E12-A59C-37D2297C3F18}"/>
    <cellStyle name="Comma 7 2 3 2 2" xfId="27453" xr:uid="{EDBDC7C3-E21C-4B53-9FF2-4AF41F899795}"/>
    <cellStyle name="Comma 7 2 3 2 3" xfId="29381" xr:uid="{6A164A4A-20F0-481D-B542-6C3C9F460BAC}"/>
    <cellStyle name="Comma 7 2 3 3" xfId="26490" xr:uid="{21D8298E-F640-4589-8508-B0F3005ABCC9}"/>
    <cellStyle name="Comma 7 2 3 4" xfId="28418" xr:uid="{5B9F70BB-85DA-4D7F-97AA-2ADB94797B09}"/>
    <cellStyle name="Comma 7 2 3 5" xfId="16591" xr:uid="{724BFD9F-454F-49E5-B116-8A9C02D62A23}"/>
    <cellStyle name="Comma 7 2 4" xfId="19947" xr:uid="{9A6254C9-BE47-470B-B872-4DD6EA577CEA}"/>
    <cellStyle name="Comma 7 2 4 2" xfId="26805" xr:uid="{605E8CC1-F065-4D6E-8DA0-703A15DF4DD0}"/>
    <cellStyle name="Comma 7 2 4 3" xfId="28733" xr:uid="{FA4F237D-F6D6-4132-8FF3-11F4FE4D47F5}"/>
    <cellStyle name="Comma 7 2 5" xfId="25842" xr:uid="{9BE973B2-9943-436C-B43A-F6A50D472D4B}"/>
    <cellStyle name="Comma 7 2 6" xfId="27769" xr:uid="{E4E2AE46-13B6-41A7-BA2B-A4C8B0BAA4FF}"/>
    <cellStyle name="Comma 7 2 7" xfId="7688" xr:uid="{E8D3732E-6359-43A5-8646-424434BFDE17}"/>
    <cellStyle name="Comma 7 2 8" xfId="31858" xr:uid="{DDAE634A-1C28-44B3-9C17-3FBF91C4E86A}"/>
    <cellStyle name="Comma 7 20" xfId="817" xr:uid="{A4664695-B283-46FA-B976-EAB6D30BF29A}"/>
    <cellStyle name="Comma 7 20 2" xfId="2086" xr:uid="{AFFB3BDF-4DA4-441D-9029-3B8A2E872D89}"/>
    <cellStyle name="Comma 7 20 2 2" xfId="3088" xr:uid="{53EDF9E4-3F09-4FA2-BC1D-5FFD845B4D06}"/>
    <cellStyle name="Comma 7 20 2 2 2" xfId="27144" xr:uid="{CDAFBEB2-6168-4C25-810F-4AB60F1FDECC}"/>
    <cellStyle name="Comma 7 20 2 2 3" xfId="29072" xr:uid="{86831BEC-D201-42C4-9C73-61BBFC1660ED}"/>
    <cellStyle name="Comma 7 20 2 2 4" xfId="21058" xr:uid="{4B0DAD5C-B983-4012-A3E7-D44635FAE48A}"/>
    <cellStyle name="Comma 7 20 2 3" xfId="3314" xr:uid="{1702D0B3-8305-400A-A347-A6FE177A08C6}"/>
    <cellStyle name="Comma 7 20 2 3 2" xfId="26181" xr:uid="{2DA6227E-7D52-4135-BBC3-05DB738D5FFE}"/>
    <cellStyle name="Comma 7 20 2 4" xfId="28108" xr:uid="{0079C183-1925-4A18-B8F4-F027A6D6BCEA}"/>
    <cellStyle name="Comma 7 20 2 5" xfId="9059" xr:uid="{C0B46094-3BF0-44DD-B23A-9E46106BDEFC}"/>
    <cellStyle name="Comma 7 20 3" xfId="19948" xr:uid="{6C8F8D04-95ED-4710-9F13-F3DEFD6F302E}"/>
    <cellStyle name="Comma 7 20 3 2" xfId="26806" xr:uid="{6C4BF0F0-AD8E-4835-9473-0D04467B9ECB}"/>
    <cellStyle name="Comma 7 20 3 3" xfId="28734" xr:uid="{799B655F-E2E7-4169-BFDF-28356F1E69B7}"/>
    <cellStyle name="Comma 7 20 4" xfId="25843" xr:uid="{A0ECE4FA-BF20-4BF2-828E-AF04392A811F}"/>
    <cellStyle name="Comma 7 20 5" xfId="27770" xr:uid="{F03C649D-027A-4665-A9E8-901478AEB0C9}"/>
    <cellStyle name="Comma 7 20 6" xfId="7689" xr:uid="{493E90BD-74B6-416F-82C0-031D024F3F6F}"/>
    <cellStyle name="Comma 7 20 7" xfId="31859" xr:uid="{D5D64086-A262-4F8D-B79E-BEB66E8A4F4B}"/>
    <cellStyle name="Comma 7 21" xfId="818" xr:uid="{BC60240D-21A4-4A95-94D0-04A12F692A68}"/>
    <cellStyle name="Comma 7 21 2" xfId="2087" xr:uid="{4320C819-AE72-4760-AA8E-ED94B7EEC99D}"/>
    <cellStyle name="Comma 7 21 2 2" xfId="3089" xr:uid="{26FEEA11-B888-4338-9D19-32B0771AAF42}"/>
    <cellStyle name="Comma 7 21 2 2 2" xfId="27145" xr:uid="{14C7DCE0-A761-42AE-82B1-A12AF575C95B}"/>
    <cellStyle name="Comma 7 21 2 2 3" xfId="29073" xr:uid="{B5E0C9E5-975A-4376-BB12-12FD18B45D85}"/>
    <cellStyle name="Comma 7 21 2 2 4" xfId="21059" xr:uid="{082C4137-4AF3-4BAA-B4E6-E79539AA068F}"/>
    <cellStyle name="Comma 7 21 2 3" xfId="3315" xr:uid="{79B97D0C-D423-4A93-94A0-66CF5620350D}"/>
    <cellStyle name="Comma 7 21 2 3 2" xfId="26182" xr:uid="{5E5BDCA0-1805-4A1C-9B6A-103AA2D8CCA1}"/>
    <cellStyle name="Comma 7 21 2 4" xfId="28109" xr:uid="{DCBEF2F3-792E-4886-9A97-C66E6493C899}"/>
    <cellStyle name="Comma 7 21 2 5" xfId="9060" xr:uid="{1704E8D8-987C-4FBD-8DF0-C2DBDBC17555}"/>
    <cellStyle name="Comma 7 21 3" xfId="19949" xr:uid="{535D7A3C-756D-4827-9EC2-661EFACDA7F7}"/>
    <cellStyle name="Comma 7 21 3 2" xfId="26807" xr:uid="{FC4EE519-9048-4FC3-A7D8-265C8C9BBEEE}"/>
    <cellStyle name="Comma 7 21 3 3" xfId="28735" xr:uid="{36C19034-4510-4FE0-9D30-D4695C27A003}"/>
    <cellStyle name="Comma 7 21 4" xfId="25844" xr:uid="{745234CF-F4E8-45BC-99F4-B8D05E46B909}"/>
    <cellStyle name="Comma 7 21 5" xfId="27771" xr:uid="{5E79D11A-9CC2-4862-8749-43746536326B}"/>
    <cellStyle name="Comma 7 21 6" xfId="7690" xr:uid="{F26339C9-47F2-4DB4-B797-E7BD34497507}"/>
    <cellStyle name="Comma 7 21 7" xfId="31860" xr:uid="{202E93C8-4010-49C6-9B01-A72A13674C75}"/>
    <cellStyle name="Comma 7 3" xfId="819" xr:uid="{86790A32-96DE-4040-BDBF-07479C6D18D0}"/>
    <cellStyle name="Comma 7 3 10" xfId="820" xr:uid="{6184AB01-5CFF-4B33-9487-89FD0BCA3FC3}"/>
    <cellStyle name="Comma 7 3 10 2" xfId="2089" xr:uid="{B3DADA09-41E6-4863-BF45-C920BF942822}"/>
    <cellStyle name="Comma 7 3 10 2 2" xfId="3924" xr:uid="{8443C67A-BF13-4D1A-9C7D-5428FD55A227}"/>
    <cellStyle name="Comma 7 3 10 2 2 2" xfId="27013" xr:uid="{09A8FFC3-4DEC-4169-AAD9-D2CBB53EAAC4}"/>
    <cellStyle name="Comma 7 3 10 2 2 3" xfId="28941" xr:uid="{8A2BDEF9-D8FA-4EA4-BB4E-D989F735CE55}"/>
    <cellStyle name="Comma 7 3 10 2 2 4" xfId="20907" xr:uid="{62F0BDCF-28E0-4A7C-9705-06661BC1C09D}"/>
    <cellStyle name="Comma 7 3 10 2 3" xfId="26050" xr:uid="{FCFDEF24-89EC-4F21-A5E8-08E27647CEE8}"/>
    <cellStyle name="Comma 7 3 10 2 4" xfId="27977" xr:uid="{D075855E-3E6E-4F1F-82CD-E413DDB7D5FF}"/>
    <cellStyle name="Comma 7 3 10 2 5" xfId="8702" xr:uid="{27E88CB3-C803-427A-B4E4-DCFC7D53D590}"/>
    <cellStyle name="Comma 7 3 10 3" xfId="3625" xr:uid="{3D176C33-0DBA-4D55-997A-199240DF1AAF}"/>
    <cellStyle name="Comma 7 3 10 3 2" xfId="23447" xr:uid="{3D07D02E-6184-4474-8950-935C97A56540}"/>
    <cellStyle name="Comma 7 3 10 3 2 2" xfId="27454" xr:uid="{3A942080-FACB-4348-AF0B-F2633CDE6206}"/>
    <cellStyle name="Comma 7 3 10 3 2 3" xfId="29382" xr:uid="{F8E69185-7D05-4D20-954C-93D4EA286497}"/>
    <cellStyle name="Comma 7 3 10 3 3" xfId="26491" xr:uid="{6246FD9E-C1BE-4C6E-9111-C600CCA7AD2B}"/>
    <cellStyle name="Comma 7 3 10 3 4" xfId="28419" xr:uid="{AAA2D9EF-9424-44E5-A0A5-4E843612E672}"/>
    <cellStyle name="Comma 7 3 10 3 5" xfId="16592" xr:uid="{BD6BB915-000C-43A0-9ADF-9AEAF5ADB538}"/>
    <cellStyle name="Comma 7 3 10 4" xfId="19951" xr:uid="{9602C711-1541-476B-A53B-25643EA34549}"/>
    <cellStyle name="Comma 7 3 10 4 2" xfId="26809" xr:uid="{3ED801CE-4396-4FB2-8D1A-373572F5210D}"/>
    <cellStyle name="Comma 7 3 10 4 3" xfId="28737" xr:uid="{89EC916B-BA68-42E5-AD34-24F9E5D0220C}"/>
    <cellStyle name="Comma 7 3 10 5" xfId="25846" xr:uid="{FABFB9A3-9D8D-4B07-AE6B-78690A639B0E}"/>
    <cellStyle name="Comma 7 3 10 6" xfId="27773" xr:uid="{CE16C8A5-5350-4927-A29F-1FEE250EF65E}"/>
    <cellStyle name="Comma 7 3 10 7" xfId="7692" xr:uid="{71233880-7D68-4AB9-BF39-C28CDE8445CC}"/>
    <cellStyle name="Comma 7 3 10 8" xfId="31862" xr:uid="{FAF087D2-7248-4877-B170-9657C2412AD9}"/>
    <cellStyle name="Comma 7 3 11" xfId="821" xr:uid="{2E99F61F-0CEB-4C4D-AC65-168D89857292}"/>
    <cellStyle name="Comma 7 3 11 2" xfId="2090" xr:uid="{A614ED5C-AED6-4076-B3ED-5AB2487EB5BA}"/>
    <cellStyle name="Comma 7 3 11 2 2" xfId="3925" xr:uid="{4CB685CE-3FD0-4BAD-9318-93CD9F55D609}"/>
    <cellStyle name="Comma 7 3 11 2 2 2" xfId="27014" xr:uid="{72130CE8-81BF-401E-8389-FAE82A40D0DB}"/>
    <cellStyle name="Comma 7 3 11 2 2 3" xfId="28942" xr:uid="{DCB8ED74-1A60-4ED4-AC90-941298636030}"/>
    <cellStyle name="Comma 7 3 11 2 2 4" xfId="20908" xr:uid="{B4021D76-F9A4-4549-8FE8-267676131349}"/>
    <cellStyle name="Comma 7 3 11 2 3" xfId="26051" xr:uid="{7CA4B360-03AC-4E30-AB44-352494E23D71}"/>
    <cellStyle name="Comma 7 3 11 2 4" xfId="27978" xr:uid="{CBD9C083-69E0-4E15-A30A-33CE3AC76346}"/>
    <cellStyle name="Comma 7 3 11 2 5" xfId="8703" xr:uid="{9489940D-08E1-4156-8BD3-BDBEEA1FAFBF}"/>
    <cellStyle name="Comma 7 3 11 3" xfId="3626" xr:uid="{1126E1EF-F888-4F97-ACEC-046EC85C57D2}"/>
    <cellStyle name="Comma 7 3 11 3 2" xfId="23448" xr:uid="{0DF1AA5A-3072-4B40-BE9C-83E3EFAEF739}"/>
    <cellStyle name="Comma 7 3 11 3 2 2" xfId="27455" xr:uid="{E20F69FB-AAE8-48A6-9B23-FF19106B7774}"/>
    <cellStyle name="Comma 7 3 11 3 2 3" xfId="29383" xr:uid="{B64D57F5-73A4-483C-ACE3-67BB9C409189}"/>
    <cellStyle name="Comma 7 3 11 3 3" xfId="26492" xr:uid="{0C1E5F61-741F-4879-A955-A61DFBD9DA5D}"/>
    <cellStyle name="Comma 7 3 11 3 4" xfId="28420" xr:uid="{95EEC36E-0D80-41D9-AF1B-986522E004F2}"/>
    <cellStyle name="Comma 7 3 11 3 5" xfId="16593" xr:uid="{9CA68D4C-B3FB-42E0-9586-797083C24F59}"/>
    <cellStyle name="Comma 7 3 11 4" xfId="19952" xr:uid="{F93445F9-2AF0-42EA-8384-DC06BCDA7047}"/>
    <cellStyle name="Comma 7 3 11 4 2" xfId="26810" xr:uid="{DCCF545A-E496-4BD0-935D-7B7C091B1A4C}"/>
    <cellStyle name="Comma 7 3 11 4 3" xfId="28738" xr:uid="{B261BA61-CC79-4D4C-A6BE-1AB24A776800}"/>
    <cellStyle name="Comma 7 3 11 5" xfId="25847" xr:uid="{6D0A182C-F5F2-4B21-80DD-62CE624DA3E6}"/>
    <cellStyle name="Comma 7 3 11 6" xfId="27774" xr:uid="{7C04FC74-079F-4CCB-BC84-7A27D76DBE9F}"/>
    <cellStyle name="Comma 7 3 11 7" xfId="7693" xr:uid="{8A0C0EE7-AFA2-4297-A440-900D2AD3D3FD}"/>
    <cellStyle name="Comma 7 3 11 8" xfId="31863" xr:uid="{8144D0F0-BF4C-4DC0-829A-3133CE0DA5CC}"/>
    <cellStyle name="Comma 7 3 12" xfId="822" xr:uid="{A5F79FAA-F583-46C6-954A-ED0C2B127058}"/>
    <cellStyle name="Comma 7 3 12 2" xfId="2091" xr:uid="{F4783EC8-D45D-4FCF-914A-7472CE498D33}"/>
    <cellStyle name="Comma 7 3 12 2 2" xfId="3926" xr:uid="{5026E167-C1C9-4DD3-861B-13228CAE7EDB}"/>
    <cellStyle name="Comma 7 3 12 2 2 2" xfId="27015" xr:uid="{A4CEABCA-C4C2-412A-AEC5-E24B3EC44948}"/>
    <cellStyle name="Comma 7 3 12 2 2 3" xfId="28943" xr:uid="{39B9D56A-B60F-4480-BAB3-E523E02906DD}"/>
    <cellStyle name="Comma 7 3 12 2 2 4" xfId="20909" xr:uid="{5EF25D57-51F7-4C5A-AA16-AD29028B23B2}"/>
    <cellStyle name="Comma 7 3 12 2 3" xfId="26052" xr:uid="{04993B1C-50B0-4FB9-8C5F-78E34B912AC0}"/>
    <cellStyle name="Comma 7 3 12 2 4" xfId="27979" xr:uid="{A10EC6FF-A988-41A6-A058-916B7D4E7072}"/>
    <cellStyle name="Comma 7 3 12 2 5" xfId="8704" xr:uid="{244E125B-7197-4CD9-A23E-71DA805F3C63}"/>
    <cellStyle name="Comma 7 3 12 3" xfId="3627" xr:uid="{FD43972D-D6DC-4270-86F8-56B0933E26B3}"/>
    <cellStyle name="Comma 7 3 12 3 2" xfId="23449" xr:uid="{67A7FC3F-1C12-4C0D-A60C-3EBE6A7C6049}"/>
    <cellStyle name="Comma 7 3 12 3 2 2" xfId="27456" xr:uid="{8F827468-B3F0-4A58-B525-1CB11AC5A6E2}"/>
    <cellStyle name="Comma 7 3 12 3 2 3" xfId="29384" xr:uid="{9C1F2105-9197-47C8-839D-ABEDAC0776EB}"/>
    <cellStyle name="Comma 7 3 12 3 3" xfId="26493" xr:uid="{32EDE085-30CC-4D7A-A5B3-F7C6A8D10060}"/>
    <cellStyle name="Comma 7 3 12 3 4" xfId="28421" xr:uid="{780755F8-BF4E-4D20-B57E-835C90988DE7}"/>
    <cellStyle name="Comma 7 3 12 3 5" xfId="16594" xr:uid="{416F765C-CC55-43EE-9151-A8E1B64DF3A1}"/>
    <cellStyle name="Comma 7 3 12 4" xfId="19953" xr:uid="{F8884C0C-7D00-48EC-9C1F-4BB83456CD19}"/>
    <cellStyle name="Comma 7 3 12 4 2" xfId="26811" xr:uid="{B1AEFF1E-8282-47B8-AC08-D64CAE0F9DE2}"/>
    <cellStyle name="Comma 7 3 12 4 3" xfId="28739" xr:uid="{8D68B9D4-02A0-4F43-B4BF-06D42366EC90}"/>
    <cellStyle name="Comma 7 3 12 5" xfId="25848" xr:uid="{838AFABA-2758-4C28-BD79-683C9A902EA8}"/>
    <cellStyle name="Comma 7 3 12 6" xfId="27775" xr:uid="{11F250FA-617F-4843-BCFB-E1275DBDF4A3}"/>
    <cellStyle name="Comma 7 3 12 7" xfId="7694" xr:uid="{290B5D22-1D63-475C-AEE4-3705091B3C19}"/>
    <cellStyle name="Comma 7 3 12 8" xfId="31864" xr:uid="{272444FA-B022-44C9-A735-8D609999FD9C}"/>
    <cellStyle name="Comma 7 3 13" xfId="823" xr:uid="{2CC4AA23-8396-4FE9-B35D-1F6BFC5BDD8F}"/>
    <cellStyle name="Comma 7 3 13 2" xfId="2092" xr:uid="{92CD9AAA-03C3-4CE2-87DB-E1E9071AD564}"/>
    <cellStyle name="Comma 7 3 13 2 2" xfId="3927" xr:uid="{11B16DDD-C8E9-4D26-972E-E3A7C83EEE54}"/>
    <cellStyle name="Comma 7 3 13 2 2 2" xfId="27016" xr:uid="{13206F78-D4EB-43A6-9C4A-730536509A97}"/>
    <cellStyle name="Comma 7 3 13 2 2 3" xfId="28944" xr:uid="{83B8CBDB-C986-4BA9-BF4C-429C4A6C76CF}"/>
    <cellStyle name="Comma 7 3 13 2 2 4" xfId="20910" xr:uid="{1028CB00-3C36-4067-A6BD-97DDC8DA9028}"/>
    <cellStyle name="Comma 7 3 13 2 3" xfId="26053" xr:uid="{7D05886A-5A04-4DD1-BF92-0F82F059E7FC}"/>
    <cellStyle name="Comma 7 3 13 2 4" xfId="27980" xr:uid="{F8ADE704-C004-403A-B5C9-9195F97E8D16}"/>
    <cellStyle name="Comma 7 3 13 2 5" xfId="8705" xr:uid="{1F3B9173-6DB9-4BD7-9986-4CE617BBAD51}"/>
    <cellStyle name="Comma 7 3 13 3" xfId="3628" xr:uid="{27704C8B-6238-482A-8F91-4C6CBB948662}"/>
    <cellStyle name="Comma 7 3 13 3 2" xfId="23450" xr:uid="{AC4CB526-1AF9-45CF-B282-41712FA839A0}"/>
    <cellStyle name="Comma 7 3 13 3 2 2" xfId="27457" xr:uid="{2335CEEE-C688-4296-B241-DA84E1E67A6A}"/>
    <cellStyle name="Comma 7 3 13 3 2 3" xfId="29385" xr:uid="{C6A3D7BA-268C-43AB-8E5D-29F60E167247}"/>
    <cellStyle name="Comma 7 3 13 3 3" xfId="26494" xr:uid="{A92C5ED5-F45A-466A-92F8-63E7D5AE4D34}"/>
    <cellStyle name="Comma 7 3 13 3 4" xfId="28422" xr:uid="{96E3EE46-BE92-47BB-BFA2-C6AC62501B4F}"/>
    <cellStyle name="Comma 7 3 13 3 5" xfId="16595" xr:uid="{34C0A5CB-6972-41BF-8A60-F27895EF3DAD}"/>
    <cellStyle name="Comma 7 3 13 4" xfId="19954" xr:uid="{21B4CB70-256E-46C9-8BFF-82341EA7BC4B}"/>
    <cellStyle name="Comma 7 3 13 4 2" xfId="26812" xr:uid="{3D1A7CCD-5078-491F-A2FF-53185F835DE0}"/>
    <cellStyle name="Comma 7 3 13 4 3" xfId="28740" xr:uid="{064ACBC4-ADF2-4336-925E-3FAD96D85402}"/>
    <cellStyle name="Comma 7 3 13 5" xfId="25849" xr:uid="{833253CF-6B6F-4141-B608-E47B66416A37}"/>
    <cellStyle name="Comma 7 3 13 6" xfId="27776" xr:uid="{79AA1ED2-AB13-4802-8EC5-45DB5562B27C}"/>
    <cellStyle name="Comma 7 3 13 7" xfId="7695" xr:uid="{A6111C66-0251-4CFE-9C97-3E0ED1DD71C5}"/>
    <cellStyle name="Comma 7 3 13 8" xfId="31865" xr:uid="{B6AF7F24-8200-440F-87DB-49C251AC030E}"/>
    <cellStyle name="Comma 7 3 14" xfId="824" xr:uid="{D7880450-21C0-44D7-B7AF-3AF5740498FD}"/>
    <cellStyle name="Comma 7 3 14 2" xfId="2093" xr:uid="{83836581-7F78-4EB4-BE6D-37731F09F590}"/>
    <cellStyle name="Comma 7 3 14 2 2" xfId="3928" xr:uid="{B7C218F4-A96F-4D24-A373-3CFF88D54AA2}"/>
    <cellStyle name="Comma 7 3 14 2 2 2" xfId="27017" xr:uid="{54AE5361-DC48-4BAA-AC05-B307333E8FA3}"/>
    <cellStyle name="Comma 7 3 14 2 2 3" xfId="28945" xr:uid="{4D9F1B5B-995C-4D77-9D33-1D727AB29BE1}"/>
    <cellStyle name="Comma 7 3 14 2 2 4" xfId="20911" xr:uid="{4DA133C3-F5E9-4F0C-9ECD-A5CB2B3F4B4E}"/>
    <cellStyle name="Comma 7 3 14 2 3" xfId="26054" xr:uid="{2702BE95-FCE0-4635-B12C-F8124DEDA5DD}"/>
    <cellStyle name="Comma 7 3 14 2 4" xfId="27981" xr:uid="{F7E48409-6749-4954-8789-18ADD6A1505E}"/>
    <cellStyle name="Comma 7 3 14 2 5" xfId="8706" xr:uid="{D77F7B73-B724-4E87-AF4B-FC3AE816B97E}"/>
    <cellStyle name="Comma 7 3 14 3" xfId="3629" xr:uid="{737CA181-2DA9-4C98-85DE-0EDD94951DE7}"/>
    <cellStyle name="Comma 7 3 14 3 2" xfId="23451" xr:uid="{1C891EAF-312A-4228-8168-F036C7D72361}"/>
    <cellStyle name="Comma 7 3 14 3 2 2" xfId="27458" xr:uid="{F78BBBEA-903F-4979-A191-4720AA79C1E6}"/>
    <cellStyle name="Comma 7 3 14 3 2 3" xfId="29386" xr:uid="{15B792E2-FC28-46DB-8078-B2E1425592F1}"/>
    <cellStyle name="Comma 7 3 14 3 3" xfId="26495" xr:uid="{2B6273E8-347B-48C5-9F0C-A2237FD073AE}"/>
    <cellStyle name="Comma 7 3 14 3 4" xfId="28423" xr:uid="{DFA537BE-3C63-47DB-9C89-7AD1F3197409}"/>
    <cellStyle name="Comma 7 3 14 3 5" xfId="16596" xr:uid="{C1D8E028-4C54-4DF4-B84E-8613DBCC23BA}"/>
    <cellStyle name="Comma 7 3 14 4" xfId="19955" xr:uid="{E90390A3-E68A-4C72-A00D-E552D09B0AE3}"/>
    <cellStyle name="Comma 7 3 14 4 2" xfId="26813" xr:uid="{B820FC37-548F-4F1F-9106-DF11031A273B}"/>
    <cellStyle name="Comma 7 3 14 4 3" xfId="28741" xr:uid="{0C59247E-568E-4CE8-AAFC-0B28278F4C30}"/>
    <cellStyle name="Comma 7 3 14 5" xfId="25850" xr:uid="{C7487411-99FC-43F8-81AF-053E3D1F1C7A}"/>
    <cellStyle name="Comma 7 3 14 6" xfId="27777" xr:uid="{D91EA57E-FA54-490D-8F93-8A13DCD3D4FB}"/>
    <cellStyle name="Comma 7 3 14 7" xfId="7696" xr:uid="{D762B49E-A8DD-4AF4-AECA-66E510E7125A}"/>
    <cellStyle name="Comma 7 3 14 8" xfId="31866" xr:uid="{999AD1FB-94FF-443F-8768-75945F2CAC7E}"/>
    <cellStyle name="Comma 7 3 15" xfId="825" xr:uid="{80AB9016-D87F-4D5F-AE84-FDCEC0391C39}"/>
    <cellStyle name="Comma 7 3 15 2" xfId="2094" xr:uid="{FAC1AF11-4BF5-4897-987F-9A5C532EA5EF}"/>
    <cellStyle name="Comma 7 3 15 2 2" xfId="3929" xr:uid="{E5D98404-825A-4ABB-AED3-C2ED6D119D72}"/>
    <cellStyle name="Comma 7 3 15 2 2 2" xfId="27018" xr:uid="{109A0129-3861-4652-BF60-D9525E12E86B}"/>
    <cellStyle name="Comma 7 3 15 2 2 3" xfId="28946" xr:uid="{AAADAB9B-A804-47D8-9180-866F84308AAC}"/>
    <cellStyle name="Comma 7 3 15 2 2 4" xfId="20912" xr:uid="{20AFCB53-B90D-4D76-9178-0AB013277A04}"/>
    <cellStyle name="Comma 7 3 15 2 3" xfId="26055" xr:uid="{3BEBEA18-3CA3-4900-A5CE-C7A81E7EAA9A}"/>
    <cellStyle name="Comma 7 3 15 2 4" xfId="27982" xr:uid="{921CE506-CD42-41B6-8788-D353EBE65DA0}"/>
    <cellStyle name="Comma 7 3 15 2 5" xfId="8707" xr:uid="{E1FBF1C1-6F83-4B62-9CEE-F9A55E3356AC}"/>
    <cellStyle name="Comma 7 3 15 3" xfId="3630" xr:uid="{A487AEC2-4351-4F16-988C-860C6050FA08}"/>
    <cellStyle name="Comma 7 3 15 3 2" xfId="23452" xr:uid="{9556151B-4D5E-43F0-84E2-DD1F837D084B}"/>
    <cellStyle name="Comma 7 3 15 3 2 2" xfId="27459" xr:uid="{7F6051B3-234E-4D4C-A264-DB654373A935}"/>
    <cellStyle name="Comma 7 3 15 3 2 3" xfId="29387" xr:uid="{FAEEE24E-DCB2-41FA-B2F5-C3D584B32A1C}"/>
    <cellStyle name="Comma 7 3 15 3 3" xfId="26496" xr:uid="{22C1C05E-484E-4306-A87B-4B4287146B9E}"/>
    <cellStyle name="Comma 7 3 15 3 4" xfId="28424" xr:uid="{142E85A1-96ED-4DC5-8FA8-CD5B75DB32E0}"/>
    <cellStyle name="Comma 7 3 15 3 5" xfId="16597" xr:uid="{AE4DB0EA-1202-4904-9DA4-FECDD26D8893}"/>
    <cellStyle name="Comma 7 3 15 4" xfId="19956" xr:uid="{5883BF44-8904-4F8D-A580-7D9C809C7595}"/>
    <cellStyle name="Comma 7 3 15 4 2" xfId="26814" xr:uid="{5D41180C-7D7D-4A0C-AF64-4F94162F8FBD}"/>
    <cellStyle name="Comma 7 3 15 4 3" xfId="28742" xr:uid="{B22B63B3-3E06-45CB-9474-A0B48CE177BB}"/>
    <cellStyle name="Comma 7 3 15 5" xfId="25851" xr:uid="{B8DF2069-539D-4CB9-9A23-0049CA8D4677}"/>
    <cellStyle name="Comma 7 3 15 6" xfId="27778" xr:uid="{3C61FB8B-BA42-4B9C-9B4B-03A5E968E1F9}"/>
    <cellStyle name="Comma 7 3 15 7" xfId="7697" xr:uid="{AB0B3626-D6B3-485D-B5BE-02D1771A3C70}"/>
    <cellStyle name="Comma 7 3 15 8" xfId="31867" xr:uid="{306B48FF-C766-42B2-BD9B-B750F8827CD1}"/>
    <cellStyle name="Comma 7 3 16" xfId="2088" xr:uid="{38EBF593-A03C-4B60-8151-E764963C6506}"/>
    <cellStyle name="Comma 7 3 16 2" xfId="3090" xr:uid="{BA842C4F-9F84-4685-93BE-A3BDF1C802F9}"/>
    <cellStyle name="Comma 7 3 16 2 2" xfId="26808" xr:uid="{8EA0F24A-ABA1-4720-9DE2-331D67D6D6CD}"/>
    <cellStyle name="Comma 7 3 16 3" xfId="3316" xr:uid="{837439B9-F01C-4EC0-AA82-F78927121777}"/>
    <cellStyle name="Comma 7 3 16 3 2" xfId="28736" xr:uid="{90B34CD6-1EB8-49F2-9C87-805716BD7D8A}"/>
    <cellStyle name="Comma 7 3 16 4" xfId="19950" xr:uid="{2AD2D988-E562-4643-A15A-6312866891A9}"/>
    <cellStyle name="Comma 7 3 17" xfId="25845" xr:uid="{9C7AB8EE-D9AA-412F-91B4-0B7EA67F3960}"/>
    <cellStyle name="Comma 7 3 18" xfId="27772" xr:uid="{7E61040F-C5A6-40E8-B534-1C710EB1D12C}"/>
    <cellStyle name="Comma 7 3 19" xfId="7691" xr:uid="{4B02848D-4025-437C-ACDD-28203C6DF657}"/>
    <cellStyle name="Comma 7 3 2" xfId="826" xr:uid="{4F43F9C2-815E-4FC0-8988-8C50C9D679FA}"/>
    <cellStyle name="Comma 7 3 2 2" xfId="2095" xr:uid="{442D1C5F-A6C3-4991-8EC2-C713F79BD8C3}"/>
    <cellStyle name="Comma 7 3 2 2 2" xfId="3930" xr:uid="{2F34CDAE-9F01-4B79-A218-3BCB1BAE8E4B}"/>
    <cellStyle name="Comma 7 3 2 2 2 2" xfId="27019" xr:uid="{2A607400-E252-418D-8319-5F6019098EA0}"/>
    <cellStyle name="Comma 7 3 2 2 2 3" xfId="28947" xr:uid="{35C6D712-696D-4C1F-8FC0-A9259399CC7F}"/>
    <cellStyle name="Comma 7 3 2 2 2 4" xfId="20913" xr:uid="{1BA5B9A3-22B8-496E-8315-382D9BD5D63D}"/>
    <cellStyle name="Comma 7 3 2 2 3" xfId="26056" xr:uid="{58D7E4DD-0840-4B15-8A74-00352CE9FCE4}"/>
    <cellStyle name="Comma 7 3 2 2 4" xfId="27983" xr:uid="{60E4235C-94EA-4B84-9C83-FC5555EF9AB8}"/>
    <cellStyle name="Comma 7 3 2 2 5" xfId="8708" xr:uid="{052A41FD-D943-4C12-B281-ED995BD47F88}"/>
    <cellStyle name="Comma 7 3 2 3" xfId="3631" xr:uid="{42141212-ED82-4E11-B464-1413F8554DA1}"/>
    <cellStyle name="Comma 7 3 2 3 2" xfId="23453" xr:uid="{17EE1FDC-7555-47B7-B7E9-A4F2E9141999}"/>
    <cellStyle name="Comma 7 3 2 3 2 2" xfId="27460" xr:uid="{79710640-5D8C-44E5-A300-A2245029E1E9}"/>
    <cellStyle name="Comma 7 3 2 3 2 3" xfId="29388" xr:uid="{B2817180-89ED-4DBA-B927-430FC15BC361}"/>
    <cellStyle name="Comma 7 3 2 3 3" xfId="26497" xr:uid="{858C5717-0521-41D3-8574-F53DBE333CD5}"/>
    <cellStyle name="Comma 7 3 2 3 4" xfId="28425" xr:uid="{EEA6D816-8A80-4240-96B5-0F9E0A9DE7AA}"/>
    <cellStyle name="Comma 7 3 2 3 5" xfId="16598" xr:uid="{F2555D39-0061-42AC-9FF3-1F3B5191FE51}"/>
    <cellStyle name="Comma 7 3 2 4" xfId="19957" xr:uid="{502DFD25-81D3-4DA5-BB99-9CBCEB4B9F7D}"/>
    <cellStyle name="Comma 7 3 2 4 2" xfId="26815" xr:uid="{DA1A2752-8A10-44A6-9D71-28F04BBC0658}"/>
    <cellStyle name="Comma 7 3 2 4 3" xfId="28743" xr:uid="{73B98386-3914-4E1C-A5C5-1A320BB530F7}"/>
    <cellStyle name="Comma 7 3 2 5" xfId="25852" xr:uid="{EABE5E95-8C99-4D49-9511-81A052EE5468}"/>
    <cellStyle name="Comma 7 3 2 6" xfId="27779" xr:uid="{45D7D648-488B-46A6-A11B-4E7C87360E1D}"/>
    <cellStyle name="Comma 7 3 2 7" xfId="7698" xr:uid="{4F6C31AB-04B9-4117-A60A-43BDEC2950B3}"/>
    <cellStyle name="Comma 7 3 2 8" xfId="31868" xr:uid="{E1A6654E-37F7-4A1B-B0DE-2A0FBB2A68C7}"/>
    <cellStyle name="Comma 7 3 20" xfId="31861" xr:uid="{28F1842A-2F16-4320-81A0-E6D624DA2C28}"/>
    <cellStyle name="Comma 7 3 3" xfId="827" xr:uid="{7ED7460C-C177-417E-B8DB-7E59811AF196}"/>
    <cellStyle name="Comma 7 3 3 2" xfId="2096" xr:uid="{AF6DD12E-9126-41BF-847C-3EAC4DCFD732}"/>
    <cellStyle name="Comma 7 3 3 2 2" xfId="3931" xr:uid="{D983CEA3-4434-4B2C-801E-4A0C57DBE4A1}"/>
    <cellStyle name="Comma 7 3 3 2 2 2" xfId="27020" xr:uid="{32DBCE67-DF1D-47F1-A340-6BB32CF9D7B9}"/>
    <cellStyle name="Comma 7 3 3 2 2 3" xfId="28948" xr:uid="{A17097B3-8D65-41D5-A334-61E8758DCE56}"/>
    <cellStyle name="Comma 7 3 3 2 2 4" xfId="20914" xr:uid="{10099175-19B2-42DC-A47E-F24E341C8A1A}"/>
    <cellStyle name="Comma 7 3 3 2 3" xfId="26057" xr:uid="{C886C585-803B-4109-87D4-10F782281642}"/>
    <cellStyle name="Comma 7 3 3 2 4" xfId="27984" xr:uid="{3C603C3A-705B-47ED-A6EB-A8379EFBB46F}"/>
    <cellStyle name="Comma 7 3 3 2 5" xfId="8709" xr:uid="{9323CA39-227D-493E-8DBC-F13EE598E5D2}"/>
    <cellStyle name="Comma 7 3 3 3" xfId="3632" xr:uid="{91DFCEDD-250E-4931-BCDA-F3F98D164A1E}"/>
    <cellStyle name="Comma 7 3 3 3 2" xfId="23454" xr:uid="{A5BA434E-F46A-4CCE-A664-718BA261C22C}"/>
    <cellStyle name="Comma 7 3 3 3 2 2" xfId="27461" xr:uid="{88C04AA5-3D06-4010-AC8D-C0C1D00E27C3}"/>
    <cellStyle name="Comma 7 3 3 3 2 3" xfId="29389" xr:uid="{9087A24A-E43A-45C9-8D0C-234A1F55BCC2}"/>
    <cellStyle name="Comma 7 3 3 3 3" xfId="26498" xr:uid="{77BCDD7C-01D6-457F-845F-5B6A32C27074}"/>
    <cellStyle name="Comma 7 3 3 3 4" xfId="28426" xr:uid="{36FEF4DA-0F47-40FB-BBB2-737CEE382C6F}"/>
    <cellStyle name="Comma 7 3 3 3 5" xfId="16599" xr:uid="{FA9CC348-3283-4C1A-9388-7D1B66B0CBF7}"/>
    <cellStyle name="Comma 7 3 3 4" xfId="19958" xr:uid="{A0CE9F01-2182-4B0C-B6AB-9D8621BE4A71}"/>
    <cellStyle name="Comma 7 3 3 4 2" xfId="26816" xr:uid="{083261AD-1BB0-41FF-9437-4EC27203F1F0}"/>
    <cellStyle name="Comma 7 3 3 4 3" xfId="28744" xr:uid="{E3CD0A48-EFF8-4BAD-B494-3F290D2C7382}"/>
    <cellStyle name="Comma 7 3 3 5" xfId="25853" xr:uid="{4C873D2A-B54A-4B15-8D0C-3610FE83C99D}"/>
    <cellStyle name="Comma 7 3 3 6" xfId="27780" xr:uid="{25DE54FE-86B2-49C6-B57C-EC193EF35B95}"/>
    <cellStyle name="Comma 7 3 3 7" xfId="7699" xr:uid="{F706B621-0066-47E9-A38F-2CAC5D456D09}"/>
    <cellStyle name="Comma 7 3 3 8" xfId="31869" xr:uid="{07E91A3D-3A9B-46A1-8FD0-B225482E8DC9}"/>
    <cellStyle name="Comma 7 3 4" xfId="828" xr:uid="{DF31280C-FA02-43D9-8EB0-0B7A9F0B0444}"/>
    <cellStyle name="Comma 7 3 4 2" xfId="2097" xr:uid="{6DE386DC-36E0-40DE-8246-8A77CA3D2547}"/>
    <cellStyle name="Comma 7 3 4 2 2" xfId="3932" xr:uid="{EF99C323-B078-4973-A110-451DC3418E56}"/>
    <cellStyle name="Comma 7 3 4 2 2 2" xfId="27021" xr:uid="{016FD90B-87F2-45BE-892D-D6633D4C356C}"/>
    <cellStyle name="Comma 7 3 4 2 2 3" xfId="28949" xr:uid="{703D0DC8-B6AE-4F4A-A33B-3EBD492707BA}"/>
    <cellStyle name="Comma 7 3 4 2 2 4" xfId="20915" xr:uid="{F1520864-97AA-4D5C-BE6C-742142D31505}"/>
    <cellStyle name="Comma 7 3 4 2 3" xfId="26058" xr:uid="{16BD9C5B-1A19-4D34-96CB-F6C6813690F0}"/>
    <cellStyle name="Comma 7 3 4 2 4" xfId="27985" xr:uid="{AB492E12-D260-412D-98CA-3357EE3179B5}"/>
    <cellStyle name="Comma 7 3 4 2 5" xfId="8710" xr:uid="{59C12418-8620-4790-8C11-473806092428}"/>
    <cellStyle name="Comma 7 3 4 3" xfId="3633" xr:uid="{C3775AA2-3964-4706-ACBD-08D4DAF7576C}"/>
    <cellStyle name="Comma 7 3 4 3 2" xfId="23455" xr:uid="{87F32F36-F22D-4813-A1B4-D96A1001C2E0}"/>
    <cellStyle name="Comma 7 3 4 3 2 2" xfId="27462" xr:uid="{8385ED39-4837-4B46-ABEE-E4B6840D7106}"/>
    <cellStyle name="Comma 7 3 4 3 2 3" xfId="29390" xr:uid="{CAACDC49-9987-4CA4-A548-023FC3D3C62E}"/>
    <cellStyle name="Comma 7 3 4 3 3" xfId="26499" xr:uid="{B4630A20-F4B8-4531-8262-5F5D0A38857B}"/>
    <cellStyle name="Comma 7 3 4 3 4" xfId="28427" xr:uid="{DABAA154-14FA-48EB-B1FD-F52DEA44847D}"/>
    <cellStyle name="Comma 7 3 4 3 5" xfId="16600" xr:uid="{F4629BEC-CD94-4C96-BFA6-6056D93DD180}"/>
    <cellStyle name="Comma 7 3 4 4" xfId="19959" xr:uid="{F0735DC1-F87F-4E9A-9BC7-E4191D4269CC}"/>
    <cellStyle name="Comma 7 3 4 4 2" xfId="26817" xr:uid="{3E746351-2A19-4AF2-B716-617E5F1F90A1}"/>
    <cellStyle name="Comma 7 3 4 4 3" xfId="28745" xr:uid="{8E6B7974-7323-4352-A217-3C039B308D55}"/>
    <cellStyle name="Comma 7 3 4 5" xfId="25854" xr:uid="{062A724A-D400-4C74-8741-31B9F6AFB93C}"/>
    <cellStyle name="Comma 7 3 4 6" xfId="27781" xr:uid="{B834EFCB-838D-4172-855B-0B07E8A346B0}"/>
    <cellStyle name="Comma 7 3 4 7" xfId="7700" xr:uid="{79276EB3-26EC-4752-935E-6221651F5168}"/>
    <cellStyle name="Comma 7 3 4 8" xfId="31870" xr:uid="{C5D23802-3DE7-45D0-8225-A92140C25B1D}"/>
    <cellStyle name="Comma 7 3 5" xfId="829" xr:uid="{3B9205E0-6FB2-47F1-A5E4-FFEAFF50DBBA}"/>
    <cellStyle name="Comma 7 3 5 2" xfId="2098" xr:uid="{4CA46D9D-66D0-4012-BCAB-F359EFB2FC4F}"/>
    <cellStyle name="Comma 7 3 5 2 2" xfId="3933" xr:uid="{795CDF63-7A2D-4ECB-86F2-E3FBE0C587E6}"/>
    <cellStyle name="Comma 7 3 5 2 2 2" xfId="27022" xr:uid="{0EBE6556-DA09-4ACB-B96C-AB9CF1691728}"/>
    <cellStyle name="Comma 7 3 5 2 2 3" xfId="28950" xr:uid="{2AE44C5F-FAA1-4297-99DD-C78BEEA3EE19}"/>
    <cellStyle name="Comma 7 3 5 2 2 4" xfId="20916" xr:uid="{A22636D2-537F-419B-8CD0-3E195C6D0CF5}"/>
    <cellStyle name="Comma 7 3 5 2 3" xfId="26059" xr:uid="{5EE12E8C-D27D-4A99-AAB9-790BDC3B0889}"/>
    <cellStyle name="Comma 7 3 5 2 4" xfId="27986" xr:uid="{51C6AF41-6AF7-4D23-BF5A-90FDDFA8C00B}"/>
    <cellStyle name="Comma 7 3 5 2 5" xfId="8711" xr:uid="{8C045320-8F36-4798-94B2-A0499BD7F608}"/>
    <cellStyle name="Comma 7 3 5 3" xfId="3634" xr:uid="{D7535328-3A06-448B-BEB2-95ABBD890E8B}"/>
    <cellStyle name="Comma 7 3 5 3 2" xfId="23456" xr:uid="{A214735A-589B-4463-842A-701CE63AA188}"/>
    <cellStyle name="Comma 7 3 5 3 2 2" xfId="27463" xr:uid="{B115A7AA-E74E-487D-A576-B0A18B0A94C5}"/>
    <cellStyle name="Comma 7 3 5 3 2 3" xfId="29391" xr:uid="{EE6D20F9-52A9-4A98-A51A-D1BB4CA3168B}"/>
    <cellStyle name="Comma 7 3 5 3 3" xfId="26500" xr:uid="{7FF5492A-8713-4B3E-A879-B442485686CE}"/>
    <cellStyle name="Comma 7 3 5 3 4" xfId="28428" xr:uid="{535D1DD8-0743-457B-837A-D896C3E74B2C}"/>
    <cellStyle name="Comma 7 3 5 3 5" xfId="16601" xr:uid="{CB3823F6-7161-4F61-83AE-E6D420DE73D1}"/>
    <cellStyle name="Comma 7 3 5 4" xfId="19960" xr:uid="{FF68BC49-CD21-44AE-AC55-6D45E480422E}"/>
    <cellStyle name="Comma 7 3 5 4 2" xfId="26818" xr:uid="{8F456720-D699-4151-B90E-C6EA1FDDC262}"/>
    <cellStyle name="Comma 7 3 5 4 3" xfId="28746" xr:uid="{B29652E9-5521-4CC7-9DCC-C1E37A5B912F}"/>
    <cellStyle name="Comma 7 3 5 5" xfId="25855" xr:uid="{67A3A052-0596-4E17-A8DC-3560B9B7B0E5}"/>
    <cellStyle name="Comma 7 3 5 6" xfId="27782" xr:uid="{E9BBA046-65F9-43DE-A660-067F5CC24FCD}"/>
    <cellStyle name="Comma 7 3 5 7" xfId="7701" xr:uid="{C3FA698B-7A39-430B-98D8-CF6C04B97EBD}"/>
    <cellStyle name="Comma 7 3 5 8" xfId="31871" xr:uid="{83F4CB72-07A0-4657-BDB2-C3FE9DC7B7C3}"/>
    <cellStyle name="Comma 7 3 6" xfId="830" xr:uid="{31242C51-B712-4D06-A445-FEA62526B0B7}"/>
    <cellStyle name="Comma 7 3 6 2" xfId="2099" xr:uid="{C265337C-403A-493E-96FD-A4BACE2CE375}"/>
    <cellStyle name="Comma 7 3 6 2 2" xfId="3934" xr:uid="{74C1CB51-E2CB-4B16-948A-B17192417872}"/>
    <cellStyle name="Comma 7 3 6 2 2 2" xfId="27023" xr:uid="{0B35FA30-DC11-41E2-AE79-3FBBCBA967CD}"/>
    <cellStyle name="Comma 7 3 6 2 2 3" xfId="28951" xr:uid="{DAAA0F45-43A7-47A2-B798-7A89DFD1B8A9}"/>
    <cellStyle name="Comma 7 3 6 2 2 4" xfId="20917" xr:uid="{B5A3A198-7452-4D46-8E65-476A0180A9B1}"/>
    <cellStyle name="Comma 7 3 6 2 3" xfId="26060" xr:uid="{DADD235A-8703-4A1A-95FA-1C05A4B676F8}"/>
    <cellStyle name="Comma 7 3 6 2 4" xfId="27987" xr:uid="{41A51B88-1F7F-4347-BA18-A8D4A445924A}"/>
    <cellStyle name="Comma 7 3 6 2 5" xfId="8712" xr:uid="{08BE0D90-1357-4A91-A5A1-73B475C9F900}"/>
    <cellStyle name="Comma 7 3 6 3" xfId="3635" xr:uid="{42FF9A97-D61A-4C41-BF41-352B096A7E5D}"/>
    <cellStyle name="Comma 7 3 6 3 2" xfId="23457" xr:uid="{4C807E83-5C66-4FD1-A937-972BA4324FD0}"/>
    <cellStyle name="Comma 7 3 6 3 2 2" xfId="27464" xr:uid="{2C558D9A-A6F8-4C1F-BF18-746FB457BF11}"/>
    <cellStyle name="Comma 7 3 6 3 2 3" xfId="29392" xr:uid="{7FB571F0-DA86-4D18-8567-057EDCC48C41}"/>
    <cellStyle name="Comma 7 3 6 3 3" xfId="26501" xr:uid="{168EB777-44E2-4DED-85C6-D2D1E884B8B0}"/>
    <cellStyle name="Comma 7 3 6 3 4" xfId="28429" xr:uid="{E2546280-D3EA-45AD-A267-25AABAAA7761}"/>
    <cellStyle name="Comma 7 3 6 3 5" xfId="16602" xr:uid="{5C5E1C00-7DB6-41D2-974C-ABDFCEE631E2}"/>
    <cellStyle name="Comma 7 3 6 4" xfId="19961" xr:uid="{E1AB9F09-C943-4C93-BE4E-FD25D20D0E83}"/>
    <cellStyle name="Comma 7 3 6 4 2" xfId="26819" xr:uid="{2C213CA5-2177-4565-A9A4-7CA65A525C75}"/>
    <cellStyle name="Comma 7 3 6 4 3" xfId="28747" xr:uid="{EB0DC98E-0BA0-45DE-BAF2-0EF57ACCFE07}"/>
    <cellStyle name="Comma 7 3 6 5" xfId="25856" xr:uid="{37327054-BB6B-4CCD-B317-9E14083AA0EF}"/>
    <cellStyle name="Comma 7 3 6 6" xfId="27783" xr:uid="{2670DBC0-93F7-4B0A-AC5A-62CAB5CE5BD3}"/>
    <cellStyle name="Comma 7 3 6 7" xfId="7702" xr:uid="{B20517B0-65F7-46A3-8138-DC387A539005}"/>
    <cellStyle name="Comma 7 3 6 8" xfId="31872" xr:uid="{D9B70225-9166-4FBB-9292-4D68EA07AF73}"/>
    <cellStyle name="Comma 7 3 7" xfId="831" xr:uid="{666D9CD8-821A-4C69-9E0F-7999F0043AC8}"/>
    <cellStyle name="Comma 7 3 7 2" xfId="2100" xr:uid="{23144A0B-3E16-44CA-B04B-AAEA9FE2B4F6}"/>
    <cellStyle name="Comma 7 3 7 2 2" xfId="3935" xr:uid="{7EA619D8-8AB1-4A62-9182-29FFD2E682D2}"/>
    <cellStyle name="Comma 7 3 7 2 2 2" xfId="27024" xr:uid="{F0EE1D66-91F5-4C10-9DD7-A5D6C2E40958}"/>
    <cellStyle name="Comma 7 3 7 2 2 3" xfId="28952" xr:uid="{C2605F53-A216-4BD3-8B30-5EAED863F718}"/>
    <cellStyle name="Comma 7 3 7 2 2 4" xfId="20918" xr:uid="{F85FEC72-219A-404C-9162-75D20FCD0BBE}"/>
    <cellStyle name="Comma 7 3 7 2 3" xfId="26061" xr:uid="{51A94E0A-6D06-4FC8-BD53-F674A41A2169}"/>
    <cellStyle name="Comma 7 3 7 2 4" xfId="27988" xr:uid="{FF65191B-CC36-410D-A066-34602C83D8AA}"/>
    <cellStyle name="Comma 7 3 7 2 5" xfId="8713" xr:uid="{B260B9A7-AD38-4161-9E2E-EC31A55C9C0B}"/>
    <cellStyle name="Comma 7 3 7 3" xfId="3636" xr:uid="{34F7C0C6-74B0-4CE2-87EA-FC57F3144FE7}"/>
    <cellStyle name="Comma 7 3 7 3 2" xfId="23458" xr:uid="{631E5C14-06CC-4EFE-BC2D-7A674E794AC3}"/>
    <cellStyle name="Comma 7 3 7 3 2 2" xfId="27465" xr:uid="{3263902D-662B-4B3D-A236-28672D906EEB}"/>
    <cellStyle name="Comma 7 3 7 3 2 3" xfId="29393" xr:uid="{1F4F442D-2493-4F84-A7D9-8870258358CF}"/>
    <cellStyle name="Comma 7 3 7 3 3" xfId="26502" xr:uid="{BD5C5D65-5BEC-4F01-9BB6-C6B880ED602A}"/>
    <cellStyle name="Comma 7 3 7 3 4" xfId="28430" xr:uid="{9027556C-2575-4BDD-9769-0B479CD41AFA}"/>
    <cellStyle name="Comma 7 3 7 3 5" xfId="16603" xr:uid="{6555DD4C-BA72-465A-8A09-E815F335B98A}"/>
    <cellStyle name="Comma 7 3 7 4" xfId="19962" xr:uid="{91EEA96B-528B-453C-B0DC-52230734B64B}"/>
    <cellStyle name="Comma 7 3 7 4 2" xfId="26820" xr:uid="{8F57BD92-D779-4E44-AE8C-2E7E788E32E1}"/>
    <cellStyle name="Comma 7 3 7 4 3" xfId="28748" xr:uid="{BB0E35E7-F50F-46FE-B563-F8BDBCE9258D}"/>
    <cellStyle name="Comma 7 3 7 5" xfId="25857" xr:uid="{1AC69ACC-31D8-4F88-9E29-FD01961279BB}"/>
    <cellStyle name="Comma 7 3 7 6" xfId="27784" xr:uid="{2CD22333-0149-4B59-8660-1965D884DB75}"/>
    <cellStyle name="Comma 7 3 7 7" xfId="7703" xr:uid="{0F35BDF6-F846-4718-947F-66B6236506C0}"/>
    <cellStyle name="Comma 7 3 7 8" xfId="31873" xr:uid="{1FEAE02E-9528-4B39-8143-6914096A03B7}"/>
    <cellStyle name="Comma 7 3 8" xfId="832" xr:uid="{31ACB172-C6B5-4F22-AE49-4A6E221E6A71}"/>
    <cellStyle name="Comma 7 3 8 2" xfId="2101" xr:uid="{E7C030FF-0195-4B66-BA93-3625AA8D5B41}"/>
    <cellStyle name="Comma 7 3 8 2 2" xfId="3936" xr:uid="{B52336A8-0334-4768-A400-7A8AA4B8E712}"/>
    <cellStyle name="Comma 7 3 8 2 2 2" xfId="27025" xr:uid="{FB1D10E8-8B75-40D1-B73B-49CC7A287A0A}"/>
    <cellStyle name="Comma 7 3 8 2 2 3" xfId="28953" xr:uid="{641C0FDC-F08F-4D6F-970B-C124318CBD81}"/>
    <cellStyle name="Comma 7 3 8 2 2 4" xfId="20919" xr:uid="{38F5BC19-2D9B-4091-B5B1-FE8FC2C94925}"/>
    <cellStyle name="Comma 7 3 8 2 3" xfId="26062" xr:uid="{3F96D9EB-B177-403C-9139-B9833D54A226}"/>
    <cellStyle name="Comma 7 3 8 2 4" xfId="27989" xr:uid="{E120A5BF-2939-4792-B5E7-4A136067DF64}"/>
    <cellStyle name="Comma 7 3 8 2 5" xfId="8714" xr:uid="{E796C5D9-458F-4378-845B-7F0BA5C23DC6}"/>
    <cellStyle name="Comma 7 3 8 3" xfId="3637" xr:uid="{FEA26196-F87F-4A3C-8FC9-BD281FB0FB6C}"/>
    <cellStyle name="Comma 7 3 8 3 2" xfId="23459" xr:uid="{A3DE565A-EDF5-4B60-8561-64B761B6F688}"/>
    <cellStyle name="Comma 7 3 8 3 2 2" xfId="27466" xr:uid="{BF168EEF-D2AC-40C1-94D5-F49C5FA13C2A}"/>
    <cellStyle name="Comma 7 3 8 3 2 3" xfId="29394" xr:uid="{636A19AE-CE43-4DC1-A09C-D44FBCAB190C}"/>
    <cellStyle name="Comma 7 3 8 3 3" xfId="26503" xr:uid="{909BFA7E-E398-4F48-922B-89018C349C53}"/>
    <cellStyle name="Comma 7 3 8 3 4" xfId="28431" xr:uid="{6C541BD3-0180-4C5E-A6DC-5C025BE493B0}"/>
    <cellStyle name="Comma 7 3 8 3 5" xfId="16604" xr:uid="{A9042A83-00C9-4903-B599-ACE4008F4839}"/>
    <cellStyle name="Comma 7 3 8 4" xfId="19963" xr:uid="{E2547947-5F87-4F6A-BC21-2BCCA0D721BF}"/>
    <cellStyle name="Comma 7 3 8 4 2" xfId="26821" xr:uid="{771EC273-DFFB-4CB0-B637-FC07D90F819E}"/>
    <cellStyle name="Comma 7 3 8 4 3" xfId="28749" xr:uid="{282160C8-D262-4FCE-A7F1-D4787D161F52}"/>
    <cellStyle name="Comma 7 3 8 5" xfId="25858" xr:uid="{C0D29332-E70D-4D53-A892-30DB505507AE}"/>
    <cellStyle name="Comma 7 3 8 6" xfId="27785" xr:uid="{BC990879-D073-4576-BA41-B687C5062425}"/>
    <cellStyle name="Comma 7 3 8 7" xfId="7704" xr:uid="{E8330F95-5858-4676-BFBA-BA8C5314B5D2}"/>
    <cellStyle name="Comma 7 3 8 8" xfId="31874" xr:uid="{20276289-8D4E-4567-8ADF-AF64F3F9C7B0}"/>
    <cellStyle name="Comma 7 3 9" xfId="833" xr:uid="{EFC85C94-9A47-4088-B607-17075DC957A4}"/>
    <cellStyle name="Comma 7 3 9 2" xfId="2102" xr:uid="{153326C5-0359-4E30-80A9-32CBC1E1EC89}"/>
    <cellStyle name="Comma 7 3 9 2 2" xfId="3937" xr:uid="{2A61408A-F2BF-43B8-A400-6F2A35710249}"/>
    <cellStyle name="Comma 7 3 9 2 2 2" xfId="27026" xr:uid="{24BC7666-4F7E-493F-8964-D78A00DEC383}"/>
    <cellStyle name="Comma 7 3 9 2 2 3" xfId="28954" xr:uid="{DB0A5218-F297-426A-A8FC-2C5752405D73}"/>
    <cellStyle name="Comma 7 3 9 2 2 4" xfId="20920" xr:uid="{40443828-CEC3-412F-87A2-B44297F91EBA}"/>
    <cellStyle name="Comma 7 3 9 2 3" xfId="26063" xr:uid="{E5D0AB4A-3DC9-4260-A23E-EEE9DF8465E8}"/>
    <cellStyle name="Comma 7 3 9 2 4" xfId="27990" xr:uid="{BCFA06A1-93B8-4F7A-B6C8-134AA9BA4CAA}"/>
    <cellStyle name="Comma 7 3 9 2 5" xfId="8715" xr:uid="{8A25D463-7CE2-4EC6-8FEC-E53A352FD3BB}"/>
    <cellStyle name="Comma 7 3 9 3" xfId="3638" xr:uid="{E639BC6A-4A2B-421B-B215-DDBE2EEF77B3}"/>
    <cellStyle name="Comma 7 3 9 3 2" xfId="23460" xr:uid="{731BD32E-2F5D-41DD-8357-D9E87EC67E3F}"/>
    <cellStyle name="Comma 7 3 9 3 2 2" xfId="27467" xr:uid="{C4608CA7-92B0-46BF-9857-061958B54F3D}"/>
    <cellStyle name="Comma 7 3 9 3 2 3" xfId="29395" xr:uid="{B07FE1DC-2F3A-427E-866D-92B3E359D673}"/>
    <cellStyle name="Comma 7 3 9 3 3" xfId="26504" xr:uid="{5A67660F-F6F5-4652-8473-CBF647CDA36B}"/>
    <cellStyle name="Comma 7 3 9 3 4" xfId="28432" xr:uid="{85E3F0DD-DD87-4945-9DA7-7BDE33968B0B}"/>
    <cellStyle name="Comma 7 3 9 3 5" xfId="16605" xr:uid="{DF92DA29-04B8-41DA-A18D-EF350AD033AC}"/>
    <cellStyle name="Comma 7 3 9 4" xfId="19964" xr:uid="{21EF446C-B39B-478A-A897-19933BDBC23A}"/>
    <cellStyle name="Comma 7 3 9 4 2" xfId="26822" xr:uid="{0EF88C6A-420E-4451-8446-F63D29697FAC}"/>
    <cellStyle name="Comma 7 3 9 4 3" xfId="28750" xr:uid="{C3912DF6-CCB9-4431-BA90-877EE31CB5ED}"/>
    <cellStyle name="Comma 7 3 9 5" xfId="25859" xr:uid="{C501AE5D-1FA9-4827-8C2D-9E67E448B8A2}"/>
    <cellStyle name="Comma 7 3 9 6" xfId="27786" xr:uid="{CFECB5DD-76A0-4082-94EB-37AB30DC0F6A}"/>
    <cellStyle name="Comma 7 3 9 7" xfId="7705" xr:uid="{C7897BBD-EA51-4752-AB63-EAFA22DAD09E}"/>
    <cellStyle name="Comma 7 3 9 8" xfId="31875" xr:uid="{ED6A16FD-3511-429C-8C14-B849161A3FC4}"/>
    <cellStyle name="Comma 7 4" xfId="834" xr:uid="{4EA7EF97-7F31-43BB-8A80-7764C4F2D3C5}"/>
    <cellStyle name="Comma 7 4 2" xfId="2103" xr:uid="{D62DD66D-9146-49BD-B6F1-31FCE4502756}"/>
    <cellStyle name="Comma 7 4 2 2" xfId="3938" xr:uid="{22C8D0A1-44B9-4A09-AD02-35BD92C56E7A}"/>
    <cellStyle name="Comma 7 4 2 2 2" xfId="27027" xr:uid="{DC1B3783-4CF2-486E-A1AA-5DF16F4831BF}"/>
    <cellStyle name="Comma 7 4 2 2 3" xfId="28955" xr:uid="{4D5DA666-6456-4491-890A-6D729EB4F31A}"/>
    <cellStyle name="Comma 7 4 2 2 4" xfId="20921" xr:uid="{D5D24C9D-601A-4670-A58D-91FC02770713}"/>
    <cellStyle name="Comma 7 4 2 3" xfId="26064" xr:uid="{0E64F582-D2E8-44D3-B921-2C21A1AAF7D8}"/>
    <cellStyle name="Comma 7 4 2 4" xfId="27991" xr:uid="{983A5AA1-7F3F-488F-A427-0A50886FB467}"/>
    <cellStyle name="Comma 7 4 2 5" xfId="8716" xr:uid="{DBAA0AEA-3FD3-4D88-A27D-2EB4947C1D41}"/>
    <cellStyle name="Comma 7 4 3" xfId="3639" xr:uid="{DFA565C2-FD3D-4E70-A525-F072FEA38188}"/>
    <cellStyle name="Comma 7 4 3 2" xfId="23461" xr:uid="{22CAFFF0-336A-4FC5-BB1D-900C936F674C}"/>
    <cellStyle name="Comma 7 4 3 2 2" xfId="27468" xr:uid="{9156861B-98A8-48B6-9C89-7D75C0282FD9}"/>
    <cellStyle name="Comma 7 4 3 2 3" xfId="29396" xr:uid="{26B5D061-1BB7-47BF-9559-E6184922D9AF}"/>
    <cellStyle name="Comma 7 4 3 3" xfId="26505" xr:uid="{2C487A19-E3BF-4AA6-8FD8-6635E990C3E0}"/>
    <cellStyle name="Comma 7 4 3 4" xfId="28433" xr:uid="{5A0CE8CD-A011-4B73-BC4D-E74AB2D00C43}"/>
    <cellStyle name="Comma 7 4 3 5" xfId="16606" xr:uid="{6A7B2B16-CD8C-403D-A5BD-A875AAC46A9E}"/>
    <cellStyle name="Comma 7 4 4" xfId="19965" xr:uid="{0143AEAB-7712-47BD-B986-6F2F5E8E9E7D}"/>
    <cellStyle name="Comma 7 4 4 2" xfId="26823" xr:uid="{847AAA96-6EE9-47AF-BE52-100615683E63}"/>
    <cellStyle name="Comma 7 4 4 3" xfId="28751" xr:uid="{A097DB2C-6CF6-461A-87EE-8561C764BE84}"/>
    <cellStyle name="Comma 7 4 5" xfId="25860" xr:uid="{404B11E7-4B20-4B29-9E74-25B5845F4576}"/>
    <cellStyle name="Comma 7 4 6" xfId="27787" xr:uid="{D81889B9-83DD-4B89-834F-ACF9744F8A05}"/>
    <cellStyle name="Comma 7 4 7" xfId="7706" xr:uid="{353A6F00-BB85-4CB9-B01A-278FE7E5AC54}"/>
    <cellStyle name="Comma 7 4 8" xfId="31876" xr:uid="{34808115-A4B8-43F0-B272-F6DD3D1DCA0E}"/>
    <cellStyle name="Comma 7 5" xfId="835" xr:uid="{CB2A206A-19A4-492D-A257-3111199A43CC}"/>
    <cellStyle name="Comma 7 5 2" xfId="2104" xr:uid="{ED5C1931-4BE4-40FA-8E1F-05055E53046B}"/>
    <cellStyle name="Comma 7 5 2 2" xfId="3939" xr:uid="{51C8DDA6-D4CA-4020-B9F9-DEBD3AFB9790}"/>
    <cellStyle name="Comma 7 5 2 2 2" xfId="27028" xr:uid="{A00F22C5-A9C1-4C72-A9C2-03F90E53C903}"/>
    <cellStyle name="Comma 7 5 2 2 3" xfId="28956" xr:uid="{C334A5C0-A384-429B-A778-B72D41DF719E}"/>
    <cellStyle name="Comma 7 5 2 2 4" xfId="20922" xr:uid="{0A52CE64-276B-47C3-9453-FB7ED41C31E1}"/>
    <cellStyle name="Comma 7 5 2 3" xfId="26065" xr:uid="{F853A68A-C307-4923-8C52-C79C307D9215}"/>
    <cellStyle name="Comma 7 5 2 4" xfId="27992" xr:uid="{04F83D62-80E6-401C-9501-34B68CBE96E6}"/>
    <cellStyle name="Comma 7 5 2 5" xfId="8717" xr:uid="{F3FA4DD8-DCBC-4E54-AE04-7E41E92256D3}"/>
    <cellStyle name="Comma 7 5 3" xfId="3640" xr:uid="{2649A36A-6504-4D36-AB5F-E8DB57631726}"/>
    <cellStyle name="Comma 7 5 3 2" xfId="23462" xr:uid="{8FBBC868-7F68-4470-B48F-B3345F74BEC0}"/>
    <cellStyle name="Comma 7 5 3 2 2" xfId="27469" xr:uid="{BE65DDD4-CC84-49D6-962A-A209A779F82F}"/>
    <cellStyle name="Comma 7 5 3 2 3" xfId="29397" xr:uid="{C1F08688-0179-4837-8820-AEFF94698D0B}"/>
    <cellStyle name="Comma 7 5 3 3" xfId="26506" xr:uid="{A592D7D6-8BFC-468B-B700-8E0B0A5BF079}"/>
    <cellStyle name="Comma 7 5 3 4" xfId="28434" xr:uid="{DA0DDD07-2D35-4BC4-9461-1E33E31A086C}"/>
    <cellStyle name="Comma 7 5 3 5" xfId="16607" xr:uid="{B2F74A92-0452-443A-A235-2E366169306A}"/>
    <cellStyle name="Comma 7 5 4" xfId="19966" xr:uid="{85EFB69E-73E2-4A30-8A54-D2EC150106C5}"/>
    <cellStyle name="Comma 7 5 4 2" xfId="26824" xr:uid="{129D5F0F-BC21-427A-9014-44247FD687B7}"/>
    <cellStyle name="Comma 7 5 4 3" xfId="28752" xr:uid="{218B4DD2-0D97-4C10-9BC3-E75A937A3389}"/>
    <cellStyle name="Comma 7 5 5" xfId="25861" xr:uid="{AD3A6D5E-1B73-4B33-A4A0-0EFD22B289FE}"/>
    <cellStyle name="Comma 7 5 6" xfId="27788" xr:uid="{CB147C2B-574F-4921-BC9B-E3F6F982398D}"/>
    <cellStyle name="Comma 7 5 7" xfId="7707" xr:uid="{7FBCAA55-ADE5-4407-9889-D1769B0728F5}"/>
    <cellStyle name="Comma 7 5 8" xfId="31877" xr:uid="{8F4CA446-A83B-41A1-9444-98A35CFA6218}"/>
    <cellStyle name="Comma 7 6" xfId="836" xr:uid="{D159EC22-316E-4A35-8FA1-BC48323ABFBD}"/>
    <cellStyle name="Comma 7 6 2" xfId="2105" xr:uid="{87C5FBD9-0A2D-417F-8A5E-27F67D08B788}"/>
    <cellStyle name="Comma 7 6 2 2" xfId="3940" xr:uid="{C27A9203-2C8E-4D77-82B9-B757B942B12C}"/>
    <cellStyle name="Comma 7 6 2 2 2" xfId="27029" xr:uid="{764D3628-7F4E-472E-9471-220FAB7A8701}"/>
    <cellStyle name="Comma 7 6 2 2 3" xfId="28957" xr:uid="{30CD0C6A-1893-443D-95C3-A51D7164368B}"/>
    <cellStyle name="Comma 7 6 2 2 4" xfId="20923" xr:uid="{1C53B8D8-FF2B-492B-8045-36F0F4DB3001}"/>
    <cellStyle name="Comma 7 6 2 3" xfId="26066" xr:uid="{CC4BED93-432A-4FC3-8E08-27F18C5C8BDE}"/>
    <cellStyle name="Comma 7 6 2 4" xfId="27993" xr:uid="{2CC8618A-A142-4C78-9F35-FFD2399D85B0}"/>
    <cellStyle name="Comma 7 6 2 5" xfId="8718" xr:uid="{124147A1-1B6C-4F02-AD6F-7EA0935D9521}"/>
    <cellStyle name="Comma 7 6 3" xfId="3641" xr:uid="{89B7BE0F-05B2-4548-BBFA-2735B4DD170C}"/>
    <cellStyle name="Comma 7 6 3 2" xfId="23463" xr:uid="{ADB7A4DB-5321-4291-AD6F-7EA40717AC8B}"/>
    <cellStyle name="Comma 7 6 3 2 2" xfId="27470" xr:uid="{8C735B97-10EA-4FA1-B80D-5FA25A25C43F}"/>
    <cellStyle name="Comma 7 6 3 2 3" xfId="29398" xr:uid="{1F8DB19C-6B31-4B77-90E5-F96912AEEBEB}"/>
    <cellStyle name="Comma 7 6 3 3" xfId="26507" xr:uid="{298A0800-44E6-4EF5-8560-0B994FBBD9D3}"/>
    <cellStyle name="Comma 7 6 3 4" xfId="28435" xr:uid="{2EF1C8E1-6980-49E7-8429-FE89E639ECD6}"/>
    <cellStyle name="Comma 7 6 3 5" xfId="16608" xr:uid="{E81DEE05-7341-4509-B39F-11E76BBC02AB}"/>
    <cellStyle name="Comma 7 6 4" xfId="19967" xr:uid="{9F7C4720-20FF-4FDA-980C-5FD6C23899E3}"/>
    <cellStyle name="Comma 7 6 4 2" xfId="26825" xr:uid="{40CF1292-F79A-4419-B238-E9C212CB9C88}"/>
    <cellStyle name="Comma 7 6 4 3" xfId="28753" xr:uid="{742080A5-36C8-4421-812E-D9DA10390573}"/>
    <cellStyle name="Comma 7 6 5" xfId="25862" xr:uid="{CD9707A9-A58F-4D47-9B50-5B5E4D385558}"/>
    <cellStyle name="Comma 7 6 6" xfId="27789" xr:uid="{100D0903-580E-4026-B799-700F55DCC0B5}"/>
    <cellStyle name="Comma 7 6 7" xfId="7708" xr:uid="{EC925E6C-1C20-4E38-8EF6-9FB054BDC782}"/>
    <cellStyle name="Comma 7 6 8" xfId="31878" xr:uid="{187C4B4A-DB31-40A9-A718-5C3065318152}"/>
    <cellStyle name="Comma 7 7" xfId="837" xr:uid="{EC0D6823-C9E7-468E-90EC-00062F4197F8}"/>
    <cellStyle name="Comma 7 7 2" xfId="2106" xr:uid="{9993FC4D-38FB-48F4-8E6E-A3A819B0A81B}"/>
    <cellStyle name="Comma 7 7 2 2" xfId="3941" xr:uid="{85D3521A-D334-4DED-86DB-3D6348962214}"/>
    <cellStyle name="Comma 7 7 2 2 2" xfId="27030" xr:uid="{390615A7-F4FB-4A16-8923-C292D7C1FA21}"/>
    <cellStyle name="Comma 7 7 2 2 3" xfId="28958" xr:uid="{7187413F-40FB-4A9C-8E2E-72E6EB47AD73}"/>
    <cellStyle name="Comma 7 7 2 2 4" xfId="20924" xr:uid="{7FB2FD6A-A3D9-4706-B578-F6D8D564899B}"/>
    <cellStyle name="Comma 7 7 2 3" xfId="26067" xr:uid="{54B5D3AE-A0DD-4979-AEC8-5105A6AC17C4}"/>
    <cellStyle name="Comma 7 7 2 4" xfId="27994" xr:uid="{8518B45D-E3BC-4C63-8CCF-B5404A2D069B}"/>
    <cellStyle name="Comma 7 7 2 5" xfId="8719" xr:uid="{F2933B41-AE4D-4F7C-ADFF-9E8F57C24E48}"/>
    <cellStyle name="Comma 7 7 3" xfId="3642" xr:uid="{58C4CD0F-4050-40F3-92AC-3BAF13B2EE37}"/>
    <cellStyle name="Comma 7 7 3 2" xfId="23464" xr:uid="{FA340DE4-8DB1-4051-8017-AC293A90C58B}"/>
    <cellStyle name="Comma 7 7 3 2 2" xfId="27471" xr:uid="{947D8AFD-AD85-4048-8AE1-8333C8ED35CA}"/>
    <cellStyle name="Comma 7 7 3 2 3" xfId="29399" xr:uid="{B4D1061D-597A-4FB7-8032-69297C4F9AE1}"/>
    <cellStyle name="Comma 7 7 3 3" xfId="26508" xr:uid="{D750ED34-11BC-4E35-9D80-E8B10374ECFC}"/>
    <cellStyle name="Comma 7 7 3 4" xfId="28436" xr:uid="{69613E00-B2E6-4870-BD7D-91A03B3E02C3}"/>
    <cellStyle name="Comma 7 7 3 5" xfId="16609" xr:uid="{A9AD4360-630A-43C2-AAE6-A2206BC58A4A}"/>
    <cellStyle name="Comma 7 7 4" xfId="19968" xr:uid="{3E43DD21-39BF-48CC-9056-A3351412C0F6}"/>
    <cellStyle name="Comma 7 7 4 2" xfId="26826" xr:uid="{BADF7894-91AE-4077-887F-78E5803F74C4}"/>
    <cellStyle name="Comma 7 7 4 3" xfId="28754" xr:uid="{697D88F3-BC9C-4D9C-B089-B4115EE10DDF}"/>
    <cellStyle name="Comma 7 7 5" xfId="25863" xr:uid="{E735A9B4-7DD7-47F1-A3CD-67BECBA93873}"/>
    <cellStyle name="Comma 7 7 6" xfId="27790" xr:uid="{C173259F-DF2C-4AC6-B11E-0C86BFA6FC79}"/>
    <cellStyle name="Comma 7 7 7" xfId="7709" xr:uid="{4110A25A-672A-438D-8BC1-E089EA3A8EBF}"/>
    <cellStyle name="Comma 7 7 8" xfId="31879" xr:uid="{F4FA27E8-2787-4CA9-B8D9-6E8C0ADFBEE1}"/>
    <cellStyle name="Comma 7 8" xfId="838" xr:uid="{C2DC1A91-2251-4239-B9C5-C7143409CF1B}"/>
    <cellStyle name="Comma 7 8 2" xfId="2107" xr:uid="{56D8EAB3-286D-400F-A6D9-64C6DE28DB9F}"/>
    <cellStyle name="Comma 7 8 2 2" xfId="3942" xr:uid="{2DB5C23A-089C-48FA-BF84-A7374381B06A}"/>
    <cellStyle name="Comma 7 8 2 2 2" xfId="27031" xr:uid="{CEBA635B-9AD3-4336-9635-22AFF772D3FD}"/>
    <cellStyle name="Comma 7 8 2 2 3" xfId="28959" xr:uid="{DC9E7580-01EF-4AD4-9F86-627DE0B49B9F}"/>
    <cellStyle name="Comma 7 8 2 2 4" xfId="20925" xr:uid="{F3B0675A-2A3D-4BAB-A55B-6C2560B0B038}"/>
    <cellStyle name="Comma 7 8 2 3" xfId="26068" xr:uid="{30287617-83F4-4E1E-9977-BECC98A3BBE5}"/>
    <cellStyle name="Comma 7 8 2 4" xfId="27995" xr:uid="{6824D64D-CD4C-46FA-BA37-BCF0929DB2E9}"/>
    <cellStyle name="Comma 7 8 2 5" xfId="8720" xr:uid="{709C8E2B-B3DD-4D5D-A65F-38881EC5E7EF}"/>
    <cellStyle name="Comma 7 8 3" xfId="3643" xr:uid="{3A2A3A32-2F08-407A-9B12-BB847F178CBF}"/>
    <cellStyle name="Comma 7 8 3 2" xfId="23465" xr:uid="{2EEA488B-3058-4904-9E26-2FDA4A159364}"/>
    <cellStyle name="Comma 7 8 3 2 2" xfId="27472" xr:uid="{D6591F97-45F9-457B-9A06-B03AE163DE08}"/>
    <cellStyle name="Comma 7 8 3 2 3" xfId="29400" xr:uid="{B1C94F67-28B1-4219-B2EE-BB6D2C540973}"/>
    <cellStyle name="Comma 7 8 3 3" xfId="26509" xr:uid="{29A9A788-D118-48DD-AF9D-7D02368D4F74}"/>
    <cellStyle name="Comma 7 8 3 4" xfId="28437" xr:uid="{A1A55917-4548-402B-BC50-5A5F248D4656}"/>
    <cellStyle name="Comma 7 8 3 5" xfId="16610" xr:uid="{9C902A51-5C7A-4B30-AA24-BD29B9EEFD8B}"/>
    <cellStyle name="Comma 7 8 4" xfId="19969" xr:uid="{6CC262B0-8EE2-4DAE-8E60-BF8502004AED}"/>
    <cellStyle name="Comma 7 8 4 2" xfId="26827" xr:uid="{003A55AE-BB7F-478A-BE9B-D9A4C2BAB694}"/>
    <cellStyle name="Comma 7 8 4 3" xfId="28755" xr:uid="{BF19ED51-ED2A-4868-A5BF-2B62A965A545}"/>
    <cellStyle name="Comma 7 8 5" xfId="25864" xr:uid="{91DB2DF7-F994-477C-8C06-336A4D91298D}"/>
    <cellStyle name="Comma 7 8 6" xfId="27791" xr:uid="{47248CFA-69D3-4343-B3CB-8BE95EAB58B3}"/>
    <cellStyle name="Comma 7 8 7" xfId="7710" xr:uid="{D0634495-8BF2-4F82-A0E2-EC09AAB92C28}"/>
    <cellStyle name="Comma 7 8 8" xfId="31880" xr:uid="{50537671-0136-4A1B-BC8B-A1F4F95D8E7F}"/>
    <cellStyle name="Comma 7 9" xfId="839" xr:uid="{F10862C2-1147-41D9-823A-77A29154E713}"/>
    <cellStyle name="Comma 7 9 2" xfId="2108" xr:uid="{6E1D61E1-0229-48B7-8F18-54568FA3D797}"/>
    <cellStyle name="Comma 7 9 2 2" xfId="3943" xr:uid="{B004CEE6-B5FB-496E-96B6-EB2A29D7B0B3}"/>
    <cellStyle name="Comma 7 9 2 2 2" xfId="27032" xr:uid="{622F298D-A8D0-4219-8B85-8A4A01F52313}"/>
    <cellStyle name="Comma 7 9 2 2 3" xfId="28960" xr:uid="{EE8559C0-DC6B-46CD-A746-56B34653289F}"/>
    <cellStyle name="Comma 7 9 2 2 4" xfId="20926" xr:uid="{32CA4845-C7F2-4D75-817A-922E30481578}"/>
    <cellStyle name="Comma 7 9 2 3" xfId="26069" xr:uid="{D9D0AF4B-C5A5-4D06-BEAD-6908D30AD7F4}"/>
    <cellStyle name="Comma 7 9 2 4" xfId="27996" xr:uid="{6B99CAE7-2449-4D83-8BB8-ED30CB396A53}"/>
    <cellStyle name="Comma 7 9 2 5" xfId="8721" xr:uid="{16C8D240-A7DA-4958-9957-82C16C3D1574}"/>
    <cellStyle name="Comma 7 9 3" xfId="3644" xr:uid="{1DFA3EFF-B96B-4CA7-A757-7595BBD490EA}"/>
    <cellStyle name="Comma 7 9 3 2" xfId="23466" xr:uid="{2569EE90-C791-42B9-905C-9F6A7FFA1301}"/>
    <cellStyle name="Comma 7 9 3 2 2" xfId="27473" xr:uid="{0AD639EC-1621-4CF0-8E94-B4878F82A1E9}"/>
    <cellStyle name="Comma 7 9 3 2 3" xfId="29401" xr:uid="{819AE637-8D2A-4051-B676-26DFF67DAA6F}"/>
    <cellStyle name="Comma 7 9 3 3" xfId="26510" xr:uid="{54A8B6E5-646F-4E45-8D93-35F60ED626C2}"/>
    <cellStyle name="Comma 7 9 3 4" xfId="28438" xr:uid="{C27DF143-C3E8-4E51-AAED-A3590A819374}"/>
    <cellStyle name="Comma 7 9 3 5" xfId="16611" xr:uid="{F28A8840-3C6C-4EFB-B83D-9F2F99914A30}"/>
    <cellStyle name="Comma 7 9 4" xfId="19970" xr:uid="{F4F9BE93-EC8A-44A3-ADA0-0A670E1E52E3}"/>
    <cellStyle name="Comma 7 9 4 2" xfId="26828" xr:uid="{86A6F381-D28F-42A4-8A90-76F1B06592B8}"/>
    <cellStyle name="Comma 7 9 4 3" xfId="28756" xr:uid="{5041B857-4DAF-4F28-87F0-6F4AF58863F1}"/>
    <cellStyle name="Comma 7 9 5" xfId="25865" xr:uid="{2A949E78-676D-4505-82FD-C8D0AFA3B393}"/>
    <cellStyle name="Comma 7 9 6" xfId="27792" xr:uid="{78591266-8906-4F48-B08C-2D39C00A8220}"/>
    <cellStyle name="Comma 7 9 7" xfId="7711" xr:uid="{D66BAFD0-52C8-4FAF-8EC1-4202B712A751}"/>
    <cellStyle name="Comma 7 9 8" xfId="31881" xr:uid="{6FD3DCE8-A1C3-4A9D-8F6F-752F6AC0EB96}"/>
    <cellStyle name="Comma 8" xfId="840" xr:uid="{8F0FB757-9AD7-4C7E-9508-C53FE947B8C2}"/>
    <cellStyle name="Comma 8 2" xfId="841" xr:uid="{27B35471-FCCC-42D8-B0A3-F8F01979EEDC}"/>
    <cellStyle name="Comma 8 2 2" xfId="2109" xr:uid="{987FA8EE-7F28-4379-B69B-AC58C6C5379F}"/>
    <cellStyle name="Comma 8 2 2 2" xfId="3091" xr:uid="{0D030934-B9B5-4A14-AE2D-0F637008E660}"/>
    <cellStyle name="Comma 8 2 2 2 2" xfId="17323" xr:uid="{F65F5D3D-51EC-4167-BFDE-6FC35D1AE1CC}"/>
    <cellStyle name="Comma 8 2 2 2 2 2" xfId="23903" xr:uid="{A64B128E-7C45-49D7-8782-81A378E0784C}"/>
    <cellStyle name="Comma 8 2 2 2 2 2 2" xfId="27495" xr:uid="{5B544653-F3D8-47C5-A059-65BA474AA34C}"/>
    <cellStyle name="Comma 8 2 2 2 2 2 3" xfId="29423" xr:uid="{2E5E5024-794F-4606-B63C-F7295E64C739}"/>
    <cellStyle name="Comma 8 2 2 2 2 3" xfId="26532" xr:uid="{09DD427C-90AA-42EB-AEDD-456678D171E7}"/>
    <cellStyle name="Comma 8 2 2 2 2 4" xfId="28460" xr:uid="{6AA6CCA2-87F5-4EA5-BE8F-6F8ABA4B9518}"/>
    <cellStyle name="Comma 8 2 2 2 3" xfId="12687" xr:uid="{92CDF0E5-9700-4BA5-B9D5-AF83BA569734}"/>
    <cellStyle name="Comma 8 2 2 2 3 2" xfId="23157" xr:uid="{66A7E1B1-E108-40A8-A12E-B7A41F02D572}"/>
    <cellStyle name="Comma 8 2 2 2 3 2 2" xfId="27174" xr:uid="{A46BB989-3AEB-4ED3-8605-557967D4A173}"/>
    <cellStyle name="Comma 8 2 2 2 3 2 3" xfId="29102" xr:uid="{9E9A640B-A507-47FA-8802-BEEC7AAD4D54}"/>
    <cellStyle name="Comma 8 2 2 2 3 3" xfId="26211" xr:uid="{24894983-974B-4853-ACDF-E16FEFAD9966}"/>
    <cellStyle name="Comma 8 2 2 2 3 4" xfId="28139" xr:uid="{A2DBD645-341E-472A-8175-9651A2EFA95B}"/>
    <cellStyle name="Comma 8 2 2 2 4" xfId="21061" xr:uid="{88DFD4C4-4742-4A31-9FDE-60E180C0CF0A}"/>
    <cellStyle name="Comma 8 2 2 2 4 2" xfId="27147" xr:uid="{1CBDD191-CD20-4A2B-9975-D265C5414D22}"/>
    <cellStyle name="Comma 8 2 2 2 4 3" xfId="29075" xr:uid="{B9A3F349-E7C8-4FEE-9174-3C7875F2F37F}"/>
    <cellStyle name="Comma 8 2 2 2 5" xfId="26184" xr:uid="{5D996D2C-2BCD-4C06-AD4B-C09F6189B25F}"/>
    <cellStyle name="Comma 8 2 2 2 6" xfId="28111" xr:uid="{BD520EB7-3F6F-42A8-9A6B-4F73CFF91C8D}"/>
    <cellStyle name="Comma 8 2 2 2 7" xfId="9062" xr:uid="{0AA9C75B-589F-49D7-8D1F-8FB535A8B72A}"/>
    <cellStyle name="Comma 8 2 2 3" xfId="3317" xr:uid="{773693B2-6BA3-4878-A34D-DA80282B9D82}"/>
    <cellStyle name="Comma 8 2 2 3 2" xfId="26615" xr:uid="{C27C0DEB-A80B-4B5F-90F2-FC148CE32C7D}"/>
    <cellStyle name="Comma 8 2 2 3 3" xfId="28543" xr:uid="{EFA90F3F-0FCB-4C43-9B2D-ACF8B19EE918}"/>
    <cellStyle name="Comma 8 2 2 3 4" xfId="19717" xr:uid="{4A42E5FE-6278-495A-95A7-7105A939E31A}"/>
    <cellStyle name="Comma 8 2 2 4" xfId="25652" xr:uid="{7626D2F9-19DC-4A91-BB70-A9500EA1BB80}"/>
    <cellStyle name="Comma 8 2 2 5" xfId="27579" xr:uid="{37973F41-8302-4794-9D6E-A4C3D44E890E}"/>
    <cellStyle name="Comma 8 2 2 6" xfId="5791" xr:uid="{91AF79A6-9C04-4484-810A-FDE038D78920}"/>
    <cellStyle name="Comma 8 2 2 7" xfId="30858" xr:uid="{675929F3-2631-4E67-A3C0-464FB76ECDDF}"/>
    <cellStyle name="Comma 8 2 3" xfId="9061" xr:uid="{EB79D28C-A80D-4C4D-8D8B-3CBDB36EF6B5}"/>
    <cellStyle name="Comma 8 2 3 2" xfId="21060" xr:uid="{6857209D-BF5B-4B82-9FA6-A8DC87AA75F7}"/>
    <cellStyle name="Comma 8 2 3 2 2" xfId="27146" xr:uid="{CB542717-AA42-45DA-A6F6-563EAF9885C8}"/>
    <cellStyle name="Comma 8 2 3 2 3" xfId="29074" xr:uid="{7900E2CE-ECBC-47A3-950B-A419F7A0FBC2}"/>
    <cellStyle name="Comma 8 2 3 3" xfId="26183" xr:uid="{1AD5B90E-C310-4810-AC36-118B1513CD69}"/>
    <cellStyle name="Comma 8 2 3 4" xfId="28110" xr:uid="{554D3778-9289-4642-8971-2082414514CB}"/>
    <cellStyle name="Comma 8 2 4" xfId="19716" xr:uid="{DA0F0A3C-D7B7-4A3E-8DE4-E4FC2B6F6550}"/>
    <cellStyle name="Comma 8 2 4 2" xfId="26614" xr:uid="{A5F142DF-8206-4188-BEAA-90F246E5AECC}"/>
    <cellStyle name="Comma 8 2 4 3" xfId="28542" xr:uid="{36F888AE-4A88-4D6B-82EA-ECA0FB2E63E1}"/>
    <cellStyle name="Comma 8 2 5" xfId="25651" xr:uid="{51DC9043-EAE8-4895-95DB-C43BA9B39B58}"/>
    <cellStyle name="Comma 8 2 6" xfId="27578" xr:uid="{4BE715FE-40B0-48C5-97A5-67CC16F1C026}"/>
    <cellStyle name="Comma 8 2 7" xfId="5790" xr:uid="{DFE389FA-1682-44A1-B940-568C461F5B71}"/>
    <cellStyle name="Comma 8 2 8" xfId="30857" xr:uid="{53C31C6E-E5DF-4F28-A268-68031FDD7337}"/>
    <cellStyle name="Comma 8 3" xfId="842" xr:uid="{9A2C8821-D918-4114-A1B3-B416ECEDF140}"/>
    <cellStyle name="Comma 8 3 2" xfId="2110" xr:uid="{73942E8D-085E-4ABE-93F5-1E93D945A9FB}"/>
    <cellStyle name="Comma 8 3 2 2" xfId="3092" xr:uid="{3C38C86F-67F5-48F5-BD41-4AC7225185A7}"/>
    <cellStyle name="Comma 8 3 2 2 2" xfId="27148" xr:uid="{23E59C87-400E-4863-87A0-98A9951F0E6C}"/>
    <cellStyle name="Comma 8 3 2 2 3" xfId="29076" xr:uid="{1AEAC174-2B48-4F2F-B2B1-13C1B6FD5A66}"/>
    <cellStyle name="Comma 8 3 2 2 4" xfId="21062" xr:uid="{5864B3F3-A329-48C9-A368-26C643FFC3E8}"/>
    <cellStyle name="Comma 8 3 2 3" xfId="3318" xr:uid="{904705FC-0B43-4271-8218-525715ECC341}"/>
    <cellStyle name="Comma 8 3 2 3 2" xfId="26185" xr:uid="{B7F3572E-CE43-450E-ABE6-11226766547E}"/>
    <cellStyle name="Comma 8 3 2 4" xfId="28112" xr:uid="{33D4B630-DD3F-4791-9F8E-60EFCC0EDE9C}"/>
    <cellStyle name="Comma 8 3 2 5" xfId="9063" xr:uid="{84689BCF-00A4-49D6-9AF0-D13C2F03D9E1}"/>
    <cellStyle name="Comma 8 3 3" xfId="19971" xr:uid="{2CF6E0BB-BBCA-4DA5-8A82-2EFDB9360AD5}"/>
    <cellStyle name="Comma 8 3 3 2" xfId="26829" xr:uid="{278ABDD9-942B-455C-916A-255DF89E9B86}"/>
    <cellStyle name="Comma 8 3 3 3" xfId="28757" xr:uid="{796AB9E2-F0F1-42BC-8814-CC33B1F61FF4}"/>
    <cellStyle name="Comma 8 3 4" xfId="25866" xr:uid="{08D239C3-D288-40B6-9C1A-BB9651C73E7C}"/>
    <cellStyle name="Comma 8 3 5" xfId="27793" xr:uid="{320F6B78-7CDC-4B87-BA24-36D53A681ECC}"/>
    <cellStyle name="Comma 8 3 6" xfId="7712" xr:uid="{C4D914A1-083E-4EE0-8DC2-970327C4E5C3}"/>
    <cellStyle name="Comma 8 3 7" xfId="31882" xr:uid="{34EEE104-E6A4-465C-8B1A-64B9814C67A1}"/>
    <cellStyle name="Comma 8 4" xfId="843" xr:uid="{335F678B-7842-4F34-B6FD-38FF002BA62F}"/>
    <cellStyle name="Comma 8 4 2" xfId="2111" xr:uid="{2BA4635C-76A9-4429-8E11-EEAA5A72DC23}"/>
    <cellStyle name="Comma 8 4 2 2" xfId="3093" xr:uid="{8E670F2B-F71F-415A-A51D-648D585AE947}"/>
    <cellStyle name="Comma 8 4 2 2 2" xfId="27149" xr:uid="{F1CE85F5-B224-4BC8-8B3C-09E8B29F3711}"/>
    <cellStyle name="Comma 8 4 2 2 3" xfId="29077" xr:uid="{FCDED871-F8D1-4C1E-BBBF-1E9E6F85E2FB}"/>
    <cellStyle name="Comma 8 4 2 2 4" xfId="21063" xr:uid="{A3C3D5B7-19E7-4800-A4EC-9B80174E565C}"/>
    <cellStyle name="Comma 8 4 2 3" xfId="3319" xr:uid="{87D1A630-CA82-4838-8161-46A719737BCF}"/>
    <cellStyle name="Comma 8 4 2 3 2" xfId="26186" xr:uid="{D9829AB9-633C-40BD-98A0-2F0654DDC7F0}"/>
    <cellStyle name="Comma 8 4 2 4" xfId="28113" xr:uid="{6EF40E0A-8BA4-4AE6-A5E0-8B9851C6D822}"/>
    <cellStyle name="Comma 8 4 2 5" xfId="9064" xr:uid="{28F364AC-5B53-4280-B619-51E105971387}"/>
    <cellStyle name="Comma 8 4 3" xfId="19972" xr:uid="{4A706AFB-7AA8-46EC-825F-71F201BB5881}"/>
    <cellStyle name="Comma 8 4 3 2" xfId="26830" xr:uid="{13380892-B327-4D51-9E38-E7BFB790D844}"/>
    <cellStyle name="Comma 8 4 3 3" xfId="28758" xr:uid="{DF6AFC6A-2D11-418C-9865-BCC649D5463E}"/>
    <cellStyle name="Comma 8 4 4" xfId="25867" xr:uid="{DA277525-595A-46E4-AB07-33C71111316F}"/>
    <cellStyle name="Comma 8 4 5" xfId="27794" xr:uid="{47F7607E-CEC8-4872-8391-00384B1FE0C3}"/>
    <cellStyle name="Comma 8 4 6" xfId="7713" xr:uid="{855BAD1F-9367-46C2-935D-86555570F457}"/>
    <cellStyle name="Comma 8 4 7" xfId="31883" xr:uid="{DCAED1C6-60E7-41F0-A43B-A1646FF02CE5}"/>
    <cellStyle name="Comma 8 5" xfId="844" xr:uid="{EA90AEA5-1BEC-4FD9-9DA7-30673134B96F}"/>
    <cellStyle name="Comma 8 5 2" xfId="2112" xr:uid="{75142953-495D-4D8D-8CD9-249F93414475}"/>
    <cellStyle name="Comma 8 5 2 2" xfId="3094" xr:uid="{B188ABF0-735C-41AF-9C28-BDC814BF05C9}"/>
    <cellStyle name="Comma 8 5 2 2 2" xfId="27150" xr:uid="{70FFAF5E-20DE-4C8C-AA8C-DA68A55A5004}"/>
    <cellStyle name="Comma 8 5 2 2 3" xfId="29078" xr:uid="{38250AC8-5658-4C40-8B51-7CB0BA51AC3F}"/>
    <cellStyle name="Comma 8 5 2 2 4" xfId="21064" xr:uid="{529E4A24-7D60-4402-8D69-91422D4EA3F2}"/>
    <cellStyle name="Comma 8 5 2 3" xfId="3320" xr:uid="{A226B149-FA2A-4457-B28C-43D6C856E801}"/>
    <cellStyle name="Comma 8 5 2 3 2" xfId="26187" xr:uid="{4BC19F1D-EF37-446C-B756-8F6DB6E737AB}"/>
    <cellStyle name="Comma 8 5 2 4" xfId="28114" xr:uid="{DF873818-FE4A-462C-BFC7-DDD427283DBD}"/>
    <cellStyle name="Comma 8 5 2 5" xfId="9065" xr:uid="{1451F8B0-3FED-4CF3-B630-D8D332E524D9}"/>
    <cellStyle name="Comma 8 5 3" xfId="19973" xr:uid="{66B44BEE-AF16-43DC-B95D-E5FE0584ED19}"/>
    <cellStyle name="Comma 8 5 3 2" xfId="26831" xr:uid="{90E3C458-886C-4A88-9163-E48346F9D3CE}"/>
    <cellStyle name="Comma 8 5 3 3" xfId="28759" xr:uid="{374D6D96-E3E3-42D0-B1FC-CE9FDB5AC97B}"/>
    <cellStyle name="Comma 8 5 4" xfId="25868" xr:uid="{E4751CCF-0429-4B30-AE1B-2C488CDE2247}"/>
    <cellStyle name="Comma 8 5 5" xfId="27795" xr:uid="{A5459B5E-E652-4685-BBED-8D1363C4D4DA}"/>
    <cellStyle name="Comma 8 5 6" xfId="7714" xr:uid="{6578E50C-335E-4E1B-9353-B97E21B423D6}"/>
    <cellStyle name="Comma 8 5 7" xfId="31884" xr:uid="{B6442401-1041-4236-95B8-6DB7705378C2}"/>
    <cellStyle name="Comma 8 6" xfId="845" xr:uid="{1BFE44FD-C457-4513-B59E-ECE14CA58747}"/>
    <cellStyle name="Comma 8 6 2" xfId="2113" xr:uid="{4F1523C9-EB28-4C03-B3B1-F8D2612953B2}"/>
    <cellStyle name="Comma 8 6 2 2" xfId="3095" xr:uid="{5D1704F6-9467-4DB8-9FFB-ACA15BE22FFB}"/>
    <cellStyle name="Comma 8 6 2 2 2" xfId="27151" xr:uid="{E24206AB-9AD4-494E-941B-EC94E4A85846}"/>
    <cellStyle name="Comma 8 6 2 2 3" xfId="29079" xr:uid="{EA82199B-4CC9-41C7-9405-C559FAA290F0}"/>
    <cellStyle name="Comma 8 6 2 2 4" xfId="21065" xr:uid="{7ABAF25E-F5C9-4B4F-B573-CC36F5DEB4CC}"/>
    <cellStyle name="Comma 8 6 2 3" xfId="3321" xr:uid="{9A86030A-62D6-441E-83B7-D5A5140D9B1B}"/>
    <cellStyle name="Comma 8 6 2 3 2" xfId="26188" xr:uid="{DF39C078-576D-4219-B812-8AB07C78998A}"/>
    <cellStyle name="Comma 8 6 2 4" xfId="28115" xr:uid="{DAF18FCF-18CF-4045-9407-CD73DE9E56B8}"/>
    <cellStyle name="Comma 8 6 2 5" xfId="9066" xr:uid="{F8DE9650-17B5-43C7-8F32-DB4DD6F813C6}"/>
    <cellStyle name="Comma 8 6 3" xfId="19974" xr:uid="{49569972-356C-4273-82A6-AD8EAB7B2ABA}"/>
    <cellStyle name="Comma 8 6 3 2" xfId="26832" xr:uid="{4EA4F59D-C901-42E7-9312-B3C3C9547FAD}"/>
    <cellStyle name="Comma 8 6 3 3" xfId="28760" xr:uid="{0720E8D9-038F-4E93-8512-8CA878873FFA}"/>
    <cellStyle name="Comma 8 6 4" xfId="25869" xr:uid="{ABE07CCB-47E0-467D-A897-A3832E942BC4}"/>
    <cellStyle name="Comma 8 6 5" xfId="27796" xr:uid="{3ACD9671-BC6E-47B4-B20A-DCA9E71544D4}"/>
    <cellStyle name="Comma 8 6 6" xfId="7715" xr:uid="{97942032-F6F1-42A4-9DB4-3CE9F8070B09}"/>
    <cellStyle name="Comma 8 6 7" xfId="31885" xr:uid="{F24707D5-A87C-459A-AE57-439C16E9CF9E}"/>
    <cellStyle name="Comma 8 7" xfId="846" xr:uid="{2D58CE80-2FC3-45B2-AF5E-9253B4405FB1}"/>
    <cellStyle name="Comma 8 7 2" xfId="2114" xr:uid="{96A5676D-B6CB-4192-9FA6-51581A93AEDA}"/>
    <cellStyle name="Comma 8 7 2 2" xfId="3096" xr:uid="{A6D15862-95A4-4F1B-BD4D-D19AE4B15B9F}"/>
    <cellStyle name="Comma 8 7 2 2 2" xfId="27152" xr:uid="{4EB498A6-DEB6-46AB-8CDE-7D1515A5C459}"/>
    <cellStyle name="Comma 8 7 2 2 3" xfId="29080" xr:uid="{07850626-30BE-467D-B9CF-35847150FB41}"/>
    <cellStyle name="Comma 8 7 2 2 4" xfId="21066" xr:uid="{C123D48E-272C-4A64-B9C6-6891B5CBDE8E}"/>
    <cellStyle name="Comma 8 7 2 3" xfId="3322" xr:uid="{D261081C-4896-4785-8A5B-C16499000D44}"/>
    <cellStyle name="Comma 8 7 2 3 2" xfId="26189" xr:uid="{0A7E7251-BF46-446C-86D9-AE74D0FEF8E6}"/>
    <cellStyle name="Comma 8 7 2 4" xfId="28116" xr:uid="{A68C163C-9643-4707-B390-97527F022921}"/>
    <cellStyle name="Comma 8 7 2 5" xfId="9067" xr:uid="{86DB49B8-758B-4D36-AD22-AAE61A21355F}"/>
    <cellStyle name="Comma 8 7 3" xfId="19975" xr:uid="{A9A89EC9-BAB6-46CC-951D-04E372B4F9E6}"/>
    <cellStyle name="Comma 8 7 3 2" xfId="26833" xr:uid="{CD8FE125-13BC-41BF-9A66-9EB4DC2BA330}"/>
    <cellStyle name="Comma 8 7 3 3" xfId="28761" xr:uid="{C03B9CCA-2D92-4BEE-B593-3EC1D9E64623}"/>
    <cellStyle name="Comma 8 7 4" xfId="25870" xr:uid="{97E7F7A3-42E1-453C-B05B-4F73CC360922}"/>
    <cellStyle name="Comma 8 7 5" xfId="27797" xr:uid="{DB3C557F-0E4E-44CB-B4EC-12620812A34C}"/>
    <cellStyle name="Comma 8 7 6" xfId="7716" xr:uid="{E61AB856-1B08-403A-B3C1-5CACB9CC2767}"/>
    <cellStyle name="Comma 8 7 7" xfId="31886" xr:uid="{8C120EEF-CF63-457A-9F9E-FEB3C4853ABA}"/>
    <cellStyle name="Comma 8 8" xfId="847" xr:uid="{228D5405-9401-4C40-A8FC-BFDB1F6C3FAB}"/>
    <cellStyle name="Comma 8 8 2" xfId="2115" xr:uid="{A1532BE6-778F-48E4-9BE9-885136324F78}"/>
    <cellStyle name="Comma 8 8 2 2" xfId="3097" xr:uid="{CDAC5D7C-1FFF-4DD3-B6AB-F33A12713601}"/>
    <cellStyle name="Comma 8 8 2 2 2" xfId="27153" xr:uid="{8976EE40-40E1-4179-8128-AA6DB6943038}"/>
    <cellStyle name="Comma 8 8 2 2 3" xfId="29081" xr:uid="{6DCC3401-C378-447A-A1F4-31BFF41D6811}"/>
    <cellStyle name="Comma 8 8 2 2 4" xfId="21067" xr:uid="{2FC6EEDA-6A80-473B-A59A-82FAB8ED4933}"/>
    <cellStyle name="Comma 8 8 2 3" xfId="3323" xr:uid="{4B3EB029-55C1-459E-A42B-2666F6D7C8E1}"/>
    <cellStyle name="Comma 8 8 2 3 2" xfId="26190" xr:uid="{91E3ACBA-859C-45FD-A340-167976200576}"/>
    <cellStyle name="Comma 8 8 2 4" xfId="28117" xr:uid="{B0756BE5-5E93-4239-8EC5-1C39C7DAD024}"/>
    <cellStyle name="Comma 8 8 2 5" xfId="9068" xr:uid="{0188FF96-281C-425A-9962-10FB0D2EE3E5}"/>
    <cellStyle name="Comma 8 8 3" xfId="19976" xr:uid="{A0FEDDB3-4035-4DC6-B3CB-DFBECAA861C2}"/>
    <cellStyle name="Comma 8 8 3 2" xfId="26834" xr:uid="{32550B6D-88A8-4DE0-99DE-B2E704D44A1E}"/>
    <cellStyle name="Comma 8 8 3 3" xfId="28762" xr:uid="{D8D50D52-EAB5-4B26-9BBC-20D3C5D59A87}"/>
    <cellStyle name="Comma 8 8 4" xfId="25871" xr:uid="{7991198D-DC60-4393-B066-4E44464C41E4}"/>
    <cellStyle name="Comma 8 8 5" xfId="27798" xr:uid="{002477B0-D13C-4FB5-B5E9-4B3070943980}"/>
    <cellStyle name="Comma 8 8 6" xfId="7717" xr:uid="{6DBDE2BF-D00F-4C62-8C0F-0387CA46ECAE}"/>
    <cellStyle name="Comma 8 8 7" xfId="31887" xr:uid="{D6DE584C-3BA6-4F25-8F92-D5BDD4E6C7FD}"/>
    <cellStyle name="Comma 9" xfId="3429" xr:uid="{41D1806C-5452-4332-B3BA-3D5FFDBC66EA}"/>
    <cellStyle name="Comma 9 10" xfId="9069" xr:uid="{7FB56776-2BBB-4C57-BBB3-BFF50E42E674}"/>
    <cellStyle name="Comma 9 10 2" xfId="15108" xr:uid="{1840B5F9-68C7-4ACF-BF28-7B1956A71883}"/>
    <cellStyle name="Comma 9 10 2 2" xfId="23204" xr:uid="{824A7DEA-B2E5-454B-8881-5F65BD368FAF}"/>
    <cellStyle name="Comma 9 10 2 2 2" xfId="27216" xr:uid="{A3EDA960-FD02-4D34-B428-4E0D57C147BC}"/>
    <cellStyle name="Comma 9 10 2 2 3" xfId="29144" xr:uid="{C3B9F8A9-E15E-40F5-A1CF-0B5BC983285A}"/>
    <cellStyle name="Comma 9 10 2 3" xfId="26253" xr:uid="{76E95DFF-7FB0-44C2-BF2E-1890F2DC1247}"/>
    <cellStyle name="Comma 9 10 2 4" xfId="28181" xr:uid="{C5E05A55-55E3-451E-800D-DC7504D58216}"/>
    <cellStyle name="Comma 9 10 3" xfId="12688" xr:uid="{1D782178-91E8-4F66-AACE-CC1D79FD873C}"/>
    <cellStyle name="Comma 9 10 3 2" xfId="23158" xr:uid="{C6DFA014-325E-4089-ACD4-BE24A3BD9CAD}"/>
    <cellStyle name="Comma 9 10 3 2 2" xfId="27175" xr:uid="{FE363C60-E711-4818-A4C7-F8BD6843B8C3}"/>
    <cellStyle name="Comma 9 10 3 2 3" xfId="29103" xr:uid="{3F48A41C-121E-4B73-93F7-037AB1933B0D}"/>
    <cellStyle name="Comma 9 10 3 3" xfId="26212" xr:uid="{9DAD1CB3-67DF-4747-8DC7-9C5536117BBA}"/>
    <cellStyle name="Comma 9 10 3 4" xfId="28140" xr:uid="{E3FD4005-8E00-4CE7-8F24-9E96F2472DF1}"/>
    <cellStyle name="Comma 9 10 4" xfId="21068" xr:uid="{EABDE70D-8B65-41D3-AF12-181032A523F6}"/>
    <cellStyle name="Comma 9 10 4 2" xfId="27154" xr:uid="{76115BF0-E698-46B0-9BBB-AD800B203181}"/>
    <cellStyle name="Comma 9 10 4 3" xfId="29082" xr:uid="{B4DC7F2F-54F7-4731-B7C5-695891701BD1}"/>
    <cellStyle name="Comma 9 10 5" xfId="26191" xr:uid="{894BFE57-FE78-455A-B060-64E1EA35117E}"/>
    <cellStyle name="Comma 9 10 6" xfId="28118" xr:uid="{007A9C59-3C15-49BA-BF3E-364C1AB5D5B4}"/>
    <cellStyle name="Comma 9 10 7" xfId="32117" xr:uid="{6A154A06-DE48-43A2-A7A4-3DDE0202ADE4}"/>
    <cellStyle name="Comma 9 11" xfId="19977" xr:uid="{5A9E604B-08FC-458C-AC9A-3BCB5C20D188}"/>
    <cellStyle name="Comma 9 11 2" xfId="26835" xr:uid="{FA40BA04-2FC9-4C93-9189-03F4299D75EE}"/>
    <cellStyle name="Comma 9 11 3" xfId="28763" xr:uid="{855F912A-4589-4BF5-857F-37FF4F9F2530}"/>
    <cellStyle name="Comma 9 12" xfId="25872" xr:uid="{AC114F65-A362-4271-B280-714A3B66960C}"/>
    <cellStyle name="Comma 9 13" xfId="27799" xr:uid="{DB2537F9-9012-4CE9-B7F7-8715D492892D}"/>
    <cellStyle name="Comma 9 14" xfId="7718" xr:uid="{173B6E06-6BFA-46A7-A36F-4F4D253DF782}"/>
    <cellStyle name="Comma 9 15" xfId="31888" xr:uid="{2E7C546C-3306-40AD-AF1E-077A26A16495}"/>
    <cellStyle name="Comma 9 2" xfId="848" xr:uid="{D23D9D68-354C-488B-B253-B7ECBCE8437D}"/>
    <cellStyle name="Comma 9 2 2" xfId="2116" xr:uid="{3D7F1DA7-29E3-4C2B-AB1A-6E3F0E9DDCB9}"/>
    <cellStyle name="Comma 9 2 2 2" xfId="3944" xr:uid="{BDF83560-A0F2-4C4C-A53B-45055A74A0FC}"/>
    <cellStyle name="Comma 9 2 2 2 2" xfId="27033" xr:uid="{6BFEAFC2-990D-42C0-8A48-BD6CEB534F8C}"/>
    <cellStyle name="Comma 9 2 2 2 3" xfId="28961" xr:uid="{2520239C-FE99-4B3B-91A3-23B81870F77D}"/>
    <cellStyle name="Comma 9 2 2 2 4" xfId="20927" xr:uid="{87D3FB22-5D2B-4490-A70F-E6932D69C24D}"/>
    <cellStyle name="Comma 9 2 2 3" xfId="26070" xr:uid="{1EAA82DD-ABB5-48BC-82BE-7B6B874807F0}"/>
    <cellStyle name="Comma 9 2 2 4" xfId="27997" xr:uid="{28C04FA7-C081-4960-A7A4-F9BC3FD9504E}"/>
    <cellStyle name="Comma 9 2 2 5" xfId="8722" xr:uid="{CE1C65F1-E472-4E92-98B6-C632FC2EE02D}"/>
    <cellStyle name="Comma 9 2 3" xfId="3645" xr:uid="{09074206-95F6-4147-A205-9BF74F20423D}"/>
    <cellStyle name="Comma 9 2 3 2" xfId="23467" xr:uid="{2F02207A-B863-4819-90D0-5105A38E74BF}"/>
    <cellStyle name="Comma 9 2 3 2 2" xfId="27474" xr:uid="{D6E2D51C-71E6-4335-B393-ACE9FDF65577}"/>
    <cellStyle name="Comma 9 2 3 2 3" xfId="29402" xr:uid="{F58635FE-BD22-44CE-B20B-B76DA9719B4B}"/>
    <cellStyle name="Comma 9 2 3 3" xfId="26511" xr:uid="{0B6FD9C6-6FB0-4C10-A749-C2A5A67E0A27}"/>
    <cellStyle name="Comma 9 2 3 4" xfId="28439" xr:uid="{4E59F4AC-B72B-4819-8B99-992CC8176E96}"/>
    <cellStyle name="Comma 9 2 3 5" xfId="16614" xr:uid="{855ED2FB-050E-4DD0-B344-FD5E76D066D5}"/>
    <cellStyle name="Comma 9 2 4" xfId="19978" xr:uid="{BE754A68-F538-4D7A-B1F1-3A79A83AAD60}"/>
    <cellStyle name="Comma 9 2 4 2" xfId="26836" xr:uid="{E27FDBE2-5124-427C-A7B6-246400CAF9DB}"/>
    <cellStyle name="Comma 9 2 4 3" xfId="28764" xr:uid="{5AE78C1C-DE8B-40E2-8901-7D5B63C8171C}"/>
    <cellStyle name="Comma 9 2 5" xfId="25873" xr:uid="{8C44DAC3-A871-4F51-8115-57EA51CC7B4C}"/>
    <cellStyle name="Comma 9 2 6" xfId="27800" xr:uid="{0A0B8E59-1BD9-4C61-A8AD-E3BEE353EA8D}"/>
    <cellStyle name="Comma 9 2 7" xfId="7719" xr:uid="{7A5860C4-4B22-4DA1-B4FF-801BFD60C21F}"/>
    <cellStyle name="Comma 9 2 8" xfId="31889" xr:uid="{4F5D850F-C07E-4B5C-8ECF-865E8FF8D6A0}"/>
    <cellStyle name="Comma 9 3" xfId="849" xr:uid="{1B9A4418-4618-44D0-A36E-EA1A5909C9E2}"/>
    <cellStyle name="Comma 9 3 2" xfId="3646" xr:uid="{224A1DFF-1984-49E1-8730-D62F18A87FDB}"/>
    <cellStyle name="Comma 9 3 2 2" xfId="20928" xr:uid="{B5E26008-A0D2-4F63-8BF2-869621C34FF6}"/>
    <cellStyle name="Comma 9 3 2 2 2" xfId="27034" xr:uid="{8228640A-0A05-4EB6-98EB-E6EF29B09F74}"/>
    <cellStyle name="Comma 9 3 2 2 3" xfId="28962" xr:uid="{5CA323D5-18F3-4742-B71E-00E43B31C8A4}"/>
    <cellStyle name="Comma 9 3 2 3" xfId="26071" xr:uid="{F695B863-3CDE-4077-923C-4BFF70F31217}"/>
    <cellStyle name="Comma 9 3 2 4" xfId="27998" xr:uid="{FAC58172-D7C5-47B8-82D0-77C33BF935B2}"/>
    <cellStyle name="Comma 9 3 2 5" xfId="8723" xr:uid="{10297EA4-1749-4580-9B5F-F704861E0EA3}"/>
    <cellStyle name="Comma 9 3 3" xfId="16615" xr:uid="{94998870-DF02-4890-82C8-40B2DD220730}"/>
    <cellStyle name="Comma 9 3 3 2" xfId="23468" xr:uid="{BB5EF116-57D1-4A4C-BC15-115F55317CF8}"/>
    <cellStyle name="Comma 9 3 3 2 2" xfId="27475" xr:uid="{A6F320F1-130B-430B-B92E-5A8F5E1F5263}"/>
    <cellStyle name="Comma 9 3 3 2 3" xfId="29403" xr:uid="{9A3442A8-1E4F-4DFC-AFE9-0A1CAF6E15CF}"/>
    <cellStyle name="Comma 9 3 3 3" xfId="26512" xr:uid="{51C92539-3EAB-4CBF-8BC8-AFEAE745456F}"/>
    <cellStyle name="Comma 9 3 3 4" xfId="28440" xr:uid="{8EA72BB6-724C-41F4-9D55-3A1ADC345FDE}"/>
    <cellStyle name="Comma 9 3 4" xfId="19979" xr:uid="{B906AD1E-9B3B-472C-85B9-915872867C95}"/>
    <cellStyle name="Comma 9 3 4 2" xfId="26837" xr:uid="{4CF4EE08-0B71-4CA3-9574-5B961D72F896}"/>
    <cellStyle name="Comma 9 3 4 3" xfId="28765" xr:uid="{88F1AB68-A950-4808-8FAD-881C9F7329EC}"/>
    <cellStyle name="Comma 9 3 5" xfId="25874" xr:uid="{F7E7C531-6FFE-4174-A40A-5F605DD0257E}"/>
    <cellStyle name="Comma 9 3 6" xfId="27801" xr:uid="{0E90168E-2440-4CA9-B04C-FBD734AB110E}"/>
    <cellStyle name="Comma 9 3 7" xfId="7720" xr:uid="{AA44A022-EFE9-4AEC-97A3-6801CEB1886A}"/>
    <cellStyle name="Comma 9 3 8" xfId="31890" xr:uid="{EC745CB2-201B-4580-9D39-B9A76BCC3ED8}"/>
    <cellStyle name="Comma 9 4" xfId="850" xr:uid="{03C5A211-A920-499F-9A0C-257BC7499B12}"/>
    <cellStyle name="Comma 9 4 2" xfId="3647" xr:uid="{A42A7AE5-C52B-48EA-AFE6-F10F1B7780FA}"/>
    <cellStyle name="Comma 9 4 2 2" xfId="20929" xr:uid="{3F47175A-276A-4CE6-8B76-66AF58A03A38}"/>
    <cellStyle name="Comma 9 4 2 2 2" xfId="27035" xr:uid="{CB3C00E2-6070-4FB1-9965-F0F46E1FB794}"/>
    <cellStyle name="Comma 9 4 2 2 3" xfId="28963" xr:uid="{53700E94-3592-42EB-A8AB-4D882FF7F3CF}"/>
    <cellStyle name="Comma 9 4 2 3" xfId="26072" xr:uid="{227659B7-1B50-4DF5-AD38-8E53E56A9E98}"/>
    <cellStyle name="Comma 9 4 2 4" xfId="27999" xr:uid="{EB2FCCB1-08EB-4B4B-9000-7C1F63499F9F}"/>
    <cellStyle name="Comma 9 4 2 5" xfId="8724" xr:uid="{241CAF68-BF71-4DA6-8153-1220494F49E2}"/>
    <cellStyle name="Comma 9 4 3" xfId="16616" xr:uid="{CDA01439-511A-46E9-BD97-BEEF2533518E}"/>
    <cellStyle name="Comma 9 4 3 2" xfId="23469" xr:uid="{9BFC11CB-A6FD-4C35-98A6-F5A81BA79E92}"/>
    <cellStyle name="Comma 9 4 3 2 2" xfId="27476" xr:uid="{EF1916A8-0561-4C5C-8E16-9EB5C676F7E2}"/>
    <cellStyle name="Comma 9 4 3 2 3" xfId="29404" xr:uid="{5160F3E9-1133-4553-95E8-2F9B32AB15F2}"/>
    <cellStyle name="Comma 9 4 3 3" xfId="26513" xr:uid="{8876BD1D-1F65-4ADD-B4B1-92CDFC88D3D3}"/>
    <cellStyle name="Comma 9 4 3 4" xfId="28441" xr:uid="{77477707-4526-49C0-B1EB-3DC3467B440C}"/>
    <cellStyle name="Comma 9 4 4" xfId="19980" xr:uid="{1CCEA3B2-9B0D-452C-BA0E-95745C50AF4F}"/>
    <cellStyle name="Comma 9 4 4 2" xfId="26838" xr:uid="{19417075-2F22-44C7-9472-ACF067CE6123}"/>
    <cellStyle name="Comma 9 4 4 3" xfId="28766" xr:uid="{48DD0ECC-C75A-49A8-BEA2-33E3A6D3A3B0}"/>
    <cellStyle name="Comma 9 4 5" xfId="25875" xr:uid="{0C8D3444-9DED-457A-894C-CA45AB02A027}"/>
    <cellStyle name="Comma 9 4 6" xfId="27802" xr:uid="{5DB62308-169A-47B6-977A-5D8E6A5880C9}"/>
    <cellStyle name="Comma 9 4 7" xfId="7721" xr:uid="{46A99036-0DC7-40E4-ABC6-E4E3F48CCBF9}"/>
    <cellStyle name="Comma 9 4 8" xfId="31891" xr:uid="{D70B1C68-B68C-4BD1-94C1-D48847C10302}"/>
    <cellStyle name="Comma 9 5" xfId="851" xr:uid="{5F4493F5-44FA-416B-BC59-25224D4AFF8D}"/>
    <cellStyle name="Comma 9 5 2" xfId="3648" xr:uid="{58C9CAF6-6F33-4C59-B5EE-5C48C06ADCF6}"/>
    <cellStyle name="Comma 9 5 2 2" xfId="20930" xr:uid="{FA605FD8-1A69-451A-BEEE-433A5E1D974C}"/>
    <cellStyle name="Comma 9 5 2 2 2" xfId="27036" xr:uid="{0EAE7DC5-8055-48FE-BB6A-7D7C550C3970}"/>
    <cellStyle name="Comma 9 5 2 2 3" xfId="28964" xr:uid="{D50ADFB9-34B6-4DCF-89CE-DE492AE11A51}"/>
    <cellStyle name="Comma 9 5 2 3" xfId="26073" xr:uid="{C93EA798-613A-4F57-A68E-4353E7DA588D}"/>
    <cellStyle name="Comma 9 5 2 4" xfId="28000" xr:uid="{DBC0D77A-440A-438C-8005-49D858988DD8}"/>
    <cellStyle name="Comma 9 5 2 5" xfId="8725" xr:uid="{61649CC6-AFD0-4FD0-88F8-2D53154286B2}"/>
    <cellStyle name="Comma 9 5 3" xfId="16617" xr:uid="{B198BD4E-005D-4295-BC24-CE99DD2F739D}"/>
    <cellStyle name="Comma 9 5 3 2" xfId="23470" xr:uid="{10369DA9-A644-48F1-8648-BE1600DD0DC9}"/>
    <cellStyle name="Comma 9 5 3 2 2" xfId="27477" xr:uid="{9F10EDAE-6B2C-4790-BDA4-1B74CD8CEA03}"/>
    <cellStyle name="Comma 9 5 3 2 3" xfId="29405" xr:uid="{2136F5C7-A363-4D56-B03D-980152E630B9}"/>
    <cellStyle name="Comma 9 5 3 3" xfId="26514" xr:uid="{18DBBBB6-1758-46FB-9C4F-09326DEB0168}"/>
    <cellStyle name="Comma 9 5 3 4" xfId="28442" xr:uid="{B51EA7E5-6FB8-4940-BDD1-7F3ACEC43A19}"/>
    <cellStyle name="Comma 9 5 4" xfId="19981" xr:uid="{66EF4FDF-149D-4775-9C94-EA7D7348E42C}"/>
    <cellStyle name="Comma 9 5 4 2" xfId="26839" xr:uid="{74527BC8-E180-4BEF-B79B-CC39EFFE8030}"/>
    <cellStyle name="Comma 9 5 4 3" xfId="28767" xr:uid="{B9F640A9-9A3D-4DD8-8E55-4BB58C9BF288}"/>
    <cellStyle name="Comma 9 5 5" xfId="25876" xr:uid="{65D8B760-EFA7-47F2-9758-249DA0D14761}"/>
    <cellStyle name="Comma 9 5 6" xfId="27803" xr:uid="{23FC3D3A-E310-400E-A0FD-90828C5583D0}"/>
    <cellStyle name="Comma 9 5 7" xfId="7722" xr:uid="{176875B3-E79E-4502-9AAC-38A59DBCB3B8}"/>
    <cellStyle name="Comma 9 5 8" xfId="31892" xr:uid="{1F86A1E9-7C9B-4B8C-B6BD-91FD77DA1EFF}"/>
    <cellStyle name="Comma 9 6" xfId="852" xr:uid="{B879BE23-B2AA-44DE-B4B6-BA4FCD6F2F18}"/>
    <cellStyle name="Comma 9 6 2" xfId="3649" xr:uid="{82266B22-650D-4EB9-A3D3-40F1DDCEED86}"/>
    <cellStyle name="Comma 9 6 2 2" xfId="20931" xr:uid="{CF199F6C-A4FD-4E8F-B85D-81C37BB21495}"/>
    <cellStyle name="Comma 9 6 2 2 2" xfId="27037" xr:uid="{6FD0B6C3-4918-45E6-AF8C-A2FB8A8E0A63}"/>
    <cellStyle name="Comma 9 6 2 2 3" xfId="28965" xr:uid="{59D2F14C-D9A3-4847-91B1-45A6C49CFC79}"/>
    <cellStyle name="Comma 9 6 2 3" xfId="26074" xr:uid="{9144E843-CFD6-40BC-AE3B-E4EA098C51A1}"/>
    <cellStyle name="Comma 9 6 2 4" xfId="28001" xr:uid="{8E30D4AA-2D9D-46A1-B380-B47FE154EB94}"/>
    <cellStyle name="Comma 9 6 2 5" xfId="8726" xr:uid="{14D31F94-869D-4DCC-8E2A-DEB216EC88EF}"/>
    <cellStyle name="Comma 9 6 3" xfId="16618" xr:uid="{ED7AB83B-5F1C-48E8-B29B-8201C8CB3510}"/>
    <cellStyle name="Comma 9 6 3 2" xfId="23471" xr:uid="{341A32E1-6189-4815-BCAD-B9437FEAE03B}"/>
    <cellStyle name="Comma 9 6 3 2 2" xfId="27478" xr:uid="{7AEB157A-75DC-485C-8B79-FC924220CA7C}"/>
    <cellStyle name="Comma 9 6 3 2 3" xfId="29406" xr:uid="{168E06E3-0F9F-4A07-BE16-F76DE4ABFFE6}"/>
    <cellStyle name="Comma 9 6 3 3" xfId="26515" xr:uid="{90A3B9A1-9B94-4B58-8445-5926BDB10B25}"/>
    <cellStyle name="Comma 9 6 3 4" xfId="28443" xr:uid="{355932AE-3F49-4572-AF47-9AD228296BC2}"/>
    <cellStyle name="Comma 9 6 4" xfId="19982" xr:uid="{21656B55-6BCB-49B1-890E-0CA9F96C2A87}"/>
    <cellStyle name="Comma 9 6 4 2" xfId="26840" xr:uid="{05A756A0-E41B-4A42-8C66-06ECF71C87FA}"/>
    <cellStyle name="Comma 9 6 4 3" xfId="28768" xr:uid="{7DE01D27-1B63-47B6-9686-B78634A9271E}"/>
    <cellStyle name="Comma 9 6 5" xfId="25877" xr:uid="{76A3838F-2D80-45FD-B507-86597AD21CC1}"/>
    <cellStyle name="Comma 9 6 6" xfId="27804" xr:uid="{216BBE18-9002-4C34-BC56-C9260C62EB54}"/>
    <cellStyle name="Comma 9 6 7" xfId="7723" xr:uid="{8BF6E79E-5E21-4573-92AB-300ABA65CBC1}"/>
    <cellStyle name="Comma 9 6 8" xfId="31893" xr:uid="{0C0527EB-15A2-4053-B88F-45C1C65C3E32}"/>
    <cellStyle name="Comma 9 7" xfId="853" xr:uid="{D9BA6490-64B2-4303-8B9B-4F2C49041FA7}"/>
    <cellStyle name="Comma 9 7 2" xfId="3650" xr:uid="{E368DCAB-5056-4DFB-8052-2286AE2E4352}"/>
    <cellStyle name="Comma 9 7 2 2" xfId="20932" xr:uid="{0B5A3597-B530-4495-9C39-459EBA912656}"/>
    <cellStyle name="Comma 9 7 2 2 2" xfId="27038" xr:uid="{774B6F31-74B9-43D4-8D65-33BED4BB33FA}"/>
    <cellStyle name="Comma 9 7 2 2 3" xfId="28966" xr:uid="{7D78789A-3267-4295-AF3A-A0FEFD8CD4DC}"/>
    <cellStyle name="Comma 9 7 2 3" xfId="26075" xr:uid="{052A5F83-E685-4AC1-89C1-4E65CEFE295C}"/>
    <cellStyle name="Comma 9 7 2 4" xfId="28002" xr:uid="{E8CEC31D-CC56-4354-939D-A3E3E3209915}"/>
    <cellStyle name="Comma 9 7 2 5" xfId="8727" xr:uid="{1527C9A2-9DE8-4E40-9C9C-68C62B5528C1}"/>
    <cellStyle name="Comma 9 7 3" xfId="16619" xr:uid="{3D86F371-EEA4-4594-9C15-954AA8873A4D}"/>
    <cellStyle name="Comma 9 7 3 2" xfId="23472" xr:uid="{65AC9F15-CE4E-48E3-B73A-269F6C847F99}"/>
    <cellStyle name="Comma 9 7 3 2 2" xfId="27479" xr:uid="{ECD804DA-7E98-4B33-96E2-CFA2BAF6A715}"/>
    <cellStyle name="Comma 9 7 3 2 3" xfId="29407" xr:uid="{793FCC86-CB29-4040-B6CB-B0289B101AD5}"/>
    <cellStyle name="Comma 9 7 3 3" xfId="26516" xr:uid="{0ADC3427-B30A-4D0E-89E9-2B3B3DC295EB}"/>
    <cellStyle name="Comma 9 7 3 4" xfId="28444" xr:uid="{59879A51-3F55-4AFC-8DF4-0AF2DF18BC16}"/>
    <cellStyle name="Comma 9 7 4" xfId="19983" xr:uid="{E34A7419-6546-40DF-9A25-7472D085F86F}"/>
    <cellStyle name="Comma 9 7 4 2" xfId="26841" xr:uid="{8DD68262-5A9C-4FA5-91A1-B17F77B58C63}"/>
    <cellStyle name="Comma 9 7 4 3" xfId="28769" xr:uid="{D3357BE5-6349-45D5-B6FF-78AEA29AE47F}"/>
    <cellStyle name="Comma 9 7 5" xfId="25878" xr:uid="{D7B32A3B-C989-46AD-94DE-272735FD03D1}"/>
    <cellStyle name="Comma 9 7 6" xfId="27805" xr:uid="{9124DE7F-73A9-41CB-80E0-E0AF0C5C9DD9}"/>
    <cellStyle name="Comma 9 7 7" xfId="7724" xr:uid="{C8F99A67-0199-4744-ABD0-2DD69302725A}"/>
    <cellStyle name="Comma 9 7 8" xfId="31894" xr:uid="{EB8E6CFF-D30D-434E-913B-06ECC550C812}"/>
    <cellStyle name="Comma 9 8" xfId="854" xr:uid="{E55E0BB2-E44D-48A5-B6BA-08ADA8D67E75}"/>
    <cellStyle name="Comma 9 8 2" xfId="3651" xr:uid="{D6D5330C-D20C-4ECF-81A6-34248D3C1795}"/>
    <cellStyle name="Comma 9 8 2 2" xfId="20933" xr:uid="{DF72E1AF-3820-4155-97A2-281681916F8D}"/>
    <cellStyle name="Comma 9 8 2 2 2" xfId="27039" xr:uid="{BD4B69E1-0532-4F60-AF41-E307B5FE822D}"/>
    <cellStyle name="Comma 9 8 2 2 3" xfId="28967" xr:uid="{03157E2D-7CD5-48E6-96D0-9985711F6CC0}"/>
    <cellStyle name="Comma 9 8 2 3" xfId="26076" xr:uid="{6751D8C9-9717-4B07-931D-DCD3C20B4A81}"/>
    <cellStyle name="Comma 9 8 2 4" xfId="28003" xr:uid="{7CE7B242-2064-4EF4-9CF7-A0921C280406}"/>
    <cellStyle name="Comma 9 8 2 5" xfId="8728" xr:uid="{AEA377A1-BE57-4123-B5AB-84791857B740}"/>
    <cellStyle name="Comma 9 8 3" xfId="16620" xr:uid="{2B4882EC-A317-48A8-87B6-C0699F24123A}"/>
    <cellStyle name="Comma 9 8 3 2" xfId="23473" xr:uid="{44178CA9-5A35-4221-AB02-225C2F8BF2EE}"/>
    <cellStyle name="Comma 9 8 3 2 2" xfId="27480" xr:uid="{29EDB6FE-FAB4-4BE6-A749-C5828C660DCA}"/>
    <cellStyle name="Comma 9 8 3 2 3" xfId="29408" xr:uid="{9FAFCEC2-E6CF-496C-83AA-50065B731392}"/>
    <cellStyle name="Comma 9 8 3 3" xfId="26517" xr:uid="{EF97A49F-D2AA-46B6-B540-3FA76ED06F33}"/>
    <cellStyle name="Comma 9 8 3 4" xfId="28445" xr:uid="{669B6074-DAA8-4357-B2A0-FE9678AAE3D6}"/>
    <cellStyle name="Comma 9 8 4" xfId="19984" xr:uid="{870D8370-E0AC-4C2A-AA55-246C41D4E74C}"/>
    <cellStyle name="Comma 9 8 4 2" xfId="26842" xr:uid="{F1BEFCFE-728D-4D83-AE5C-F424C462F4C5}"/>
    <cellStyle name="Comma 9 8 4 3" xfId="28770" xr:uid="{7683A06B-720E-406F-8919-D99D26FC4D69}"/>
    <cellStyle name="Comma 9 8 5" xfId="25879" xr:uid="{59BF6C72-FAC4-4D7A-9143-DADEA1CDBB79}"/>
    <cellStyle name="Comma 9 8 6" xfId="27806" xr:uid="{81A78722-3EE4-42CB-A448-2987C2E88C11}"/>
    <cellStyle name="Comma 9 8 7" xfId="7725" xr:uid="{204EAA2E-D93A-4021-91B8-021A1793C14A}"/>
    <cellStyle name="Comma 9 8 8" xfId="31895" xr:uid="{208CC1F9-5FF8-47DA-ADEB-F3277810DEC3}"/>
    <cellStyle name="Comma 9 9" xfId="855" xr:uid="{CC15DFEB-B74D-4B78-9D90-CBE0351C2630}"/>
    <cellStyle name="Comma 9 9 2" xfId="3652" xr:uid="{E960C96D-0B6C-4B76-BF02-A051E15408BA}"/>
    <cellStyle name="Comma 9 9 2 2" xfId="20934" xr:uid="{17CD8516-97BB-40CA-84DD-C426EB2E4DEC}"/>
    <cellStyle name="Comma 9 9 2 2 2" xfId="27040" xr:uid="{BC842353-0B39-45E3-AD67-771A63C85ABA}"/>
    <cellStyle name="Comma 9 9 2 2 3" xfId="28968" xr:uid="{26724B37-0052-4EDD-89EF-CFAE5EFD4A85}"/>
    <cellStyle name="Comma 9 9 2 3" xfId="26077" xr:uid="{D71FF34A-5D7E-4804-8CE4-46DBB5F7DEDD}"/>
    <cellStyle name="Comma 9 9 2 4" xfId="28004" xr:uid="{C42A64C0-F660-42B0-9E2A-6BBB5D127B03}"/>
    <cellStyle name="Comma 9 9 2 5" xfId="8729" xr:uid="{AE7451F7-664F-4348-9EE4-35ACC3898763}"/>
    <cellStyle name="Comma 9 9 3" xfId="16621" xr:uid="{76A1FA6F-8468-4D20-ABE5-C14F82D63AB1}"/>
    <cellStyle name="Comma 9 9 3 2" xfId="23474" xr:uid="{7DAD4DBE-BCC2-44A1-8F35-8DE434A2070E}"/>
    <cellStyle name="Comma 9 9 3 2 2" xfId="27481" xr:uid="{072C97D6-101C-45CB-8384-DE87DD988E45}"/>
    <cellStyle name="Comma 9 9 3 2 3" xfId="29409" xr:uid="{5E7F7FB1-088C-4C78-8A8D-9836F80E4778}"/>
    <cellStyle name="Comma 9 9 3 3" xfId="26518" xr:uid="{4E2B3633-65EC-4F7C-8EE0-9028A7EC4264}"/>
    <cellStyle name="Comma 9 9 3 4" xfId="28446" xr:uid="{19E608EF-74D7-42F5-B8AA-0616A72A4290}"/>
    <cellStyle name="Comma 9 9 4" xfId="19985" xr:uid="{55511D59-91FE-4321-A3E9-0517009FEA39}"/>
    <cellStyle name="Comma 9 9 4 2" xfId="26843" xr:uid="{3B84E50F-567D-4D61-87A4-A75B3CB802E7}"/>
    <cellStyle name="Comma 9 9 4 3" xfId="28771" xr:uid="{165A594F-A1D1-4FB3-8C5D-06278F970607}"/>
    <cellStyle name="Comma 9 9 5" xfId="25880" xr:uid="{1983E755-DA5C-4D7C-9C96-B930C756A7DF}"/>
    <cellStyle name="Comma 9 9 6" xfId="27807" xr:uid="{CD9A2540-D03D-4E3B-9F4B-FF58E3EFF7D7}"/>
    <cellStyle name="Comma 9 9 7" xfId="7726" xr:uid="{7B91B9DA-157F-47EF-BC58-D303AA6E12DC}"/>
    <cellStyle name="Comma 9 9 8" xfId="31896" xr:uid="{DCBC498C-4245-40FF-A2D3-E83F98874BDB}"/>
    <cellStyle name="Constants" xfId="5792" xr:uid="{3E2494A8-3DBC-4CB6-A343-831A244531C5}"/>
    <cellStyle name="Currency 2" xfId="5793" xr:uid="{6EF44417-602E-43D5-B1C5-F246A0AD20A9}"/>
    <cellStyle name="Currency 2 2" xfId="856" xr:uid="{1D38A39D-3802-492D-94AD-75BA2D9095D4}"/>
    <cellStyle name="Currency 2 2 2" xfId="2117" xr:uid="{445087DF-3CF8-4AE3-B9D2-DF6ED645A6BA}"/>
    <cellStyle name="Currency 2 3" xfId="12689" xr:uid="{8DE6009A-263C-4C40-B228-AB823F51E44B}"/>
    <cellStyle name="Currency 2 4" xfId="30859" xr:uid="{ECB589BE-1AE9-4D63-980A-A427B567E94C}"/>
    <cellStyle name="Currency 2 4 2" xfId="49489" xr:uid="{FBE70387-946F-4356-8AD2-6F011DD68156}"/>
    <cellStyle name="Currency 2 5" xfId="29644" xr:uid="{22869D49-C67C-404A-A422-23B872ADC4A5}"/>
    <cellStyle name="Currency 2 6" xfId="29570" xr:uid="{B63E4F6B-591D-4409-960B-8D711F7D2866}"/>
    <cellStyle name="CustomCellsOrange" xfId="5794" xr:uid="{6AF3CA62-C2A1-49DB-B9BB-FD6393FD66C9}"/>
    <cellStyle name="CustomCellsOrange 2" xfId="30860" xr:uid="{00D5046F-CA45-4AD8-81C0-920E3C7329D7}"/>
    <cellStyle name="CustomizationCells" xfId="233" xr:uid="{32511855-4959-4796-86EF-022DF29EA995}"/>
    <cellStyle name="CustomizationCells 2" xfId="29571" xr:uid="{D959A568-F778-4C5C-B438-11A9B47CE623}"/>
    <cellStyle name="CustomizationGreenCells" xfId="5795" xr:uid="{2ED03005-6A4F-455D-8BE6-3365934642BA}"/>
    <cellStyle name="CustomizationGreenCells 2" xfId="30861" xr:uid="{E31FBFE4-E53B-4BF5-9B36-0F14E55D7B09}"/>
    <cellStyle name="Date" xfId="857" xr:uid="{BAF6239F-C4CD-4F0F-8E81-6B77D3883D7B}"/>
    <cellStyle name="Date 2" xfId="858" xr:uid="{7130F88B-FC4D-40A8-8A2F-B0DB7F3F13A6}"/>
    <cellStyle name="DocBox_EmptyRow" xfId="5796" xr:uid="{CE6023DD-07A2-4891-AD3B-E3E536D8F8B1}"/>
    <cellStyle name="donn_normal" xfId="859" xr:uid="{75332B2C-3EBB-47B2-AA6B-BB68B6118D95}"/>
    <cellStyle name="Eingabe" xfId="5797" xr:uid="{9CB6129E-E378-442C-8EA0-D6E37FA35358}"/>
    <cellStyle name="Eingabe 2" xfId="30862" xr:uid="{A2704DBB-C303-4D45-BDEB-E9135894A0D9}"/>
    <cellStyle name="Empty_B_border" xfId="5798" xr:uid="{FBF4CF71-51D8-4D40-BF86-9A430C64807E}"/>
    <cellStyle name="ent_col_ser" xfId="860" xr:uid="{2346A7B2-A898-41E0-8B0B-0751AD2E1253}"/>
    <cellStyle name="entete_source" xfId="861" xr:uid="{7AE1CD02-D8A7-4519-8E15-7D251EF59673}"/>
    <cellStyle name="Entrée 2" xfId="29431" xr:uid="{3C22084F-DF5B-42DA-8336-0025CDA43FC8}"/>
    <cellStyle name="Ergebnis" xfId="5799" xr:uid="{2C01A641-5DA9-43C2-8189-031DED6835FF}"/>
    <cellStyle name="Erklärender Text" xfId="5800" xr:uid="{9356ACC4-E7F5-404E-86F8-6A13C9707744}"/>
    <cellStyle name="Estilo 1" xfId="5801" xr:uid="{B106A1FC-EE12-4A29-B1C7-EA22293FB093}"/>
    <cellStyle name="Euro" xfId="117" xr:uid="{EEDE8834-8D54-41D7-85A2-BEAB9DA230FA}"/>
    <cellStyle name="Euro 10" xfId="5803" xr:uid="{F4999477-A0E8-46D0-9060-55D9F12B53AE}"/>
    <cellStyle name="Euro 10 2" xfId="5804" xr:uid="{8DE9604B-20B8-4B3A-9D4C-8C3A12A7BE8A}"/>
    <cellStyle name="Euro 11" xfId="5805" xr:uid="{FF895BEF-2845-4A3B-86F4-0D726979AE24}"/>
    <cellStyle name="Euro 11 2" xfId="5806" xr:uid="{0A23227A-4F46-44B4-B155-02769C3A3E49}"/>
    <cellStyle name="Euro 12" xfId="5807" xr:uid="{147CCAD2-8748-4B05-96F6-52C375C4CD78}"/>
    <cellStyle name="Euro 13" xfId="5808" xr:uid="{2FEC3B9E-540F-4A38-975B-123F2E4DF625}"/>
    <cellStyle name="Euro 14" xfId="5809" xr:uid="{C60D3E0A-B535-4FE5-A411-9C55A8F38DCF}"/>
    <cellStyle name="Euro 15" xfId="5810" xr:uid="{E6CB6659-840B-4272-A01C-E8348B9D2D16}"/>
    <cellStyle name="Euro 16" xfId="5811" xr:uid="{9B377D04-9D46-4D73-B603-77E6F4C21F01}"/>
    <cellStyle name="Euro 17" xfId="5812" xr:uid="{8DB2FAA4-812E-4DB6-8660-DC37D6C67B88}"/>
    <cellStyle name="Euro 18" xfId="5813" xr:uid="{33040A1F-F45E-4C27-B47E-ADBF33D7EDC1}"/>
    <cellStyle name="Euro 19" xfId="5814" xr:uid="{6EA4217F-FCD7-4B5E-92CD-9ABD8C4DEA99}"/>
    <cellStyle name="Euro 2" xfId="118" xr:uid="{B2D6CCA9-0961-4218-92ED-ACDB05370679}"/>
    <cellStyle name="Euro 2 2" xfId="119" xr:uid="{B9905D04-6ACC-4F07-B3B3-C586F651363A}"/>
    <cellStyle name="Euro 2 2 2" xfId="120" xr:uid="{9D730822-66A3-489E-9881-F9ED43F7DAB7}"/>
    <cellStyle name="Euro 2 2 2 2" xfId="2120" xr:uid="{E2A87D28-D15C-48E9-9F6C-CD00B6BB8F70}"/>
    <cellStyle name="Euro 2 2 2 3" xfId="864" xr:uid="{B9299482-92DB-4067-98B4-091F00A59AF8}"/>
    <cellStyle name="Euro 2 2 3" xfId="2119" xr:uid="{0961A9ED-EFDB-4B60-AF96-60316C863E69}"/>
    <cellStyle name="Euro 2 2 4" xfId="863" xr:uid="{60BF3341-3798-4CD5-BA9A-A9567EEC6EAA}"/>
    <cellStyle name="Euro 2 2 4 2" xfId="5817" xr:uid="{1B2A3EDA-B783-40FA-8A38-C6396791D777}"/>
    <cellStyle name="Euro 2 2 4 3" xfId="7924" xr:uid="{7C3B5566-345D-4EDE-9068-846C242185BD}"/>
    <cellStyle name="Euro 2 2 5" xfId="5818" xr:uid="{B4F45F3A-689C-41FC-A091-62972F3E267C}"/>
    <cellStyle name="Euro 2 2 6" xfId="5816" xr:uid="{3466380D-CDBA-4424-8BC0-D979877F9690}"/>
    <cellStyle name="Euro 2 2 7" xfId="29676" xr:uid="{6953C0AE-6A16-465D-986E-C63F48872CBB}"/>
    <cellStyle name="Euro 2 3" xfId="865" xr:uid="{B9B9EEA5-7243-43EA-A90C-7359B0AC0315}"/>
    <cellStyle name="Euro 2 3 2" xfId="2121" xr:uid="{7D6C5A0C-24BD-483D-89E2-AC05BEEF22AD}"/>
    <cellStyle name="Euro 2 3 3" xfId="19718" xr:uid="{954AAB94-B747-497B-B5F9-DB272FBB92E9}"/>
    <cellStyle name="Euro 2 3 3 2" xfId="26616" xr:uid="{EDDB6F5B-288E-4C5D-AEBD-371FA4C15FD6}"/>
    <cellStyle name="Euro 2 3 3 3" xfId="28544" xr:uid="{381F4D73-D75E-49C3-B771-44E9793CB5FA}"/>
    <cellStyle name="Euro 2 3 4" xfId="25653" xr:uid="{0D3D5DC7-5977-4A36-8565-536AEC65ECE5}"/>
    <cellStyle name="Euro 2 3 5" xfId="27580" xr:uid="{0D2EFA78-CCE6-4FA6-BB8B-65F8983170DD}"/>
    <cellStyle name="Euro 2 3 6" xfId="5819" xr:uid="{F9DD69D2-6219-4A12-B0B2-9F464E2515E7}"/>
    <cellStyle name="Euro 2 3 7" xfId="30865" xr:uid="{706A2654-96F7-4918-9973-D20C51806D16}"/>
    <cellStyle name="Euro 2 4" xfId="2118" xr:uid="{8CBF9FBA-B830-4FBA-8C46-4668EDBD097C}"/>
    <cellStyle name="Euro 2 4 2" xfId="12690" xr:uid="{80CD854C-6DD2-4636-B864-40E0B695D71B}"/>
    <cellStyle name="Euro 2 4 2 2" xfId="32118" xr:uid="{B2B02883-327D-4607-B2AE-43C9F1412923}"/>
    <cellStyle name="Euro 2 4 3" xfId="12691" xr:uid="{0BFF12C3-79BE-45F6-BB5D-49B5441A7510}"/>
    <cellStyle name="Euro 2 4 3 2" xfId="32119" xr:uid="{20F9F480-76FE-472F-A7DC-04CB2D3E36CE}"/>
    <cellStyle name="Euro 2 4 3 3" xfId="32120" xr:uid="{1B9BA0CB-BE82-49AB-B9A5-6E4CA72D12D2}"/>
    <cellStyle name="Euro 2 4 3 4" xfId="49490" xr:uid="{C703E87C-86FF-469A-80F7-3CC34298E28E}"/>
    <cellStyle name="Euro 2 4 4" xfId="12692" xr:uid="{5162FDB6-117C-4CA1-897E-CC6311ADEF56}"/>
    <cellStyle name="Euro 2 5" xfId="862" xr:uid="{297ADB3F-6EE9-4897-923F-962996B69DE5}"/>
    <cellStyle name="Euro 2 6" xfId="3435" xr:uid="{09354C9B-072E-423F-AEDA-F068A4AD46FC}"/>
    <cellStyle name="Euro 2 7" xfId="5815" xr:uid="{F08521B1-8D9A-40D6-8257-B0EA5F1DEFCB}"/>
    <cellStyle name="Euro 2 7 2" xfId="30864" xr:uid="{F79ACA63-1C8A-48C7-9828-8F89F7AE4F6C}"/>
    <cellStyle name="Euro 2 8" xfId="8879" xr:uid="{FC8109B2-7C19-4E0A-A5A8-1704EA3CA81A}"/>
    <cellStyle name="Euro 20" xfId="5820" xr:uid="{A92FB10A-6D9B-4D0B-9C3F-968B25A8F0A8}"/>
    <cellStyle name="Euro 21" xfId="5821" xr:uid="{10F2070B-F06D-41BE-8389-4612F50CF9C5}"/>
    <cellStyle name="Euro 22" xfId="5822" xr:uid="{694D7A5A-E3D6-4EAC-9F94-4EC864AC0A23}"/>
    <cellStyle name="Euro 23" xfId="5823" xr:uid="{DD050D33-5BD9-407C-9B31-024F218E4900}"/>
    <cellStyle name="Euro 24" xfId="5824" xr:uid="{9B1CEB8D-7E11-42CA-9946-A0D24D71850A}"/>
    <cellStyle name="Euro 25" xfId="5825" xr:uid="{632BAD33-5F11-4C65-AAFA-20BFB38B5B96}"/>
    <cellStyle name="Euro 26" xfId="5826" xr:uid="{573278BA-0585-4A6A-8F94-0A04AD875E33}"/>
    <cellStyle name="Euro 27" xfId="5827" xr:uid="{4428370E-E52E-4091-B94D-10C276306B5D}"/>
    <cellStyle name="Euro 28" xfId="5828" xr:uid="{439A8EAA-A774-4CD2-8C22-D2354DD41471}"/>
    <cellStyle name="Euro 29" xfId="5829" xr:uid="{F2AEA447-181F-4F6B-98DA-6084ABEA8A21}"/>
    <cellStyle name="Euro 3" xfId="121" xr:uid="{9C81B0D3-6EC5-41F0-9DFE-EDC51B9A4CD9}"/>
    <cellStyle name="Euro 3 10" xfId="8880" xr:uid="{FA09EE9A-ACE7-47D7-A4FC-25F482FA4F56}"/>
    <cellStyle name="Euro 3 11" xfId="4511" xr:uid="{C8F096B0-9856-4A4D-A6EF-0B17250D4D89}"/>
    <cellStyle name="Euro 3 2" xfId="2122" xr:uid="{2301D8B4-6C9B-4091-A887-ADA6AEAF2205}"/>
    <cellStyle name="Euro 3 2 2" xfId="5831" xr:uid="{05EBA1E2-5982-44D4-9A38-8F2ABBE37D95}"/>
    <cellStyle name="Euro 3 2 2 2" xfId="12693" xr:uid="{F4F7FF79-AD82-4B71-B1F9-8E17A54FCB60}"/>
    <cellStyle name="Euro 3 2 3" xfId="4512" xr:uid="{9C37548F-8C97-4875-AB9E-E4707917445C}"/>
    <cellStyle name="Euro 3 3" xfId="866" xr:uid="{A95C62BC-5937-4924-85EE-55533740B620}"/>
    <cellStyle name="Euro 3 3 2" xfId="4514" xr:uid="{6F1878AB-8D3E-46ED-A551-28E2B47F7C12}"/>
    <cellStyle name="Euro 3 3 3" xfId="4515" xr:uid="{D29A35F2-F9FF-4002-8F66-FD02E7FBC522}"/>
    <cellStyle name="Euro 3 3 4" xfId="4577" xr:uid="{DFAE5C1E-4344-41A0-9195-5A6B3B3932D9}"/>
    <cellStyle name="Euro 3 3 4 2" xfId="5832" xr:uid="{3C7D43D1-340A-4C9A-B0F9-25C47A4E1B36}"/>
    <cellStyle name="Euro 3 3 5" xfId="12694" xr:uid="{FC8D7D2B-7DB2-41AE-A9DB-E2AF5BB0CC20}"/>
    <cellStyle name="Euro 3 3 6" xfId="4513" xr:uid="{863B1D9A-4DEA-4748-A972-589595261884}"/>
    <cellStyle name="Euro 3 4" xfId="3436" xr:uid="{6A50CEA6-857B-4612-B0D0-C2F2002AED46}"/>
    <cellStyle name="Euro 3 4 2" xfId="12695" xr:uid="{BB92097E-E7B9-41BA-A4B4-EAD03C6B4356}"/>
    <cellStyle name="Euro 3 4 3" xfId="4516" xr:uid="{67BE8535-A6C9-48D6-9140-6F23F9BA7E03}"/>
    <cellStyle name="Euro 3 5" xfId="5833" xr:uid="{02BE74CF-3FE4-432D-AAF0-0FFD567D9358}"/>
    <cellStyle name="Euro 3 5 2" xfId="32122" xr:uid="{318AC927-B22A-436C-9498-008980C92D88}"/>
    <cellStyle name="Euro 3 5 3" xfId="32121" xr:uid="{87923248-1138-43FD-A4E9-5BA774576F52}"/>
    <cellStyle name="Euro 3 6" xfId="5834" xr:uid="{4048AB7E-C70A-49CA-A8D1-76869CEE0AF3}"/>
    <cellStyle name="Euro 3 7" xfId="5835" xr:uid="{32003319-C2A3-42DC-A384-772CD0242872}"/>
    <cellStyle name="Euro 3 8" xfId="5830" xr:uid="{DC4E3AB4-EE44-40FE-860B-E81F76EAA6A5}"/>
    <cellStyle name="Euro 3 9" xfId="7727" xr:uid="{C0257FC3-0F63-493C-81BD-154A41691E61}"/>
    <cellStyle name="Euro 3_PrimaryEnergyPrices_TIMES" xfId="5836" xr:uid="{B4F987AC-1FAE-4D99-A970-DBE3FF7EAA16}"/>
    <cellStyle name="Euro 30" xfId="5837" xr:uid="{357C40DE-B7CC-4D76-BC56-07AE65485314}"/>
    <cellStyle name="Euro 31" xfId="5838" xr:uid="{7953287B-C86F-40B7-B5CA-5521935EEAFD}"/>
    <cellStyle name="Euro 32" xfId="5839" xr:uid="{63F01DCE-FB7E-42A7-8A54-27EF1F8CFEE2}"/>
    <cellStyle name="Euro 33" xfId="5840" xr:uid="{923D736C-C8D4-4CED-869E-7D933866EF96}"/>
    <cellStyle name="Euro 34" xfId="5841" xr:uid="{C3B22A19-8FBD-4D68-BA04-3283502C1A7F}"/>
    <cellStyle name="Euro 35" xfId="5842" xr:uid="{77C2114F-AE25-4F47-A76D-0A110876975C}"/>
    <cellStyle name="Euro 36" xfId="5843" xr:uid="{A8E02EC2-0C80-4727-A691-DCEEA895E90A}"/>
    <cellStyle name="Euro 37" xfId="5844" xr:uid="{F39D1B36-5233-44B1-9049-3F8E89A564DC}"/>
    <cellStyle name="Euro 38" xfId="5845" xr:uid="{12239B34-9256-45EB-8BB6-F82E0985AEEB}"/>
    <cellStyle name="Euro 39" xfId="5846" xr:uid="{6259E0B8-79C0-4C0D-A442-746CC792F484}"/>
    <cellStyle name="Euro 4" xfId="122" xr:uid="{7AB67927-841F-4000-8A93-1323F8BF6608}"/>
    <cellStyle name="Euro 4 2" xfId="2123" xr:uid="{BB56CCB0-87CA-40D2-B356-854177881EF4}"/>
    <cellStyle name="Euro 4 2 2" xfId="5847" xr:uid="{315FC42B-3844-439C-B0D3-3C3F284ADD8A}"/>
    <cellStyle name="Euro 4 2 2 2" xfId="12696" xr:uid="{0720DD74-BEDA-4B48-B820-59E94F6CDFF2}"/>
    <cellStyle name="Euro 4 2 3" xfId="4518" xr:uid="{0178D2AA-7DB5-484F-AA7A-20898A68ABDB}"/>
    <cellStyle name="Euro 4 3" xfId="867" xr:uid="{F7D4CD8D-6FCB-45E4-A3D4-2D40DB2F2AC2}"/>
    <cellStyle name="Euro 4 3 2" xfId="4520" xr:uid="{78208C88-1C51-42A1-A3A8-A3F393ED71B6}"/>
    <cellStyle name="Euro 4 3 3" xfId="4521" xr:uid="{D2701AB2-E08D-44DC-B9B7-5944F2C48F24}"/>
    <cellStyle name="Euro 4 3 4" xfId="4578" xr:uid="{286576B5-6AE3-4B1A-AF80-577C27D0EEB2}"/>
    <cellStyle name="Euro 4 3 4 2" xfId="5848" xr:uid="{D765C727-914B-48B3-9105-AA1F172CBC8C}"/>
    <cellStyle name="Euro 4 3 5" xfId="12697" xr:uid="{02EB2F85-F64D-4B02-9AF2-DC9D132130A6}"/>
    <cellStyle name="Euro 4 3 6" xfId="4519" xr:uid="{1A3D4EC9-291E-4EA8-B64E-4DD0666560E5}"/>
    <cellStyle name="Euro 4 4" xfId="3437" xr:uid="{0E08A498-11DD-473A-8D06-0998F2DD14EE}"/>
    <cellStyle name="Euro 4 4 2" xfId="7728" xr:uid="{9B340371-5DD7-422B-8AF0-2BA19950EB09}"/>
    <cellStyle name="Euro 4 4 2 2" xfId="32123" xr:uid="{8920C732-3285-4F78-9118-7AA83AA6FB92}"/>
    <cellStyle name="Euro 4 4 2 2 2" xfId="49492" xr:uid="{92D2B059-4464-4E0C-8FBE-F1682311ADDC}"/>
    <cellStyle name="Euro 4 4 2 2 3" xfId="49491" xr:uid="{40F8418A-7644-4922-AE99-67CBF7EC70D2}"/>
    <cellStyle name="Euro 4 4 3" xfId="10826" xr:uid="{DAB0B3AE-46D3-4AF3-A2C6-31B4F97073FB}"/>
    <cellStyle name="Euro 4 4 4" xfId="12698" xr:uid="{285BCC7D-EAE7-49B0-8247-C69D20C94F94}"/>
    <cellStyle name="Euro 4 4 5" xfId="4522" xr:uid="{FEDCF01B-1F86-45DA-9687-6BB8FF188928}"/>
    <cellStyle name="Euro 4 5" xfId="5849" xr:uid="{A0E1040D-29CC-436D-9CB1-868C11C2CC1B}"/>
    <cellStyle name="Euro 4 6" xfId="4517" xr:uid="{E1BB22FB-1D20-458A-B81C-6D2A0115DFB4}"/>
    <cellStyle name="Euro 40" xfId="5850" xr:uid="{BCA3B5F6-41D8-49E1-8FF1-8A00B1E78622}"/>
    <cellStyle name="Euro 41" xfId="5851" xr:uid="{1CD81B97-E8E0-43ED-8470-0317679EE04D}"/>
    <cellStyle name="Euro 42" xfId="5852" xr:uid="{23929A99-114A-4739-BE27-F18FF7BADFEE}"/>
    <cellStyle name="Euro 43" xfId="5853" xr:uid="{231BDBBD-3EBD-48B1-86C1-2EDCBBD88BBD}"/>
    <cellStyle name="Euro 44" xfId="5854" xr:uid="{3E68D7E6-1545-40DC-894F-0204C107F5B8}"/>
    <cellStyle name="Euro 45" xfId="5855" xr:uid="{5656A1C3-D4B3-4FBC-96F4-B12F71E95A15}"/>
    <cellStyle name="Euro 46" xfId="5856" xr:uid="{9AFA71C9-EABB-4A16-8C4C-38425799C5A2}"/>
    <cellStyle name="Euro 47" xfId="5857" xr:uid="{7BFF8EA5-0129-4DA2-A355-C9310370C903}"/>
    <cellStyle name="Euro 48" xfId="5858" xr:uid="{5E4875C0-B445-43A5-82BB-3A00E0C8BDDB}"/>
    <cellStyle name="Euro 48 2" xfId="5859" xr:uid="{D42600CA-9286-4966-8B1E-E7D78DC552B0}"/>
    <cellStyle name="Euro 49" xfId="5860" xr:uid="{4014D3DF-C67B-4CD6-9A12-9295986F124B}"/>
    <cellStyle name="Euro 49 2" xfId="5861" xr:uid="{E35CDAB0-8F67-4F7E-8A45-7417DE6C8D01}"/>
    <cellStyle name="Euro 5" xfId="234" xr:uid="{D456CE2D-639B-479F-9455-797074973DA6}"/>
    <cellStyle name="Euro 5 2" xfId="4524" xr:uid="{FBF96D01-3FEA-4F90-B11C-E289BF343558}"/>
    <cellStyle name="Euro 5 2 2" xfId="12699" xr:uid="{28973FEF-3ADB-4CFC-9B93-68A15BA4706F}"/>
    <cellStyle name="Euro 5 2 3" xfId="29677" xr:uid="{75AF84A2-2FC6-4E8C-BFEA-EF7F5F940CE0}"/>
    <cellStyle name="Euro 5 3" xfId="4525" xr:uid="{CADF1616-6AFF-41F2-A17E-4F34A2F3D253}"/>
    <cellStyle name="Euro 5 3 2" xfId="12700" xr:uid="{55756CFC-4F9D-4F06-BCC0-42FBC4B79B69}"/>
    <cellStyle name="Euro 5 3 3" xfId="29678" xr:uid="{9BF1D37A-CC73-4599-87CE-AF2D5553C462}"/>
    <cellStyle name="Euro 5 4" xfId="4579" xr:uid="{FFE12EE7-62D7-4546-B9CD-7CFC663871A9}"/>
    <cellStyle name="Euro 5 4 2" xfId="5862" xr:uid="{8CF70ABD-8D56-42E0-AF21-B214D55BFE05}"/>
    <cellStyle name="Euro 5 5" xfId="4523" xr:uid="{6741906C-B0C2-458C-8F98-1F0B1DDC74DF}"/>
    <cellStyle name="Euro 5 6" xfId="49493" xr:uid="{0C4E7EC7-E511-4E5D-8024-6ACE532C544D}"/>
    <cellStyle name="Euro 50" xfId="5863" xr:uid="{9FFDFE5C-1B20-4566-9DDE-146035CBB5F6}"/>
    <cellStyle name="Euro 50 2" xfId="5864" xr:uid="{BF513D46-7DB4-4D80-8FF5-8D0B84AFB75D}"/>
    <cellStyle name="Euro 51" xfId="5865" xr:uid="{C1DE52A7-3B1D-4B2A-A584-C8E04E8505AD}"/>
    <cellStyle name="Euro 51 2" xfId="5866" xr:uid="{33D98B73-146B-4B4B-A7A1-5D6FD39D9EFF}"/>
    <cellStyle name="Euro 52" xfId="5867" xr:uid="{1A509619-3223-4C4A-8F4E-9B441E02A6FB}"/>
    <cellStyle name="Euro 52 2" xfId="5868" xr:uid="{4A150553-092C-4358-AE45-80B1AD0A5C9D}"/>
    <cellStyle name="Euro 53" xfId="5869" xr:uid="{4B7E76D0-C630-4C7D-882E-9F612DC2A5A5}"/>
    <cellStyle name="Euro 53 2" xfId="5870" xr:uid="{4A605879-59D0-4F66-AF4C-F69EF5B77537}"/>
    <cellStyle name="Euro 54" xfId="5871" xr:uid="{739F5EE5-9F77-476F-A6B9-03C4CC21D46F}"/>
    <cellStyle name="Euro 54 2" xfId="5872" xr:uid="{4D4AF6C4-847B-4AA2-8FBD-5D437FC8BEAF}"/>
    <cellStyle name="Euro 55" xfId="5873" xr:uid="{A6A558A1-06B6-45CB-B244-B041521FF312}"/>
    <cellStyle name="Euro 55 2" xfId="5874" xr:uid="{F3FA0499-6B1B-4EC7-B305-A35668E57F66}"/>
    <cellStyle name="Euro 56" xfId="5875" xr:uid="{3163FEBC-48B6-46F8-B96B-C14A995D3979}"/>
    <cellStyle name="Euro 56 2" xfId="5876" xr:uid="{34F75CB4-2A07-491E-92EE-08AAE93C6A89}"/>
    <cellStyle name="Euro 57" xfId="5877" xr:uid="{2DC8BF44-9BF4-46A1-90A9-CF7307ED3020}"/>
    <cellStyle name="Euro 57 2" xfId="19719" xr:uid="{E7B7299B-F824-448B-8992-2AC3C85CAC9C}"/>
    <cellStyle name="Euro 57 2 2" xfId="26617" xr:uid="{7CBDBAE3-D33F-4AAA-B006-60D50C188977}"/>
    <cellStyle name="Euro 57 2 3" xfId="28545" xr:uid="{0B819D43-2E88-4DD0-AB66-427C2069CE41}"/>
    <cellStyle name="Euro 57 3" xfId="25654" xr:uid="{168EEDC8-6D7D-47AC-B723-74B27CB4C75B}"/>
    <cellStyle name="Euro 57 4" xfId="27581" xr:uid="{727E58E3-B53D-4AFA-BD13-1800C2BB1186}"/>
    <cellStyle name="Euro 57 5" xfId="30866" xr:uid="{789B8D55-BBA3-480E-9EB8-22433454EADE}"/>
    <cellStyle name="Euro 58" xfId="5878" xr:uid="{3B33B578-B15E-4848-93CC-122C8CF15648}"/>
    <cellStyle name="Euro 58 2" xfId="12702" xr:uid="{1545751F-EC0F-42E7-B211-A4934E42F6A8}"/>
    <cellStyle name="Euro 58 2 2" xfId="32124" xr:uid="{F2D9C12D-445C-4549-A8B6-C19A8ABD83AB}"/>
    <cellStyle name="Euro 58 3" xfId="12703" xr:uid="{28C15A2E-F17A-402F-8A90-7F15F1903B24}"/>
    <cellStyle name="Euro 58 3 2" xfId="32125" xr:uid="{85639409-CDF2-4BE6-AA97-4CB136E35F1B}"/>
    <cellStyle name="Euro 58 3 3" xfId="32126" xr:uid="{4ADC5710-93F2-41C3-ACE6-808A5629E739}"/>
    <cellStyle name="Euro 58 3 4" xfId="49494" xr:uid="{10DAC3AE-AF4B-480B-AAAD-B2361F1C044F}"/>
    <cellStyle name="Euro 58 4" xfId="12704" xr:uid="{99A540AE-DA5B-47D2-B941-37406D66C829}"/>
    <cellStyle name="Euro 58 5" xfId="12701" xr:uid="{20EA244B-1FD7-47F1-B357-07AB40692034}"/>
    <cellStyle name="Euro 59" xfId="5879" xr:uid="{6486BA6F-46B7-4E89-BE40-9F57F0C8D93F}"/>
    <cellStyle name="Euro 59 2" xfId="30867" xr:uid="{58CFE8A6-DC9C-4DEF-A525-A3911976D5F0}"/>
    <cellStyle name="Euro 6" xfId="4526" xr:uid="{A6D7A7CA-EC91-48AA-9A8A-EF3140F5D75D}"/>
    <cellStyle name="Euro 6 2" xfId="5880" xr:uid="{04C64A56-756C-472F-B33D-A3ACD290F2DB}"/>
    <cellStyle name="Euro 6 2 2" xfId="12705" xr:uid="{962B87AF-4F3F-4AA7-BBEB-1326A2875292}"/>
    <cellStyle name="Euro 6 2 3" xfId="15110" xr:uid="{47FB8792-D317-4834-A400-BA0458CB5A28}"/>
    <cellStyle name="Euro 6 3" xfId="5881" xr:uid="{5DF342A2-585C-458C-BC36-22D19D8634E8}"/>
    <cellStyle name="Euro 6 3 2" xfId="12706" xr:uid="{FC9FD87E-39C3-4EC1-BA28-DCAADDA63C27}"/>
    <cellStyle name="Euro 6 4" xfId="7729" xr:uid="{DDE35EAC-9238-4DA9-826D-A712DED1CE10}"/>
    <cellStyle name="Euro 6 5" xfId="10827" xr:uid="{1676F046-D931-44A6-8201-6FABBCDF01BD}"/>
    <cellStyle name="Euro 60" xfId="5802" xr:uid="{4E7A30DD-0F89-4D0B-A794-ED612656D91E}"/>
    <cellStyle name="Euro 60 2" xfId="30863" xr:uid="{9F863680-B513-4604-A942-CB5EF476AC7E}"/>
    <cellStyle name="Euro 61" xfId="8730" xr:uid="{F8435859-72D2-4464-B199-76BB068E6D90}"/>
    <cellStyle name="Euro 61 2" xfId="17247" xr:uid="{F5FDAC58-D6E8-429F-949A-A85EE424AADA}"/>
    <cellStyle name="Euro 61 3" xfId="15109" xr:uid="{0667474A-DF57-4B76-AC37-1F3701AD2C6B}"/>
    <cellStyle name="Euro 62" xfId="9539" xr:uid="{08A02D13-9CA8-4672-9BA7-4A75C6F13702}"/>
    <cellStyle name="Euro 62 2" xfId="17769" xr:uid="{CFB6872F-8C2A-4516-81DB-79A7697F60A3}"/>
    <cellStyle name="Euro 7" xfId="5882" xr:uid="{D80D49A4-0C09-42D1-8707-890C151F2455}"/>
    <cellStyle name="Euro 7 2" xfId="5883" xr:uid="{F0944381-2EF6-416B-852D-7E590B647A42}"/>
    <cellStyle name="Euro 7 3" xfId="5884" xr:uid="{CBFD337E-3CC5-4D51-BB11-4FBF1A829B04}"/>
    <cellStyle name="Euro 7 3 2" xfId="12707" xr:uid="{43602DB9-01A0-40E0-886A-153094CAAF1A}"/>
    <cellStyle name="Euro 7 4" xfId="32127" xr:uid="{7DD1C809-62CD-4BFE-A056-9C2101A35179}"/>
    <cellStyle name="Euro 8" xfId="5885" xr:uid="{57D97808-3040-4244-93FC-58E82552C228}"/>
    <cellStyle name="Euro 8 2" xfId="5886" xr:uid="{7CA04936-F56B-445C-937A-49BDF778A7D2}"/>
    <cellStyle name="Euro 9" xfId="5887" xr:uid="{FBAD1E53-8797-4D86-9CA7-22F7EA4BE26E}"/>
    <cellStyle name="Euro 9 2" xfId="5888" xr:uid="{D32D4930-BCB7-488D-AE29-CCC51BC19E1B}"/>
    <cellStyle name="Euro_Potentials in TIMES" xfId="5889" xr:uid="{66F3149E-B0E6-4863-AD2F-487F521CD31D}"/>
    <cellStyle name="Explanatory Text" xfId="28" builtinId="53" customBuiltin="1"/>
    <cellStyle name="Explanatory Text 10" xfId="5890" xr:uid="{BF1EE52A-8808-474F-AEDF-C67271CEA745}"/>
    <cellStyle name="Explanatory Text 11" xfId="5891" xr:uid="{24A981F0-BBB5-4623-8589-B7FC7DC00F50}"/>
    <cellStyle name="Explanatory Text 12" xfId="5892" xr:uid="{F1D6BF68-22F7-4967-B67F-D20E373BF19A}"/>
    <cellStyle name="Explanatory Text 13" xfId="5893" xr:uid="{54C5A067-EA4F-4222-B04F-C8811F21999D}"/>
    <cellStyle name="Explanatory Text 14" xfId="5894" xr:uid="{F7B66828-D73C-4802-A2D2-AD4CDB437F3D}"/>
    <cellStyle name="Explanatory Text 15" xfId="5895" xr:uid="{FB5496AE-02F0-4F8D-824A-0FA1A7F76083}"/>
    <cellStyle name="Explanatory Text 16" xfId="5896" xr:uid="{F59FB2E2-1DFD-4728-96FD-44977AC7AAFF}"/>
    <cellStyle name="Explanatory Text 17" xfId="5897" xr:uid="{12F5464D-D4AF-4651-9D89-3599ED52666B}"/>
    <cellStyle name="Explanatory Text 18" xfId="5898" xr:uid="{37647E64-1B9E-418D-9DA4-7561BAC222AC}"/>
    <cellStyle name="Explanatory Text 19" xfId="5899" xr:uid="{9E792CAA-EDEB-41C8-A5A6-240AD982D77E}"/>
    <cellStyle name="Explanatory Text 2" xfId="123" xr:uid="{49AE23F8-3D94-449D-9467-E61D710DBD5E}"/>
    <cellStyle name="Explanatory Text 2 10" xfId="868" xr:uid="{F2145CA0-B4DD-4139-BA10-2515D1962868}"/>
    <cellStyle name="Explanatory Text 2 2" xfId="869" xr:uid="{D466EC83-F48F-4B44-8157-4E43775D27D6}"/>
    <cellStyle name="Explanatory Text 2 3" xfId="870" xr:uid="{95FEF280-7E74-4765-AC6F-C132537D59BB}"/>
    <cellStyle name="Explanatory Text 2 4" xfId="871" xr:uid="{48C3BE02-A7BE-4D2C-9AC7-E3160AE9851C}"/>
    <cellStyle name="Explanatory Text 2 5" xfId="872" xr:uid="{7F489D15-6736-42B7-8D25-77E8049A3DFC}"/>
    <cellStyle name="Explanatory Text 2 6" xfId="873" xr:uid="{540C7F31-E3C0-4A52-B2FD-6132240ECED2}"/>
    <cellStyle name="Explanatory Text 2 7" xfId="874" xr:uid="{4B2E5711-8A84-46CC-804D-6C2EF37C636B}"/>
    <cellStyle name="Explanatory Text 2 8" xfId="875" xr:uid="{733B5397-DA1E-43B8-9020-260B3532D4E6}"/>
    <cellStyle name="Explanatory Text 2 9" xfId="876" xr:uid="{B60F502B-14CB-4C4F-A3AA-A98D7D035D1F}"/>
    <cellStyle name="Explanatory Text 20" xfId="5900" xr:uid="{2B835823-E6D6-41D4-800F-C7551DAF60C0}"/>
    <cellStyle name="Explanatory Text 21" xfId="5901" xr:uid="{2CCBC326-9A49-4898-BFE1-94846FE69A7B}"/>
    <cellStyle name="Explanatory Text 22" xfId="5902" xr:uid="{402F509B-E472-449A-9AD4-19C04A7897C4}"/>
    <cellStyle name="Explanatory Text 23" xfId="5903" xr:uid="{9A8F4FB8-F0AE-4D2F-ACB0-17E2FA685935}"/>
    <cellStyle name="Explanatory Text 24" xfId="5904" xr:uid="{2B1DF352-0121-45A3-9F74-680F609B2738}"/>
    <cellStyle name="Explanatory Text 25" xfId="5905" xr:uid="{3E0C0052-8648-47EA-9AB1-283B9F9D2377}"/>
    <cellStyle name="Explanatory Text 26" xfId="5906" xr:uid="{57F004FF-2EB0-4606-B895-3929B81240BC}"/>
    <cellStyle name="Explanatory Text 27" xfId="5907" xr:uid="{7DC87925-1E66-4EF9-B6F9-CF12C7DCC45A}"/>
    <cellStyle name="Explanatory Text 28" xfId="5908" xr:uid="{E9D94892-B509-48E1-937A-1FD1FE5B6C6A}"/>
    <cellStyle name="Explanatory Text 29" xfId="5909" xr:uid="{1D7649FC-FD41-4282-BF35-A88798401D84}"/>
    <cellStyle name="Explanatory Text 3" xfId="124" xr:uid="{70E8C649-5476-459E-9CDC-1F2EE6EC04F6}"/>
    <cellStyle name="Explanatory Text 3 2" xfId="5910" xr:uid="{4B1E0CDD-0298-4291-A56A-503677175DDA}"/>
    <cellStyle name="Explanatory Text 30" xfId="5911" xr:uid="{1C8E7DDC-0745-4D90-93D9-2C75B48FE963}"/>
    <cellStyle name="Explanatory Text 31" xfId="5912" xr:uid="{4E351268-4CF6-4066-9DF5-9C5DE0990865}"/>
    <cellStyle name="Explanatory Text 32" xfId="5913" xr:uid="{BA7CE8C1-1998-491D-A9BB-A6A2764F988F}"/>
    <cellStyle name="Explanatory Text 33" xfId="5914" xr:uid="{E36881D1-10F6-4407-A2F9-DB2BFD268D3F}"/>
    <cellStyle name="Explanatory Text 34" xfId="5915" xr:uid="{94B6469D-2F79-4831-AC92-07C0E1FD76E8}"/>
    <cellStyle name="Explanatory Text 35" xfId="5916" xr:uid="{36311D9D-2451-4628-B34A-1FE15EDE4C51}"/>
    <cellStyle name="Explanatory Text 36" xfId="5917" xr:uid="{1D83EBF5-AD1E-4372-9D77-0088B2212B31}"/>
    <cellStyle name="Explanatory Text 37" xfId="5918" xr:uid="{2560CCC3-02D0-4606-9ABD-D33C77D7E95C}"/>
    <cellStyle name="Explanatory Text 38" xfId="5919" xr:uid="{C11A2E83-C9CB-4189-83A9-4AEB8F274B57}"/>
    <cellStyle name="Explanatory Text 39" xfId="5920" xr:uid="{5214E9CA-FBCD-46C7-AB6E-C699F4EFC0B6}"/>
    <cellStyle name="Explanatory Text 4" xfId="5921" xr:uid="{6C513E20-0A3B-43B6-9BE9-57155912DDF8}"/>
    <cellStyle name="Explanatory Text 4 2" xfId="12708" xr:uid="{8F9E5B63-9F71-4E53-8757-3DDFFAFF056C}"/>
    <cellStyle name="Explanatory Text 40" xfId="5922" xr:uid="{32EB061D-03F8-49C9-A178-5ED968880663}"/>
    <cellStyle name="Explanatory Text 41" xfId="5923" xr:uid="{FD78D031-8866-46B5-98A1-43A963BFDE13}"/>
    <cellStyle name="Explanatory Text 42" xfId="5924" xr:uid="{88ECAF6A-639C-4A19-BC17-20E708CD9860}"/>
    <cellStyle name="Explanatory Text 43" xfId="5925" xr:uid="{C90BDFC8-9393-41E7-A175-20D492ECA0F1}"/>
    <cellStyle name="Explanatory Text 44" xfId="49495" xr:uid="{8391AF07-19F8-411B-9D7E-120EC71D8035}"/>
    <cellStyle name="Explanatory Text 5" xfId="5926" xr:uid="{1567958B-7475-4684-9FCB-B3CD7F0F0CBE}"/>
    <cellStyle name="Explanatory Text 5 2" xfId="12709" xr:uid="{8233CC8D-71B5-4072-B2DB-DEB8F798BAC1}"/>
    <cellStyle name="Explanatory Text 6" xfId="5927" xr:uid="{DF45E7FE-DA74-4E86-B436-A3302B08FC6A}"/>
    <cellStyle name="Explanatory Text 6 2" xfId="12710" xr:uid="{1D428B47-5061-45D8-B041-C0879B75DC91}"/>
    <cellStyle name="Explanatory Text 7" xfId="5928" xr:uid="{F48CCFE4-3C2B-46C2-A302-F0F4AE57545F}"/>
    <cellStyle name="Explanatory Text 8" xfId="5929" xr:uid="{7351C667-B801-4B02-8C90-7F078F2230AE}"/>
    <cellStyle name="Explanatory Text 9" xfId="5930" xr:uid="{C9C07CC1-A0B8-4C12-A805-571F54E5DA7A}"/>
    <cellStyle name="Fixed" xfId="877" xr:uid="{07BB5D0C-327F-4EAE-AE1E-2CE9D6A2B89F}"/>
    <cellStyle name="Fixed 2" xfId="878" xr:uid="{D4691787-86FC-44FF-B7E1-4722E604873A}"/>
    <cellStyle name="Float" xfId="125" xr:uid="{D9057DD4-0167-4A2F-AC86-7F3591B78052}"/>
    <cellStyle name="Float 2" xfId="126" xr:uid="{08E5A6B0-F736-473B-B665-BCF6A52B54AC}"/>
    <cellStyle name="Float 2 2" xfId="3439" xr:uid="{4B237BE4-D709-4542-A4AC-10EB28637BC4}"/>
    <cellStyle name="Float 2 3" xfId="29680" xr:uid="{2C1F3201-B7AE-4F49-B8F0-07DA17A7B029}"/>
    <cellStyle name="Float 3" xfId="3438" xr:uid="{C60FD6F6-8D23-4C8E-978D-7AB67B81A8D4}"/>
    <cellStyle name="Float 3 2" xfId="7730" xr:uid="{74376F20-80B5-4D55-931A-3AB773202A43}"/>
    <cellStyle name="Float 3 3" xfId="10828" xr:uid="{341051A3-5371-4CF0-A120-F50A67093692}"/>
    <cellStyle name="Float 3 4" xfId="5932" xr:uid="{4059E745-CDF5-4AD0-9670-DDDC403499F1}"/>
    <cellStyle name="Float 4" xfId="5931" xr:uid="{B9037CF8-D164-443D-A9D1-93BC172B6B09}"/>
    <cellStyle name="Float 4 2" xfId="30868" xr:uid="{A5B0158E-BE05-46F2-A907-69C28AC2F340}"/>
    <cellStyle name="Float 5" xfId="29679" xr:uid="{0544EBC7-1B0F-466A-B0DF-F686E8B54694}"/>
    <cellStyle name="Font: Calibri, 9pt regular" xfId="29438" xr:uid="{8B857631-C6EB-472A-AA55-DB9F334F5E75}"/>
    <cellStyle name="Footnotes: top row" xfId="29442" xr:uid="{A8320A5B-1F5C-428B-AB4F-A12D52BBD786}"/>
    <cellStyle name="Good" xfId="5" builtinId="26" customBuiltin="1"/>
    <cellStyle name="Good 10" xfId="5933" xr:uid="{E675F343-6C0B-4166-8C66-5BCA9D14FDCA}"/>
    <cellStyle name="Good 10 2" xfId="30869" xr:uid="{4662DE13-90D7-4BCB-A264-D5739114637D}"/>
    <cellStyle name="Good 11" xfId="5934" xr:uid="{75589985-6ECF-419D-9FAE-272132746220}"/>
    <cellStyle name="Good 11 2" xfId="30870" xr:uid="{63168D4D-83CC-43D6-A97D-E6579157EED7}"/>
    <cellStyle name="Good 12" xfId="5935" xr:uid="{7FE5E986-5701-431D-8094-5EA4D4E7EAA6}"/>
    <cellStyle name="Good 12 2" xfId="30871" xr:uid="{68789D4C-3FBA-483E-9BF1-37B66DF5E367}"/>
    <cellStyle name="Good 13" xfId="5936" xr:uid="{FB95E668-DE98-4D25-AF08-9FA4DFD8F592}"/>
    <cellStyle name="Good 13 2" xfId="30872" xr:uid="{F19381C2-42AB-469D-8CA2-D3213A44D6A8}"/>
    <cellStyle name="Good 14" xfId="5937" xr:uid="{1516A315-4F17-4317-A7DA-73F2418307CC}"/>
    <cellStyle name="Good 14 2" xfId="30873" xr:uid="{C3B6C76C-F04F-4FEB-A1DC-01DF25B66EE0}"/>
    <cellStyle name="Good 15" xfId="5938" xr:uid="{F1CCC7BD-0546-48D6-837F-B8F6CD40CD7B}"/>
    <cellStyle name="Good 15 2" xfId="30874" xr:uid="{B4656D4A-5406-4F30-8A3D-7B93C51EB651}"/>
    <cellStyle name="Good 16" xfId="5939" xr:uid="{3534BA72-11B0-47EF-89B7-21010E520376}"/>
    <cellStyle name="Good 16 2" xfId="30875" xr:uid="{4E466E13-6E85-4EC4-90BF-0504A57D43F7}"/>
    <cellStyle name="Good 17" xfId="5940" xr:uid="{EFA9A6D4-EEA1-4107-8034-CA748675F87F}"/>
    <cellStyle name="Good 17 2" xfId="30876" xr:uid="{612A865C-9BEF-4993-98BF-DDC89A8A3168}"/>
    <cellStyle name="Good 18" xfId="5941" xr:uid="{9662E115-401B-430D-9007-3B93097D06ED}"/>
    <cellStyle name="Good 18 2" xfId="30877" xr:uid="{F8F47ABC-5A9C-462A-84E4-2FA5D77BAB2E}"/>
    <cellStyle name="Good 19" xfId="5942" xr:uid="{29B348B8-6C28-4DCB-B050-29F187C3450E}"/>
    <cellStyle name="Good 19 2" xfId="30878" xr:uid="{FD8270F8-FB83-46B0-8F16-EFC60CE4207C}"/>
    <cellStyle name="Good 2" xfId="17" xr:uid="{2A51A23C-7709-4569-A449-E6D477233BA9}"/>
    <cellStyle name="Good 2 10" xfId="879" xr:uid="{4970F882-05D8-459B-8960-00EB4E75F528}"/>
    <cellStyle name="Good 2 10 2" xfId="31897" xr:uid="{0BAC43C6-46BA-42F3-844F-69986495DA70}"/>
    <cellStyle name="Good 2 11" xfId="12711" xr:uid="{1413B92F-D187-41EB-BF24-47B76FE64127}"/>
    <cellStyle name="Good 2 11 2" xfId="32128" xr:uid="{ECEA5B52-460D-413C-8D47-37813AD61CFB}"/>
    <cellStyle name="Good 2 12" xfId="12712" xr:uid="{16683C9C-861D-46D5-876D-2F777B30EEB7}"/>
    <cellStyle name="Good 2 12 2" xfId="49496" xr:uid="{1A76D5EE-E237-43A0-8073-EA1D66E04AC7}"/>
    <cellStyle name="Good 2 12 3" xfId="49497" xr:uid="{EDCCCD69-8501-491F-A117-BA5C42E0AD08}"/>
    <cellStyle name="Good 2 12 4" xfId="32129" xr:uid="{9950C3DD-39BA-4216-BF25-22AD84584971}"/>
    <cellStyle name="Good 2 13" xfId="127" xr:uid="{FA400E34-DF46-4B8B-B730-34CA02FC7081}"/>
    <cellStyle name="Good 2 14" xfId="29572" xr:uid="{6BCDF208-B8A5-4356-A5DB-34D73CE395DC}"/>
    <cellStyle name="Good 2 2" xfId="880" xr:uid="{FD83C16C-6C76-4255-8008-14380FE9EFA9}"/>
    <cellStyle name="Good 2 2 2" xfId="7731" xr:uid="{513D420C-067D-4D5B-B33F-EF7EBE623EF4}"/>
    <cellStyle name="Good 2 2 2 2" xfId="12713" xr:uid="{E69628A8-3ACE-46B2-9863-A203B133B72D}"/>
    <cellStyle name="Good 2 2 2 2 2" xfId="49499" xr:uid="{BAB74421-2200-424F-A678-2D6ACC53440C}"/>
    <cellStyle name="Good 2 2 2 2 3" xfId="49498" xr:uid="{BE4BFADC-FE92-489A-A10D-638DBBFA5B3D}"/>
    <cellStyle name="Good 2 2 2 2 4" xfId="32130" xr:uid="{B89EFEAA-BBEA-408B-8D1A-EC5DE51F6181}"/>
    <cellStyle name="Good 2 2 2 3" xfId="31898" xr:uid="{C7A53BE2-4849-4983-8D21-4FA25FDAD72B}"/>
    <cellStyle name="Good 2 2 3" xfId="9070" xr:uid="{587FE072-EE11-4062-9BE1-FFD305715A81}"/>
    <cellStyle name="Good 2 2 4" xfId="5943" xr:uid="{3536FCAA-AFF2-4589-BA1B-00D543F0DCD1}"/>
    <cellStyle name="Good 2 2 5" xfId="30879" xr:uid="{C2687E7E-4686-40BA-AB47-7462D256A6CE}"/>
    <cellStyle name="Good 2 3" xfId="881" xr:uid="{C5862AE6-9C12-4487-B9FA-296D7FB4D1AF}"/>
    <cellStyle name="Good 2 3 2" xfId="7732" xr:uid="{315F14DA-38E6-44C7-9629-521199D56CD4}"/>
    <cellStyle name="Good 2 3 2 2" xfId="31899" xr:uid="{5574C0FF-4702-461E-A147-D1F854A0736F}"/>
    <cellStyle name="Good 2 3 3" xfId="9071" xr:uid="{30ED04F9-9C11-4BE0-B7E2-E3D916C442BE}"/>
    <cellStyle name="Good 2 3 3 2" xfId="49500" xr:uid="{71C69F58-B539-4F88-AE71-4A76EBF4A90D}"/>
    <cellStyle name="Good 2 3 4" xfId="5944" xr:uid="{E60E2D69-BC29-44D2-BAC8-A9D02C3A2B01}"/>
    <cellStyle name="Good 2 3 5" xfId="30880" xr:uid="{6A1E8EA5-A181-4557-BD2A-665A2F8F156B}"/>
    <cellStyle name="Good 2 4" xfId="882" xr:uid="{DF7341B2-D3FB-49A0-A1E5-DBCA0A83CEE0}"/>
    <cellStyle name="Good 2 4 2" xfId="31900" xr:uid="{CAB7A4D8-9823-4D6A-9648-6D3FCB686995}"/>
    <cellStyle name="Good 2 5" xfId="883" xr:uid="{76DE8015-848B-4FB1-A73F-D88D5EB1A70F}"/>
    <cellStyle name="Good 2 5 2" xfId="31901" xr:uid="{9D3003C5-32B6-499F-A41D-2DD6177802C0}"/>
    <cellStyle name="Good 2 6" xfId="884" xr:uid="{DB2EA383-E776-42A4-AA24-1D0D770F94E6}"/>
    <cellStyle name="Good 2 6 2" xfId="31902" xr:uid="{AAAFA211-5E63-4A3E-9878-5139CA1033F4}"/>
    <cellStyle name="Good 2 7" xfId="885" xr:uid="{A259249C-F403-4B4A-AF7B-7803FBAF8D37}"/>
    <cellStyle name="Good 2 7 2" xfId="31903" xr:uid="{33DB8A51-8E41-41E2-9636-C20D077B41FA}"/>
    <cellStyle name="Good 2 8" xfId="886" xr:uid="{7BFB34C6-CE7B-400A-9559-250A4F210AB2}"/>
    <cellStyle name="Good 2 8 2" xfId="31904" xr:uid="{0E4A73D4-C4F5-4536-AD7B-3E73D9740EC6}"/>
    <cellStyle name="Good 2 9" xfId="887" xr:uid="{565EE2FF-6B69-42F1-96E8-8E167D3478CC}"/>
    <cellStyle name="Good 2 9 2" xfId="31905" xr:uid="{1265CE4B-2464-4DAB-95D8-B6B9F78655BF}"/>
    <cellStyle name="Good 20" xfId="5945" xr:uid="{3AB75245-0500-4F62-BC95-8A177B9635FF}"/>
    <cellStyle name="Good 20 2" xfId="30881" xr:uid="{293277FC-DD68-4171-BCB9-9451503E9B69}"/>
    <cellStyle name="Good 21" xfId="5946" xr:uid="{BAE495C2-2D3B-47A2-84CB-B77F46A19A7D}"/>
    <cellStyle name="Good 21 2" xfId="30882" xr:uid="{297F1693-987A-4388-8C20-CF3AF4B69FD5}"/>
    <cellStyle name="Good 22" xfId="5947" xr:uid="{D6634497-384B-42E4-9469-35206D6426EE}"/>
    <cellStyle name="Good 22 2" xfId="30883" xr:uid="{EAB76784-C5CC-4451-9B5D-08147435467B}"/>
    <cellStyle name="Good 23" xfId="5948" xr:uid="{8750ECD4-09FA-482D-93A0-8C55EC6F320A}"/>
    <cellStyle name="Good 23 2" xfId="30884" xr:uid="{F3EA4D81-8C58-450C-A2E7-9BA312FDB218}"/>
    <cellStyle name="Good 24" xfId="5949" xr:uid="{8DC9C776-B937-4BE4-9ED2-240F609DC37D}"/>
    <cellStyle name="Good 24 2" xfId="30885" xr:uid="{4EB10755-6A4F-4803-B86F-0256D58A8606}"/>
    <cellStyle name="Good 25" xfId="5950" xr:uid="{41A4479A-E915-4397-8244-88D9810C0FFB}"/>
    <cellStyle name="Good 25 2" xfId="30886" xr:uid="{69FED5AF-7EA9-4155-A31C-F02E5691DB0C}"/>
    <cellStyle name="Good 26" xfId="5951" xr:uid="{F64AD8E9-BD6F-4FAF-91C6-DD9F6A3AB5D1}"/>
    <cellStyle name="Good 26 2" xfId="30887" xr:uid="{3BDED86A-6663-48A1-8C09-9F8BE99D4513}"/>
    <cellStyle name="Good 27" xfId="5952" xr:uid="{25082F5B-13D4-46A8-8B10-A17C3205B1B4}"/>
    <cellStyle name="Good 27 2" xfId="30888" xr:uid="{6AD40BCE-5E7C-446A-943A-36FC40738A22}"/>
    <cellStyle name="Good 28" xfId="5953" xr:uid="{F0E01A91-622F-4740-95C0-1CE4113F5012}"/>
    <cellStyle name="Good 28 2" xfId="30889" xr:uid="{60055111-AC3B-4CB4-BFDF-B030C61B1D9E}"/>
    <cellStyle name="Good 29" xfId="5954" xr:uid="{5C1881C1-B62B-437B-A15E-AA698BD7C344}"/>
    <cellStyle name="Good 29 2" xfId="30890" xr:uid="{7E2F5F70-1B1F-48CE-A41C-898F788002EA}"/>
    <cellStyle name="Good 3" xfId="128" xr:uid="{38EEA1D9-B9F4-432D-92C8-7275E617057C}"/>
    <cellStyle name="Good 3 2" xfId="888" xr:uid="{C57E99AE-45F6-4ACD-8102-8FFE89877431}"/>
    <cellStyle name="Good 3 2 2" xfId="12714" xr:uid="{D512A6AB-E44B-4CEB-8048-401A70D55B0A}"/>
    <cellStyle name="Good 3 2 2 2" xfId="49502" xr:uid="{C0D8A79A-B0C4-4945-9C51-8C4BB11A940E}"/>
    <cellStyle name="Good 3 2 2 3" xfId="49501" xr:uid="{65C328F6-1CD3-4EE5-828C-9C84C95C1EA3}"/>
    <cellStyle name="Good 3 2 2 4" xfId="32131" xr:uid="{680D544C-3646-4B49-92CF-4D49FA5CB9C9}"/>
    <cellStyle name="Good 3 2 3" xfId="5955" xr:uid="{332D926E-D098-4E4E-9DE0-DD5F40785994}"/>
    <cellStyle name="Good 3 2 4" xfId="30891" xr:uid="{7D5AEAE7-CB5A-4B53-BBF3-C536C6E3F325}"/>
    <cellStyle name="Good 3 3" xfId="7733" xr:uid="{6E2187D0-EE1E-48F1-A3FD-E958A7BA5599}"/>
    <cellStyle name="Good 3 3 2" xfId="31906" xr:uid="{6F70ED66-3915-4B17-A79C-0BF2AE68EBF4}"/>
    <cellStyle name="Good 3 4" xfId="8881" xr:uid="{4BB95778-A6C1-45EF-878E-1761D7D75360}"/>
    <cellStyle name="Good 3 5" xfId="29573" xr:uid="{56CD3562-0FCB-421A-8A41-A66CFB086C57}"/>
    <cellStyle name="Good 30" xfId="5956" xr:uid="{97CE64A5-1645-4F98-852C-7DFA98B0775A}"/>
    <cellStyle name="Good 30 2" xfId="30892" xr:uid="{EB4D7060-776F-4D76-997E-C9AB2855E4CB}"/>
    <cellStyle name="Good 31" xfId="5957" xr:uid="{3B2700F3-09C9-4A60-B73B-585BDDF58A05}"/>
    <cellStyle name="Good 31 2" xfId="30893" xr:uid="{63DEBE24-0BDC-4B60-9DCB-CCF08ADA76D2}"/>
    <cellStyle name="Good 32" xfId="5958" xr:uid="{22EFA7C8-DF7C-43B5-AD35-79BFBF38D601}"/>
    <cellStyle name="Good 32 2" xfId="30894" xr:uid="{B8D31623-8933-4E20-84F5-79613C7EEB0D}"/>
    <cellStyle name="Good 33" xfId="5959" xr:uid="{180B9D88-1578-421D-B302-A4488BE11A05}"/>
    <cellStyle name="Good 33 2" xfId="30895" xr:uid="{35A3B409-9017-4C50-BC60-A12CCEF524BE}"/>
    <cellStyle name="Good 34" xfId="5960" xr:uid="{C1DAAE6A-5FAF-4272-8457-C471361B1E67}"/>
    <cellStyle name="Good 34 2" xfId="30896" xr:uid="{BB30EAB4-536E-4224-96ED-D8FC8D64531F}"/>
    <cellStyle name="Good 35" xfId="5961" xr:uid="{BF3DCB2D-989D-40E8-ADA5-3A2420AA14AF}"/>
    <cellStyle name="Good 35 2" xfId="30897" xr:uid="{7B43FB14-B44C-4342-AB80-8F3ED9295E0D}"/>
    <cellStyle name="Good 36" xfId="5962" xr:uid="{92CF4624-BCE0-4142-95A2-F97CC2873E56}"/>
    <cellStyle name="Good 36 2" xfId="30898" xr:uid="{9869835B-9B8E-4603-9C0D-296A35C93491}"/>
    <cellStyle name="Good 37" xfId="5963" xr:uid="{F20373D2-F007-4818-A58A-59F421E3B8F7}"/>
    <cellStyle name="Good 37 2" xfId="30899" xr:uid="{681924DA-DA7C-4B1F-9DF5-E39C18E4F8DB}"/>
    <cellStyle name="Good 38" xfId="5964" xr:uid="{50FAA9F7-222A-4D10-8131-9B95A8557361}"/>
    <cellStyle name="Good 38 2" xfId="30900" xr:uid="{EFA4C309-92BA-47E6-9A41-9BE5F020A7AC}"/>
    <cellStyle name="Good 39" xfId="5965" xr:uid="{7B2FB599-3797-4BB9-9F96-F2C221F7A4E1}"/>
    <cellStyle name="Good 39 2" xfId="30901" xr:uid="{F03D0482-694F-4B4B-AAA9-5AB8939E046D}"/>
    <cellStyle name="Good 4" xfId="5966" xr:uid="{C8C0B376-B020-41FE-B414-ED7475F4F29D}"/>
    <cellStyle name="Good 4 2" xfId="12715" xr:uid="{729FDCAA-FE2F-437B-8AB1-0EE7C3C67376}"/>
    <cellStyle name="Good 4 2 2" xfId="32132" xr:uid="{09A3D738-A213-4395-8BAA-767F4F986509}"/>
    <cellStyle name="Good 4 3" xfId="29574" xr:uid="{70328AD5-3C2B-4C67-924D-D0A7BCF608A0}"/>
    <cellStyle name="Good 40" xfId="5967" xr:uid="{2AE02E36-F0AF-4F36-94C9-99C69E3C0BB7}"/>
    <cellStyle name="Good 40 2" xfId="30902" xr:uid="{5776F4B7-BE17-4AF8-A9B9-FB0719A678BC}"/>
    <cellStyle name="Good 41" xfId="5968" xr:uid="{EF873E45-F30F-44EB-8EEC-A7FF2401DE40}"/>
    <cellStyle name="Good 41 2" xfId="30903" xr:uid="{D7633F28-B20D-4DBD-AF49-C78964B4F902}"/>
    <cellStyle name="Good 42" xfId="5969" xr:uid="{DFD1B043-9E2D-461D-8FB5-5BB19C616A5E}"/>
    <cellStyle name="Good 42 2" xfId="30904" xr:uid="{316B7030-8051-455B-867C-479BF407146B}"/>
    <cellStyle name="Good 43" xfId="49503" xr:uid="{97E87B44-48ED-4485-A6EA-E3F046841FB3}"/>
    <cellStyle name="Good 5" xfId="5970" xr:uid="{30291B0A-7919-4394-9C7D-871EC64E5D71}"/>
    <cellStyle name="Good 5 2" xfId="12716" xr:uid="{40C7436D-D5A4-4584-94D0-2E76787FEBD7}"/>
    <cellStyle name="Good 5 2 2" xfId="32133" xr:uid="{B4DA8721-D617-493A-ABFD-1A4623FD70BE}"/>
    <cellStyle name="Good 5 3" xfId="30905" xr:uid="{1671CD0B-BB4D-4DBC-B59A-6498380BA00C}"/>
    <cellStyle name="Good 5 3 2" xfId="49504" xr:uid="{DEFF5F66-69DD-4E11-AAEF-364DC0FDEA61}"/>
    <cellStyle name="Good 5 4" xfId="29575" xr:uid="{CEF79B39-BE48-43EB-A315-232DA3A98B40}"/>
    <cellStyle name="Good 6" xfId="5971" xr:uid="{0BE9010A-91FA-4DE9-B77F-E11202A6AFB6}"/>
    <cellStyle name="Good 6 2" xfId="12717" xr:uid="{5E297AC0-3282-49BC-9F45-01016461B022}"/>
    <cellStyle name="Good 6 2 2" xfId="32134" xr:uid="{F143E521-A090-474E-91B3-E8E4866B0406}"/>
    <cellStyle name="Good 6 3" xfId="29576" xr:uid="{BEAC17AD-FB9E-45CE-8E7C-7CB7223AEB71}"/>
    <cellStyle name="Good 7" xfId="5972" xr:uid="{15190948-583B-4592-9FDF-3770A7E5DCE8}"/>
    <cellStyle name="Good 7 2" xfId="30906" xr:uid="{99336978-3776-46C9-B3E7-472134466D73}"/>
    <cellStyle name="Good 8" xfId="5973" xr:uid="{07A74F65-0C72-4571-ABDF-217E3573D992}"/>
    <cellStyle name="Good 8 2" xfId="30907" xr:uid="{4C24EB6B-727F-4114-84D8-05C015EE5E97}"/>
    <cellStyle name="Good 9" xfId="5974" xr:uid="{07C7897E-8978-40F4-A53C-62205E4F6AF0}"/>
    <cellStyle name="Good 9 2" xfId="30908" xr:uid="{C29347ED-363E-4423-98B2-A239BFB59286}"/>
    <cellStyle name="Gut" xfId="5975" xr:uid="{01AC6DF1-7B59-4D31-B803-3F3FB245E7B6}"/>
    <cellStyle name="Gut 2" xfId="30909" xr:uid="{8D34CED4-CD23-4EA2-AB03-8962886206B5}"/>
    <cellStyle name="Heading 1" xfId="21" builtinId="16" customBuiltin="1"/>
    <cellStyle name="Heading 1 10" xfId="5976" xr:uid="{76F37C61-86BC-4918-9368-82EDEF49FDA9}"/>
    <cellStyle name="Heading 1 11" xfId="5977" xr:uid="{A9DC90C9-42FE-46A8-ABF6-E98D05561B36}"/>
    <cellStyle name="Heading 1 12" xfId="5978" xr:uid="{5A31F32E-F5D9-4CC6-B6CB-E36876E35E6A}"/>
    <cellStyle name="Heading 1 13" xfId="5979" xr:uid="{9A869304-1436-4271-ADBB-BFAEB39D6FD9}"/>
    <cellStyle name="Heading 1 14" xfId="5980" xr:uid="{3C5BF4ED-F49C-4916-BF3A-7772CDC868D3}"/>
    <cellStyle name="Heading 1 15" xfId="5981" xr:uid="{60B0A420-587F-4631-8168-0339EEA8BF38}"/>
    <cellStyle name="Heading 1 16" xfId="5982" xr:uid="{B3A20E9D-FF45-4D3C-A489-85C4D1928AF1}"/>
    <cellStyle name="Heading 1 17" xfId="5983" xr:uid="{FF7E6EBA-C452-4C2C-AF62-4FCBD21C700A}"/>
    <cellStyle name="Heading 1 18" xfId="5984" xr:uid="{65F42DB0-9DD7-4476-B1DA-0E83E10F0B9F}"/>
    <cellStyle name="Heading 1 19" xfId="5985" xr:uid="{12E1CC78-5211-4D59-B18B-EF99915C6853}"/>
    <cellStyle name="Heading 1 2" xfId="129" xr:uid="{759BE4F2-A41F-4E89-B9D8-4BBFAD5D65DF}"/>
    <cellStyle name="Heading 1 2 10" xfId="889" xr:uid="{54881FD9-11BB-4D6C-9785-F29BF315BE2D}"/>
    <cellStyle name="Heading 1 2 11" xfId="12718" xr:uid="{E4A6679A-E9DD-4295-8097-69D040741005}"/>
    <cellStyle name="Heading 1 2 2" xfId="890" xr:uid="{70DF778D-5D86-4EF8-8775-F05960A97414}"/>
    <cellStyle name="Heading 1 2 3" xfId="891" xr:uid="{339D0F8D-EE97-42B4-B10A-E4785B14BBE5}"/>
    <cellStyle name="Heading 1 2 4" xfId="892" xr:uid="{2AB0CC45-5FA0-4B47-928D-DA974E6CF337}"/>
    <cellStyle name="Heading 1 2 5" xfId="893" xr:uid="{AD005C06-4B11-4743-9F20-048FBA597E59}"/>
    <cellStyle name="Heading 1 2 6" xfId="894" xr:uid="{08B06CB9-CD29-4875-A06E-87DB7E18E86F}"/>
    <cellStyle name="Heading 1 2 7" xfId="895" xr:uid="{0048E74D-6ED9-4362-8337-C4BE74539A98}"/>
    <cellStyle name="Heading 1 2 8" xfId="896" xr:uid="{585EB4F9-E95B-487D-8DA4-B0B079436A44}"/>
    <cellStyle name="Heading 1 2 9" xfId="897" xr:uid="{F9A5338C-BF3C-4B89-8172-ACEA002C25DC}"/>
    <cellStyle name="Heading 1 20" xfId="5986" xr:uid="{1BF6BD72-62EA-452F-9000-07B6A71B7F4F}"/>
    <cellStyle name="Heading 1 21" xfId="5987" xr:uid="{4A17715D-3CFB-4131-807B-EE4A56DD0F62}"/>
    <cellStyle name="Heading 1 22" xfId="5988" xr:uid="{0F100BC7-9AE2-4193-972F-55082DA6A8E9}"/>
    <cellStyle name="Heading 1 23" xfId="5989" xr:uid="{BF73ABE5-5887-4BA5-98E2-1C8504612A13}"/>
    <cellStyle name="Heading 1 24" xfId="5990" xr:uid="{8A9A1BF5-E116-4D30-A1DA-273BE3A7516F}"/>
    <cellStyle name="Heading 1 25" xfId="5991" xr:uid="{88FB785C-3E6E-4D4B-8C91-5D0966CCC43E}"/>
    <cellStyle name="Heading 1 26" xfId="5992" xr:uid="{148A4017-BB03-4D9C-B00E-1AE36095BF10}"/>
    <cellStyle name="Heading 1 27" xfId="5993" xr:uid="{8C1098E2-45BD-430C-A44E-9774EB872E8F}"/>
    <cellStyle name="Heading 1 28" xfId="5994" xr:uid="{0700B259-6C08-4A08-921A-134038AF2383}"/>
    <cellStyle name="Heading 1 29" xfId="5995" xr:uid="{CEA5E7F3-5FEE-4756-BA36-E9DCD756BE7E}"/>
    <cellStyle name="Heading 1 3" xfId="130" xr:uid="{0D3ED5EA-2C03-4EED-B659-AB709CA1D2C8}"/>
    <cellStyle name="Heading 1 3 2" xfId="898" xr:uid="{90ADE663-B49F-41C3-AED5-686711AB74A0}"/>
    <cellStyle name="Heading 1 3 2 2" xfId="12719" xr:uid="{06357AEE-D1B9-46EB-8CFE-C7B52A611078}"/>
    <cellStyle name="Heading 1 3 2 2 2" xfId="49506" xr:uid="{BC289913-CFD8-4888-B893-5070637E5971}"/>
    <cellStyle name="Heading 1 3 2 2 3" xfId="49505" xr:uid="{B5E02280-6F66-4909-B695-4B7E25635352}"/>
    <cellStyle name="Heading 1 3 2 3" xfId="5996" xr:uid="{1B12FFDC-1A7E-4486-9B45-76B745BC99AF}"/>
    <cellStyle name="Heading 1 3 3" xfId="7734" xr:uid="{70972380-9E05-4D3E-A36A-22C7880C7C2C}"/>
    <cellStyle name="Heading 1 3 4" xfId="8882" xr:uid="{E51FB3C5-7880-4E7D-AF2A-057B734C5796}"/>
    <cellStyle name="Heading 1 30" xfId="5997" xr:uid="{43F6F8C7-4F57-4E59-A353-51AD85056F4F}"/>
    <cellStyle name="Heading 1 31" xfId="5998" xr:uid="{AAF0F9FC-CF93-4A19-AD4F-FF887370EC80}"/>
    <cellStyle name="Heading 1 32" xfId="5999" xr:uid="{72E93203-8A74-46FD-8609-F653FE33E558}"/>
    <cellStyle name="Heading 1 33" xfId="6000" xr:uid="{4CA76CE7-58A3-420E-9C39-1E72BDE11CE2}"/>
    <cellStyle name="Heading 1 34" xfId="6001" xr:uid="{5198C673-6CB4-4332-8EC3-15FC02CF5EA6}"/>
    <cellStyle name="Heading 1 35" xfId="6002" xr:uid="{DB5110A8-D1A8-4ACE-ADF0-710E62BE7CB4}"/>
    <cellStyle name="Heading 1 36" xfId="6003" xr:uid="{11492D36-40AC-42EB-8B5E-4662798C3D2D}"/>
    <cellStyle name="Heading 1 37" xfId="6004" xr:uid="{BAB7433E-5C15-4A46-AF18-C34D8396D0BF}"/>
    <cellStyle name="Heading 1 38" xfId="6005" xr:uid="{81696B03-B77E-4FE6-B220-76401B1AECB8}"/>
    <cellStyle name="Heading 1 39" xfId="6006" xr:uid="{6C3550A8-18D9-4DA6-A1A9-49DF8D80E6EF}"/>
    <cellStyle name="Heading 1 4" xfId="6007" xr:uid="{5C3BF9E5-4B30-4CE0-8BD5-42DAD760901F}"/>
    <cellStyle name="Heading 1 4 2" xfId="12720" xr:uid="{393105FF-3803-450B-BF3E-6EBF37027CBC}"/>
    <cellStyle name="Heading 1 40" xfId="6008" xr:uid="{1C45F193-2211-4556-9E5A-D97131845040}"/>
    <cellStyle name="Heading 1 41" xfId="6009" xr:uid="{15E709F7-EB78-434D-A2C3-67BDBCD84529}"/>
    <cellStyle name="Heading 1 42" xfId="49507" xr:uid="{9E011B06-4993-48FF-8AB1-9DE05FAEEFF1}"/>
    <cellStyle name="Heading 1 5" xfId="6010" xr:uid="{4E7122F0-3A74-4227-BF06-4BA2C5850E6C}"/>
    <cellStyle name="Heading 1 5 2" xfId="12721" xr:uid="{17F706CD-2FA2-4B61-A6C8-88220E785823}"/>
    <cellStyle name="Heading 1 6" xfId="6011" xr:uid="{1522733B-9261-41C8-BF93-551906EB70BE}"/>
    <cellStyle name="Heading 1 6 2" xfId="12722" xr:uid="{8A4D560F-D114-41B6-8954-B3C20E3EC3E2}"/>
    <cellStyle name="Heading 1 7" xfId="6012" xr:uid="{DCB91709-1A2C-4721-A31F-BFB7079EF771}"/>
    <cellStyle name="Heading 1 8" xfId="6013" xr:uid="{EB4F94E5-D594-4AAA-8799-D7C13C0E344E}"/>
    <cellStyle name="Heading 1 9" xfId="6014" xr:uid="{08663B86-B1BA-4F14-87E7-E497552349AF}"/>
    <cellStyle name="Heading 2" xfId="3" builtinId="17" customBuiltin="1"/>
    <cellStyle name="Heading 2 10" xfId="6015" xr:uid="{1B9EB019-F610-4997-BA75-CD9DE3D4C842}"/>
    <cellStyle name="Heading 2 11" xfId="6016" xr:uid="{640A29DF-6C50-44E2-BAC9-724C788A6429}"/>
    <cellStyle name="Heading 2 12" xfId="6017" xr:uid="{D443A2AA-CED3-4ABB-8D73-3864C380AC75}"/>
    <cellStyle name="Heading 2 13" xfId="6018" xr:uid="{DCCB377B-E650-44A8-9699-28FD65D3D170}"/>
    <cellStyle name="Heading 2 14" xfId="6019" xr:uid="{28DE1626-0CA4-4747-85AA-D82C60FE649C}"/>
    <cellStyle name="Heading 2 15" xfId="6020" xr:uid="{D49245F0-18B9-4EE2-B24A-464CC2C36D4C}"/>
    <cellStyle name="Heading 2 16" xfId="6021" xr:uid="{3C14CB30-FA4B-4230-8987-CD6907B9E771}"/>
    <cellStyle name="Heading 2 17" xfId="6022" xr:uid="{BECC431F-85DE-4D65-9F97-59D3E15014F4}"/>
    <cellStyle name="Heading 2 18" xfId="6023" xr:uid="{D1AD6BC6-2763-4FF5-B031-5F95E40D334F}"/>
    <cellStyle name="Heading 2 19" xfId="6024" xr:uid="{78492E97-D17F-4EE0-A38E-55C088F0725E}"/>
    <cellStyle name="Heading 2 2" xfId="15" xr:uid="{CC799F75-413E-4DE4-9DCE-83730BEF54ED}"/>
    <cellStyle name="Heading 2 2 10" xfId="899" xr:uid="{F13A0DB9-BF1E-421D-BAB8-291DE483DCD3}"/>
    <cellStyle name="Heading 2 2 11" xfId="12723" xr:uid="{FE82DD38-FAB9-4C75-9EA4-422EFC7FACCD}"/>
    <cellStyle name="Heading 2 2 12" xfId="131" xr:uid="{1CFE536C-E50D-4DAC-B502-155CEDE7D4C7}"/>
    <cellStyle name="Heading 2 2 2" xfId="900" xr:uid="{43A24D36-3357-4E60-AC4F-CB9A4237D6C5}"/>
    <cellStyle name="Heading 2 2 3" xfId="901" xr:uid="{D4815B68-793C-4F08-9386-EB3E1FBB6F7D}"/>
    <cellStyle name="Heading 2 2 4" xfId="902" xr:uid="{CBD2316C-4F39-4BF5-967C-93481CB2A971}"/>
    <cellStyle name="Heading 2 2 5" xfId="903" xr:uid="{E2C16000-544A-42CC-B921-F5D48D34F66D}"/>
    <cellStyle name="Heading 2 2 6" xfId="904" xr:uid="{4D5602AC-366F-4BB9-AEA8-14DBEF9302CD}"/>
    <cellStyle name="Heading 2 2 7" xfId="905" xr:uid="{26AD22EF-AAB1-4656-9979-55868A33A3F1}"/>
    <cellStyle name="Heading 2 2 8" xfId="906" xr:uid="{648E7F7B-0359-4B33-A928-1CBD61B0D43C}"/>
    <cellStyle name="Heading 2 2 9" xfId="907" xr:uid="{6A2A0962-2830-40F7-994E-73DBC93065CF}"/>
    <cellStyle name="Heading 2 20" xfId="6025" xr:uid="{0C839D92-EE6B-4652-B9BA-39ABC47DDD8B}"/>
    <cellStyle name="Heading 2 21" xfId="6026" xr:uid="{4ABBB87F-8451-4587-A7DC-8717B55C3E81}"/>
    <cellStyle name="Heading 2 22" xfId="6027" xr:uid="{64539FA2-93AF-41AF-B375-74F2F02087EA}"/>
    <cellStyle name="Heading 2 23" xfId="6028" xr:uid="{3617C741-C14A-4777-9324-E5CA9231C171}"/>
    <cellStyle name="Heading 2 24" xfId="6029" xr:uid="{FDE00B11-82C7-4F2C-8411-0F677E96E8B5}"/>
    <cellStyle name="Heading 2 25" xfId="6030" xr:uid="{16E4A6A2-022B-466C-A7E6-32BA9EFBC54D}"/>
    <cellStyle name="Heading 2 26" xfId="6031" xr:uid="{BAF697BC-6CE6-4DB6-94E5-18A8E9DC43F9}"/>
    <cellStyle name="Heading 2 27" xfId="6032" xr:uid="{0EC9180B-CA57-48B0-B726-6400CB924DC0}"/>
    <cellStyle name="Heading 2 28" xfId="6033" xr:uid="{08F4D185-B00B-45B6-83F4-2CDEF4F69EC0}"/>
    <cellStyle name="Heading 2 29" xfId="6034" xr:uid="{B269BE0D-211B-4470-9247-35AD44785E7E}"/>
    <cellStyle name="Heading 2 3" xfId="132" xr:uid="{3D8BBA9C-4175-4CA1-BC64-2AB74A46229E}"/>
    <cellStyle name="Heading 2 3 2" xfId="908" xr:uid="{1CD6DBF9-43CA-48F2-B0B4-E844429BC3BD}"/>
    <cellStyle name="Heading 2 3 2 2" xfId="12724" xr:uid="{C550ACAB-DC2A-4C06-97EE-82FCC121BEE4}"/>
    <cellStyle name="Heading 2 3 2 2 2" xfId="49509" xr:uid="{93216BBE-ECC6-4ACB-9E85-EDB317B33810}"/>
    <cellStyle name="Heading 2 3 2 2 3" xfId="49508" xr:uid="{D12E2618-5916-4C7B-AC0C-58D317D35356}"/>
    <cellStyle name="Heading 2 3 2 3" xfId="6035" xr:uid="{31DD9BD4-01FB-438F-990E-24DC6EC9A0BB}"/>
    <cellStyle name="Heading 2 3 3" xfId="7735" xr:uid="{23143B88-C2AB-4EE4-B670-56B6C80A9A11}"/>
    <cellStyle name="Heading 2 3 4" xfId="8883" xr:uid="{299FB15B-B69E-4F7D-A25C-9DB8BE5CCB4A}"/>
    <cellStyle name="Heading 2 30" xfId="6036" xr:uid="{F5DB1E2C-1E2E-4648-A821-D080A9FD1605}"/>
    <cellStyle name="Heading 2 31" xfId="6037" xr:uid="{DC42775C-6528-4FDB-9EC3-3A4B43847C1E}"/>
    <cellStyle name="Heading 2 32" xfId="6038" xr:uid="{5A2C2600-461E-4DC7-9033-F4D4E9F22F8B}"/>
    <cellStyle name="Heading 2 33" xfId="6039" xr:uid="{D9BB4865-5D4E-465F-8C51-B48CBB856B2B}"/>
    <cellStyle name="Heading 2 34" xfId="6040" xr:uid="{312B8A01-B44A-420D-AE8B-25C6E0807D55}"/>
    <cellStyle name="Heading 2 35" xfId="6041" xr:uid="{B19329DF-DBCA-43B1-899C-882D36BA65C1}"/>
    <cellStyle name="Heading 2 36" xfId="6042" xr:uid="{454D8221-CCF3-4185-A0CD-BE3737A231E4}"/>
    <cellStyle name="Heading 2 37" xfId="6043" xr:uid="{47F09D30-FE96-496F-842B-C09D3FB9A063}"/>
    <cellStyle name="Heading 2 38" xfId="6044" xr:uid="{83C6C4BC-CAFD-4760-A2BF-1CD069D56BCA}"/>
    <cellStyle name="Heading 2 39" xfId="6045" xr:uid="{0764C6AB-0B2B-4DEF-B4CE-CC9E775DD248}"/>
    <cellStyle name="Heading 2 4" xfId="6046" xr:uid="{69C6C2DF-BFE3-4C76-AA45-217B00EB8ADA}"/>
    <cellStyle name="Heading 2 4 2" xfId="12725" xr:uid="{256BAA08-3C32-482D-A528-2BCDA98FD7A2}"/>
    <cellStyle name="Heading 2 40" xfId="6047" xr:uid="{E0DCAEF7-7BB3-4632-B7A3-C03EBB7BCD20}"/>
    <cellStyle name="Heading 2 41" xfId="6048" xr:uid="{DA697C08-ABEC-41FC-BA71-BDC9DA674D68}"/>
    <cellStyle name="Heading 2 42" xfId="49510" xr:uid="{0806895D-F9C7-4E51-A1E5-1B0E0D4CEE30}"/>
    <cellStyle name="Heading 2 5" xfId="6049" xr:uid="{33447A4C-3CB2-448F-AA7E-1C7DDF083D0B}"/>
    <cellStyle name="Heading 2 5 2" xfId="12726" xr:uid="{046A7EEF-76BB-49CA-8154-9276E85AF97C}"/>
    <cellStyle name="Heading 2 6" xfId="6050" xr:uid="{6806C19E-3C0C-4D3D-A059-B10A47E725B0}"/>
    <cellStyle name="Heading 2 6 2" xfId="12727" xr:uid="{8106AD91-F60D-45F9-9A7E-63C1679AE5F9}"/>
    <cellStyle name="Heading 2 7" xfId="6051" xr:uid="{EFC43D37-5AB6-47A7-91A0-92BCD6D2E3FF}"/>
    <cellStyle name="Heading 2 8" xfId="6052" xr:uid="{95F36B30-6B3A-47C1-9003-DB7D2039972D}"/>
    <cellStyle name="Heading 2 9" xfId="6053" xr:uid="{6B91001D-9B77-4A80-8A5D-1D5B95FA7656}"/>
    <cellStyle name="Heading 3" xfId="9" builtinId="18" customBuiltin="1"/>
    <cellStyle name="Heading 3 10" xfId="6054" xr:uid="{9E9B8FFE-49E6-42C1-8796-879736E4AFD0}"/>
    <cellStyle name="Heading 3 11" xfId="6055" xr:uid="{699C8B85-FC03-42D8-A286-6AF27BC0D16E}"/>
    <cellStyle name="Heading 3 12" xfId="6056" xr:uid="{51AB7B13-D221-4385-85A7-15290942ECDA}"/>
    <cellStyle name="Heading 3 13" xfId="6057" xr:uid="{2388CA08-D121-4338-9295-E95956F54514}"/>
    <cellStyle name="Heading 3 14" xfId="6058" xr:uid="{F0142783-679D-4DD3-A57C-E695C5717F9F}"/>
    <cellStyle name="Heading 3 15" xfId="6059" xr:uid="{2192C092-2DE9-4F2C-A4C7-4687BF4F8EC3}"/>
    <cellStyle name="Heading 3 16" xfId="6060" xr:uid="{26D552C0-1E0F-48B6-AFEE-F89442A0B37A}"/>
    <cellStyle name="Heading 3 17" xfId="6061" xr:uid="{FDD8C3D6-8366-4088-A825-4CBCE5484AD7}"/>
    <cellStyle name="Heading 3 18" xfId="6062" xr:uid="{738D1886-19FB-4866-AE83-5B4C3C418C54}"/>
    <cellStyle name="Heading 3 19" xfId="6063" xr:uid="{DFB31D40-C3BE-409F-9ECF-D51BFB91FFD1}"/>
    <cellStyle name="Heading 3 2" xfId="133" xr:uid="{68C1EABE-ADB0-40A3-A774-6A0B804648D0}"/>
    <cellStyle name="Heading 3 2 10" xfId="909" xr:uid="{FDFE097D-5AC6-4BA8-8D41-2D65025A38ED}"/>
    <cellStyle name="Heading 3 2 11" xfId="12728" xr:uid="{B8AB0A50-D0A0-4A15-AC8F-D81CACD2D5C1}"/>
    <cellStyle name="Heading 3 2 2" xfId="910" xr:uid="{CAF94876-A5B7-4088-A44A-39FEEB09AFB2}"/>
    <cellStyle name="Heading 3 2 3" xfId="911" xr:uid="{981FD8ED-6545-41B8-A520-9DF1E8224255}"/>
    <cellStyle name="Heading 3 2 4" xfId="912" xr:uid="{C67BAA27-BE9C-4822-B6A5-BAFF2B3DED36}"/>
    <cellStyle name="Heading 3 2 5" xfId="913" xr:uid="{8D8860BD-094A-4262-8DEC-4992A459B9AB}"/>
    <cellStyle name="Heading 3 2 6" xfId="914" xr:uid="{93D49837-6668-4523-8C45-73944425F79D}"/>
    <cellStyle name="Heading 3 2 7" xfId="915" xr:uid="{A715A981-7402-4F29-87AF-83F206511D50}"/>
    <cellStyle name="Heading 3 2 8" xfId="916" xr:uid="{C190B05F-ACA4-4259-9833-B55DCCCD91C3}"/>
    <cellStyle name="Heading 3 2 9" xfId="917" xr:uid="{E5512191-0D03-4372-9208-294513688130}"/>
    <cellStyle name="Heading 3 20" xfId="6064" xr:uid="{F0378813-CF53-4747-9CFD-71602A6F6DD5}"/>
    <cellStyle name="Heading 3 21" xfId="6065" xr:uid="{8CB75464-B481-4C72-9DDF-176690C5781E}"/>
    <cellStyle name="Heading 3 22" xfId="6066" xr:uid="{D527B89F-0ECC-4EDF-8F6D-9FAED7C74A3E}"/>
    <cellStyle name="Heading 3 23" xfId="6067" xr:uid="{70C4C703-0800-4BBA-BE17-1351A85163CA}"/>
    <cellStyle name="Heading 3 24" xfId="6068" xr:uid="{AA5472A4-88DB-4367-B5F6-59CB0E37EFAD}"/>
    <cellStyle name="Heading 3 25" xfId="6069" xr:uid="{990D8401-23DA-47D6-9582-FB26B5DC23AA}"/>
    <cellStyle name="Heading 3 26" xfId="6070" xr:uid="{B6214263-1B6D-482D-85AE-BFDBBB196613}"/>
    <cellStyle name="Heading 3 27" xfId="6071" xr:uid="{58B45722-CDB3-49C7-ACAB-B75BE1F0DA95}"/>
    <cellStyle name="Heading 3 28" xfId="6072" xr:uid="{C392C244-5B2A-480A-97D1-9F610ED01D06}"/>
    <cellStyle name="Heading 3 29" xfId="6073" xr:uid="{8833FC08-4813-411D-B0DA-DE1C396F396D}"/>
    <cellStyle name="Heading 3 3" xfId="134" xr:uid="{FF43EF7D-11B2-4637-B8CA-59B765112AA2}"/>
    <cellStyle name="Heading 3 3 2" xfId="918" xr:uid="{18CF763B-7E7D-43A3-B3C6-8B7AE0699670}"/>
    <cellStyle name="Heading 3 3 2 2" xfId="12729" xr:uid="{474FBAA2-6A9F-4170-8124-467351CBCB84}"/>
    <cellStyle name="Heading 3 3 2 2 2" xfId="49512" xr:uid="{3F6AF677-7E72-4177-B48C-9A377CD18D18}"/>
    <cellStyle name="Heading 3 3 2 2 3" xfId="49511" xr:uid="{64522A49-2968-417C-9E37-359CBC357758}"/>
    <cellStyle name="Heading 3 3 2 3" xfId="6074" xr:uid="{8E5E46D8-412C-4979-B214-C42F99B13809}"/>
    <cellStyle name="Heading 3 3 3" xfId="7736" xr:uid="{533E9659-B8AA-4A8D-BF7A-CD3024D49316}"/>
    <cellStyle name="Heading 3 3 4" xfId="8884" xr:uid="{A13818EE-A7D2-4449-BA13-FB5C6B02FF23}"/>
    <cellStyle name="Heading 3 30" xfId="6075" xr:uid="{0F67A45A-2120-4C8D-B82F-65738E6A54B0}"/>
    <cellStyle name="Heading 3 31" xfId="6076" xr:uid="{0BCDDFE2-7A1A-4A0C-9088-337008AA128D}"/>
    <cellStyle name="Heading 3 32" xfId="6077" xr:uid="{358A90E5-CDF0-4009-88F6-DE110438C125}"/>
    <cellStyle name="Heading 3 33" xfId="6078" xr:uid="{00910EB3-4B7A-450B-9986-F2BE1B17744E}"/>
    <cellStyle name="Heading 3 34" xfId="6079" xr:uid="{FF9ABB8B-CD5C-4869-B2C1-41B20D3B1D7A}"/>
    <cellStyle name="Heading 3 35" xfId="6080" xr:uid="{5BE33B18-79F6-487C-92EF-E9055228E07A}"/>
    <cellStyle name="Heading 3 36" xfId="6081" xr:uid="{7F244BB4-5109-4983-BDEB-254B9C9BBD6D}"/>
    <cellStyle name="Heading 3 37" xfId="6082" xr:uid="{4C2A1A6B-CB8A-4B70-901C-05BE31172897}"/>
    <cellStyle name="Heading 3 38" xfId="6083" xr:uid="{C3068260-47EC-4ABC-AFAD-88A193B865C3}"/>
    <cellStyle name="Heading 3 39" xfId="6084" xr:uid="{4C41C2AE-5356-4404-81AD-F25C11F1E6A3}"/>
    <cellStyle name="Heading 3 4" xfId="6085" xr:uid="{EAE10DE0-111F-4F6A-96B8-159FFB7D0CBA}"/>
    <cellStyle name="Heading 3 4 2" xfId="12730" xr:uid="{5B134D70-8701-4819-B2FE-A9DDF5F92DFF}"/>
    <cellStyle name="Heading 3 40" xfId="6086" xr:uid="{99454F45-F638-4E65-8C8E-3CD1D5D87870}"/>
    <cellStyle name="Heading 3 41" xfId="6087" xr:uid="{A8B4146D-8E7F-4709-AF26-7F027D10408C}"/>
    <cellStyle name="Heading 3 42" xfId="49513" xr:uid="{4662775C-B94C-482F-AD6A-04FA01E20918}"/>
    <cellStyle name="Heading 3 5" xfId="6088" xr:uid="{9AE6A2BF-75A2-49C4-B092-AA717FFBBDFA}"/>
    <cellStyle name="Heading 3 5 2" xfId="12731" xr:uid="{465C072D-78FF-401E-9249-21BE5952BC75}"/>
    <cellStyle name="Heading 3 6" xfId="6089" xr:uid="{A1CCAA3F-56FF-4493-877B-5CA924AFB3CB}"/>
    <cellStyle name="Heading 3 6 2" xfId="12732" xr:uid="{000F6251-C219-4CD3-9FF2-8BB52C69A180}"/>
    <cellStyle name="Heading 3 7" xfId="6090" xr:uid="{AB562229-EAC8-4E69-AB13-9312B1F382C1}"/>
    <cellStyle name="Heading 3 8" xfId="6091" xr:uid="{E058BD2A-6CA7-48D7-88F5-F8A53AF575FF}"/>
    <cellStyle name="Heading 3 9" xfId="6092" xr:uid="{EB7FE9E6-CB4E-4094-AE70-6B90BA5732BC}"/>
    <cellStyle name="Heading 4" xfId="8" builtinId="19" customBuiltin="1"/>
    <cellStyle name="Heading 4 10" xfId="6093" xr:uid="{BBE43C02-5076-425B-A0BE-63DB8A8A5935}"/>
    <cellStyle name="Heading 4 11" xfId="6094" xr:uid="{0F3ABBB2-340F-431F-AD43-463FF2354AE9}"/>
    <cellStyle name="Heading 4 12" xfId="6095" xr:uid="{CE1B7770-35FA-4875-91C5-AD5A0CA1F57A}"/>
    <cellStyle name="Heading 4 13" xfId="6096" xr:uid="{98228516-82FD-4025-BF06-6CEBEB0AD7E9}"/>
    <cellStyle name="Heading 4 14" xfId="6097" xr:uid="{8E71F623-C727-4B08-8058-4FD67F807C29}"/>
    <cellStyle name="Heading 4 15" xfId="6098" xr:uid="{CE9FBDFE-ADA4-4517-B161-392404D9FC71}"/>
    <cellStyle name="Heading 4 16" xfId="6099" xr:uid="{1959FE4C-5430-46D7-9674-EC585FAA8AAE}"/>
    <cellStyle name="Heading 4 17" xfId="6100" xr:uid="{1B884658-12D1-47A8-BEAE-47A48F36BF16}"/>
    <cellStyle name="Heading 4 18" xfId="6101" xr:uid="{579CA779-E8E9-4FAB-8506-36B55A3D6E05}"/>
    <cellStyle name="Heading 4 19" xfId="6102" xr:uid="{0EE4C3D4-63E6-4823-B004-B30BE3914FB2}"/>
    <cellStyle name="Heading 4 2" xfId="135" xr:uid="{56EC2C07-0FEC-4DBF-A14A-ED64ABD66697}"/>
    <cellStyle name="Heading 4 2 10" xfId="919" xr:uid="{AE68A346-EC73-4F2D-8F70-A295ED77AD10}"/>
    <cellStyle name="Heading 4 2 11" xfId="12733" xr:uid="{7013BB77-A51A-4D94-AA58-56B5FD3CC10D}"/>
    <cellStyle name="Heading 4 2 2" xfId="920" xr:uid="{6F40D6A7-FC6F-4D16-92E9-68F447422041}"/>
    <cellStyle name="Heading 4 2 3" xfId="921" xr:uid="{DCCE6D87-413E-4B71-BF26-F80821B7F396}"/>
    <cellStyle name="Heading 4 2 4" xfId="922" xr:uid="{1863F444-C3A6-4E94-86E3-41BEC515B05D}"/>
    <cellStyle name="Heading 4 2 5" xfId="923" xr:uid="{AF74AC51-DEB2-4547-9073-EFE9BBFE1C34}"/>
    <cellStyle name="Heading 4 2 6" xfId="924" xr:uid="{DC790A20-0530-4606-9781-3760CECE35CB}"/>
    <cellStyle name="Heading 4 2 7" xfId="925" xr:uid="{1AD5E3A9-F6FE-49E2-BF32-DE9A4EB6A323}"/>
    <cellStyle name="Heading 4 2 8" xfId="926" xr:uid="{1CDCB715-3A05-4E8F-B0CD-DE8C80EE753F}"/>
    <cellStyle name="Heading 4 2 9" xfId="927" xr:uid="{882EEFAD-19AC-437E-B814-92E504ACC9A3}"/>
    <cellStyle name="Heading 4 20" xfId="6103" xr:uid="{5CB26A70-D780-4882-810C-1D22B4A96EE7}"/>
    <cellStyle name="Heading 4 21" xfId="6104" xr:uid="{6F960F90-7FA1-4465-8A4D-B73D2909E7CF}"/>
    <cellStyle name="Heading 4 22" xfId="6105" xr:uid="{53E550B6-2FF8-4AA1-AAE6-8CED03DC8F8C}"/>
    <cellStyle name="Heading 4 23" xfId="6106" xr:uid="{48CBC5F0-0A71-4251-871D-96E2C3AB9FE4}"/>
    <cellStyle name="Heading 4 24" xfId="6107" xr:uid="{EFBF3D49-00C9-4613-B149-074F7E5743A4}"/>
    <cellStyle name="Heading 4 25" xfId="6108" xr:uid="{6BE87440-45EA-47FA-880E-4E11B4F7AB88}"/>
    <cellStyle name="Heading 4 26" xfId="6109" xr:uid="{E7C4B852-FD09-4960-B906-A22B43044460}"/>
    <cellStyle name="Heading 4 27" xfId="6110" xr:uid="{2273D5B0-B8FF-49D2-8175-E9962A8A12C1}"/>
    <cellStyle name="Heading 4 28" xfId="6111" xr:uid="{4A5FE9B5-BDEB-47F1-BAD5-3DD96D72481F}"/>
    <cellStyle name="Heading 4 29" xfId="6112" xr:uid="{C7964854-5765-47FF-92C4-60959E18D5A9}"/>
    <cellStyle name="Heading 4 3" xfId="136" xr:uid="{36A5509A-28E6-4FFB-8BF0-204397E694A8}"/>
    <cellStyle name="Heading 4 3 2" xfId="928" xr:uid="{481DBC42-BE73-4D3D-9DEC-93B708CD2FD6}"/>
    <cellStyle name="Heading 4 3 2 2" xfId="12734" xr:uid="{E31099AE-3540-4ECA-BF09-FF814F673D65}"/>
    <cellStyle name="Heading 4 3 2 2 2" xfId="49515" xr:uid="{A27C6641-627A-4682-9DF1-725837058DD6}"/>
    <cellStyle name="Heading 4 3 2 2 3" xfId="49514" xr:uid="{8586D1F4-6A71-47AA-9924-89CE09A7FC19}"/>
    <cellStyle name="Heading 4 3 2 3" xfId="6113" xr:uid="{D2F69CB2-0C03-44B8-9424-DAE3FD9BC1F9}"/>
    <cellStyle name="Heading 4 3 3" xfId="7737" xr:uid="{8C13FC4B-8E28-4508-B162-8FE2BE97454D}"/>
    <cellStyle name="Heading 4 3 4" xfId="8885" xr:uid="{156CFE5A-9A85-465B-8F16-AA662E1A58FE}"/>
    <cellStyle name="Heading 4 30" xfId="6114" xr:uid="{ABBEDA3D-905B-416F-B0A0-85BA0C2A0209}"/>
    <cellStyle name="Heading 4 31" xfId="6115" xr:uid="{587C7B76-E8DB-4986-84AE-838DAAB2E92D}"/>
    <cellStyle name="Heading 4 32" xfId="6116" xr:uid="{2E96D2E4-5BF2-4811-97E0-13F771365ED8}"/>
    <cellStyle name="Heading 4 33" xfId="6117" xr:uid="{A3E1C120-6DE0-4FBB-AFF0-5B361D562847}"/>
    <cellStyle name="Heading 4 34" xfId="6118" xr:uid="{F5C8B52D-D72F-40F5-8843-DA091082CFA7}"/>
    <cellStyle name="Heading 4 35" xfId="6119" xr:uid="{F437A8B6-B62B-4001-ABC4-62EF0B0AC55D}"/>
    <cellStyle name="Heading 4 36" xfId="6120" xr:uid="{6B3FD012-4F25-46FC-837F-4D24ACAAA36C}"/>
    <cellStyle name="Heading 4 37" xfId="6121" xr:uid="{9455EA92-2A6A-44CB-884E-E5377BB9DE5D}"/>
    <cellStyle name="Heading 4 38" xfId="6122" xr:uid="{EDBF7081-35EC-4B60-AD71-5FE624B358FB}"/>
    <cellStyle name="Heading 4 39" xfId="6123" xr:uid="{32142DF3-7953-45CB-B881-7B118981374C}"/>
    <cellStyle name="Heading 4 4" xfId="6124" xr:uid="{05543656-91FC-444D-A79B-20F609F8BFD3}"/>
    <cellStyle name="Heading 4 4 2" xfId="12735" xr:uid="{EEB9D770-0D05-4298-833A-C5E9398754A1}"/>
    <cellStyle name="Heading 4 40" xfId="6125" xr:uid="{762F55DB-59E0-46D5-95FF-36FE6F908BCF}"/>
    <cellStyle name="Heading 4 41" xfId="6126" xr:uid="{B01ABA84-800D-4CE0-8E8E-DE68F68919C2}"/>
    <cellStyle name="Heading 4 42" xfId="49516" xr:uid="{ED20563F-1F8B-404A-8EBB-B9196F0BC1C5}"/>
    <cellStyle name="Heading 4 5" xfId="6127" xr:uid="{2496D1BF-3D0D-49A8-AE01-7EF0D2DAA852}"/>
    <cellStyle name="Heading 4 5 2" xfId="12736" xr:uid="{D03FAAB4-628D-4CC6-A8D7-A05D91C9B42B}"/>
    <cellStyle name="Heading 4 6" xfId="6128" xr:uid="{54DF665F-88C3-40D0-A32A-8B05944DB48C}"/>
    <cellStyle name="Heading 4 6 2" xfId="12737" xr:uid="{7D816715-FA2D-4470-BF3B-A5C9EB8D5A14}"/>
    <cellStyle name="Heading 4 7" xfId="6129" xr:uid="{47AAF381-3554-4976-9A00-907BB3FFDA4F}"/>
    <cellStyle name="Heading 4 8" xfId="6130" xr:uid="{5A9084AA-FAD5-4227-BC7E-A04E4602E850}"/>
    <cellStyle name="Heading 4 9" xfId="6131" xr:uid="{51750C18-4D6E-40FE-918F-4E3AC1BA1D68}"/>
    <cellStyle name="Heading1" xfId="929" xr:uid="{FEB9E6F9-9044-4E05-865B-F2CD247BB96F}"/>
    <cellStyle name="Heading1 2" xfId="930" xr:uid="{166EF797-D7D6-4D72-88FD-7678F185C60C}"/>
    <cellStyle name="Heading2" xfId="931" xr:uid="{9311908B-392A-4770-8FCE-FABF9D5545D2}"/>
    <cellStyle name="Heading2 2" xfId="932" xr:uid="{4E3729C9-D106-4F2D-8C0A-DE0F4BB01678}"/>
    <cellStyle name="Headline" xfId="6132" xr:uid="{DB267C98-DB4E-4EE7-AB1C-4FE80C456855}"/>
    <cellStyle name="Hyperlink 2" xfId="933" xr:uid="{A62D9402-8FD0-430A-951D-82EC55DF8599}"/>
    <cellStyle name="Hyperlink 2 2" xfId="10829" xr:uid="{FBAB015F-DE72-42ED-A4C8-026FD06A0D16}"/>
    <cellStyle name="Hyperlink 2 2 2" xfId="30910" xr:uid="{9F2ADC76-AF12-40B8-9A9E-710E8A5C8A2A}"/>
    <cellStyle name="Hyperlink 2 3" xfId="29626" xr:uid="{DA9EA9D7-8555-412E-8636-40D89DA30941}"/>
    <cellStyle name="Hyperlink 3" xfId="8924" xr:uid="{8A9665A3-E263-4499-9528-5E4911D3D521}"/>
    <cellStyle name="Input" xfId="4" builtinId="20" customBuiltin="1"/>
    <cellStyle name="Input 10 2" xfId="6133" xr:uid="{447419FA-C7F9-4E90-81D4-75AAC118596C}"/>
    <cellStyle name="Input 10 2 2" xfId="30911" xr:uid="{BBCC945D-895D-4548-B07C-6D2FE3E62992}"/>
    <cellStyle name="Input 11 2" xfId="6134" xr:uid="{D4A00A54-64B6-44BB-9BFF-AC3D796FAF3E}"/>
    <cellStyle name="Input 11 2 2" xfId="30912" xr:uid="{115B6456-003B-46DA-A1DF-C2505118AFB4}"/>
    <cellStyle name="Input 12 2" xfId="6135" xr:uid="{5A3CBFF2-824F-490E-875D-3D949051D9D2}"/>
    <cellStyle name="Input 12 2 2" xfId="30913" xr:uid="{A577DDE0-1BCA-40B6-8CDB-0E306A21BB91}"/>
    <cellStyle name="Input 13 2" xfId="6136" xr:uid="{EBFA5345-846A-4D17-996F-19A3C955AF9D}"/>
    <cellStyle name="Input 13 2 2" xfId="30914" xr:uid="{416C2A8B-57D1-4DA6-A54C-630A92FAD67B}"/>
    <cellStyle name="Input 14 2" xfId="6137" xr:uid="{664309C9-F66B-41BC-AA89-77F9E1BF6CC5}"/>
    <cellStyle name="Input 14 2 2" xfId="30915" xr:uid="{E94AA4B1-3B3E-4AB5-865A-E3100817591C}"/>
    <cellStyle name="Input 15 2" xfId="6138" xr:uid="{A9332ADC-709D-4A1A-A32E-B63B6A028B87}"/>
    <cellStyle name="Input 15 2 2" xfId="30916" xr:uid="{E661EC5C-3F24-48DE-B7F6-511BC633A0E6}"/>
    <cellStyle name="Input 16 2" xfId="6139" xr:uid="{40C7F846-0532-4B5C-BA4B-63E76DCEAF49}"/>
    <cellStyle name="Input 16 2 2" xfId="30917" xr:uid="{B7DC94AD-FBF9-445A-91BC-297D25A50D52}"/>
    <cellStyle name="Input 17 2" xfId="6140" xr:uid="{17934114-A528-4F39-9614-8E55FE10F0C0}"/>
    <cellStyle name="Input 17 2 2" xfId="30918" xr:uid="{2A19EA35-A306-4D48-9A03-AEBA88110919}"/>
    <cellStyle name="Input 18 2" xfId="6141" xr:uid="{8184A444-51EA-44DF-8273-D9281F9BEF7C}"/>
    <cellStyle name="Input 18 2 2" xfId="30919" xr:uid="{9C9CDC70-3753-4345-A3AC-FEF241828A16}"/>
    <cellStyle name="Input 19 2" xfId="6142" xr:uid="{3B614C18-E11D-4C9D-AA21-BD5D803689F5}"/>
    <cellStyle name="Input 19 2 2" xfId="30920" xr:uid="{F7573EBC-CA33-49EA-88E9-4873D3F4396A}"/>
    <cellStyle name="Input 2" xfId="16" xr:uid="{14961538-2A16-4097-96C2-B68BAEEA34DF}"/>
    <cellStyle name="Input 2 10" xfId="934" xr:uid="{961A392F-6883-473E-B776-FDD5FA688A26}"/>
    <cellStyle name="Input 2 10 2" xfId="31907" xr:uid="{E673D779-E20A-40C9-A518-A1A3A186ACAD}"/>
    <cellStyle name="Input 2 11" xfId="12738" xr:uid="{39EF4DCA-7BEF-41EC-B914-C4C799D8114A}"/>
    <cellStyle name="Input 2 11 2" xfId="32135" xr:uid="{F351D2F1-554C-462E-816F-22C8B252D7D4}"/>
    <cellStyle name="Input 2 12" xfId="12739" xr:uid="{9CB8949E-2D68-467B-8FAA-87EC22E17543}"/>
    <cellStyle name="Input 2 12 2" xfId="49517" xr:uid="{71AAC973-8AEE-4171-AA45-7F992746D5B1}"/>
    <cellStyle name="Input 2 12 3" xfId="49518" xr:uid="{DB6D7201-FA83-46DC-9C2C-BBD99C05448A}"/>
    <cellStyle name="Input 2 12 4" xfId="32136" xr:uid="{6345218F-3D27-496C-B7E5-F5D2798F6E8E}"/>
    <cellStyle name="Input 2 13" xfId="137" xr:uid="{6DFD9176-F98C-4EF1-BDAB-A0ED9BC6EFD1}"/>
    <cellStyle name="Input 2 14" xfId="29577" xr:uid="{1D6C6D22-80D2-40BA-8C70-BC138C61C8E1}"/>
    <cellStyle name="Input 2 15" xfId="58037" xr:uid="{C1924B02-D9FB-4B59-9068-979E4078E262}"/>
    <cellStyle name="Input 2 2" xfId="935" xr:uid="{19D08960-1693-4461-9681-5A376E1EA1FF}"/>
    <cellStyle name="Input 2 2 2" xfId="7738" xr:uid="{4B62A3F4-52F2-4FDB-91EE-1397001F0F4C}"/>
    <cellStyle name="Input 2 2 2 2" xfId="31908" xr:uid="{25641E68-62DD-4760-BF23-3CCE20748159}"/>
    <cellStyle name="Input 2 2 3" xfId="9072" xr:uid="{F14C295C-DDBB-44D2-9AB4-B9ED8D022299}"/>
    <cellStyle name="Input 2 2 4" xfId="6143" xr:uid="{D3EC1E92-C6CC-4227-B697-208656036240}"/>
    <cellStyle name="Input 2 2 5" xfId="30921" xr:uid="{D430107D-4C8B-446B-B407-549626FD973B}"/>
    <cellStyle name="Input 2 3" xfId="936" xr:uid="{5A929C21-157A-4EE1-BE6C-85D3A0A717C9}"/>
    <cellStyle name="Input 2 3 2" xfId="7739" xr:uid="{2058BF72-337A-476C-9769-49B98A0060EE}"/>
    <cellStyle name="Input 2 3 2 2" xfId="12740" xr:uid="{D34168B3-4707-4AA7-BCB9-28670F6E8008}"/>
    <cellStyle name="Input 2 3 2 2 2" xfId="49520" xr:uid="{331EBA40-51A0-4E39-807D-3CA22A84398D}"/>
    <cellStyle name="Input 2 3 2 2 3" xfId="49519" xr:uid="{F7BC5948-F070-41CB-A7F4-310072FA7166}"/>
    <cellStyle name="Input 2 3 2 2 4" xfId="32137" xr:uid="{D2BDA95F-6C77-43A2-A8D1-B21553138D5A}"/>
    <cellStyle name="Input 2 3 2 3" xfId="31909" xr:uid="{2F4400FF-DCC6-4180-B420-F65F5490C459}"/>
    <cellStyle name="Input 2 3 3" xfId="9073" xr:uid="{EC2C1477-A869-434F-824B-3A1652ADA2B3}"/>
    <cellStyle name="Input 2 3 3 2" xfId="49521" xr:uid="{51C09AE3-87E3-4C1F-AE17-9216FF657529}"/>
    <cellStyle name="Input 2 3 4" xfId="6144" xr:uid="{181273EB-AA02-4D4E-AA8F-17FC4062EF85}"/>
    <cellStyle name="Input 2 3 5" xfId="30922" xr:uid="{57DBF414-17DB-4AC8-B02B-0316C0262C92}"/>
    <cellStyle name="Input 2 4" xfId="937" xr:uid="{F637CC47-0572-4C6B-B101-CA19BAE61F47}"/>
    <cellStyle name="Input 2 4 2" xfId="31910" xr:uid="{F8B6A044-2974-492F-8E9A-21615523327D}"/>
    <cellStyle name="Input 2 5" xfId="938" xr:uid="{2C65273D-C6BE-4CA4-AE67-B0F76105CED5}"/>
    <cellStyle name="Input 2 5 2" xfId="31911" xr:uid="{AD8DC4E8-1DB7-4B74-B0FC-C124F80CD4D7}"/>
    <cellStyle name="Input 2 6" xfId="939" xr:uid="{CBD31FE2-B469-45E7-86CE-C79EDD87C7DC}"/>
    <cellStyle name="Input 2 6 2" xfId="31912" xr:uid="{1F4BC1AB-8AAC-498C-BDE4-58ABEB9E988A}"/>
    <cellStyle name="Input 2 7" xfId="940" xr:uid="{2521EADA-40C6-45DE-AB63-D51D00888EF4}"/>
    <cellStyle name="Input 2 7 2" xfId="31913" xr:uid="{86E84B9C-4526-49A5-915D-09ACC7A6F758}"/>
    <cellStyle name="Input 2 8" xfId="941" xr:uid="{54A7B1D6-14C2-4597-9342-65057591443E}"/>
    <cellStyle name="Input 2 8 2" xfId="31914" xr:uid="{745D886F-AB39-41B8-A840-8023419DBBA9}"/>
    <cellStyle name="Input 2 9" xfId="942" xr:uid="{86492182-848E-4681-B2C1-E92D469DC78C}"/>
    <cellStyle name="Input 2 9 2" xfId="31915" xr:uid="{C67C14E1-FB09-4EB2-9E8B-D970E56FFC16}"/>
    <cellStyle name="Input 2_PrimaryEnergyPrices_TIMES" xfId="6145" xr:uid="{1E03BBD7-F25C-4830-BF02-2A54FCBAEDBC}"/>
    <cellStyle name="Input 20 2" xfId="6146" xr:uid="{E32EEB4F-AE6A-4D1F-B8AC-9180C975F528}"/>
    <cellStyle name="Input 20 2 2" xfId="30923" xr:uid="{DF1E8A1A-94FB-49E1-A71A-3CE725809317}"/>
    <cellStyle name="Input 21 2" xfId="6147" xr:uid="{B76B7402-36FB-4EA3-B61E-EC02979777CC}"/>
    <cellStyle name="Input 21 2 2" xfId="30924" xr:uid="{415DA6E6-EE7F-4400-9068-8F9A76155A29}"/>
    <cellStyle name="Input 22 2" xfId="6148" xr:uid="{B962BC52-496A-4B2E-B671-BEE7C24256F9}"/>
    <cellStyle name="Input 22 2 2" xfId="30925" xr:uid="{E77E1BC0-2C02-4101-8B1E-31ED0A6CDDD6}"/>
    <cellStyle name="Input 23 2" xfId="6149" xr:uid="{7A053C08-5D0A-459B-8854-AC789C55B8B5}"/>
    <cellStyle name="Input 23 2 2" xfId="30926" xr:uid="{A289836A-B3E5-4E0E-87E3-B46E6BE2D13F}"/>
    <cellStyle name="Input 24 2" xfId="6150" xr:uid="{F5925D96-D3A3-47F0-A34F-66B1133821CE}"/>
    <cellStyle name="Input 24 2 2" xfId="30927" xr:uid="{2DB6125B-160E-40ED-9F57-BF5EFEA9642E}"/>
    <cellStyle name="Input 25 2" xfId="6151" xr:uid="{C9BE4D4B-54D7-49EA-A764-835114CEBC1B}"/>
    <cellStyle name="Input 25 2 2" xfId="30928" xr:uid="{9F87E6C9-6D80-4BDA-BA13-2011A6976C72}"/>
    <cellStyle name="Input 26 2" xfId="6152" xr:uid="{871E01B8-6B17-4485-87E3-16CBF79B1082}"/>
    <cellStyle name="Input 26 2 2" xfId="30929" xr:uid="{F6D627B1-0990-4037-BF50-D23915EB6340}"/>
    <cellStyle name="Input 27 2" xfId="6153" xr:uid="{93387E93-8B45-4592-ADAE-A83FAA441E4D}"/>
    <cellStyle name="Input 27 2 2" xfId="30930" xr:uid="{837FC8CF-AE56-4D16-BFA7-F4C83CBF6AC5}"/>
    <cellStyle name="Input 28 2" xfId="6154" xr:uid="{665256EC-2267-48A4-BF9E-F7490C15A6D8}"/>
    <cellStyle name="Input 28 2 2" xfId="30931" xr:uid="{D6F1F24C-3251-420F-B662-3A119C948245}"/>
    <cellStyle name="Input 29 2" xfId="6155" xr:uid="{B37B13A0-3840-4E07-BCCB-BD4277BE1D03}"/>
    <cellStyle name="Input 29 2 2" xfId="30932" xr:uid="{9A0D9D86-1637-4FE5-8CD8-5EEA012A1AF5}"/>
    <cellStyle name="Input 3" xfId="138" xr:uid="{A17217CE-F4AF-462F-B1E6-9DB7EB9D73EC}"/>
    <cellStyle name="Input 3 2" xfId="943" xr:uid="{FE2FE750-0FAE-4F98-BBD6-369C62AC45D9}"/>
    <cellStyle name="Input 3 2 2" xfId="6156" xr:uid="{62DF7853-E28A-4929-966F-F5642E90A815}"/>
    <cellStyle name="Input 3 2 3" xfId="29579" xr:uid="{4A72E505-E989-467A-90D8-C1C6FFE3C2CE}"/>
    <cellStyle name="Input 3 3" xfId="6157" xr:uid="{B7C431D2-386C-4A48-973B-F9D80121158B}"/>
    <cellStyle name="Input 3 3 2" xfId="12741" xr:uid="{F17EC7CA-E81D-436E-8800-79323598FEFF}"/>
    <cellStyle name="Input 3 3 2 2" xfId="49523" xr:uid="{4EB283C0-3BCB-433F-84FC-3ECE5AFDEDC6}"/>
    <cellStyle name="Input 3 3 2 3" xfId="49522" xr:uid="{0C593624-909F-43B8-A3A0-D65882B03F82}"/>
    <cellStyle name="Input 3 3 2 4" xfId="32138" xr:uid="{4B2922DC-7C96-4E09-A459-B1D569C03BFD}"/>
    <cellStyle name="Input 3 3 3" xfId="30933" xr:uid="{1481F0BF-D765-40C7-8B6C-0569C5349C21}"/>
    <cellStyle name="Input 3 4" xfId="7740" xr:uid="{1DB757EC-3947-401F-BCAD-E4AED2A25222}"/>
    <cellStyle name="Input 3 4 2" xfId="31916" xr:uid="{5260A166-D225-4445-924D-E6F5EC4F333D}"/>
    <cellStyle name="Input 3 5" xfId="8886" xr:uid="{CE6D23E7-AF4F-43A8-BBDC-33D631BABAF2}"/>
    <cellStyle name="Input 3 5 2" xfId="49524" xr:uid="{E8C452BA-4F4E-4A7D-9C8B-289D58BDCCCA}"/>
    <cellStyle name="Input 3 6" xfId="29578" xr:uid="{7DF33AE2-2595-4A7F-8C0D-A02086C02CFD}"/>
    <cellStyle name="Input 30 2" xfId="6158" xr:uid="{49F7B522-83B8-431C-9BDC-65D4CBE54E6B}"/>
    <cellStyle name="Input 30 2 2" xfId="30934" xr:uid="{0E05682D-E64E-49DC-AF5D-EED7642CDD6E}"/>
    <cellStyle name="Input 31 2" xfId="6159" xr:uid="{54BE1215-AF0F-4B32-8C7F-07349D549721}"/>
    <cellStyle name="Input 31 2 2" xfId="30935" xr:uid="{79A6E9F8-80FF-43BC-AC2F-35A61DCAB51F}"/>
    <cellStyle name="Input 32 2" xfId="6160" xr:uid="{04E577CE-F926-4B70-AF44-E5974F13A70E}"/>
    <cellStyle name="Input 32 2 2" xfId="30936" xr:uid="{42C9720E-8BDB-42F8-9554-EEE46B956B87}"/>
    <cellStyle name="Input 33 2" xfId="6161" xr:uid="{10525F9C-B522-4AD2-AE28-7FDCE356FC12}"/>
    <cellStyle name="Input 33 2 2" xfId="30937" xr:uid="{46E6A32D-F35D-43CD-9F44-B05BF09B1580}"/>
    <cellStyle name="Input 34" xfId="6162" xr:uid="{6CFD5FF0-44A8-4FF4-BD0A-38DD708F3392}"/>
    <cellStyle name="Input 34 2" xfId="6163" xr:uid="{2231E74F-8859-4450-BB3E-4F2353D1CE13}"/>
    <cellStyle name="Input 34 2 2" xfId="30939" xr:uid="{4074CB2B-FAD4-46FB-A94C-EF4F3BA152B5}"/>
    <cellStyle name="Input 34 3" xfId="30938" xr:uid="{B7C61D63-2FEB-49DF-9436-3198263E6E3A}"/>
    <cellStyle name="Input 34_ELC_final" xfId="6164" xr:uid="{87B8DC9D-7D7B-4563-9E99-62A1A16E1E54}"/>
    <cellStyle name="Input 35" xfId="6165" xr:uid="{DD77955D-70CF-4F19-A0B4-4B1206575FF9}"/>
    <cellStyle name="Input 35 2" xfId="30940" xr:uid="{45E4D562-E525-4F73-84EE-57E08867E97E}"/>
    <cellStyle name="Input 36" xfId="6166" xr:uid="{A6E62A6F-8450-469D-8904-BAE730DCA96B}"/>
    <cellStyle name="Input 36 2" xfId="30941" xr:uid="{2F4C82EF-1752-4E70-BCF6-C8D4EECB0770}"/>
    <cellStyle name="Input 37" xfId="6167" xr:uid="{FCE21C90-48F9-4F94-A449-B75741F672CC}"/>
    <cellStyle name="Input 37 2" xfId="30942" xr:uid="{A3E24BC2-CA81-4C06-912B-024FA13F320F}"/>
    <cellStyle name="Input 38" xfId="6168" xr:uid="{22EF1711-54F7-4259-A6AF-4DC8DD3E57EE}"/>
    <cellStyle name="Input 38 2" xfId="30943" xr:uid="{0635C8F7-13B3-4A5F-9222-76E162C8779D}"/>
    <cellStyle name="Input 39" xfId="6169" xr:uid="{AE3EA7B7-06AC-45C3-BEA1-DCB588FBC336}"/>
    <cellStyle name="Input 39 2" xfId="30944" xr:uid="{CD9C9C4A-3931-4659-8B61-CEAD9A064638}"/>
    <cellStyle name="Input 4" xfId="12742" xr:uid="{D44512EB-D4EA-4720-BA99-DA4F21411922}"/>
    <cellStyle name="Input 4 2" xfId="6170" xr:uid="{50E46FCD-D4AB-417A-A535-E5EB49B48FD8}"/>
    <cellStyle name="Input 4 2 2" xfId="30945" xr:uid="{85BA9854-63C1-4365-B899-3728DBC28316}"/>
    <cellStyle name="Input 4 3" xfId="29580" xr:uid="{83C37E0D-B83A-4DD4-BF80-90E4FB38F8EE}"/>
    <cellStyle name="Input 40" xfId="6171" xr:uid="{65BF56F8-E90C-4923-8442-6228F91B1D9D}"/>
    <cellStyle name="Input 40 2" xfId="30946" xr:uid="{D340AF5A-3F81-41E5-A01E-D9CC9DBBCE7E}"/>
    <cellStyle name="Input 5" xfId="12743" xr:uid="{40D13C46-56F9-4191-AE6C-62D9461F2332}"/>
    <cellStyle name="Input 5 2" xfId="6172" xr:uid="{7E36F7AF-633D-4878-ADFB-1BC9CD4F9474}"/>
    <cellStyle name="Input 5 2 2" xfId="30947" xr:uid="{E84BE87D-E4D7-479A-9FCE-4D271AD042E9}"/>
    <cellStyle name="Input 5 3" xfId="29581" xr:uid="{07687EEF-DBCB-4465-9C97-86A2A4BB6DF5}"/>
    <cellStyle name="Input 6" xfId="12744" xr:uid="{014AC7C9-42C2-4E12-838A-02FE66AB689F}"/>
    <cellStyle name="Input 6 2" xfId="6173" xr:uid="{B8ADAAFA-DF57-46B1-A73F-5116FC1EA0E9}"/>
    <cellStyle name="Input 6 2 2" xfId="30948" xr:uid="{81B80BE3-E544-415B-A8F1-5D68FED4553D}"/>
    <cellStyle name="Input 6 3" xfId="32139" xr:uid="{CFF51E23-789C-4331-87D8-56084A1EDE89}"/>
    <cellStyle name="Input 7 2" xfId="6174" xr:uid="{7ED6A251-0B59-4F40-91E7-F8F8ADD9CB63}"/>
    <cellStyle name="Input 7 2 2" xfId="30949" xr:uid="{45E6028C-20B4-420F-B925-24D8F3CCF62F}"/>
    <cellStyle name="Input 8 2" xfId="6175" xr:uid="{847727B3-1762-44F2-9B8F-F4EA71D76839}"/>
    <cellStyle name="Input 8 2 2" xfId="30950" xr:uid="{C64E194E-F271-42FA-8198-59FA771FB720}"/>
    <cellStyle name="Input 9 2" xfId="6176" xr:uid="{621CA535-6F0B-4EC1-91C4-5070592B3B9A}"/>
    <cellStyle name="Input 9 2 2" xfId="30951" xr:uid="{22D0E8A6-8641-45E7-BF84-A30004A7EFF2}"/>
    <cellStyle name="InputCells" xfId="235" xr:uid="{5134CB20-6FDF-4446-A4AB-7DD606BF2953}"/>
    <cellStyle name="InputCells12" xfId="6177" xr:uid="{B589F673-DC28-41AE-8740-365D44445095}"/>
    <cellStyle name="InputCells12 2" xfId="30952" xr:uid="{A3E01DFE-8CDF-4628-A894-C7E4FA626F23}"/>
    <cellStyle name="IntCells" xfId="6178" xr:uid="{FF3CF7F4-F55D-45A2-9DCE-00F9BC8E6F61}"/>
    <cellStyle name="ligne_titre_0" xfId="944" xr:uid="{63A46145-AB4C-4C56-9F31-673687741118}"/>
    <cellStyle name="Linked Cell" xfId="25" builtinId="24" customBuiltin="1"/>
    <cellStyle name="Linked Cell 10" xfId="6179" xr:uid="{BF65C3AB-9A7E-4F19-9461-EE199CF9DFA0}"/>
    <cellStyle name="Linked Cell 11" xfId="6180" xr:uid="{13AA8B04-125F-4930-8527-32664E1921B6}"/>
    <cellStyle name="Linked Cell 12" xfId="6181" xr:uid="{9C2C2344-D6CA-4983-A50C-6B7EB2734E42}"/>
    <cellStyle name="Linked Cell 13" xfId="6182" xr:uid="{C8743656-86D0-41B3-8A31-F110A5BBD603}"/>
    <cellStyle name="Linked Cell 14" xfId="6183" xr:uid="{F012E2EE-41D5-4A0E-B8D4-38117D1569AA}"/>
    <cellStyle name="Linked Cell 15" xfId="6184" xr:uid="{CCB4025A-E8E2-4149-8614-CCA3F39BB5B9}"/>
    <cellStyle name="Linked Cell 16" xfId="6185" xr:uid="{3A8C47DB-6328-41CC-9AC3-025CD48606B8}"/>
    <cellStyle name="Linked Cell 17" xfId="6186" xr:uid="{9238516C-4A26-4427-A634-FFC20DCEDD41}"/>
    <cellStyle name="Linked Cell 18" xfId="6187" xr:uid="{D06A2F09-4380-4ACA-820F-509228D2774C}"/>
    <cellStyle name="Linked Cell 19" xfId="6188" xr:uid="{D85344C6-3A3A-436F-8583-C3884900C5E6}"/>
    <cellStyle name="Linked Cell 2" xfId="139" xr:uid="{E483B1FA-F0C6-4E48-AFF7-9FB7B9843D8C}"/>
    <cellStyle name="Linked Cell 2 10" xfId="945" xr:uid="{6DE92B34-2E64-4928-9382-B016EEC2B29B}"/>
    <cellStyle name="Linked Cell 2 11" xfId="12745" xr:uid="{FFFDBD1C-39C8-425A-8BE4-5854B57C6D54}"/>
    <cellStyle name="Linked Cell 2 2" xfId="946" xr:uid="{7B9F7FE1-90D1-4362-B2C7-D8CF168EF092}"/>
    <cellStyle name="Linked Cell 2 3" xfId="947" xr:uid="{F3084284-2894-4F37-8F9B-674012747DDB}"/>
    <cellStyle name="Linked Cell 2 4" xfId="948" xr:uid="{721E78B9-B914-4504-9FB5-592A8A2B7E73}"/>
    <cellStyle name="Linked Cell 2 5" xfId="949" xr:uid="{D0614F2C-1C5B-4FC5-9D4B-769BA9431F58}"/>
    <cellStyle name="Linked Cell 2 6" xfId="950" xr:uid="{BDB84592-DE8D-44DB-9F02-B8468BE25079}"/>
    <cellStyle name="Linked Cell 2 7" xfId="951" xr:uid="{FDEB3F9E-33FB-4A99-BA06-33F95AA54EC2}"/>
    <cellStyle name="Linked Cell 2 8" xfId="952" xr:uid="{D8C1F2A6-20D2-4434-B285-12DC70AF1014}"/>
    <cellStyle name="Linked Cell 2 9" xfId="953" xr:uid="{4AA40B8D-A793-4798-9983-EC81DFAA4E6D}"/>
    <cellStyle name="Linked Cell 20" xfId="6189" xr:uid="{CE4BC9B8-BDD3-4E52-A347-4AD347E807A1}"/>
    <cellStyle name="Linked Cell 21" xfId="6190" xr:uid="{814FAD81-0FBF-46BC-B242-0E0164469041}"/>
    <cellStyle name="Linked Cell 22" xfId="6191" xr:uid="{5DEB0B90-F85D-4A00-8BFA-981CF61F8031}"/>
    <cellStyle name="Linked Cell 23" xfId="6192" xr:uid="{78E1ECE7-240A-4501-AE53-4C6C61A7585E}"/>
    <cellStyle name="Linked Cell 24" xfId="6193" xr:uid="{A8390999-BF83-4305-983F-4F64368E8E92}"/>
    <cellStyle name="Linked Cell 25" xfId="6194" xr:uid="{C7A723B6-6CBA-460F-AD79-81D0D4255F31}"/>
    <cellStyle name="Linked Cell 26" xfId="6195" xr:uid="{80B8E0AE-5185-42B6-98E0-83166D18AA55}"/>
    <cellStyle name="Linked Cell 27" xfId="6196" xr:uid="{AE2B7292-C2B5-4262-A7AC-DDBD52D9F8A0}"/>
    <cellStyle name="Linked Cell 28" xfId="6197" xr:uid="{BCC62BC7-F7CF-4C40-835E-5B7B21A166D5}"/>
    <cellStyle name="Linked Cell 29" xfId="6198" xr:uid="{BE2B29F7-4E75-4902-8B2E-8D40BD4CA5AE}"/>
    <cellStyle name="Linked Cell 3" xfId="140" xr:uid="{4856F8EA-5F87-476F-91C2-CEBBCCC87A65}"/>
    <cellStyle name="Linked Cell 3 2" xfId="954" xr:uid="{91F06413-4749-44BF-9605-66E1C54F3BAF}"/>
    <cellStyle name="Linked Cell 3 2 2" xfId="12746" xr:uid="{DED73640-4D23-4650-AA75-76521E39F733}"/>
    <cellStyle name="Linked Cell 3 2 2 2" xfId="49526" xr:uid="{3558A9B1-C2EE-466D-84EF-ECD3341D0C85}"/>
    <cellStyle name="Linked Cell 3 2 2 3" xfId="49525" xr:uid="{436B65D3-EEFB-44A3-AF9F-F91F95DE0D9B}"/>
    <cellStyle name="Linked Cell 3 2 3" xfId="6199" xr:uid="{8745014D-AC9A-4284-8B07-3F387F77E8F9}"/>
    <cellStyle name="Linked Cell 3 3" xfId="7741" xr:uid="{34DDD9D1-5EE8-48F0-9F09-ACEA760D2DFD}"/>
    <cellStyle name="Linked Cell 3 4" xfId="8887" xr:uid="{C39E1C77-63F1-4E84-BEB5-3EBEB49228F7}"/>
    <cellStyle name="Linked Cell 30" xfId="6200" xr:uid="{F2A0F4C1-9D55-467D-8F44-6BC3A14881EB}"/>
    <cellStyle name="Linked Cell 31" xfId="6201" xr:uid="{1E561195-7ADA-42CA-8A9A-13DB9A25E5C6}"/>
    <cellStyle name="Linked Cell 32" xfId="6202" xr:uid="{2816E326-CCE8-42B1-AC60-416BE8987BA6}"/>
    <cellStyle name="Linked Cell 33" xfId="6203" xr:uid="{CC1BCB2C-D90D-41B8-A276-BB45D91BBE82}"/>
    <cellStyle name="Linked Cell 34" xfId="6204" xr:uid="{EE771D3F-AB72-4E9D-8D5D-67EBB74D3048}"/>
    <cellStyle name="Linked Cell 35" xfId="6205" xr:uid="{AEEB313D-B51B-4BE4-A690-02F9DEE20850}"/>
    <cellStyle name="Linked Cell 36" xfId="6206" xr:uid="{3686CD3F-AD64-4575-BE4F-183AF1052B8C}"/>
    <cellStyle name="Linked Cell 37" xfId="6207" xr:uid="{AFA200EF-0E85-42F7-A297-6961B06EDAE8}"/>
    <cellStyle name="Linked Cell 38" xfId="6208" xr:uid="{0E7D4F39-144A-46F2-9CFF-F5C2DB268374}"/>
    <cellStyle name="Linked Cell 39" xfId="6209" xr:uid="{2E8BBEDB-8A05-4F55-85CD-44385BFBEDDA}"/>
    <cellStyle name="Linked Cell 4" xfId="6210" xr:uid="{EDDCFDBC-D7F6-49A5-8B65-D7F80544B3DE}"/>
    <cellStyle name="Linked Cell 4 2" xfId="12747" xr:uid="{E6C633FE-CCC6-484A-8012-07D5DD33E55E}"/>
    <cellStyle name="Linked Cell 40" xfId="6211" xr:uid="{F8AFD169-8C6C-4574-BEF7-B5F742A272C6}"/>
    <cellStyle name="Linked Cell 41" xfId="6212" xr:uid="{87D2FADB-25C5-4412-9C27-4B03C7F88561}"/>
    <cellStyle name="Linked Cell 42" xfId="49527" xr:uid="{5FCCD6E5-CE91-4846-B67A-F994D8C99B40}"/>
    <cellStyle name="Linked Cell 5" xfId="6213" xr:uid="{E06EFC86-91AE-4E03-AC11-43B791D3E514}"/>
    <cellStyle name="Linked Cell 5 2" xfId="12748" xr:uid="{19941152-6E6E-41E4-B497-A6C9640BB64D}"/>
    <cellStyle name="Linked Cell 6" xfId="6214" xr:uid="{C14E7F84-C44A-4B6F-B262-39062DB7091C}"/>
    <cellStyle name="Linked Cell 6 2" xfId="12749" xr:uid="{C78360E9-CE7B-446C-A04E-5C543EE79AD6}"/>
    <cellStyle name="Linked Cell 7" xfId="6215" xr:uid="{4546F3F6-4743-4251-8EAB-EDAD8E451208}"/>
    <cellStyle name="Linked Cell 8" xfId="6216" xr:uid="{71B09E0E-2306-40B9-A7E2-7ABC925B17F6}"/>
    <cellStyle name="Linked Cell 9" xfId="6217" xr:uid="{57AC85CD-43BF-4BF1-B783-270E5DFAC11B}"/>
    <cellStyle name="Migliaia_Oil&amp;Gas IFE ARC POLITO" xfId="955" xr:uid="{95B9B2EA-F2C5-4025-84CA-9802BD10B577}"/>
    <cellStyle name="Milliers 2" xfId="4481" xr:uid="{8C0FD778-1238-434B-A93E-14197C050C39}"/>
    <cellStyle name="Milliers 2 2" xfId="29453" xr:uid="{964F90D0-8DCF-4B98-A4D4-40848AF4A0B6}"/>
    <cellStyle name="Milliers 3" xfId="4479" xr:uid="{100A25B7-061E-4635-9742-24012A62B78A}"/>
    <cellStyle name="Milliers 3 2" xfId="29450" xr:uid="{B25694B4-C062-444C-A33B-D4026E96A0D0}"/>
    <cellStyle name="Neutral" xfId="6" builtinId="28" customBuiltin="1"/>
    <cellStyle name="Neutral 10" xfId="6218" xr:uid="{83089E60-0AF3-4396-9E9A-14F161528D0A}"/>
    <cellStyle name="Neutral 10 2" xfId="30953" xr:uid="{E9F2564C-75F8-435B-86E3-9E0BE9DBA979}"/>
    <cellStyle name="Neutral 11" xfId="6219" xr:uid="{9A9BB46D-6106-42CD-84AD-6E8C318449FF}"/>
    <cellStyle name="Neutral 11 2" xfId="30954" xr:uid="{B10B0618-F6F0-40F9-8E0F-339A53E041DD}"/>
    <cellStyle name="Neutral 12" xfId="6220" xr:uid="{A597822C-44BF-4CF6-B2CE-6EED52426F33}"/>
    <cellStyle name="Neutral 12 2" xfId="30955" xr:uid="{2BD9844C-0D51-45D1-B78A-98D8904A6235}"/>
    <cellStyle name="Neutral 13" xfId="6221" xr:uid="{6F03B000-241E-4911-887D-40FA8961C8AF}"/>
    <cellStyle name="Neutral 13 2" xfId="30956" xr:uid="{23AB8B65-1237-41DA-B4D8-BFBABEDDA483}"/>
    <cellStyle name="Neutral 14" xfId="6222" xr:uid="{72E97417-D357-4F19-A01F-C827704CE60E}"/>
    <cellStyle name="Neutral 14 2" xfId="30957" xr:uid="{01941438-D733-467A-8CF1-E0566E52A917}"/>
    <cellStyle name="Neutral 15" xfId="6223" xr:uid="{2CF517DF-E65C-4DAB-AE19-74B3E1248F06}"/>
    <cellStyle name="Neutral 15 2" xfId="30958" xr:uid="{8D0B1F49-7055-4EF1-B0B8-D85F060D16B2}"/>
    <cellStyle name="Neutral 16" xfId="6224" xr:uid="{708F9521-2C47-4132-905B-31547F4F0EE9}"/>
    <cellStyle name="Neutral 16 2" xfId="30959" xr:uid="{0DCB7522-CC06-4216-88EE-79859879C18F}"/>
    <cellStyle name="Neutral 17" xfId="6225" xr:uid="{541A5104-5788-49BC-BD40-CA8E94569F7B}"/>
    <cellStyle name="Neutral 17 2" xfId="30960" xr:uid="{5B3C5D15-CDA6-4A20-B412-3DFB7976FF84}"/>
    <cellStyle name="Neutral 18" xfId="6226" xr:uid="{D2EBCC29-15B9-49C6-9CF1-3A7A1B9704CB}"/>
    <cellStyle name="Neutral 18 2" xfId="30961" xr:uid="{356FC366-7B15-417D-8415-A21AB255BFF9}"/>
    <cellStyle name="Neutral 19" xfId="6227" xr:uid="{40496BFB-8FCD-42FC-A235-F2018906C217}"/>
    <cellStyle name="Neutral 19 2" xfId="30962" xr:uid="{92DB22B2-7EAC-4EBC-A200-29B137665D0E}"/>
    <cellStyle name="Neutral 2" xfId="18" xr:uid="{84CA3B34-2A1D-490B-967F-71C551EBA6B4}"/>
    <cellStyle name="Neutral 2 10" xfId="956" xr:uid="{574604BC-648F-47AA-82B3-0D071D7F9740}"/>
    <cellStyle name="Neutral 2 10 2" xfId="31917" xr:uid="{F21ABC57-E05E-4584-9017-C3CDDA3CFB95}"/>
    <cellStyle name="Neutral 2 11" xfId="12750" xr:uid="{1BE89658-F401-4E61-81C9-5691396648AE}"/>
    <cellStyle name="Neutral 2 11 2" xfId="32140" xr:uid="{559E9D7F-C349-482C-81CA-469A480EBAFA}"/>
    <cellStyle name="Neutral 2 12" xfId="141" xr:uid="{BB00857C-CAD8-441D-97C4-66B391DCF688}"/>
    <cellStyle name="Neutral 2 13" xfId="29583" xr:uid="{CA906C0B-7C49-43DE-88D6-BF221B6FF6C5}"/>
    <cellStyle name="Neutral 2 2" xfId="56" xr:uid="{43BB3AB2-F99A-48AC-8350-0073721072BD}"/>
    <cellStyle name="Neutral 2 2 2" xfId="957" xr:uid="{2C7F2B0E-81AE-489D-9553-C9FD61B5F245}"/>
    <cellStyle name="Neutral 2 2 3" xfId="31918" xr:uid="{4A4D402B-290E-4877-8495-76E7454D7E38}"/>
    <cellStyle name="Neutral 2 3" xfId="958" xr:uid="{EB9646BC-B468-446C-8F13-8DFFA46A2DD9}"/>
    <cellStyle name="Neutral 2 3 2" xfId="31919" xr:uid="{E44746D5-6A25-4AAE-BBDF-7D2745137FEA}"/>
    <cellStyle name="Neutral 2 4" xfId="959" xr:uid="{2525E522-1290-4393-8226-A1F166321994}"/>
    <cellStyle name="Neutral 2 4 2" xfId="31920" xr:uid="{6E72A490-DE0E-49D4-8F09-BF448312681B}"/>
    <cellStyle name="Neutral 2 5" xfId="960" xr:uid="{2966E27F-87EF-4562-B5BB-3EB869C5B019}"/>
    <cellStyle name="Neutral 2 5 2" xfId="31921" xr:uid="{AE6282B9-FAB3-4A67-9B31-8FC91B91A26D}"/>
    <cellStyle name="Neutral 2 6" xfId="961" xr:uid="{189B8430-750B-4EBA-853F-8E23210F2CDE}"/>
    <cellStyle name="Neutral 2 6 2" xfId="31922" xr:uid="{B84A7DC9-B06A-46D3-8B96-D12EE874C989}"/>
    <cellStyle name="Neutral 2 7" xfId="962" xr:uid="{D7445A07-2AFA-45AA-B238-1920C624F01F}"/>
    <cellStyle name="Neutral 2 7 2" xfId="31923" xr:uid="{3EC93CDD-31A2-478E-81A5-E0DE9A14EE8E}"/>
    <cellStyle name="Neutral 2 8" xfId="963" xr:uid="{BA762624-EC74-4448-8E50-013BCBD4C660}"/>
    <cellStyle name="Neutral 2 8 2" xfId="31924" xr:uid="{0566C0A6-5F21-4A8E-A996-3CE72C78F49B}"/>
    <cellStyle name="Neutral 2 9" xfId="964" xr:uid="{05408D4D-A62C-4682-909B-5C76A7F6A657}"/>
    <cellStyle name="Neutral 2 9 2" xfId="31925" xr:uid="{3A695CE3-6F3D-43E7-98CF-622F81103A0D}"/>
    <cellStyle name="Neutral 20" xfId="6228" xr:uid="{33D71299-3048-411C-A2A4-76874BBC482A}"/>
    <cellStyle name="Neutral 20 2" xfId="30963" xr:uid="{9AC2737D-1B3F-4EB7-A87C-9079793A95DB}"/>
    <cellStyle name="Neutral 21" xfId="6229" xr:uid="{CD291198-E001-46A0-80AB-96DE04AE91CD}"/>
    <cellStyle name="Neutral 21 2" xfId="30964" xr:uid="{55176080-B001-42D4-BD61-E925E13B3B51}"/>
    <cellStyle name="Neutral 22" xfId="6230" xr:uid="{0156EACE-1432-44C6-8621-3D6C13B61D7E}"/>
    <cellStyle name="Neutral 22 2" xfId="30965" xr:uid="{B7E83BB9-25BD-4E65-9759-7B6AA9DEDFE5}"/>
    <cellStyle name="Neutral 23" xfId="6231" xr:uid="{DC0E5D8F-1366-4553-9502-C53158CC7FD2}"/>
    <cellStyle name="Neutral 23 2" xfId="30966" xr:uid="{8FBFDDE2-AC15-483E-B500-E69D1C01DFB4}"/>
    <cellStyle name="Neutral 24" xfId="6232" xr:uid="{A67C61AE-7C0D-4BF0-AF71-2AF83B16C0FA}"/>
    <cellStyle name="Neutral 24 2" xfId="30967" xr:uid="{DFD62CE1-3415-4B3F-AF42-14DF24974A5A}"/>
    <cellStyle name="Neutral 25" xfId="6233" xr:uid="{058C4F1D-36D1-4297-934D-8C84F14579F7}"/>
    <cellStyle name="Neutral 25 2" xfId="30968" xr:uid="{BB9EFDA0-9B44-48F6-BB0F-31E81F6DEF37}"/>
    <cellStyle name="Neutral 26" xfId="6234" xr:uid="{09F9029E-801F-4508-AC11-09C4A229171F}"/>
    <cellStyle name="Neutral 26 2" xfId="30969" xr:uid="{504FA4C1-9BEB-4AF3-AAE8-6ECEC087B872}"/>
    <cellStyle name="Neutral 27" xfId="6235" xr:uid="{A57A8931-42CF-4324-A647-64F7398EF095}"/>
    <cellStyle name="Neutral 27 2" xfId="30970" xr:uid="{4BB65ADB-E871-4FE3-B16F-5FE5568FE309}"/>
    <cellStyle name="Neutral 28" xfId="6236" xr:uid="{8B69E978-36D2-41A7-BEA0-5E41C331D49D}"/>
    <cellStyle name="Neutral 28 2" xfId="30971" xr:uid="{AF8226F4-7AB7-4BC0-AA40-023856CF6DF6}"/>
    <cellStyle name="Neutral 29" xfId="6237" xr:uid="{B97870F3-458B-4035-9A70-FDE8274305F9}"/>
    <cellStyle name="Neutral 29 2" xfId="30972" xr:uid="{03F638C8-1C90-4E4E-9B30-6EFE55751F58}"/>
    <cellStyle name="Neutral 3" xfId="142" xr:uid="{477D4410-F9BF-46BB-B051-89D089DAEF0F}"/>
    <cellStyle name="Neutral 3 2" xfId="966" xr:uid="{1DCD71A8-69C2-4C01-AF55-DE07C8CC99B9}"/>
    <cellStyle name="Neutral 3 2 2" xfId="12751" xr:uid="{E1F22766-962B-448A-806F-297A76A637B9}"/>
    <cellStyle name="Neutral 3 2 2 2" xfId="32141" xr:uid="{19FBEA56-1A1C-4509-8D61-B2F570110850}"/>
    <cellStyle name="Neutral 3 2 3" xfId="6239" xr:uid="{38DD41E3-61B6-4258-AE15-66E8A14F15F3}"/>
    <cellStyle name="Neutral 3 2 4" xfId="30974" xr:uid="{BB90116B-5C58-475B-ADE6-C8AC135CD8C6}"/>
    <cellStyle name="Neutral 3 3" xfId="965" xr:uid="{FAB376B1-369E-47A3-BDEA-50E923BBE7E1}"/>
    <cellStyle name="Neutral 3 3 2" xfId="12752" xr:uid="{1617C294-F9D0-48FF-B35D-5ACFB76D5E59}"/>
    <cellStyle name="Neutral 3 3 2 2" xfId="49529" xr:uid="{1E4E4DA4-35DC-4032-ACD3-93754E2CFC56}"/>
    <cellStyle name="Neutral 3 3 2 3" xfId="49528" xr:uid="{25111FA8-5A16-4443-AFC5-32F1FC73D99D}"/>
    <cellStyle name="Neutral 3 3 2 4" xfId="32142" xr:uid="{08EC6F88-3977-4DF8-B104-7A55647B0D39}"/>
    <cellStyle name="Neutral 3 3 3" xfId="6240" xr:uid="{A60786D5-3D81-4884-9B68-EDC1211A6115}"/>
    <cellStyle name="Neutral 3 3 4" xfId="30975" xr:uid="{E9299C67-CFAD-43DD-99B7-2CC19499F05A}"/>
    <cellStyle name="Neutral 3 4" xfId="6241" xr:uid="{77F5E9C1-1508-4B11-B05E-BFBB2931045B}"/>
    <cellStyle name="Neutral 3 4 2" xfId="30976" xr:uid="{F7EF5126-8A89-4CC3-8F3D-D2D2DBEF09CD}"/>
    <cellStyle name="Neutral 3 5" xfId="6238" xr:uid="{CAA491E0-7267-44FE-8AC5-ABA99F75B4DA}"/>
    <cellStyle name="Neutral 3 5 2" xfId="30973" xr:uid="{622A36BA-3530-4C24-831A-A7703928C743}"/>
    <cellStyle name="Neutral 3 6" xfId="7742" xr:uid="{8E727508-AA89-4DE1-91F0-2FCD8C65E07E}"/>
    <cellStyle name="Neutral 3 6 2" xfId="31926" xr:uid="{1D027404-17EA-466C-927C-03EF05CF6BC3}"/>
    <cellStyle name="Neutral 3 7" xfId="8888" xr:uid="{DC3D849C-06A3-44EF-B697-8820EC2BCD48}"/>
    <cellStyle name="Neutral 3 8" xfId="29584" xr:uid="{016024F1-1F36-4855-A4C1-7C7F08082FDD}"/>
    <cellStyle name="Neutral 30" xfId="6242" xr:uid="{9EC7EE4E-B8B5-4766-8A8C-3544BE00C50B}"/>
    <cellStyle name="Neutral 30 2" xfId="30977" xr:uid="{0498F11C-E6C4-4BE7-9F8A-83B02375EB16}"/>
    <cellStyle name="Neutral 31" xfId="6243" xr:uid="{916F86D3-8B84-4523-BFEA-3EAD57DA9FB1}"/>
    <cellStyle name="Neutral 31 2" xfId="30978" xr:uid="{3A3291C5-902A-4492-A473-DD21EF3A22C9}"/>
    <cellStyle name="Neutral 32" xfId="6244" xr:uid="{561857D1-9804-44A1-8F20-95491DC546E2}"/>
    <cellStyle name="Neutral 32 2" xfId="30979" xr:uid="{A4D3EBD1-7A9C-4FF1-A2BB-860C9AFA7837}"/>
    <cellStyle name="Neutral 33" xfId="6245" xr:uid="{A7354E43-EBA6-4E2D-ADDD-76EF66B0570C}"/>
    <cellStyle name="Neutral 33 2" xfId="30980" xr:uid="{A7B72E0B-DDBC-4CD9-8B2E-C24E00CC50C7}"/>
    <cellStyle name="Neutral 34" xfId="6246" xr:uid="{963E3985-E416-46D7-8BED-71A71619BEE5}"/>
    <cellStyle name="Neutral 34 2" xfId="30981" xr:uid="{9B2CC285-D191-4CD3-90A8-23AEE51529EF}"/>
    <cellStyle name="Neutral 35" xfId="6247" xr:uid="{8B449D11-C22A-41B3-BC2B-60394371E388}"/>
    <cellStyle name="Neutral 35 2" xfId="30982" xr:uid="{0E180698-179F-4650-9B3F-A1A81543C57B}"/>
    <cellStyle name="Neutral 36" xfId="6248" xr:uid="{E12E4075-F73C-4D7F-B9BB-EAEE34807D7D}"/>
    <cellStyle name="Neutral 36 2" xfId="30983" xr:uid="{AC803959-E5C2-4532-92FA-ABB0553309C1}"/>
    <cellStyle name="Neutral 37" xfId="6249" xr:uid="{75F742EC-2D8B-4094-BED8-FAFAAEE1453B}"/>
    <cellStyle name="Neutral 37 2" xfId="30984" xr:uid="{D1FDC96A-3337-4943-9FB7-60AEE23AFEB2}"/>
    <cellStyle name="Neutral 38" xfId="6250" xr:uid="{65960772-2E03-4C52-89D3-24A1895834F8}"/>
    <cellStyle name="Neutral 38 2" xfId="30985" xr:uid="{4FA17757-BA53-4D61-8804-FE97A5D08DD0}"/>
    <cellStyle name="Neutral 39" xfId="6251" xr:uid="{8081D1BD-0546-4201-9A43-FCE55C6A241C}"/>
    <cellStyle name="Neutral 39 2" xfId="30986" xr:uid="{4A052D8D-7D7B-42B1-9D80-01387A281A84}"/>
    <cellStyle name="Neutral 4" xfId="6252" xr:uid="{B99DA0CE-0A4C-4171-B6B6-DE2D30F8DEE7}"/>
    <cellStyle name="Neutral 4 2" xfId="6253" xr:uid="{F6DF4838-BFD6-498B-92C6-6A0BC08302B1}"/>
    <cellStyle name="Neutral 4 2 2" xfId="30988" xr:uid="{96DCBAE5-9F32-46BB-9D75-25F3FDE3B889}"/>
    <cellStyle name="Neutral 4 3" xfId="32143" xr:uid="{09294A65-9D08-492C-8D06-8B40C87F59C6}"/>
    <cellStyle name="Neutral 4 4" xfId="30987" xr:uid="{0B8EA293-AD6C-4594-AD85-36ADAEAEA613}"/>
    <cellStyle name="Neutral 4 5" xfId="29585" xr:uid="{3BE8416C-C3CE-4E0D-8CE9-0A41CC9A502B}"/>
    <cellStyle name="Neutral 40" xfId="6254" xr:uid="{C8AF231C-6140-421B-9DF2-E837F754F581}"/>
    <cellStyle name="Neutral 40 2" xfId="30989" xr:uid="{02E160E9-8A11-47C2-A117-3F347FDB77E6}"/>
    <cellStyle name="Neutral 41" xfId="6255" xr:uid="{5B603D6A-4911-4339-AA0E-454E2C3FB822}"/>
    <cellStyle name="Neutral 41 2" xfId="30990" xr:uid="{0E63E3AA-0F0B-424B-B2A2-5C752F6BC4D4}"/>
    <cellStyle name="Neutral 42" xfId="6256" xr:uid="{24C8901F-3752-4575-BEAB-7205C6614C10}"/>
    <cellStyle name="Neutral 42 2" xfId="30991" xr:uid="{F716B7D7-9B33-4A30-A227-B52EFA420ABA}"/>
    <cellStyle name="Neutral 43" xfId="6257" xr:uid="{6B4AAD77-09F5-47FA-A7B0-2B2D4E64CCE9}"/>
    <cellStyle name="Neutral 43 2" xfId="30992" xr:uid="{0F70E4B5-4871-4E7D-B98E-7EFA8731D1D6}"/>
    <cellStyle name="Neutral 44" xfId="49530" xr:uid="{47ABC4A3-1583-47C6-83F2-6DC5F760069A}"/>
    <cellStyle name="Neutral 5" xfId="6258" xr:uid="{8F779661-9D30-47A1-80DD-0A1459DFEB1D}"/>
    <cellStyle name="Neutral 5 2" xfId="12753" xr:uid="{BA4A3602-205D-430D-83AB-603AD2254EAE}"/>
    <cellStyle name="Neutral 5 2 2" xfId="32144" xr:uid="{733379B5-4161-4C81-A56A-A827D373349C}"/>
    <cellStyle name="Neutral 5 3" xfId="29586" xr:uid="{EA676E15-067A-49B8-BF16-38788E8FA3B1}"/>
    <cellStyle name="Neutral 6" xfId="6259" xr:uid="{340D2FD5-DC4D-41C7-ACC6-F6A9E1CC43BA}"/>
    <cellStyle name="Neutral 6 2" xfId="12754" xr:uid="{9FED9116-E2FA-4ADF-87D9-9497C71DE6F0}"/>
    <cellStyle name="Neutral 6 2 2" xfId="32145" xr:uid="{689FEB41-8D0F-4BCC-82A2-9FC04A04451C}"/>
    <cellStyle name="Neutral 6 3" xfId="30993" xr:uid="{CBB6BDD1-DFC4-4C4E-8611-C6BAC33946DD}"/>
    <cellStyle name="Neutral 7" xfId="6260" xr:uid="{BC7419C1-928F-45D7-A5F4-A04CB67B44E0}"/>
    <cellStyle name="Neutral 7 2" xfId="30994" xr:uid="{15F01048-1A77-4BD9-BB17-96EF882BB07C}"/>
    <cellStyle name="Neutral 8" xfId="6261" xr:uid="{C599BDF2-3441-4C69-9AA0-8BF562012F6D}"/>
    <cellStyle name="Neutral 8 2" xfId="30995" xr:uid="{78C08933-D4D2-434B-AB23-3AC6B6DAD90A}"/>
    <cellStyle name="Neutral 9" xfId="6262" xr:uid="{B464384A-8BB3-4242-86EC-827E1FDEF216}"/>
    <cellStyle name="Neutral 9 2" xfId="30996" xr:uid="{F4FC68D7-653E-4879-9711-8C6631FADD57}"/>
    <cellStyle name="Neutre 2" xfId="54" xr:uid="{D237909D-5FA4-4068-BED0-6BE20FB11DB3}"/>
    <cellStyle name="Neutre 2 2" xfId="29432" xr:uid="{BB26D01B-6586-4E40-89A6-0980CE22FF96}"/>
    <cellStyle name="Neutre 3" xfId="29582" xr:uid="{C4989F41-7751-406F-A9A7-7E6AAA5BCA4D}"/>
    <cellStyle name="Normal" xfId="0" builtinId="0"/>
    <cellStyle name="Normal 10" xfId="1" xr:uid="{00000000-0005-0000-0000-000001000000}"/>
    <cellStyle name="Normal 10 2" xfId="236" xr:uid="{9DE1E307-5BBF-482F-94D5-17F79AE5F71B}"/>
    <cellStyle name="Normal 10 2 10" xfId="4527" xr:uid="{7966FD45-0A8A-43C7-8B78-20FC0400C334}"/>
    <cellStyle name="Normal 10 2 2" xfId="2125" xr:uid="{26FD33DF-ABAF-4FA2-BC75-BBD862075236}"/>
    <cellStyle name="Normal 10 2 2 2" xfId="6264" xr:uid="{1B8096CA-D337-4FB2-B7BC-303B9D327EAD}"/>
    <cellStyle name="Normal 10 2 2 2 2" xfId="32146" xr:uid="{6ECB007C-3DBF-441A-A3B3-CA9BB24E4FFD}"/>
    <cellStyle name="Normal 10 2 2 2 2 2" xfId="49532" xr:uid="{6510D8F8-5E53-4513-AA41-97D39B01F7A8}"/>
    <cellStyle name="Normal 10 2 2 2 2 3" xfId="49531" xr:uid="{94F3F9C8-D863-4E32-A448-8EC7E61C71B5}"/>
    <cellStyle name="Normal 10 2 2 3" xfId="7925" xr:uid="{58162555-F049-4D48-B7C5-E7FAD4DF9BA9}"/>
    <cellStyle name="Normal 10 2 2 3 2" xfId="8346" xr:uid="{8120D1CC-9044-4CD9-BF3D-76E810C579DD}"/>
    <cellStyle name="Normal 10 2 2 3 2 2" xfId="10208" xr:uid="{9BBA6C0D-AF21-4833-A181-D1D533857465}"/>
    <cellStyle name="Normal 10 2 2 3 2 2 2" xfId="18436" xr:uid="{10866140-3027-4C5A-BDDD-4E21087E01D0}"/>
    <cellStyle name="Normal 10 2 2 3 2 2 2 2" xfId="24948" xr:uid="{9CE99589-2DC5-40DC-910D-F2D4E39105B6}"/>
    <cellStyle name="Normal 10 2 2 3 2 2 3" xfId="22113" xr:uid="{E4C89154-D693-4F67-A154-51621C86E27C}"/>
    <cellStyle name="Normal 10 2 2 3 2 3" xfId="17026" xr:uid="{82984D9C-C3B2-4840-A69E-F9707D33D0F7}"/>
    <cellStyle name="Normal 10 2 2 3 2 3 2" xfId="23683" xr:uid="{D4443C9E-F7B4-4200-80DC-6B4DE1157B47}"/>
    <cellStyle name="Normal 10 2 2 3 2 4" xfId="20551" xr:uid="{743B082B-8F9D-4B3F-83A5-3E1CBB5280FA}"/>
    <cellStyle name="Normal 10 2 2 3 3" xfId="9075" xr:uid="{BAC17CA8-72EC-4C7F-AEFC-771E60D90845}"/>
    <cellStyle name="Normal 10 2 2 3 3 2" xfId="10421" xr:uid="{BBFD43DC-81C1-4F32-87B3-9540DC11D374}"/>
    <cellStyle name="Normal 10 2 2 3 3 2 2" xfId="18649" xr:uid="{3205C8E3-A214-4AC1-8717-2E61EA4C940D}"/>
    <cellStyle name="Normal 10 2 2 3 3 2 2 2" xfId="25161" xr:uid="{F7223539-2EE3-4CDF-8B17-1DE916467E18}"/>
    <cellStyle name="Normal 10 2 2 3 3 2 3" xfId="22326" xr:uid="{CB1BDFF8-D155-475A-842A-22BE249DF2EC}"/>
    <cellStyle name="Normal 10 2 2 3 3 3" xfId="17328" xr:uid="{0EE2443D-067E-408A-BC92-E46A74D71DEE}"/>
    <cellStyle name="Normal 10 2 2 3 3 3 2" xfId="23905" xr:uid="{1306E42A-EEE1-42A7-BCD1-C2F142E1000D}"/>
    <cellStyle name="Normal 10 2 2 3 3 4" xfId="21070" xr:uid="{BFE62EE4-7D3D-4E45-B885-9B51E45854B1}"/>
    <cellStyle name="Normal 10 2 2 3 4" xfId="9790" xr:uid="{03678D96-01D8-476B-8910-F3DEA6833783}"/>
    <cellStyle name="Normal 10 2 2 3 4 2" xfId="18018" xr:uid="{ECE3573B-DFE6-41D7-B9F2-A618C52CEF41}"/>
    <cellStyle name="Normal 10 2 2 3 4 2 2" xfId="24530" xr:uid="{070AC838-2C21-4542-AC61-DF0967BD14D3}"/>
    <cellStyle name="Normal 10 2 2 3 4 3" xfId="21695" xr:uid="{FF3B5728-DB18-4114-B568-3BC33DA5DB70}"/>
    <cellStyle name="Normal 10 2 2 3 5" xfId="10831" xr:uid="{FE4815F3-509F-4173-AF0D-9E44E0A22E9E}"/>
    <cellStyle name="Normal 10 2 2 3 5 2" xfId="22730" xr:uid="{13EF3150-A37D-4DB7-8AAB-1B49F1E374EE}"/>
    <cellStyle name="Normal 10 2 2 3 6" xfId="20133" xr:uid="{C9F732A1-0C05-4426-BF17-7665154CC777}"/>
    <cellStyle name="Normal 10 2 2 4" xfId="8137" xr:uid="{B847C9A2-83BA-4004-80C8-6C5F454B7EA1}"/>
    <cellStyle name="Normal 10 2 2 4 2" xfId="9999" xr:uid="{EA7E7293-8D1F-4F52-8CBF-6F217C55A570}"/>
    <cellStyle name="Normal 10 2 2 4 2 2" xfId="18227" xr:uid="{6094D4E6-6DA1-480A-952F-D9DE3D06D3C6}"/>
    <cellStyle name="Normal 10 2 2 4 2 2 2" xfId="24739" xr:uid="{75F78707-6A04-4717-9BDD-68274E70AAC4}"/>
    <cellStyle name="Normal 10 2 2 4 2 3" xfId="21904" xr:uid="{6264CFA6-C226-42B8-897E-08B7EC1C5FC8}"/>
    <cellStyle name="Normal 10 2 2 4 3" xfId="16835" xr:uid="{F487C268-C4A6-47E6-B809-E77FCC616807}"/>
    <cellStyle name="Normal 10 2 2 4 3 2" xfId="23494" xr:uid="{81375109-7CB3-4995-8A8E-90CDC4322A71}"/>
    <cellStyle name="Normal 10 2 2 4 4" xfId="55" xr:uid="{5A9954BC-F7F0-4DF8-B3CA-2A544E6E915E}"/>
    <cellStyle name="Normal 10 2 2 4 5" xfId="20342" xr:uid="{2009F1D3-DB56-42BD-AC83-CF0395B42B42}"/>
    <cellStyle name="Normal 10 2 2 5" xfId="9074" xr:uid="{0538AFA8-3F07-46D7-A2CF-D265641AC0AF}"/>
    <cellStyle name="Normal 10 2 2 5 2" xfId="10420" xr:uid="{7C75CD36-7C8C-4BA8-9A77-37232A1FBEDE}"/>
    <cellStyle name="Normal 10 2 2 5 2 2" xfId="18648" xr:uid="{3CBD1AF3-6925-4D0C-9BD1-FA98F8BE229E}"/>
    <cellStyle name="Normal 10 2 2 5 2 2 2" xfId="25160" xr:uid="{20A29570-7370-4E33-8B8E-746A05AC7317}"/>
    <cellStyle name="Normal 10 2 2 5 2 3" xfId="22325" xr:uid="{1453509F-4EBB-4C2E-96F0-70C6FDD4C386}"/>
    <cellStyle name="Normal 10 2 2 5 3" xfId="17327" xr:uid="{68A057C8-41E7-407E-9604-F8218300BAAC}"/>
    <cellStyle name="Normal 10 2 2 5 3 2" xfId="23904" xr:uid="{FCB55657-F8B9-47A8-B756-29206D216787}"/>
    <cellStyle name="Normal 10 2 2 5 4" xfId="21069" xr:uid="{8615DDE6-FBB7-47B7-BC3D-41099D785283}"/>
    <cellStyle name="Normal 10 2 2 6" xfId="9581" xr:uid="{41E35E4B-4058-410B-B243-38ABE4589C61}"/>
    <cellStyle name="Normal 10 2 2 6 2" xfId="17809" xr:uid="{10D55FBE-16AD-4205-B83E-F664E8F16C65}"/>
    <cellStyle name="Normal 10 2 2 6 2 2" xfId="24321" xr:uid="{134DFC6C-359B-4247-A384-E39DEB002A7D}"/>
    <cellStyle name="Normal 10 2 2 6 3" xfId="21486" xr:uid="{B434ED4E-DB2D-41B3-99B2-D9356DAEE19B}"/>
    <cellStyle name="Normal 10 2 2 7" xfId="10830" xr:uid="{FA419B1F-D8CB-464A-A08F-6A17CBF5F48F}"/>
    <cellStyle name="Normal 10 2 2 7 2" xfId="22729" xr:uid="{A7CAA55C-F5E4-458A-B10D-8521A92A59F3}"/>
    <cellStyle name="Normal 10 2 2 8" xfId="19657" xr:uid="{5F90732B-7FF4-4776-8FDC-85819AC07B52}"/>
    <cellStyle name="Normal 10 2 2 9" xfId="4580" xr:uid="{532B97BE-0818-48AC-ADFC-3C576AF2F4FB}"/>
    <cellStyle name="Normal 10 2 3" xfId="6263" xr:uid="{645726A0-C6EB-48EA-9FED-FF77CEA84D71}"/>
    <cellStyle name="Normal 10 2 3 2" xfId="7949" xr:uid="{D7ED628E-5FD5-401F-8D93-C3CDE10962E6}"/>
    <cellStyle name="Normal 10 2 3 2 2" xfId="8368" xr:uid="{692A6114-F474-4081-AC1A-75CCC1DFEA37}"/>
    <cellStyle name="Normal 10 2 3 2 2 2" xfId="10230" xr:uid="{C4B17C2B-52EC-40B9-B378-4A48A5484016}"/>
    <cellStyle name="Normal 10 2 3 2 2 2 2" xfId="18458" xr:uid="{120B97F4-5EBC-4292-AB98-37A5EFD33A09}"/>
    <cellStyle name="Normal 10 2 3 2 2 2 2 2" xfId="24970" xr:uid="{DEE110E3-7429-43D9-9E78-9E2A55C1D805}"/>
    <cellStyle name="Normal 10 2 3 2 2 2 3" xfId="22135" xr:uid="{60F43EC9-0D8B-4C7C-99C0-43636475B9D1}"/>
    <cellStyle name="Normal 10 2 3 2 2 3" xfId="17048" xr:uid="{6E400D47-097B-4ED8-B59D-7865CBD0EEB7}"/>
    <cellStyle name="Normal 10 2 3 2 2 3 2" xfId="23705" xr:uid="{07995D5B-71FC-4635-93BD-31735A409A26}"/>
    <cellStyle name="Normal 10 2 3 2 2 4" xfId="20573" xr:uid="{90F9474C-497F-4024-87A0-34938DECCF5F}"/>
    <cellStyle name="Normal 10 2 3 2 3" xfId="9077" xr:uid="{E9A22D50-4A4C-492C-ACA3-B4073CEDEBC3}"/>
    <cellStyle name="Normal 10 2 3 2 3 2" xfId="10423" xr:uid="{295B0EC3-62A1-41A9-98DB-5479112CDD6D}"/>
    <cellStyle name="Normal 10 2 3 2 3 2 2" xfId="18651" xr:uid="{C526E0D1-5161-4B22-A840-CBFE02A663B2}"/>
    <cellStyle name="Normal 10 2 3 2 3 2 2 2" xfId="25163" xr:uid="{AAF11212-D53C-4426-AA96-B9D2FC33401C}"/>
    <cellStyle name="Normal 10 2 3 2 3 2 3" xfId="22328" xr:uid="{0889D378-23E2-4382-BD29-CA8DE4FEF112}"/>
    <cellStyle name="Normal 10 2 3 2 3 3" xfId="17330" xr:uid="{58C41D49-161C-4F5A-B0CD-4AFF0A01ED46}"/>
    <cellStyle name="Normal 10 2 3 2 3 3 2" xfId="23907" xr:uid="{80EF8B7E-741E-4156-9A39-88E9AFF4E722}"/>
    <cellStyle name="Normal 10 2 3 2 3 4" xfId="21072" xr:uid="{1EEE9706-76A4-4D5D-A112-17C67A3F98F1}"/>
    <cellStyle name="Normal 10 2 3 2 4" xfId="9812" xr:uid="{4F69F0B1-E052-4DC5-85A3-5DB1FA2A154A}"/>
    <cellStyle name="Normal 10 2 3 2 4 2" xfId="18040" xr:uid="{5C2D2D84-DD4A-47D8-A024-6B7B20E4AA49}"/>
    <cellStyle name="Normal 10 2 3 2 4 2 2" xfId="24552" xr:uid="{D50F8BBE-6086-49B4-AF95-7F2F946AC325}"/>
    <cellStyle name="Normal 10 2 3 2 4 3" xfId="21717" xr:uid="{F0921CA5-AE4C-4177-A4FC-FBB7A05075C9}"/>
    <cellStyle name="Normal 10 2 3 2 5" xfId="10833" xr:uid="{E04EA60A-3E75-4487-94F2-BBB223FB5872}"/>
    <cellStyle name="Normal 10 2 3 2 5 2" xfId="22732" xr:uid="{ED9759D4-A533-4BC0-8A42-F300F856906E}"/>
    <cellStyle name="Normal 10 2 3 2 6" xfId="20155" xr:uid="{D654877D-548A-4DA4-8FC9-6C636BCB8286}"/>
    <cellStyle name="Normal 10 2 3 3" xfId="8159" xr:uid="{B6047FC0-26AD-4E32-B402-260DD49DF447}"/>
    <cellStyle name="Normal 10 2 3 3 2" xfId="10021" xr:uid="{1474448B-E2C7-40B3-A8A3-68063D319F5C}"/>
    <cellStyle name="Normal 10 2 3 3 2 2" xfId="18249" xr:uid="{7C8F6B72-9B25-48E8-9144-CB12D69843AB}"/>
    <cellStyle name="Normal 10 2 3 3 2 2 2" xfId="24761" xr:uid="{2D8162A9-7DD1-45B4-BA55-871A9E3D64DF}"/>
    <cellStyle name="Normal 10 2 3 3 2 3" xfId="21926" xr:uid="{352B7184-0897-41EE-B392-4168C5E9CB1F}"/>
    <cellStyle name="Normal 10 2 3 3 3" xfId="16849" xr:uid="{0762C356-1A03-4A6C-A263-BF411E7B0546}"/>
    <cellStyle name="Normal 10 2 3 3 3 2" xfId="23508" xr:uid="{D85089AD-2D3A-47C7-9D71-5D939C4D4A84}"/>
    <cellStyle name="Normal 10 2 3 3 4" xfId="20364" xr:uid="{2C3E7D9C-C188-4B1C-96B1-B00397A1C9EB}"/>
    <cellStyle name="Normal 10 2 3 4" xfId="9076" xr:uid="{B996A2C8-746D-45BA-A3EF-6A978CB00F82}"/>
    <cellStyle name="Normal 10 2 3 4 2" xfId="10422" xr:uid="{6F13CAF1-AD14-4642-BE5C-FA417CD5E08D}"/>
    <cellStyle name="Normal 10 2 3 4 2 2" xfId="18650" xr:uid="{6A86C324-02BB-4134-BB32-A7BDF2CC9E7A}"/>
    <cellStyle name="Normal 10 2 3 4 2 2 2" xfId="25162" xr:uid="{13112710-5F74-44E3-A9D8-7AF6B84D27DD}"/>
    <cellStyle name="Normal 10 2 3 4 2 3" xfId="22327" xr:uid="{AD60C534-2A8C-4F16-B803-FC0D193AB012}"/>
    <cellStyle name="Normal 10 2 3 4 3" xfId="17329" xr:uid="{28C6B3F0-1E7D-4131-AB4C-FB4F60DD82FE}"/>
    <cellStyle name="Normal 10 2 3 4 3 2" xfId="23906" xr:uid="{6EF5D16F-C245-422C-A192-7F8A9A82BCC1}"/>
    <cellStyle name="Normal 10 2 3 4 4" xfId="21071" xr:uid="{1112B7AD-6085-473A-B4FE-957EB04E0FA7}"/>
    <cellStyle name="Normal 10 2 3 5" xfId="9603" xr:uid="{06374A66-F561-411F-8F98-14487064E9BB}"/>
    <cellStyle name="Normal 10 2 3 5 2" xfId="17831" xr:uid="{E4CE16BF-14F2-4A1B-B6D0-3E04504FFB60}"/>
    <cellStyle name="Normal 10 2 3 5 2 2" xfId="24343" xr:uid="{610C17E1-B459-4D1C-8E5F-3FD9C6D0581B}"/>
    <cellStyle name="Normal 10 2 3 5 3" xfId="21508" xr:uid="{0961F3A9-E415-43D0-88B7-64454A5526B6}"/>
    <cellStyle name="Normal 10 2 3 6" xfId="10832" xr:uid="{26A8D887-A929-4ED2-90C0-B6BFB8B6FAE1}"/>
    <cellStyle name="Normal 10 2 3 6 2" xfId="22731" xr:uid="{D7A33E80-2411-4D87-920D-4245D99DE57C}"/>
    <cellStyle name="Normal 10 2 3 7" xfId="19720" xr:uid="{1F788D31-A1D9-481A-BAEB-EF67699CB9B3}"/>
    <cellStyle name="Normal 10 2 4" xfId="7743" xr:uid="{8E4FBAC4-99E9-4AA9-905C-B31D1F35CA33}"/>
    <cellStyle name="Normal 10 2 5" xfId="7891" xr:uid="{50F353B6-79D4-4EAF-8226-BAFF1F82423A}"/>
    <cellStyle name="Normal 10 2 5 2" xfId="8104" xr:uid="{2BC40C24-7926-45EA-BA28-CA150C2AA97E}"/>
    <cellStyle name="Normal 10 2 5 2 2" xfId="8522" xr:uid="{45BF9088-BC8B-4159-82D5-08CAD55544F7}"/>
    <cellStyle name="Normal 10 2 5 2 2 2" xfId="10384" xr:uid="{BD81DBEE-2937-46F1-BE6A-0D79DE2382DB}"/>
    <cellStyle name="Normal 10 2 5 2 2 2 2" xfId="18612" xr:uid="{178B2C1E-E986-4C07-B696-B8507D289B68}"/>
    <cellStyle name="Normal 10 2 5 2 2 2 2 2" xfId="25124" xr:uid="{87F2E142-F75B-4DFB-9A45-5BD2917CFE2E}"/>
    <cellStyle name="Normal 10 2 5 2 2 2 3" xfId="22289" xr:uid="{88782EFA-C1D4-4520-B13E-70BB4B951E9D}"/>
    <cellStyle name="Normal 10 2 5 2 2 3" xfId="17202" xr:uid="{11AB4BDA-CC9B-466A-825D-CF230F0352D0}"/>
    <cellStyle name="Normal 10 2 5 2 2 3 2" xfId="23859" xr:uid="{CA9B72A5-B178-41B2-AB92-2F0664796AF7}"/>
    <cellStyle name="Normal 10 2 5 2 2 4" xfId="20727" xr:uid="{90B2712F-1A87-4755-B28E-3AE639B14FB7}"/>
    <cellStyle name="Normal 10 2 5 2 3" xfId="9079" xr:uid="{CDEAC6D7-CE16-4152-BFD7-F3DA8E50B1C5}"/>
    <cellStyle name="Normal 10 2 5 2 3 2" xfId="10425" xr:uid="{D40B70BD-5A0F-459A-A265-5BABAC78E925}"/>
    <cellStyle name="Normal 10 2 5 2 3 2 2" xfId="18653" xr:uid="{BAA3320E-8790-4052-B4A2-08FB409634A0}"/>
    <cellStyle name="Normal 10 2 5 2 3 2 2 2" xfId="25165" xr:uid="{719ADE41-A97A-4EE1-A70B-7DE12A130F1B}"/>
    <cellStyle name="Normal 10 2 5 2 3 2 3" xfId="22330" xr:uid="{89217D07-53F4-4E71-905B-0F77EDD8F868}"/>
    <cellStyle name="Normal 10 2 5 2 3 3" xfId="17332" xr:uid="{968CFD05-EFE0-437D-8378-FF7C7D8C8F12}"/>
    <cellStyle name="Normal 10 2 5 2 3 3 2" xfId="23909" xr:uid="{BE96C8B3-7319-4E3F-84F9-D1358D44689B}"/>
    <cellStyle name="Normal 10 2 5 2 3 4" xfId="21074" xr:uid="{37A9FB2A-84FB-423C-A8CB-C8D3DC5576FB}"/>
    <cellStyle name="Normal 10 2 5 2 4" xfId="9966" xr:uid="{638C0F92-0ED5-4451-9A30-6490AC644EC5}"/>
    <cellStyle name="Normal 10 2 5 2 4 2" xfId="18194" xr:uid="{04B512C3-A16B-4A72-859B-892244E1B41F}"/>
    <cellStyle name="Normal 10 2 5 2 4 2 2" xfId="24706" xr:uid="{0C0359CE-A018-4EE3-BB99-AACCEF7FC0C3}"/>
    <cellStyle name="Normal 10 2 5 2 4 3" xfId="21871" xr:uid="{384F0F82-481F-4676-8CFD-28FD0862CA2E}"/>
    <cellStyle name="Normal 10 2 5 2 5" xfId="10835" xr:uid="{C42BBA9A-C249-458A-89E0-1392AD7E1B90}"/>
    <cellStyle name="Normal 10 2 5 2 5 2" xfId="22734" xr:uid="{5928A39D-9912-4474-AF8E-C5BEACA0B1C8}"/>
    <cellStyle name="Normal 10 2 5 2 6" xfId="20309" xr:uid="{372D2318-F3A3-4B3A-A7E9-E3F3CD07AFB9}"/>
    <cellStyle name="Normal 10 2 5 3" xfId="8313" xr:uid="{DFEBC8A5-310E-46F7-ACDB-BA6C533306F4}"/>
    <cellStyle name="Normal 10 2 5 3 2" xfId="10175" xr:uid="{9233FA90-306E-402A-AB35-E5D6C909D72C}"/>
    <cellStyle name="Normal 10 2 5 3 2 2" xfId="18403" xr:uid="{824D01D7-F873-49D9-8ECE-3774691F9DE5}"/>
    <cellStyle name="Normal 10 2 5 3 2 2 2" xfId="24915" xr:uid="{19E42579-700D-4A12-8F24-6BA1E0369C7E}"/>
    <cellStyle name="Normal 10 2 5 3 2 3" xfId="22080" xr:uid="{1E51A6F5-94E0-4EA4-88D2-C0C8B9649C35}"/>
    <cellStyle name="Normal 10 2 5 3 3" xfId="16993" xr:uid="{9B421368-7F99-4AE3-9C47-76FBC583C58A}"/>
    <cellStyle name="Normal 10 2 5 3 3 2" xfId="23650" xr:uid="{DEF9ED33-C8E2-4763-B7B8-B4C8C97CCF24}"/>
    <cellStyle name="Normal 10 2 5 3 4" xfId="20518" xr:uid="{146D08B3-1937-4D0C-9293-0C939A073AE3}"/>
    <cellStyle name="Normal 10 2 5 4" xfId="9078" xr:uid="{DEF0F881-A4FE-4A59-B166-94127BBC6707}"/>
    <cellStyle name="Normal 10 2 5 4 2" xfId="10424" xr:uid="{172CD639-C7BC-4AFA-B9E1-A31CC2746929}"/>
    <cellStyle name="Normal 10 2 5 4 2 2" xfId="18652" xr:uid="{C8043717-180A-433F-9B52-E26F1F764BDA}"/>
    <cellStyle name="Normal 10 2 5 4 2 2 2" xfId="25164" xr:uid="{FF801E22-CAE7-4DCB-9500-559CB7C0AD16}"/>
    <cellStyle name="Normal 10 2 5 4 2 3" xfId="22329" xr:uid="{024177DF-E840-4CAC-8ACE-CB4BF2B994AE}"/>
    <cellStyle name="Normal 10 2 5 4 3" xfId="17331" xr:uid="{24070FA2-F707-4FCB-9702-F490E69C032C}"/>
    <cellStyle name="Normal 10 2 5 4 3 2" xfId="23908" xr:uid="{BA052BD1-3D2D-45F5-BFF0-C751636CFEC2}"/>
    <cellStyle name="Normal 10 2 5 4 4" xfId="21073" xr:uid="{DD053865-1B66-4C09-8612-5D50F6FCA69F}"/>
    <cellStyle name="Normal 10 2 5 5" xfId="9757" xr:uid="{39A50A84-C327-4183-9D4B-A18044FB53AC}"/>
    <cellStyle name="Normal 10 2 5 5 2" xfId="17985" xr:uid="{EEAC4BFE-F25A-4CB1-9DA9-00DC17E9B351}"/>
    <cellStyle name="Normal 10 2 5 5 2 2" xfId="24497" xr:uid="{DBF05AA7-A532-45F2-A354-04D0EC292C26}"/>
    <cellStyle name="Normal 10 2 5 5 3" xfId="21662" xr:uid="{446A2462-D614-4D66-A227-C6C9638C626A}"/>
    <cellStyle name="Normal 10 2 5 6" xfId="10834" xr:uid="{CC33429B-C0F9-406A-B94E-EDEDBBF2C2DC}"/>
    <cellStyle name="Normal 10 2 5 6 2" xfId="22733" xr:uid="{6BC59546-D8BF-4A09-8862-576FF65C603F}"/>
    <cellStyle name="Normal 10 2 5 7" xfId="20100" xr:uid="{B526CA8B-4C9E-473B-9C2F-7C49C90AEAA8}"/>
    <cellStyle name="Normal 10 2 6" xfId="7907" xr:uid="{8D211066-0CC9-46ED-BEE0-B68D883BFACD}"/>
    <cellStyle name="Normal 10 2 6 2" xfId="8329" xr:uid="{2B25CE12-29EA-47B8-9E2B-A66DA6D470E9}"/>
    <cellStyle name="Normal 10 2 6 2 2" xfId="10191" xr:uid="{5B901772-BC47-4699-A934-5559B6E967B3}"/>
    <cellStyle name="Normal 10 2 6 2 2 2" xfId="18419" xr:uid="{1C9EDA9C-FEE0-46AA-8A45-8056CEF24DE9}"/>
    <cellStyle name="Normal 10 2 6 2 2 2 2" xfId="24931" xr:uid="{1F96CA6F-2F78-49F5-ADEA-32B64F65D081}"/>
    <cellStyle name="Normal 10 2 6 2 2 3" xfId="22096" xr:uid="{5714408F-F651-46E9-9529-731C93AC3A8E}"/>
    <cellStyle name="Normal 10 2 6 2 3" xfId="17009" xr:uid="{255B91C2-D3D8-4EF9-85CD-03AA35EC3697}"/>
    <cellStyle name="Normal 10 2 6 2 3 2" xfId="23666" xr:uid="{BD631836-1509-40F4-92DF-D3E8DF03D50A}"/>
    <cellStyle name="Normal 10 2 6 2 4" xfId="20534" xr:uid="{9769AC13-F06D-47E6-9A21-0AF2B1A728BA}"/>
    <cellStyle name="Normal 10 2 6 3" xfId="9080" xr:uid="{96997AD6-A270-4A41-B1A1-1511397381EB}"/>
    <cellStyle name="Normal 10 2 6 3 2" xfId="10426" xr:uid="{1C813E48-1EEE-436D-9007-4DA8C946744E}"/>
    <cellStyle name="Normal 10 2 6 3 2 2" xfId="18654" xr:uid="{14A4E5B0-FEEF-465D-A17E-22AA90E7AB9E}"/>
    <cellStyle name="Normal 10 2 6 3 2 2 2" xfId="25166" xr:uid="{B7410F27-BBFE-413A-ABDC-EC312FA07B9D}"/>
    <cellStyle name="Normal 10 2 6 3 2 3" xfId="22331" xr:uid="{412E8D07-6519-4256-91E8-7E794165A2EB}"/>
    <cellStyle name="Normal 10 2 6 3 3" xfId="17333" xr:uid="{2DC5EDCD-6729-4132-9DEA-302D856B2981}"/>
    <cellStyle name="Normal 10 2 6 3 3 2" xfId="23910" xr:uid="{F9320086-7F59-4436-8736-F661B3FAF33A}"/>
    <cellStyle name="Normal 10 2 6 3 4" xfId="21075" xr:uid="{83CD40E9-9C16-43E1-82E4-FE47A0265580}"/>
    <cellStyle name="Normal 10 2 6 4" xfId="9773" xr:uid="{7412C7E3-7B90-4521-BB0A-438CFFC21B37}"/>
    <cellStyle name="Normal 10 2 6 4 2" xfId="18001" xr:uid="{F8FC9E86-6682-455F-9D34-A76C8F1BB803}"/>
    <cellStyle name="Normal 10 2 6 4 2 2" xfId="24513" xr:uid="{7687EB3E-3217-4357-B799-E50948022000}"/>
    <cellStyle name="Normal 10 2 6 4 3" xfId="21678" xr:uid="{C7961F3E-EC3A-49C6-8013-9FEBBE586699}"/>
    <cellStyle name="Normal 10 2 6 5" xfId="10836" xr:uid="{BF31AD46-D535-414F-B1A5-653C74620840}"/>
    <cellStyle name="Normal 10 2 6 5 2" xfId="22735" xr:uid="{7E2442ED-3B0A-412A-93E9-95E8FC6EFE91}"/>
    <cellStyle name="Normal 10 2 6 6" xfId="20116" xr:uid="{6DD675E2-4BB4-4CDB-92F0-636038AC8D86}"/>
    <cellStyle name="Normal 10 2 7" xfId="8120" xr:uid="{C124FD61-B8E5-4269-ADED-0A05FCD94D4C}"/>
    <cellStyle name="Normal 10 2 7 2" xfId="8889" xr:uid="{9B64A30D-47BA-44F6-9FF2-D0D294764D4D}"/>
    <cellStyle name="Normal 10 2 7 2 2" xfId="10402" xr:uid="{C39B85D8-E1E7-4F6D-A6AB-C1E25591ED7E}"/>
    <cellStyle name="Normal 10 2 7 2 2 2" xfId="18630" xr:uid="{2E3E3BFD-5625-44B6-9DE6-7C9E55902DF9}"/>
    <cellStyle name="Normal 10 2 7 2 2 2 2" xfId="25142" xr:uid="{3B4B3EEC-F0BB-46CF-A0BE-E7F338AF14ED}"/>
    <cellStyle name="Normal 10 2 7 2 2 3" xfId="22307" xr:uid="{0FAD6CF9-1FFA-49D0-BC95-C9DB48665744}"/>
    <cellStyle name="Normal 10 2 7 2 3" xfId="17270" xr:uid="{0FBAABA0-431C-4EFC-8728-FA5CE5CDBAE2}"/>
    <cellStyle name="Normal 10 2 7 2 3 2" xfId="23884" xr:uid="{17188462-916C-49A6-B588-F01296EA1D5C}"/>
    <cellStyle name="Normal 10 2 7 2 4" xfId="20966" xr:uid="{767B80E0-4144-4BAB-AC76-32A68C5FE9EC}"/>
    <cellStyle name="Normal 10 2 7 3" xfId="9982" xr:uid="{16A29B7B-0CC9-4D56-AE09-F79F0C727F21}"/>
    <cellStyle name="Normal 10 2 7 3 2" xfId="18210" xr:uid="{16CCF6A9-7D86-4D4C-99A2-85D23CACF10D}"/>
    <cellStyle name="Normal 10 2 7 3 2 2" xfId="24722" xr:uid="{770B3478-DAEA-4DD8-80A2-4F6B78A238B3}"/>
    <cellStyle name="Normal 10 2 7 3 3" xfId="21887" xr:uid="{9CAA0CD6-2E89-494E-9CF0-F211B4E1087D}"/>
    <cellStyle name="Normal 10 2 7 4" xfId="10837" xr:uid="{74697EDE-BA4F-471F-9F51-B2E5BB8B633A}"/>
    <cellStyle name="Normal 10 2 7 4 2" xfId="22736" xr:uid="{54F56718-63AF-41E6-8262-A3B5E0182A18}"/>
    <cellStyle name="Normal 10 2 7 5" xfId="20325" xr:uid="{B38AC8F2-9C3A-4AD3-A033-65C6F0F44CB9}"/>
    <cellStyle name="Normal 10 2 8" xfId="9564" xr:uid="{9F66C665-47AC-4143-9643-1843EF6890C8}"/>
    <cellStyle name="Normal 10 2 8 2" xfId="17792" xr:uid="{DBF9CD46-4604-46C3-9182-F8C1CDABE78A}"/>
    <cellStyle name="Normal 10 2 8 2 2" xfId="24304" xr:uid="{D4845937-11B6-4E49-82CF-4BA955341AAB}"/>
    <cellStyle name="Normal 10 2 8 3" xfId="21469" xr:uid="{72ABB4EA-CDBF-4FAD-AE92-D1C0E91FC500}"/>
    <cellStyle name="Normal 10 2 9" xfId="19630" xr:uid="{FCA8BE0F-306D-4BE2-A0ED-4837865709E6}"/>
    <cellStyle name="Normal 10 3" xfId="967" xr:uid="{006D317E-1E1E-4B1E-A152-401419D40827}"/>
    <cellStyle name="Normal 10 3 2" xfId="2126" xr:uid="{92114F32-4E24-41E6-8EE9-E19E1EAB23E2}"/>
    <cellStyle name="Normal 10 4" xfId="968" xr:uid="{9CEBA8B0-7475-4AA6-9272-C4FB3C9B4B9C}"/>
    <cellStyle name="Normal 10 4 2" xfId="2127" xr:uid="{41337FB3-60CF-4109-8B73-387D4E56C9A3}"/>
    <cellStyle name="Normal 10 5" xfId="969" xr:uid="{F82AA695-3B26-4677-B2DB-BFF43D2D8CA8}"/>
    <cellStyle name="Normal 10 5 2" xfId="2128" xr:uid="{C4135B04-9CF9-40D4-853B-76FAA0A362FE}"/>
    <cellStyle name="Normal 10 6" xfId="970" xr:uid="{7B510EA1-DA88-44F1-BD4F-E82B9BAE6789}"/>
    <cellStyle name="Normal 10 6 2" xfId="2129" xr:uid="{C5CF43FB-863C-4700-A3CC-06BBFD747182}"/>
    <cellStyle name="Normal 10 7" xfId="971" xr:uid="{2C09FB49-E986-417E-9874-1ED05EA8B5EE}"/>
    <cellStyle name="Normal 10 7 2" xfId="2130" xr:uid="{EF45DC88-A4E6-420A-85B0-99903C6A2511}"/>
    <cellStyle name="Normal 10 8" xfId="972" xr:uid="{FFE099FD-7F80-4E13-9772-30F427550AF5}"/>
    <cellStyle name="Normal 10 8 2" xfId="2131" xr:uid="{BF125DFD-F5D3-4DD1-8208-4AB558FEC1DE}"/>
    <cellStyle name="Normal 10 9" xfId="2124" xr:uid="{3FEAA2D8-F9E3-4973-B919-64C2624563D5}"/>
    <cellStyle name="Normal 11" xfId="229" xr:uid="{AD0581CC-4EA6-4FD4-8480-CC920E17AA53}"/>
    <cellStyle name="Normal 11 10" xfId="973" xr:uid="{D06D91E8-D6F9-4907-A6CF-9310DAA487E2}"/>
    <cellStyle name="Normal 11 11" xfId="3456" xr:uid="{20276B91-D03E-4974-B392-D4776F055A03}"/>
    <cellStyle name="Normal 11 2" xfId="974" xr:uid="{F721B203-9153-42CE-A0C8-E9FD765CC6AA}"/>
    <cellStyle name="Normal 11 2 2" xfId="2133" xr:uid="{0817E675-DFF9-462F-8EEF-7BA41CF0336A}"/>
    <cellStyle name="Normal 11 2 2 2" xfId="12755" xr:uid="{F3090204-E2F3-42E9-B34E-43E666B5A9EC}"/>
    <cellStyle name="Normal 11 2 2 3" xfId="6265" xr:uid="{FA5929FB-8DDA-4923-BA6A-E5CBC51D42EA}"/>
    <cellStyle name="Normal 11 3" xfId="975" xr:uid="{C04C6791-3020-4B92-A54A-D381D3B7E5A9}"/>
    <cellStyle name="Normal 11 3 2" xfId="2134" xr:uid="{879B6DB1-0769-4B33-AF02-CC4748021CB6}"/>
    <cellStyle name="Normal 11 4" xfId="976" xr:uid="{F1908A97-951C-4EBF-8CDA-95E4C239BDD7}"/>
    <cellStyle name="Normal 11 4 2" xfId="2135" xr:uid="{6B780D66-0005-4FCB-B6BA-93AD4D66E509}"/>
    <cellStyle name="Normal 11 5" xfId="977" xr:uid="{7BC194A3-7A2A-48FB-BAF8-76F6DEEA5625}"/>
    <cellStyle name="Normal 11 5 2" xfId="2136" xr:uid="{BD1C704C-25F1-48F2-9034-7F8C92EDAF04}"/>
    <cellStyle name="Normal 11 5 3" xfId="7950" xr:uid="{484DC770-29CD-4ADF-ABA6-FD1DE4EA198D}"/>
    <cellStyle name="Normal 11 5 3 2" xfId="8369" xr:uid="{B79746DD-AEC3-497C-B285-D23701882FED}"/>
    <cellStyle name="Normal 11 5 3 2 2" xfId="10231" xr:uid="{D177CD1E-FBEB-4758-8D6E-2ED711005E50}"/>
    <cellStyle name="Normal 11 5 3 2 2 2" xfId="18459" xr:uid="{FD1B938A-C70A-40CF-BA8A-4B85990BD5ED}"/>
    <cellStyle name="Normal 11 5 3 2 2 2 2" xfId="24971" xr:uid="{DB5876B0-6EBE-4E57-A6BC-C3B2AD7308B5}"/>
    <cellStyle name="Normal 11 5 3 2 2 3" xfId="22136" xr:uid="{1FDD8EEF-2EED-40BB-B3AE-9B45DD79FC36}"/>
    <cellStyle name="Normal 11 5 3 2 3" xfId="17049" xr:uid="{6A81D407-F403-4D1C-BB74-CDF065C005EE}"/>
    <cellStyle name="Normal 11 5 3 2 3 2" xfId="23706" xr:uid="{6A84A2DD-A8BB-4122-8FE8-34E8C5E3757E}"/>
    <cellStyle name="Normal 11 5 3 2 4" xfId="20574" xr:uid="{C4DE3AC0-E242-4AEE-AFC7-6B6C09B16E19}"/>
    <cellStyle name="Normal 11 5 3 3" xfId="9082" xr:uid="{9D3BDBF4-40C5-4427-A515-03A8D578FB24}"/>
    <cellStyle name="Normal 11 5 3 3 2" xfId="10428" xr:uid="{FCEA47B7-C3E7-4FD9-A7CD-DDE7B1D9C853}"/>
    <cellStyle name="Normal 11 5 3 3 2 2" xfId="18656" xr:uid="{9C079574-7C8E-4888-8379-1283084ADFD8}"/>
    <cellStyle name="Normal 11 5 3 3 2 2 2" xfId="25168" xr:uid="{44061DA2-A777-45A4-AFDD-89F50FD3F788}"/>
    <cellStyle name="Normal 11 5 3 3 2 3" xfId="22333" xr:uid="{5B2B8175-5A56-4592-8842-048B0D4322A7}"/>
    <cellStyle name="Normal 11 5 3 3 3" xfId="17335" xr:uid="{A77F7FBB-40DD-4390-A49B-7EDF0F722949}"/>
    <cellStyle name="Normal 11 5 3 3 3 2" xfId="23912" xr:uid="{957884AB-86FD-4B8C-B8CA-61ED125CAFDB}"/>
    <cellStyle name="Normal 11 5 3 3 4" xfId="21077" xr:uid="{10A9D33B-EDAB-4545-9C33-68DBABEAC97F}"/>
    <cellStyle name="Normal 11 5 3 4" xfId="9813" xr:uid="{B832339C-9E2C-414A-ACEF-B71D25C6A1C7}"/>
    <cellStyle name="Normal 11 5 3 4 2" xfId="18041" xr:uid="{18119248-F10E-4423-8DEB-DDD120981513}"/>
    <cellStyle name="Normal 11 5 3 4 2 2" xfId="24553" xr:uid="{12C4C56A-DE8A-48D3-B1B1-D67202F88AC5}"/>
    <cellStyle name="Normal 11 5 3 4 3" xfId="21718" xr:uid="{B1F50804-32EA-4B92-BFC1-8E766648AD4C}"/>
    <cellStyle name="Normal 11 5 3 5" xfId="10838" xr:uid="{719D0230-4475-45A7-AD62-915F0684584C}"/>
    <cellStyle name="Normal 11 5 3 5 2" xfId="22737" xr:uid="{B2BA9B70-826D-45B2-81EE-79E40224622F}"/>
    <cellStyle name="Normal 11 5 3 6" xfId="20156" xr:uid="{7678FEFC-AE07-4E79-91AF-B4A4A43CCAC1}"/>
    <cellStyle name="Normal 11 5 4" xfId="8160" xr:uid="{F6BEE9DB-8759-420B-B830-20C667AD0593}"/>
    <cellStyle name="Normal 11 5 4 2" xfId="9081" xr:uid="{D9CCA871-5304-4273-873C-633FDB5810D2}"/>
    <cellStyle name="Normal 11 5 4 2 2" xfId="10427" xr:uid="{EA5609B4-230A-4F5B-BAF9-CBDAD95990EE}"/>
    <cellStyle name="Normal 11 5 4 2 2 2" xfId="18655" xr:uid="{6944D3AF-0DA7-4091-9745-A4E95BD04166}"/>
    <cellStyle name="Normal 11 5 4 2 2 2 2" xfId="25167" xr:uid="{F4591522-1A6C-4CE0-BE07-7522AD702BE5}"/>
    <cellStyle name="Normal 11 5 4 2 2 3" xfId="22332" xr:uid="{8E9B4521-BD0E-4670-B379-61187E3A19CF}"/>
    <cellStyle name="Normal 11 5 4 2 3" xfId="17334" xr:uid="{FC1A72AB-0EDA-4844-A021-D18AB972AA2C}"/>
    <cellStyle name="Normal 11 5 4 2 3 2" xfId="23911" xr:uid="{55AE1C26-8453-4A4D-BE16-C793CF5B290E}"/>
    <cellStyle name="Normal 11 5 4 2 4" xfId="21076" xr:uid="{C6A66D95-DB48-41FC-B3FE-3EBCE32D5A5A}"/>
    <cellStyle name="Normal 11 5 4 3" xfId="10022" xr:uid="{5348E8D6-3F3E-4E9B-8FAA-5516926455D9}"/>
    <cellStyle name="Normal 11 5 4 3 2" xfId="18250" xr:uid="{4DFDBC75-C804-4D98-A579-F26DF75D56A7}"/>
    <cellStyle name="Normal 11 5 4 3 2 2" xfId="24762" xr:uid="{7B7126E0-45C3-4CF2-9817-34771E46D766}"/>
    <cellStyle name="Normal 11 5 4 3 3" xfId="21927" xr:uid="{E5356980-8294-4B68-8093-3B085E4797F1}"/>
    <cellStyle name="Normal 11 5 4 4" xfId="10839" xr:uid="{F70C86FC-148F-4BB6-B55C-99494385D79E}"/>
    <cellStyle name="Normal 11 5 4 4 2" xfId="22738" xr:uid="{843DF5DE-B6D4-49D1-B221-8832E6CEFAFE}"/>
    <cellStyle name="Normal 11 5 4 5" xfId="20365" xr:uid="{EB3FCB7C-0E1E-4B5C-B177-31293D3BE834}"/>
    <cellStyle name="Normal 11 5 5" xfId="9604" xr:uid="{A2040BFE-DA8C-4D96-8334-DE2F527E89C4}"/>
    <cellStyle name="Normal 11 5 5 2" xfId="17832" xr:uid="{4818A41E-AD69-4A9B-A23B-EBD8D1737644}"/>
    <cellStyle name="Normal 11 5 5 2 2" xfId="24344" xr:uid="{D6A3B532-1A26-4647-A95F-14E99EA20256}"/>
    <cellStyle name="Normal 11 5 5 3" xfId="21509" xr:uid="{A70EA268-FA6D-40FC-B053-06FD15039648}"/>
    <cellStyle name="Normal 11 5 6" xfId="19721" xr:uid="{3CF0BD3A-082B-40A9-A420-DB8A5F5FD0A8}"/>
    <cellStyle name="Normal 11 5 7" xfId="6266" xr:uid="{D9B89114-AECF-4329-9806-361EC35BB718}"/>
    <cellStyle name="Normal 11 6" xfId="978" xr:uid="{7277CA14-E05C-479E-97DB-FA8E8C2742D8}"/>
    <cellStyle name="Normal 11 6 2" xfId="2137" xr:uid="{FBC09A55-E55A-4E08-989A-52F869971887}"/>
    <cellStyle name="Normal 11 7" xfId="979" xr:uid="{9C3E5EDD-7401-44CB-A978-256FADBEF3B7}"/>
    <cellStyle name="Normal 11 7 2" xfId="2138" xr:uid="{35DE1C87-12C6-4E6C-8D76-53B40CF3AA62}"/>
    <cellStyle name="Normal 11 8" xfId="980" xr:uid="{65390799-7433-4A1A-A1BF-108AACFF183A}"/>
    <cellStyle name="Normal 11 8 2" xfId="2139" xr:uid="{19894632-ADDA-4AE9-BD36-C12D3736B447}"/>
    <cellStyle name="Normal 11 9" xfId="2132" xr:uid="{B813A24A-9958-4051-B711-24293AC8A5B5}"/>
    <cellStyle name="Normal 11 9 2" xfId="49533" xr:uid="{F837B84A-EBB7-466D-8B1C-5861B6613DDC}"/>
    <cellStyle name="Normal 12" xfId="230" xr:uid="{78EAE6D3-37A5-453D-99A3-42EA44D9398F}"/>
    <cellStyle name="Normal 12 10" xfId="981" xr:uid="{2F55B696-989F-44EC-8EE3-777B193DA492}"/>
    <cellStyle name="Normal 12 11" xfId="3457" xr:uid="{FB26EF4F-84D3-44EA-93A7-6F9D511B4D16}"/>
    <cellStyle name="Normal 12 2" xfId="982" xr:uid="{2FF46B7A-9B18-49E4-AFC1-05D290C530E9}"/>
    <cellStyle name="Normal 12 2 2" xfId="2141" xr:uid="{8B967955-2D62-44B8-9509-CE484AF4FBA3}"/>
    <cellStyle name="Normal 12 3" xfId="983" xr:uid="{562D0F88-E10A-41DF-9D0F-7D99931A6BAD}"/>
    <cellStyle name="Normal 12 3 2" xfId="2142" xr:uid="{E35535AE-AD30-4D78-AD8F-093C4FB937FF}"/>
    <cellStyle name="Normal 12 4" xfId="984" xr:uid="{86045685-A343-4824-8E3A-A2325EC80481}"/>
    <cellStyle name="Normal 12 4 2" xfId="2143" xr:uid="{60B93964-E8F2-44EF-AA56-F9BC95CC0729}"/>
    <cellStyle name="Normal 12 5" xfId="985" xr:uid="{AC4CBF72-643B-400D-BB79-4C8C5E73D9EE}"/>
    <cellStyle name="Normal 12 5 2" xfId="2144" xr:uid="{9B9AF018-B8F4-4908-9EC8-113A1A909D8D}"/>
    <cellStyle name="Normal 12 6" xfId="986" xr:uid="{A5C66820-0BF3-4E16-B058-76CE8F734310}"/>
    <cellStyle name="Normal 12 6 2" xfId="2145" xr:uid="{9EE4D5CD-C47A-4E9D-9113-963C5AF3F2C5}"/>
    <cellStyle name="Normal 12 7" xfId="987" xr:uid="{F396D2E4-A687-4938-9925-132A1F25152F}"/>
    <cellStyle name="Normal 12 7 2" xfId="2146" xr:uid="{FED014E3-3CC0-4DBB-A168-1E724996E21B}"/>
    <cellStyle name="Normal 12 8" xfId="988" xr:uid="{BC5B47A9-B99C-44E6-96B3-6A04167D3167}"/>
    <cellStyle name="Normal 12 8 2" xfId="2147" xr:uid="{B2CD85B9-BE26-4A40-8266-08DA7269FB06}"/>
    <cellStyle name="Normal 12 9" xfId="2140" xr:uid="{C8BE4DF5-3D42-4DCC-B16A-F8449132AF50}"/>
    <cellStyle name="Normal 13" xfId="989" xr:uid="{B3519487-B04B-476B-BBEA-CDE26E0A30D8}"/>
    <cellStyle name="Normal 13 10" xfId="990" xr:uid="{A44D0F60-A66C-421E-80AF-F918D34A94C9}"/>
    <cellStyle name="Normal 13 10 2" xfId="2149" xr:uid="{D2D784D2-822F-40C1-845F-9888986CF227}"/>
    <cellStyle name="Normal 13 10 2 2" xfId="3098" xr:uid="{741710C3-C87A-42CF-8E7B-46D711CCD6C2}"/>
    <cellStyle name="Normal 13 10 2 2 2" xfId="4155" xr:uid="{1595C049-7B23-47E0-AC1B-996765264EC8}"/>
    <cellStyle name="Normal 13 10 2 2 2 2" xfId="18498" xr:uid="{A55ED1B6-2427-4129-94E5-3AC3739A47E9}"/>
    <cellStyle name="Normal 13 10 2 2 2 2 2" xfId="25010" xr:uid="{BBBBFC04-5262-452F-8BE4-8320292AA186}"/>
    <cellStyle name="Normal 13 10 2 2 2 3" xfId="22175" xr:uid="{26A3EF6A-4B9E-4F54-B808-299397990EC7}"/>
    <cellStyle name="Normal 13 10 2 2 2 4" xfId="10270" xr:uid="{75985069-6B9F-460B-9ABB-86177EF749B1}"/>
    <cellStyle name="Normal 13 10 2 2 3" xfId="17088" xr:uid="{9692AB01-AEDB-4818-879C-FE866B236ACB}"/>
    <cellStyle name="Normal 13 10 2 2 3 2" xfId="23745" xr:uid="{7E2154AA-A0B0-41AB-A299-5CE9F4008991}"/>
    <cellStyle name="Normal 13 10 2 2 4" xfId="20613" xr:uid="{6514F476-684C-41A8-BE5A-14E255EF0EFD}"/>
    <cellStyle name="Normal 13 10 2 2 5" xfId="8408" xr:uid="{27EF449A-677B-4094-9AE6-081A37FB083E}"/>
    <cellStyle name="Normal 13 10 2 3" xfId="3324" xr:uid="{B78C6F79-8D2C-41DC-91E7-1B73ED129CFF}"/>
    <cellStyle name="Normal 13 10 2 3 2" xfId="4365" xr:uid="{9399AF67-DE2D-4853-9480-5C0FC5F7ABA7}"/>
    <cellStyle name="Normal 13 10 2 3 2 2" xfId="18659" xr:uid="{4BAA7BD9-7B05-47A3-9FD3-4D155E597CD1}"/>
    <cellStyle name="Normal 13 10 2 3 2 2 2" xfId="25171" xr:uid="{DEC33700-0AE8-4469-AD95-4C75C8C8D32C}"/>
    <cellStyle name="Normal 13 10 2 3 2 3" xfId="22336" xr:uid="{1B0A1740-26B7-41B6-9F2B-8C92B46F0E6B}"/>
    <cellStyle name="Normal 13 10 2 3 2 4" xfId="10431" xr:uid="{52D41695-8451-4982-B1C4-344D2C695F0B}"/>
    <cellStyle name="Normal 13 10 2 3 3" xfId="17338" xr:uid="{9D5F5D27-52DB-4BA6-9E0A-FE82ECF5DE20}"/>
    <cellStyle name="Normal 13 10 2 3 3 2" xfId="23915" xr:uid="{44242F86-E1B9-4CED-A357-8B43AC7E9DC5}"/>
    <cellStyle name="Normal 13 10 2 3 4" xfId="21080" xr:uid="{2BA8FEF3-BE8E-4B8F-BEEE-2192C40C0603}"/>
    <cellStyle name="Normal 13 10 2 3 5" xfId="9085" xr:uid="{DD116159-A5F2-4AD9-BC38-46461CF5B7B6}"/>
    <cellStyle name="Normal 13 10 2 4" xfId="3945" xr:uid="{D2A0A54A-D28C-4B44-8D4C-FEEB980A7034}"/>
    <cellStyle name="Normal 13 10 2 4 2" xfId="18080" xr:uid="{29BCDD2E-BA48-4A89-9C52-E6B25F83166E}"/>
    <cellStyle name="Normal 13 10 2 4 2 2" xfId="24592" xr:uid="{6ADF55EB-B017-418D-9D7B-8D798777B03C}"/>
    <cellStyle name="Normal 13 10 2 4 3" xfId="21757" xr:uid="{D3C24C60-8667-4B22-B704-3FA9F372777A}"/>
    <cellStyle name="Normal 13 10 2 4 4" xfId="9852" xr:uid="{04142780-09CF-4531-9137-309B002BF739}"/>
    <cellStyle name="Normal 13 10 2 5" xfId="10841" xr:uid="{9703C271-C802-49B5-B513-DD26A445BD2E}"/>
    <cellStyle name="Normal 13 10 2 5 2" xfId="22740" xr:uid="{8CF8CE4B-1491-4674-869E-DD8CDE9D2E70}"/>
    <cellStyle name="Normal 13 10 2 6" xfId="20195" xr:uid="{10EC30B4-33F6-409B-8395-CB388CD4AD44}"/>
    <cellStyle name="Normal 13 10 2 7" xfId="7989" xr:uid="{E39DA5E1-4CBB-42C3-A11E-3E3EB6F5C254}"/>
    <cellStyle name="Normal 13 10 3" xfId="2977" xr:uid="{43FBE7DE-CEC0-42E0-9132-64B63C532B56}"/>
    <cellStyle name="Normal 13 10 3 2" xfId="4050" xr:uid="{0B93F03D-35B1-43DF-A6DD-F188714DEC62}"/>
    <cellStyle name="Normal 13 10 3 2 2" xfId="10430" xr:uid="{6C0DC6BA-EF1C-4BF7-99CF-B632972C9A3D}"/>
    <cellStyle name="Normal 13 10 3 2 2 2" xfId="18658" xr:uid="{24310757-4884-43F7-8982-43B428A699EA}"/>
    <cellStyle name="Normal 13 10 3 2 2 2 2" xfId="25170" xr:uid="{7C15B5BE-9B82-46CC-B43A-38A0DBB86DBE}"/>
    <cellStyle name="Normal 13 10 3 2 2 3" xfId="22335" xr:uid="{E7A7249D-B94B-4C3A-9E76-EA496C17677F}"/>
    <cellStyle name="Normal 13 10 3 2 3" xfId="17337" xr:uid="{16D4B0A6-226C-48BF-9164-9F9BF7296946}"/>
    <cellStyle name="Normal 13 10 3 2 3 2" xfId="23914" xr:uid="{F6495CC8-1D2B-41C3-B794-3C01DA5B4BE1}"/>
    <cellStyle name="Normal 13 10 3 2 4" xfId="21079" xr:uid="{2635667B-00CE-44A1-9ECE-F6160685F69B}"/>
    <cellStyle name="Normal 13 10 3 2 5" xfId="9084" xr:uid="{4C36AD4F-7A90-40FB-AD5B-489775EBF882}"/>
    <cellStyle name="Normal 13 10 3 3" xfId="10061" xr:uid="{4ABBE160-5FD8-4021-B505-20A6F2D0B21A}"/>
    <cellStyle name="Normal 13 10 3 3 2" xfId="18289" xr:uid="{E0CA1166-A543-4263-8FAB-9DCFAA2A75B1}"/>
    <cellStyle name="Normal 13 10 3 3 2 2" xfId="24801" xr:uid="{A08F2F22-49D1-402A-9493-47153624EE05}"/>
    <cellStyle name="Normal 13 10 3 3 3" xfId="21966" xr:uid="{4FCAE024-EC0C-44B0-8CE0-D6ADEC9BB782}"/>
    <cellStyle name="Normal 13 10 3 4" xfId="16880" xr:uid="{A0A705CA-47A0-4A03-B99B-6D36EF4FE024}"/>
    <cellStyle name="Normal 13 10 3 4 2" xfId="23537" xr:uid="{E110AC34-BAF1-41D2-BB88-4FE1EE830855}"/>
    <cellStyle name="Normal 13 10 3 5" xfId="20404" xr:uid="{EC490574-7459-4675-AD93-19579A8C5DEF}"/>
    <cellStyle name="Normal 13 10 3 6" xfId="8199" xr:uid="{375A66B0-BF73-4284-A6D2-E99D32BCBE0B}"/>
    <cellStyle name="Normal 13 10 4" xfId="3203" xr:uid="{5D72DA49-9DBD-4746-A228-BA56B8CBF362}"/>
    <cellStyle name="Normal 13 10 4 2" xfId="4260" xr:uid="{7FC8DD55-630E-4114-AF00-7B8C04D4D73C}"/>
    <cellStyle name="Normal 13 10 4 3" xfId="8731" xr:uid="{9FBB39A1-F53A-40AB-BDD9-691CF44AEFC8}"/>
    <cellStyle name="Normal 13 10 5" xfId="3653" xr:uid="{F8A42983-A2FC-4BFE-9BEE-680BB73C2B62}"/>
    <cellStyle name="Normal 13 10 5 2" xfId="17871" xr:uid="{BA1B0517-6D4F-4562-BF71-9FADDB0BFD59}"/>
    <cellStyle name="Normal 13 10 5 2 2" xfId="24383" xr:uid="{22AA02A1-ACE2-4F77-B7F7-5537B9F301DE}"/>
    <cellStyle name="Normal 13 10 5 3" xfId="21548" xr:uid="{285516E1-CDA9-47DC-BA10-4D7BF146EE69}"/>
    <cellStyle name="Normal 13 10 5 4" xfId="9643" xr:uid="{7519223C-FD27-4FD1-AC79-2CD1669D5416}"/>
    <cellStyle name="Normal 13 10 6" xfId="10840" xr:uid="{A51318CE-BAC0-4C3B-987D-3567184DCA6C}"/>
    <cellStyle name="Normal 13 10 6 2" xfId="22739" xr:uid="{0043ACA6-E7CD-4E4C-B10A-7D584167F01D}"/>
    <cellStyle name="Normal 13 10 7" xfId="19986" xr:uid="{677D1C97-7DBE-40F0-846C-FF89346B3D0A}"/>
    <cellStyle name="Normal 13 10 8" xfId="7744" xr:uid="{FA566948-432B-4848-A3B5-C8E911C869AE}"/>
    <cellStyle name="Normal 13 11" xfId="991" xr:uid="{6FD2737B-AC89-400F-B1D5-2E690E94CEF6}"/>
    <cellStyle name="Normal 13 11 2" xfId="2150" xr:uid="{BFDB5B43-4026-4991-A863-E45715782B01}"/>
    <cellStyle name="Normal 13 11 2 2" xfId="3099" xr:uid="{003F5F35-98A2-406F-8DD0-450EF140A5EA}"/>
    <cellStyle name="Normal 13 11 2 2 2" xfId="4156" xr:uid="{D6129DE5-FF38-408A-AD08-0ABA253809FE}"/>
    <cellStyle name="Normal 13 11 2 2 2 2" xfId="18499" xr:uid="{C9B0D15D-7575-4B5C-9E39-344C2689BB4E}"/>
    <cellStyle name="Normal 13 11 2 2 2 2 2" xfId="25011" xr:uid="{D962876D-7DCF-4AC9-8E25-2150AC4F9BF1}"/>
    <cellStyle name="Normal 13 11 2 2 2 3" xfId="22176" xr:uid="{8EFCB143-2C47-44C1-80C9-B283C6217D3C}"/>
    <cellStyle name="Normal 13 11 2 2 2 4" xfId="10271" xr:uid="{DF503029-AEC1-4B17-AF85-4B28DDFD0EDD}"/>
    <cellStyle name="Normal 13 11 2 2 3" xfId="17089" xr:uid="{835768F7-B08E-44C7-8B7D-865486C2BC09}"/>
    <cellStyle name="Normal 13 11 2 2 3 2" xfId="23746" xr:uid="{2691D2DA-1C10-4A8C-94C6-D9C8AEC6FFB2}"/>
    <cellStyle name="Normal 13 11 2 2 4" xfId="20614" xr:uid="{EC300DC2-D6D3-45E7-90A3-E3E64F08C98E}"/>
    <cellStyle name="Normal 13 11 2 2 5" xfId="8409" xr:uid="{4D3BC2F1-4488-4844-9729-3C1336F108E9}"/>
    <cellStyle name="Normal 13 11 2 3" xfId="3325" xr:uid="{2912A875-C7F4-4A7F-84C8-4BE9C193B65B}"/>
    <cellStyle name="Normal 13 11 2 3 2" xfId="4366" xr:uid="{56D02D9F-B526-44E2-A937-BA7AE1EFBDD0}"/>
    <cellStyle name="Normal 13 11 2 3 2 2" xfId="18661" xr:uid="{E1AF3DB9-2D64-4587-B81D-A227A9E5CE50}"/>
    <cellStyle name="Normal 13 11 2 3 2 2 2" xfId="25173" xr:uid="{1FA24CC3-184E-4662-9AA7-4B4680A792C2}"/>
    <cellStyle name="Normal 13 11 2 3 2 3" xfId="22338" xr:uid="{AF5F0764-209E-4E38-9CF3-6267E2590162}"/>
    <cellStyle name="Normal 13 11 2 3 2 4" xfId="10433" xr:uid="{F25A6FE4-F67D-4975-91E9-B9B1CDED0CB3}"/>
    <cellStyle name="Normal 13 11 2 3 3" xfId="17340" xr:uid="{84FBAE90-261B-4F8C-8A46-0F2465985E9D}"/>
    <cellStyle name="Normal 13 11 2 3 3 2" xfId="23917" xr:uid="{11E60F62-6594-40FE-9E7A-5C56A16F6BAA}"/>
    <cellStyle name="Normal 13 11 2 3 4" xfId="21082" xr:uid="{CAD0A927-BB88-4575-9B7B-4A15A1124F5A}"/>
    <cellStyle name="Normal 13 11 2 3 5" xfId="9087" xr:uid="{113B4D1C-C66B-4E84-A289-E05C1E61C825}"/>
    <cellStyle name="Normal 13 11 2 4" xfId="3946" xr:uid="{62AF2EED-71CC-4356-9299-E310742756E8}"/>
    <cellStyle name="Normal 13 11 2 4 2" xfId="18081" xr:uid="{B7220849-22FE-4E40-A102-CC55BB9301AD}"/>
    <cellStyle name="Normal 13 11 2 4 2 2" xfId="24593" xr:uid="{3CC8E68D-AD4B-47E0-B3B0-BB637A8663AC}"/>
    <cellStyle name="Normal 13 11 2 4 3" xfId="21758" xr:uid="{E2B6B944-CF97-4081-9098-0403314B86E2}"/>
    <cellStyle name="Normal 13 11 2 4 4" xfId="9853" xr:uid="{840F5781-6DAB-4B8D-B509-6456296809ED}"/>
    <cellStyle name="Normal 13 11 2 5" xfId="10843" xr:uid="{FFEB1F35-D309-4A87-AB93-E322E445B2E3}"/>
    <cellStyle name="Normal 13 11 2 5 2" xfId="22742" xr:uid="{99125CDA-A111-4FEB-8051-0BA43BA39150}"/>
    <cellStyle name="Normal 13 11 2 6" xfId="20196" xr:uid="{4DAA8560-4569-4BA3-AB16-1168E53D85AA}"/>
    <cellStyle name="Normal 13 11 2 7" xfId="7990" xr:uid="{A68BEEEE-0138-431D-A00C-3D96457EE937}"/>
    <cellStyle name="Normal 13 11 3" xfId="2978" xr:uid="{B8DEB9BE-724B-4EDD-B694-E4EE1EF00248}"/>
    <cellStyle name="Normal 13 11 3 2" xfId="4051" xr:uid="{FB12B9E2-B1F2-4FC6-A1F2-2422D08E24EB}"/>
    <cellStyle name="Normal 13 11 3 2 2" xfId="10432" xr:uid="{A49C59AC-C2A3-4903-95C4-B9801A2A1860}"/>
    <cellStyle name="Normal 13 11 3 2 2 2" xfId="18660" xr:uid="{CE8F1817-DEEA-4180-92E6-80E3C49038E2}"/>
    <cellStyle name="Normal 13 11 3 2 2 2 2" xfId="25172" xr:uid="{7AF6FF9F-EB4F-445A-AAEF-CBB6D0C26A3C}"/>
    <cellStyle name="Normal 13 11 3 2 2 3" xfId="22337" xr:uid="{E168D0DF-952A-4A25-B654-6E92AAAC498C}"/>
    <cellStyle name="Normal 13 11 3 2 3" xfId="17339" xr:uid="{9AA8098A-7CC2-4016-AA11-70113A9109EA}"/>
    <cellStyle name="Normal 13 11 3 2 3 2" xfId="23916" xr:uid="{A788D3CA-801C-4EAF-B149-7DFB09245870}"/>
    <cellStyle name="Normal 13 11 3 2 4" xfId="21081" xr:uid="{2BD6951C-3813-4B4A-B25E-ACDEC7404B86}"/>
    <cellStyle name="Normal 13 11 3 2 5" xfId="9086" xr:uid="{1DAF0C72-364E-44EC-A8EB-EF0CBC4FEE0C}"/>
    <cellStyle name="Normal 13 11 3 3" xfId="10062" xr:uid="{E0FF3902-3C43-452A-A154-5DC31D5F490C}"/>
    <cellStyle name="Normal 13 11 3 3 2" xfId="18290" xr:uid="{9F77468D-9C98-4943-99DB-609DFBDBBA36}"/>
    <cellStyle name="Normal 13 11 3 3 2 2" xfId="24802" xr:uid="{71B2622B-CCBE-4F3F-BC71-959473778A69}"/>
    <cellStyle name="Normal 13 11 3 3 3" xfId="21967" xr:uid="{A8F68B5D-EE54-4069-9713-EF150E0968B7}"/>
    <cellStyle name="Normal 13 11 3 4" xfId="16881" xr:uid="{80185510-1291-486C-AE9B-B1F2B368EE95}"/>
    <cellStyle name="Normal 13 11 3 4 2" xfId="23538" xr:uid="{31F4C2E6-B7F8-4AC7-AAC5-0ED377E29A78}"/>
    <cellStyle name="Normal 13 11 3 5" xfId="20405" xr:uid="{BAAD1EAA-ADAF-4D1A-B6F5-FEFAD2F3E521}"/>
    <cellStyle name="Normal 13 11 3 6" xfId="8200" xr:uid="{F1F87DDC-7DEB-4848-B6AA-234820CC3C2F}"/>
    <cellStyle name="Normal 13 11 4" xfId="3204" xr:uid="{601FF17B-4FCD-4ACB-A080-2263DBB905A4}"/>
    <cellStyle name="Normal 13 11 4 2" xfId="4261" xr:uid="{033C5D93-AE26-47B3-A480-586248545C9E}"/>
    <cellStyle name="Normal 13 11 4 3" xfId="8732" xr:uid="{1B548192-C7F6-4272-8E80-D22662B33922}"/>
    <cellStyle name="Normal 13 11 5" xfId="3654" xr:uid="{BE52B6C9-F3B6-4AAD-89E3-C9E7418DD498}"/>
    <cellStyle name="Normal 13 11 5 2" xfId="17872" xr:uid="{130E0218-416C-433F-BE2B-71EEBF310F37}"/>
    <cellStyle name="Normal 13 11 5 2 2" xfId="24384" xr:uid="{7BEFDBF1-E115-4BA7-ADBD-A6730A945734}"/>
    <cellStyle name="Normal 13 11 5 3" xfId="21549" xr:uid="{1CEFF6E5-1619-416E-ACC7-1AB776FB4FFB}"/>
    <cellStyle name="Normal 13 11 5 4" xfId="9644" xr:uid="{6BA48B99-B82E-4FCB-8B90-4A163EF2F786}"/>
    <cellStyle name="Normal 13 11 6" xfId="10842" xr:uid="{6F40355E-2C2F-4580-9506-CE58BE265320}"/>
    <cellStyle name="Normal 13 11 6 2" xfId="22741" xr:uid="{EC8697A9-79B3-453E-87E9-11A0F5E401F9}"/>
    <cellStyle name="Normal 13 11 7" xfId="19987" xr:uid="{86C0ABC9-C72F-410A-8588-E9E76BDDF435}"/>
    <cellStyle name="Normal 13 11 8" xfId="7745" xr:uid="{A662F515-78F1-40E3-AF82-4901B655C940}"/>
    <cellStyle name="Normal 13 12" xfId="992" xr:uid="{31BBA3D3-EA86-42F4-A046-A22252D78E5F}"/>
    <cellStyle name="Normal 13 12 2" xfId="31927" xr:uid="{6BF66000-8AE0-4AF3-99D8-9FA295ADFCE1}"/>
    <cellStyle name="Normal 13 13" xfId="993" xr:uid="{8C37AECB-247C-4A8E-BBD0-24D17CF8BBC8}"/>
    <cellStyle name="Normal 13 13 2" xfId="2151" xr:uid="{B98E7C51-C7DA-402E-8D5F-756D83CD6A62}"/>
    <cellStyle name="Normal 13 13 2 2" xfId="3100" xr:uid="{3300BD37-059B-418B-A5F0-76A33944C1FA}"/>
    <cellStyle name="Normal 13 13 2 2 2" xfId="4157" xr:uid="{8CF195C5-A169-4012-8B9D-9A78FD1606B1}"/>
    <cellStyle name="Normal 13 13 2 2 2 2" xfId="18500" xr:uid="{C48EA003-7452-4120-B9BE-014862C74A9F}"/>
    <cellStyle name="Normal 13 13 2 2 2 2 2" xfId="25012" xr:uid="{180D68C0-3F49-43E9-88E4-76202762DF9D}"/>
    <cellStyle name="Normal 13 13 2 2 2 3" xfId="22177" xr:uid="{234F2DE1-F450-42E7-A947-D7841BB03E97}"/>
    <cellStyle name="Normal 13 13 2 2 2 4" xfId="10272" xr:uid="{8192822C-1035-493B-B029-FEC1092DFAB1}"/>
    <cellStyle name="Normal 13 13 2 2 3" xfId="17090" xr:uid="{EBADD188-810B-4E89-B2E1-10B0519B8886}"/>
    <cellStyle name="Normal 13 13 2 2 3 2" xfId="23747" xr:uid="{518E7500-779A-4CFA-81D6-94087FB740CF}"/>
    <cellStyle name="Normal 13 13 2 2 4" xfId="20615" xr:uid="{C69D0F41-642A-4F3D-99B6-E5FED5DE1AD1}"/>
    <cellStyle name="Normal 13 13 2 2 5" xfId="8410" xr:uid="{E10495C4-D351-457A-BB5B-4A8D3172B887}"/>
    <cellStyle name="Normal 13 13 2 3" xfId="3326" xr:uid="{AAC0BE44-212F-47AE-A20D-23166AC4552B}"/>
    <cellStyle name="Normal 13 13 2 3 2" xfId="4367" xr:uid="{D88C5253-1281-4CE8-AEC3-E7632A9B0113}"/>
    <cellStyle name="Normal 13 13 2 3 2 2" xfId="18663" xr:uid="{E3128188-3059-4089-BCED-C8866B650290}"/>
    <cellStyle name="Normal 13 13 2 3 2 2 2" xfId="25175" xr:uid="{0505FD9D-F8A3-4428-A0FF-5F40CE9DF2F6}"/>
    <cellStyle name="Normal 13 13 2 3 2 3" xfId="22340" xr:uid="{3FE65626-FA94-4F74-B706-E43B72C47183}"/>
    <cellStyle name="Normal 13 13 2 3 2 4" xfId="10435" xr:uid="{8F7333A9-464A-414C-BC26-8E7BAB1587BE}"/>
    <cellStyle name="Normal 13 13 2 3 3" xfId="17342" xr:uid="{0BFAA9D0-BCE1-4A83-BC0D-7ED902DE0BFC}"/>
    <cellStyle name="Normal 13 13 2 3 3 2" xfId="23919" xr:uid="{3C26FDEE-A0CF-468C-853B-E9960FB51897}"/>
    <cellStyle name="Normal 13 13 2 3 4" xfId="21084" xr:uid="{B74713A5-F1AC-4412-A890-92DEEA7D5F2B}"/>
    <cellStyle name="Normal 13 13 2 3 5" xfId="9089" xr:uid="{A78B225F-C8E8-4421-946F-09C1A82F0CEF}"/>
    <cellStyle name="Normal 13 13 2 4" xfId="3947" xr:uid="{6C14FE66-847B-4D2C-B25A-A5962F732B9E}"/>
    <cellStyle name="Normal 13 13 2 4 2" xfId="18082" xr:uid="{199ECFE6-138D-476A-894B-15934129F1E2}"/>
    <cellStyle name="Normal 13 13 2 4 2 2" xfId="24594" xr:uid="{B2921123-2820-4558-82C2-CA27A04C409E}"/>
    <cellStyle name="Normal 13 13 2 4 3" xfId="21759" xr:uid="{42FC9B04-A0A6-4D98-AC62-6C99562D155A}"/>
    <cellStyle name="Normal 13 13 2 4 4" xfId="9854" xr:uid="{D2BE32D8-3E3A-454D-BD17-7813E92B43B7}"/>
    <cellStyle name="Normal 13 13 2 5" xfId="10845" xr:uid="{36A988A0-1361-42F8-A93D-50789B4E2093}"/>
    <cellStyle name="Normal 13 13 2 5 2" xfId="22744" xr:uid="{7E86A374-9837-441E-A2F9-9351A51B8060}"/>
    <cellStyle name="Normal 13 13 2 6" xfId="20197" xr:uid="{96E741AC-170D-42CE-A008-4921FEA1A99E}"/>
    <cellStyle name="Normal 13 13 2 7" xfId="7991" xr:uid="{499F6839-038C-4E46-94B4-D92808ACCB23}"/>
    <cellStyle name="Normal 13 13 3" xfId="2979" xr:uid="{CFA2364C-EBB9-463F-9D08-B887E7968788}"/>
    <cellStyle name="Normal 13 13 3 2" xfId="4052" xr:uid="{2E97D138-C889-4C59-98B4-0F6B65C3BEBB}"/>
    <cellStyle name="Normal 13 13 3 2 2" xfId="10434" xr:uid="{75B29B06-B830-4EAC-A91E-2F747D587038}"/>
    <cellStyle name="Normal 13 13 3 2 2 2" xfId="18662" xr:uid="{0EBB0B44-E6B6-4588-9072-D86FF463DBD3}"/>
    <cellStyle name="Normal 13 13 3 2 2 2 2" xfId="25174" xr:uid="{B769CFB1-B54C-4F82-8CDE-87D17FB947B1}"/>
    <cellStyle name="Normal 13 13 3 2 2 3" xfId="22339" xr:uid="{44FB157A-9576-4B61-B415-C0033BCF5D31}"/>
    <cellStyle name="Normal 13 13 3 2 3" xfId="17341" xr:uid="{24008D38-8129-484B-9479-8AC5371A9DBF}"/>
    <cellStyle name="Normal 13 13 3 2 3 2" xfId="23918" xr:uid="{8AE53C30-90EE-4617-8322-1A0A8AFA6FFC}"/>
    <cellStyle name="Normal 13 13 3 2 4" xfId="21083" xr:uid="{17069BBB-C2BC-4BD8-AA21-12C6A0AE5836}"/>
    <cellStyle name="Normal 13 13 3 2 5" xfId="9088" xr:uid="{D4727016-A7BD-42BC-BE2D-FF62C9B14119}"/>
    <cellStyle name="Normal 13 13 3 3" xfId="10063" xr:uid="{68E1594B-FE48-46D6-B52A-DA5D9C476CE5}"/>
    <cellStyle name="Normal 13 13 3 3 2" xfId="18291" xr:uid="{13AEC98B-3699-48B9-96E8-4BDF3B724A5F}"/>
    <cellStyle name="Normal 13 13 3 3 2 2" xfId="24803" xr:uid="{C8708D3D-3F55-4E00-A99E-3FA2CCEB2119}"/>
    <cellStyle name="Normal 13 13 3 3 3" xfId="21968" xr:uid="{5E6BF832-7666-4C0C-BED3-CC58C88B8D5E}"/>
    <cellStyle name="Normal 13 13 3 4" xfId="16882" xr:uid="{B42DA6A5-5B89-4202-B983-15FA32B8D93E}"/>
    <cellStyle name="Normal 13 13 3 4 2" xfId="23539" xr:uid="{86E44A9B-073B-4F65-8CDE-E58E4C2E4BE7}"/>
    <cellStyle name="Normal 13 13 3 5" xfId="20406" xr:uid="{2BD51575-169B-478F-8538-520CBF878F53}"/>
    <cellStyle name="Normal 13 13 3 6" xfId="8201" xr:uid="{81E599BB-63CA-4DF6-BD11-5EF55062120F}"/>
    <cellStyle name="Normal 13 13 4" xfId="3205" xr:uid="{E68193BC-7C93-45BC-AE7F-FA4AB046828B}"/>
    <cellStyle name="Normal 13 13 4 2" xfId="4262" xr:uid="{0432A7A7-DE14-42AE-8AD9-B9C2C8C553D1}"/>
    <cellStyle name="Normal 13 13 4 3" xfId="8733" xr:uid="{162142E8-495D-4F3F-AB7B-E5E7AB925BC3}"/>
    <cellStyle name="Normal 13 13 5" xfId="3655" xr:uid="{85FC7A88-8161-49E3-B8D8-DBE9FF523217}"/>
    <cellStyle name="Normal 13 13 5 2" xfId="17873" xr:uid="{9D4B3DBE-C37D-4D17-B69E-81DCE4169321}"/>
    <cellStyle name="Normal 13 13 5 2 2" xfId="24385" xr:uid="{8F0B8FD5-1299-4F02-9644-CD2E8312C362}"/>
    <cellStyle name="Normal 13 13 5 3" xfId="21550" xr:uid="{77E99D9A-78B1-442B-95A5-EF884744DE46}"/>
    <cellStyle name="Normal 13 13 5 4" xfId="9645" xr:uid="{8EEEE123-25FE-4394-AA6A-C0461FE7F627}"/>
    <cellStyle name="Normal 13 13 6" xfId="10844" xr:uid="{04934671-129C-4636-83E2-F1B5030630C2}"/>
    <cellStyle name="Normal 13 13 6 2" xfId="22743" xr:uid="{A5645269-1C8B-49DC-B7B6-D583C4526ED1}"/>
    <cellStyle name="Normal 13 13 7" xfId="19988" xr:uid="{FEE71EC4-AA58-45D4-9548-AB151B042970}"/>
    <cellStyle name="Normal 13 13 8" xfId="7746" xr:uid="{48BC371B-5885-4C0B-9E61-F3CDA651E3DE}"/>
    <cellStyle name="Normal 13 14" xfId="994" xr:uid="{F77D60E3-A6CE-43CB-B101-2BFFC8FAA938}"/>
    <cellStyle name="Normal 13 14 2" xfId="2152" xr:uid="{04EE3CAA-FE46-4A12-80E8-12BBB645D891}"/>
    <cellStyle name="Normal 13 14 2 2" xfId="3101" xr:uid="{39418A6E-4048-4A52-85CC-4B966AD3A1E6}"/>
    <cellStyle name="Normal 13 14 2 2 2" xfId="4158" xr:uid="{376B9173-24D0-4156-8068-842A4B465C7E}"/>
    <cellStyle name="Normal 13 14 2 2 2 2" xfId="18501" xr:uid="{6C60FAE2-E66F-4066-9DF4-886162B5B83E}"/>
    <cellStyle name="Normal 13 14 2 2 2 2 2" xfId="25013" xr:uid="{B70C6DCF-6B4F-4464-B7C9-0AEDA2767C74}"/>
    <cellStyle name="Normal 13 14 2 2 2 3" xfId="22178" xr:uid="{1AD2E5AB-BFCB-4072-90A9-0DD73B2883FC}"/>
    <cellStyle name="Normal 13 14 2 2 2 4" xfId="10273" xr:uid="{D31011EC-EB7D-4307-93EE-BFE510D1EBAF}"/>
    <cellStyle name="Normal 13 14 2 2 3" xfId="17091" xr:uid="{5678AE66-EE8C-4AC9-A334-56E9B11E195F}"/>
    <cellStyle name="Normal 13 14 2 2 3 2" xfId="23748" xr:uid="{770A821E-2921-4BF6-8D5A-1802FDFBAC4B}"/>
    <cellStyle name="Normal 13 14 2 2 4" xfId="20616" xr:uid="{B1717CD3-E218-4340-A5C1-E95DAFC66D58}"/>
    <cellStyle name="Normal 13 14 2 2 5" xfId="8411" xr:uid="{5342DED6-DC72-452D-A54B-C8ECBDC8152A}"/>
    <cellStyle name="Normal 13 14 2 3" xfId="3327" xr:uid="{66F8C97B-2675-4B63-8A9F-2D07ABA775E8}"/>
    <cellStyle name="Normal 13 14 2 3 2" xfId="4368" xr:uid="{27EDD2FB-8F9D-4BE3-B28A-B4B7B3EC9B43}"/>
    <cellStyle name="Normal 13 14 2 3 2 2" xfId="18665" xr:uid="{F4204C19-AE74-4B12-903A-C50C63C46199}"/>
    <cellStyle name="Normal 13 14 2 3 2 2 2" xfId="25177" xr:uid="{08AFF5C2-8B30-4334-9E02-574AE8719EBC}"/>
    <cellStyle name="Normal 13 14 2 3 2 3" xfId="22342" xr:uid="{138F3064-2D19-4B76-A383-924E5A061841}"/>
    <cellStyle name="Normal 13 14 2 3 2 4" xfId="10437" xr:uid="{A8A34484-2057-4EE0-B503-126FF7B3C0B6}"/>
    <cellStyle name="Normal 13 14 2 3 3" xfId="17344" xr:uid="{309A2308-0142-4636-AEBE-E8144D531A9F}"/>
    <cellStyle name="Normal 13 14 2 3 3 2" xfId="23921" xr:uid="{0FE68FE7-34A7-4BA8-B9C5-79FDA559E0CF}"/>
    <cellStyle name="Normal 13 14 2 3 4" xfId="21086" xr:uid="{4C4082AD-BF14-4695-92D0-A3AAC2CBFDC2}"/>
    <cellStyle name="Normal 13 14 2 3 5" xfId="9091" xr:uid="{7A98B0A6-3F41-4C6C-8AC2-31A96E2A7269}"/>
    <cellStyle name="Normal 13 14 2 4" xfId="3948" xr:uid="{CF3E53FE-8857-4C3A-B32C-32E6B16F9B1F}"/>
    <cellStyle name="Normal 13 14 2 4 2" xfId="18083" xr:uid="{E933BF40-D00C-4647-B103-A6BB67DE9E11}"/>
    <cellStyle name="Normal 13 14 2 4 2 2" xfId="24595" xr:uid="{5DB3560F-A595-424D-A001-CE2E90E024EF}"/>
    <cellStyle name="Normal 13 14 2 4 3" xfId="21760" xr:uid="{471FB61F-B595-4E1E-952E-ED8E3DB47203}"/>
    <cellStyle name="Normal 13 14 2 4 4" xfId="9855" xr:uid="{641EB386-0AF5-49E2-A704-B8FB5C515DC4}"/>
    <cellStyle name="Normal 13 14 2 5" xfId="10847" xr:uid="{EC58E0B0-483E-4DEF-8124-50AB21E64D9F}"/>
    <cellStyle name="Normal 13 14 2 5 2" xfId="22746" xr:uid="{B391C8FB-46FA-4429-93B9-A0F6FFF9222C}"/>
    <cellStyle name="Normal 13 14 2 6" xfId="20198" xr:uid="{9DA48147-5DC8-41C9-881E-CEB7AFE06189}"/>
    <cellStyle name="Normal 13 14 2 7" xfId="7992" xr:uid="{F7550F75-EC41-4A77-B899-E1371A034F36}"/>
    <cellStyle name="Normal 13 14 3" xfId="2980" xr:uid="{C6BBBDD2-482F-461C-A636-160C347370BC}"/>
    <cellStyle name="Normal 13 14 3 2" xfId="4053" xr:uid="{B5A65A68-562B-4C19-97CF-44A8B761F063}"/>
    <cellStyle name="Normal 13 14 3 2 2" xfId="10436" xr:uid="{9EB57D10-12DE-40B9-BA77-E6E70455EDF5}"/>
    <cellStyle name="Normal 13 14 3 2 2 2" xfId="18664" xr:uid="{815FDEA8-379C-4791-B8A6-E637EE33BCC3}"/>
    <cellStyle name="Normal 13 14 3 2 2 2 2" xfId="25176" xr:uid="{7EF84EF2-8201-4DEA-8FAB-EAF2DDCF4A74}"/>
    <cellStyle name="Normal 13 14 3 2 2 3" xfId="22341" xr:uid="{F72BEF9D-56C4-48B8-B780-C821DBA9C035}"/>
    <cellStyle name="Normal 13 14 3 2 3" xfId="17343" xr:uid="{23138851-6018-405B-AF97-55AEF1CC6A03}"/>
    <cellStyle name="Normal 13 14 3 2 3 2" xfId="23920" xr:uid="{3BFFAA7F-97BD-4E77-90CA-6BE1E1E0A233}"/>
    <cellStyle name="Normal 13 14 3 2 4" xfId="21085" xr:uid="{C8900CE5-F8D7-48AD-8670-4FC014D7B5A2}"/>
    <cellStyle name="Normal 13 14 3 2 5" xfId="9090" xr:uid="{64252109-A7C0-4E72-848C-EB1045FD1488}"/>
    <cellStyle name="Normal 13 14 3 3" xfId="10064" xr:uid="{7F8724C1-DC51-4831-95F0-E20AD0FE0D5B}"/>
    <cellStyle name="Normal 13 14 3 3 2" xfId="18292" xr:uid="{97DB9AF2-5B0B-4610-B890-773A1FD40DDA}"/>
    <cellStyle name="Normal 13 14 3 3 2 2" xfId="24804" xr:uid="{B4B89AE0-88E4-43A5-96C0-DBC5776B6595}"/>
    <cellStyle name="Normal 13 14 3 3 3" xfId="21969" xr:uid="{A111B000-6F37-47C3-B714-D329AAE24B5C}"/>
    <cellStyle name="Normal 13 14 3 4" xfId="16883" xr:uid="{D0D96B73-9B43-4A92-940D-5487C0F6087F}"/>
    <cellStyle name="Normal 13 14 3 4 2" xfId="23540" xr:uid="{56A4C112-66BE-4C78-8975-BBCA40C9D189}"/>
    <cellStyle name="Normal 13 14 3 5" xfId="20407" xr:uid="{6342C96B-AF7B-45D2-A5C1-965B1A8AE606}"/>
    <cellStyle name="Normal 13 14 3 6" xfId="8202" xr:uid="{CC3D30D8-39EF-4908-A3F0-76FFF209C047}"/>
    <cellStyle name="Normal 13 14 4" xfId="3206" xr:uid="{93243295-5C28-4210-80B1-2DA05FF0AF86}"/>
    <cellStyle name="Normal 13 14 4 2" xfId="4263" xr:uid="{E630CCE1-4D4C-449B-BF39-3BC689A2E598}"/>
    <cellStyle name="Normal 13 14 4 3" xfId="8734" xr:uid="{49F14DA4-210E-4168-A99F-DB057346E5DB}"/>
    <cellStyle name="Normal 13 14 5" xfId="3656" xr:uid="{77356BAD-41AA-4877-8916-7F437DAF2CEF}"/>
    <cellStyle name="Normal 13 14 5 2" xfId="17874" xr:uid="{4F00BD80-9E29-4DD5-A184-C0DDC79E483D}"/>
    <cellStyle name="Normal 13 14 5 2 2" xfId="24386" xr:uid="{A3FD8A23-92F0-4673-B650-C8961364A62F}"/>
    <cellStyle name="Normal 13 14 5 3" xfId="21551" xr:uid="{D6FB1089-D2BD-45EA-AC79-AA53277805C2}"/>
    <cellStyle name="Normal 13 14 5 4" xfId="9646" xr:uid="{B366BBC3-144D-499E-99E7-80A107FA4F83}"/>
    <cellStyle name="Normal 13 14 6" xfId="10846" xr:uid="{493D6967-4628-4CA6-A8DD-46F0C5CF8EE7}"/>
    <cellStyle name="Normal 13 14 6 2" xfId="22745" xr:uid="{5A5CB95B-7D26-412D-A312-5DC365D42766}"/>
    <cellStyle name="Normal 13 14 7" xfId="19989" xr:uid="{A072A224-17CE-4743-A74F-415842615402}"/>
    <cellStyle name="Normal 13 14 8" xfId="7747" xr:uid="{2D141A7D-7B49-4DD0-8D23-25363ACBBB57}"/>
    <cellStyle name="Normal 13 15" xfId="995" xr:uid="{6C89576A-FB65-4693-93AA-B2C703838522}"/>
    <cellStyle name="Normal 13 15 2" xfId="2153" xr:uid="{4270D173-BD8B-4FDE-8513-8F10C4B5B795}"/>
    <cellStyle name="Normal 13 15 2 2" xfId="3102" xr:uid="{1CDCB6F3-3E87-4219-9ADD-960A89ABF9E5}"/>
    <cellStyle name="Normal 13 15 2 2 2" xfId="4159" xr:uid="{EB17C972-3FD1-4897-8DD7-64FB56B02E8F}"/>
    <cellStyle name="Normal 13 15 2 2 2 2" xfId="18502" xr:uid="{553A23B4-1986-42F1-ADF5-1BBE4258A87E}"/>
    <cellStyle name="Normal 13 15 2 2 2 2 2" xfId="25014" xr:uid="{42B1EF5A-7A9A-44BB-B7BB-C00D7449A7BB}"/>
    <cellStyle name="Normal 13 15 2 2 2 3" xfId="22179" xr:uid="{2343B203-D081-460F-BD7D-CBD9575580B0}"/>
    <cellStyle name="Normal 13 15 2 2 2 4" xfId="10274" xr:uid="{27A7C726-068E-4577-BDE1-C89842BD0434}"/>
    <cellStyle name="Normal 13 15 2 2 3" xfId="17092" xr:uid="{09115E6C-D505-4CDF-A851-C87651F95EB9}"/>
    <cellStyle name="Normal 13 15 2 2 3 2" xfId="23749" xr:uid="{EB32C395-4A3A-4774-85BF-32DC74DC0B97}"/>
    <cellStyle name="Normal 13 15 2 2 4" xfId="20617" xr:uid="{38125D6B-DCD4-40B5-A828-BAA0F96A0414}"/>
    <cellStyle name="Normal 13 15 2 2 5" xfId="8412" xr:uid="{AD7C4300-1F02-4C7D-9068-9275301B03E7}"/>
    <cellStyle name="Normal 13 15 2 3" xfId="3328" xr:uid="{EF1AEDB0-20C1-4B6E-8DF7-800D5D3AF00A}"/>
    <cellStyle name="Normal 13 15 2 3 2" xfId="4369" xr:uid="{2006D786-5195-4EBA-B114-6393A2997771}"/>
    <cellStyle name="Normal 13 15 2 3 2 2" xfId="18667" xr:uid="{D7B907FF-7291-41B4-B9D9-6D5FB4E1B973}"/>
    <cellStyle name="Normal 13 15 2 3 2 2 2" xfId="25179" xr:uid="{48419B25-A2CA-4A42-8E13-779636D5A1C1}"/>
    <cellStyle name="Normal 13 15 2 3 2 3" xfId="22344" xr:uid="{E7F9411F-250B-40E8-8797-D39A0B70E81A}"/>
    <cellStyle name="Normal 13 15 2 3 2 4" xfId="10439" xr:uid="{AA5EFF3B-879B-4FE8-A763-1A9B0068E647}"/>
    <cellStyle name="Normal 13 15 2 3 3" xfId="17346" xr:uid="{BD370E34-04D7-4ECC-B263-9F3AAAEDDA86}"/>
    <cellStyle name="Normal 13 15 2 3 3 2" xfId="23923" xr:uid="{DED253C5-0BCF-44A1-9209-ABF2CF124FD3}"/>
    <cellStyle name="Normal 13 15 2 3 4" xfId="21088" xr:uid="{7B852569-F8A8-4093-93A7-062F60606C4E}"/>
    <cellStyle name="Normal 13 15 2 3 5" xfId="9093" xr:uid="{818989AE-6397-45D6-BDD1-3EC8572229DF}"/>
    <cellStyle name="Normal 13 15 2 4" xfId="3949" xr:uid="{457F9947-D463-40AC-A2BE-AE1F997A3A16}"/>
    <cellStyle name="Normal 13 15 2 4 2" xfId="18084" xr:uid="{D9FB632E-6D5E-4E6A-B08A-7EA959925252}"/>
    <cellStyle name="Normal 13 15 2 4 2 2" xfId="24596" xr:uid="{9908E70D-EA66-4E54-9A2B-B706CF1101F9}"/>
    <cellStyle name="Normal 13 15 2 4 3" xfId="21761" xr:uid="{4905D83A-E841-4AD4-BAF7-A16319D49E2B}"/>
    <cellStyle name="Normal 13 15 2 4 4" xfId="9856" xr:uid="{EE2D78F8-6DE3-46A3-AABB-367D5FC382DB}"/>
    <cellStyle name="Normal 13 15 2 5" xfId="10849" xr:uid="{ABDE9EB5-E4A1-4666-A687-A0A6380B5576}"/>
    <cellStyle name="Normal 13 15 2 5 2" xfId="22748" xr:uid="{4F30571E-6E70-461F-91FA-35666E713E12}"/>
    <cellStyle name="Normal 13 15 2 6" xfId="20199" xr:uid="{5404DA80-D6B1-4496-9807-40D2F387A78A}"/>
    <cellStyle name="Normal 13 15 2 7" xfId="7993" xr:uid="{9F829BD7-B7D9-4EFD-A02F-8C8794CC55A5}"/>
    <cellStyle name="Normal 13 15 3" xfId="2981" xr:uid="{18883429-D847-42DB-B949-BED9165D4AF8}"/>
    <cellStyle name="Normal 13 15 3 2" xfId="4054" xr:uid="{2BC9EE1A-9996-499C-A045-B24BC9081136}"/>
    <cellStyle name="Normal 13 15 3 2 2" xfId="10438" xr:uid="{D9BBA7E2-3799-404A-8788-233800CE5998}"/>
    <cellStyle name="Normal 13 15 3 2 2 2" xfId="18666" xr:uid="{67D04EC7-6568-4F8E-BF1A-46068CA5C5C4}"/>
    <cellStyle name="Normal 13 15 3 2 2 2 2" xfId="25178" xr:uid="{97D34D6E-DFA5-4FDF-B81A-51DE0B416ADC}"/>
    <cellStyle name="Normal 13 15 3 2 2 3" xfId="22343" xr:uid="{D668E7AA-45FE-4184-AB1C-40E7C01CB597}"/>
    <cellStyle name="Normal 13 15 3 2 3" xfId="17345" xr:uid="{C969BE9D-5B2A-4AB2-9536-5A940B155CAD}"/>
    <cellStyle name="Normal 13 15 3 2 3 2" xfId="23922" xr:uid="{9E5AADA5-C2FB-4EA8-824F-0D687D813815}"/>
    <cellStyle name="Normal 13 15 3 2 4" xfId="21087" xr:uid="{C0486AD1-4190-44B2-9879-6304A631637F}"/>
    <cellStyle name="Normal 13 15 3 2 5" xfId="9092" xr:uid="{E5FFA212-589A-4FAC-91B5-EFC0DA7ADDB8}"/>
    <cellStyle name="Normal 13 15 3 3" xfId="10065" xr:uid="{4FD3A6CA-3FD8-4B91-9C48-5AE47E9671F2}"/>
    <cellStyle name="Normal 13 15 3 3 2" xfId="18293" xr:uid="{46771139-63D5-4037-A009-88374068D6D7}"/>
    <cellStyle name="Normal 13 15 3 3 2 2" xfId="24805" xr:uid="{F93C2D62-C63A-4DFA-AED1-DC73C0621579}"/>
    <cellStyle name="Normal 13 15 3 3 3" xfId="21970" xr:uid="{84D98FC7-9834-4F0E-92CF-70E2174035DE}"/>
    <cellStyle name="Normal 13 15 3 4" xfId="16884" xr:uid="{C0C63F23-B91F-422B-9FF6-8D8EC2757810}"/>
    <cellStyle name="Normal 13 15 3 4 2" xfId="23541" xr:uid="{0E918EDB-74A2-46DA-A647-288CCEB01BB9}"/>
    <cellStyle name="Normal 13 15 3 5" xfId="20408" xr:uid="{6A3A0277-9B33-4C7D-B70D-194827054C3F}"/>
    <cellStyle name="Normal 13 15 3 6" xfId="8203" xr:uid="{7297476B-BD3F-4AE5-B770-3304998B6913}"/>
    <cellStyle name="Normal 13 15 4" xfId="3207" xr:uid="{63F1136A-6519-4AF0-8564-D6A036AB45F6}"/>
    <cellStyle name="Normal 13 15 4 2" xfId="4264" xr:uid="{83A8D264-3C40-40A7-A068-CB4E819E52DB}"/>
    <cellStyle name="Normal 13 15 4 3" xfId="8735" xr:uid="{E7E64937-BE0E-493A-AA02-8F7C53572849}"/>
    <cellStyle name="Normal 13 15 5" xfId="3657" xr:uid="{28996FEF-61AC-4F52-B501-6D339ED926B6}"/>
    <cellStyle name="Normal 13 15 5 2" xfId="17875" xr:uid="{43A4E537-98CD-40C8-A61E-CB4F3071356C}"/>
    <cellStyle name="Normal 13 15 5 2 2" xfId="24387" xr:uid="{733083CE-E8A6-4571-AAE6-CEC5FFE78AE4}"/>
    <cellStyle name="Normal 13 15 5 3" xfId="21552" xr:uid="{09F445C7-374F-4490-9446-72AB2F31607A}"/>
    <cellStyle name="Normal 13 15 5 4" xfId="9647" xr:uid="{8C3AC51F-7E61-48FB-B804-D3BDDAA61915}"/>
    <cellStyle name="Normal 13 15 6" xfId="10848" xr:uid="{0498E96B-134C-4111-B757-6D8B70F8C483}"/>
    <cellStyle name="Normal 13 15 6 2" xfId="22747" xr:uid="{DD443BEC-5403-4317-8845-DB244C2F8E73}"/>
    <cellStyle name="Normal 13 15 7" xfId="19990" xr:uid="{BC335980-93E7-4741-A998-F6C4521A3DD9}"/>
    <cellStyle name="Normal 13 15 8" xfId="7748" xr:uid="{BB8F890C-CCED-4C40-A639-C7C21E6C7E6D}"/>
    <cellStyle name="Normal 13 16" xfId="996" xr:uid="{D492A6E9-2432-42A3-AA78-6F40510BC578}"/>
    <cellStyle name="Normal 13 16 2" xfId="2154" xr:uid="{CC882F49-D1F0-479F-8411-C976D64BE7A8}"/>
    <cellStyle name="Normal 13 16 2 2" xfId="3103" xr:uid="{495ABE28-35E8-4782-B039-73F5A58F9007}"/>
    <cellStyle name="Normal 13 16 2 2 2" xfId="4160" xr:uid="{F90DFF4D-521D-49C3-9E54-4964618C907D}"/>
    <cellStyle name="Normal 13 16 2 2 2 2" xfId="18503" xr:uid="{8AF4E41E-C8DB-4EF2-8178-71EF6050B830}"/>
    <cellStyle name="Normal 13 16 2 2 2 2 2" xfId="25015" xr:uid="{FDAEE16B-30FA-484A-9962-3354FCE1E8B6}"/>
    <cellStyle name="Normal 13 16 2 2 2 3" xfId="22180" xr:uid="{5F942EC1-0D16-4A9E-ACCE-421F03689BCA}"/>
    <cellStyle name="Normal 13 16 2 2 2 4" xfId="10275" xr:uid="{85D1303E-5FA6-436B-89D8-068416946C12}"/>
    <cellStyle name="Normal 13 16 2 2 3" xfId="17093" xr:uid="{71D9A500-A2E9-408B-B414-D2C86D992EA9}"/>
    <cellStyle name="Normal 13 16 2 2 3 2" xfId="23750" xr:uid="{7CB89A1E-56A3-4889-962D-4606989F40CD}"/>
    <cellStyle name="Normal 13 16 2 2 4" xfId="20618" xr:uid="{56596909-2E38-4DBB-B669-45DF53EEED6A}"/>
    <cellStyle name="Normal 13 16 2 2 5" xfId="8413" xr:uid="{E46C5AD3-C36F-4AAE-A905-993C510016EF}"/>
    <cellStyle name="Normal 13 16 2 3" xfId="3329" xr:uid="{50B10114-35E1-4F88-9E0A-5D6BCD0ED9AD}"/>
    <cellStyle name="Normal 13 16 2 3 2" xfId="4370" xr:uid="{34569802-C98A-4CCD-B0F4-B31F7A3AD5CE}"/>
    <cellStyle name="Normal 13 16 2 3 2 2" xfId="18669" xr:uid="{60A73200-EFFA-4A46-A448-C193F75E326D}"/>
    <cellStyle name="Normal 13 16 2 3 2 2 2" xfId="25181" xr:uid="{FB46A67D-334C-488F-9381-BFA6DB360D34}"/>
    <cellStyle name="Normal 13 16 2 3 2 3" xfId="22346" xr:uid="{D5945358-8A79-4DFB-92ED-56A8506CB00D}"/>
    <cellStyle name="Normal 13 16 2 3 2 4" xfId="10441" xr:uid="{5440ED39-26E4-4B8B-9245-81C722F8F669}"/>
    <cellStyle name="Normal 13 16 2 3 3" xfId="17348" xr:uid="{285C5693-E12A-448A-A7F3-4317911A3E8A}"/>
    <cellStyle name="Normal 13 16 2 3 3 2" xfId="23925" xr:uid="{2DBBCCED-FB73-413B-99F6-930869A4D6CF}"/>
    <cellStyle name="Normal 13 16 2 3 4" xfId="21090" xr:uid="{D37239EB-9D54-485C-A32F-8619A5BE148C}"/>
    <cellStyle name="Normal 13 16 2 3 5" xfId="9095" xr:uid="{38C23F93-9AE4-45B9-BE0E-8146CEBFC2E1}"/>
    <cellStyle name="Normal 13 16 2 4" xfId="3950" xr:uid="{F2BEB956-6179-4FC0-AF28-CB686C386C92}"/>
    <cellStyle name="Normal 13 16 2 4 2" xfId="18085" xr:uid="{5A5839E4-428E-44EE-9AFE-188C4636A8CA}"/>
    <cellStyle name="Normal 13 16 2 4 2 2" xfId="24597" xr:uid="{6ADFB442-F525-4CAF-989B-FD807A070653}"/>
    <cellStyle name="Normal 13 16 2 4 3" xfId="21762" xr:uid="{2AF02328-353A-47AF-AABB-2B8C4626A15C}"/>
    <cellStyle name="Normal 13 16 2 4 4" xfId="9857" xr:uid="{8DA1FC55-6440-47BA-9E58-C3E6BD31149D}"/>
    <cellStyle name="Normal 13 16 2 5" xfId="10851" xr:uid="{71518CA5-2AD1-4C1D-B0F9-231F0903119E}"/>
    <cellStyle name="Normal 13 16 2 5 2" xfId="22750" xr:uid="{4AD63C93-BE19-4B8F-8F9B-42EE4C6888D5}"/>
    <cellStyle name="Normal 13 16 2 6" xfId="20200" xr:uid="{7A9E4FC1-B1A8-4C04-B8A3-3AFE1CCD4375}"/>
    <cellStyle name="Normal 13 16 2 7" xfId="7994" xr:uid="{7C31A333-C2C6-4C0C-B2A2-0C60819D0374}"/>
    <cellStyle name="Normal 13 16 3" xfId="2982" xr:uid="{34B25CDC-CC21-4603-AA84-94CF1E7F9B9D}"/>
    <cellStyle name="Normal 13 16 3 2" xfId="4055" xr:uid="{BBD3337B-9D11-4763-AD45-40B632BDA56F}"/>
    <cellStyle name="Normal 13 16 3 2 2" xfId="10440" xr:uid="{67836B67-058A-4641-915E-F30E0FED9BDF}"/>
    <cellStyle name="Normal 13 16 3 2 2 2" xfId="18668" xr:uid="{AF45A03E-0CF7-40D6-B666-8982746EE53A}"/>
    <cellStyle name="Normal 13 16 3 2 2 2 2" xfId="25180" xr:uid="{E060A391-07A9-4EEF-A309-A8F7CABACF9F}"/>
    <cellStyle name="Normal 13 16 3 2 2 3" xfId="22345" xr:uid="{561B3ACA-C3D8-456E-846A-057DC3DF8024}"/>
    <cellStyle name="Normal 13 16 3 2 3" xfId="17347" xr:uid="{7A5F47A0-CE2E-4A0C-A1B4-F014F8689EE7}"/>
    <cellStyle name="Normal 13 16 3 2 3 2" xfId="23924" xr:uid="{1653E460-49BF-499B-90FB-6610D888EDC4}"/>
    <cellStyle name="Normal 13 16 3 2 4" xfId="21089" xr:uid="{A701F6C9-6A00-49F3-9214-0820AF06EBE4}"/>
    <cellStyle name="Normal 13 16 3 2 5" xfId="9094" xr:uid="{54226D18-093F-4FBD-B260-ED52327FE4D3}"/>
    <cellStyle name="Normal 13 16 3 3" xfId="10066" xr:uid="{6576F8A5-1E92-4441-80D2-1CF9818A0962}"/>
    <cellStyle name="Normal 13 16 3 3 2" xfId="18294" xr:uid="{9451CFB0-FA52-4A40-9CE5-3994AB647BC8}"/>
    <cellStyle name="Normal 13 16 3 3 2 2" xfId="24806" xr:uid="{348AD8B1-74D7-4DCD-B6C0-18F72B37A02B}"/>
    <cellStyle name="Normal 13 16 3 3 3" xfId="21971" xr:uid="{109B9B7B-8E0F-4B33-B12A-F4029B59AD8A}"/>
    <cellStyle name="Normal 13 16 3 4" xfId="16885" xr:uid="{E2CB7839-147C-41B0-B904-74475ADBE410}"/>
    <cellStyle name="Normal 13 16 3 4 2" xfId="23542" xr:uid="{0B94DD3F-CFDA-408A-8183-7C3C2CF81103}"/>
    <cellStyle name="Normal 13 16 3 5" xfId="20409" xr:uid="{CF06C4E4-10FF-49E8-8BA0-A9DA6B33C7BE}"/>
    <cellStyle name="Normal 13 16 3 6" xfId="8204" xr:uid="{5171FAA4-6FF8-47D1-A6DA-BDB5AA533768}"/>
    <cellStyle name="Normal 13 16 4" xfId="3208" xr:uid="{BD01F3D5-F549-48AE-8FF4-F13793437252}"/>
    <cellStyle name="Normal 13 16 4 2" xfId="4265" xr:uid="{4FE33D10-855E-453F-9BB2-1E03C2ED0408}"/>
    <cellStyle name="Normal 13 16 4 3" xfId="8736" xr:uid="{E2B44E16-3D74-4EF9-A091-A2FAA03D09E2}"/>
    <cellStyle name="Normal 13 16 5" xfId="3658" xr:uid="{AEDEE777-271B-47ED-BCE0-C764D1C31C33}"/>
    <cellStyle name="Normal 13 16 5 2" xfId="17876" xr:uid="{283375E8-7684-4509-85A2-6FBB04816F66}"/>
    <cellStyle name="Normal 13 16 5 2 2" xfId="24388" xr:uid="{852E536A-F9C9-4715-BB06-F1DDD4CA5FC7}"/>
    <cellStyle name="Normal 13 16 5 3" xfId="21553" xr:uid="{0E94C4BA-1AAA-4674-91E6-DCCC3A4F0AB2}"/>
    <cellStyle name="Normal 13 16 5 4" xfId="9648" xr:uid="{76376882-F3E5-4126-80D4-69CFA1AEA2E2}"/>
    <cellStyle name="Normal 13 16 6" xfId="10850" xr:uid="{5B36C144-97B4-49DD-97C9-A3F7CA5C3239}"/>
    <cellStyle name="Normal 13 16 6 2" xfId="22749" xr:uid="{A3515EEA-41F9-4753-8291-532E7C59184B}"/>
    <cellStyle name="Normal 13 16 7" xfId="19991" xr:uid="{4EED2E5B-F69D-4B03-AF79-835626D02DE2}"/>
    <cellStyle name="Normal 13 16 8" xfId="7749" xr:uid="{7386E59D-27AC-4167-AD28-5CCBA3574D85}"/>
    <cellStyle name="Normal 13 17" xfId="997" xr:uid="{F5833505-D30C-4AC7-804A-C58BCB644BC7}"/>
    <cellStyle name="Normal 13 17 2" xfId="31928" xr:uid="{569F7C9C-75BE-4598-A5A1-170753D50F89}"/>
    <cellStyle name="Normal 13 18" xfId="998" xr:uid="{B75C62D9-B5E9-4905-BD40-2DFC578BF7FA}"/>
    <cellStyle name="Normal 13 18 2" xfId="31929" xr:uid="{3C5558DC-CA13-4361-BE0F-354A4ABD055C}"/>
    <cellStyle name="Normal 13 19" xfId="999" xr:uid="{75D5CEF6-8307-4A96-951F-D055CB71D31B}"/>
    <cellStyle name="Normal 13 19 2" xfId="31930" xr:uid="{69F1691C-15F3-4E99-B996-EA3247989151}"/>
    <cellStyle name="Normal 13 2" xfId="1000" xr:uid="{BF2AAB3C-000F-4FDC-B9AB-4BC4DA6E2C54}"/>
    <cellStyle name="Normal 13 2 10" xfId="10852" xr:uid="{96EAD365-C0C3-48EF-9C2F-D42898D1EDCA}"/>
    <cellStyle name="Normal 13 2 11" xfId="6268" xr:uid="{5F2201D7-6444-4CEF-A490-27924373EC77}"/>
    <cellStyle name="Normal 13 2 2" xfId="1001" xr:uid="{AE1E7FA9-4F92-41C1-8631-96854717DFFD}"/>
    <cellStyle name="Normal 13 2 2 2" xfId="2155" xr:uid="{388D6DDE-4D10-45D1-BA26-50F018C09826}"/>
    <cellStyle name="Normal 13 2 2 2 2" xfId="3104" xr:uid="{D9893424-5155-46E3-8A2F-AE0D255FAFFC}"/>
    <cellStyle name="Normal 13 2 2 2 2 2" xfId="4161" xr:uid="{93989AF3-4E88-4135-9A3A-ABC2BB63EF3C}"/>
    <cellStyle name="Normal 13 2 2 2 2 2 2" xfId="18504" xr:uid="{E8BEDA39-2DBE-415B-9D54-0FFBA27C79D5}"/>
    <cellStyle name="Normal 13 2 2 2 2 2 2 2" xfId="25016" xr:uid="{4094DF33-1E0D-4FDC-9BDB-7C2F9900B8F4}"/>
    <cellStyle name="Normal 13 2 2 2 2 2 3" xfId="22181" xr:uid="{171558F5-0DAE-4341-B0C5-A6CF7044880C}"/>
    <cellStyle name="Normal 13 2 2 2 2 2 4" xfId="10276" xr:uid="{1F679377-9FC0-4619-A257-6DD66E0B89A9}"/>
    <cellStyle name="Normal 13 2 2 2 2 3" xfId="17094" xr:uid="{CC48C646-A77C-4D51-A41C-B0E346C4ABBC}"/>
    <cellStyle name="Normal 13 2 2 2 2 3 2" xfId="23751" xr:uid="{A05FA537-AAD6-4161-87AA-BA51BD53E34C}"/>
    <cellStyle name="Normal 13 2 2 2 2 4" xfId="20619" xr:uid="{AEE19454-895B-43D0-B0B5-6B324C2305BB}"/>
    <cellStyle name="Normal 13 2 2 2 2 5" xfId="8414" xr:uid="{EA629B95-3BDB-40B0-AAE6-3EE11F23617B}"/>
    <cellStyle name="Normal 13 2 2 2 3" xfId="3330" xr:uid="{4ECD621D-7FF5-4D40-B426-4F22941B397A}"/>
    <cellStyle name="Normal 13 2 2 2 3 2" xfId="4371" xr:uid="{DF12F0C5-2DCC-42A8-9CAB-34C32D1E0EBE}"/>
    <cellStyle name="Normal 13 2 2 2 3 2 2" xfId="18671" xr:uid="{F3755BB3-2A77-492D-AA1F-14B4DA581142}"/>
    <cellStyle name="Normal 13 2 2 2 3 2 2 2" xfId="25183" xr:uid="{B665D3CE-BF9E-4F5C-BCC3-45A19D23E2DE}"/>
    <cellStyle name="Normal 13 2 2 2 3 2 3" xfId="22348" xr:uid="{CB61505D-2E03-49AC-AAC5-6D0B840B2A47}"/>
    <cellStyle name="Normal 13 2 2 2 3 2 4" xfId="10443" xr:uid="{CB1B6D71-E9B6-45F1-A579-CF79F735E2D7}"/>
    <cellStyle name="Normal 13 2 2 2 3 3" xfId="17350" xr:uid="{0349CFA8-5394-4B3C-9AA6-F0DEE4201375}"/>
    <cellStyle name="Normal 13 2 2 2 3 3 2" xfId="23927" xr:uid="{7F140DFE-5F5D-43FC-B883-800DAEA1AFF8}"/>
    <cellStyle name="Normal 13 2 2 2 3 4" xfId="21092" xr:uid="{F7E9EB3F-5B44-4693-BED7-0D8651D6A108}"/>
    <cellStyle name="Normal 13 2 2 2 3 5" xfId="9097" xr:uid="{10D4BCA2-853F-4C59-B237-B6C2E0119C55}"/>
    <cellStyle name="Normal 13 2 2 2 4" xfId="3951" xr:uid="{A02BA7F6-30A4-4AA9-9DF3-787140A9D6FA}"/>
    <cellStyle name="Normal 13 2 2 2 4 2" xfId="18086" xr:uid="{94609991-8305-4A70-ADB8-FED6DE1E5461}"/>
    <cellStyle name="Normal 13 2 2 2 4 2 2" xfId="24598" xr:uid="{D0D9BDA6-EFCB-4C99-9738-249E642C4B33}"/>
    <cellStyle name="Normal 13 2 2 2 4 3" xfId="21763" xr:uid="{536177ED-7400-4799-8897-E4955193529A}"/>
    <cellStyle name="Normal 13 2 2 2 4 4" xfId="9858" xr:uid="{50C3E8B8-C85F-4A78-A3E4-C571D64B5DBF}"/>
    <cellStyle name="Normal 13 2 2 2 5" xfId="10854" xr:uid="{E36D49FE-D653-4D98-81B3-CBE593BDE869}"/>
    <cellStyle name="Normal 13 2 2 2 5 2" xfId="22752" xr:uid="{33DE6C04-F75C-463F-9B11-0987643A316E}"/>
    <cellStyle name="Normal 13 2 2 2 6" xfId="20201" xr:uid="{E6702AF6-C6F7-4A78-B661-AF08ED4BB499}"/>
    <cellStyle name="Normal 13 2 2 2 7" xfId="7995" xr:uid="{F38B2C32-AD00-4505-947B-88CDE17AB0BA}"/>
    <cellStyle name="Normal 13 2 2 3" xfId="2983" xr:uid="{1D83920F-379E-4236-B8C0-FA1C4835234E}"/>
    <cellStyle name="Normal 13 2 2 3 2" xfId="4056" xr:uid="{AE12B1D0-C00C-4D46-8A22-AE903C812E9E}"/>
    <cellStyle name="Normal 13 2 2 3 2 2" xfId="10442" xr:uid="{F87E50CD-424E-467C-A99F-78B826719C15}"/>
    <cellStyle name="Normal 13 2 2 3 2 2 2" xfId="18670" xr:uid="{14841407-FE12-46FD-872E-E99201194CFC}"/>
    <cellStyle name="Normal 13 2 2 3 2 2 2 2" xfId="25182" xr:uid="{13336D0A-0B31-499E-8070-D54B27A9177D}"/>
    <cellStyle name="Normal 13 2 2 3 2 2 3" xfId="22347" xr:uid="{2EB965C9-4855-4CAB-AF53-24D919ECBF95}"/>
    <cellStyle name="Normal 13 2 2 3 2 3" xfId="17349" xr:uid="{009C26AE-93B2-4C95-897D-D778FCB842CB}"/>
    <cellStyle name="Normal 13 2 2 3 2 3 2" xfId="23926" xr:uid="{7C1BCD62-71DE-49CB-BA8B-48AF0BDCCC20}"/>
    <cellStyle name="Normal 13 2 2 3 2 4" xfId="21091" xr:uid="{A1161808-7D4F-4CEA-8DF4-5C3F9E13389F}"/>
    <cellStyle name="Normal 13 2 2 3 2 5" xfId="9096" xr:uid="{4F139614-EDDB-4273-A021-776A8F41DF16}"/>
    <cellStyle name="Normal 13 2 2 3 3" xfId="10067" xr:uid="{60244E7D-C812-4D35-94DD-0976D3CD6030}"/>
    <cellStyle name="Normal 13 2 2 3 3 2" xfId="18295" xr:uid="{04D7FDDC-79E3-4DC8-B0E6-23868D823EFB}"/>
    <cellStyle name="Normal 13 2 2 3 3 2 2" xfId="24807" xr:uid="{A37A505C-6714-4ECE-82A4-47947A83CB31}"/>
    <cellStyle name="Normal 13 2 2 3 3 3" xfId="21972" xr:uid="{FB5CB318-AFFA-401C-A732-E14EB4B01121}"/>
    <cellStyle name="Normal 13 2 2 3 4" xfId="16886" xr:uid="{7F1EFA2F-DED7-48FB-B0D8-E52FC203B478}"/>
    <cellStyle name="Normal 13 2 2 3 4 2" xfId="23543" xr:uid="{23A6E7D5-3198-4206-AF63-9C5C76C3FB73}"/>
    <cellStyle name="Normal 13 2 2 3 5" xfId="20410" xr:uid="{E011367A-ED5D-4BAB-97D9-3686EB4825E8}"/>
    <cellStyle name="Normal 13 2 2 3 6" xfId="8205" xr:uid="{AD142520-5E83-4014-97C4-F2786D3544D0}"/>
    <cellStyle name="Normal 13 2 2 4" xfId="3209" xr:uid="{08EE67A2-D5E1-4E0D-840C-CD74F028A6A6}"/>
    <cellStyle name="Normal 13 2 2 4 2" xfId="4266" xr:uid="{01FD8217-BFEB-4228-9264-2D69874A9414}"/>
    <cellStyle name="Normal 13 2 2 4 3" xfId="8737" xr:uid="{024F86D8-B266-498D-8091-687B10256180}"/>
    <cellStyle name="Normal 13 2 2 5" xfId="3659" xr:uid="{07D58202-CDD5-47A7-81D6-20D627EFD3A9}"/>
    <cellStyle name="Normal 13 2 2 5 2" xfId="17877" xr:uid="{79BCC8BE-B8B1-4FEE-8975-39B4D3CD2A6C}"/>
    <cellStyle name="Normal 13 2 2 5 2 2" xfId="24389" xr:uid="{B2D6B3C7-28F5-4F52-9869-CAAC1C3D5FDB}"/>
    <cellStyle name="Normal 13 2 2 5 3" xfId="21554" xr:uid="{23C225C0-A7D0-4488-BDC7-8A8EB872F8CE}"/>
    <cellStyle name="Normal 13 2 2 5 4" xfId="9649" xr:uid="{86991D9D-AE32-4E19-8AB1-99349F720F99}"/>
    <cellStyle name="Normal 13 2 2 6" xfId="10853" xr:uid="{8F56EF86-1CCF-4D81-8944-050993C0E7D1}"/>
    <cellStyle name="Normal 13 2 2 6 2" xfId="22751" xr:uid="{86F44546-F36A-49E3-AD4B-78737B716179}"/>
    <cellStyle name="Normal 13 2 2 7" xfId="19992" xr:uid="{D7CCD09F-504C-4BA4-B64A-668A851206F1}"/>
    <cellStyle name="Normal 13 2 2 8" xfId="7751" xr:uid="{3F507B68-7D75-4835-9E9F-0CC899D43E08}"/>
    <cellStyle name="Normal 13 2 3" xfId="1002" xr:uid="{D1458B26-0A38-4423-8060-1B9D83E6ADF3}"/>
    <cellStyle name="Normal 13 2 3 2" xfId="2156" xr:uid="{9366BF50-0A72-46C1-B385-4BB668153657}"/>
    <cellStyle name="Normal 13 2 3 2 2" xfId="3105" xr:uid="{1C347039-E963-49A4-A48D-A0661545AA1A}"/>
    <cellStyle name="Normal 13 2 3 2 2 2" xfId="4162" xr:uid="{B05303D5-E231-4AEE-B89F-D2F11C156BCB}"/>
    <cellStyle name="Normal 13 2 3 2 2 2 2" xfId="18505" xr:uid="{0B0BC323-E922-468D-BCE3-4EF4D1F5E4A1}"/>
    <cellStyle name="Normal 13 2 3 2 2 2 2 2" xfId="25017" xr:uid="{E3DDADEA-6121-4841-87F4-6223D5B218E4}"/>
    <cellStyle name="Normal 13 2 3 2 2 2 3" xfId="22182" xr:uid="{8B7C57F0-8629-400B-A600-FA10F1043179}"/>
    <cellStyle name="Normal 13 2 3 2 2 2 4" xfId="10277" xr:uid="{019F374B-8E54-42CB-9287-E1769FE2ECC6}"/>
    <cellStyle name="Normal 13 2 3 2 2 3" xfId="17095" xr:uid="{557B806B-CC40-420D-B9F8-0B2BA5BAF797}"/>
    <cellStyle name="Normal 13 2 3 2 2 3 2" xfId="23752" xr:uid="{390E444F-4DD4-4B8B-9C3B-00F1412947DC}"/>
    <cellStyle name="Normal 13 2 3 2 2 4" xfId="20620" xr:uid="{4BD25526-DE74-4326-B03B-3FCD4DB63621}"/>
    <cellStyle name="Normal 13 2 3 2 2 5" xfId="8415" xr:uid="{79E660FC-FABB-465B-9E68-6835C6E35DC9}"/>
    <cellStyle name="Normal 13 2 3 2 3" xfId="3331" xr:uid="{204BE122-D2D2-4ACC-925B-AF5C167BE335}"/>
    <cellStyle name="Normal 13 2 3 2 3 2" xfId="4372" xr:uid="{0167EE0D-BC8C-444B-A0A7-AF61B678E3BF}"/>
    <cellStyle name="Normal 13 2 3 2 3 2 2" xfId="18673" xr:uid="{32CCB6EE-3958-4783-8B73-DC34126E2D63}"/>
    <cellStyle name="Normal 13 2 3 2 3 2 2 2" xfId="25185" xr:uid="{3D53F3A6-EE3F-4B83-82D9-B7FD5F6BD20B}"/>
    <cellStyle name="Normal 13 2 3 2 3 2 3" xfId="22350" xr:uid="{86351E60-E182-42F3-A169-936CD476C597}"/>
    <cellStyle name="Normal 13 2 3 2 3 2 4" xfId="10445" xr:uid="{F815F5B2-5B5F-46D9-8868-880E4FFD24C2}"/>
    <cellStyle name="Normal 13 2 3 2 3 3" xfId="17352" xr:uid="{E4CE8C74-DB1B-4ADA-AE5C-6F58D9955395}"/>
    <cellStyle name="Normal 13 2 3 2 3 3 2" xfId="23929" xr:uid="{2F68BAE0-E261-4474-B24F-548D83AB4F3B}"/>
    <cellStyle name="Normal 13 2 3 2 3 4" xfId="21094" xr:uid="{F364FDBE-2970-4D88-AD9C-34183E71015C}"/>
    <cellStyle name="Normal 13 2 3 2 3 5" xfId="9099" xr:uid="{8C896B05-368F-4F78-928F-027C83E2329B}"/>
    <cellStyle name="Normal 13 2 3 2 4" xfId="3952" xr:uid="{7DAAB1A7-FC2A-46E0-8FF6-358DED15FB88}"/>
    <cellStyle name="Normal 13 2 3 2 4 2" xfId="18087" xr:uid="{65217EBA-9904-4288-B2C0-25AC5784E8AA}"/>
    <cellStyle name="Normal 13 2 3 2 4 2 2" xfId="24599" xr:uid="{5A35EDA7-6FD2-48DE-BC31-8E7FE228596C}"/>
    <cellStyle name="Normal 13 2 3 2 4 3" xfId="21764" xr:uid="{2D48B689-E582-4D2F-9ADD-E0EB73B328CC}"/>
    <cellStyle name="Normal 13 2 3 2 4 4" xfId="9859" xr:uid="{CBCAB5B6-3834-4B42-A4F6-53DA40B932F1}"/>
    <cellStyle name="Normal 13 2 3 2 5" xfId="10856" xr:uid="{6F46EC14-7BE1-4736-A3C0-EC07C9866C06}"/>
    <cellStyle name="Normal 13 2 3 2 5 2" xfId="22754" xr:uid="{B3C8F76D-119A-47A3-9952-E3886CC59EC4}"/>
    <cellStyle name="Normal 13 2 3 2 6" xfId="20202" xr:uid="{F1BE3FB4-90E7-4531-84AF-24C75FF87476}"/>
    <cellStyle name="Normal 13 2 3 2 7" xfId="7996" xr:uid="{D8926A03-993C-4C1A-8D37-B99F046DE694}"/>
    <cellStyle name="Normal 13 2 3 3" xfId="2984" xr:uid="{F70F5994-EA8B-4678-BAA8-9FD0AF4748BD}"/>
    <cellStyle name="Normal 13 2 3 3 2" xfId="4057" xr:uid="{3123596E-2C7D-4BEE-97AD-7AB69DA431B9}"/>
    <cellStyle name="Normal 13 2 3 3 2 2" xfId="10444" xr:uid="{4306610C-C6BD-474B-8B30-00DB0B33FEF6}"/>
    <cellStyle name="Normal 13 2 3 3 2 2 2" xfId="18672" xr:uid="{30CF1548-A239-4EB2-97EB-0C15012423DB}"/>
    <cellStyle name="Normal 13 2 3 3 2 2 2 2" xfId="25184" xr:uid="{79A411BB-6702-44EC-A42C-A7497E253168}"/>
    <cellStyle name="Normal 13 2 3 3 2 2 3" xfId="22349" xr:uid="{599C383E-13E5-45E1-95F5-4A5C11AF62BF}"/>
    <cellStyle name="Normal 13 2 3 3 2 3" xfId="17351" xr:uid="{B196CC0E-9B73-462D-8F94-57A9A126A3EB}"/>
    <cellStyle name="Normal 13 2 3 3 2 3 2" xfId="23928" xr:uid="{645A4EDC-D1A0-42CE-8A9B-D1E707D03710}"/>
    <cellStyle name="Normal 13 2 3 3 2 4" xfId="21093" xr:uid="{C076B297-912D-4186-AB76-92220C06A13D}"/>
    <cellStyle name="Normal 13 2 3 3 2 5" xfId="9098" xr:uid="{15BE4483-E431-4086-8D15-EC9751DD45E5}"/>
    <cellStyle name="Normal 13 2 3 3 3" xfId="10068" xr:uid="{784317C4-0EE9-4A9A-A081-AF1E2FA57E2A}"/>
    <cellStyle name="Normal 13 2 3 3 3 2" xfId="18296" xr:uid="{0B297B8B-6CA8-45BD-8601-1EED8081DED9}"/>
    <cellStyle name="Normal 13 2 3 3 3 2 2" xfId="24808" xr:uid="{3505B091-B8A5-43AF-8005-1C42601C47CB}"/>
    <cellStyle name="Normal 13 2 3 3 3 3" xfId="21973" xr:uid="{F5B8E832-8E36-4D96-958F-0AFB5FF23CAC}"/>
    <cellStyle name="Normal 13 2 3 3 4" xfId="16887" xr:uid="{2ADF4927-42AE-4320-B3D3-03AF4CF098D9}"/>
    <cellStyle name="Normal 13 2 3 3 4 2" xfId="23544" xr:uid="{DBE89CC0-D980-4822-AE25-C75D39926DE0}"/>
    <cellStyle name="Normal 13 2 3 3 5" xfId="20411" xr:uid="{99D1A123-0A65-43D5-9FDF-CA6A5391015D}"/>
    <cellStyle name="Normal 13 2 3 3 6" xfId="8206" xr:uid="{2ECEB834-F253-45B7-BF28-D4FCF9E13959}"/>
    <cellStyle name="Normal 13 2 3 4" xfId="3210" xr:uid="{BD76730E-D211-4039-BF45-94C6B675DEAF}"/>
    <cellStyle name="Normal 13 2 3 4 2" xfId="4267" xr:uid="{7DA907A9-6E85-4D9D-857B-E06DD08B517A}"/>
    <cellStyle name="Normal 13 2 3 4 3" xfId="8738" xr:uid="{20D24CC0-93AF-4B9B-93FE-32C63D617071}"/>
    <cellStyle name="Normal 13 2 3 5" xfId="3660" xr:uid="{CB7B20E0-30B7-4262-A458-0E7B078A8B1B}"/>
    <cellStyle name="Normal 13 2 3 5 2" xfId="17878" xr:uid="{CE839A37-104D-4B00-8143-DFBD2858CC48}"/>
    <cellStyle name="Normal 13 2 3 5 2 2" xfId="24390" xr:uid="{290E01FD-6D81-4B05-826A-B3424720BA3D}"/>
    <cellStyle name="Normal 13 2 3 5 3" xfId="21555" xr:uid="{FFF5017D-2B6D-4F14-A848-C20797ADE569}"/>
    <cellStyle name="Normal 13 2 3 5 4" xfId="9650" xr:uid="{8B7E7697-6D79-43FF-A550-1BF6EF2FB742}"/>
    <cellStyle name="Normal 13 2 3 6" xfId="10855" xr:uid="{45296E68-3B62-4458-9FC3-441828753B65}"/>
    <cellStyle name="Normal 13 2 3 6 2" xfId="22753" xr:uid="{6BBD99AB-77BE-46C5-8135-03D41826FE0B}"/>
    <cellStyle name="Normal 13 2 3 7" xfId="19993" xr:uid="{9EACA9A5-A832-4167-92AC-500335C86FB5}"/>
    <cellStyle name="Normal 13 2 3 8" xfId="7752" xr:uid="{31FBBD87-96C9-42DD-B1FD-2FCA6867819D}"/>
    <cellStyle name="Normal 13 2 4" xfId="1003" xr:uid="{165A14D6-EF9E-4567-8069-A8FB6F3D4131}"/>
    <cellStyle name="Normal 13 2 4 2" xfId="2157" xr:uid="{D034F91A-3298-4F5F-8152-2930582167C9}"/>
    <cellStyle name="Normal 13 2 4 2 2" xfId="3106" xr:uid="{54CCFF94-C9A4-4DC0-8763-874BA6158E4E}"/>
    <cellStyle name="Normal 13 2 4 2 2 2" xfId="4163" xr:uid="{0923D198-29C4-4E70-A294-81615CE0FA07}"/>
    <cellStyle name="Normal 13 2 4 2 2 2 2" xfId="18506" xr:uid="{67DED714-1587-41B2-A1B8-288A4B97A96B}"/>
    <cellStyle name="Normal 13 2 4 2 2 2 2 2" xfId="25018" xr:uid="{38BC2E4C-64F8-4F81-910E-3BCF6A2B859A}"/>
    <cellStyle name="Normal 13 2 4 2 2 2 3" xfId="22183" xr:uid="{BF43A83C-00BD-461A-8F50-AAC24FD9B173}"/>
    <cellStyle name="Normal 13 2 4 2 2 2 4" xfId="10278" xr:uid="{8AAD008D-9EB4-40E2-BACD-3CBF5827C1C6}"/>
    <cellStyle name="Normal 13 2 4 2 2 3" xfId="17096" xr:uid="{E944C572-43B3-42F1-BE49-C7994B799994}"/>
    <cellStyle name="Normal 13 2 4 2 2 3 2" xfId="23753" xr:uid="{A97FA6AA-04B2-4673-969F-D69DE0360B83}"/>
    <cellStyle name="Normal 13 2 4 2 2 4" xfId="20621" xr:uid="{FA575F47-35A3-4C68-BD5A-186B40834073}"/>
    <cellStyle name="Normal 13 2 4 2 2 5" xfId="8416" xr:uid="{02C52635-EFCD-4142-B9D7-8E9FFB38905A}"/>
    <cellStyle name="Normal 13 2 4 2 3" xfId="3332" xr:uid="{BFA193E3-CA06-4A8C-9E19-5A005E97DE91}"/>
    <cellStyle name="Normal 13 2 4 2 3 2" xfId="4373" xr:uid="{2660F4C9-C511-4395-9721-3C78E85127CF}"/>
    <cellStyle name="Normal 13 2 4 2 3 2 2" xfId="18675" xr:uid="{E322F8E9-0B82-4131-BEAC-3A676AC94621}"/>
    <cellStyle name="Normal 13 2 4 2 3 2 2 2" xfId="25187" xr:uid="{D1F28357-C81F-48ED-909A-9310C6E99685}"/>
    <cellStyle name="Normal 13 2 4 2 3 2 3" xfId="22352" xr:uid="{5933379E-B6B7-41DC-900E-0310266E7987}"/>
    <cellStyle name="Normal 13 2 4 2 3 2 4" xfId="10447" xr:uid="{50F81581-61CF-4F57-891E-A00C91B92928}"/>
    <cellStyle name="Normal 13 2 4 2 3 3" xfId="17354" xr:uid="{A71F86A7-4CF6-4DFD-814A-FF452EDD846A}"/>
    <cellStyle name="Normal 13 2 4 2 3 3 2" xfId="23931" xr:uid="{10D1AD1E-0AB6-4DF8-AEC7-EF55785676DC}"/>
    <cellStyle name="Normal 13 2 4 2 3 4" xfId="21096" xr:uid="{7B20DF33-92B9-4EFC-9673-48D355574D8A}"/>
    <cellStyle name="Normal 13 2 4 2 3 5" xfId="9101" xr:uid="{2FFCE4A7-BE3B-440F-A064-2E23DEB68B99}"/>
    <cellStyle name="Normal 13 2 4 2 4" xfId="3953" xr:uid="{29DDEA45-1EAC-44F1-A41E-295F97DE8B28}"/>
    <cellStyle name="Normal 13 2 4 2 4 2" xfId="18088" xr:uid="{798CCF81-5EE1-4251-9746-62CD7689FD15}"/>
    <cellStyle name="Normal 13 2 4 2 4 2 2" xfId="24600" xr:uid="{F60AA529-E52A-48A5-B899-B459A063CA5F}"/>
    <cellStyle name="Normal 13 2 4 2 4 3" xfId="21765" xr:uid="{285998EB-8872-47F9-9B55-A1764E9BBC3E}"/>
    <cellStyle name="Normal 13 2 4 2 4 4" xfId="9860" xr:uid="{8A2629D9-BAA2-4A46-9C8C-D4884091823B}"/>
    <cellStyle name="Normal 13 2 4 2 5" xfId="10858" xr:uid="{4C4A0CD4-D4AB-447A-A21C-B9AFFA945573}"/>
    <cellStyle name="Normal 13 2 4 2 5 2" xfId="22756" xr:uid="{0070A43E-85D7-4856-B9D5-E651EEBB1390}"/>
    <cellStyle name="Normal 13 2 4 2 6" xfId="20203" xr:uid="{7DB1635B-B62B-4EE9-AC22-38EADF474982}"/>
    <cellStyle name="Normal 13 2 4 2 7" xfId="7997" xr:uid="{A8776441-7270-470F-9690-06BDAAF7CCA3}"/>
    <cellStyle name="Normal 13 2 4 3" xfId="2985" xr:uid="{D4D0A7CD-B878-441D-AB05-B0A89782D796}"/>
    <cellStyle name="Normal 13 2 4 3 2" xfId="4058" xr:uid="{68A087E1-853D-4AAB-B5B9-DAD793BA3E49}"/>
    <cellStyle name="Normal 13 2 4 3 2 2" xfId="10446" xr:uid="{6546635E-9BCE-42CE-B10C-0FA0244754B0}"/>
    <cellStyle name="Normal 13 2 4 3 2 2 2" xfId="18674" xr:uid="{92F2053A-3D53-459F-968E-E88A59BC1B24}"/>
    <cellStyle name="Normal 13 2 4 3 2 2 2 2" xfId="25186" xr:uid="{0AF5039E-6913-40DD-B33D-CB148175C936}"/>
    <cellStyle name="Normal 13 2 4 3 2 2 3" xfId="22351" xr:uid="{C857FB1A-9AE6-44AF-8AE0-2CE7FE2B65CA}"/>
    <cellStyle name="Normal 13 2 4 3 2 3" xfId="17353" xr:uid="{910F8881-D9F5-4ECF-9B27-BCB62AFD2B6D}"/>
    <cellStyle name="Normal 13 2 4 3 2 3 2" xfId="23930" xr:uid="{8BC3D3B9-E893-4E0E-A252-B6479CDA9D1F}"/>
    <cellStyle name="Normal 13 2 4 3 2 4" xfId="21095" xr:uid="{B848426E-76E9-4AA4-87B9-4E506F91A75B}"/>
    <cellStyle name="Normal 13 2 4 3 2 5" xfId="9100" xr:uid="{A20AECED-7242-4B53-BD87-E565AD86DB38}"/>
    <cellStyle name="Normal 13 2 4 3 3" xfId="10069" xr:uid="{2FC62711-B676-4B49-A05F-569F7B1541BC}"/>
    <cellStyle name="Normal 13 2 4 3 3 2" xfId="18297" xr:uid="{5896B194-94C1-4921-9A5C-33562BFFFA4D}"/>
    <cellStyle name="Normal 13 2 4 3 3 2 2" xfId="24809" xr:uid="{550CCCE6-770B-427D-B778-36965D852019}"/>
    <cellStyle name="Normal 13 2 4 3 3 3" xfId="21974" xr:uid="{CED62356-862A-4ED6-8CB4-4A13652D5ADD}"/>
    <cellStyle name="Normal 13 2 4 3 4" xfId="16888" xr:uid="{1C6EA45C-32B8-4062-B0A0-4A50F3AAD86F}"/>
    <cellStyle name="Normal 13 2 4 3 4 2" xfId="23545" xr:uid="{C5AB378E-5D93-4C10-8195-B28B915AB6BB}"/>
    <cellStyle name="Normal 13 2 4 3 5" xfId="20412" xr:uid="{88F01959-B78B-4C14-BC1E-EFCEBCCED270}"/>
    <cellStyle name="Normal 13 2 4 3 6" xfId="8207" xr:uid="{3A20944B-1AC9-4A31-AC98-5FDBF653A541}"/>
    <cellStyle name="Normal 13 2 4 4" xfId="3211" xr:uid="{B2F8A9C8-09F6-4596-8C92-2A98D2541E51}"/>
    <cellStyle name="Normal 13 2 4 4 2" xfId="4268" xr:uid="{ECB800BC-DF62-4CF1-BC50-79549A16A089}"/>
    <cellStyle name="Normal 13 2 4 4 3" xfId="8739" xr:uid="{F5EF1077-3664-4DD1-A973-A492029AC19C}"/>
    <cellStyle name="Normal 13 2 4 5" xfId="3661" xr:uid="{35F864B9-6BA7-414B-9F71-42C24E9AB345}"/>
    <cellStyle name="Normal 13 2 4 5 2" xfId="17879" xr:uid="{98A0B8CE-3F8E-4FF6-AA21-1457AD10E14C}"/>
    <cellStyle name="Normal 13 2 4 5 2 2" xfId="24391" xr:uid="{7F00F515-CC82-49C8-BD4C-C88B6FAADB17}"/>
    <cellStyle name="Normal 13 2 4 5 3" xfId="21556" xr:uid="{FABC5F30-2048-4947-B897-D3DCAA4DB6E6}"/>
    <cellStyle name="Normal 13 2 4 5 4" xfId="9651" xr:uid="{FB9E7649-591A-4AA7-9368-78B37BE65A65}"/>
    <cellStyle name="Normal 13 2 4 6" xfId="10857" xr:uid="{159F6498-6EAD-4A56-9415-B9BFB54559BE}"/>
    <cellStyle name="Normal 13 2 4 6 2" xfId="22755" xr:uid="{0A24860F-ABEB-4666-8898-20D8BB882B05}"/>
    <cellStyle name="Normal 13 2 4 7" xfId="19994" xr:uid="{AD4F15C4-115C-4C86-A8F8-AEE401065E2C}"/>
    <cellStyle name="Normal 13 2 4 8" xfId="7753" xr:uid="{EA10E002-5B10-427C-88E3-422F2E773BD8}"/>
    <cellStyle name="Normal 13 2 5" xfId="1004" xr:uid="{7A0189CB-32E6-4639-85CA-C80BE10BBAE4}"/>
    <cellStyle name="Normal 13 2 5 2" xfId="2158" xr:uid="{8C9258CE-8F8D-4FDA-9178-2ECBB86AAF62}"/>
    <cellStyle name="Normal 13 2 5 2 2" xfId="3107" xr:uid="{ADDCBC8D-20C3-4559-A10E-C00EF5E705F0}"/>
    <cellStyle name="Normal 13 2 5 2 2 2" xfId="4164" xr:uid="{1F0AA807-32B1-4BFA-86EB-41DA92412145}"/>
    <cellStyle name="Normal 13 2 5 2 2 2 2" xfId="18507" xr:uid="{924FE413-86A4-450E-8138-48ED8099A1E9}"/>
    <cellStyle name="Normal 13 2 5 2 2 2 2 2" xfId="25019" xr:uid="{A4778636-3470-4CF9-A90B-922EFA52642F}"/>
    <cellStyle name="Normal 13 2 5 2 2 2 3" xfId="22184" xr:uid="{64E6672D-372E-4D17-9C5B-8B0A95DD079C}"/>
    <cellStyle name="Normal 13 2 5 2 2 2 4" xfId="10279" xr:uid="{6A60CAFD-1E86-4CF3-8717-43053E41CDAC}"/>
    <cellStyle name="Normal 13 2 5 2 2 3" xfId="17097" xr:uid="{E8F84DF0-6686-4A24-B55F-CC619AA23E17}"/>
    <cellStyle name="Normal 13 2 5 2 2 3 2" xfId="23754" xr:uid="{8E2529EE-9B12-4EB0-A1DE-3F98D5AE610E}"/>
    <cellStyle name="Normal 13 2 5 2 2 4" xfId="20622" xr:uid="{3706F152-BB79-464E-AFAC-F06B0CBCCC8E}"/>
    <cellStyle name="Normal 13 2 5 2 2 5" xfId="8417" xr:uid="{6583EE6E-DF33-4924-8005-E7B8D52CB48C}"/>
    <cellStyle name="Normal 13 2 5 2 3" xfId="3333" xr:uid="{CB9BC205-D753-4B27-9FE1-331EA7561A4A}"/>
    <cellStyle name="Normal 13 2 5 2 3 2" xfId="4374" xr:uid="{D4CB6B69-4770-4890-B072-94483DB9C255}"/>
    <cellStyle name="Normal 13 2 5 2 3 2 2" xfId="18677" xr:uid="{9A9C766D-7063-42A2-90CD-8A2D874316EE}"/>
    <cellStyle name="Normal 13 2 5 2 3 2 2 2" xfId="25189" xr:uid="{0C2B98D7-BA15-494D-B138-206C11BF06CD}"/>
    <cellStyle name="Normal 13 2 5 2 3 2 3" xfId="22354" xr:uid="{D97FD608-5988-4B9E-81FC-0A24A4F19CC1}"/>
    <cellStyle name="Normal 13 2 5 2 3 2 4" xfId="10449" xr:uid="{2EADAA09-88B3-4A53-8380-9264FD1500EE}"/>
    <cellStyle name="Normal 13 2 5 2 3 3" xfId="17356" xr:uid="{6A9D6C3A-88B8-4A73-B954-0DFBD470CE29}"/>
    <cellStyle name="Normal 13 2 5 2 3 3 2" xfId="23933" xr:uid="{593AAD30-1540-4648-A525-8EF48EDA5092}"/>
    <cellStyle name="Normal 13 2 5 2 3 4" xfId="21098" xr:uid="{3E52CEB3-B96C-4DA1-8174-BAE3C1E90BD2}"/>
    <cellStyle name="Normal 13 2 5 2 3 5" xfId="9103" xr:uid="{68EBD392-2D42-4C7D-A914-4F1F1AD2A203}"/>
    <cellStyle name="Normal 13 2 5 2 4" xfId="3954" xr:uid="{04ABB7C4-54D0-4D4E-B2B6-8B3593779E91}"/>
    <cellStyle name="Normal 13 2 5 2 4 2" xfId="18089" xr:uid="{E2CD563C-92DD-4ED9-904B-2D5DCEF0F04A}"/>
    <cellStyle name="Normal 13 2 5 2 4 2 2" xfId="24601" xr:uid="{6AD6CEDF-3549-4D58-8A42-1BF5CF9BA117}"/>
    <cellStyle name="Normal 13 2 5 2 4 3" xfId="21766" xr:uid="{FAC58CB8-DB2A-4816-9083-5FCD1CA89AF7}"/>
    <cellStyle name="Normal 13 2 5 2 4 4" xfId="9861" xr:uid="{5EEF053B-7125-49FD-9741-1B017D6A32C3}"/>
    <cellStyle name="Normal 13 2 5 2 5" xfId="10860" xr:uid="{B924D24F-D7B6-49AF-9FF1-61B59CC407DD}"/>
    <cellStyle name="Normal 13 2 5 2 5 2" xfId="22758" xr:uid="{517F10D0-9C47-46F9-98F9-4DB075C56110}"/>
    <cellStyle name="Normal 13 2 5 2 6" xfId="20204" xr:uid="{A5CFA618-5D19-4C0B-9B3E-FA43992006DF}"/>
    <cellStyle name="Normal 13 2 5 2 7" xfId="7998" xr:uid="{0240AF51-0AF1-4C01-909B-C06A72961C5B}"/>
    <cellStyle name="Normal 13 2 5 3" xfId="2986" xr:uid="{56F03A81-CF33-404C-A282-1B7FE0336CD8}"/>
    <cellStyle name="Normal 13 2 5 3 2" xfId="4059" xr:uid="{4F7BBF68-F7FA-4C12-BC4A-7B59BC52FAEA}"/>
    <cellStyle name="Normal 13 2 5 3 2 2" xfId="10448" xr:uid="{5A72DE5F-4D23-410A-A705-04B634E119F1}"/>
    <cellStyle name="Normal 13 2 5 3 2 2 2" xfId="18676" xr:uid="{C01000FD-B793-4011-8B40-A9C6B1F8BBEA}"/>
    <cellStyle name="Normal 13 2 5 3 2 2 2 2" xfId="25188" xr:uid="{F633410C-751D-4D63-B378-4DE12EA9AED0}"/>
    <cellStyle name="Normal 13 2 5 3 2 2 3" xfId="22353" xr:uid="{60387D38-B730-4CC9-92B0-0F1841C9D337}"/>
    <cellStyle name="Normal 13 2 5 3 2 3" xfId="17355" xr:uid="{8B2ECDBE-AABB-4D81-9C30-DB7F0BE789DF}"/>
    <cellStyle name="Normal 13 2 5 3 2 3 2" xfId="23932" xr:uid="{96168CEE-3BB0-4763-AFFE-84487CDAC2A8}"/>
    <cellStyle name="Normal 13 2 5 3 2 4" xfId="21097" xr:uid="{0AEEFBA9-85BC-4048-B8BB-18BE846F3E2A}"/>
    <cellStyle name="Normal 13 2 5 3 2 5" xfId="9102" xr:uid="{C74D2303-4250-4D3D-BFE5-3D8CB2754B7A}"/>
    <cellStyle name="Normal 13 2 5 3 3" xfId="10070" xr:uid="{EC3D86A0-EBC7-4D63-A30E-D3436164DD62}"/>
    <cellStyle name="Normal 13 2 5 3 3 2" xfId="18298" xr:uid="{6CFB61A5-81D4-4DC9-A546-A1B3DAF1973F}"/>
    <cellStyle name="Normal 13 2 5 3 3 2 2" xfId="24810" xr:uid="{7D6D49F0-DC2D-43EF-92A6-519600D74ED8}"/>
    <cellStyle name="Normal 13 2 5 3 3 3" xfId="21975" xr:uid="{A6A2675D-5909-4624-B8C1-734E45F37050}"/>
    <cellStyle name="Normal 13 2 5 3 4" xfId="16889" xr:uid="{BE29CA13-0A68-4E62-80E5-7FD994063922}"/>
    <cellStyle name="Normal 13 2 5 3 4 2" xfId="23546" xr:uid="{D8A5E92F-D70C-4BEE-85DF-3421A58BD525}"/>
    <cellStyle name="Normal 13 2 5 3 5" xfId="20413" xr:uid="{B20C935C-8DB3-4EA7-B3CA-DF21C9FBA026}"/>
    <cellStyle name="Normal 13 2 5 3 6" xfId="8208" xr:uid="{72E46937-875F-4138-9D33-155D84C03A4E}"/>
    <cellStyle name="Normal 13 2 5 4" xfId="3212" xr:uid="{994E8EB1-BD13-4171-9505-267B8C85519D}"/>
    <cellStyle name="Normal 13 2 5 4 2" xfId="4269" xr:uid="{735F0C11-A8E9-45D2-B9D2-999C2D3345C2}"/>
    <cellStyle name="Normal 13 2 5 4 3" xfId="8740" xr:uid="{ADD107AF-3B28-4511-9FF8-99DD225BA0DA}"/>
    <cellStyle name="Normal 13 2 5 5" xfId="3662" xr:uid="{72295AB6-F6A8-4C8C-958D-7A10E6497745}"/>
    <cellStyle name="Normal 13 2 5 5 2" xfId="17880" xr:uid="{1020846E-88A5-4059-B3A3-82070183EF4F}"/>
    <cellStyle name="Normal 13 2 5 5 2 2" xfId="24392" xr:uid="{EF6559C1-8D2B-4AA6-ADD9-36A3A11AFDF7}"/>
    <cellStyle name="Normal 13 2 5 5 3" xfId="21557" xr:uid="{18783A54-FA5B-41C6-84F6-AFD5B07B3AE4}"/>
    <cellStyle name="Normal 13 2 5 5 4" xfId="9652" xr:uid="{B21275D9-309B-4978-855C-3108E478E9EE}"/>
    <cellStyle name="Normal 13 2 5 6" xfId="10859" xr:uid="{16E670AF-3F3E-4B1E-84AC-5B05D4A008D0}"/>
    <cellStyle name="Normal 13 2 5 6 2" xfId="22757" xr:uid="{B524D282-7997-4789-B2A5-B901BA787B18}"/>
    <cellStyle name="Normal 13 2 5 7" xfId="19995" xr:uid="{DD2254C9-5C42-447D-859F-52ABF8DA7592}"/>
    <cellStyle name="Normal 13 2 5 8" xfId="7754" xr:uid="{E52BD086-9C8E-4699-998A-744D1E9AB3A5}"/>
    <cellStyle name="Normal 13 2 6" xfId="1005" xr:uid="{0613F93C-841F-42C1-9E9D-30BEB9934776}"/>
    <cellStyle name="Normal 13 2 6 2" xfId="2159" xr:uid="{036C676D-7503-48D1-8C98-1A942A670E2C}"/>
    <cellStyle name="Normal 13 2 6 2 2" xfId="3108" xr:uid="{3B54A152-1C15-4538-8A5D-139DA98D1178}"/>
    <cellStyle name="Normal 13 2 6 2 2 2" xfId="4165" xr:uid="{2701A59A-5F72-470A-83E5-229A560EF467}"/>
    <cellStyle name="Normal 13 2 6 2 2 2 2" xfId="18508" xr:uid="{44C578D5-9663-45DD-8B5E-CFF9F37D47CC}"/>
    <cellStyle name="Normal 13 2 6 2 2 2 2 2" xfId="25020" xr:uid="{FDEC85D8-2FA9-4DCD-A826-2E3732F40C43}"/>
    <cellStyle name="Normal 13 2 6 2 2 2 3" xfId="22185" xr:uid="{82096504-0173-4B7D-BC40-0BD410CA581F}"/>
    <cellStyle name="Normal 13 2 6 2 2 2 4" xfId="10280" xr:uid="{A6410D3F-C597-4FEF-8745-26CDFAA3BD14}"/>
    <cellStyle name="Normal 13 2 6 2 2 3" xfId="17098" xr:uid="{C8FA8BFB-4BDC-424E-8E1D-7B51B09C1497}"/>
    <cellStyle name="Normal 13 2 6 2 2 3 2" xfId="23755" xr:uid="{FF536062-49FA-4114-9E5F-EE485B522FF5}"/>
    <cellStyle name="Normal 13 2 6 2 2 4" xfId="20623" xr:uid="{717B4A91-543B-44DF-9D09-EFEDA9ADDB86}"/>
    <cellStyle name="Normal 13 2 6 2 2 5" xfId="8418" xr:uid="{709CDB1B-B106-40AB-8E03-D99665DD92C2}"/>
    <cellStyle name="Normal 13 2 6 2 3" xfId="3334" xr:uid="{926FE2C4-F23C-44F1-ABAA-64B8ED7FAD26}"/>
    <cellStyle name="Normal 13 2 6 2 3 2" xfId="4375" xr:uid="{3441CD57-869C-4307-A73D-CFE5585F6185}"/>
    <cellStyle name="Normal 13 2 6 2 3 2 2" xfId="18679" xr:uid="{CD346AB7-789C-4C1A-8CE3-1C8A1C0D2BD2}"/>
    <cellStyle name="Normal 13 2 6 2 3 2 2 2" xfId="25191" xr:uid="{5F2F4474-E8F4-4180-B781-CB8C003A5AF3}"/>
    <cellStyle name="Normal 13 2 6 2 3 2 3" xfId="22356" xr:uid="{0D3F25CD-9E23-4046-B453-EF78D12BBD85}"/>
    <cellStyle name="Normal 13 2 6 2 3 2 4" xfId="10451" xr:uid="{78DF245A-5D19-4316-8313-33F2B19C0A49}"/>
    <cellStyle name="Normal 13 2 6 2 3 3" xfId="17358" xr:uid="{10B7D947-D6E3-4377-98CF-58A1062039D5}"/>
    <cellStyle name="Normal 13 2 6 2 3 3 2" xfId="23935" xr:uid="{8B3D7874-A5E7-475B-A5BA-F80F4DB386B0}"/>
    <cellStyle name="Normal 13 2 6 2 3 4" xfId="21100" xr:uid="{CFEF6D60-B8FA-48DB-AA8B-17CB50F45FD9}"/>
    <cellStyle name="Normal 13 2 6 2 3 5" xfId="9105" xr:uid="{7052C9A9-9B96-43F6-AE58-0A8B9CC761AE}"/>
    <cellStyle name="Normal 13 2 6 2 4" xfId="3955" xr:uid="{C2C9F59D-A287-4052-9090-9174FB7BCBD8}"/>
    <cellStyle name="Normal 13 2 6 2 4 2" xfId="18090" xr:uid="{DBC0F189-7669-45B3-BA71-7E40796C4CD6}"/>
    <cellStyle name="Normal 13 2 6 2 4 2 2" xfId="24602" xr:uid="{1B8A3E8E-B209-4D39-AF4B-6F2E9AA18624}"/>
    <cellStyle name="Normal 13 2 6 2 4 3" xfId="21767" xr:uid="{ABC1C55F-8169-4FD9-BFA3-4C4C31B4EE3F}"/>
    <cellStyle name="Normal 13 2 6 2 4 4" xfId="9862" xr:uid="{800C5EB4-DDE4-49A7-9FAB-881EBAE3FC03}"/>
    <cellStyle name="Normal 13 2 6 2 5" xfId="10862" xr:uid="{1045EA1F-DE11-4FF5-AEFD-FD308A2747DF}"/>
    <cellStyle name="Normal 13 2 6 2 5 2" xfId="22760" xr:uid="{9AF0FE44-3402-43F9-A3F7-EDB5DE369E19}"/>
    <cellStyle name="Normal 13 2 6 2 6" xfId="20205" xr:uid="{B0DB2901-93D9-4933-930D-39E9257C7E9F}"/>
    <cellStyle name="Normal 13 2 6 2 7" xfId="7999" xr:uid="{2D34414B-A179-419D-81F3-C7980A9F0ACB}"/>
    <cellStyle name="Normal 13 2 6 3" xfId="2987" xr:uid="{1BD44725-8789-444E-99E1-772E9004C11A}"/>
    <cellStyle name="Normal 13 2 6 3 2" xfId="4060" xr:uid="{190464AA-F45F-454F-B6D7-0CA12388D59C}"/>
    <cellStyle name="Normal 13 2 6 3 2 2" xfId="10450" xr:uid="{C418A7B5-AACD-470F-B949-E9C44E03B4FA}"/>
    <cellStyle name="Normal 13 2 6 3 2 2 2" xfId="18678" xr:uid="{9A09C8C5-7EBB-4BBC-8952-D4A5412679C3}"/>
    <cellStyle name="Normal 13 2 6 3 2 2 2 2" xfId="25190" xr:uid="{C17A6C5F-0006-4013-99CD-85C59283FEF0}"/>
    <cellStyle name="Normal 13 2 6 3 2 2 3" xfId="22355" xr:uid="{D1A05D67-DC54-4262-80A8-02CC341B7F2A}"/>
    <cellStyle name="Normal 13 2 6 3 2 3" xfId="17357" xr:uid="{3D0A5068-9AA7-4721-8CFB-7507D339C3DF}"/>
    <cellStyle name="Normal 13 2 6 3 2 3 2" xfId="23934" xr:uid="{9C6A861C-7911-4CA1-9270-4BCCA42F6D33}"/>
    <cellStyle name="Normal 13 2 6 3 2 4" xfId="21099" xr:uid="{FAB7C714-6641-42E8-B8E9-BECA14CFD8C6}"/>
    <cellStyle name="Normal 13 2 6 3 2 5" xfId="9104" xr:uid="{0647399A-C6F5-4DA7-858F-19A502DF9F55}"/>
    <cellStyle name="Normal 13 2 6 3 3" xfId="10071" xr:uid="{7C95105A-880A-411D-A620-9E64CEE090B7}"/>
    <cellStyle name="Normal 13 2 6 3 3 2" xfId="18299" xr:uid="{EE92DE08-13A3-47E3-9389-31D89DBCE9BF}"/>
    <cellStyle name="Normal 13 2 6 3 3 2 2" xfId="24811" xr:uid="{12220C1E-C738-40C3-91C4-FD039988675A}"/>
    <cellStyle name="Normal 13 2 6 3 3 3" xfId="21976" xr:uid="{E7318B58-61CD-4E1A-B525-8E21CB1C1FC3}"/>
    <cellStyle name="Normal 13 2 6 3 4" xfId="16890" xr:uid="{004B466D-FE27-4BB7-9B7D-B6F6D6284276}"/>
    <cellStyle name="Normal 13 2 6 3 4 2" xfId="23547" xr:uid="{F162C142-3989-4C07-AA06-90DD73A06E02}"/>
    <cellStyle name="Normal 13 2 6 3 5" xfId="20414" xr:uid="{F03B7735-3CF5-413D-A6BB-8ECDEC19ABAD}"/>
    <cellStyle name="Normal 13 2 6 3 6" xfId="8209" xr:uid="{8EA44F1F-8A01-4F71-B982-9EC08DD7C99F}"/>
    <cellStyle name="Normal 13 2 6 4" xfId="3213" xr:uid="{65786902-7A10-48B9-92DB-D0880BDCDD5E}"/>
    <cellStyle name="Normal 13 2 6 4 2" xfId="4270" xr:uid="{C9CCD132-7A29-4252-8547-E2B4BE4795A8}"/>
    <cellStyle name="Normal 13 2 6 4 3" xfId="8741" xr:uid="{DFC55BD1-1C16-414B-8BC8-E1AECEFA8CFE}"/>
    <cellStyle name="Normal 13 2 6 5" xfId="3663" xr:uid="{2D128137-CAD1-4773-8288-E71634FF287A}"/>
    <cellStyle name="Normal 13 2 6 5 2" xfId="17881" xr:uid="{06D8A95A-DE1F-4CB2-9256-AA3D2FEA447D}"/>
    <cellStyle name="Normal 13 2 6 5 2 2" xfId="24393" xr:uid="{53572CEC-20A0-4908-82FB-36B121AAAAA2}"/>
    <cellStyle name="Normal 13 2 6 5 3" xfId="21558" xr:uid="{BD6FAB68-6F8F-4B43-A395-342D8CB51B8C}"/>
    <cellStyle name="Normal 13 2 6 5 4" xfId="9653" xr:uid="{A4CEBFBD-2C79-4CE1-A186-BC3F239DA42F}"/>
    <cellStyle name="Normal 13 2 6 6" xfId="10861" xr:uid="{731983F2-EDF7-48C4-A888-B9C959BD0230}"/>
    <cellStyle name="Normal 13 2 6 6 2" xfId="22759" xr:uid="{DA089C32-0C95-4715-B3F3-7659F40B6A72}"/>
    <cellStyle name="Normal 13 2 6 7" xfId="19996" xr:uid="{10759433-9A87-49DD-9F27-6B3DDFC8AD77}"/>
    <cellStyle name="Normal 13 2 6 8" xfId="7755" xr:uid="{87DC60CD-A2B0-4EF7-90A3-57BC8ABC4104}"/>
    <cellStyle name="Normal 13 2 7" xfId="1006" xr:uid="{7721BECE-214B-4F89-B184-C17386BE42DC}"/>
    <cellStyle name="Normal 13 2 7 2" xfId="2160" xr:uid="{E9D593AF-2AE1-4DA9-827F-1615B63930A3}"/>
    <cellStyle name="Normal 13 2 7 2 2" xfId="3109" xr:uid="{856AFDAE-53EC-41C2-BFE6-639165C2C148}"/>
    <cellStyle name="Normal 13 2 7 2 2 2" xfId="4166" xr:uid="{3664160A-AE26-478B-9858-824D35CA1C7B}"/>
    <cellStyle name="Normal 13 2 7 2 2 2 2" xfId="18509" xr:uid="{4896AF9C-278B-4944-8A53-63A39FA75228}"/>
    <cellStyle name="Normal 13 2 7 2 2 2 2 2" xfId="25021" xr:uid="{9E591213-1331-420A-A5A6-C77ADBCA9229}"/>
    <cellStyle name="Normal 13 2 7 2 2 2 3" xfId="22186" xr:uid="{E8E371F9-3904-49E4-A417-686EC759E057}"/>
    <cellStyle name="Normal 13 2 7 2 2 2 4" xfId="10281" xr:uid="{C52BD385-D3B6-4806-9F3D-A8FF6A70EDBD}"/>
    <cellStyle name="Normal 13 2 7 2 2 3" xfId="17099" xr:uid="{CFCAD63D-E73D-46B4-BC45-5297DA5CCE90}"/>
    <cellStyle name="Normal 13 2 7 2 2 3 2" xfId="23756" xr:uid="{C2ED95BC-E5DE-4891-B1E0-B3A7E439DAB5}"/>
    <cellStyle name="Normal 13 2 7 2 2 4" xfId="20624" xr:uid="{B93D0068-C773-44A8-B4B4-B95A4E9667AE}"/>
    <cellStyle name="Normal 13 2 7 2 2 5" xfId="8419" xr:uid="{3B8E4D43-FAAC-411F-AA1E-BDDB60DF3E1F}"/>
    <cellStyle name="Normal 13 2 7 2 3" xfId="3335" xr:uid="{73DD790E-BED7-4805-B311-984D0AB4B2D0}"/>
    <cellStyle name="Normal 13 2 7 2 3 2" xfId="4376" xr:uid="{2EE40F70-50B3-4A25-9D1E-D7BDF4127DA6}"/>
    <cellStyle name="Normal 13 2 7 2 3 2 2" xfId="18681" xr:uid="{F9D5B571-F2E4-4AA3-9846-12DDD262D1AA}"/>
    <cellStyle name="Normal 13 2 7 2 3 2 2 2" xfId="25193" xr:uid="{FF2F1F6B-5786-4827-819F-2CE1BAF45159}"/>
    <cellStyle name="Normal 13 2 7 2 3 2 3" xfId="22358" xr:uid="{E05F90D4-B6BD-4F7F-BE3E-8110A976D3EA}"/>
    <cellStyle name="Normal 13 2 7 2 3 2 4" xfId="10453" xr:uid="{46FEC2CA-37DE-4F45-AD66-D8890080E748}"/>
    <cellStyle name="Normal 13 2 7 2 3 3" xfId="17360" xr:uid="{D129EB6A-0314-48AA-A6F4-3259496D95AB}"/>
    <cellStyle name="Normal 13 2 7 2 3 3 2" xfId="23937" xr:uid="{6BA570A8-04E8-487C-B636-1987F28973F5}"/>
    <cellStyle name="Normal 13 2 7 2 3 4" xfId="21102" xr:uid="{B7B90F39-012E-463C-A50E-C209D8804CF3}"/>
    <cellStyle name="Normal 13 2 7 2 3 5" xfId="9107" xr:uid="{A27026BF-BFF1-44B8-B0E7-01D0A94DD911}"/>
    <cellStyle name="Normal 13 2 7 2 4" xfId="3956" xr:uid="{A70E37EA-89F5-49E9-8DDB-212E94D44485}"/>
    <cellStyle name="Normal 13 2 7 2 4 2" xfId="18091" xr:uid="{D831E859-FD92-44BA-B9CA-1FAB03B46B47}"/>
    <cellStyle name="Normal 13 2 7 2 4 2 2" xfId="24603" xr:uid="{B64179E7-610B-4E6F-8C0B-93471D7DE8D1}"/>
    <cellStyle name="Normal 13 2 7 2 4 3" xfId="21768" xr:uid="{FB59BE7E-524D-470B-B214-0D6BE39743CD}"/>
    <cellStyle name="Normal 13 2 7 2 4 4" xfId="9863" xr:uid="{6ABF27A2-BC3B-4F75-83E0-C4DE556099A6}"/>
    <cellStyle name="Normal 13 2 7 2 5" xfId="10864" xr:uid="{C2BEBB53-02B8-4F2F-9516-6EDCBCB70714}"/>
    <cellStyle name="Normal 13 2 7 2 5 2" xfId="22762" xr:uid="{3BB50298-FF82-4F62-B494-F14E62D5DCBC}"/>
    <cellStyle name="Normal 13 2 7 2 6" xfId="20206" xr:uid="{5A0161E8-8CA0-42DC-84E6-6AEDF3426023}"/>
    <cellStyle name="Normal 13 2 7 2 7" xfId="8000" xr:uid="{3C16B405-8972-4A94-BEA6-113423690024}"/>
    <cellStyle name="Normal 13 2 7 3" xfId="2988" xr:uid="{F021E1BA-B28F-4F90-B14B-B5A391AC2EDE}"/>
    <cellStyle name="Normal 13 2 7 3 2" xfId="4061" xr:uid="{3AEF88E3-F212-4FDC-B026-4C6C24A7E883}"/>
    <cellStyle name="Normal 13 2 7 3 2 2" xfId="10452" xr:uid="{95FC4B6A-8BCE-471D-A89C-CC5AA198FF93}"/>
    <cellStyle name="Normal 13 2 7 3 2 2 2" xfId="18680" xr:uid="{94C7D308-26B1-4292-8E72-1B29DCFEFACB}"/>
    <cellStyle name="Normal 13 2 7 3 2 2 2 2" xfId="25192" xr:uid="{C9EE4EFF-B400-4AB5-AFE2-8DF48546AD5D}"/>
    <cellStyle name="Normal 13 2 7 3 2 2 3" xfId="22357" xr:uid="{66BA0A6D-D76B-4293-93F9-305B8B297857}"/>
    <cellStyle name="Normal 13 2 7 3 2 3" xfId="17359" xr:uid="{67780277-ECB0-4D9C-9A9F-AF40F5F06CA6}"/>
    <cellStyle name="Normal 13 2 7 3 2 3 2" xfId="23936" xr:uid="{F721AF94-0C5E-4F7E-9362-6E32276944A9}"/>
    <cellStyle name="Normal 13 2 7 3 2 4" xfId="21101" xr:uid="{927B8C84-B199-4B7E-A601-AE546F01EEC5}"/>
    <cellStyle name="Normal 13 2 7 3 2 5" xfId="9106" xr:uid="{AA7FF0C2-DBDA-499A-BD26-BFA6B7AB1066}"/>
    <cellStyle name="Normal 13 2 7 3 3" xfId="10072" xr:uid="{75586ADD-283D-4FF8-B2B7-31C906875F37}"/>
    <cellStyle name="Normal 13 2 7 3 3 2" xfId="18300" xr:uid="{9C150C12-B2F9-4E43-A48B-8A1F80702814}"/>
    <cellStyle name="Normal 13 2 7 3 3 2 2" xfId="24812" xr:uid="{7D935D9A-8EC8-407C-965E-AFA9EA85A061}"/>
    <cellStyle name="Normal 13 2 7 3 3 3" xfId="21977" xr:uid="{487BE59C-DF7E-4E54-87BF-D0D6C3895846}"/>
    <cellStyle name="Normal 13 2 7 3 4" xfId="16891" xr:uid="{A48E388B-82D2-456A-AD4A-F2664475BC57}"/>
    <cellStyle name="Normal 13 2 7 3 4 2" xfId="23548" xr:uid="{543F0841-B2BB-4BEE-A680-4E19969BF167}"/>
    <cellStyle name="Normal 13 2 7 3 5" xfId="20415" xr:uid="{46B2872A-E5B7-4F71-BFA1-CEF3B81557D4}"/>
    <cellStyle name="Normal 13 2 7 3 6" xfId="8210" xr:uid="{FF7D895C-D166-448E-9576-15D9438BB41E}"/>
    <cellStyle name="Normal 13 2 7 4" xfId="3214" xr:uid="{53160679-76FA-4936-986E-8DF2429B9498}"/>
    <cellStyle name="Normal 13 2 7 4 2" xfId="4271" xr:uid="{A63844D1-19DA-48F9-A0D6-8CAD864BC540}"/>
    <cellStyle name="Normal 13 2 7 4 3" xfId="8742" xr:uid="{86A340C1-6A56-4AE7-9471-9866440D0630}"/>
    <cellStyle name="Normal 13 2 7 5" xfId="3664" xr:uid="{B53A627B-B338-4D11-94DC-69DE433715EE}"/>
    <cellStyle name="Normal 13 2 7 5 2" xfId="17882" xr:uid="{44BB27FC-751F-4799-851B-F4FE66688736}"/>
    <cellStyle name="Normal 13 2 7 5 2 2" xfId="24394" xr:uid="{C92A80E3-4B39-47DA-8E6C-3C716F3A8EE4}"/>
    <cellStyle name="Normal 13 2 7 5 3" xfId="21559" xr:uid="{A67B7D18-EA1F-45A3-9BC0-9106D0C20161}"/>
    <cellStyle name="Normal 13 2 7 5 4" xfId="9654" xr:uid="{3B826E6D-920C-4BB2-BEE4-599D8C7A65FA}"/>
    <cellStyle name="Normal 13 2 7 6" xfId="10863" xr:uid="{1EA841B8-40FD-46B3-9CAE-1AE6F67DA734}"/>
    <cellStyle name="Normal 13 2 7 6 2" xfId="22761" xr:uid="{9A09231A-6A05-4328-8AAC-FED12286AC44}"/>
    <cellStyle name="Normal 13 2 7 7" xfId="19997" xr:uid="{6D82516F-61F3-4C7E-A773-3F582F673C30}"/>
    <cellStyle name="Normal 13 2 7 8" xfId="7756" xr:uid="{19AD2A50-E2DE-48F3-A078-408CDFF7F6BA}"/>
    <cellStyle name="Normal 13 2 8" xfId="1007" xr:uid="{9A518535-1976-4119-B22D-4C9C07A5FE10}"/>
    <cellStyle name="Normal 13 2 8 2" xfId="2161" xr:uid="{4A2B40FB-26B4-4D92-92BF-B5978BC0BA11}"/>
    <cellStyle name="Normal 13 2 8 2 2" xfId="3110" xr:uid="{59BA6596-D99E-4A51-914A-53F45B9C0174}"/>
    <cellStyle name="Normal 13 2 8 2 2 2" xfId="4167" xr:uid="{D8FCB525-E4A7-4DD8-889E-4DD23D721B57}"/>
    <cellStyle name="Normal 13 2 8 2 2 2 2" xfId="18510" xr:uid="{9FAD1D31-682B-4AA8-B500-83D6733AE3B3}"/>
    <cellStyle name="Normal 13 2 8 2 2 2 2 2" xfId="25022" xr:uid="{129EFE77-7C68-490E-9F29-56C4952E7D07}"/>
    <cellStyle name="Normal 13 2 8 2 2 2 3" xfId="22187" xr:uid="{8DCF210C-D98F-4F66-861F-66B625DD9BDD}"/>
    <cellStyle name="Normal 13 2 8 2 2 2 4" xfId="10282" xr:uid="{5831AA23-8849-4994-A9F8-2E5C84274268}"/>
    <cellStyle name="Normal 13 2 8 2 2 3" xfId="17100" xr:uid="{209153E3-0D42-4659-A2CC-56BE56F5E52D}"/>
    <cellStyle name="Normal 13 2 8 2 2 3 2" xfId="23757" xr:uid="{EE4F44EC-48B5-495B-84DE-A06ADCEAE04F}"/>
    <cellStyle name="Normal 13 2 8 2 2 4" xfId="20625" xr:uid="{0C9CCF27-05EE-4C91-B63F-311A14B55228}"/>
    <cellStyle name="Normal 13 2 8 2 2 5" xfId="8420" xr:uid="{011D9A1E-9A4A-4B6C-92CE-7A1D2DC4E78E}"/>
    <cellStyle name="Normal 13 2 8 2 3" xfId="3336" xr:uid="{6809FE53-51BB-4D4A-9946-8C027B0F9764}"/>
    <cellStyle name="Normal 13 2 8 2 3 2" xfId="4377" xr:uid="{C5119575-A59D-4FF7-836C-4ED84AA8CE11}"/>
    <cellStyle name="Normal 13 2 8 2 3 2 2" xfId="18683" xr:uid="{07E4C901-645E-4D6A-B08A-02281AE6536E}"/>
    <cellStyle name="Normal 13 2 8 2 3 2 2 2" xfId="25195" xr:uid="{C6F51ABC-D6D1-47E0-9487-0B81E4A08C87}"/>
    <cellStyle name="Normal 13 2 8 2 3 2 3" xfId="22360" xr:uid="{70B4A7FE-3D89-4EDD-9F8B-40A4F8DD9211}"/>
    <cellStyle name="Normal 13 2 8 2 3 2 4" xfId="10455" xr:uid="{9FFF6ABA-5046-4C0B-BB42-AFE86C016390}"/>
    <cellStyle name="Normal 13 2 8 2 3 3" xfId="17362" xr:uid="{54589BD0-9EE4-415E-B24D-E0937DD3E1CF}"/>
    <cellStyle name="Normal 13 2 8 2 3 3 2" xfId="23939" xr:uid="{BB6D4E10-C64B-4610-BF2C-3F1CAAE94038}"/>
    <cellStyle name="Normal 13 2 8 2 3 4" xfId="21104" xr:uid="{9A19C155-1231-48AA-AC56-2AD826EC8064}"/>
    <cellStyle name="Normal 13 2 8 2 3 5" xfId="9109" xr:uid="{F62B0316-ADDF-459A-BF9C-D67C2CF362E3}"/>
    <cellStyle name="Normal 13 2 8 2 4" xfId="3957" xr:uid="{6E528BB4-67B3-4256-9397-E04B55856AD9}"/>
    <cellStyle name="Normal 13 2 8 2 4 2" xfId="18092" xr:uid="{9E3C3987-E1A6-407E-967B-881D0CB46941}"/>
    <cellStyle name="Normal 13 2 8 2 4 2 2" xfId="24604" xr:uid="{4396786D-7FC1-4F7C-B364-C2037D30A478}"/>
    <cellStyle name="Normal 13 2 8 2 4 3" xfId="21769" xr:uid="{CD2B5565-8CB6-43EF-AB09-A8CA5210EE71}"/>
    <cellStyle name="Normal 13 2 8 2 4 4" xfId="9864" xr:uid="{C41BA494-83B3-4997-BE6D-51F38552B321}"/>
    <cellStyle name="Normal 13 2 8 2 5" xfId="10866" xr:uid="{874DDB52-B165-473F-B2B5-829E7D9CA760}"/>
    <cellStyle name="Normal 13 2 8 2 5 2" xfId="22764" xr:uid="{B3451879-D17C-489E-9EBF-812DDF8DA5A7}"/>
    <cellStyle name="Normal 13 2 8 2 6" xfId="20207" xr:uid="{AD4D3817-D40C-48ED-806C-3A38FC9E2CF2}"/>
    <cellStyle name="Normal 13 2 8 2 7" xfId="8001" xr:uid="{AA654FF5-56BE-4E7D-92D1-43E8051D38AD}"/>
    <cellStyle name="Normal 13 2 8 3" xfId="2989" xr:uid="{DF9FA00C-AD48-41DC-A74A-F56662412E91}"/>
    <cellStyle name="Normal 13 2 8 3 2" xfId="4062" xr:uid="{61B7A989-65E3-4536-80B8-50EB841E4288}"/>
    <cellStyle name="Normal 13 2 8 3 2 2" xfId="10454" xr:uid="{C001F98D-9E27-404F-8BCA-E6F8DD39EFC0}"/>
    <cellStyle name="Normal 13 2 8 3 2 2 2" xfId="18682" xr:uid="{8A8372DC-2A2A-4B28-87EA-31B5966AF6AC}"/>
    <cellStyle name="Normal 13 2 8 3 2 2 2 2" xfId="25194" xr:uid="{9E5DF315-ECD5-4F60-9552-2A77A71F258C}"/>
    <cellStyle name="Normal 13 2 8 3 2 2 3" xfId="22359" xr:uid="{F09A2EEA-3A0B-40B9-BCA7-AB17B49B176E}"/>
    <cellStyle name="Normal 13 2 8 3 2 3" xfId="17361" xr:uid="{45681FAC-1143-4756-AF3D-4F3E0A8261C5}"/>
    <cellStyle name="Normal 13 2 8 3 2 3 2" xfId="23938" xr:uid="{4E98447B-1813-40B3-B5BF-B95453431B7E}"/>
    <cellStyle name="Normal 13 2 8 3 2 4" xfId="21103" xr:uid="{833A21F6-2994-4471-8D31-208B6CF39BC5}"/>
    <cellStyle name="Normal 13 2 8 3 2 5" xfId="9108" xr:uid="{9A7FB7F6-14B1-414E-836C-47CD9371FA7E}"/>
    <cellStyle name="Normal 13 2 8 3 3" xfId="10073" xr:uid="{E70C1078-7E65-4FF0-8A0F-C6DC7ABEC864}"/>
    <cellStyle name="Normal 13 2 8 3 3 2" xfId="18301" xr:uid="{9DA87BBA-2BA5-46DF-8E56-2665F4A42673}"/>
    <cellStyle name="Normal 13 2 8 3 3 2 2" xfId="24813" xr:uid="{EDC678A5-91C2-40B7-9977-318657D9BCFD}"/>
    <cellStyle name="Normal 13 2 8 3 3 3" xfId="21978" xr:uid="{A1DCA131-DB0D-4EC5-B4E1-A9D4B6104E0F}"/>
    <cellStyle name="Normal 13 2 8 3 4" xfId="16892" xr:uid="{BB90110B-4C14-4D8E-A534-062865404FE5}"/>
    <cellStyle name="Normal 13 2 8 3 4 2" xfId="23549" xr:uid="{8AD4E724-A13D-4656-A0DB-AC645CD721BF}"/>
    <cellStyle name="Normal 13 2 8 3 5" xfId="20416" xr:uid="{9A14F0E1-6EED-446B-805A-F88097E0D8E4}"/>
    <cellStyle name="Normal 13 2 8 3 6" xfId="8211" xr:uid="{203B84F5-6BA5-4426-AD3E-3974B9411220}"/>
    <cellStyle name="Normal 13 2 8 4" xfId="3215" xr:uid="{FA830308-3701-4229-931F-65ACF8441C84}"/>
    <cellStyle name="Normal 13 2 8 4 2" xfId="4272" xr:uid="{C0F77717-A2E2-42E5-8510-AF5552B02C91}"/>
    <cellStyle name="Normal 13 2 8 4 3" xfId="8743" xr:uid="{E899446C-32C9-4047-BE22-A4612C74284E}"/>
    <cellStyle name="Normal 13 2 8 5" xfId="3665" xr:uid="{2E618A34-8ADC-4F2F-8A9A-FD3583512600}"/>
    <cellStyle name="Normal 13 2 8 5 2" xfId="17883" xr:uid="{680D5A56-9E54-4C78-9EDB-1664A8810632}"/>
    <cellStyle name="Normal 13 2 8 5 2 2" xfId="24395" xr:uid="{9C4D4712-E1D6-4BBE-A9D5-57A691F653A2}"/>
    <cellStyle name="Normal 13 2 8 5 3" xfId="21560" xr:uid="{26B9FD64-507F-4733-8104-A5C876834E56}"/>
    <cellStyle name="Normal 13 2 8 5 4" xfId="9655" xr:uid="{3B7F29D9-CDDD-43BE-9ABA-54B83C3A2586}"/>
    <cellStyle name="Normal 13 2 8 6" xfId="10865" xr:uid="{89041CB2-9B73-459B-BCCE-8F6E4E00A229}"/>
    <cellStyle name="Normal 13 2 8 6 2" xfId="22763" xr:uid="{182A7937-5339-4F2C-9EAB-E0AA8FCB2521}"/>
    <cellStyle name="Normal 13 2 8 7" xfId="19998" xr:uid="{2B7E4EF3-2BCD-45B0-BF74-1F4D70DC0E3D}"/>
    <cellStyle name="Normal 13 2 8 8" xfId="7757" xr:uid="{B9A3C6B0-23B4-4A06-8D2D-899339FF476B}"/>
    <cellStyle name="Normal 13 2 9" xfId="7750" xr:uid="{E0DD789D-99ED-41D0-94ED-68D98D5CC01A}"/>
    <cellStyle name="Normal 13 2 9 2" xfId="31931" xr:uid="{B2B04C34-96C0-41E8-AC44-E8A9038DE66A}"/>
    <cellStyle name="Normal 13 20" xfId="1008" xr:uid="{E4710FCB-F772-4F76-A93F-D47DCBEFA552}"/>
    <cellStyle name="Normal 13 20 2" xfId="31932" xr:uid="{13B1288F-1AA9-4AD1-84C3-5ABDCD4436EA}"/>
    <cellStyle name="Normal 13 21" xfId="1009" xr:uid="{02988FCE-2375-4FE8-8126-D9368A063E60}"/>
    <cellStyle name="Normal 13 21 2" xfId="31933" xr:uid="{7044B387-8E4F-4DCA-818C-EA014AF962C5}"/>
    <cellStyle name="Normal 13 22" xfId="1010" xr:uid="{C1348051-17C7-4E67-81A3-07396C87D153}"/>
    <cellStyle name="Normal 13 22 2" xfId="31934" xr:uid="{FC7DF0AC-0E82-4800-9857-A8F2ABA0FBC9}"/>
    <cellStyle name="Normal 13 23" xfId="1011" xr:uid="{C5E911C9-C7CE-4E5C-B71F-18C61ADE9954}"/>
    <cellStyle name="Normal 13 23 2" xfId="2162" xr:uid="{B103AF97-AC3F-47D3-AD1D-76881DBE1432}"/>
    <cellStyle name="Normal 13 24" xfId="1012" xr:uid="{CA57ACF7-BA47-47E3-A7AA-18C471B62F26}"/>
    <cellStyle name="Normal 13 24 2" xfId="2163" xr:uid="{6E83D751-D383-49E6-AB03-3A88DEB5A8AE}"/>
    <cellStyle name="Normal 13 25" xfId="1013" xr:uid="{12CB8745-1EC1-42BE-B2BC-B891A20F2F6A}"/>
    <cellStyle name="Normal 13 25 2" xfId="2164" xr:uid="{06308304-F81E-42CD-A71A-F6E17275A784}"/>
    <cellStyle name="Normal 13 26" xfId="1014" xr:uid="{ACC14D68-5E8B-4F3E-AC85-073A77F664CD}"/>
    <cellStyle name="Normal 13 26 2" xfId="2165" xr:uid="{79B6AAB1-AD2A-4CC4-8975-7A6ABC610274}"/>
    <cellStyle name="Normal 13 27" xfId="1015" xr:uid="{8A0DE01A-BA9E-45E8-B2D8-4053D6259A32}"/>
    <cellStyle name="Normal 13 27 2" xfId="2166" xr:uid="{A86C320A-1BEF-409C-AD47-63161703934E}"/>
    <cellStyle name="Normal 13 28" xfId="1016" xr:uid="{C7758581-20FF-42AD-AF2B-DA003CE79B44}"/>
    <cellStyle name="Normal 13 28 2" xfId="2167" xr:uid="{BDACB9F1-6D0B-47D9-8782-DF17A4E3DEA3}"/>
    <cellStyle name="Normal 13 29" xfId="1017" xr:uid="{109170CC-1910-4E63-A4DD-6AF37A8DDCB6}"/>
    <cellStyle name="Normal 13 29 2" xfId="2168" xr:uid="{893392DE-B2C3-4958-A78B-ACFB1665ABE7}"/>
    <cellStyle name="Normal 13 3" xfId="1018" xr:uid="{012324C2-99FB-4206-B156-C4C5DF0ABA32}"/>
    <cellStyle name="Normal 13 3 2" xfId="2169" xr:uid="{8E604304-9A4B-4520-9198-BEA67C82D354}"/>
    <cellStyle name="Normal 13 3 2 2" xfId="3111" xr:uid="{C9468EA0-7EA5-422C-97AD-E2E64974D9C6}"/>
    <cellStyle name="Normal 13 3 2 2 2" xfId="4168" xr:uid="{519FD2BF-E205-44E5-AC6B-FA650C28CD72}"/>
    <cellStyle name="Normal 13 3 2 2 2 2" xfId="10283" xr:uid="{90405981-7596-48B7-B09A-916055AEA018}"/>
    <cellStyle name="Normal 13 3 2 2 2 2 2" xfId="18511" xr:uid="{DE8CC5C9-35A3-4D11-BB7F-478D7AEF2D7F}"/>
    <cellStyle name="Normal 13 3 2 2 2 2 2 2" xfId="25023" xr:uid="{28E7048B-A34A-4A73-80B3-EE9863926168}"/>
    <cellStyle name="Normal 13 3 2 2 2 2 3" xfId="22188" xr:uid="{765C769A-3026-47BF-91FB-E2A187AA9E55}"/>
    <cellStyle name="Normal 13 3 2 2 2 3" xfId="17101" xr:uid="{FA9B7171-76D9-4172-9379-BE5F0E860880}"/>
    <cellStyle name="Normal 13 3 2 2 2 3 2" xfId="23758" xr:uid="{F9744250-A09E-4295-8049-F90338810B30}"/>
    <cellStyle name="Normal 13 3 2 2 2 4" xfId="20626" xr:uid="{B7096989-6D9C-4A7D-B916-BD08D7B215A7}"/>
    <cellStyle name="Normal 13 3 2 2 2 5" xfId="8421" xr:uid="{8BB98227-871E-462D-96CC-7E9899F6691F}"/>
    <cellStyle name="Normal 13 3 2 2 3" xfId="9112" xr:uid="{B39EBEF6-B2C3-4B9C-91BA-B5B8C9D63F4D}"/>
    <cellStyle name="Normal 13 3 2 2 3 2" xfId="10457" xr:uid="{65B1F8A0-D273-4223-BB77-0DE49CFACA4A}"/>
    <cellStyle name="Normal 13 3 2 2 3 2 2" xfId="18685" xr:uid="{08D89CDF-66CC-443E-ACFD-FA00B750693B}"/>
    <cellStyle name="Normal 13 3 2 2 3 2 2 2" xfId="25197" xr:uid="{C5085355-FC35-43BA-9593-133295D805D9}"/>
    <cellStyle name="Normal 13 3 2 2 3 2 3" xfId="22362" xr:uid="{82269390-802E-47DC-8F56-554873CD4CA6}"/>
    <cellStyle name="Normal 13 3 2 2 3 3" xfId="17364" xr:uid="{732A4E66-6B68-4DD0-AD97-D84F40A92C65}"/>
    <cellStyle name="Normal 13 3 2 2 3 3 2" xfId="23941" xr:uid="{63C9BB16-FB77-4D91-92DF-59BD4E113A09}"/>
    <cellStyle name="Normal 13 3 2 2 3 4" xfId="21106" xr:uid="{81523798-0895-44EA-B190-34328EA3429C}"/>
    <cellStyle name="Normal 13 3 2 2 4" xfId="9865" xr:uid="{5C498D40-A221-4380-A670-0743435657A9}"/>
    <cellStyle name="Normal 13 3 2 2 4 2" xfId="18093" xr:uid="{2FC8881D-52FA-4006-8184-26C8C9734D33}"/>
    <cellStyle name="Normal 13 3 2 2 4 2 2" xfId="24605" xr:uid="{7CE4F2F8-37E3-4984-8017-EA01EE891869}"/>
    <cellStyle name="Normal 13 3 2 2 4 3" xfId="21770" xr:uid="{2EE1C765-C1DD-4B87-861D-A1013A9E3D47}"/>
    <cellStyle name="Normal 13 3 2 2 5" xfId="10869" xr:uid="{72710BAF-7C21-4242-A037-87DB879BAD26}"/>
    <cellStyle name="Normal 13 3 2 2 5 2" xfId="22767" xr:uid="{01D4C0EE-47D2-42FA-ACA8-B28FDE2A38E0}"/>
    <cellStyle name="Normal 13 3 2 2 6" xfId="20208" xr:uid="{05AB5EB1-3733-4684-8CAD-004FF1523DA1}"/>
    <cellStyle name="Normal 13 3 2 2 7" xfId="8002" xr:uid="{2DDA8D9A-2393-47B5-A0D0-4E654ADDAC0D}"/>
    <cellStyle name="Normal 13 3 2 3" xfId="3337" xr:uid="{580DE525-01F9-4491-927C-66EDA5866E71}"/>
    <cellStyle name="Normal 13 3 2 3 2" xfId="4378" xr:uid="{97FB2D31-A346-4BE6-B5A3-7F12091EFC4B}"/>
    <cellStyle name="Normal 13 3 2 3 2 2" xfId="18302" xr:uid="{872E1118-5D8E-4F96-BA76-B87AD973B42B}"/>
    <cellStyle name="Normal 13 3 2 3 2 2 2" xfId="24814" xr:uid="{0323560D-DF23-4979-8481-EFA8CB04B860}"/>
    <cellStyle name="Normal 13 3 2 3 2 3" xfId="21979" xr:uid="{ED5B80D7-CBAF-4C58-B278-A11C931F15D9}"/>
    <cellStyle name="Normal 13 3 2 3 2 4" xfId="10074" xr:uid="{220BB217-DF30-45CA-A86A-D00BB45A5C1A}"/>
    <cellStyle name="Normal 13 3 2 3 3" xfId="16893" xr:uid="{BF1411AA-6339-406A-A944-F1BD5EED87CD}"/>
    <cellStyle name="Normal 13 3 2 3 3 2" xfId="23550" xr:uid="{1B3D8E52-99BB-4AAE-8205-4037AD286918}"/>
    <cellStyle name="Normal 13 3 2 3 4" xfId="20417" xr:uid="{B5E642D8-5E2A-4288-B931-A8C314DF9C52}"/>
    <cellStyle name="Normal 13 3 2 3 5" xfId="8212" xr:uid="{7FF659A8-F90C-4CC4-B52D-2B97D49F58AA}"/>
    <cellStyle name="Normal 13 3 2 4" xfId="3958" xr:uid="{87F1424C-0BD8-47BC-8227-16F36A638B60}"/>
    <cellStyle name="Normal 13 3 2 4 2" xfId="10456" xr:uid="{358FD468-0E9F-4405-BE9D-BC7C905B60C9}"/>
    <cellStyle name="Normal 13 3 2 4 2 2" xfId="18684" xr:uid="{E67C9F9C-025B-40F1-83B4-E37F364BFB90}"/>
    <cellStyle name="Normal 13 3 2 4 2 2 2" xfId="25196" xr:uid="{359AD98A-0955-4403-A4CA-CBB5035F74AA}"/>
    <cellStyle name="Normal 13 3 2 4 2 3" xfId="22361" xr:uid="{8F89C2E0-845E-4A11-9107-5DCFD16C9E71}"/>
    <cellStyle name="Normal 13 3 2 4 3" xfId="17363" xr:uid="{D8F65782-0641-4730-B7BB-0922007B2CBC}"/>
    <cellStyle name="Normal 13 3 2 4 3 2" xfId="23940" xr:uid="{3E2131D4-C569-4563-962B-947DB3DC6684}"/>
    <cellStyle name="Normal 13 3 2 4 4" xfId="21105" xr:uid="{E140EC94-4097-4A62-B15C-9683412E7832}"/>
    <cellStyle name="Normal 13 3 2 4 5" xfId="9111" xr:uid="{0EBB65D1-FF17-49B5-9707-59D2C6DA0C98}"/>
    <cellStyle name="Normal 13 3 2 5" xfId="9656" xr:uid="{01EB045A-5518-440B-AA7C-929C386E0420}"/>
    <cellStyle name="Normal 13 3 2 5 2" xfId="17884" xr:uid="{6A753A11-A894-4427-BA51-FC06E5F424B6}"/>
    <cellStyle name="Normal 13 3 2 5 2 2" xfId="24396" xr:uid="{1F255563-05AE-42B4-A28E-8D6CF5BD03D2}"/>
    <cellStyle name="Normal 13 3 2 5 3" xfId="21561" xr:uid="{119851EA-5E2B-4F9C-B946-539865762EB9}"/>
    <cellStyle name="Normal 13 3 2 6" xfId="10868" xr:uid="{125C73E3-069B-4C5C-B29F-65CFA73DE11C}"/>
    <cellStyle name="Normal 13 3 2 6 2" xfId="22766" xr:uid="{4AB0DFA8-69F8-42B4-B586-3680C95E603F}"/>
    <cellStyle name="Normal 13 3 2 7" xfId="19999" xr:uid="{A6A86E6E-5486-45A1-AFE2-AF279D0F95F2}"/>
    <cellStyle name="Normal 13 3 2 8" xfId="7758" xr:uid="{E1CA6C36-730B-4559-843A-88F383274161}"/>
    <cellStyle name="Normal 13 3 3" xfId="2990" xr:uid="{AF82CB30-5B1E-4F85-97FF-A3FBA01AEE5A}"/>
    <cellStyle name="Normal 13 3 3 2" xfId="4063" xr:uid="{1055733F-2703-4EDE-8399-EC5471E3A4BF}"/>
    <cellStyle name="Normal 13 3 3 3" xfId="9110" xr:uid="{52FD3487-944C-4D85-9A16-455DC80D43E0}"/>
    <cellStyle name="Normal 13 3 4" xfId="3216" xr:uid="{798E18D6-4B30-4AA5-962F-BEAE4F1DC83E}"/>
    <cellStyle name="Normal 13 3 4 2" xfId="4273" xr:uid="{CA4C0A4B-6FAA-496D-8FFC-E92038050472}"/>
    <cellStyle name="Normal 13 3 4 3" xfId="8744" xr:uid="{E3DF2CA4-9B61-4DD6-861F-6C4015BE344E}"/>
    <cellStyle name="Normal 13 3 5" xfId="3666" xr:uid="{5E7FCA42-4C45-40AE-9F93-8A58D2C21922}"/>
    <cellStyle name="Normal 13 3 5 2" xfId="22765" xr:uid="{5DA5C411-557F-49DC-8187-6C9945B776DC}"/>
    <cellStyle name="Normal 13 3 5 3" xfId="10867" xr:uid="{903EEFB9-F311-42D9-8200-7E62F16D4349}"/>
    <cellStyle name="Normal 13 3 6" xfId="6269" xr:uid="{0A1BBFC0-0612-491E-BADA-101481299941}"/>
    <cellStyle name="Normal 13 30" xfId="1019" xr:uid="{B175C369-792E-4E08-BC00-1307E36EB8E9}"/>
    <cellStyle name="Normal 13 30 2" xfId="2170" xr:uid="{AFA8A27A-2AC7-4B72-90ED-55D693B12C12}"/>
    <cellStyle name="Normal 13 31" xfId="1020" xr:uid="{571FF487-4349-4B37-817A-2FCEE5EC27E6}"/>
    <cellStyle name="Normal 13 31 2" xfId="2171" xr:uid="{B9C8DC9C-EFFE-4EA0-BB3F-B310E519B76E}"/>
    <cellStyle name="Normal 13 32" xfId="1021" xr:uid="{39F6C36C-BFCD-47A0-9AB3-01F8C03BBA42}"/>
    <cellStyle name="Normal 13 32 2" xfId="2172" xr:uid="{9A2D1153-25E1-48A4-B141-846BCC3BE7FC}"/>
    <cellStyle name="Normal 13 33" xfId="1022" xr:uid="{960D37EC-843E-49F5-B8AD-6AF157A6D719}"/>
    <cellStyle name="Normal 13 33 2" xfId="2173" xr:uid="{BCF0E67B-857F-4537-A5E2-139E3FA2E0E4}"/>
    <cellStyle name="Normal 13 34" xfId="1023" xr:uid="{2DD027E9-83B2-4E7F-B621-9BC23E8E3225}"/>
    <cellStyle name="Normal 13 34 2" xfId="2174" xr:uid="{ABEC44C4-6CCB-400C-8D46-298015475533}"/>
    <cellStyle name="Normal 13 35" xfId="1024" xr:uid="{441F005A-37CE-4250-97FF-19858C9ECE52}"/>
    <cellStyle name="Normal 13 35 2" xfId="2175" xr:uid="{08AEB7AA-6F9C-4E58-AD07-B8818B598F01}"/>
    <cellStyle name="Normal 13 36" xfId="1025" xr:uid="{9418C350-6363-4C8C-B87C-2A6F737095F2}"/>
    <cellStyle name="Normal 13 36 2" xfId="2176" xr:uid="{E8A7CAD0-5157-4906-B3A6-2A8B0B87C264}"/>
    <cellStyle name="Normal 13 37" xfId="1026" xr:uid="{01EC3E33-E40F-4171-83FE-4F9FB25CD3AD}"/>
    <cellStyle name="Normal 13 37 2" xfId="2177" xr:uid="{8D90B953-214B-4C82-9C3A-06A304A98CF1}"/>
    <cellStyle name="Normal 13 38" xfId="1027" xr:uid="{BAD6D828-8BF6-4094-A1B7-1FE38260923F}"/>
    <cellStyle name="Normal 13 38 2" xfId="2178" xr:uid="{8B726915-C691-4028-AF54-4020BCEAE4A7}"/>
    <cellStyle name="Normal 13 39" xfId="2148" xr:uid="{28C739A0-222A-4719-BEBA-765409F897A3}"/>
    <cellStyle name="Normal 13 39 2" xfId="8342" xr:uid="{BC3B93AB-00D1-46A5-8D00-CA62BD603834}"/>
    <cellStyle name="Normal 13 39 2 2" xfId="10204" xr:uid="{3DDF98E6-A879-4F5F-AA1E-72F74129C27A}"/>
    <cellStyle name="Normal 13 39 2 2 2" xfId="18432" xr:uid="{B49110D9-E4D0-4D7A-A708-79D004C1C179}"/>
    <cellStyle name="Normal 13 39 2 2 2 2" xfId="24944" xr:uid="{2D5641C4-3A55-4AD8-AA6B-BE81C9535AF5}"/>
    <cellStyle name="Normal 13 39 2 2 3" xfId="22109" xr:uid="{648320D8-7C7F-400F-8F96-FF23CCF381A3}"/>
    <cellStyle name="Normal 13 39 2 3" xfId="17022" xr:uid="{91112F44-8D22-47F8-A51A-42F1BAF4098B}"/>
    <cellStyle name="Normal 13 39 2 3 2" xfId="23679" xr:uid="{250CD841-051C-4D53-A873-0E982F0CAC36}"/>
    <cellStyle name="Normal 13 39 2 4" xfId="20547" xr:uid="{4BB56751-BB65-48C3-9AC4-689924DE1DE2}"/>
    <cellStyle name="Normal 13 39 3" xfId="9113" xr:uid="{AE9F6614-6E8C-4E5B-8C7E-E6E71963024D}"/>
    <cellStyle name="Normal 13 39 3 2" xfId="10458" xr:uid="{4238C21F-2CB5-46DC-9BCC-69FA221E4AA4}"/>
    <cellStyle name="Normal 13 39 3 2 2" xfId="18686" xr:uid="{715C4843-637D-4A7B-8295-8D365B5D3049}"/>
    <cellStyle name="Normal 13 39 3 2 2 2" xfId="25198" xr:uid="{9A2513B4-D01F-4BE3-B4BD-775EEB88FBFD}"/>
    <cellStyle name="Normal 13 39 3 2 3" xfId="22363" xr:uid="{C22C00BA-F15A-44E7-9988-194E9BEDFF6F}"/>
    <cellStyle name="Normal 13 39 3 3" xfId="17365" xr:uid="{993E263C-7520-43D6-8679-5F449EA3F096}"/>
    <cellStyle name="Normal 13 39 3 3 2" xfId="23942" xr:uid="{A671F09F-A6D8-4773-BA5F-060C02EF624F}"/>
    <cellStyle name="Normal 13 39 3 4" xfId="21107" xr:uid="{C88A0125-1763-48A1-9279-B5D5F0F19664}"/>
    <cellStyle name="Normal 13 39 4" xfId="9786" xr:uid="{E79D6AB7-DCCB-4260-908B-FC12C7D93326}"/>
    <cellStyle name="Normal 13 39 4 2" xfId="18014" xr:uid="{22FE4881-7AFF-4D5E-B5CD-6F999976D48A}"/>
    <cellStyle name="Normal 13 39 4 2 2" xfId="24526" xr:uid="{DAD1CD01-052E-4790-9543-092F2F877A84}"/>
    <cellStyle name="Normal 13 39 4 3" xfId="21691" xr:uid="{24929478-DEB6-4586-B9BE-09F5DD293DDA}"/>
    <cellStyle name="Normal 13 39 5" xfId="10870" xr:uid="{65F6EA58-8117-45FC-90B9-D297FF40D16E}"/>
    <cellStyle name="Normal 13 39 5 2" xfId="22768" xr:uid="{640C9165-4646-49BB-BB00-A28CD634EF79}"/>
    <cellStyle name="Normal 13 39 6" xfId="20129" xr:uid="{AD0F58A3-57B2-4271-8DE9-EA0DB79733A0}"/>
    <cellStyle name="Normal 13 39 7" xfId="7920" xr:uid="{0EA3E5F1-9AE4-44E8-9202-ECA1EFADA1B1}"/>
    <cellStyle name="Normal 13 4" xfId="1028" xr:uid="{ECA92869-6173-4141-BAF0-122D3A5E3387}"/>
    <cellStyle name="Normal 13 4 2" xfId="2179" xr:uid="{7DC65B80-5DC7-4C1F-B251-523099CBB6D2}"/>
    <cellStyle name="Normal 13 4 2 2" xfId="3112" xr:uid="{013F7793-2476-4822-94BE-DC9776589F0B}"/>
    <cellStyle name="Normal 13 4 2 2 2" xfId="4169" xr:uid="{475A7402-A724-43AE-A40E-A0D839964706}"/>
    <cellStyle name="Normal 13 4 2 2 2 2" xfId="10284" xr:uid="{3A1CD3B0-F11A-4D42-B240-BE1476FB1204}"/>
    <cellStyle name="Normal 13 4 2 2 2 2 2" xfId="18512" xr:uid="{A535A8B8-4DB6-4BB7-8DE7-5F0B21CE9393}"/>
    <cellStyle name="Normal 13 4 2 2 2 2 2 2" xfId="25024" xr:uid="{90C0D38A-4FA0-4641-82DF-6C3E6B0F687B}"/>
    <cellStyle name="Normal 13 4 2 2 2 2 3" xfId="22189" xr:uid="{1E0E8E75-542C-4C6E-AF84-C7EA6968D316}"/>
    <cellStyle name="Normal 13 4 2 2 2 3" xfId="17102" xr:uid="{EFB2793C-FF9D-43AC-B3E5-1930E72600C9}"/>
    <cellStyle name="Normal 13 4 2 2 2 3 2" xfId="23759" xr:uid="{27E6D4AC-F2AB-4C0A-9008-FCD5487B7BF5}"/>
    <cellStyle name="Normal 13 4 2 2 2 4" xfId="20627" xr:uid="{B247D3B0-3468-4859-A698-49DF1A9B484F}"/>
    <cellStyle name="Normal 13 4 2 2 2 5" xfId="8422" xr:uid="{C7E03B23-B6FB-455F-8CFB-D3D7C73E132D}"/>
    <cellStyle name="Normal 13 4 2 2 3" xfId="9116" xr:uid="{C1D4BD29-EE70-478E-9C21-964A87399157}"/>
    <cellStyle name="Normal 13 4 2 2 3 2" xfId="10461" xr:uid="{5CC6BF31-40AC-424E-98FA-963958D28488}"/>
    <cellStyle name="Normal 13 4 2 2 3 2 2" xfId="18689" xr:uid="{5B89C889-BC5A-41A1-8972-CF2956B059DD}"/>
    <cellStyle name="Normal 13 4 2 2 3 2 2 2" xfId="25201" xr:uid="{8AA09FB3-C6F3-4586-9BF5-2E8B161216A0}"/>
    <cellStyle name="Normal 13 4 2 2 3 2 3" xfId="22366" xr:uid="{4120BECA-3961-41AF-9896-80A6BD886B1E}"/>
    <cellStyle name="Normal 13 4 2 2 3 3" xfId="17368" xr:uid="{254C2C33-4CA4-42BA-9385-2FBC44784250}"/>
    <cellStyle name="Normal 13 4 2 2 3 3 2" xfId="23945" xr:uid="{515CE4CA-4C11-4AC2-9643-F8EAFD4F99A2}"/>
    <cellStyle name="Normal 13 4 2 2 3 4" xfId="21110" xr:uid="{6B09A183-CCAA-463E-89C2-0CA2926741C1}"/>
    <cellStyle name="Normal 13 4 2 2 4" xfId="9866" xr:uid="{1C170F3C-B7F3-45F5-8A19-1751A9D39212}"/>
    <cellStyle name="Normal 13 4 2 2 4 2" xfId="18094" xr:uid="{6E7627DB-B6D9-45A3-8C86-AE281989A1E6}"/>
    <cellStyle name="Normal 13 4 2 2 4 2 2" xfId="24606" xr:uid="{D140053C-263B-4B59-9EC4-634B1170BCE5}"/>
    <cellStyle name="Normal 13 4 2 2 4 3" xfId="21771" xr:uid="{0F4C41D5-0CB4-45A5-9121-E270AB34EC9B}"/>
    <cellStyle name="Normal 13 4 2 2 5" xfId="10873" xr:uid="{E770D84C-97D6-4757-9773-DB07C7030DDF}"/>
    <cellStyle name="Normal 13 4 2 2 5 2" xfId="22771" xr:uid="{3F257C7B-0114-41E9-B0DA-5DF041F3DA95}"/>
    <cellStyle name="Normal 13 4 2 2 6" xfId="20209" xr:uid="{0ABD8D87-687C-4FE8-B9FE-0F8D0E192C64}"/>
    <cellStyle name="Normal 13 4 2 2 7" xfId="8003" xr:uid="{CA2B6E8C-F8A0-42C4-865B-F24638AFDFCC}"/>
    <cellStyle name="Normal 13 4 2 3" xfId="3338" xr:uid="{1FDD3B61-19FB-495C-9D14-A00260816807}"/>
    <cellStyle name="Normal 13 4 2 3 2" xfId="4379" xr:uid="{7BA8F8AB-07A0-40C1-A305-C55401C56A70}"/>
    <cellStyle name="Normal 13 4 2 3 2 2" xfId="18303" xr:uid="{6E25A596-3386-4F92-94F5-B0EDCD1655D4}"/>
    <cellStyle name="Normal 13 4 2 3 2 2 2" xfId="24815" xr:uid="{4AD3A128-9398-4FFB-B620-1206C67074C7}"/>
    <cellStyle name="Normal 13 4 2 3 2 3" xfId="21980" xr:uid="{A5237A2C-E0BC-407B-9356-68B9261652DB}"/>
    <cellStyle name="Normal 13 4 2 3 2 4" xfId="10075" xr:uid="{F8BCDB46-0276-48FD-A725-D688D0EEF8C5}"/>
    <cellStyle name="Normal 13 4 2 3 3" xfId="16894" xr:uid="{A998FA92-B8C3-4C41-A634-0C62928E1ABF}"/>
    <cellStyle name="Normal 13 4 2 3 3 2" xfId="23551" xr:uid="{A423D481-13B4-4AB1-BA37-F40F448CA649}"/>
    <cellStyle name="Normal 13 4 2 3 4" xfId="20418" xr:uid="{6CAB4308-723F-454D-B38A-EC37EEA6A990}"/>
    <cellStyle name="Normal 13 4 2 3 5" xfId="8213" xr:uid="{6CB2A90E-581E-4EC8-85B9-45F8B443B9B3}"/>
    <cellStyle name="Normal 13 4 2 4" xfId="3959" xr:uid="{D69A0109-72A4-4E54-9AD6-6DE24D55C230}"/>
    <cellStyle name="Normal 13 4 2 4 2" xfId="10460" xr:uid="{A9A19181-B4E4-421B-AF7B-0D1C91816629}"/>
    <cellStyle name="Normal 13 4 2 4 2 2" xfId="18688" xr:uid="{5969E758-6134-42B1-92A2-4AD78D001744}"/>
    <cellStyle name="Normal 13 4 2 4 2 2 2" xfId="25200" xr:uid="{127EEF4D-778D-4C61-915D-D176B2759BBE}"/>
    <cellStyle name="Normal 13 4 2 4 2 3" xfId="22365" xr:uid="{F9FA533D-0627-4F1D-BCFF-74E8242A63CA}"/>
    <cellStyle name="Normal 13 4 2 4 3" xfId="17367" xr:uid="{6E3B551A-6571-4CE3-8618-929877472F05}"/>
    <cellStyle name="Normal 13 4 2 4 3 2" xfId="23944" xr:uid="{BBDFDCF0-970D-4F43-B821-19B5D49E10F3}"/>
    <cellStyle name="Normal 13 4 2 4 4" xfId="21109" xr:uid="{F64CCB37-80A0-4EF4-9D8D-0EFFA4901D30}"/>
    <cellStyle name="Normal 13 4 2 4 5" xfId="9115" xr:uid="{F2093B5B-D5C8-441E-B1AF-B90BE346048A}"/>
    <cellStyle name="Normal 13 4 2 5" xfId="9657" xr:uid="{F7AEA0AC-D2CF-4C5B-A9E4-F51A3E2B41EE}"/>
    <cellStyle name="Normal 13 4 2 5 2" xfId="17885" xr:uid="{CA8A9562-FA98-4110-92DA-BFB597781890}"/>
    <cellStyle name="Normal 13 4 2 5 2 2" xfId="24397" xr:uid="{94CA7E4B-FCCF-49DB-824B-EC6F4A64B55C}"/>
    <cellStyle name="Normal 13 4 2 5 3" xfId="21562" xr:uid="{A30EAAB9-42C0-4B47-86D7-D02B4448751A}"/>
    <cellStyle name="Normal 13 4 2 6" xfId="10872" xr:uid="{0E624F49-A9E8-4077-BEE0-D424F3E65130}"/>
    <cellStyle name="Normal 13 4 2 6 2" xfId="22770" xr:uid="{244A2D2D-44E8-4966-8D3E-6306B02E4976}"/>
    <cellStyle name="Normal 13 4 2 7" xfId="20000" xr:uid="{95434105-92D7-489D-9282-A8AC6992241A}"/>
    <cellStyle name="Normal 13 4 2 8" xfId="7759" xr:uid="{2DDF7487-D6E8-4F3D-8BFD-6732DDC64B45}"/>
    <cellStyle name="Normal 13 4 3" xfId="2991" xr:uid="{911129B8-3613-4398-9813-01A254F799FD}"/>
    <cellStyle name="Normal 13 4 3 2" xfId="4064" xr:uid="{D128F2C4-ACF2-43B3-A39C-70CD83D3FB42}"/>
    <cellStyle name="Normal 13 4 3 2 2" xfId="10232" xr:uid="{9F0F053C-206E-49C5-8838-59B33119954B}"/>
    <cellStyle name="Normal 13 4 3 2 2 2" xfId="18460" xr:uid="{650A038B-9208-474F-9C11-F1985CC482CB}"/>
    <cellStyle name="Normal 13 4 3 2 2 2 2" xfId="24972" xr:uid="{DB8B311D-248F-4C56-9A89-A4AF3EE8EC1A}"/>
    <cellStyle name="Normal 13 4 3 2 2 3" xfId="22137" xr:uid="{BC1CE6E9-262C-4662-9D9B-0FFC473DD0F7}"/>
    <cellStyle name="Normal 13 4 3 2 3" xfId="17050" xr:uid="{89AC9B58-FD66-477F-B691-64570EE43A9E}"/>
    <cellStyle name="Normal 13 4 3 2 3 2" xfId="23707" xr:uid="{1C1C9786-F70E-4689-94B3-5E32FB1BC825}"/>
    <cellStyle name="Normal 13 4 3 2 4" xfId="20575" xr:uid="{74D2F0A3-04A2-4040-B552-D189A2F946E8}"/>
    <cellStyle name="Normal 13 4 3 2 5" xfId="8370" xr:uid="{D5A3FDD0-CAC1-43A1-B1A7-F29E1881B1FD}"/>
    <cellStyle name="Normal 13 4 3 3" xfId="9117" xr:uid="{A450D72F-A57E-43A8-8C91-65ABE0B90CB5}"/>
    <cellStyle name="Normal 13 4 3 3 2" xfId="10462" xr:uid="{51CEAF6B-7FE3-479D-A5F0-4F6B7334D632}"/>
    <cellStyle name="Normal 13 4 3 3 2 2" xfId="18690" xr:uid="{BD4B1FAD-E698-4A47-8943-DADF3372D146}"/>
    <cellStyle name="Normal 13 4 3 3 2 2 2" xfId="25202" xr:uid="{F9DE6355-095D-498F-93A6-9B86728FDA36}"/>
    <cellStyle name="Normal 13 4 3 3 2 3" xfId="22367" xr:uid="{CDB5ACE9-AD79-4F2A-8223-B3C8168742C4}"/>
    <cellStyle name="Normal 13 4 3 3 3" xfId="17369" xr:uid="{05C5C3CB-5B47-4CEA-895C-FB447FAA604D}"/>
    <cellStyle name="Normal 13 4 3 3 3 2" xfId="23946" xr:uid="{44DD1E20-CB5D-43A0-BE23-F577DE7664FF}"/>
    <cellStyle name="Normal 13 4 3 3 4" xfId="21111" xr:uid="{CBE0FB64-A860-4C55-A1CC-CE716FBD8DAA}"/>
    <cellStyle name="Normal 13 4 3 4" xfId="9814" xr:uid="{6A838303-0FF7-4228-BD8C-DAF18751F01A}"/>
    <cellStyle name="Normal 13 4 3 4 2" xfId="18042" xr:uid="{5D3AC0BB-E592-4DEE-9259-96073221CFD5}"/>
    <cellStyle name="Normal 13 4 3 4 2 2" xfId="24554" xr:uid="{B9056291-5E90-407A-834C-71E4B39ADFD2}"/>
    <cellStyle name="Normal 13 4 3 4 3" xfId="21719" xr:uid="{487B456A-E2FB-4EF1-AA2F-BAFC0F263ED8}"/>
    <cellStyle name="Normal 13 4 3 5" xfId="10874" xr:uid="{44A1E70F-B8A9-474E-BA85-D9F78C62E138}"/>
    <cellStyle name="Normal 13 4 3 5 2" xfId="22772" xr:uid="{8DEB81CC-695D-4217-8152-4B209AF7BA92}"/>
    <cellStyle name="Normal 13 4 3 6" xfId="20157" xr:uid="{CD2EC048-E798-4E91-ABBD-1BFED1E2ED47}"/>
    <cellStyle name="Normal 13 4 3 7" xfId="7951" xr:uid="{8E135AC6-91C1-484D-956C-30A32CCC7A7E}"/>
    <cellStyle name="Normal 13 4 4" xfId="3217" xr:uid="{02171664-1823-42FF-9D72-807289DDFFD3}"/>
    <cellStyle name="Normal 13 4 4 2" xfId="4274" xr:uid="{B804018E-EDAB-4879-AAAB-A9A1D252BF49}"/>
    <cellStyle name="Normal 13 4 4 2 2" xfId="10459" xr:uid="{8BA5E358-8714-46CC-986E-AA9A416ACC60}"/>
    <cellStyle name="Normal 13 4 4 2 2 2" xfId="18687" xr:uid="{DC5A2EEA-B74A-432E-AE19-A1ED96F79945}"/>
    <cellStyle name="Normal 13 4 4 2 2 2 2" xfId="25199" xr:uid="{09A61E7D-3E74-4335-BA48-53CDFF99CAE7}"/>
    <cellStyle name="Normal 13 4 4 2 2 3" xfId="22364" xr:uid="{750D1090-B226-475D-8933-0B0D90BC199C}"/>
    <cellStyle name="Normal 13 4 4 2 3" xfId="17366" xr:uid="{BDB2E133-A549-48A7-BC8F-612C2ABD75EB}"/>
    <cellStyle name="Normal 13 4 4 2 3 2" xfId="23943" xr:uid="{4E8E2F9A-3A4C-4CBF-8B34-840AE788130A}"/>
    <cellStyle name="Normal 13 4 4 2 4" xfId="21108" xr:uid="{3135C637-6C86-44D0-BE2F-AB02FA988A4B}"/>
    <cellStyle name="Normal 13 4 4 2 5" xfId="9114" xr:uid="{C52028D5-AD18-4746-8717-A2FE4C585DF5}"/>
    <cellStyle name="Normal 13 4 4 3" xfId="10023" xr:uid="{4EBA78BA-C850-4521-8B38-9EBBF314102F}"/>
    <cellStyle name="Normal 13 4 4 3 2" xfId="18251" xr:uid="{C3073A49-F4C3-4CB2-8C9E-A4A7ED60EDF2}"/>
    <cellStyle name="Normal 13 4 4 3 2 2" xfId="24763" xr:uid="{4BBDB76B-BD37-4777-B355-A3961EA0F7F5}"/>
    <cellStyle name="Normal 13 4 4 3 3" xfId="21928" xr:uid="{BBA0C2E3-7A77-474F-A3F2-CEED5AA91310}"/>
    <cellStyle name="Normal 13 4 4 4" xfId="16850" xr:uid="{D81F4C97-5568-4990-8F3F-1F510250D43C}"/>
    <cellStyle name="Normal 13 4 4 4 2" xfId="23509" xr:uid="{BC9C2A94-6A55-4113-9984-1EB8E87BD53F}"/>
    <cellStyle name="Normal 13 4 4 5" xfId="20366" xr:uid="{7535C41D-A362-4685-99DA-75BE46315CC6}"/>
    <cellStyle name="Normal 13 4 4 6" xfId="8161" xr:uid="{259C2E37-ADE8-4C96-A93E-C356DD7AFD16}"/>
    <cellStyle name="Normal 13 4 5" xfId="3667" xr:uid="{6521A9D1-9E97-47CA-B82D-7A499EADA961}"/>
    <cellStyle name="Normal 13 4 5 2" xfId="8745" xr:uid="{BD9EC26B-C523-47EA-9708-EAC5E32209C2}"/>
    <cellStyle name="Normal 13 4 6" xfId="9605" xr:uid="{73220746-40D3-4006-831E-041E765C0915}"/>
    <cellStyle name="Normal 13 4 6 2" xfId="17833" xr:uid="{7F96F2ED-FEC0-4EDC-896F-BBAB882EDCB0}"/>
    <cellStyle name="Normal 13 4 6 2 2" xfId="24345" xr:uid="{4B6F2070-C5B1-44F0-8A11-B2BB71387D53}"/>
    <cellStyle name="Normal 13 4 6 3" xfId="21510" xr:uid="{25953E40-6CEF-4BAE-8A1C-2023D9EC84E4}"/>
    <cellStyle name="Normal 13 4 7" xfId="10871" xr:uid="{213CDB5C-6062-4BDB-B614-94DD037B5DDE}"/>
    <cellStyle name="Normal 13 4 7 2" xfId="22769" xr:uid="{5CE6C2E3-7603-4182-A17D-3124A280F673}"/>
    <cellStyle name="Normal 13 4 8" xfId="19722" xr:uid="{E65DD243-C7C2-43F6-9688-2F6D330F3391}"/>
    <cellStyle name="Normal 13 4 9" xfId="6267" xr:uid="{368265B4-0124-4610-A38C-4F2CD4C64FB6}"/>
    <cellStyle name="Normal 13 40" xfId="8133" xr:uid="{8654B695-DC93-4E15-92F4-4FA5C0D7FF12}"/>
    <cellStyle name="Normal 13 40 2" xfId="9083" xr:uid="{1DA65D43-296C-4A08-ADA8-0C125FB55891}"/>
    <cellStyle name="Normal 13 40 2 2" xfId="10429" xr:uid="{35DF00F6-F989-4ACC-B442-5235AB9EC10F}"/>
    <cellStyle name="Normal 13 40 2 2 2" xfId="18657" xr:uid="{B9F18E5E-EDE9-4F0E-A9E5-1D5B855AA418}"/>
    <cellStyle name="Normal 13 40 2 2 2 2" xfId="25169" xr:uid="{E64CDDC9-B331-461E-928A-B6FBA723116D}"/>
    <cellStyle name="Normal 13 40 2 2 3" xfId="22334" xr:uid="{5F3CF677-D9D6-40C5-AADA-8A240D591159}"/>
    <cellStyle name="Normal 13 40 2 3" xfId="17336" xr:uid="{3CB432A3-A468-4FAB-A475-6702BDD15F6F}"/>
    <cellStyle name="Normal 13 40 2 3 2" xfId="23913" xr:uid="{E4ADC079-1406-4AB2-A042-49E06083714D}"/>
    <cellStyle name="Normal 13 40 2 4" xfId="21078" xr:uid="{8C9A30AC-316D-4E22-B35C-30411FC708BD}"/>
    <cellStyle name="Normal 13 40 3" xfId="9995" xr:uid="{E47F8C14-8BC2-4A63-8A33-749F5FF8F419}"/>
    <cellStyle name="Normal 13 40 3 2" xfId="18223" xr:uid="{01EB7AEB-E666-47D1-B00D-6339E0DCE6A3}"/>
    <cellStyle name="Normal 13 40 3 2 2" xfId="24735" xr:uid="{ED153763-9C5A-411F-B959-3CE71CCFB7F3}"/>
    <cellStyle name="Normal 13 40 3 3" xfId="21900" xr:uid="{FD266593-629E-4D53-A882-F11196DF74AB}"/>
    <cellStyle name="Normal 13 40 4" xfId="16831" xr:uid="{7222F5A6-50C5-4CB1-8ADE-94A9F4813FA8}"/>
    <cellStyle name="Normal 13 40 4 2" xfId="23490" xr:uid="{80C89A15-4D09-4C64-B615-03F5A54098C5}"/>
    <cellStyle name="Normal 13 40 5" xfId="20338" xr:uid="{DD35BF77-1A2C-4083-9818-8F5FB7FE4A64}"/>
    <cellStyle name="Normal 13 41" xfId="9577" xr:uid="{23F75AE2-D902-436B-96A8-788B1C51624F}"/>
    <cellStyle name="Normal 13 41 2" xfId="17805" xr:uid="{A8D2B7D0-7713-4CD7-B746-7E098DEC3FAC}"/>
    <cellStyle name="Normal 13 41 2 2" xfId="24317" xr:uid="{29C298EF-1416-41A1-8AD6-2243D92C469A}"/>
    <cellStyle name="Normal 13 41 3" xfId="21482" xr:uid="{679BF523-DFF7-4425-AA24-3312F4A90929}"/>
    <cellStyle name="Normal 13 42" xfId="19643" xr:uid="{AEAB4201-A972-4F81-AC26-15ECA36B6AA3}"/>
    <cellStyle name="Normal 13 43" xfId="4563" xr:uid="{A98A970D-D769-43D3-B0C7-8A7046BDE21F}"/>
    <cellStyle name="Normal 13 5" xfId="1029" xr:uid="{FD540625-E36B-4790-B150-8683CD9B75EB}"/>
    <cellStyle name="Normal 13 5 2" xfId="31935" xr:uid="{2A21991A-DA1A-42CC-A96B-5F0DD6CDE6F2}"/>
    <cellStyle name="Normal 13 6" xfId="1030" xr:uid="{67A71387-AB63-44D4-B3B5-25F774FB041B}"/>
    <cellStyle name="Normal 13 6 2" xfId="31936" xr:uid="{2A596DD5-4C96-4F5A-92A8-93E6E52628D4}"/>
    <cellStyle name="Normal 13 7" xfId="1031" xr:uid="{E488320D-4D65-4043-9489-F5EC14A4B764}"/>
    <cellStyle name="Normal 13 7 2" xfId="31937" xr:uid="{76982830-67BC-4C13-BBF5-25EEC8B90B32}"/>
    <cellStyle name="Normal 13 8" xfId="1032" xr:uid="{8FDDC704-4AC6-4781-B1E7-320572A33112}"/>
    <cellStyle name="Normal 13 8 2" xfId="31938" xr:uid="{F3D62300-BE59-4E0F-A84F-FCB5461AC1E1}"/>
    <cellStyle name="Normal 13 9" xfId="1033" xr:uid="{74F8383F-097B-45BC-83CA-35E3ACB70C0F}"/>
    <cellStyle name="Normal 13 9 2" xfId="2180" xr:uid="{060E6AF7-CFE6-4C2A-B679-C580BA393671}"/>
    <cellStyle name="Normal 13 9 2 2" xfId="3113" xr:uid="{21A47A74-06A9-4813-9804-53D284FC556E}"/>
    <cellStyle name="Normal 13 9 2 2 2" xfId="4170" xr:uid="{A3A4BC39-907E-47EE-A269-FEFA1132314D}"/>
    <cellStyle name="Normal 13 9 2 2 2 2" xfId="18513" xr:uid="{B3B46B62-AB24-42A2-A6DC-53E6AD3591DB}"/>
    <cellStyle name="Normal 13 9 2 2 2 2 2" xfId="25025" xr:uid="{56DF8056-8611-4246-B7B1-F596C8B3521C}"/>
    <cellStyle name="Normal 13 9 2 2 2 3" xfId="22190" xr:uid="{1342130E-4D66-4FD0-AC85-CC13A158EE42}"/>
    <cellStyle name="Normal 13 9 2 2 2 4" xfId="10285" xr:uid="{1B2BEBF4-9A2B-43A1-B866-014AD4F5DAC4}"/>
    <cellStyle name="Normal 13 9 2 2 3" xfId="17103" xr:uid="{EF0089A6-F6C5-4EDF-A976-1BC1CAFADB42}"/>
    <cellStyle name="Normal 13 9 2 2 3 2" xfId="23760" xr:uid="{B11F497A-0DA9-40DD-817F-37C1AA9DBD51}"/>
    <cellStyle name="Normal 13 9 2 2 4" xfId="20628" xr:uid="{812E4C0E-4FFA-466B-8DAE-F1DA184B7CBB}"/>
    <cellStyle name="Normal 13 9 2 2 5" xfId="8423" xr:uid="{D407BBF2-3C0F-4F04-A61E-7C38AD4BE182}"/>
    <cellStyle name="Normal 13 9 2 3" xfId="3339" xr:uid="{76441BB7-6E26-48E8-9AD5-FFF6560008E7}"/>
    <cellStyle name="Normal 13 9 2 3 2" xfId="4380" xr:uid="{DCDEF5F8-29F5-4CD8-933F-ABC3261D9DDB}"/>
    <cellStyle name="Normal 13 9 2 3 2 2" xfId="18692" xr:uid="{4972B107-3672-474D-AB22-3A4DB399636C}"/>
    <cellStyle name="Normal 13 9 2 3 2 2 2" xfId="25204" xr:uid="{876AF5D4-3016-4DE6-A17D-5A965EB6D804}"/>
    <cellStyle name="Normal 13 9 2 3 2 3" xfId="22369" xr:uid="{BCC32935-119C-41C8-A46E-B08AD1B81D4F}"/>
    <cellStyle name="Normal 13 9 2 3 2 4" xfId="10464" xr:uid="{8DFE6736-587C-4C1A-980E-6A3B92FE61A1}"/>
    <cellStyle name="Normal 13 9 2 3 3" xfId="17371" xr:uid="{E32B2D93-B0FC-4F89-9012-8342B8DE78F4}"/>
    <cellStyle name="Normal 13 9 2 3 3 2" xfId="23948" xr:uid="{91470046-5712-47FA-A44B-DF2782344CA0}"/>
    <cellStyle name="Normal 13 9 2 3 4" xfId="21113" xr:uid="{49BF6AD7-6531-4066-97C2-92F6487CB474}"/>
    <cellStyle name="Normal 13 9 2 3 5" xfId="9119" xr:uid="{BA9EA5BD-AFEB-4C7E-8848-5CE80463BBA8}"/>
    <cellStyle name="Normal 13 9 2 4" xfId="3960" xr:uid="{98786DB1-CF0D-46C5-A7D3-FBC0454C0A9B}"/>
    <cellStyle name="Normal 13 9 2 4 2" xfId="18095" xr:uid="{D6736554-E30F-42D9-AF72-6103FF48AEAC}"/>
    <cellStyle name="Normal 13 9 2 4 2 2" xfId="24607" xr:uid="{1F4A033C-666A-455C-83C1-53C8150A2B29}"/>
    <cellStyle name="Normal 13 9 2 4 3" xfId="21772" xr:uid="{1F49DD77-F6C4-433A-BD4C-C5BBED2D3C3E}"/>
    <cellStyle name="Normal 13 9 2 4 4" xfId="9867" xr:uid="{30CFB0D4-67A0-40D4-ABA9-090DA3F45529}"/>
    <cellStyle name="Normal 13 9 2 5" xfId="10876" xr:uid="{12624CB3-F7BD-407A-A84B-C2966D9B8412}"/>
    <cellStyle name="Normal 13 9 2 5 2" xfId="22774" xr:uid="{3DAFECCA-EE2E-43DB-8FE8-840EE781CC9D}"/>
    <cellStyle name="Normal 13 9 2 6" xfId="20210" xr:uid="{038D0833-FA49-45A3-8167-22E02F423D6E}"/>
    <cellStyle name="Normal 13 9 2 7" xfId="8004" xr:uid="{4F33E8F0-B299-4B39-B40C-22EE09CA1646}"/>
    <cellStyle name="Normal 13 9 3" xfId="2992" xr:uid="{2B0F2FB4-B02F-4900-8E2D-27B5C7256EB8}"/>
    <cellStyle name="Normal 13 9 3 2" xfId="4065" xr:uid="{5B749A64-E9DF-4150-BD32-EBFBDFA867F5}"/>
    <cellStyle name="Normal 13 9 3 2 2" xfId="10463" xr:uid="{5AB6A745-CC98-451E-9C5F-E06A87F56788}"/>
    <cellStyle name="Normal 13 9 3 2 2 2" xfId="18691" xr:uid="{700A5D36-D914-429D-9007-B84CDAAB2DF6}"/>
    <cellStyle name="Normal 13 9 3 2 2 2 2" xfId="25203" xr:uid="{3494CFF5-0670-49C0-B9E9-AAA0D701B747}"/>
    <cellStyle name="Normal 13 9 3 2 2 3" xfId="22368" xr:uid="{73277D51-24CF-470A-834D-7744BCD8EAD5}"/>
    <cellStyle name="Normal 13 9 3 2 3" xfId="17370" xr:uid="{EAB49424-B8DF-426C-8BF5-BC63A06A9780}"/>
    <cellStyle name="Normal 13 9 3 2 3 2" xfId="23947" xr:uid="{565B03C2-C729-48FA-B4FF-CA48D34FF835}"/>
    <cellStyle name="Normal 13 9 3 2 4" xfId="21112" xr:uid="{AEA5833A-6526-4FD3-BDF6-CFDE931D31F3}"/>
    <cellStyle name="Normal 13 9 3 2 5" xfId="9118" xr:uid="{37BEC4BB-E4F2-49F1-B0C2-C851A04CF4E2}"/>
    <cellStyle name="Normal 13 9 3 3" xfId="10076" xr:uid="{E3E89289-A271-4AF7-9C21-D6CADE93530F}"/>
    <cellStyle name="Normal 13 9 3 3 2" xfId="18304" xr:uid="{93E70632-6B3F-49FA-BA00-9966B667BCCB}"/>
    <cellStyle name="Normal 13 9 3 3 2 2" xfId="24816" xr:uid="{D0A4BBBD-01AC-478E-9D45-37F32DF40F11}"/>
    <cellStyle name="Normal 13 9 3 3 3" xfId="21981" xr:uid="{2F451EC4-D76A-4213-BB77-CD9E18317288}"/>
    <cellStyle name="Normal 13 9 3 4" xfId="16895" xr:uid="{7D4158C7-2D91-4A7B-9D12-8ACA5D0E049D}"/>
    <cellStyle name="Normal 13 9 3 4 2" xfId="23552" xr:uid="{BA9C2286-43C7-4E53-AB8E-C772A52119F0}"/>
    <cellStyle name="Normal 13 9 3 5" xfId="20419" xr:uid="{A696DB07-B77C-450E-8C1E-CCF200AC95EC}"/>
    <cellStyle name="Normal 13 9 3 6" xfId="8214" xr:uid="{07D4E981-3B8C-43E9-8BCC-6812DC758C5C}"/>
    <cellStyle name="Normal 13 9 4" xfId="3218" xr:uid="{2BB02A48-37A7-4A79-A94D-0EAADF6B4F1C}"/>
    <cellStyle name="Normal 13 9 4 2" xfId="4275" xr:uid="{96F15185-E6A8-4179-9320-16EDCEA36099}"/>
    <cellStyle name="Normal 13 9 4 3" xfId="8746" xr:uid="{9EB08FAC-D5C3-4AF3-8A55-96AEB209495E}"/>
    <cellStyle name="Normal 13 9 5" xfId="3668" xr:uid="{7568A21C-AF6F-42E6-8D43-D530BC545F7B}"/>
    <cellStyle name="Normal 13 9 5 2" xfId="17886" xr:uid="{3A02DD5D-DDB5-478C-B2E0-B54F351529E9}"/>
    <cellStyle name="Normal 13 9 5 2 2" xfId="24398" xr:uid="{4AD8920E-EB2A-4ECE-ADE9-0985B4A30498}"/>
    <cellStyle name="Normal 13 9 5 3" xfId="21563" xr:uid="{288129DC-8FE8-4D39-A221-CE17B6AD71D5}"/>
    <cellStyle name="Normal 13 9 5 4" xfId="9658" xr:uid="{22BDB2DD-78DA-44DB-99F9-CB433131B0FD}"/>
    <cellStyle name="Normal 13 9 6" xfId="10875" xr:uid="{5361E32B-5342-4209-9BE9-41851142303A}"/>
    <cellStyle name="Normal 13 9 6 2" xfId="22773" xr:uid="{6ABB3C70-9B15-4F65-9B2F-7F9B2B0EB706}"/>
    <cellStyle name="Normal 13 9 7" xfId="20001" xr:uid="{91173C53-A5D6-4463-B2E9-E7B752E6C0D5}"/>
    <cellStyle name="Normal 13 9 8" xfId="7760" xr:uid="{F2391A73-E44F-4141-9B26-A30E6BCA7E55}"/>
    <cellStyle name="Normal 14" xfId="1034" xr:uid="{A1D9D1E5-2884-46F0-B239-2577DA30FF94}"/>
    <cellStyle name="Normal 14 10" xfId="1035" xr:uid="{650D44F0-9C8A-4DA8-8EE0-27ED062C82A9}"/>
    <cellStyle name="Normal 14 10 2" xfId="2181" xr:uid="{0C9B97E4-C640-436C-80BE-B3788930A13B}"/>
    <cellStyle name="Normal 14 10 2 2" xfId="3114" xr:uid="{30C29F37-D19B-4DD5-86E1-7118319DE7AE}"/>
    <cellStyle name="Normal 14 10 2 2 2" xfId="4171" xr:uid="{3D089F3A-4F62-4F48-878F-AE1460D89490}"/>
    <cellStyle name="Normal 14 10 2 2 2 2" xfId="18514" xr:uid="{FC5C5070-34BC-4468-AC51-B51F093636E9}"/>
    <cellStyle name="Normal 14 10 2 2 2 2 2" xfId="25026" xr:uid="{16A269BF-A109-4F6E-9432-B6207CB0384E}"/>
    <cellStyle name="Normal 14 10 2 2 2 3" xfId="22191" xr:uid="{46C19205-AEED-40CE-9BBF-542D31902C94}"/>
    <cellStyle name="Normal 14 10 2 2 2 4" xfId="10286" xr:uid="{FDD136A9-8526-44C8-8221-1CC79C0BA455}"/>
    <cellStyle name="Normal 14 10 2 2 3" xfId="17104" xr:uid="{929B6EBD-AC17-4690-A277-EAF342250667}"/>
    <cellStyle name="Normal 14 10 2 2 3 2" xfId="23761" xr:uid="{C3654986-2E27-465A-B892-D15E2ED27254}"/>
    <cellStyle name="Normal 14 10 2 2 4" xfId="20629" xr:uid="{A6F0A6D8-9F3B-4CB8-AFB6-A4B2E8D40B79}"/>
    <cellStyle name="Normal 14 10 2 2 5" xfId="8424" xr:uid="{B1E7E8B4-D919-4E1B-B589-1701183547F7}"/>
    <cellStyle name="Normal 14 10 2 3" xfId="3340" xr:uid="{CC132274-AE9E-4E89-A398-0B1050A0BF6C}"/>
    <cellStyle name="Normal 14 10 2 3 2" xfId="4381" xr:uid="{ED5EB22C-31F7-4C73-8949-0A4E11DC2164}"/>
    <cellStyle name="Normal 14 10 2 3 2 2" xfId="18695" xr:uid="{D8FFAD01-4298-40BF-9542-31F42F9ABCD0}"/>
    <cellStyle name="Normal 14 10 2 3 2 2 2" xfId="25207" xr:uid="{9A31E397-8B9B-4A1D-A62D-74AF9B684331}"/>
    <cellStyle name="Normal 14 10 2 3 2 3" xfId="22372" xr:uid="{3919B027-114C-445F-8190-CE89BB82DD9E}"/>
    <cellStyle name="Normal 14 10 2 3 2 4" xfId="10467" xr:uid="{54C1ED60-A340-459F-8EB1-FF41F7C11F4B}"/>
    <cellStyle name="Normal 14 10 2 3 3" xfId="17374" xr:uid="{7C7DA30A-4055-4FBD-B41A-CC9930E206D4}"/>
    <cellStyle name="Normal 14 10 2 3 3 2" xfId="23951" xr:uid="{C374EA5F-6C1C-4826-A2F3-C5E0B6D9F011}"/>
    <cellStyle name="Normal 14 10 2 3 4" xfId="21116" xr:uid="{B66FD82D-FE40-48FB-9C6F-EFDC46358196}"/>
    <cellStyle name="Normal 14 10 2 3 5" xfId="9122" xr:uid="{35567249-CBA7-46D3-B347-982BA2509452}"/>
    <cellStyle name="Normal 14 10 2 4" xfId="3961" xr:uid="{6B08ED82-6C91-472F-A000-BAC1011CC19A}"/>
    <cellStyle name="Normal 14 10 2 4 2" xfId="18096" xr:uid="{24503E68-68DE-4C75-8CF1-9EBB78A42128}"/>
    <cellStyle name="Normal 14 10 2 4 2 2" xfId="24608" xr:uid="{B48AAACA-E9F3-46DB-9ED2-8C5475F7E32B}"/>
    <cellStyle name="Normal 14 10 2 4 3" xfId="21773" xr:uid="{94BAB91B-2CE7-44AE-989D-C3D8C71CD0E5}"/>
    <cellStyle name="Normal 14 10 2 4 4" xfId="9868" xr:uid="{9D22F545-496E-44A9-9AA3-7DB1183DBC4A}"/>
    <cellStyle name="Normal 14 10 2 5" xfId="10878" xr:uid="{86628F48-ECE3-4E14-ADE7-5D14B4CDF83F}"/>
    <cellStyle name="Normal 14 10 2 5 2" xfId="22776" xr:uid="{D458DE45-4210-4A4C-A704-D094416FB4EA}"/>
    <cellStyle name="Normal 14 10 2 6" xfId="20211" xr:uid="{DD664186-045D-4FA6-B7F5-73B81129DF29}"/>
    <cellStyle name="Normal 14 10 2 7" xfId="8005" xr:uid="{22C7F9AF-7B6D-4421-9D91-03CBA36E2483}"/>
    <cellStyle name="Normal 14 10 3" xfId="2993" xr:uid="{AC6008CC-58AB-4E82-8A8D-393655BEC88A}"/>
    <cellStyle name="Normal 14 10 3 2" xfId="4066" xr:uid="{27D52CF2-24C5-453C-A5C3-B135BAAC9463}"/>
    <cellStyle name="Normal 14 10 3 2 2" xfId="10466" xr:uid="{95DB381A-FC86-445E-8751-E50EA5F6CBD6}"/>
    <cellStyle name="Normal 14 10 3 2 2 2" xfId="18694" xr:uid="{D63A5EBF-3889-453D-83D2-7EB7913B33E5}"/>
    <cellStyle name="Normal 14 10 3 2 2 2 2" xfId="25206" xr:uid="{8D2355E4-B14F-4B98-B195-A76D482FC444}"/>
    <cellStyle name="Normal 14 10 3 2 2 3" xfId="22371" xr:uid="{4760EC0C-19FB-4C48-9AB2-565DE9319293}"/>
    <cellStyle name="Normal 14 10 3 2 3" xfId="17373" xr:uid="{9EDB34E0-8733-431A-9CE7-D2C754BD844E}"/>
    <cellStyle name="Normal 14 10 3 2 3 2" xfId="23950" xr:uid="{6AF57DF7-68B1-4842-8F69-0BC3C98ED20C}"/>
    <cellStyle name="Normal 14 10 3 2 4" xfId="21115" xr:uid="{37802903-B952-46D9-A863-B6DCE5B74750}"/>
    <cellStyle name="Normal 14 10 3 2 5" xfId="9121" xr:uid="{72DA0C7C-436D-452B-9C6B-F9BFAFBBFA3F}"/>
    <cellStyle name="Normal 14 10 3 3" xfId="10077" xr:uid="{501C947F-6CAF-4272-B952-892B783EB5A7}"/>
    <cellStyle name="Normal 14 10 3 3 2" xfId="18305" xr:uid="{63F1C58F-B760-48CB-8EF1-CC2257F08854}"/>
    <cellStyle name="Normal 14 10 3 3 2 2" xfId="24817" xr:uid="{A441056C-E5EA-4E47-8CA6-F5BA9E74001C}"/>
    <cellStyle name="Normal 14 10 3 3 3" xfId="21982" xr:uid="{5B90C8DD-B867-456A-AE45-B70755F92FA7}"/>
    <cellStyle name="Normal 14 10 3 4" xfId="16896" xr:uid="{46AA49D5-9005-478E-8B2B-AD69CFDCDAE0}"/>
    <cellStyle name="Normal 14 10 3 4 2" xfId="23553" xr:uid="{7C58F39A-0B59-445A-AFC2-0CA6B506CEA6}"/>
    <cellStyle name="Normal 14 10 3 5" xfId="20420" xr:uid="{809E313A-C02D-40FE-A937-3A47D884E451}"/>
    <cellStyle name="Normal 14 10 3 6" xfId="8215" xr:uid="{300A30F8-7AEC-434C-9EE5-D98C96405A89}"/>
    <cellStyle name="Normal 14 10 4" xfId="3219" xr:uid="{1BCBC911-D9E5-4A1A-801E-8F2B2616C449}"/>
    <cellStyle name="Normal 14 10 4 2" xfId="4276" xr:uid="{1BE4CD60-7BD4-4DE2-A37D-4E509A38EB9A}"/>
    <cellStyle name="Normal 14 10 4 3" xfId="8747" xr:uid="{199F88B1-AB17-4FDE-96B9-D482F6B6B36A}"/>
    <cellStyle name="Normal 14 10 5" xfId="3669" xr:uid="{16BD1DE2-4946-4742-8C11-3200C043C8BF}"/>
    <cellStyle name="Normal 14 10 5 2" xfId="17887" xr:uid="{2ED7B7E2-CB73-47F9-9557-71F1FFA449EE}"/>
    <cellStyle name="Normal 14 10 5 2 2" xfId="24399" xr:uid="{3128FCB1-FD96-4335-9799-5C535EEF6511}"/>
    <cellStyle name="Normal 14 10 5 3" xfId="21564" xr:uid="{1C68FBBA-3596-4428-AD20-2F57C06242EC}"/>
    <cellStyle name="Normal 14 10 5 4" xfId="9659" xr:uid="{BAB4F769-4683-4A32-B94C-2FB73202BDE5}"/>
    <cellStyle name="Normal 14 10 6" xfId="10877" xr:uid="{2AAF41B7-D6AD-42DB-A888-C673EB7F642F}"/>
    <cellStyle name="Normal 14 10 6 2" xfId="22775" xr:uid="{F9E31331-D3B6-4EBC-83FA-2C6C12AD976F}"/>
    <cellStyle name="Normal 14 10 7" xfId="20002" xr:uid="{C2713654-0A64-4717-A7AA-39398EE4AC4E}"/>
    <cellStyle name="Normal 14 10 8" xfId="7762" xr:uid="{07749926-DF7B-43A0-8A62-63264294CC6B}"/>
    <cellStyle name="Normal 14 11" xfId="1036" xr:uid="{3886CB48-E9C6-4F5A-9ED6-EA841FED8F90}"/>
    <cellStyle name="Normal 14 11 2" xfId="2182" xr:uid="{7B89C47E-5970-4DD4-94AD-CE3C13D3C0F5}"/>
    <cellStyle name="Normal 14 11 2 2" xfId="3115" xr:uid="{E070AA91-FB9F-486A-BFD4-9B2228FDFC5D}"/>
    <cellStyle name="Normal 14 11 2 2 2" xfId="4172" xr:uid="{23E68B62-5D3F-4E28-8C6C-83102C5FDB33}"/>
    <cellStyle name="Normal 14 11 2 2 2 2" xfId="18515" xr:uid="{BFC1835D-A03B-4546-A475-720EC88F2645}"/>
    <cellStyle name="Normal 14 11 2 2 2 2 2" xfId="25027" xr:uid="{EA38FE2B-5D09-4DBB-8E63-13EE0DBD5987}"/>
    <cellStyle name="Normal 14 11 2 2 2 3" xfId="22192" xr:uid="{5001D42A-DD37-416C-B9B3-855FB47F5930}"/>
    <cellStyle name="Normal 14 11 2 2 2 4" xfId="10287" xr:uid="{83209C33-F5ED-43EB-BE73-182B940ABBD5}"/>
    <cellStyle name="Normal 14 11 2 2 3" xfId="17105" xr:uid="{CD16FBE4-C7E0-4605-870C-5354AE8F2366}"/>
    <cellStyle name="Normal 14 11 2 2 3 2" xfId="23762" xr:uid="{66A6C4E2-124E-4C7E-B6A5-C12030572EA5}"/>
    <cellStyle name="Normal 14 11 2 2 4" xfId="20630" xr:uid="{C09F2B8F-73EA-463D-A61B-18845AA34659}"/>
    <cellStyle name="Normal 14 11 2 2 5" xfId="8425" xr:uid="{E58C8287-1257-4BA5-B6BC-822E8C28A8A7}"/>
    <cellStyle name="Normal 14 11 2 3" xfId="3341" xr:uid="{BD9C20AB-068D-4CD8-BE55-FE15D39AAA34}"/>
    <cellStyle name="Normal 14 11 2 3 2" xfId="4382" xr:uid="{D6455842-B98F-42F7-BEC6-A5534F02D1B7}"/>
    <cellStyle name="Normal 14 11 2 3 2 2" xfId="18697" xr:uid="{435422AB-4AF6-44EF-AF27-13D786EA4CD8}"/>
    <cellStyle name="Normal 14 11 2 3 2 2 2" xfId="25209" xr:uid="{DCB621A5-E34C-40CA-95A7-633F3A6C0D10}"/>
    <cellStyle name="Normal 14 11 2 3 2 3" xfId="22374" xr:uid="{1173272D-219B-4C0C-B478-D107FE8B643F}"/>
    <cellStyle name="Normal 14 11 2 3 2 4" xfId="10469" xr:uid="{257CDB4F-D4CD-4BD7-BBEE-D90022775ED7}"/>
    <cellStyle name="Normal 14 11 2 3 3" xfId="17376" xr:uid="{5662F454-9CC8-4082-BE08-F6E580155F8F}"/>
    <cellStyle name="Normal 14 11 2 3 3 2" xfId="23953" xr:uid="{3953307D-F170-4F83-BAF2-584296C7E4FD}"/>
    <cellStyle name="Normal 14 11 2 3 4" xfId="21118" xr:uid="{555850AE-CE77-4268-ACDF-09F275531A16}"/>
    <cellStyle name="Normal 14 11 2 3 5" xfId="9124" xr:uid="{305DEEB8-D9B6-4090-9C17-C0DE792B97A9}"/>
    <cellStyle name="Normal 14 11 2 4" xfId="3962" xr:uid="{5C838FC4-06CA-4023-988A-94AB66C0CC2D}"/>
    <cellStyle name="Normal 14 11 2 4 2" xfId="18097" xr:uid="{AB16DAEC-1075-4D78-B23E-C3CB3E2E14FF}"/>
    <cellStyle name="Normal 14 11 2 4 2 2" xfId="24609" xr:uid="{24BA0391-4408-48B9-BD5A-1ABC163F40C9}"/>
    <cellStyle name="Normal 14 11 2 4 3" xfId="21774" xr:uid="{9D2D41AD-0C2C-4AFE-B70D-89FB54A916FE}"/>
    <cellStyle name="Normal 14 11 2 4 4" xfId="9869" xr:uid="{3A74267E-7D50-40F4-B13A-42A1B3B9C934}"/>
    <cellStyle name="Normal 14 11 2 5" xfId="10880" xr:uid="{6F870F7E-5813-4C4B-9C80-AEFC1ADCEBB1}"/>
    <cellStyle name="Normal 14 11 2 5 2" xfId="22778" xr:uid="{4AB4B192-BF65-4E56-985D-C4504E2C3B53}"/>
    <cellStyle name="Normal 14 11 2 6" xfId="20212" xr:uid="{F41C84A7-6BFE-4636-89F6-2EE7442CAAF3}"/>
    <cellStyle name="Normal 14 11 2 7" xfId="8006" xr:uid="{EAB43A13-F271-4347-9686-5C74931CEB18}"/>
    <cellStyle name="Normal 14 11 3" xfId="2994" xr:uid="{3DCBC4CC-0E4C-4EB5-923F-8CCDF7B01E8A}"/>
    <cellStyle name="Normal 14 11 3 2" xfId="4067" xr:uid="{BCD2D2B1-A196-49C0-9B68-8852F7CABECD}"/>
    <cellStyle name="Normal 14 11 3 2 2" xfId="10468" xr:uid="{DD615E71-CC3B-4775-BC13-2DC53F66D62A}"/>
    <cellStyle name="Normal 14 11 3 2 2 2" xfId="18696" xr:uid="{04CEDBA7-35EE-4911-A3F8-97A629F613F9}"/>
    <cellStyle name="Normal 14 11 3 2 2 2 2" xfId="25208" xr:uid="{730D554D-3F19-45A8-BB74-47BBA2A9297E}"/>
    <cellStyle name="Normal 14 11 3 2 2 3" xfId="22373" xr:uid="{FCA23564-2D28-40F6-B89F-B56E6233A924}"/>
    <cellStyle name="Normal 14 11 3 2 3" xfId="17375" xr:uid="{96503AE9-4ACC-45D0-A5B3-9E5D8F7D1AC3}"/>
    <cellStyle name="Normal 14 11 3 2 3 2" xfId="23952" xr:uid="{87C943ED-CB7A-4ADE-9CC0-BEA3814027EE}"/>
    <cellStyle name="Normal 14 11 3 2 4" xfId="21117" xr:uid="{26679D95-67B1-472D-A5C8-032AB7564379}"/>
    <cellStyle name="Normal 14 11 3 2 5" xfId="9123" xr:uid="{396CC2C4-179F-40B3-8548-C28D44445EFC}"/>
    <cellStyle name="Normal 14 11 3 3" xfId="10078" xr:uid="{C6E3A4B3-EAB7-428E-B003-995FFCBAE857}"/>
    <cellStyle name="Normal 14 11 3 3 2" xfId="18306" xr:uid="{ED2A5057-13D1-4A0C-9571-34AC59336628}"/>
    <cellStyle name="Normal 14 11 3 3 2 2" xfId="24818" xr:uid="{A39240B3-C72E-4E46-B6F4-AFDFBCFB7C41}"/>
    <cellStyle name="Normal 14 11 3 3 3" xfId="21983" xr:uid="{FA4EAAFA-42E2-453B-AD4A-DD4A60203C6C}"/>
    <cellStyle name="Normal 14 11 3 4" xfId="16897" xr:uid="{10DFF6EA-B9C5-49A5-B8AC-5811CA7966F1}"/>
    <cellStyle name="Normal 14 11 3 4 2" xfId="23554" xr:uid="{930577CB-F946-4CCA-9309-AADFD83487D9}"/>
    <cellStyle name="Normal 14 11 3 5" xfId="20421" xr:uid="{182ABC09-134D-41E8-8B49-52E893BD64C9}"/>
    <cellStyle name="Normal 14 11 3 6" xfId="8216" xr:uid="{4801F470-0E9A-48C2-8655-77176A79CC56}"/>
    <cellStyle name="Normal 14 11 4" xfId="3220" xr:uid="{25002021-75BC-4DF8-AC8E-A3BC09E80C94}"/>
    <cellStyle name="Normal 14 11 4 2" xfId="4277" xr:uid="{6E835CBF-C1B9-493C-B200-022716F8181B}"/>
    <cellStyle name="Normal 14 11 4 3" xfId="8748" xr:uid="{A0281DDF-CF78-4C0D-89CE-AF0374A154FD}"/>
    <cellStyle name="Normal 14 11 5" xfId="3670" xr:uid="{D405E6A2-3040-4C8E-ABC7-60594AB0864A}"/>
    <cellStyle name="Normal 14 11 5 2" xfId="17888" xr:uid="{9AD1C3A8-178E-4C83-A6BE-8865E3CAA671}"/>
    <cellStyle name="Normal 14 11 5 2 2" xfId="24400" xr:uid="{03260B80-DA57-4A37-BDE1-5A303300C9C9}"/>
    <cellStyle name="Normal 14 11 5 3" xfId="21565" xr:uid="{3C2F5D1D-9E2E-4F6F-B6BB-F82B01948ABE}"/>
    <cellStyle name="Normal 14 11 5 4" xfId="9660" xr:uid="{88F1208F-E280-4B35-B045-1998C59E0731}"/>
    <cellStyle name="Normal 14 11 6" xfId="10879" xr:uid="{E6A6BDEC-E402-4E9A-B55B-B97424829B79}"/>
    <cellStyle name="Normal 14 11 6 2" xfId="22777" xr:uid="{6DC3588C-C2C0-4DDF-A5B9-8AF0C17D52DE}"/>
    <cellStyle name="Normal 14 11 7" xfId="20003" xr:uid="{3A2BB0F2-EB81-4DF2-9968-19520B5BD196}"/>
    <cellStyle name="Normal 14 11 8" xfId="7763" xr:uid="{D13AAE6C-2AF1-4CE8-BABC-C413B60C4FD3}"/>
    <cellStyle name="Normal 14 12" xfId="1037" xr:uid="{A7BEE09F-99F1-4AC9-AABC-268A6FEF105A}"/>
    <cellStyle name="Normal 14 12 2" xfId="2183" xr:uid="{11C32C77-28A9-4ECF-A347-98D5547E79C8}"/>
    <cellStyle name="Normal 14 12 2 2" xfId="3116" xr:uid="{1E95E775-EBD4-4EAD-A717-134EE35FE7E5}"/>
    <cellStyle name="Normal 14 12 2 2 2" xfId="4173" xr:uid="{26945273-02A6-43DF-BE5B-B08D67F7B613}"/>
    <cellStyle name="Normal 14 12 2 2 2 2" xfId="18516" xr:uid="{6FB0CE6A-DFF0-4245-AF74-969D36BC4C58}"/>
    <cellStyle name="Normal 14 12 2 2 2 2 2" xfId="25028" xr:uid="{DA135A52-16F2-49EB-B844-77455C40F4C1}"/>
    <cellStyle name="Normal 14 12 2 2 2 3" xfId="22193" xr:uid="{1A72F2B4-5AC9-4B5B-8A73-7DAD3BB88294}"/>
    <cellStyle name="Normal 14 12 2 2 2 4" xfId="10288" xr:uid="{78746F9B-9189-455F-B742-56BEC64CD0C8}"/>
    <cellStyle name="Normal 14 12 2 2 3" xfId="17106" xr:uid="{BFBE5349-CF8C-47B3-85AA-F1C03F03FEE1}"/>
    <cellStyle name="Normal 14 12 2 2 3 2" xfId="23763" xr:uid="{E60E58B7-0036-4DAD-9F7A-FD570DD2D999}"/>
    <cellStyle name="Normal 14 12 2 2 4" xfId="20631" xr:uid="{986305DD-A758-4AFD-93AA-2E735F5932E4}"/>
    <cellStyle name="Normal 14 12 2 2 5" xfId="8426" xr:uid="{10351391-54BA-4E5A-A14A-FB9DB5CDD7C9}"/>
    <cellStyle name="Normal 14 12 2 3" xfId="3342" xr:uid="{FF6F4AAC-1027-4801-AD2F-2E6A61A7E975}"/>
    <cellStyle name="Normal 14 12 2 3 2" xfId="4383" xr:uid="{0FF49CD5-9D38-4C9A-96C8-A2C795C8702E}"/>
    <cellStyle name="Normal 14 12 2 3 2 2" xfId="18699" xr:uid="{4D7BA2FE-72F1-4484-8198-BCE00065627A}"/>
    <cellStyle name="Normal 14 12 2 3 2 2 2" xfId="25211" xr:uid="{C7AF46E5-42AF-4117-B83C-9F377296F48A}"/>
    <cellStyle name="Normal 14 12 2 3 2 3" xfId="22376" xr:uid="{5C8AB788-82A8-4C33-9E00-E825B4FBD645}"/>
    <cellStyle name="Normal 14 12 2 3 2 4" xfId="10471" xr:uid="{37032EFE-DF4A-41D1-A9C2-940B2CF7E97B}"/>
    <cellStyle name="Normal 14 12 2 3 3" xfId="17378" xr:uid="{C1B60E02-89FB-4DB6-87CA-D5E2CD32D91D}"/>
    <cellStyle name="Normal 14 12 2 3 3 2" xfId="23955" xr:uid="{A22FEC50-AB2E-4E37-B92F-B8BD1AF175FC}"/>
    <cellStyle name="Normal 14 12 2 3 4" xfId="21120" xr:uid="{3ED396C0-AB61-4749-A40C-36C9F8EF71A0}"/>
    <cellStyle name="Normal 14 12 2 3 5" xfId="9126" xr:uid="{6B238073-42F6-4B61-99BB-DE5C8FD39BB2}"/>
    <cellStyle name="Normal 14 12 2 4" xfId="3963" xr:uid="{DF82DE6F-D6A2-4B60-AAF5-4FE344335D0E}"/>
    <cellStyle name="Normal 14 12 2 4 2" xfId="18098" xr:uid="{88CE137B-F9AA-4FF1-8AD6-3DDA9537736C}"/>
    <cellStyle name="Normal 14 12 2 4 2 2" xfId="24610" xr:uid="{4554B089-CA63-4FD0-A7D4-13B3CB448967}"/>
    <cellStyle name="Normal 14 12 2 4 3" xfId="21775" xr:uid="{AC604436-9094-4775-888C-838FC7808FEF}"/>
    <cellStyle name="Normal 14 12 2 4 4" xfId="9870" xr:uid="{39D552DF-3CCA-46F2-82F3-C9B2A438F029}"/>
    <cellStyle name="Normal 14 12 2 5" xfId="10882" xr:uid="{2B9D3B18-E5B1-4CFB-BAEB-1C338373934B}"/>
    <cellStyle name="Normal 14 12 2 5 2" xfId="22780" xr:uid="{282979B4-6841-4FD1-9891-5971B957957B}"/>
    <cellStyle name="Normal 14 12 2 6" xfId="20213" xr:uid="{CEA61878-D8CB-4E65-B656-346141857E60}"/>
    <cellStyle name="Normal 14 12 2 7" xfId="8007" xr:uid="{0306E167-EC7E-4BED-8105-2DADA77CE5CD}"/>
    <cellStyle name="Normal 14 12 3" xfId="2995" xr:uid="{BECD7E9B-0621-4DF6-996B-496AC33CB951}"/>
    <cellStyle name="Normal 14 12 3 2" xfId="4068" xr:uid="{F90E9C7D-2821-4943-9DC2-EC549B0B8EBC}"/>
    <cellStyle name="Normal 14 12 3 2 2" xfId="10470" xr:uid="{F0772907-9A74-4F73-BE69-723F0599915C}"/>
    <cellStyle name="Normal 14 12 3 2 2 2" xfId="18698" xr:uid="{F9BCC997-FE64-49C3-852E-47FBA758AE11}"/>
    <cellStyle name="Normal 14 12 3 2 2 2 2" xfId="25210" xr:uid="{797E50CC-E08A-4F49-9973-8699191BCF38}"/>
    <cellStyle name="Normal 14 12 3 2 2 3" xfId="22375" xr:uid="{F9949A6F-F139-4A91-959C-A235DD5B8E77}"/>
    <cellStyle name="Normal 14 12 3 2 3" xfId="17377" xr:uid="{9785BBA6-EDC0-4CC4-9800-A16334803DC1}"/>
    <cellStyle name="Normal 14 12 3 2 3 2" xfId="23954" xr:uid="{7110CF6F-330C-4B3D-A3B4-13D9E0A6F93A}"/>
    <cellStyle name="Normal 14 12 3 2 4" xfId="21119" xr:uid="{0E0631C9-C12A-4D1E-99C1-FA81746C4049}"/>
    <cellStyle name="Normal 14 12 3 2 5" xfId="9125" xr:uid="{65C542AE-5403-4F21-9E8B-AE3BA0C04B3F}"/>
    <cellStyle name="Normal 14 12 3 3" xfId="10079" xr:uid="{12A9D4DC-4984-47C0-93C8-926A7EB85CC0}"/>
    <cellStyle name="Normal 14 12 3 3 2" xfId="18307" xr:uid="{EB238507-0381-4D4C-992B-B75BBE1E6088}"/>
    <cellStyle name="Normal 14 12 3 3 2 2" xfId="24819" xr:uid="{572D8CD4-BFDF-480C-9C54-BD0E4A957176}"/>
    <cellStyle name="Normal 14 12 3 3 3" xfId="21984" xr:uid="{AA92C76A-A533-4612-BDDC-56746B1C443F}"/>
    <cellStyle name="Normal 14 12 3 4" xfId="16898" xr:uid="{12294656-9C44-46FE-9A7C-91AC4EB7D7FE}"/>
    <cellStyle name="Normal 14 12 3 4 2" xfId="23555" xr:uid="{0FEDD992-7020-427A-A4BD-9419F00DFAEF}"/>
    <cellStyle name="Normal 14 12 3 5" xfId="20422" xr:uid="{6DB47E46-7CAE-45E7-9CB0-E29607320CB6}"/>
    <cellStyle name="Normal 14 12 3 6" xfId="8217" xr:uid="{9299A2EB-E456-4C70-B7E0-57E093D10A2E}"/>
    <cellStyle name="Normal 14 12 4" xfId="3221" xr:uid="{CF8AF2AC-AFDE-4CCA-871F-BC6AFB30CD30}"/>
    <cellStyle name="Normal 14 12 4 2" xfId="4278" xr:uid="{D2C22EA7-0D2A-460A-B9E7-65DE201B0BD3}"/>
    <cellStyle name="Normal 14 12 4 3" xfId="8749" xr:uid="{EB0DBCE6-8159-462A-9711-99BD013074E8}"/>
    <cellStyle name="Normal 14 12 5" xfId="3671" xr:uid="{B43A4B60-0C02-47F7-843D-A53B930E6A08}"/>
    <cellStyle name="Normal 14 12 5 2" xfId="17889" xr:uid="{E470B1C1-55BD-4DB3-8378-18D107E06F6A}"/>
    <cellStyle name="Normal 14 12 5 2 2" xfId="24401" xr:uid="{F2336729-856A-444B-BD2F-C390FE96CF49}"/>
    <cellStyle name="Normal 14 12 5 3" xfId="21566" xr:uid="{E39F4096-884B-4D8B-9CD1-F815D20941A4}"/>
    <cellStyle name="Normal 14 12 5 4" xfId="9661" xr:uid="{59F29AD2-9615-4698-B2F1-701A4DDE258D}"/>
    <cellStyle name="Normal 14 12 6" xfId="10881" xr:uid="{8AC2A897-F12A-47D4-83BD-3105B253F5CD}"/>
    <cellStyle name="Normal 14 12 6 2" xfId="22779" xr:uid="{8230E599-2D55-48D3-ABB7-4EE07F773561}"/>
    <cellStyle name="Normal 14 12 7" xfId="20004" xr:uid="{D7E107CC-A35C-424D-8FA8-7A166402DC47}"/>
    <cellStyle name="Normal 14 12 8" xfId="7764" xr:uid="{1C6AF1DD-A349-424E-BEE9-0219C2C504E8}"/>
    <cellStyle name="Normal 14 13" xfId="1038" xr:uid="{4A50A246-1842-48B4-9A6B-A233CB536FB6}"/>
    <cellStyle name="Normal 14 13 2" xfId="2184" xr:uid="{5E42DB06-65B2-4F7A-AA5C-2CE1B680F945}"/>
    <cellStyle name="Normal 14 13 2 2" xfId="3117" xr:uid="{045BE2D4-47DB-4EF7-8FAE-BD20E9E828DF}"/>
    <cellStyle name="Normal 14 13 2 2 2" xfId="4174" xr:uid="{C15090A4-D6BC-44CB-B5BE-4E3748F7049E}"/>
    <cellStyle name="Normal 14 13 2 2 2 2" xfId="18517" xr:uid="{4EC875A0-41E3-4C88-B60C-2C2ED864D56E}"/>
    <cellStyle name="Normal 14 13 2 2 2 2 2" xfId="25029" xr:uid="{1C733565-0409-4679-A62B-F236226E23B1}"/>
    <cellStyle name="Normal 14 13 2 2 2 3" xfId="22194" xr:uid="{807E3ADD-F31A-44A8-8A2B-9F18664A8B8C}"/>
    <cellStyle name="Normal 14 13 2 2 2 4" xfId="10289" xr:uid="{E8DD0758-BD3B-4A4A-98D4-F0DBE4A03330}"/>
    <cellStyle name="Normal 14 13 2 2 3" xfId="17107" xr:uid="{5089CBFE-850A-4722-9B98-A1876684C71A}"/>
    <cellStyle name="Normal 14 13 2 2 3 2" xfId="23764" xr:uid="{EACDF9EB-F286-4257-9F43-932F324DA47B}"/>
    <cellStyle name="Normal 14 13 2 2 4" xfId="20632" xr:uid="{E0E8C29C-2104-4A42-A41C-00FC6200A530}"/>
    <cellStyle name="Normal 14 13 2 2 5" xfId="8427" xr:uid="{0FCB3B33-923A-4539-93B6-403CAB3C2D61}"/>
    <cellStyle name="Normal 14 13 2 3" xfId="3343" xr:uid="{CF3243AF-903D-4E2F-9069-A5B0B683CB71}"/>
    <cellStyle name="Normal 14 13 2 3 2" xfId="4384" xr:uid="{DCAC331D-1A92-4B9E-9172-18D8EFE7D7FE}"/>
    <cellStyle name="Normal 14 13 2 3 2 2" xfId="18701" xr:uid="{229F7EC2-72F1-487B-8F61-F45D0B275350}"/>
    <cellStyle name="Normal 14 13 2 3 2 2 2" xfId="25213" xr:uid="{7DD3A316-935C-409A-AAC4-E2463A41B3FB}"/>
    <cellStyle name="Normal 14 13 2 3 2 3" xfId="22378" xr:uid="{271BF510-8719-4406-9B36-C05F521FC077}"/>
    <cellStyle name="Normal 14 13 2 3 2 4" xfId="10473" xr:uid="{21984F02-D6E8-4468-9A56-43C7BC4035AC}"/>
    <cellStyle name="Normal 14 13 2 3 3" xfId="17380" xr:uid="{DBA38988-EA2B-40F6-B793-611DB8254F44}"/>
    <cellStyle name="Normal 14 13 2 3 3 2" xfId="23957" xr:uid="{66E0B387-0AA4-44B5-BC87-A491F064BF57}"/>
    <cellStyle name="Normal 14 13 2 3 4" xfId="21122" xr:uid="{B8C8431D-F36C-40A2-9768-7134853E85FA}"/>
    <cellStyle name="Normal 14 13 2 3 5" xfId="9128" xr:uid="{9A64F75C-5752-40BA-9EFE-FF5DC2BAA06F}"/>
    <cellStyle name="Normal 14 13 2 4" xfId="3964" xr:uid="{22339992-E4AE-4378-8FCD-40D8DBFAC968}"/>
    <cellStyle name="Normal 14 13 2 4 2" xfId="18099" xr:uid="{22AE4EC6-B954-4DC6-814A-13EC8F5A86F3}"/>
    <cellStyle name="Normal 14 13 2 4 2 2" xfId="24611" xr:uid="{5247B764-3458-4C46-B615-03530E392A4F}"/>
    <cellStyle name="Normal 14 13 2 4 3" xfId="21776" xr:uid="{3EC84ED7-F466-4471-8729-9F8046092E72}"/>
    <cellStyle name="Normal 14 13 2 4 4" xfId="9871" xr:uid="{C0A0B480-01CD-4B84-8E88-3A52AD3CCB50}"/>
    <cellStyle name="Normal 14 13 2 5" xfId="10884" xr:uid="{2716588E-5CBA-4E54-919B-7710935C5E4F}"/>
    <cellStyle name="Normal 14 13 2 5 2" xfId="22782" xr:uid="{39AF8A11-3AC3-4CCF-BA4B-74BE2AE1A7F4}"/>
    <cellStyle name="Normal 14 13 2 6" xfId="20214" xr:uid="{5AD15E30-692D-4443-BBED-D312F4EA126A}"/>
    <cellStyle name="Normal 14 13 2 7" xfId="8008" xr:uid="{7BAFEE6A-8F27-40ED-BFB4-76807EE9353E}"/>
    <cellStyle name="Normal 14 13 3" xfId="2996" xr:uid="{886712EE-F66E-488B-9578-9E86BF1B2BEA}"/>
    <cellStyle name="Normal 14 13 3 2" xfId="4069" xr:uid="{764CF7D3-3A51-4862-A6B8-E43652FD06F9}"/>
    <cellStyle name="Normal 14 13 3 2 2" xfId="10472" xr:uid="{D669F2C9-78CB-48A0-A52F-F8BA1EBE48F7}"/>
    <cellStyle name="Normal 14 13 3 2 2 2" xfId="18700" xr:uid="{3A6DC4FE-4E23-44B1-AAEF-2F370A08FC0B}"/>
    <cellStyle name="Normal 14 13 3 2 2 2 2" xfId="25212" xr:uid="{A9447E90-63B6-4C60-9F2C-86693AD00C4E}"/>
    <cellStyle name="Normal 14 13 3 2 2 3" xfId="22377" xr:uid="{DA011AAB-78D9-43A0-9435-4879D8F83F39}"/>
    <cellStyle name="Normal 14 13 3 2 3" xfId="17379" xr:uid="{D118F78A-F1CC-42F1-B87F-A57075226BAB}"/>
    <cellStyle name="Normal 14 13 3 2 3 2" xfId="23956" xr:uid="{47C643A2-86AE-4942-B460-9B9F55ACC6B5}"/>
    <cellStyle name="Normal 14 13 3 2 4" xfId="21121" xr:uid="{AFF3AD62-12B1-452A-A641-2A9025560793}"/>
    <cellStyle name="Normal 14 13 3 2 5" xfId="9127" xr:uid="{ADC5965A-9420-428C-A28D-043157E59BC3}"/>
    <cellStyle name="Normal 14 13 3 3" xfId="10080" xr:uid="{E3DF167E-2746-412A-817E-DC1A0094C9BA}"/>
    <cellStyle name="Normal 14 13 3 3 2" xfId="18308" xr:uid="{FFF9BB23-FA63-426E-A0FA-0E7068A758EA}"/>
    <cellStyle name="Normal 14 13 3 3 2 2" xfId="24820" xr:uid="{DA030F2F-121D-4CC6-B86A-C30261672DA8}"/>
    <cellStyle name="Normal 14 13 3 3 3" xfId="21985" xr:uid="{344AE97C-6A2E-4A75-A406-7825E2CFD526}"/>
    <cellStyle name="Normal 14 13 3 4" xfId="16899" xr:uid="{13578A32-B8A5-49CC-BA28-E4F23BB78339}"/>
    <cellStyle name="Normal 14 13 3 4 2" xfId="23556" xr:uid="{D39267A0-DAD3-4D0B-AEE5-E943A3B9E620}"/>
    <cellStyle name="Normal 14 13 3 5" xfId="20423" xr:uid="{433E0911-5F7C-49D4-A4BB-8C1CB2FD50B0}"/>
    <cellStyle name="Normal 14 13 3 6" xfId="8218" xr:uid="{A9D206A7-B4EA-41F4-864D-A6B49A927524}"/>
    <cellStyle name="Normal 14 13 4" xfId="3222" xr:uid="{8E11E528-E7E0-4B6A-8E7B-4BFD9DBDC3B1}"/>
    <cellStyle name="Normal 14 13 4 2" xfId="4279" xr:uid="{E699B2A7-3A5A-4191-85BD-915887B80580}"/>
    <cellStyle name="Normal 14 13 4 3" xfId="8750" xr:uid="{6DB79902-ADAE-4829-9824-1C2492A571BE}"/>
    <cellStyle name="Normal 14 13 5" xfId="3672" xr:uid="{7124CB9B-ABB6-4337-BBAE-A58749EDA1AE}"/>
    <cellStyle name="Normal 14 13 5 2" xfId="17890" xr:uid="{20992956-484B-4AA6-ABAB-278BE18583BC}"/>
    <cellStyle name="Normal 14 13 5 2 2" xfId="24402" xr:uid="{EF596E5E-E263-43FD-8EA6-A35A8F573284}"/>
    <cellStyle name="Normal 14 13 5 3" xfId="21567" xr:uid="{85FED2A8-65F7-4EC7-B4CC-6D2B0F9C2A64}"/>
    <cellStyle name="Normal 14 13 5 4" xfId="9662" xr:uid="{A7A8954C-B7BA-4C02-A3BB-F69992F63C28}"/>
    <cellStyle name="Normal 14 13 6" xfId="10883" xr:uid="{7F534050-5F00-4372-9628-4616FC806FB7}"/>
    <cellStyle name="Normal 14 13 6 2" xfId="22781" xr:uid="{046752F9-0CDE-4F51-BD94-CB41435F046D}"/>
    <cellStyle name="Normal 14 13 7" xfId="20005" xr:uid="{7C469562-B0CB-4B83-9068-86B8F43B9B9A}"/>
    <cellStyle name="Normal 14 13 8" xfId="7765" xr:uid="{E4D2FD4F-6E04-445E-8137-2C2DD489D734}"/>
    <cellStyle name="Normal 14 14" xfId="1039" xr:uid="{BC6B87D3-5B29-446D-B1AC-69F9944B18DC}"/>
    <cellStyle name="Normal 14 14 2" xfId="2185" xr:uid="{F2BB0708-A1A0-4160-B990-DA7CD1DF1855}"/>
    <cellStyle name="Normal 14 14 2 2" xfId="3118" xr:uid="{330C2045-903B-466A-B95C-0DD017E21321}"/>
    <cellStyle name="Normal 14 14 2 2 2" xfId="4175" xr:uid="{8E1B427C-04A8-43E4-8CF2-0910002101A7}"/>
    <cellStyle name="Normal 14 14 2 2 2 2" xfId="18518" xr:uid="{1D00DDA8-3DE4-4373-9F8F-C0A707FB0E58}"/>
    <cellStyle name="Normal 14 14 2 2 2 2 2" xfId="25030" xr:uid="{BAD00DD9-728F-422F-8ABC-1826E1B8649F}"/>
    <cellStyle name="Normal 14 14 2 2 2 3" xfId="22195" xr:uid="{BE49EEC9-E36A-435E-A8B8-7C7F919D1510}"/>
    <cellStyle name="Normal 14 14 2 2 2 4" xfId="10290" xr:uid="{29FF6550-EC14-4E3E-8975-5E39500487EA}"/>
    <cellStyle name="Normal 14 14 2 2 3" xfId="17108" xr:uid="{28CEE2DB-D663-496D-903C-238C99728170}"/>
    <cellStyle name="Normal 14 14 2 2 3 2" xfId="23765" xr:uid="{C21EF2BD-E0E0-4453-92F6-FBC043AC94D2}"/>
    <cellStyle name="Normal 14 14 2 2 4" xfId="20633" xr:uid="{49AA5834-57BC-450D-9482-9C21C3EDC170}"/>
    <cellStyle name="Normal 14 14 2 2 5" xfId="8428" xr:uid="{B618CCE4-5069-4CE1-B819-7D4AF5CD681F}"/>
    <cellStyle name="Normal 14 14 2 3" xfId="3344" xr:uid="{AC61B37F-61DC-4D93-82B4-444030B048FE}"/>
    <cellStyle name="Normal 14 14 2 3 2" xfId="4385" xr:uid="{7D8AE15C-3AB7-49AE-AC45-3DD8E9FDDAC0}"/>
    <cellStyle name="Normal 14 14 2 3 2 2" xfId="18703" xr:uid="{2643C0D1-E5D5-445C-B1C6-A3ED99ECB374}"/>
    <cellStyle name="Normal 14 14 2 3 2 2 2" xfId="25215" xr:uid="{DABD99EE-46B7-4409-A418-13052A703C06}"/>
    <cellStyle name="Normal 14 14 2 3 2 3" xfId="22380" xr:uid="{EE816944-7D5A-41C7-B7E7-0DA08D0F01AA}"/>
    <cellStyle name="Normal 14 14 2 3 2 4" xfId="10475" xr:uid="{B8BE5B1C-6363-48AE-B11A-9E3677AB19FE}"/>
    <cellStyle name="Normal 14 14 2 3 3" xfId="17382" xr:uid="{C5987BF6-7DEB-4009-B2B9-F380713070BA}"/>
    <cellStyle name="Normal 14 14 2 3 3 2" xfId="23959" xr:uid="{E2217E8B-6FE2-454A-B9D2-0D3F4459C184}"/>
    <cellStyle name="Normal 14 14 2 3 4" xfId="21124" xr:uid="{05FE435F-6074-41EE-A82B-72E025550F40}"/>
    <cellStyle name="Normal 14 14 2 3 5" xfId="9130" xr:uid="{0375E7DA-7077-4673-886B-5A687163F0E9}"/>
    <cellStyle name="Normal 14 14 2 4" xfId="3965" xr:uid="{D5012940-F6CB-4537-9F9D-F6B8DBBE4A8F}"/>
    <cellStyle name="Normal 14 14 2 4 2" xfId="18100" xr:uid="{612F6176-14FD-4F94-83E9-72ED72F71115}"/>
    <cellStyle name="Normal 14 14 2 4 2 2" xfId="24612" xr:uid="{0D11CAC7-D1E1-43BC-A4E1-1D8181FC9F5D}"/>
    <cellStyle name="Normal 14 14 2 4 3" xfId="21777" xr:uid="{35BB1F02-327A-4405-AB56-BB0351999621}"/>
    <cellStyle name="Normal 14 14 2 4 4" xfId="9872" xr:uid="{2C99C81B-5225-480A-9CC7-942306FB3C12}"/>
    <cellStyle name="Normal 14 14 2 5" xfId="10886" xr:uid="{8C518B22-D598-498F-8E83-A2F93FBF9260}"/>
    <cellStyle name="Normal 14 14 2 5 2" xfId="22784" xr:uid="{D3612F73-13CC-4FC0-96B9-7D6F0C8242A9}"/>
    <cellStyle name="Normal 14 14 2 6" xfId="20215" xr:uid="{4B28C757-2606-4A0E-A082-BC463EFE69E0}"/>
    <cellStyle name="Normal 14 14 2 7" xfId="8009" xr:uid="{371D8918-EF28-4F29-B72D-FC7D618FE222}"/>
    <cellStyle name="Normal 14 14 3" xfId="2997" xr:uid="{F5B2D940-933A-4E3B-B637-C638934DB984}"/>
    <cellStyle name="Normal 14 14 3 2" xfId="4070" xr:uid="{10727111-7B27-4CA7-91D3-3F53259E165C}"/>
    <cellStyle name="Normal 14 14 3 2 2" xfId="10474" xr:uid="{A4C97011-CB65-4743-B6F6-B43D7ECAAE37}"/>
    <cellStyle name="Normal 14 14 3 2 2 2" xfId="18702" xr:uid="{1F1E19D2-A818-4990-920F-9545B7540D4E}"/>
    <cellStyle name="Normal 14 14 3 2 2 2 2" xfId="25214" xr:uid="{77AA1E8D-AEC9-4B38-80D9-90C8CC28CCEF}"/>
    <cellStyle name="Normal 14 14 3 2 2 3" xfId="22379" xr:uid="{7648AA08-D89D-41E3-A635-98C1CAE30014}"/>
    <cellStyle name="Normal 14 14 3 2 3" xfId="17381" xr:uid="{705E0710-54D0-46D6-A509-22E9EFAD4958}"/>
    <cellStyle name="Normal 14 14 3 2 3 2" xfId="23958" xr:uid="{443A30A1-F8E4-4914-AF35-612C4204AB88}"/>
    <cellStyle name="Normal 14 14 3 2 4" xfId="21123" xr:uid="{50001C34-080D-4054-B25E-CB72DDAB7943}"/>
    <cellStyle name="Normal 14 14 3 2 5" xfId="9129" xr:uid="{CFFF9032-3E1A-48BC-A772-F660E5D73476}"/>
    <cellStyle name="Normal 14 14 3 3" xfId="10081" xr:uid="{ECA49FF4-26A3-4EC1-A84E-452F4BD9AA99}"/>
    <cellStyle name="Normal 14 14 3 3 2" xfId="18309" xr:uid="{B9B16DB4-E569-4747-9CC5-8694AF125F1D}"/>
    <cellStyle name="Normal 14 14 3 3 2 2" xfId="24821" xr:uid="{3A0FBD4E-CAC0-42C5-9649-AB5A3D995DDC}"/>
    <cellStyle name="Normal 14 14 3 3 3" xfId="21986" xr:uid="{6123C05A-93BC-4B28-B095-886B96842BDA}"/>
    <cellStyle name="Normal 14 14 3 4" xfId="16900" xr:uid="{170CF08A-F504-46BB-B482-6640A675DAD8}"/>
    <cellStyle name="Normal 14 14 3 4 2" xfId="23557" xr:uid="{153AB6A1-B86C-4169-8E9C-D63DD9721C05}"/>
    <cellStyle name="Normal 14 14 3 5" xfId="20424" xr:uid="{E14CF92B-BADA-4BAB-8789-F2D27E258832}"/>
    <cellStyle name="Normal 14 14 3 6" xfId="8219" xr:uid="{7295A585-F1E7-46B6-A6C9-FD60E7F9945B}"/>
    <cellStyle name="Normal 14 14 4" xfId="3223" xr:uid="{F8B1D721-0D5D-467E-BEDA-174F832E99DB}"/>
    <cellStyle name="Normal 14 14 4 2" xfId="4280" xr:uid="{E64062B7-EF35-4ED5-8BA2-37902C6B7B40}"/>
    <cellStyle name="Normal 14 14 4 3" xfId="8751" xr:uid="{1FCDF1FE-DA94-4A2D-B577-2A2E6246D18C}"/>
    <cellStyle name="Normal 14 14 5" xfId="3673" xr:uid="{0E048415-0FFD-4D90-91FD-793D006722D5}"/>
    <cellStyle name="Normal 14 14 5 2" xfId="17891" xr:uid="{7D25C533-C229-4D92-8C2E-DE74ACA96AE8}"/>
    <cellStyle name="Normal 14 14 5 2 2" xfId="24403" xr:uid="{6DC38653-6331-4F00-9D7E-4D8E055C4EC8}"/>
    <cellStyle name="Normal 14 14 5 3" xfId="21568" xr:uid="{96EE5085-1B4B-452F-B6FA-CC4239E8135F}"/>
    <cellStyle name="Normal 14 14 5 4" xfId="9663" xr:uid="{083C9156-4441-4D1A-BDA0-3BC749DCE444}"/>
    <cellStyle name="Normal 14 14 6" xfId="10885" xr:uid="{271A0569-3C7C-4877-8E92-6E6E4A5429AB}"/>
    <cellStyle name="Normal 14 14 6 2" xfId="22783" xr:uid="{1028F009-661F-4807-AF92-5561686C0E82}"/>
    <cellStyle name="Normal 14 14 7" xfId="20006" xr:uid="{584BD6FF-EB9F-4B1E-8C41-59A044EA3D57}"/>
    <cellStyle name="Normal 14 14 8" xfId="7766" xr:uid="{73CE3C1D-B5F4-4675-8EE1-9432E523CF46}"/>
    <cellStyle name="Normal 14 15" xfId="1040" xr:uid="{9FE54D44-D8E2-4E4A-A14F-DECE143AB5FB}"/>
    <cellStyle name="Normal 14 15 2" xfId="2186" xr:uid="{9C7506D2-E6D7-4CE0-888B-31E8150056E7}"/>
    <cellStyle name="Normal 14 15 2 2" xfId="3119" xr:uid="{0D5AE563-C543-4511-AC62-134C7688358B}"/>
    <cellStyle name="Normal 14 15 2 2 2" xfId="4176" xr:uid="{370648B7-68A8-44D8-8128-61321030F74E}"/>
    <cellStyle name="Normal 14 15 2 2 2 2" xfId="18519" xr:uid="{B07E2399-DBF4-4781-B199-33CE13719EA1}"/>
    <cellStyle name="Normal 14 15 2 2 2 2 2" xfId="25031" xr:uid="{5FE31E68-2500-463D-ABC7-3473BDE80CBD}"/>
    <cellStyle name="Normal 14 15 2 2 2 3" xfId="22196" xr:uid="{41FAA73D-029E-4727-8EBF-525175BC4320}"/>
    <cellStyle name="Normal 14 15 2 2 2 4" xfId="10291" xr:uid="{84FC9610-8320-4DE7-BA4D-A11B78A11FAC}"/>
    <cellStyle name="Normal 14 15 2 2 3" xfId="17109" xr:uid="{94A0A255-C62C-4987-910D-F3FC75EFC253}"/>
    <cellStyle name="Normal 14 15 2 2 3 2" xfId="23766" xr:uid="{8A493F58-8145-4145-B28B-2AFD02568412}"/>
    <cellStyle name="Normal 14 15 2 2 4" xfId="20634" xr:uid="{3654DC70-5CC5-4D48-A91C-2B400E55411C}"/>
    <cellStyle name="Normal 14 15 2 2 5" xfId="8429" xr:uid="{37D6845D-881D-479D-A419-C6CED4D83CB1}"/>
    <cellStyle name="Normal 14 15 2 3" xfId="3345" xr:uid="{DD0071B7-FFA4-47AB-BD43-5EB82160681C}"/>
    <cellStyle name="Normal 14 15 2 3 2" xfId="4386" xr:uid="{5220B39F-6EEA-4B2E-95D2-A0A1EF5A9BA9}"/>
    <cellStyle name="Normal 14 15 2 3 2 2" xfId="18705" xr:uid="{31CA0F7E-6418-454B-B51A-183007632236}"/>
    <cellStyle name="Normal 14 15 2 3 2 2 2" xfId="25217" xr:uid="{AA47331E-5441-4CC2-8B80-BB8EFE92BF1E}"/>
    <cellStyle name="Normal 14 15 2 3 2 3" xfId="22382" xr:uid="{6F16FF43-CBA1-4A06-84B3-1992D81A2B9B}"/>
    <cellStyle name="Normal 14 15 2 3 2 4" xfId="10477" xr:uid="{D65B17D8-67E2-4BA5-B2CA-0B6598E13317}"/>
    <cellStyle name="Normal 14 15 2 3 3" xfId="17384" xr:uid="{B6DE3B6C-0C78-49AC-B5B3-904B1F83C0CD}"/>
    <cellStyle name="Normal 14 15 2 3 3 2" xfId="23961" xr:uid="{3C4222A9-8C81-4291-B019-47652D72CFBE}"/>
    <cellStyle name="Normal 14 15 2 3 4" xfId="21126" xr:uid="{9C49EE1C-0770-478B-A9B2-8300105BAF3D}"/>
    <cellStyle name="Normal 14 15 2 3 5" xfId="9132" xr:uid="{19F8221F-183E-4BD3-9F96-AA81B1155229}"/>
    <cellStyle name="Normal 14 15 2 4" xfId="3966" xr:uid="{2F86A2EC-8781-41E5-84E2-3BA3048723BA}"/>
    <cellStyle name="Normal 14 15 2 4 2" xfId="18101" xr:uid="{05A6F83C-EEDD-488A-9FD7-346DB88A20D9}"/>
    <cellStyle name="Normal 14 15 2 4 2 2" xfId="24613" xr:uid="{C8FB904C-2225-400B-B83E-A89B4D602DD2}"/>
    <cellStyle name="Normal 14 15 2 4 3" xfId="21778" xr:uid="{62D72278-7399-4B79-BF01-C47B33159242}"/>
    <cellStyle name="Normal 14 15 2 4 4" xfId="9873" xr:uid="{54E2DBAE-C5C9-4E86-A510-32930DBA1740}"/>
    <cellStyle name="Normal 14 15 2 5" xfId="10888" xr:uid="{D85DD246-DD5A-41C9-A62B-D1F8FBD0A8A9}"/>
    <cellStyle name="Normal 14 15 2 5 2" xfId="22786" xr:uid="{7BEB505E-C9CF-45F7-9C9B-5FA912A310DC}"/>
    <cellStyle name="Normal 14 15 2 6" xfId="20216" xr:uid="{0D1C0CBD-C0B9-4D33-AFD2-D9AC56F95916}"/>
    <cellStyle name="Normal 14 15 2 7" xfId="8010" xr:uid="{8680E26E-0FC2-4F67-84B1-7590E5E762E8}"/>
    <cellStyle name="Normal 14 15 3" xfId="2998" xr:uid="{B6897216-BB5F-415A-B248-A4BC1668DD6D}"/>
    <cellStyle name="Normal 14 15 3 2" xfId="4071" xr:uid="{B9138B85-3124-409A-8D46-D098B777DC5C}"/>
    <cellStyle name="Normal 14 15 3 2 2" xfId="10476" xr:uid="{1CC64629-C627-465A-A0FC-174B7FCE1458}"/>
    <cellStyle name="Normal 14 15 3 2 2 2" xfId="18704" xr:uid="{6B64031F-8361-4D99-A2A1-E1848B334695}"/>
    <cellStyle name="Normal 14 15 3 2 2 2 2" xfId="25216" xr:uid="{770D7611-42BC-4979-83DE-F8B634CF82E2}"/>
    <cellStyle name="Normal 14 15 3 2 2 3" xfId="22381" xr:uid="{63236450-5E2D-43DC-8A3A-286F34211F3E}"/>
    <cellStyle name="Normal 14 15 3 2 3" xfId="17383" xr:uid="{D75B7977-9DD8-4891-85A0-65586BD0042C}"/>
    <cellStyle name="Normal 14 15 3 2 3 2" xfId="23960" xr:uid="{37F4EAF8-FC3F-4B60-BC27-6C8FAF56970E}"/>
    <cellStyle name="Normal 14 15 3 2 4" xfId="21125" xr:uid="{E6BA492A-EDC0-4FB4-BC90-4F4623F88D89}"/>
    <cellStyle name="Normal 14 15 3 2 5" xfId="9131" xr:uid="{E5EFDE89-6700-42CC-92CC-FF939C68589E}"/>
    <cellStyle name="Normal 14 15 3 3" xfId="10082" xr:uid="{71B8DBE2-A14C-4ACF-AAAD-F33A2FD9545E}"/>
    <cellStyle name="Normal 14 15 3 3 2" xfId="18310" xr:uid="{60B3A336-9523-4B8C-AFFE-67CED049EB32}"/>
    <cellStyle name="Normal 14 15 3 3 2 2" xfId="24822" xr:uid="{329681C5-2B4D-4F31-A005-428DE4D21B8E}"/>
    <cellStyle name="Normal 14 15 3 3 3" xfId="21987" xr:uid="{16705C23-4D83-412D-B584-179CAC7617DB}"/>
    <cellStyle name="Normal 14 15 3 4" xfId="16901" xr:uid="{2749B46B-E1B5-4742-B5F5-38F61ED6FBF2}"/>
    <cellStyle name="Normal 14 15 3 4 2" xfId="23558" xr:uid="{D17901EE-EB21-4346-B9F1-3792C33CEEAC}"/>
    <cellStyle name="Normal 14 15 3 5" xfId="20425" xr:uid="{42CC4E6D-81FF-4B7D-A2CE-F4F45B9107D3}"/>
    <cellStyle name="Normal 14 15 3 6" xfId="8220" xr:uid="{A3B875FB-296B-4DCE-8540-5E82BDC60469}"/>
    <cellStyle name="Normal 14 15 4" xfId="3224" xr:uid="{44FC6481-03B0-4862-B0A7-B3B8465E83C9}"/>
    <cellStyle name="Normal 14 15 4 2" xfId="4281" xr:uid="{48DB4103-09E2-4A52-B8BC-2B8B52AFB4C8}"/>
    <cellStyle name="Normal 14 15 4 3" xfId="8752" xr:uid="{D8E17F95-E354-41EC-B6F8-FD9A7430AF09}"/>
    <cellStyle name="Normal 14 15 5" xfId="3674" xr:uid="{6F91C12A-AC6A-4D04-9D51-9CB7782E19F5}"/>
    <cellStyle name="Normal 14 15 5 2" xfId="17892" xr:uid="{8C7CCB04-2DDC-43B9-A09A-91C503BBBBDB}"/>
    <cellStyle name="Normal 14 15 5 2 2" xfId="24404" xr:uid="{BC90809D-2CB4-4892-A0E0-2F387614282A}"/>
    <cellStyle name="Normal 14 15 5 3" xfId="21569" xr:uid="{C52BFDA5-3A07-4440-AB8B-495801815D2B}"/>
    <cellStyle name="Normal 14 15 5 4" xfId="9664" xr:uid="{F60C7C18-DD34-4FED-939B-A8621FEA1EDB}"/>
    <cellStyle name="Normal 14 15 6" xfId="10887" xr:uid="{532E40ED-9AF1-4EC8-A034-EF86B49478B3}"/>
    <cellStyle name="Normal 14 15 6 2" xfId="22785" xr:uid="{B49BBB94-7DFD-4032-A33A-0454506EB020}"/>
    <cellStyle name="Normal 14 15 7" xfId="20007" xr:uid="{11DC3A88-F452-4BE1-A845-267A113611A0}"/>
    <cellStyle name="Normal 14 15 8" xfId="7767" xr:uid="{402699DE-0B51-4CC6-9212-C60947A219DC}"/>
    <cellStyle name="Normal 14 16" xfId="7761" xr:uid="{9790E297-F09A-4B13-8381-9CE848678DE9}"/>
    <cellStyle name="Normal 14 16 2" xfId="31939" xr:uid="{A492404E-6704-4991-ADD3-E26DF3FC8B65}"/>
    <cellStyle name="Normal 14 17" xfId="7922" xr:uid="{F4788D6D-A950-4941-A3E3-E4364EFE0408}"/>
    <cellStyle name="Normal 14 17 2" xfId="8344" xr:uid="{A342B3B0-D5C8-47D2-9E66-343388830F1B}"/>
    <cellStyle name="Normal 14 17 2 2" xfId="10206" xr:uid="{6B2712F6-30C3-4174-B21D-C1427FAC38AA}"/>
    <cellStyle name="Normal 14 17 2 2 2" xfId="18434" xr:uid="{17279E06-565E-47CB-8715-E498E22B036B}"/>
    <cellStyle name="Normal 14 17 2 2 2 2" xfId="24946" xr:uid="{68879AB5-F35C-4A79-A2CE-5006C3EC7BC2}"/>
    <cellStyle name="Normal 14 17 2 2 3" xfId="22111" xr:uid="{5D042D87-5704-4BB3-9E2D-FCF88BCBF8D4}"/>
    <cellStyle name="Normal 14 17 2 3" xfId="17024" xr:uid="{20035BCA-0149-4277-95D8-72837176DC4C}"/>
    <cellStyle name="Normal 14 17 2 3 2" xfId="23681" xr:uid="{56AE5433-C39F-4325-AB77-D4EFFC4488E6}"/>
    <cellStyle name="Normal 14 17 2 4" xfId="20549" xr:uid="{D75F3544-F303-4F42-8B25-D137F3EF92B8}"/>
    <cellStyle name="Normal 14 17 3" xfId="9133" xr:uid="{F4AE558F-46C3-4330-9D49-C0D4E953775D}"/>
    <cellStyle name="Normal 14 17 3 2" xfId="10478" xr:uid="{40CBF832-04E7-4410-88DB-B429D5E17A6D}"/>
    <cellStyle name="Normal 14 17 3 2 2" xfId="18706" xr:uid="{FBE2C67C-B334-4381-9E42-C3AE27B1CE51}"/>
    <cellStyle name="Normal 14 17 3 2 2 2" xfId="25218" xr:uid="{7ED0690F-D62D-441C-938A-8F5378E5C144}"/>
    <cellStyle name="Normal 14 17 3 2 3" xfId="22383" xr:uid="{5AA52A2D-5B48-4241-8CA0-421BF1575F10}"/>
    <cellStyle name="Normal 14 17 3 3" xfId="17385" xr:uid="{B44F0A9B-2EEA-4E2C-96E5-338610D0F043}"/>
    <cellStyle name="Normal 14 17 3 3 2" xfId="23962" xr:uid="{11F938E4-AE4C-40EF-8568-81DE0275C456}"/>
    <cellStyle name="Normal 14 17 3 4" xfId="21127" xr:uid="{2F2BB61C-E93F-4CC0-8496-2CB5F5BF1439}"/>
    <cellStyle name="Normal 14 17 4" xfId="9788" xr:uid="{86155831-B68E-4AE2-8B8B-AF844DA40A5B}"/>
    <cellStyle name="Normal 14 17 4 2" xfId="18016" xr:uid="{04E213D8-58C2-4B58-9265-8C53367EA515}"/>
    <cellStyle name="Normal 14 17 4 2 2" xfId="24528" xr:uid="{8028960E-E1DB-4EEC-81F7-80039EEC6982}"/>
    <cellStyle name="Normal 14 17 4 3" xfId="21693" xr:uid="{F3F225C1-A8EE-45B0-8F64-36B619283996}"/>
    <cellStyle name="Normal 14 17 5" xfId="10889" xr:uid="{942D8923-3C2F-4119-A806-A16F15192F3C}"/>
    <cellStyle name="Normal 14 17 5 2" xfId="22787" xr:uid="{AE974111-389E-4F1F-9359-D6113997C163}"/>
    <cellStyle name="Normal 14 17 6" xfId="20131" xr:uid="{CB2926D3-A468-46E2-BE7A-458C688BA15A}"/>
    <cellStyle name="Normal 14 18" xfId="8135" xr:uid="{0DC4B7C0-028D-4D1A-85A6-6183BD173597}"/>
    <cellStyle name="Normal 14 18 2" xfId="9120" xr:uid="{87CA39C3-2B49-4871-905A-77C923115779}"/>
    <cellStyle name="Normal 14 18 2 2" xfId="10465" xr:uid="{73637E27-A56B-4BF0-9C81-C5A8D89DA437}"/>
    <cellStyle name="Normal 14 18 2 2 2" xfId="18693" xr:uid="{DD34BF44-3CC6-4DBE-9A65-A136108159FE}"/>
    <cellStyle name="Normal 14 18 2 2 2 2" xfId="25205" xr:uid="{7198DDF1-1778-48AB-9E2D-DA4B8A474453}"/>
    <cellStyle name="Normal 14 18 2 2 3" xfId="22370" xr:uid="{45023D94-A331-4958-A9F6-201118D434FB}"/>
    <cellStyle name="Normal 14 18 2 3" xfId="17372" xr:uid="{B9A352B8-7CB9-4699-87B0-45A4B1542DE1}"/>
    <cellStyle name="Normal 14 18 2 3 2" xfId="23949" xr:uid="{D809F996-4430-46DC-A601-495288CBA0DB}"/>
    <cellStyle name="Normal 14 18 2 4" xfId="21114" xr:uid="{ACD2AAAC-D436-4C8E-AF8D-4952679EE588}"/>
    <cellStyle name="Normal 14 18 3" xfId="9997" xr:uid="{E3843AE9-C3C7-4AC1-8A0E-5E86AC5995BE}"/>
    <cellStyle name="Normal 14 18 3 2" xfId="18225" xr:uid="{4B60D182-64D8-451F-A42E-A6888C56F85B}"/>
    <cellStyle name="Normal 14 18 3 2 2" xfId="24737" xr:uid="{8685B39F-F59D-4358-98F6-E471308BF2B2}"/>
    <cellStyle name="Normal 14 18 3 3" xfId="21902" xr:uid="{7F100118-D877-4C5B-870C-1B4508AD7F3D}"/>
    <cellStyle name="Normal 14 18 4" xfId="16833" xr:uid="{06279D6A-7C0E-4C57-A1CC-BD6DA693219F}"/>
    <cellStyle name="Normal 14 18 4 2" xfId="23492" xr:uid="{FA54F12B-5412-496D-AE90-39265F396DB3}"/>
    <cellStyle name="Normal 14 18 5" xfId="20340" xr:uid="{4EABF574-546C-4E15-9B8F-CB34AC1F92A8}"/>
    <cellStyle name="Normal 14 19" xfId="9579" xr:uid="{B0E3E10A-9DD9-4DBD-8C20-A565C5E91025}"/>
    <cellStyle name="Normal 14 19 2" xfId="17807" xr:uid="{E6E9507B-155F-4EF9-9E52-BFC5D2CA27DA}"/>
    <cellStyle name="Normal 14 19 2 2" xfId="24319" xr:uid="{0277CE00-0488-4728-925C-47630306834E}"/>
    <cellStyle name="Normal 14 19 3" xfId="21484" xr:uid="{B934C665-9363-4DDD-AE95-8B47D2F74CBF}"/>
    <cellStyle name="Normal 14 2" xfId="1041" xr:uid="{BACACF66-24BE-40D4-8E47-B235FA1E3056}"/>
    <cellStyle name="Normal 14 2 10" xfId="3225" xr:uid="{8C756C0B-9AB3-4401-8D52-F283928D8618}"/>
    <cellStyle name="Normal 14 2 10 2" xfId="4282" xr:uid="{5A290D8B-291B-4A49-89FD-99D0EE7453B7}"/>
    <cellStyle name="Normal 14 2 10 2 2" xfId="22788" xr:uid="{6FFB631D-1BA8-4DFF-9089-1C6B629826F5}"/>
    <cellStyle name="Normal 14 2 10 3" xfId="10890" xr:uid="{57762F81-8430-4572-AC36-81B788A2D7E7}"/>
    <cellStyle name="Normal 14 2 11" xfId="3675" xr:uid="{68AA0843-AE22-491C-8B72-A72F888B6E73}"/>
    <cellStyle name="Normal 14 2 12" xfId="6270" xr:uid="{B4FB530C-4296-4556-B87B-5511F8F29C25}"/>
    <cellStyle name="Normal 14 2 2" xfId="1042" xr:uid="{BC012A25-E8BD-4E1F-83D8-B290F459B96A}"/>
    <cellStyle name="Normal 14 2 2 2" xfId="2188" xr:uid="{4BE60936-61D6-4D84-BB43-9905BC4FB49D}"/>
    <cellStyle name="Normal 14 2 3" xfId="1043" xr:uid="{919B681E-1570-4840-B4B9-24F646D8A13D}"/>
    <cellStyle name="Normal 14 2 3 2" xfId="2189" xr:uid="{F2AFA2D9-8942-4476-A23B-0BBC9B43750E}"/>
    <cellStyle name="Normal 14 2 4" xfId="1044" xr:uid="{1838E06A-2445-4210-9FAF-5697AE50EEF2}"/>
    <cellStyle name="Normal 14 2 4 2" xfId="2190" xr:uid="{A2154025-3D98-4936-95DE-1CCE70FF2717}"/>
    <cellStyle name="Normal 14 2 5" xfId="1045" xr:uid="{1363FC0E-32F2-4B3B-BC18-806DB23954BD}"/>
    <cellStyle name="Normal 14 2 5 2" xfId="2191" xr:uid="{AE43E9B4-067E-4D9A-87EA-90AA743A43B4}"/>
    <cellStyle name="Normal 14 2 6" xfId="1046" xr:uid="{64856630-6097-4C79-9001-153D80954453}"/>
    <cellStyle name="Normal 14 2 6 2" xfId="2192" xr:uid="{E777AC52-4C3F-424A-8ED0-A74A1EF6DEF7}"/>
    <cellStyle name="Normal 14 2 7" xfId="1047" xr:uid="{3FA068C7-155D-4A88-A9D1-5495FFAF2786}"/>
    <cellStyle name="Normal 14 2 7 2" xfId="2193" xr:uid="{41E05654-F70B-4E62-A34C-54BD0C8DC884}"/>
    <cellStyle name="Normal 14 2 8" xfId="2187" xr:uid="{1DA782E0-7AFE-4086-A2D5-8788DBA7763F}"/>
    <cellStyle name="Normal 14 2 8 2" xfId="3120" xr:uid="{AE273D18-AEF3-4FF7-9810-4414E986EF1B}"/>
    <cellStyle name="Normal 14 2 8 2 2" xfId="4177" xr:uid="{B14CD55C-B8C9-4025-8994-98EC17111EDF}"/>
    <cellStyle name="Normal 14 2 8 2 2 2" xfId="10292" xr:uid="{487741EA-B8AD-435F-82F5-B51D5F57BF14}"/>
    <cellStyle name="Normal 14 2 8 2 2 2 2" xfId="18520" xr:uid="{16AA23DF-16DC-4134-8F77-04DB6C4FE5D7}"/>
    <cellStyle name="Normal 14 2 8 2 2 2 2 2" xfId="25032" xr:uid="{8BC5E628-B95A-4F6C-908D-5BD049B3F772}"/>
    <cellStyle name="Normal 14 2 8 2 2 2 3" xfId="22197" xr:uid="{6EE3EDB8-9BE6-40F3-A8E6-D71092EAD676}"/>
    <cellStyle name="Normal 14 2 8 2 2 3" xfId="17110" xr:uid="{DE185081-D0E4-46FE-A875-482944E1B678}"/>
    <cellStyle name="Normal 14 2 8 2 2 3 2" xfId="23767" xr:uid="{F9DFFCE1-FFAC-450E-B82D-844B3E6DA52C}"/>
    <cellStyle name="Normal 14 2 8 2 2 4" xfId="20635" xr:uid="{7E88FC38-C515-44E9-8725-C300B4029C8D}"/>
    <cellStyle name="Normal 14 2 8 2 2 5" xfId="8430" xr:uid="{E4704517-DB94-4D79-AE32-6F2273553B3C}"/>
    <cellStyle name="Normal 14 2 8 2 3" xfId="9135" xr:uid="{6FE3309C-1425-4E82-98BC-B2D3B7CD74C6}"/>
    <cellStyle name="Normal 14 2 8 2 3 2" xfId="10480" xr:uid="{FD2B3C73-2116-4D37-A372-C8B5BE32652D}"/>
    <cellStyle name="Normal 14 2 8 2 3 2 2" xfId="18708" xr:uid="{C38DDC5A-02AB-48D0-83B1-D958DC784A1A}"/>
    <cellStyle name="Normal 14 2 8 2 3 2 2 2" xfId="25220" xr:uid="{34363100-EED7-4B0D-B95F-F19E11CBD75A}"/>
    <cellStyle name="Normal 14 2 8 2 3 2 3" xfId="22385" xr:uid="{1E03FDF0-9A47-471A-A668-31BC0E5E3331}"/>
    <cellStyle name="Normal 14 2 8 2 3 3" xfId="17387" xr:uid="{C7BFCDCE-8D9E-4061-847B-6FCEA8F99571}"/>
    <cellStyle name="Normal 14 2 8 2 3 3 2" xfId="23964" xr:uid="{19250C74-3454-4305-9968-395D3315FEA4}"/>
    <cellStyle name="Normal 14 2 8 2 3 4" xfId="21129" xr:uid="{AB528550-9D42-4B9B-8301-7C53DE9F26B2}"/>
    <cellStyle name="Normal 14 2 8 2 4" xfId="9874" xr:uid="{0DD4C5F7-8C2F-4CAB-9387-68BCFB691CFE}"/>
    <cellStyle name="Normal 14 2 8 2 4 2" xfId="18102" xr:uid="{14A3F262-325D-4BDE-9DB3-67D9D59F2E31}"/>
    <cellStyle name="Normal 14 2 8 2 4 2 2" xfId="24614" xr:uid="{2A5AD801-C6AF-40F6-A1D1-B0BF9291E688}"/>
    <cellStyle name="Normal 14 2 8 2 4 3" xfId="21779" xr:uid="{3ED221B8-E556-49ED-8686-32689683DD66}"/>
    <cellStyle name="Normal 14 2 8 2 5" xfId="10892" xr:uid="{1D17FEA3-89A9-4850-9085-2DA8628A6E7C}"/>
    <cellStyle name="Normal 14 2 8 2 5 2" xfId="22790" xr:uid="{EEF3ADE4-31E7-4F55-AC2A-5AB520CD152F}"/>
    <cellStyle name="Normal 14 2 8 2 6" xfId="20217" xr:uid="{677F3383-A024-4576-B61B-683254BC3C15}"/>
    <cellStyle name="Normal 14 2 8 2 7" xfId="8011" xr:uid="{836DD673-1CE1-4900-9963-E736495C0175}"/>
    <cellStyle name="Normal 14 2 8 3" xfId="3346" xr:uid="{A7A53AF9-312E-48DF-AA0B-0264CFE18F8E}"/>
    <cellStyle name="Normal 14 2 8 3 2" xfId="4387" xr:uid="{337C961F-2848-465E-8221-C0EB2F94F597}"/>
    <cellStyle name="Normal 14 2 8 3 2 2" xfId="18311" xr:uid="{F1D5364F-16A3-4528-BBE6-A7C9E52E05F8}"/>
    <cellStyle name="Normal 14 2 8 3 2 2 2" xfId="24823" xr:uid="{583655FA-1155-41E5-B689-BAAE49DA5B79}"/>
    <cellStyle name="Normal 14 2 8 3 2 3" xfId="21988" xr:uid="{283E32E3-5E20-441C-A86F-40C92CB1F23C}"/>
    <cellStyle name="Normal 14 2 8 3 2 4" xfId="10083" xr:uid="{0B0EFE67-A506-4679-AE01-3F497F1918CF}"/>
    <cellStyle name="Normal 14 2 8 3 3" xfId="16902" xr:uid="{77D88E67-EFE0-4D79-B644-E8960C17FFC0}"/>
    <cellStyle name="Normal 14 2 8 3 3 2" xfId="23559" xr:uid="{A08A9CCA-F991-46D3-A575-004041789F71}"/>
    <cellStyle name="Normal 14 2 8 3 4" xfId="20426" xr:uid="{B4AAE00A-31E0-4BC6-90C2-1857F0E5F74E}"/>
    <cellStyle name="Normal 14 2 8 3 5" xfId="8221" xr:uid="{0E77A11F-A87E-4F17-97D3-BFBE63241FAE}"/>
    <cellStyle name="Normal 14 2 8 4" xfId="3967" xr:uid="{B5629645-3B10-4AD4-8590-65073E1BC354}"/>
    <cellStyle name="Normal 14 2 8 4 2" xfId="10479" xr:uid="{EDDE2596-0984-497B-A445-0E4EB14523AE}"/>
    <cellStyle name="Normal 14 2 8 4 2 2" xfId="18707" xr:uid="{13BE77E5-0D18-4226-B328-B23B2DFBA48C}"/>
    <cellStyle name="Normal 14 2 8 4 2 2 2" xfId="25219" xr:uid="{82F54C59-1A39-4A47-885B-A71380249968}"/>
    <cellStyle name="Normal 14 2 8 4 2 3" xfId="22384" xr:uid="{DBE7C92F-CD35-4AF7-9386-A1554D0B1084}"/>
    <cellStyle name="Normal 14 2 8 4 3" xfId="17386" xr:uid="{A6E7DD05-6688-407D-9F50-11C1DC6D7BE3}"/>
    <cellStyle name="Normal 14 2 8 4 3 2" xfId="23963" xr:uid="{B7028FB3-891A-46E0-BDE3-6418F993A451}"/>
    <cellStyle name="Normal 14 2 8 4 4" xfId="21128" xr:uid="{4B8A1CEE-E46E-4124-A652-18A9E72A4D28}"/>
    <cellStyle name="Normal 14 2 8 4 5" xfId="9134" xr:uid="{B9FB4FB2-4FE5-429E-847E-82A86E28FEAB}"/>
    <cellStyle name="Normal 14 2 8 5" xfId="9665" xr:uid="{564CB47E-34BA-4A74-8317-5E765BDA4BE1}"/>
    <cellStyle name="Normal 14 2 8 5 2" xfId="17893" xr:uid="{CBFD3FAD-5F16-406F-A574-343BF627619F}"/>
    <cellStyle name="Normal 14 2 8 5 2 2" xfId="24405" xr:uid="{10723AC2-858C-41EE-8962-B08FCFBEE3EA}"/>
    <cellStyle name="Normal 14 2 8 5 3" xfId="21570" xr:uid="{D400F090-BC03-4825-A5F4-10EFFA540236}"/>
    <cellStyle name="Normal 14 2 8 6" xfId="10891" xr:uid="{567D2E3A-DFCD-4F66-96DA-CC8FD1AD5BD2}"/>
    <cellStyle name="Normal 14 2 8 6 2" xfId="22789" xr:uid="{57864B2E-4FF1-4DF2-8AA9-8228841E4FD9}"/>
    <cellStyle name="Normal 14 2 8 7" xfId="20008" xr:uid="{EB027B2F-3106-4BA2-ACA8-436817433397}"/>
    <cellStyle name="Normal 14 2 8 8" xfId="7768" xr:uid="{EDD1D820-F6DE-4F9E-B159-E6583B90F130}"/>
    <cellStyle name="Normal 14 2 9" xfId="2999" xr:uid="{AF697A6D-E3C9-4176-BB49-5AE0D11645E2}"/>
    <cellStyle name="Normal 14 2 9 2" xfId="4072" xr:uid="{63DD347B-8951-4860-9418-CE5AE033DD81}"/>
    <cellStyle name="Normal 14 2 9 3" xfId="10893" xr:uid="{583FD0A1-0F43-44B8-904E-A6209264B476}"/>
    <cellStyle name="Normal 14 20" xfId="19645" xr:uid="{715A5A45-2E44-4F5A-8B2B-A5ABA06D296A}"/>
    <cellStyle name="Normal 14 21" xfId="4565" xr:uid="{1613E177-09B0-4631-BBBD-25EE75C2B8C4}"/>
    <cellStyle name="Normal 14 3" xfId="1048" xr:uid="{E4A6830E-112A-41B8-84AD-EB6C0C1C0C21}"/>
    <cellStyle name="Normal 14 3 2" xfId="2194" xr:uid="{179DBC61-6055-4F31-B2F5-37DDEB82BCFB}"/>
    <cellStyle name="Normal 14 4" xfId="1049" xr:uid="{3362F359-48D8-4437-9601-220A8BB9B281}"/>
    <cellStyle name="Normal 14 4 2" xfId="2195" xr:uid="{B37B30FA-8C09-49C9-AC8F-4FB4B54D47AE}"/>
    <cellStyle name="Normal 14 4 2 2" xfId="3121" xr:uid="{E8DEBB6F-9DA4-4D3D-9326-21D39894C022}"/>
    <cellStyle name="Normal 14 4 2 2 2" xfId="4178" xr:uid="{33D54EA9-147D-48B0-B94F-33B9798C1BCF}"/>
    <cellStyle name="Normal 14 4 2 2 2 2" xfId="18521" xr:uid="{E817BCB3-09E8-4BD7-BADD-B8830D51D45D}"/>
    <cellStyle name="Normal 14 4 2 2 2 2 2" xfId="25033" xr:uid="{D4B20932-E1E9-4415-BBDE-F9A4F01FF1AE}"/>
    <cellStyle name="Normal 14 4 2 2 2 3" xfId="22198" xr:uid="{8EEB8CFB-DE47-421D-BA35-D4BD0419BF9B}"/>
    <cellStyle name="Normal 14 4 2 2 2 4" xfId="10293" xr:uid="{6890FE99-BC19-4007-926B-58BFD881AB75}"/>
    <cellStyle name="Normal 14 4 2 2 3" xfId="17111" xr:uid="{741DF219-6915-42E2-84E0-6F5146BA1800}"/>
    <cellStyle name="Normal 14 4 2 2 3 2" xfId="23768" xr:uid="{B4F935B0-F698-4ACA-8932-E5DDE4576103}"/>
    <cellStyle name="Normal 14 4 2 2 4" xfId="20636" xr:uid="{354DA1CF-C5AC-431D-B391-BF6320D134BB}"/>
    <cellStyle name="Normal 14 4 2 2 5" xfId="8431" xr:uid="{8302F899-253C-482B-B076-A3928A443AED}"/>
    <cellStyle name="Normal 14 4 2 3" xfId="3347" xr:uid="{2BD95E60-375C-4E7D-9903-30C34B38B69A}"/>
    <cellStyle name="Normal 14 4 2 3 2" xfId="4388" xr:uid="{7DC03816-480B-4291-80C8-64DDD82CEBCD}"/>
    <cellStyle name="Normal 14 4 2 3 2 2" xfId="18710" xr:uid="{828F9818-CBDE-4B21-BE20-934161CFBE8A}"/>
    <cellStyle name="Normal 14 4 2 3 2 2 2" xfId="25222" xr:uid="{5D9CBA11-5752-44F2-9B4E-5EDB1F6AB327}"/>
    <cellStyle name="Normal 14 4 2 3 2 3" xfId="22387" xr:uid="{DDF27B56-2AE4-4784-8376-3EEBDAB654EB}"/>
    <cellStyle name="Normal 14 4 2 3 2 4" xfId="10482" xr:uid="{6C453831-38DF-4625-AF14-8D9519E4AA76}"/>
    <cellStyle name="Normal 14 4 2 3 3" xfId="17389" xr:uid="{BBA7DB11-329A-49D8-B22D-7EF5A93C6BCF}"/>
    <cellStyle name="Normal 14 4 2 3 3 2" xfId="23966" xr:uid="{0DAFDD81-1E2D-4ED5-89AC-FAD974984138}"/>
    <cellStyle name="Normal 14 4 2 3 4" xfId="21131" xr:uid="{48CD31CD-132E-4F49-A732-597931A86C8B}"/>
    <cellStyle name="Normal 14 4 2 3 5" xfId="9137" xr:uid="{CB045912-18C0-49D9-BD13-FC6C2C2FEA32}"/>
    <cellStyle name="Normal 14 4 2 4" xfId="3968" xr:uid="{87EB6230-C666-4272-8C86-76ABD8A17465}"/>
    <cellStyle name="Normal 14 4 2 4 2" xfId="18103" xr:uid="{DE27ACC6-FF22-4ACD-A1FE-49EE016625D0}"/>
    <cellStyle name="Normal 14 4 2 4 2 2" xfId="24615" xr:uid="{392A7C46-5BA3-405A-BA0E-7630E8DB005E}"/>
    <cellStyle name="Normal 14 4 2 4 3" xfId="21780" xr:uid="{D6E36EC3-1398-4E2D-9964-57A8C24976D2}"/>
    <cellStyle name="Normal 14 4 2 4 4" xfId="9875" xr:uid="{0F12F384-3008-4A3A-9DC9-3C8B492318CC}"/>
    <cellStyle name="Normal 14 4 2 5" xfId="10895" xr:uid="{A9600F42-6F0F-4A4D-B6EF-3BCA369173B8}"/>
    <cellStyle name="Normal 14 4 2 5 2" xfId="22792" xr:uid="{BD51AE1D-1512-4C03-A17A-6181CAD3F3AD}"/>
    <cellStyle name="Normal 14 4 2 6" xfId="20218" xr:uid="{219DDBC0-4873-4097-A397-590A3FEE89DB}"/>
    <cellStyle name="Normal 14 4 2 7" xfId="8012" xr:uid="{68FB66BE-EB15-41DD-9D44-277F21DC75A9}"/>
    <cellStyle name="Normal 14 4 3" xfId="3000" xr:uid="{F73F41C4-C06C-43BD-BDD7-EBF06F593CEA}"/>
    <cellStyle name="Normal 14 4 3 2" xfId="4073" xr:uid="{90BE8C10-AAA5-410E-BC78-3AB3F4ED3FDF}"/>
    <cellStyle name="Normal 14 4 3 2 2" xfId="10481" xr:uid="{997E8160-FFE1-45AC-8978-EBC914A81713}"/>
    <cellStyle name="Normal 14 4 3 2 2 2" xfId="18709" xr:uid="{7D13EB36-918E-43FB-8BD6-CCC069B1B328}"/>
    <cellStyle name="Normal 14 4 3 2 2 2 2" xfId="25221" xr:uid="{9D8FC148-0BF9-4D34-B899-95E7D5F9746F}"/>
    <cellStyle name="Normal 14 4 3 2 2 3" xfId="22386" xr:uid="{972BA895-5F61-486B-B26D-B320E3224705}"/>
    <cellStyle name="Normal 14 4 3 2 3" xfId="17388" xr:uid="{A867E8E1-7905-48C8-992A-A2B51D99BF2B}"/>
    <cellStyle name="Normal 14 4 3 2 3 2" xfId="23965" xr:uid="{7DA19CC9-C843-4E78-8FA6-7017F5DED92D}"/>
    <cellStyle name="Normal 14 4 3 2 4" xfId="21130" xr:uid="{C6707010-F563-4677-80BA-A293E61EABCC}"/>
    <cellStyle name="Normal 14 4 3 2 5" xfId="9136" xr:uid="{E6DAC971-F9CA-4B76-9685-E3C5CE2ED39A}"/>
    <cellStyle name="Normal 14 4 3 3" xfId="10084" xr:uid="{7D4178B1-2645-4BC3-83D9-2BE989477724}"/>
    <cellStyle name="Normal 14 4 3 3 2" xfId="18312" xr:uid="{92D78F8A-E005-4D6D-9BA2-42000A84B4FE}"/>
    <cellStyle name="Normal 14 4 3 3 2 2" xfId="24824" xr:uid="{D942460D-D6B2-4EAC-9783-2416A93BAA02}"/>
    <cellStyle name="Normal 14 4 3 3 3" xfId="21989" xr:uid="{753288CD-7F12-4640-85EF-0A1841320981}"/>
    <cellStyle name="Normal 14 4 3 4" xfId="16903" xr:uid="{11F31314-8CC5-486F-AFF9-050B49E8412B}"/>
    <cellStyle name="Normal 14 4 3 4 2" xfId="23560" xr:uid="{428345C1-5F9B-4B26-8FBB-E7B742F1A903}"/>
    <cellStyle name="Normal 14 4 3 5" xfId="20427" xr:uid="{2E392CB5-AA10-4EC7-B236-64EFF635B773}"/>
    <cellStyle name="Normal 14 4 3 6" xfId="8222" xr:uid="{CF1CA4E5-729E-406C-80F1-B23761847F51}"/>
    <cellStyle name="Normal 14 4 4" xfId="3226" xr:uid="{AF56AA37-5B08-4A9D-A1FA-3B19785AE537}"/>
    <cellStyle name="Normal 14 4 4 2" xfId="4283" xr:uid="{FF1C65DC-7359-46CE-8554-044478A43550}"/>
    <cellStyle name="Normal 14 4 4 3" xfId="8753" xr:uid="{8400BC7E-BADC-4550-84DE-9196879E76BA}"/>
    <cellStyle name="Normal 14 4 5" xfId="3676" xr:uid="{E803508E-DEE6-47B1-9B53-7D2C7D8A7045}"/>
    <cellStyle name="Normal 14 4 5 2" xfId="17894" xr:uid="{B4F09795-B7B4-474F-9888-7D0BF436D617}"/>
    <cellStyle name="Normal 14 4 5 2 2" xfId="24406" xr:uid="{898A08AA-3B87-45F4-956B-8C1009F6CAFE}"/>
    <cellStyle name="Normal 14 4 5 3" xfId="21571" xr:uid="{3CB24413-A7C2-4434-A45F-D1BF33FEB92C}"/>
    <cellStyle name="Normal 14 4 5 4" xfId="9666" xr:uid="{786F55C4-1C53-4889-ACB5-4A7EEDB57E84}"/>
    <cellStyle name="Normal 14 4 6" xfId="10894" xr:uid="{686DF379-B56C-4F41-9526-08ED011E036A}"/>
    <cellStyle name="Normal 14 4 6 2" xfId="22791" xr:uid="{5ADB4157-E30C-4BA0-B874-269732D72E99}"/>
    <cellStyle name="Normal 14 4 7" xfId="20009" xr:uid="{3F3223B6-582D-49A6-BE67-94D1DC316B69}"/>
    <cellStyle name="Normal 14 4 8" xfId="7769" xr:uid="{DE3DD255-6D29-4334-88A7-094799D1593F}"/>
    <cellStyle name="Normal 14 5" xfId="1050" xr:uid="{FD29CCF7-06F8-4934-83FF-C32CC01E0D13}"/>
    <cellStyle name="Normal 14 5 2" xfId="2196" xr:uid="{FA38B108-CDCD-4909-B924-028109F93265}"/>
    <cellStyle name="Normal 14 5 2 2" xfId="3122" xr:uid="{FA0CD13C-A63B-4F01-8D2C-47510732413A}"/>
    <cellStyle name="Normal 14 5 2 2 2" xfId="4179" xr:uid="{8049BFA6-AE6F-414F-A6F2-0517DD937CF7}"/>
    <cellStyle name="Normal 14 5 2 2 2 2" xfId="18522" xr:uid="{2DA20519-3E10-421B-8DFA-843FF6EC82BF}"/>
    <cellStyle name="Normal 14 5 2 2 2 2 2" xfId="25034" xr:uid="{9917E15F-0466-4290-BA2C-C3EEF88BC107}"/>
    <cellStyle name="Normal 14 5 2 2 2 3" xfId="22199" xr:uid="{18537A53-6F5E-4F7F-8073-91434AE7CDBD}"/>
    <cellStyle name="Normal 14 5 2 2 2 4" xfId="10294" xr:uid="{BD61E908-55A7-4D2B-99CE-CAAC3CDA92BC}"/>
    <cellStyle name="Normal 14 5 2 2 3" xfId="17112" xr:uid="{7528C5E7-8F63-49A6-95F3-7FC57C46F5DC}"/>
    <cellStyle name="Normal 14 5 2 2 3 2" xfId="23769" xr:uid="{32E36AF5-301E-45DC-9E9F-FB6DCAA64B43}"/>
    <cellStyle name="Normal 14 5 2 2 4" xfId="20637" xr:uid="{6BFF433F-0983-42C7-9F9A-5E161F8505D2}"/>
    <cellStyle name="Normal 14 5 2 2 5" xfId="8432" xr:uid="{52CD2840-C66B-4492-896A-4235E40A44D4}"/>
    <cellStyle name="Normal 14 5 2 3" xfId="3348" xr:uid="{7191201A-876C-4337-8714-BE0385A46488}"/>
    <cellStyle name="Normal 14 5 2 3 2" xfId="4389" xr:uid="{D20756B6-7DF3-4870-B973-1B00D64DAFA7}"/>
    <cellStyle name="Normal 14 5 2 3 2 2" xfId="18712" xr:uid="{709FC6D8-061A-497D-8295-56C11277088E}"/>
    <cellStyle name="Normal 14 5 2 3 2 2 2" xfId="25224" xr:uid="{4A563739-B272-4B41-851B-03FF25D4F084}"/>
    <cellStyle name="Normal 14 5 2 3 2 3" xfId="22389" xr:uid="{8D6F0FB5-B0C7-4036-8E00-2BD272BEBF33}"/>
    <cellStyle name="Normal 14 5 2 3 2 4" xfId="10484" xr:uid="{7FF76988-22A2-44F1-9798-4C1A567A8AA5}"/>
    <cellStyle name="Normal 14 5 2 3 3" xfId="17391" xr:uid="{5BB7132F-C6AB-4638-B270-F487413FD888}"/>
    <cellStyle name="Normal 14 5 2 3 3 2" xfId="23968" xr:uid="{64B9D438-E6BF-4F0E-B1E3-F7FB0E379058}"/>
    <cellStyle name="Normal 14 5 2 3 4" xfId="21133" xr:uid="{36423333-305B-41E7-A886-09075EADC05D}"/>
    <cellStyle name="Normal 14 5 2 3 5" xfId="9139" xr:uid="{9D264B9E-A964-4561-A7CC-D8F2E1CD0721}"/>
    <cellStyle name="Normal 14 5 2 4" xfId="3969" xr:uid="{28A928E0-428F-4F8D-A7EB-D2F9FFB19BB6}"/>
    <cellStyle name="Normal 14 5 2 4 2" xfId="18104" xr:uid="{2E8C477E-ED97-4DBA-B545-69543072DFE0}"/>
    <cellStyle name="Normal 14 5 2 4 2 2" xfId="24616" xr:uid="{E70A7C9A-08A3-47A5-A0FE-1D882E9FCD2A}"/>
    <cellStyle name="Normal 14 5 2 4 3" xfId="21781" xr:uid="{AD7D1E7C-3EC6-432C-807B-01AF9C863D1D}"/>
    <cellStyle name="Normal 14 5 2 4 4" xfId="9876" xr:uid="{703DA407-9D1F-4E35-B23D-9A670AE82B5A}"/>
    <cellStyle name="Normal 14 5 2 5" xfId="10897" xr:uid="{0FD3C44A-D4BE-461E-AF80-61FEA1AFEF8E}"/>
    <cellStyle name="Normal 14 5 2 5 2" xfId="22794" xr:uid="{5BAB5EDE-E0D6-4773-9959-5D422F5A0DE7}"/>
    <cellStyle name="Normal 14 5 2 6" xfId="20219" xr:uid="{3E52A803-A3FB-43CA-BAAD-2E4E516895FA}"/>
    <cellStyle name="Normal 14 5 2 7" xfId="8013" xr:uid="{8C4A29D7-87FB-4EF8-A25A-9AA13390B3CC}"/>
    <cellStyle name="Normal 14 5 3" xfId="3001" xr:uid="{3B101DDC-DA76-41AC-956E-368DEED6B56D}"/>
    <cellStyle name="Normal 14 5 3 2" xfId="4074" xr:uid="{70DBCEEE-A85B-4AE6-B770-6D36B9A86931}"/>
    <cellStyle name="Normal 14 5 3 2 2" xfId="10483" xr:uid="{7F27F2EA-39DA-4400-830B-4ACE6D967983}"/>
    <cellStyle name="Normal 14 5 3 2 2 2" xfId="18711" xr:uid="{7EBE2A09-1297-4E52-A618-D6BFBB7CD4AB}"/>
    <cellStyle name="Normal 14 5 3 2 2 2 2" xfId="25223" xr:uid="{C2EEA3BE-67B2-47D4-967A-D5DFEBAD05AA}"/>
    <cellStyle name="Normal 14 5 3 2 2 3" xfId="22388" xr:uid="{A90A13CF-ABDC-4C1B-8206-3FB914EB82A6}"/>
    <cellStyle name="Normal 14 5 3 2 3" xfId="17390" xr:uid="{580325DE-0CA5-45F7-BAD1-292324EC76B0}"/>
    <cellStyle name="Normal 14 5 3 2 3 2" xfId="23967" xr:uid="{D278A9CA-7D02-496A-81E3-291667C2A882}"/>
    <cellStyle name="Normal 14 5 3 2 4" xfId="21132" xr:uid="{2200D617-0DD1-41D2-ACA4-8AC34AD96EB4}"/>
    <cellStyle name="Normal 14 5 3 2 5" xfId="9138" xr:uid="{512D99FC-133A-49B3-B4DB-C4B8459340A6}"/>
    <cellStyle name="Normal 14 5 3 3" xfId="10085" xr:uid="{D7DAC19E-93E2-4A62-90B4-9B2C9E2B0A78}"/>
    <cellStyle name="Normal 14 5 3 3 2" xfId="18313" xr:uid="{6C5D1D1F-8AA8-4CEB-85E7-5A84A7B0FDA1}"/>
    <cellStyle name="Normal 14 5 3 3 2 2" xfId="24825" xr:uid="{4243ED53-1D55-4FD0-A8C8-CE577F331FE2}"/>
    <cellStyle name="Normal 14 5 3 3 3" xfId="21990" xr:uid="{55BCDC3F-764E-47C9-A588-893192BC6C71}"/>
    <cellStyle name="Normal 14 5 3 4" xfId="16904" xr:uid="{3848E550-2EC1-45EF-A365-8B3A5A2A5F68}"/>
    <cellStyle name="Normal 14 5 3 4 2" xfId="23561" xr:uid="{2D6BC21A-8A34-4FA9-936B-2F22E41C8031}"/>
    <cellStyle name="Normal 14 5 3 5" xfId="20428" xr:uid="{3B1A7BA6-F127-42E7-ADE9-0705BE2C9A3F}"/>
    <cellStyle name="Normal 14 5 3 6" xfId="8223" xr:uid="{FEBC783B-E00B-4949-B94D-444164CEB03B}"/>
    <cellStyle name="Normal 14 5 4" xfId="3227" xr:uid="{3B82946A-7864-482A-8185-E8ECD9B961EC}"/>
    <cellStyle name="Normal 14 5 4 2" xfId="4284" xr:uid="{9617B58E-AFF0-47AE-952F-8F70D565BAF9}"/>
    <cellStyle name="Normal 14 5 4 3" xfId="8754" xr:uid="{CB2212F3-46D5-4B46-8DED-D1F3E0587D0D}"/>
    <cellStyle name="Normal 14 5 5" xfId="3677" xr:uid="{C88FB017-A067-4BF4-A429-AAEC8FDAFA12}"/>
    <cellStyle name="Normal 14 5 5 2" xfId="17895" xr:uid="{2135AC4A-37C0-47D4-8E8F-340E49C2B87D}"/>
    <cellStyle name="Normal 14 5 5 2 2" xfId="24407" xr:uid="{24EB489D-D990-4C67-88BC-E89CD65116DF}"/>
    <cellStyle name="Normal 14 5 5 3" xfId="21572" xr:uid="{5B7292EB-457B-4BAA-850E-DB72C838FF2A}"/>
    <cellStyle name="Normal 14 5 5 4" xfId="9667" xr:uid="{5075D904-B056-491C-BC72-BDB742588B26}"/>
    <cellStyle name="Normal 14 5 6" xfId="10896" xr:uid="{D964D0A7-CAEC-497C-9E9F-A1E4AC0E8B76}"/>
    <cellStyle name="Normal 14 5 6 2" xfId="22793" xr:uid="{B11DFFD6-5DA8-4C95-9158-3676A7A88C0A}"/>
    <cellStyle name="Normal 14 5 7" xfId="20010" xr:uid="{3A381E5C-F558-400E-A64B-FE44D5C7FD7B}"/>
    <cellStyle name="Normal 14 5 8" xfId="7770" xr:uid="{3CCBEA90-38CF-40B9-BC5A-D9452ECA2D22}"/>
    <cellStyle name="Normal 14 6" xfId="1051" xr:uid="{B7CB96EF-A913-4C4C-B6D2-0819CE57804B}"/>
    <cellStyle name="Normal 14 6 2" xfId="2197" xr:uid="{EB67AA9F-5068-4586-BBFF-6BB1AF945A05}"/>
    <cellStyle name="Normal 14 7" xfId="1052" xr:uid="{3144EDBE-6591-4891-9D60-CF703FE26BB6}"/>
    <cellStyle name="Normal 14 7 2" xfId="2198" xr:uid="{E3BCC7DE-4224-474F-892D-17F85AB95D61}"/>
    <cellStyle name="Normal 14 8" xfId="1053" xr:uid="{2EB0F05F-9328-43D5-B53A-713BCF613041}"/>
    <cellStyle name="Normal 14 8 2" xfId="2199" xr:uid="{092F0458-835A-41B3-87C2-4B95B28FE797}"/>
    <cellStyle name="Normal 14 9" xfId="1054" xr:uid="{EC1FD049-FEAA-4082-8894-636FC95FB176}"/>
    <cellStyle name="Normal 14 9 2" xfId="2200" xr:uid="{4C9F45FB-4A15-439F-BF89-F5A1706B3843}"/>
    <cellStyle name="Normal 15" xfId="1055" xr:uid="{AD37E763-D3C3-450A-9270-2955A10ED9BF}"/>
    <cellStyle name="Normal 15 2" xfId="1056" xr:uid="{95F74F91-E209-4635-960A-739AA517764A}"/>
    <cellStyle name="Normal 15 2 2" xfId="2201" xr:uid="{297D1C3B-0C60-41F4-A03F-13F4592C8377}"/>
    <cellStyle name="Normal 15 2 3" xfId="9140" xr:uid="{8AD5472C-A93E-4F98-AE54-B6FC62557511}"/>
    <cellStyle name="Normal 15 2 4" xfId="6271" xr:uid="{469F7C66-9365-481C-A40E-2FD79E3FA43D}"/>
    <cellStyle name="Normal 15 3" xfId="1057" xr:uid="{4DCF726C-7E5E-414C-ACD7-EF7468C62785}"/>
    <cellStyle name="Normal 15 3 2" xfId="2202" xr:uid="{D45F7E55-EFC5-4A61-BE76-58601EFE50B8}"/>
    <cellStyle name="Normal 15 4" xfId="1058" xr:uid="{6BCC233C-7A43-4A36-BEF0-A699E855D88A}"/>
    <cellStyle name="Normal 15 4 2" xfId="2203" xr:uid="{D862D00E-448E-4B5C-94EC-DFBB2121DA82}"/>
    <cellStyle name="Normal 15 5" xfId="1059" xr:uid="{EF0DD63D-78F6-4EA1-8AA1-1C819076C6D8}"/>
    <cellStyle name="Normal 15 5 2" xfId="2204" xr:uid="{1A59DFA9-93D0-4DB7-AE44-89B73A012273}"/>
    <cellStyle name="Normal 15 6" xfId="1060" xr:uid="{A0613972-D445-4E1B-9422-2CF1B612280E}"/>
    <cellStyle name="Normal 15 6 2" xfId="2205" xr:uid="{B30866F9-EC6A-467F-944A-D6515273B72E}"/>
    <cellStyle name="Normal 15 7" xfId="7771" xr:uid="{6EE6C84B-8E4D-43BB-B4B7-309686DFC81E}"/>
    <cellStyle name="Normal 15 7 2" xfId="31940" xr:uid="{620C81B9-1163-48AB-8AC4-89A37ABE273F}"/>
    <cellStyle name="Normal 16" xfId="1061" xr:uid="{484D829B-500D-48B6-ACF2-168B6698DA03}"/>
    <cellStyle name="Normal 16 10" xfId="3678" xr:uid="{305D852F-99DA-4B80-9543-6BBCE1D23BF5}"/>
    <cellStyle name="Normal 16 2" xfId="1062" xr:uid="{A1AB0A64-42F0-4FFE-A170-6B8C7FB8FCED}"/>
    <cellStyle name="Normal 16 2 2" xfId="2207" xr:uid="{8F24F804-5312-434F-9650-7BD10940045C}"/>
    <cellStyle name="Normal 16 2 3" xfId="9141" xr:uid="{F679F506-5332-402E-9043-6262F782330E}"/>
    <cellStyle name="Normal 16 2 4" xfId="6272" xr:uid="{C244D056-724E-4527-83D4-0983AEBE3E55}"/>
    <cellStyle name="Normal 16 3" xfId="1063" xr:uid="{15E7E81F-83CC-4A63-9595-B12065D4B2E4}"/>
    <cellStyle name="Normal 16 3 2" xfId="2208" xr:uid="{8B2DC5FE-A50A-4568-9F3A-D00FD254FD3B}"/>
    <cellStyle name="Normal 16 4" xfId="1064" xr:uid="{55C81D43-6D5A-4C85-B83B-51C633790D2C}"/>
    <cellStyle name="Normal 16 4 2" xfId="2209" xr:uid="{282DCFCB-B9EF-4A24-BDBA-9C33DBF885A9}"/>
    <cellStyle name="Normal 16 5" xfId="1065" xr:uid="{7132A2B5-832C-44FE-B69A-A24F72800143}"/>
    <cellStyle name="Normal 16 5 2" xfId="2210" xr:uid="{297BF8E5-C9E3-4152-A621-C03B70150A22}"/>
    <cellStyle name="Normal 16 6" xfId="1066" xr:uid="{A84ACF75-D9E8-4F8E-B368-CAB2C7C4CB19}"/>
    <cellStyle name="Normal 16 6 2" xfId="2211" xr:uid="{B48AD0C8-24C6-420D-A76D-A1187D5E85DE}"/>
    <cellStyle name="Normal 16 7" xfId="2206" xr:uid="{F3F02004-EB23-4495-9C3C-594647756226}"/>
    <cellStyle name="Normal 16 7 2" xfId="3123" xr:uid="{649F1800-C537-4738-A2F0-15DEBB69AE9F}"/>
    <cellStyle name="Normal 16 7 2 2" xfId="4180" xr:uid="{DD6BC98D-014C-4417-98CD-85512B7060D5}"/>
    <cellStyle name="Normal 16 7 2 2 2" xfId="10295" xr:uid="{314DA1DA-AF40-437F-8702-5A4B6AF08CA7}"/>
    <cellStyle name="Normal 16 7 2 2 2 2" xfId="18523" xr:uid="{2187BCDA-F265-47B1-8881-B41B3475DCB1}"/>
    <cellStyle name="Normal 16 7 2 2 2 2 2" xfId="25035" xr:uid="{D45AEA4A-3B56-4A38-B37B-A835461B0DD3}"/>
    <cellStyle name="Normal 16 7 2 2 2 3" xfId="22200" xr:uid="{2F356ED9-FC51-42C3-8F25-814059F3D185}"/>
    <cellStyle name="Normal 16 7 2 2 3" xfId="17113" xr:uid="{4A2416B9-F64B-4E13-8C7E-54B7DFE2D9B7}"/>
    <cellStyle name="Normal 16 7 2 2 3 2" xfId="23770" xr:uid="{AA55ED62-BC64-43B6-8797-A446655C0116}"/>
    <cellStyle name="Normal 16 7 2 2 4" xfId="20638" xr:uid="{748C46DE-54A4-42D4-A3AD-A8DD9F7BC7E7}"/>
    <cellStyle name="Normal 16 7 2 2 5" xfId="8433" xr:uid="{95D728E2-B638-455C-8B7F-731DA80F1B14}"/>
    <cellStyle name="Normal 16 7 2 3" xfId="9143" xr:uid="{614A9A82-9372-4539-8EDB-8DEE885141AC}"/>
    <cellStyle name="Normal 16 7 2 3 2" xfId="10486" xr:uid="{CE553C96-0571-426E-A0A7-05DA6E85BC1F}"/>
    <cellStyle name="Normal 16 7 2 3 2 2" xfId="18714" xr:uid="{6A857A4C-75EB-4289-9F2B-3F45E1DCD2A5}"/>
    <cellStyle name="Normal 16 7 2 3 2 2 2" xfId="25226" xr:uid="{44EF2FFC-73BF-4845-9E5E-4B9BD0D6743D}"/>
    <cellStyle name="Normal 16 7 2 3 2 3" xfId="22391" xr:uid="{BE79BB75-0B6C-4418-A2D5-0A38954E3C89}"/>
    <cellStyle name="Normal 16 7 2 3 3" xfId="17393" xr:uid="{F131F98C-CCAC-4992-A010-D682CFA29F84}"/>
    <cellStyle name="Normal 16 7 2 3 3 2" xfId="23970" xr:uid="{C020E0DD-702F-4497-A7A4-38C586554754}"/>
    <cellStyle name="Normal 16 7 2 3 4" xfId="21135" xr:uid="{AB81D528-63FA-49B7-85B3-90A3362BE13F}"/>
    <cellStyle name="Normal 16 7 2 4" xfId="9877" xr:uid="{9BF26DE0-24C7-4151-87C6-59A85974A358}"/>
    <cellStyle name="Normal 16 7 2 4 2" xfId="18105" xr:uid="{1B2B5575-3DBF-45B0-A5C3-3C1047D06F46}"/>
    <cellStyle name="Normal 16 7 2 4 2 2" xfId="24617" xr:uid="{BBB51B5A-4B6B-411E-A295-ACFEA177E056}"/>
    <cellStyle name="Normal 16 7 2 4 3" xfId="21782" xr:uid="{77EC819B-D8E4-4BD9-B8B2-FA4A278ED2C6}"/>
    <cellStyle name="Normal 16 7 2 5" xfId="10900" xr:uid="{C25714C5-9A18-4098-B3FA-AFAA5B18F462}"/>
    <cellStyle name="Normal 16 7 2 5 2" xfId="22797" xr:uid="{EBA9326F-02E5-426F-812D-BBE5C9B99516}"/>
    <cellStyle name="Normal 16 7 2 6" xfId="20220" xr:uid="{99665FE0-B421-4424-8C16-164AD2BB8387}"/>
    <cellStyle name="Normal 16 7 2 7" xfId="8014" xr:uid="{21BD3CE9-9DDE-4659-957C-B449FA596415}"/>
    <cellStyle name="Normal 16 7 3" xfId="3349" xr:uid="{D9EE03FA-0B79-4A2B-B15C-A9837C8313A4}"/>
    <cellStyle name="Normal 16 7 3 2" xfId="4390" xr:uid="{DEE96DDF-7CA0-4FD0-A473-C19DD83EB864}"/>
    <cellStyle name="Normal 16 7 3 2 2" xfId="18314" xr:uid="{790F5787-A110-450A-BBD3-8EC8836C70B2}"/>
    <cellStyle name="Normal 16 7 3 2 2 2" xfId="24826" xr:uid="{2967A22B-359B-4CE1-A550-3552031201E9}"/>
    <cellStyle name="Normal 16 7 3 2 3" xfId="21991" xr:uid="{B8C10973-F10C-41FA-BD8B-9AF824D26781}"/>
    <cellStyle name="Normal 16 7 3 2 4" xfId="10086" xr:uid="{5E611C65-AEF7-4821-944D-D3E53FD98D58}"/>
    <cellStyle name="Normal 16 7 3 3" xfId="16905" xr:uid="{5FC0962F-31C2-4C29-9C42-A156A356671F}"/>
    <cellStyle name="Normal 16 7 3 3 2" xfId="23562" xr:uid="{76650A38-1217-4E04-AF5A-2DF8883A3809}"/>
    <cellStyle name="Normal 16 7 3 4" xfId="20429" xr:uid="{37EA86C6-64BB-43DE-829B-91BC3A5EA206}"/>
    <cellStyle name="Normal 16 7 3 5" xfId="8224" xr:uid="{2A41553B-2672-47EF-A2F4-F19A1383B9E7}"/>
    <cellStyle name="Normal 16 7 4" xfId="3970" xr:uid="{917D6D6A-492C-4286-A8EF-07E71DB6A99F}"/>
    <cellStyle name="Normal 16 7 4 2" xfId="10485" xr:uid="{07DD768F-4572-4F68-A61A-8375F9CD691C}"/>
    <cellStyle name="Normal 16 7 4 2 2" xfId="18713" xr:uid="{C4C72174-02CA-4C59-9BF0-07099F20EE00}"/>
    <cellStyle name="Normal 16 7 4 2 2 2" xfId="25225" xr:uid="{6A9AB832-273D-4409-9997-0585C921389B}"/>
    <cellStyle name="Normal 16 7 4 2 3" xfId="22390" xr:uid="{77C83BC8-9DD7-461D-AC67-42EDE6FDB1AE}"/>
    <cellStyle name="Normal 16 7 4 3" xfId="17392" xr:uid="{55225CE2-6355-456F-9AC3-E4D05E7C804B}"/>
    <cellStyle name="Normal 16 7 4 3 2" xfId="23969" xr:uid="{EF98126D-F0B9-4B75-8D4B-7C7A02E5A3BA}"/>
    <cellStyle name="Normal 16 7 4 4" xfId="21134" xr:uid="{6977D799-32CB-48B0-8CD5-21D3EDDF4062}"/>
    <cellStyle name="Normal 16 7 4 5" xfId="9142" xr:uid="{126412E9-4E77-43A9-AD96-FDA20DAECEEB}"/>
    <cellStyle name="Normal 16 7 5" xfId="9668" xr:uid="{FE6CE052-466E-48A1-A7F6-D12A5FDB99B2}"/>
    <cellStyle name="Normal 16 7 5 2" xfId="17896" xr:uid="{128C89AC-89CB-4E0B-A195-F3A1E39D70E5}"/>
    <cellStyle name="Normal 16 7 5 2 2" xfId="24408" xr:uid="{2A7FD78C-D2A0-4589-A94F-2AC62E8A9838}"/>
    <cellStyle name="Normal 16 7 5 3" xfId="21573" xr:uid="{CA436815-36C2-46E0-AC96-9BAB599324E8}"/>
    <cellStyle name="Normal 16 7 6" xfId="10899" xr:uid="{BD76CE6D-458D-4B8C-94FB-4058F2B49F9F}"/>
    <cellStyle name="Normal 16 7 6 2" xfId="22796" xr:uid="{C64B2448-05AF-4547-9117-374B72390947}"/>
    <cellStyle name="Normal 16 7 7" xfId="20011" xr:uid="{51747847-EED2-410E-8D65-91EE0310746F}"/>
    <cellStyle name="Normal 16 7 8" xfId="7772" xr:uid="{DFF3E1E6-DB4C-4803-B0C1-1326603B445D}"/>
    <cellStyle name="Normal 16 8" xfId="3002" xr:uid="{51F5908F-B236-428B-B055-D549BB711F2B}"/>
    <cellStyle name="Normal 16 8 2" xfId="4075" xr:uid="{0B835F1D-F99F-4A82-BB05-A45192E89467}"/>
    <cellStyle name="Normal 16 8 2 2" xfId="22795" xr:uid="{4AB35C89-0090-4D61-8FC4-AF4BDF0FC398}"/>
    <cellStyle name="Normal 16 8 3" xfId="10898" xr:uid="{B14D656A-5C35-4199-8C14-264318726FF6}"/>
    <cellStyle name="Normal 16 9" xfId="3228" xr:uid="{5642AB0C-A84E-4A2D-B835-4D1BACD0AA18}"/>
    <cellStyle name="Normal 16 9 2" xfId="4285" xr:uid="{EA7BA8DA-28DA-4DF9-A9F9-27F44301EE1A}"/>
    <cellStyle name="Normal 17" xfId="1067" xr:uid="{8A10768C-7C7C-4B7D-9C7F-213288AE37AF}"/>
    <cellStyle name="Normal 17 10" xfId="1068" xr:uid="{A28B938E-8DC9-4662-94C5-E916A2C48299}"/>
    <cellStyle name="Normal 17 10 2" xfId="2213" xr:uid="{EA87411C-6A81-4E10-BCC0-3F3BE726708F}"/>
    <cellStyle name="Normal 17 11" xfId="1069" xr:uid="{F53A51ED-1709-4A56-BEEE-0D62BC0119A9}"/>
    <cellStyle name="Normal 17 11 2" xfId="2214" xr:uid="{6AE801EB-1D50-4283-AE81-E3645AF92630}"/>
    <cellStyle name="Normal 17 12" xfId="1070" xr:uid="{2E40E5DC-4106-43CC-8D6F-C260F96ADAEB}"/>
    <cellStyle name="Normal 17 12 2" xfId="2215" xr:uid="{2105F639-B03B-4A8F-A224-CE61B3EB3C72}"/>
    <cellStyle name="Normal 17 13" xfId="1071" xr:uid="{2D916A36-82BD-4D28-A9A1-DD54086B57AB}"/>
    <cellStyle name="Normal 17 13 2" xfId="2216" xr:uid="{5529CF27-86CF-4CF4-BCD4-ABC91EE8867C}"/>
    <cellStyle name="Normal 17 14" xfId="2212" xr:uid="{0E1EE19D-510E-42D2-9070-855311A6D34A}"/>
    <cellStyle name="Normal 17 14 2" xfId="3124" xr:uid="{DBF7D870-3074-4DA9-A5D9-6844552BE858}"/>
    <cellStyle name="Normal 17 14 2 2" xfId="4181" xr:uid="{435B93B6-581B-494B-8AFF-4C24BA5A59E0}"/>
    <cellStyle name="Normal 17 14 2 2 2" xfId="10296" xr:uid="{CF38D3D5-99F5-4FD5-B012-E9D368052ABC}"/>
    <cellStyle name="Normal 17 14 2 2 2 2" xfId="18524" xr:uid="{ED7C13D3-2804-4C4D-9E9C-F224ADD44D29}"/>
    <cellStyle name="Normal 17 14 2 2 2 2 2" xfId="25036" xr:uid="{A21B9EC5-41CA-4179-93BB-E8402A8B61F4}"/>
    <cellStyle name="Normal 17 14 2 2 2 3" xfId="22201" xr:uid="{9E2C041A-E91B-49FE-9007-17EEA0EB3FCF}"/>
    <cellStyle name="Normal 17 14 2 2 3" xfId="17114" xr:uid="{5517328D-AB22-4B58-9CEF-D54A4BCEBE96}"/>
    <cellStyle name="Normal 17 14 2 2 3 2" xfId="23771" xr:uid="{D06E0473-C19D-49FB-B947-2936E946E5CE}"/>
    <cellStyle name="Normal 17 14 2 2 4" xfId="20639" xr:uid="{9D17EDE8-2DD8-4C88-997F-60F1C07A00F0}"/>
    <cellStyle name="Normal 17 14 2 2 5" xfId="8434" xr:uid="{0294295C-F0AD-47E7-9307-7A8644FDD238}"/>
    <cellStyle name="Normal 17 14 2 3" xfId="9145" xr:uid="{4F4EA679-8E99-4E10-89E2-C7A28501DBAD}"/>
    <cellStyle name="Normal 17 14 2 3 2" xfId="10488" xr:uid="{BDB22727-C912-4C5F-9ED4-8B56C3DA39F1}"/>
    <cellStyle name="Normal 17 14 2 3 2 2" xfId="18716" xr:uid="{5253FBD0-7731-40E3-BF68-64C4D3299138}"/>
    <cellStyle name="Normal 17 14 2 3 2 2 2" xfId="25228" xr:uid="{D8626AB1-6DD5-4A34-B67D-0DDF13A7F64C}"/>
    <cellStyle name="Normal 17 14 2 3 2 3" xfId="22393" xr:uid="{A9ED0D8D-6A68-4C16-B642-55EDDD20F6F3}"/>
    <cellStyle name="Normal 17 14 2 3 3" xfId="17395" xr:uid="{A5895A26-EF11-41BE-AEF7-401D4B75ABF2}"/>
    <cellStyle name="Normal 17 14 2 3 3 2" xfId="23972" xr:uid="{DFC636FF-C768-4CA4-BD39-6319ABDF77F4}"/>
    <cellStyle name="Normal 17 14 2 3 4" xfId="21137" xr:uid="{D3FD088E-DDED-4E8B-8C5F-8AF2D7F6878A}"/>
    <cellStyle name="Normal 17 14 2 4" xfId="9878" xr:uid="{73733B6E-7FFA-4B26-9F63-2935E09DF072}"/>
    <cellStyle name="Normal 17 14 2 4 2" xfId="18106" xr:uid="{F024D317-765F-419F-9331-44721CDF95E9}"/>
    <cellStyle name="Normal 17 14 2 4 2 2" xfId="24618" xr:uid="{9AB344BE-679C-46DA-AAEF-0CE99E48BA62}"/>
    <cellStyle name="Normal 17 14 2 4 3" xfId="21783" xr:uid="{25FE522D-9C8E-461D-8952-6F828918705E}"/>
    <cellStyle name="Normal 17 14 2 5" xfId="10903" xr:uid="{B1B48142-1924-424F-AB5B-DB04AFA9CD11}"/>
    <cellStyle name="Normal 17 14 2 5 2" xfId="22800" xr:uid="{4EAE9F9C-E4E2-4CC7-8A23-4EBE41026172}"/>
    <cellStyle name="Normal 17 14 2 6" xfId="20221" xr:uid="{AA418C31-FE4F-4D85-AF2B-D61D64D8205C}"/>
    <cellStyle name="Normal 17 14 2 7" xfId="8015" xr:uid="{D5511DEF-624B-4B31-8D93-65B74D51948B}"/>
    <cellStyle name="Normal 17 14 3" xfId="3350" xr:uid="{D5CEE49B-BF53-4DF8-A28D-6770F97B26D5}"/>
    <cellStyle name="Normal 17 14 3 2" xfId="4391" xr:uid="{7C4540D8-9688-4B8D-BEAF-D3B5E9894316}"/>
    <cellStyle name="Normal 17 14 3 2 2" xfId="18315" xr:uid="{30D56998-7365-4956-A7BF-0AA6E4FC1E57}"/>
    <cellStyle name="Normal 17 14 3 2 2 2" xfId="24827" xr:uid="{841149E6-6FF0-49BA-966B-F01E850BBFBC}"/>
    <cellStyle name="Normal 17 14 3 2 3" xfId="21992" xr:uid="{AD9E1666-A757-46F8-9A8F-D755A59295C2}"/>
    <cellStyle name="Normal 17 14 3 2 4" xfId="10087" xr:uid="{53F9506F-6BC7-4B0B-9E70-950EBA239B9B}"/>
    <cellStyle name="Normal 17 14 3 3" xfId="16906" xr:uid="{162E63BA-0783-41A0-9F96-1032EC0AA6EE}"/>
    <cellStyle name="Normal 17 14 3 3 2" xfId="23563" xr:uid="{12A258B3-16D1-4DB8-8F5C-EBEB2F5CB847}"/>
    <cellStyle name="Normal 17 14 3 4" xfId="20430" xr:uid="{A2B8524A-4375-43F2-A0CB-1EE4FE4921F2}"/>
    <cellStyle name="Normal 17 14 3 5" xfId="8225" xr:uid="{23CCAA2E-7D7D-496B-920C-97B2BAC93FD4}"/>
    <cellStyle name="Normal 17 14 4" xfId="3971" xr:uid="{6282566A-B831-4829-B944-71F3A1692671}"/>
    <cellStyle name="Normal 17 14 4 2" xfId="10487" xr:uid="{1D06B20E-C216-4556-8135-DFF4D13136A1}"/>
    <cellStyle name="Normal 17 14 4 2 2" xfId="18715" xr:uid="{4B7D380F-5D54-4665-B922-369ED59BA9BB}"/>
    <cellStyle name="Normal 17 14 4 2 2 2" xfId="25227" xr:uid="{D083ED24-4AFE-477C-AC8B-C6A140F73E97}"/>
    <cellStyle name="Normal 17 14 4 2 3" xfId="22392" xr:uid="{5237282A-C37A-4475-A536-943D6DC3B69B}"/>
    <cellStyle name="Normal 17 14 4 3" xfId="17394" xr:uid="{E4388530-CC80-4973-83CD-4C337C276AE2}"/>
    <cellStyle name="Normal 17 14 4 3 2" xfId="23971" xr:uid="{41953054-6B63-464E-BE0F-EE599A63ACE5}"/>
    <cellStyle name="Normal 17 14 4 4" xfId="21136" xr:uid="{4521E868-0783-4169-BD28-DC81F834054B}"/>
    <cellStyle name="Normal 17 14 4 5" xfId="9144" xr:uid="{EBA6D42B-C092-48FC-A9AA-C395A5AB7AC0}"/>
    <cellStyle name="Normal 17 14 5" xfId="9669" xr:uid="{C41F6E40-B756-4BD6-A6E2-9D597F831C82}"/>
    <cellStyle name="Normal 17 14 5 2" xfId="17897" xr:uid="{E8D61732-9E3B-4683-8DA1-3A1BB6603869}"/>
    <cellStyle name="Normal 17 14 5 2 2" xfId="24409" xr:uid="{2C0F849E-44B0-4E34-BFA1-7A2C60BBE087}"/>
    <cellStyle name="Normal 17 14 5 3" xfId="21574" xr:uid="{E2E1C424-AE74-4F92-819F-C4E8F7F8DAFB}"/>
    <cellStyle name="Normal 17 14 6" xfId="10902" xr:uid="{0A362FCF-38B5-494E-8618-A4E8F1A533AC}"/>
    <cellStyle name="Normal 17 14 6 2" xfId="22799" xr:uid="{82EF0F4C-4062-4DB3-97CA-E44DC4C97953}"/>
    <cellStyle name="Normal 17 14 7" xfId="20012" xr:uid="{A3535AD7-B17F-41C9-9C2B-136CA7031089}"/>
    <cellStyle name="Normal 17 14 8" xfId="7773" xr:uid="{3C3F7F5A-97A6-429E-B91B-3AFA9C20578B}"/>
    <cellStyle name="Normal 17 15" xfId="3003" xr:uid="{7D57DFF8-1AB4-45A8-8FB9-6EEDC888282D}"/>
    <cellStyle name="Normal 17 15 2" xfId="4076" xr:uid="{2A611F50-5B7B-432D-A810-86F1C1444550}"/>
    <cellStyle name="Normal 17 15 2 2" xfId="22798" xr:uid="{106B018F-45E6-41B3-A684-8B832EBA7337}"/>
    <cellStyle name="Normal 17 15 3" xfId="10901" xr:uid="{80C4AB95-C826-4AE5-80B5-14C929B3FEAF}"/>
    <cellStyle name="Normal 17 16" xfId="3229" xr:uid="{0CE9E4B2-9C4F-423D-97F3-01A325E83FE2}"/>
    <cellStyle name="Normal 17 16 2" xfId="4286" xr:uid="{0BD22EB0-0482-4AAC-890B-4F201326708E}"/>
    <cellStyle name="Normal 17 17" xfId="3679" xr:uid="{1FCA046A-BF38-4FBD-8DE2-FBAE0155B41F}"/>
    <cellStyle name="Normal 17 2" xfId="1072" xr:uid="{F23A19EB-0B96-40AB-99D6-1D3A38F398A0}"/>
    <cellStyle name="Normal 17 2 2" xfId="2217" xr:uid="{5DA756BB-D399-48B9-800E-CBF351BF5CD4}"/>
    <cellStyle name="Normal 17 2 3" xfId="9146" xr:uid="{827696BB-43A7-4C46-B644-0C39313D376A}"/>
    <cellStyle name="Normal 17 2 4" xfId="6273" xr:uid="{ECD2AB31-91FE-4867-9648-4D4B7DD77D49}"/>
    <cellStyle name="Normal 17 3" xfId="1073" xr:uid="{46FBA433-47F9-4FCE-A7A0-7D5232B811E5}"/>
    <cellStyle name="Normal 17 3 2" xfId="2218" xr:uid="{AEF764C5-496E-44D0-8259-D7FA642AB041}"/>
    <cellStyle name="Normal 17 4" xfId="1074" xr:uid="{A7E575B1-A164-41EB-8D55-E5E3992BC3BA}"/>
    <cellStyle name="Normal 17 4 2" xfId="2219" xr:uid="{B27BB35D-B922-4056-A8BF-30F5008F979C}"/>
    <cellStyle name="Normal 17 5" xfId="1075" xr:uid="{67935204-0BF8-41D1-AF24-161F61263BF0}"/>
    <cellStyle name="Normal 17 5 2" xfId="2220" xr:uid="{7C95722F-9CEB-497C-86B5-089D78348877}"/>
    <cellStyle name="Normal 17 6" xfId="1076" xr:uid="{7E0A9681-098A-462F-8CCC-57000FE89EAD}"/>
    <cellStyle name="Normal 17 6 2" xfId="2221" xr:uid="{F1529998-D867-442B-A2FF-11F796BD105F}"/>
    <cellStyle name="Normal 17 7" xfId="1077" xr:uid="{9858CB78-6135-441F-AAF8-D62409FBD1CF}"/>
    <cellStyle name="Normal 17 7 2" xfId="2222" xr:uid="{ADACA1CB-20C1-4F66-A1AA-4200064EFE31}"/>
    <cellStyle name="Normal 17 8" xfId="1078" xr:uid="{8EF5A902-98F0-45A2-BDC9-5FEB574CC077}"/>
    <cellStyle name="Normal 17 8 2" xfId="2223" xr:uid="{5DF2FD19-21A9-4BFF-A551-F148B339BF4B}"/>
    <cellStyle name="Normal 17 9" xfId="1079" xr:uid="{E6CE0BDC-EED4-47FE-BC89-DFD9454B47CC}"/>
    <cellStyle name="Normal 17 9 2" xfId="2224" xr:uid="{5678164B-863B-4F10-A881-21E83CF7D441}"/>
    <cellStyle name="Normal 18" xfId="1080" xr:uid="{303B5E60-F662-4DF3-87B5-BC13E6633A92}"/>
    <cellStyle name="Normal 18 2" xfId="2225" xr:uid="{882AB4D7-0D15-4767-B0CD-8B7EABDEA0DD}"/>
    <cellStyle name="Normal 18 2 2" xfId="3125" xr:uid="{FFFA607C-E389-483F-8F10-671D19AB649D}"/>
    <cellStyle name="Normal 18 2 2 2" xfId="4182" xr:uid="{B9CCCEA8-33FB-446B-9A72-84179E3F7081}"/>
    <cellStyle name="Normal 18 2 3" xfId="3351" xr:uid="{9F6B36E4-B3CA-4A0D-B21C-D63EEC03789D}"/>
    <cellStyle name="Normal 18 2 3 2" xfId="4392" xr:uid="{6F16FBC5-0923-4948-AA09-C5EE7CD07C94}"/>
    <cellStyle name="Normal 18 2 4" xfId="3972" xr:uid="{1062FB9B-184F-4F38-8705-63D8CFE5E8B9}"/>
    <cellStyle name="Normal 18 2 5" xfId="6275" xr:uid="{EF5C2D65-D945-4918-8D7C-AC794D0779BA}"/>
    <cellStyle name="Normal 18 3" xfId="3004" xr:uid="{D6AE6EF7-4D0E-43D6-A6EC-E793C44DF9BF}"/>
    <cellStyle name="Normal 18 3 2" xfId="4077" xr:uid="{CC922EEC-AB94-47FA-BF31-94C76FE58FBD}"/>
    <cellStyle name="Normal 18 3 2 2" xfId="8435" xr:uid="{13E26BF9-D06B-4BD9-B715-E757FAFE3674}"/>
    <cellStyle name="Normal 18 3 2 2 2" xfId="10297" xr:uid="{FFB73F67-F6D4-4081-AE7F-45B0B959F4A3}"/>
    <cellStyle name="Normal 18 3 2 2 2 2" xfId="18525" xr:uid="{F6607FDF-00BF-4EB9-9081-00758D7D8275}"/>
    <cellStyle name="Normal 18 3 2 2 2 2 2" xfId="25037" xr:uid="{6AED473A-A189-4E47-9AE5-B90BA7BAA1F2}"/>
    <cellStyle name="Normal 18 3 2 2 2 3" xfId="22202" xr:uid="{3820DB3B-7DD3-4D92-953F-A9FB3180D9FE}"/>
    <cellStyle name="Normal 18 3 2 2 3" xfId="17115" xr:uid="{1D449EDC-24E0-4D9F-B480-5A9F8E17152B}"/>
    <cellStyle name="Normal 18 3 2 2 3 2" xfId="23772" xr:uid="{E451D1DF-AE08-4357-8253-50CF9689BE84}"/>
    <cellStyle name="Normal 18 3 2 2 4" xfId="20640" xr:uid="{63256772-58E6-4E44-A12F-473F98C760A1}"/>
    <cellStyle name="Normal 18 3 2 3" xfId="9149" xr:uid="{7D72ADF3-E974-45C7-88BD-947904FE6C5A}"/>
    <cellStyle name="Normal 18 3 2 3 2" xfId="10490" xr:uid="{A2AF4208-FEB1-4D29-89AC-81E7F249C251}"/>
    <cellStyle name="Normal 18 3 2 3 2 2" xfId="18718" xr:uid="{AD3377E0-BCB0-4EBF-ADD1-50C6B978DB0D}"/>
    <cellStyle name="Normal 18 3 2 3 2 2 2" xfId="25230" xr:uid="{F8E3C09A-28F8-4B52-AFDA-697227770E3F}"/>
    <cellStyle name="Normal 18 3 2 3 2 3" xfId="22395" xr:uid="{BFBB5AA6-1473-40D5-9A33-B811EA0E3787}"/>
    <cellStyle name="Normal 18 3 2 3 3" xfId="17398" xr:uid="{B5C3D9DC-B1E9-4C6C-A684-523357A8F515}"/>
    <cellStyle name="Normal 18 3 2 3 3 2" xfId="23974" xr:uid="{ABDB1F94-DCB9-41C5-A4BD-387A50035A80}"/>
    <cellStyle name="Normal 18 3 2 3 4" xfId="21139" xr:uid="{6B541CC4-146F-4698-A777-302FE0EDE1E4}"/>
    <cellStyle name="Normal 18 3 2 4" xfId="9879" xr:uid="{01C92036-61FC-49F2-90D3-4A80382730F6}"/>
    <cellStyle name="Normal 18 3 2 4 2" xfId="18107" xr:uid="{8D90E980-87DA-4E94-97EB-A554193EE19A}"/>
    <cellStyle name="Normal 18 3 2 4 2 2" xfId="24619" xr:uid="{8597F4A2-C732-4040-8468-EF522B1D22D6}"/>
    <cellStyle name="Normal 18 3 2 4 3" xfId="21784" xr:uid="{43D1A210-E405-41A7-9E48-3279E8F9C75A}"/>
    <cellStyle name="Normal 18 3 2 5" xfId="10906" xr:uid="{B532D8DE-32A1-4D9A-93B8-D1C22404FC40}"/>
    <cellStyle name="Normal 18 3 2 5 2" xfId="22803" xr:uid="{6DE37E11-DDF3-4B85-831C-BFF64FB7A0C9}"/>
    <cellStyle name="Normal 18 3 2 6" xfId="20222" xr:uid="{DBF81C84-D9B7-4865-8D1D-79C1FB2E994B}"/>
    <cellStyle name="Normal 18 3 2 7" xfId="8016" xr:uid="{C30DDBA1-7179-4095-B9E4-EAEC04823D40}"/>
    <cellStyle name="Normal 18 3 3" xfId="8226" xr:uid="{45550E08-C007-41E8-995A-CDCD3CB5934D}"/>
    <cellStyle name="Normal 18 3 3 2" xfId="10088" xr:uid="{98A2E90C-5482-455C-97E3-D0ED6A31ABCE}"/>
    <cellStyle name="Normal 18 3 3 2 2" xfId="18316" xr:uid="{AC3F62B7-A42B-4DAD-B919-BD4E804B3BB0}"/>
    <cellStyle name="Normal 18 3 3 2 2 2" xfId="24828" xr:uid="{9A38A1A0-3313-45FA-9A65-393618688CF9}"/>
    <cellStyle name="Normal 18 3 3 2 3" xfId="21993" xr:uid="{0E99B445-79C5-4675-B11B-76E0836C354D}"/>
    <cellStyle name="Normal 18 3 3 3" xfId="16907" xr:uid="{3269AC1F-3E95-45AC-9495-AB7578442B0C}"/>
    <cellStyle name="Normal 18 3 3 3 2" xfId="23564" xr:uid="{3A0186FF-E328-4A8A-B832-B2CA27FA6ECC}"/>
    <cellStyle name="Normal 18 3 3 4" xfId="20431" xr:uid="{E27E8EC4-04C5-429B-BD6B-F99BED56F7FB}"/>
    <cellStyle name="Normal 18 3 4" xfId="9148" xr:uid="{A5A6CBEA-1030-4FBD-BED6-7A19B711B724}"/>
    <cellStyle name="Normal 18 3 4 2" xfId="10489" xr:uid="{99BC71D5-7FD5-416F-B859-8C69A01F584E}"/>
    <cellStyle name="Normal 18 3 4 2 2" xfId="18717" xr:uid="{A0BE10C0-19A1-4055-956F-CBC1D4B44106}"/>
    <cellStyle name="Normal 18 3 4 2 2 2" xfId="25229" xr:uid="{89897AE2-B186-46DA-88E4-19A332BA980F}"/>
    <cellStyle name="Normal 18 3 4 2 3" xfId="22394" xr:uid="{8040AF0C-399E-400B-8157-87906C6D7AD9}"/>
    <cellStyle name="Normal 18 3 4 3" xfId="17397" xr:uid="{D0184642-67E3-4539-94BD-5C22451DD5CE}"/>
    <cellStyle name="Normal 18 3 4 3 2" xfId="23973" xr:uid="{F616EB96-AD54-4C25-A785-C2A1EBEC8CB8}"/>
    <cellStyle name="Normal 18 3 4 4" xfId="21138" xr:uid="{0D3463FA-5D9C-4C7F-B1B6-C6F6749AD23B}"/>
    <cellStyle name="Normal 18 3 5" xfId="9670" xr:uid="{4ABD6C98-4163-44B9-967E-504E356C9B9D}"/>
    <cellStyle name="Normal 18 3 5 2" xfId="17898" xr:uid="{D2224D44-28CB-4F69-A3EA-CE92BC91FA39}"/>
    <cellStyle name="Normal 18 3 5 2 2" xfId="24410" xr:uid="{DEF8ACC4-C330-4402-A7CA-615AD5811943}"/>
    <cellStyle name="Normal 18 3 5 3" xfId="21575" xr:uid="{4815600A-E6D1-42AD-B70E-24E691F56078}"/>
    <cellStyle name="Normal 18 3 6" xfId="10905" xr:uid="{9CA89D39-801C-4586-A3E6-99BEBFD9ED80}"/>
    <cellStyle name="Normal 18 3 6 2" xfId="22802" xr:uid="{57A4D5A9-21BD-46EF-8CDD-CE67D3E8D418}"/>
    <cellStyle name="Normal 18 3 7" xfId="20013" xr:uid="{33BBEED1-46B6-4C6E-B8D2-6AE589D53E21}"/>
    <cellStyle name="Normal 18 3 8" xfId="7774" xr:uid="{FDD29D82-CE6D-4AE2-B694-31FE11A319D5}"/>
    <cellStyle name="Normal 18 4" xfId="3230" xr:uid="{8FC99A9E-B269-4407-A460-CA025BFCA3E3}"/>
    <cellStyle name="Normal 18 4 2" xfId="4287" xr:uid="{6BEC83B5-AD37-46FB-9E61-3F33B2B61FBF}"/>
    <cellStyle name="Normal 18 4 3" xfId="9147" xr:uid="{EAD1FF1A-C22A-492B-8C56-B5DE00A5E990}"/>
    <cellStyle name="Normal 18 5" xfId="3680" xr:uid="{ADE3F0C2-4265-4556-A852-7BA0592E243A}"/>
    <cellStyle name="Normal 18 5 2" xfId="22801" xr:uid="{AAF09085-A9ED-46BB-B3A1-701C2E2CCB8A}"/>
    <cellStyle name="Normal 18 5 3" xfId="10904" xr:uid="{B5ECE5FE-153B-42DE-8A77-5F4D4CFF8432}"/>
    <cellStyle name="Normal 18 6" xfId="6274" xr:uid="{D0B91360-5808-41C5-A701-1687A04C7E89}"/>
    <cellStyle name="Normal 19" xfId="6276" xr:uid="{878107B9-A05A-451B-BF05-75840BE6C02A}"/>
    <cellStyle name="Normal 19 2" xfId="12756" xr:uid="{64807EFF-3F2E-4B4E-B798-16A700A272D6}"/>
    <cellStyle name="Normal 2" xfId="7" xr:uid="{B2BA65EC-EE26-433E-B47D-63EB51295474}"/>
    <cellStyle name="Normal 2 10" xfId="1082" xr:uid="{FBD612D3-3AA9-47D2-8D09-8E283FA2D511}"/>
    <cellStyle name="Normal 2 10 2" xfId="2227" xr:uid="{93C5CD3B-466D-4635-98BC-9343052E18CF}"/>
    <cellStyle name="Normal 2 10 3" xfId="7919" xr:uid="{64A77483-39DC-4AB6-80E2-EEF0D8F7D464}"/>
    <cellStyle name="Normal 2 10 3 2" xfId="8341" xr:uid="{9A9AF41B-87A9-4850-AF99-16BB5F4B18EA}"/>
    <cellStyle name="Normal 2 10 3 2 2" xfId="10203" xr:uid="{9753A94E-E2F9-4F25-BC43-4DDE0241F0CF}"/>
    <cellStyle name="Normal 2 10 3 2 2 2" xfId="18431" xr:uid="{51F7DCE1-FBC5-47D6-85C5-DFFCE9C73A6B}"/>
    <cellStyle name="Normal 2 10 3 2 2 2 2" xfId="24943" xr:uid="{C3D1B361-645B-44FD-9B6C-8A8672150037}"/>
    <cellStyle name="Normal 2 10 3 2 2 3" xfId="22108" xr:uid="{69FB5A3B-9E02-4E5E-ACD5-E8BA29EDD532}"/>
    <cellStyle name="Normal 2 10 3 2 3" xfId="17021" xr:uid="{C282F1A8-01F1-45CC-ADAA-7E8A7C27E6A5}"/>
    <cellStyle name="Normal 2 10 3 2 3 2" xfId="23678" xr:uid="{6A3A774A-EFC8-46B1-857E-6B1A9F67A452}"/>
    <cellStyle name="Normal 2 10 3 2 4" xfId="20546" xr:uid="{DD0EB6FF-6CEE-4CF9-9897-B66650A3D366}"/>
    <cellStyle name="Normal 2 10 3 3" xfId="9151" xr:uid="{B87CE218-3859-4887-BAC7-20D03BE6CE01}"/>
    <cellStyle name="Normal 2 10 3 3 2" xfId="10492" xr:uid="{755E8393-9573-43BF-988A-8C493AB4FBF2}"/>
    <cellStyle name="Normal 2 10 3 3 2 2" xfId="18720" xr:uid="{7A9B3805-0E86-4DA9-9486-9D13616864D4}"/>
    <cellStyle name="Normal 2 10 3 3 2 2 2" xfId="25232" xr:uid="{05D33D43-D3D8-4F08-8C0B-5FF03A331457}"/>
    <cellStyle name="Normal 2 10 3 3 2 3" xfId="22397" xr:uid="{561DA60A-B4A7-491C-ACD9-73D5FE223D54}"/>
    <cellStyle name="Normal 2 10 3 3 3" xfId="17400" xr:uid="{4F21E48D-D745-4D32-BCCE-336832E8B9F5}"/>
    <cellStyle name="Normal 2 10 3 3 3 2" xfId="23976" xr:uid="{D2FDF3E9-9C6B-4A8E-82F2-73D44D290FCE}"/>
    <cellStyle name="Normal 2 10 3 3 4" xfId="21141" xr:uid="{3599E7C0-D3B8-4BB9-B9F8-E50FFA2FD963}"/>
    <cellStyle name="Normal 2 10 3 4" xfId="9785" xr:uid="{FA5787E3-D09A-43B3-81B8-916AA9D27394}"/>
    <cellStyle name="Normal 2 10 3 4 2" xfId="18013" xr:uid="{C5F5CD7D-FB24-46B9-9F0F-B2761E78255D}"/>
    <cellStyle name="Normal 2 10 3 4 2 2" xfId="24525" xr:uid="{7671CA09-A39F-4773-A09B-FF4C1919EA19}"/>
    <cellStyle name="Normal 2 10 3 4 3" xfId="21690" xr:uid="{3341A140-C233-4607-88E8-FC913638C544}"/>
    <cellStyle name="Normal 2 10 3 5" xfId="10907" xr:uid="{46037896-3D69-48E8-95C0-70024557791C}"/>
    <cellStyle name="Normal 2 10 3 5 2" xfId="22804" xr:uid="{CACF6450-60AC-450F-BCA1-3398817BA26F}"/>
    <cellStyle name="Normal 2 10 3 6" xfId="20128" xr:uid="{F8FC1FB4-4D0B-48E7-AF73-D0915A48FA4C}"/>
    <cellStyle name="Normal 2 10 4" xfId="8132" xr:uid="{56D9E28F-5085-4A4F-8ADF-E3F45C4EEBE5}"/>
    <cellStyle name="Normal 2 10 4 2" xfId="9150" xr:uid="{FAB4BAF5-5D86-4152-8FB2-2D25327B51BE}"/>
    <cellStyle name="Normal 2 10 4 2 2" xfId="10491" xr:uid="{F744D5F1-D49A-4F5F-9B90-9851D53378E4}"/>
    <cellStyle name="Normal 2 10 4 2 2 2" xfId="18719" xr:uid="{62F8C921-43B2-461A-9228-AC1B1CF8A92B}"/>
    <cellStyle name="Normal 2 10 4 2 2 2 2" xfId="25231" xr:uid="{72F35555-D267-4677-A6C4-DDE959BCBA62}"/>
    <cellStyle name="Normal 2 10 4 2 2 3" xfId="22396" xr:uid="{093313FF-350E-423F-A07D-1609542246F3}"/>
    <cellStyle name="Normal 2 10 4 2 3" xfId="17399" xr:uid="{2FBF355D-361D-46FE-A87E-5CBE21CEF52D}"/>
    <cellStyle name="Normal 2 10 4 2 3 2" xfId="23975" xr:uid="{DA1B1BBC-8D09-44E8-9446-366D09E0986D}"/>
    <cellStyle name="Normal 2 10 4 2 4" xfId="21140" xr:uid="{59ECFF9B-1739-43C7-92BB-95680D51DB92}"/>
    <cellStyle name="Normal 2 10 4 3" xfId="9994" xr:uid="{28AA728A-CC0D-46A0-A762-03057BCC195F}"/>
    <cellStyle name="Normal 2 10 4 3 2" xfId="18222" xr:uid="{4B17E19B-C5DE-4C98-8E42-BE6AD4F5A7C3}"/>
    <cellStyle name="Normal 2 10 4 3 2 2" xfId="24734" xr:uid="{24D82F5D-808B-4C7A-92A9-6C7FF8EAF773}"/>
    <cellStyle name="Normal 2 10 4 3 3" xfId="21899" xr:uid="{D6B1F2FE-6DF1-4F0F-85A7-702612AFB392}"/>
    <cellStyle name="Normal 2 10 4 4" xfId="10908" xr:uid="{24709B3E-D429-4BC8-97C8-DDB04A89F284}"/>
    <cellStyle name="Normal 2 10 4 4 2" xfId="22805" xr:uid="{14FA7250-E902-46DB-9BA3-6267B100EFC8}"/>
    <cellStyle name="Normal 2 10 4 5" xfId="20337" xr:uid="{B51FCFEF-3AF3-4FE4-B957-DCE5C26D0B99}"/>
    <cellStyle name="Normal 2 10 5" xfId="9576" xr:uid="{81A80144-BC78-4ABE-AE07-E7025B539F5E}"/>
    <cellStyle name="Normal 2 10 5 2" xfId="17804" xr:uid="{5F194895-572B-4AB9-98D9-6C2EE7902F3F}"/>
    <cellStyle name="Normal 2 10 5 2 2" xfId="24316" xr:uid="{50742D98-CCF1-483B-B00F-D9DAE519C95C}"/>
    <cellStyle name="Normal 2 10 5 3" xfId="21481" xr:uid="{B061FC71-EFA7-4907-9B92-EE51B66D5732}"/>
    <cellStyle name="Normal 2 10 6" xfId="19642" xr:uid="{6D3EC455-1491-4CD6-B59D-C1B6E246587B}"/>
    <cellStyle name="Normal 2 10 7" xfId="4562" xr:uid="{2AAAE15C-BC05-4E6D-804D-FEB41A1B3BF1}"/>
    <cellStyle name="Normal 2 11" xfId="1083" xr:uid="{721E91A9-631E-436D-A4E3-6153498E27CC}"/>
    <cellStyle name="Normal 2 11 2" xfId="2228" xr:uid="{4E16B8B6-D096-41D6-A0FF-2E4A519F6838}"/>
    <cellStyle name="Normal 2 12" xfId="1084" xr:uid="{7FFF6030-F713-4C96-BED1-4631E8173D74}"/>
    <cellStyle name="Normal 2 12 2" xfId="2229" xr:uid="{DEB2A957-D971-41C3-978D-626A162BAF9F}"/>
    <cellStyle name="Normal 2 13" xfId="1085" xr:uid="{1650664E-9675-4814-837B-A0EEBE8B63DF}"/>
    <cellStyle name="Normal 2 13 2" xfId="2230" xr:uid="{8358AB77-D833-4746-9D41-C78233A26037}"/>
    <cellStyle name="Normal 2 14" xfId="1086" xr:uid="{55A02687-9706-426D-B3DF-052DA50AC3BB}"/>
    <cellStyle name="Normal 2 14 2" xfId="2231" xr:uid="{4D09E0D2-900B-47BC-AE99-4749A48CB806}"/>
    <cellStyle name="Normal 2 15" xfId="1087" xr:uid="{63FB20A7-DB2D-4B22-9010-E0E7DB1D6DAD}"/>
    <cellStyle name="Normal 2 15 2" xfId="2232" xr:uid="{9D6292D2-F9C7-4FB1-AA9B-E431D91D6D5D}"/>
    <cellStyle name="Normal 2 16" xfId="1088" xr:uid="{FB4D521F-FFC3-4762-BB3A-563FA9E993D4}"/>
    <cellStyle name="Normal 2 16 2" xfId="2233" xr:uid="{679E7596-B284-4F64-A67A-1F2F6E323B95}"/>
    <cellStyle name="Normal 2 17" xfId="1089" xr:uid="{0C39C97D-E357-4960-BB22-B86FA1F694FB}"/>
    <cellStyle name="Normal 2 17 2" xfId="2234" xr:uid="{A9CECACD-702D-4199-9F59-2441DF11CF9F}"/>
    <cellStyle name="Normal 2 18" xfId="2226" xr:uid="{2C4066ED-F824-48D5-A889-431DEAB1A63B}"/>
    <cellStyle name="Normal 2 18 2" xfId="3126" xr:uid="{48F2D12D-F6F9-4FD6-A6D9-914ECD5E5C2D}"/>
    <cellStyle name="Normal 2 18 2 2" xfId="4183" xr:uid="{5B38F394-09E5-4482-8376-597A14C6F322}"/>
    <cellStyle name="Normal 2 18 2 2 2" xfId="8436" xr:uid="{71F8DAA8-417F-4FC8-B509-B6F0CDEEB5F1}"/>
    <cellStyle name="Normal 2 18 2 2 2 2" xfId="10298" xr:uid="{37B8F673-BE42-4DB9-BB95-F3F262F397F6}"/>
    <cellStyle name="Normal 2 18 2 2 2 2 2" xfId="18526" xr:uid="{F7ABDEDF-CC6A-4728-9ABD-0E5AF1C732A2}"/>
    <cellStyle name="Normal 2 18 2 2 2 2 2 2" xfId="25038" xr:uid="{DD57F61A-9775-4E1F-8AAD-E57D51312070}"/>
    <cellStyle name="Normal 2 18 2 2 2 2 3" xfId="22203" xr:uid="{921ED1BF-BE50-40C4-99BB-D3E2F4812BD2}"/>
    <cellStyle name="Normal 2 18 2 2 2 3" xfId="17116" xr:uid="{A92B84C0-D382-491C-AE4D-A43FD539293E}"/>
    <cellStyle name="Normal 2 18 2 2 2 3 2" xfId="23773" xr:uid="{CF8472EF-766C-4714-811E-B640124FE47E}"/>
    <cellStyle name="Normal 2 18 2 2 2 4" xfId="20641" xr:uid="{CE6CC76D-69D2-4E7F-8701-70F728EE52E0}"/>
    <cellStyle name="Normal 2 18 2 2 3" xfId="9153" xr:uid="{B83AE501-F399-4A80-9F8F-08D415A732CB}"/>
    <cellStyle name="Normal 2 18 2 2 3 2" xfId="10494" xr:uid="{CD4950F5-8C2E-4426-9CC7-C0E1CA91D573}"/>
    <cellStyle name="Normal 2 18 2 2 3 2 2" xfId="18722" xr:uid="{279E5D42-B421-4E14-9D77-586F0BDDAA47}"/>
    <cellStyle name="Normal 2 18 2 2 3 2 2 2" xfId="25234" xr:uid="{284B8C13-1DC2-40F8-821E-991073D4A397}"/>
    <cellStyle name="Normal 2 18 2 2 3 2 3" xfId="22399" xr:uid="{7D046FBF-C910-48FA-9A75-208DCF3D4039}"/>
    <cellStyle name="Normal 2 18 2 2 3 3" xfId="17402" xr:uid="{82794657-F4B7-4514-A0F0-8BDF903F68B1}"/>
    <cellStyle name="Normal 2 18 2 2 3 3 2" xfId="23978" xr:uid="{DBB3B0DE-38CF-4FD9-AD80-99C3F8CF8081}"/>
    <cellStyle name="Normal 2 18 2 2 3 4" xfId="21143" xr:uid="{952E0A96-9512-4680-B0B1-23D8BE9AD258}"/>
    <cellStyle name="Normal 2 18 2 2 4" xfId="9880" xr:uid="{94DDAFA6-FD11-44FB-9D27-6811C0AC55F2}"/>
    <cellStyle name="Normal 2 18 2 2 4 2" xfId="18108" xr:uid="{D06AA456-0F95-44CD-9D21-2C05F61A7BCE}"/>
    <cellStyle name="Normal 2 18 2 2 4 2 2" xfId="24620" xr:uid="{49578839-EC00-425E-9432-03640AFB1C57}"/>
    <cellStyle name="Normal 2 18 2 2 4 3" xfId="21785" xr:uid="{FC00E9F8-52EC-4E71-98FE-F5AB128579C1}"/>
    <cellStyle name="Normal 2 18 2 2 5" xfId="10911" xr:uid="{08A0AA34-61A3-4935-8B41-6E61037D86F7}"/>
    <cellStyle name="Normal 2 18 2 2 5 2" xfId="22808" xr:uid="{57EB0867-268E-4CA4-B2D0-693E2B257FC2}"/>
    <cellStyle name="Normal 2 18 2 2 6" xfId="20223" xr:uid="{BBEF6DEB-34F8-4E5A-AC1D-72C51987E46F}"/>
    <cellStyle name="Normal 2 18 2 2 7" xfId="8017" xr:uid="{9BB26E96-BFE2-4BE6-A820-ED67C4134CD0}"/>
    <cellStyle name="Normal 2 18 2 3" xfId="8227" xr:uid="{1E56AC2A-D12C-4D56-846E-DCE78CA2A160}"/>
    <cellStyle name="Normal 2 18 2 3 2" xfId="10089" xr:uid="{77B62D2D-DA9F-403C-B2C6-2C3DF5C61EF7}"/>
    <cellStyle name="Normal 2 18 2 3 2 2" xfId="18317" xr:uid="{E00268CF-40DA-4B68-BB38-23950DDAA122}"/>
    <cellStyle name="Normal 2 18 2 3 2 2 2" xfId="24829" xr:uid="{05A537B7-6E54-4E7E-AE8E-FB9AEEE9EB4E}"/>
    <cellStyle name="Normal 2 18 2 3 2 3" xfId="21994" xr:uid="{D114FE14-D627-4C1E-A0B5-5B0933A053E8}"/>
    <cellStyle name="Normal 2 18 2 3 3" xfId="16908" xr:uid="{06546469-E1BE-42E2-AE87-40B53B3B71DC}"/>
    <cellStyle name="Normal 2 18 2 3 3 2" xfId="23565" xr:uid="{5748C4F3-7E22-44CD-86EE-E3E27021F604}"/>
    <cellStyle name="Normal 2 18 2 3 4" xfId="20432" xr:uid="{A6AE8054-CD71-4486-94D7-EF2076CFA28A}"/>
    <cellStyle name="Normal 2 18 2 4" xfId="9152" xr:uid="{AFF14614-8302-4ECF-AEF7-51219817E4BF}"/>
    <cellStyle name="Normal 2 18 2 4 2" xfId="10493" xr:uid="{4C13953E-184C-4360-882C-8A51D01D7AAE}"/>
    <cellStyle name="Normal 2 18 2 4 2 2" xfId="18721" xr:uid="{85B50C89-DD06-420B-B908-632CEB659B95}"/>
    <cellStyle name="Normal 2 18 2 4 2 2 2" xfId="25233" xr:uid="{FF4D35F7-976F-4750-A9BC-C568E45CBB6F}"/>
    <cellStyle name="Normal 2 18 2 4 2 3" xfId="22398" xr:uid="{D2F5F994-CF21-441C-8BB8-1BE5FF88B93A}"/>
    <cellStyle name="Normal 2 18 2 4 3" xfId="17401" xr:uid="{36356909-8873-453F-AFB0-F999343FE9E8}"/>
    <cellStyle name="Normal 2 18 2 4 3 2" xfId="23977" xr:uid="{6807F5C9-0FC7-4CE3-B178-212F4CF8593C}"/>
    <cellStyle name="Normal 2 18 2 4 4" xfId="21142" xr:uid="{A31EB2E4-6E91-4C64-BD48-99E41072B101}"/>
    <cellStyle name="Normal 2 18 2 5" xfId="9671" xr:uid="{25DB91CF-699E-42C0-8D9A-14EAF529A4A9}"/>
    <cellStyle name="Normal 2 18 2 5 2" xfId="17899" xr:uid="{8FCEED4B-0EF5-473B-B716-1C24B9F4F62C}"/>
    <cellStyle name="Normal 2 18 2 5 2 2" xfId="24411" xr:uid="{0AAC2243-17EE-4CB5-98D8-7FD70D9A1424}"/>
    <cellStyle name="Normal 2 18 2 5 3" xfId="21576" xr:uid="{B23D64DC-9522-4FC2-8115-19CC7F67213C}"/>
    <cellStyle name="Normal 2 18 2 6" xfId="10910" xr:uid="{6DADC09D-9FD3-4A12-B03B-051E927E581C}"/>
    <cellStyle name="Normal 2 18 2 6 2" xfId="22807" xr:uid="{6282BE82-ADD1-46DF-9905-0A05EFE0779E}"/>
    <cellStyle name="Normal 2 18 2 7" xfId="20014" xr:uid="{081FBDDF-B699-4494-BF39-1D6F5A43E01C}"/>
    <cellStyle name="Normal 2 18 2 8" xfId="7775" xr:uid="{F340B794-0CA5-4E70-A600-2027E157E6CD}"/>
    <cellStyle name="Normal 2 18 3" xfId="3352" xr:uid="{ED115368-B3C3-4703-B88C-C7E205FBE4BC}"/>
    <cellStyle name="Normal 2 18 3 2" xfId="4393" xr:uid="{D129A040-C78E-42EE-B7FF-DF7500BD7DD1}"/>
    <cellStyle name="Normal 2 18 3 2 2" xfId="12757" xr:uid="{FAFE854A-1F45-4ADF-8953-F8811AA9E059}"/>
    <cellStyle name="Normal 2 18 3 3" xfId="10912" xr:uid="{0659A41E-6E9D-444F-90B6-480D40A23692}"/>
    <cellStyle name="Normal 2 18 4" xfId="3973" xr:uid="{0A26F9CB-BE71-41BE-9F5C-4ADE028CF161}"/>
    <cellStyle name="Normal 2 18 4 2" xfId="22806" xr:uid="{9048E6AA-86C6-4347-A2CC-40B873E987FD}"/>
    <cellStyle name="Normal 2 18 4 3" xfId="10909" xr:uid="{52E0355C-7CA0-4DB2-94CC-DCC1720C04DA}"/>
    <cellStyle name="Normal 2 18 5" xfId="6278" xr:uid="{C6615DE7-04CB-44C6-B281-409788CFD836}"/>
    <cellStyle name="Normal 2 19" xfId="1081" xr:uid="{B7ECDC6F-DC91-461C-A14D-0E43F20AB20E}"/>
    <cellStyle name="Normal 2 19 2" xfId="3681" xr:uid="{DD66739D-8114-4887-A6A7-2EF715C7259A}"/>
    <cellStyle name="Normal 2 19 2 2" xfId="12758" xr:uid="{FA69D234-10CC-4A6D-95F8-B5D80C3A352B}"/>
    <cellStyle name="Normal 2 19 3" xfId="6279" xr:uid="{0AFB141F-0DEB-42BE-8886-516699C37784}"/>
    <cellStyle name="Normal 2 2" xfId="11" xr:uid="{4E9A20BE-0C5D-4A46-A0D1-14046DCB0227}"/>
    <cellStyle name="Normal 2 2 10" xfId="1091" xr:uid="{0B28288E-52D4-40D4-9295-38D2E38A9F12}"/>
    <cellStyle name="Normal 2 2 10 2" xfId="2236" xr:uid="{90D8640A-4444-45F6-A79E-167465961DD3}"/>
    <cellStyle name="Normal 2 2 10 2 2" xfId="3127" xr:uid="{1D6740B7-C40A-4E5D-A39A-ED58E71FE760}"/>
    <cellStyle name="Normal 2 2 10 2 2 2" xfId="4184" xr:uid="{46FD2EFB-8CEB-4015-A3D4-994B549B60EB}"/>
    <cellStyle name="Normal 2 2 10 2 2 2 2" xfId="18528" xr:uid="{E4C7F8CA-429B-4593-9CE4-47C184F1F61C}"/>
    <cellStyle name="Normal 2 2 10 2 2 2 2 2" xfId="25040" xr:uid="{95A409BD-EF64-4036-B899-FDA6126308ED}"/>
    <cellStyle name="Normal 2 2 10 2 2 2 3" xfId="22205" xr:uid="{681BAA7E-6C9E-4FF8-B88A-D5943B178CFE}"/>
    <cellStyle name="Normal 2 2 10 2 2 2 4" xfId="10300" xr:uid="{B7AF44FF-DF02-4ADB-945C-31983BE134B7}"/>
    <cellStyle name="Normal 2 2 10 2 2 3" xfId="17118" xr:uid="{041DD3CE-546B-4D86-B23C-D86EAD802BB8}"/>
    <cellStyle name="Normal 2 2 10 2 2 3 2" xfId="23775" xr:uid="{A15EC5D7-96A7-4373-B034-3CA909EFFFA3}"/>
    <cellStyle name="Normal 2 2 10 2 2 4" xfId="20643" xr:uid="{DA8CDCCA-A213-4B20-9886-53ED3DEF7152}"/>
    <cellStyle name="Normal 2 2 10 2 2 5" xfId="8438" xr:uid="{598FEF2A-B88B-4080-A97C-500B1155BBF7}"/>
    <cellStyle name="Normal 2 2 10 2 3" xfId="3353" xr:uid="{FF48D07A-7E62-4614-A7FE-2B65A3F6743B}"/>
    <cellStyle name="Normal 2 2 10 2 3 2" xfId="4394" xr:uid="{3D3EA48A-F8FA-4620-B07B-704259C0DEA7}"/>
    <cellStyle name="Normal 2 2 10 2 3 2 2" xfId="18724" xr:uid="{844E1C40-D8B8-4C76-9461-9F7EE7813FC8}"/>
    <cellStyle name="Normal 2 2 10 2 3 2 2 2" xfId="25236" xr:uid="{4FA934FD-6FCA-465E-8E12-B3DD9F524A70}"/>
    <cellStyle name="Normal 2 2 10 2 3 2 3" xfId="22401" xr:uid="{2C9D17B0-D3FD-4243-8CB8-A8EEB24B617C}"/>
    <cellStyle name="Normal 2 2 10 2 3 2 4" xfId="10496" xr:uid="{6E2AB801-0FD6-49D1-943A-5A5ABDC50A06}"/>
    <cellStyle name="Normal 2 2 10 2 3 3" xfId="17404" xr:uid="{32644F6A-1DB5-46A9-8141-7C896F3FC7AE}"/>
    <cellStyle name="Normal 2 2 10 2 3 3 2" xfId="23980" xr:uid="{6A6FAA84-51AA-424B-9570-1067CE0F7E7C}"/>
    <cellStyle name="Normal 2 2 10 2 3 4" xfId="21145" xr:uid="{628C9762-3C56-4EB2-931B-76145BE73993}"/>
    <cellStyle name="Normal 2 2 10 2 3 5" xfId="9155" xr:uid="{3A6F2BFE-4A40-4517-9F13-B64359EEB8B6}"/>
    <cellStyle name="Normal 2 2 10 2 4" xfId="3974" xr:uid="{92516ABB-4FEA-4555-83D0-B279E25D9474}"/>
    <cellStyle name="Normal 2 2 10 2 4 2" xfId="18110" xr:uid="{FD1EB7F0-59F4-4F1C-BF0E-4AFD9459157A}"/>
    <cellStyle name="Normal 2 2 10 2 4 2 2" xfId="24622" xr:uid="{50D57F1F-8920-47D7-AE61-947A9FED2115}"/>
    <cellStyle name="Normal 2 2 10 2 4 3" xfId="21787" xr:uid="{646FF352-D358-46F0-9BA5-6294405F6E11}"/>
    <cellStyle name="Normal 2 2 10 2 4 4" xfId="9882" xr:uid="{E96C8348-89DD-4A21-9C55-EAFD7E63A2ED}"/>
    <cellStyle name="Normal 2 2 10 2 5" xfId="10915" xr:uid="{9BF91A36-1654-441C-98D9-D2B8B1E6634F}"/>
    <cellStyle name="Normal 2 2 10 2 5 2" xfId="22811" xr:uid="{AB596E19-7A5C-4EFE-AB30-23E439875B3E}"/>
    <cellStyle name="Normal 2 2 10 2 6" xfId="20225" xr:uid="{87F5067A-8B69-42E8-8416-D0CCDDEDD7B9}"/>
    <cellStyle name="Normal 2 2 10 2 7" xfId="8019" xr:uid="{4C638E1C-26D4-4BF2-A820-D955F382B8A9}"/>
    <cellStyle name="Normal 2 2 10 3" xfId="3006" xr:uid="{E63FC5B1-E1EB-4BD9-99E8-73E8851A021F}"/>
    <cellStyle name="Normal 2 2 10 3 2" xfId="4079" xr:uid="{CCDF4DBA-3C8D-4087-BBE9-D47B8F119571}"/>
    <cellStyle name="Normal 2 2 10 3 2 2" xfId="10495" xr:uid="{13457708-9E02-432A-9A43-D218AAB29CAD}"/>
    <cellStyle name="Normal 2 2 10 3 2 2 2" xfId="18723" xr:uid="{D04532DE-C4D3-4D08-8B33-7C55CFD15D4E}"/>
    <cellStyle name="Normal 2 2 10 3 2 2 2 2" xfId="25235" xr:uid="{BC70CCF1-6490-4BD2-AB2D-1162A3ADC879}"/>
    <cellStyle name="Normal 2 2 10 3 2 2 3" xfId="22400" xr:uid="{444742F9-BBA9-43EF-BF8E-027EE0775A38}"/>
    <cellStyle name="Normal 2 2 10 3 2 3" xfId="17403" xr:uid="{DC8877CC-CCD1-489F-AF4C-E5BFB74CBAA3}"/>
    <cellStyle name="Normal 2 2 10 3 2 3 2" xfId="23979" xr:uid="{35946398-E517-4104-9108-0F7961A448F7}"/>
    <cellStyle name="Normal 2 2 10 3 2 4" xfId="21144" xr:uid="{3838AA9F-1318-40C2-9FFD-547910010424}"/>
    <cellStyle name="Normal 2 2 10 3 2 5" xfId="9154" xr:uid="{83B9DB25-FC0E-4674-8D7E-030753A4324A}"/>
    <cellStyle name="Normal 2 2 10 3 3" xfId="10091" xr:uid="{81E4230C-4B2B-4D8F-8828-62899F391372}"/>
    <cellStyle name="Normal 2 2 10 3 3 2" xfId="18319" xr:uid="{2DC3F203-255E-4AB3-A225-E5E960F684FD}"/>
    <cellStyle name="Normal 2 2 10 3 3 2 2" xfId="24831" xr:uid="{DA643641-051B-4FB9-81CF-AFC8A5A36C53}"/>
    <cellStyle name="Normal 2 2 10 3 3 3" xfId="21996" xr:uid="{7019B8C7-2E42-401D-80CE-D227BC077DCD}"/>
    <cellStyle name="Normal 2 2 10 3 4" xfId="16910" xr:uid="{DA0C015A-DB81-4DE9-867E-13508E939F2F}"/>
    <cellStyle name="Normal 2 2 10 3 4 2" xfId="23567" xr:uid="{473FD9B6-8A80-4390-BDDC-318C7A631DB4}"/>
    <cellStyle name="Normal 2 2 10 3 5" xfId="20434" xr:uid="{7B67D871-E261-48DE-8E68-0CD0575F15E3}"/>
    <cellStyle name="Normal 2 2 10 3 6" xfId="8229" xr:uid="{CF2A48DC-CC30-4DA7-8626-50E1056A72DA}"/>
    <cellStyle name="Normal 2 2 10 4" xfId="3232" xr:uid="{461A85F9-0FC5-48EE-845F-8940F88E1513}"/>
    <cellStyle name="Normal 2 2 10 4 2" xfId="4289" xr:uid="{8A05CF31-9840-4B51-8E99-6974DD2898CC}"/>
    <cellStyle name="Normal 2 2 10 4 3" xfId="8756" xr:uid="{591840DD-4127-497D-882D-2A7085AFC3B0}"/>
    <cellStyle name="Normal 2 2 10 5" xfId="3682" xr:uid="{3E295C5D-762C-471B-9BB2-E5FA8B98C47B}"/>
    <cellStyle name="Normal 2 2 10 5 2" xfId="17901" xr:uid="{3B2A0A97-4D79-4391-89B9-ABBB4B7E9FFF}"/>
    <cellStyle name="Normal 2 2 10 5 2 2" xfId="24413" xr:uid="{F6164170-ED55-4BA3-8ECB-5ED162E91269}"/>
    <cellStyle name="Normal 2 2 10 5 3" xfId="21578" xr:uid="{EBE55C8C-D83E-4974-A6EF-FDDD4A1323F5}"/>
    <cellStyle name="Normal 2 2 10 5 4" xfId="9673" xr:uid="{89427A74-9F18-46D4-A89C-AEA9D08E8191}"/>
    <cellStyle name="Normal 2 2 10 6" xfId="10914" xr:uid="{40B1A2AB-91E0-4EBE-A02C-0783D481D607}"/>
    <cellStyle name="Normal 2 2 10 6 2" xfId="22810" xr:uid="{B176F806-3F09-48A4-94C9-DD33FFDFEC9D}"/>
    <cellStyle name="Normal 2 2 10 7" xfId="20016" xr:uid="{52C4D2AE-3FDF-4CBA-B02D-08AEE4B65685}"/>
    <cellStyle name="Normal 2 2 10 8" xfId="7777" xr:uid="{6BC2201C-9D8B-4A66-AA01-CBB3B06DC7ED}"/>
    <cellStyle name="Normal 2 2 11" xfId="1092" xr:uid="{3851C812-B107-4D89-B5CB-A5170BDD26DF}"/>
    <cellStyle name="Normal 2 2 11 2" xfId="2237" xr:uid="{9F6D75BB-27A9-41F4-AC88-15C8E052D910}"/>
    <cellStyle name="Normal 2 2 11 2 2" xfId="3128" xr:uid="{15C81193-B445-4462-84EC-B2BA6BB305D4}"/>
    <cellStyle name="Normal 2 2 11 2 2 2" xfId="4185" xr:uid="{D5C3C844-964F-43AF-89A9-DDC2FC46D2E7}"/>
    <cellStyle name="Normal 2 2 11 2 2 2 2" xfId="18529" xr:uid="{82602772-E511-49DC-8D05-54B73E64FDB0}"/>
    <cellStyle name="Normal 2 2 11 2 2 2 2 2" xfId="25041" xr:uid="{127D3B93-0E82-40CA-A755-126C6AF1842C}"/>
    <cellStyle name="Normal 2 2 11 2 2 2 3" xfId="22206" xr:uid="{6D87A0BF-546A-4D9A-8F0E-CA849C9EB775}"/>
    <cellStyle name="Normal 2 2 11 2 2 2 4" xfId="10301" xr:uid="{ABEF0663-FDE4-4684-B618-2519447FA7DA}"/>
    <cellStyle name="Normal 2 2 11 2 2 3" xfId="17119" xr:uid="{C4830727-CC4F-4B34-A9E5-95BC026C622C}"/>
    <cellStyle name="Normal 2 2 11 2 2 3 2" xfId="23776" xr:uid="{66890E4F-74A7-494D-8038-576EDE901B86}"/>
    <cellStyle name="Normal 2 2 11 2 2 4" xfId="20644" xr:uid="{5E10CC76-D8D3-4A32-8339-AFF0E589DA6A}"/>
    <cellStyle name="Normal 2 2 11 2 2 5" xfId="8439" xr:uid="{2A21B9E1-A8E5-4106-8DEB-492057F53ECD}"/>
    <cellStyle name="Normal 2 2 11 2 3" xfId="3354" xr:uid="{C475F8A8-B7F1-4E6D-97E5-E2EE7C5E3813}"/>
    <cellStyle name="Normal 2 2 11 2 3 2" xfId="4395" xr:uid="{FB696647-7EA9-4161-AAD1-1863895CFC37}"/>
    <cellStyle name="Normal 2 2 11 2 3 2 2" xfId="18726" xr:uid="{206D05DB-607E-49BB-82A1-7ED7A3B857E8}"/>
    <cellStyle name="Normal 2 2 11 2 3 2 2 2" xfId="25238" xr:uid="{319ED100-7F76-4DE6-A940-E63ECD1F0B84}"/>
    <cellStyle name="Normal 2 2 11 2 3 2 3" xfId="22403" xr:uid="{1DD9A5F3-418B-4DE5-8B29-D52F437D2B77}"/>
    <cellStyle name="Normal 2 2 11 2 3 2 4" xfId="10498" xr:uid="{4FADAE64-CE71-40E2-99A3-6D4BE98ACBB7}"/>
    <cellStyle name="Normal 2 2 11 2 3 3" xfId="17406" xr:uid="{1C224053-5A6F-4970-AD8E-D8767C9AB0B5}"/>
    <cellStyle name="Normal 2 2 11 2 3 3 2" xfId="23982" xr:uid="{7F165035-42A0-4D42-8AC5-EA7630BA11E6}"/>
    <cellStyle name="Normal 2 2 11 2 3 4" xfId="21147" xr:uid="{61349D6F-0451-41D1-B2BB-A8B516DF283E}"/>
    <cellStyle name="Normal 2 2 11 2 3 5" xfId="9157" xr:uid="{9725BE73-9912-4F6F-82CD-B19702D3508C}"/>
    <cellStyle name="Normal 2 2 11 2 4" xfId="3975" xr:uid="{E7BE7BC7-AE6B-4317-B7B1-D1E91B888F56}"/>
    <cellStyle name="Normal 2 2 11 2 4 2" xfId="18111" xr:uid="{8BAB5F4B-A26E-4037-96D1-9B3D19F0177C}"/>
    <cellStyle name="Normal 2 2 11 2 4 2 2" xfId="24623" xr:uid="{E8F40F12-8A84-4525-9FA4-72B6C90A2865}"/>
    <cellStyle name="Normal 2 2 11 2 4 3" xfId="21788" xr:uid="{28AD05AD-4EDF-40B6-8D02-B2F814380FFA}"/>
    <cellStyle name="Normal 2 2 11 2 4 4" xfId="9883" xr:uid="{15CD61DA-717C-45F3-9FE2-646AF5AB7DDC}"/>
    <cellStyle name="Normal 2 2 11 2 5" xfId="10917" xr:uid="{4E7A009F-1E49-4A46-A360-9992444D04AB}"/>
    <cellStyle name="Normal 2 2 11 2 5 2" xfId="22813" xr:uid="{28624292-0A12-4479-9A56-6F2344163CD1}"/>
    <cellStyle name="Normal 2 2 11 2 6" xfId="20226" xr:uid="{DE585F5A-663A-4151-B222-DA24EFE3F030}"/>
    <cellStyle name="Normal 2 2 11 2 7" xfId="8020" xr:uid="{B285103E-5B92-4873-854C-F9F9905ED986}"/>
    <cellStyle name="Normal 2 2 11 3" xfId="3007" xr:uid="{12CE61A4-0E75-465A-B5B6-2DD9A557DF44}"/>
    <cellStyle name="Normal 2 2 11 3 2" xfId="4080" xr:uid="{1305B6B0-8489-483D-93F2-03184EC779AB}"/>
    <cellStyle name="Normal 2 2 11 3 2 2" xfId="10497" xr:uid="{4F56D8FE-EDDA-493A-9FB3-C4BD0A9F9FC7}"/>
    <cellStyle name="Normal 2 2 11 3 2 2 2" xfId="18725" xr:uid="{DB49DC52-89CF-41B9-A3C3-003849167EAD}"/>
    <cellStyle name="Normal 2 2 11 3 2 2 2 2" xfId="25237" xr:uid="{8DFD11CF-29E7-4F06-A171-3CFB28795211}"/>
    <cellStyle name="Normal 2 2 11 3 2 2 3" xfId="22402" xr:uid="{52692B05-C9B4-4F7E-9392-A06BB93B9A54}"/>
    <cellStyle name="Normal 2 2 11 3 2 3" xfId="17405" xr:uid="{40AAB765-A7F9-45F9-B68F-BE4E5BDA7622}"/>
    <cellStyle name="Normal 2 2 11 3 2 3 2" xfId="23981" xr:uid="{AA979533-FE23-4E9A-A251-E8AFEDC373FD}"/>
    <cellStyle name="Normal 2 2 11 3 2 4" xfId="21146" xr:uid="{647BEBF3-D32D-4168-B1E8-9633BDDC144D}"/>
    <cellStyle name="Normal 2 2 11 3 2 5" xfId="9156" xr:uid="{69DE73E3-2353-4953-BB67-0C5E0168B631}"/>
    <cellStyle name="Normal 2 2 11 3 3" xfId="10092" xr:uid="{3825482D-B08D-42F1-8715-B6EF5CA72A81}"/>
    <cellStyle name="Normal 2 2 11 3 3 2" xfId="18320" xr:uid="{90B55B14-A1F7-4E45-8DC2-521F532DF576}"/>
    <cellStyle name="Normal 2 2 11 3 3 2 2" xfId="24832" xr:uid="{D3E131ED-410C-43F8-B46B-6DF6FDCC6D9C}"/>
    <cellStyle name="Normal 2 2 11 3 3 3" xfId="21997" xr:uid="{35B7E60A-36D0-44D0-BDE4-3AA959C03CA2}"/>
    <cellStyle name="Normal 2 2 11 3 4" xfId="16911" xr:uid="{E9D98E06-6B84-424B-98AF-D957069420CE}"/>
    <cellStyle name="Normal 2 2 11 3 4 2" xfId="23568" xr:uid="{8304BD6C-0855-4AE9-A7C9-A5BEABD95A5C}"/>
    <cellStyle name="Normal 2 2 11 3 5" xfId="20435" xr:uid="{3C6ADA43-67E5-4657-8C8F-70140F8495EE}"/>
    <cellStyle name="Normal 2 2 11 3 6" xfId="8230" xr:uid="{F57F20B8-C9C0-42D9-8376-701F6EB3660A}"/>
    <cellStyle name="Normal 2 2 11 4" xfId="3233" xr:uid="{8D4A9B4F-35D7-4EBA-85BF-6C3FC59E95FD}"/>
    <cellStyle name="Normal 2 2 11 4 2" xfId="4290" xr:uid="{F4B09194-CEBA-46DE-B098-2E2DC0E3A3F4}"/>
    <cellStyle name="Normal 2 2 11 4 3" xfId="8757" xr:uid="{CCF31FF3-6029-4BF0-A8B1-A514DC3DA694}"/>
    <cellStyle name="Normal 2 2 11 5" xfId="3683" xr:uid="{514CF240-A84A-4B51-B1ED-6ACCB7BA72A3}"/>
    <cellStyle name="Normal 2 2 11 5 2" xfId="17902" xr:uid="{9446C7E1-FAC9-4AFA-9228-21CCB86AF84A}"/>
    <cellStyle name="Normal 2 2 11 5 2 2" xfId="24414" xr:uid="{6C1FAF26-6E6F-441E-8356-1E009EC206E5}"/>
    <cellStyle name="Normal 2 2 11 5 3" xfId="21579" xr:uid="{94E715C2-08BD-4788-860A-797C13C2F961}"/>
    <cellStyle name="Normal 2 2 11 5 4" xfId="9674" xr:uid="{432DD75D-9D43-4C37-806E-4D3562C764C1}"/>
    <cellStyle name="Normal 2 2 11 6" xfId="10916" xr:uid="{F401C24F-A2E3-4E10-A9D1-AF1680DA8ACE}"/>
    <cellStyle name="Normal 2 2 11 6 2" xfId="22812" xr:uid="{A7112FF8-B33F-43C2-B972-DA8758FF9EC0}"/>
    <cellStyle name="Normal 2 2 11 7" xfId="20017" xr:uid="{599C8CB6-DE7F-4A26-850B-177CDF20C0BA}"/>
    <cellStyle name="Normal 2 2 11 8" xfId="7778" xr:uid="{F94C5B92-E8DE-4065-B45F-AFEE2803A1B8}"/>
    <cellStyle name="Normal 2 2 12" xfId="1093" xr:uid="{46F8870C-C329-4A41-AFE8-AC871F330650}"/>
    <cellStyle name="Normal 2 2 12 2" xfId="2238" xr:uid="{BDD63629-BC06-4E4C-BDA3-57E733896520}"/>
    <cellStyle name="Normal 2 2 12 2 2" xfId="3129" xr:uid="{87AC48AC-B079-4433-821E-DFD0C2AD8D97}"/>
    <cellStyle name="Normal 2 2 12 2 2 2" xfId="4186" xr:uid="{75032FD8-4074-459A-80FD-EED7AB3C541B}"/>
    <cellStyle name="Normal 2 2 12 2 2 2 2" xfId="18530" xr:uid="{E169B93B-4EDB-4515-A3BE-ABBDA8213695}"/>
    <cellStyle name="Normal 2 2 12 2 2 2 2 2" xfId="25042" xr:uid="{2E842C67-E29D-47B4-9216-F280452A7C0A}"/>
    <cellStyle name="Normal 2 2 12 2 2 2 3" xfId="22207" xr:uid="{1C3C292D-B43A-4969-8D90-C0426CD8BC0C}"/>
    <cellStyle name="Normal 2 2 12 2 2 2 4" xfId="10302" xr:uid="{8EC8AE72-03A4-4AC1-B345-032DB7A5D234}"/>
    <cellStyle name="Normal 2 2 12 2 2 3" xfId="17120" xr:uid="{DEA44F0E-92EF-4896-A097-61BE5871D50B}"/>
    <cellStyle name="Normal 2 2 12 2 2 3 2" xfId="23777" xr:uid="{F8E278DA-9568-4B7D-A6BD-709345614E97}"/>
    <cellStyle name="Normal 2 2 12 2 2 4" xfId="20645" xr:uid="{B3877BE9-69CE-4536-B07E-8C2E33CB1C15}"/>
    <cellStyle name="Normal 2 2 12 2 2 5" xfId="8440" xr:uid="{F1910782-7AAA-4250-BA37-808B041BE010}"/>
    <cellStyle name="Normal 2 2 12 2 3" xfId="3355" xr:uid="{DB51D583-060E-4D3F-8E33-26AE1549B1AB}"/>
    <cellStyle name="Normal 2 2 12 2 3 2" xfId="4396" xr:uid="{4D8F7169-DA35-4D80-88A5-7FCCCED437A7}"/>
    <cellStyle name="Normal 2 2 12 2 3 2 2" xfId="18728" xr:uid="{1189477A-3F65-420D-895A-C2F7256924B5}"/>
    <cellStyle name="Normal 2 2 12 2 3 2 2 2" xfId="25240" xr:uid="{B1206B8A-3854-4D16-B2A3-D83B18C1FFC1}"/>
    <cellStyle name="Normal 2 2 12 2 3 2 3" xfId="22405" xr:uid="{6CC6D854-EFAD-4E92-B02E-1A01DDA3BFE6}"/>
    <cellStyle name="Normal 2 2 12 2 3 2 4" xfId="10500" xr:uid="{FCD18779-015D-4367-9A38-5A8D902A9B33}"/>
    <cellStyle name="Normal 2 2 12 2 3 3" xfId="17408" xr:uid="{09089628-A537-4D45-B947-15E1174712F0}"/>
    <cellStyle name="Normal 2 2 12 2 3 3 2" xfId="23984" xr:uid="{E664B2C4-902E-4717-B3DF-4580A2F6BE86}"/>
    <cellStyle name="Normal 2 2 12 2 3 4" xfId="21149" xr:uid="{4D8B07CE-ABF2-40EA-A0AB-B430087570C2}"/>
    <cellStyle name="Normal 2 2 12 2 3 5" xfId="9159" xr:uid="{98BD3AAA-897A-4A09-8D1A-636778A72951}"/>
    <cellStyle name="Normal 2 2 12 2 4" xfId="3976" xr:uid="{97A0EA48-8CA8-41C6-8B16-54D19B010F42}"/>
    <cellStyle name="Normal 2 2 12 2 4 2" xfId="18112" xr:uid="{F563FB13-F804-428F-B57E-B0C3A61FD389}"/>
    <cellStyle name="Normal 2 2 12 2 4 2 2" xfId="24624" xr:uid="{4C864CAE-8148-4C6E-B263-78548277537E}"/>
    <cellStyle name="Normal 2 2 12 2 4 3" xfId="21789" xr:uid="{5D521C97-34DA-47B2-A51A-0F64FFCBC389}"/>
    <cellStyle name="Normal 2 2 12 2 4 4" xfId="9884" xr:uid="{C7DA35AD-D5FA-4658-8952-0A16221B12FE}"/>
    <cellStyle name="Normal 2 2 12 2 5" xfId="10919" xr:uid="{68674964-D47F-423C-AB68-F9085038BE0B}"/>
    <cellStyle name="Normal 2 2 12 2 5 2" xfId="22815" xr:uid="{6A6E1832-94CA-41F6-8870-74B8501AF149}"/>
    <cellStyle name="Normal 2 2 12 2 6" xfId="20227" xr:uid="{BB2E02CD-7EBB-477B-B58E-5943D64AFACA}"/>
    <cellStyle name="Normal 2 2 12 2 7" xfId="8021" xr:uid="{A7253425-AAC2-4546-8BE9-F48D02E4B768}"/>
    <cellStyle name="Normal 2 2 12 3" xfId="3008" xr:uid="{CADAE7E7-B821-46FF-9AAF-BEBAA41EEFBF}"/>
    <cellStyle name="Normal 2 2 12 3 2" xfId="4081" xr:uid="{0F01FB4A-A2D0-47A3-A9D0-3CB0CC8A0FE0}"/>
    <cellStyle name="Normal 2 2 12 3 2 2" xfId="10499" xr:uid="{F9C7F766-82B2-4B0D-B3D8-4920BEFE504C}"/>
    <cellStyle name="Normal 2 2 12 3 2 2 2" xfId="18727" xr:uid="{57A927EB-F137-45FD-8B41-04DEA203FC45}"/>
    <cellStyle name="Normal 2 2 12 3 2 2 2 2" xfId="25239" xr:uid="{65B3CBB6-3773-4C09-8ED5-DE693846B7D7}"/>
    <cellStyle name="Normal 2 2 12 3 2 2 3" xfId="22404" xr:uid="{902C5A9A-0424-407C-9ACE-6C0700A04F80}"/>
    <cellStyle name="Normal 2 2 12 3 2 3" xfId="17407" xr:uid="{AE2C3507-629B-4250-90C2-F2D42827ABAE}"/>
    <cellStyle name="Normal 2 2 12 3 2 3 2" xfId="23983" xr:uid="{DD32EE2F-FDAC-4594-9519-1FE5810994C6}"/>
    <cellStyle name="Normal 2 2 12 3 2 4" xfId="21148" xr:uid="{7006753F-3F19-4860-B492-4A16D1301A72}"/>
    <cellStyle name="Normal 2 2 12 3 2 5" xfId="9158" xr:uid="{D7252D76-BBD0-4E21-86F8-97B800019D77}"/>
    <cellStyle name="Normal 2 2 12 3 3" xfId="10093" xr:uid="{C549C9FC-E10C-459F-B983-E7746BDD5C8E}"/>
    <cellStyle name="Normal 2 2 12 3 3 2" xfId="18321" xr:uid="{9D617DDA-F1F3-4FF8-A03F-85651509C887}"/>
    <cellStyle name="Normal 2 2 12 3 3 2 2" xfId="24833" xr:uid="{D676391F-684D-443A-A2C8-C6EFCAC0249E}"/>
    <cellStyle name="Normal 2 2 12 3 3 3" xfId="21998" xr:uid="{197B149A-5D06-420A-98F3-0BF6A0C0212C}"/>
    <cellStyle name="Normal 2 2 12 3 4" xfId="16912" xr:uid="{A7FCC2DD-380D-42A8-991D-E555C7F9B36D}"/>
    <cellStyle name="Normal 2 2 12 3 4 2" xfId="23569" xr:uid="{539E1825-F973-4254-8BBC-FD75E9F9D3B1}"/>
    <cellStyle name="Normal 2 2 12 3 5" xfId="20436" xr:uid="{4DA4C6DC-5F8E-4BA4-AE78-92198CA5BB5F}"/>
    <cellStyle name="Normal 2 2 12 3 6" xfId="8231" xr:uid="{08FC9C43-4519-4A63-B9B2-21476B9F3296}"/>
    <cellStyle name="Normal 2 2 12 4" xfId="3234" xr:uid="{3F761842-F5C6-44E2-9F1D-57A03BCB5197}"/>
    <cellStyle name="Normal 2 2 12 4 2" xfId="4291" xr:uid="{6AD91B7B-6063-4123-8F18-E7B3132045E7}"/>
    <cellStyle name="Normal 2 2 12 4 3" xfId="8758" xr:uid="{36391EEE-EA72-4F3B-A2C9-7A42D5627AD7}"/>
    <cellStyle name="Normal 2 2 12 5" xfId="3684" xr:uid="{C8973128-54D9-4E17-97B0-A04E89B336C8}"/>
    <cellStyle name="Normal 2 2 12 5 2" xfId="17903" xr:uid="{5C2BDD97-BE81-40C4-917A-9D5C039D4C86}"/>
    <cellStyle name="Normal 2 2 12 5 2 2" xfId="24415" xr:uid="{670617D2-E76E-48D3-B00A-C67BA991B8AA}"/>
    <cellStyle name="Normal 2 2 12 5 3" xfId="21580" xr:uid="{F0878080-821E-42E6-A018-BE17EB55A7AB}"/>
    <cellStyle name="Normal 2 2 12 5 4" xfId="9675" xr:uid="{05B6F779-948B-4EA3-9E9E-8645BD00011B}"/>
    <cellStyle name="Normal 2 2 12 6" xfId="10918" xr:uid="{773214B0-EEAE-4F3E-8857-95C6D7CBC73E}"/>
    <cellStyle name="Normal 2 2 12 6 2" xfId="22814" xr:uid="{5AF054AE-AE89-4D42-9BF0-02530D32AFD8}"/>
    <cellStyle name="Normal 2 2 12 7" xfId="20018" xr:uid="{9B0BA3F3-06CA-4DFD-9997-37229FCEF9A2}"/>
    <cellStyle name="Normal 2 2 12 8" xfId="7779" xr:uid="{D9A82937-542D-4DB8-8ACF-C7AB3341DA08}"/>
    <cellStyle name="Normal 2 2 13" xfId="1094" xr:uid="{99A4C718-8062-4B7D-A394-45DEDE5193B0}"/>
    <cellStyle name="Normal 2 2 13 2" xfId="2239" xr:uid="{419CC588-DA7D-4C89-A5FC-E65A6A59E62D}"/>
    <cellStyle name="Normal 2 2 13 2 2" xfId="3130" xr:uid="{FE8DB41F-0B17-4D69-A287-EAD86DB8BEF1}"/>
    <cellStyle name="Normal 2 2 13 2 2 2" xfId="4187" xr:uid="{08A05254-7946-43D8-A4DD-8B86EB5F5158}"/>
    <cellStyle name="Normal 2 2 13 2 2 2 2" xfId="18531" xr:uid="{02520915-5E62-4019-89FF-E8FD6B1A3606}"/>
    <cellStyle name="Normal 2 2 13 2 2 2 2 2" xfId="25043" xr:uid="{7BDD9598-7FE4-4946-8E64-33BD1083EF10}"/>
    <cellStyle name="Normal 2 2 13 2 2 2 3" xfId="22208" xr:uid="{40BD29C1-789D-4889-B50A-5D47B9980EB3}"/>
    <cellStyle name="Normal 2 2 13 2 2 2 4" xfId="10303" xr:uid="{D0830BF2-B185-4836-9E27-9BE6DB64EA71}"/>
    <cellStyle name="Normal 2 2 13 2 2 3" xfId="17121" xr:uid="{0D625443-3763-4F96-A50A-0A0EB6B59E98}"/>
    <cellStyle name="Normal 2 2 13 2 2 3 2" xfId="23778" xr:uid="{EDDC5491-8AA5-49F4-B2E0-119F6D37166A}"/>
    <cellStyle name="Normal 2 2 13 2 2 4" xfId="20646" xr:uid="{032B5267-6CF9-40AC-9944-3BA8AA5C996C}"/>
    <cellStyle name="Normal 2 2 13 2 2 5" xfId="8441" xr:uid="{59E812A5-683E-4F35-B68B-34A1286DB468}"/>
    <cellStyle name="Normal 2 2 13 2 3" xfId="3356" xr:uid="{66666804-BCA5-4033-8B69-1DE0AE3E0AE1}"/>
    <cellStyle name="Normal 2 2 13 2 3 2" xfId="4397" xr:uid="{D3B8C538-8047-4629-9304-30798019E061}"/>
    <cellStyle name="Normal 2 2 13 2 3 2 2" xfId="18730" xr:uid="{9533AF93-A717-4466-B213-8D3E1F258F88}"/>
    <cellStyle name="Normal 2 2 13 2 3 2 2 2" xfId="25242" xr:uid="{1A3DE1EA-F378-44B2-9190-D5874EE59993}"/>
    <cellStyle name="Normal 2 2 13 2 3 2 3" xfId="22407" xr:uid="{B3448257-AACD-411C-8AEA-F56920D71964}"/>
    <cellStyle name="Normal 2 2 13 2 3 2 4" xfId="10502" xr:uid="{A3BDE8FF-1E81-47BE-8022-DBCEC1154943}"/>
    <cellStyle name="Normal 2 2 13 2 3 3" xfId="17410" xr:uid="{4D8C9089-6BEB-450A-99CB-A15EE4E229C2}"/>
    <cellStyle name="Normal 2 2 13 2 3 3 2" xfId="23986" xr:uid="{669E0AE5-DE1D-4778-B9CB-E76404200E70}"/>
    <cellStyle name="Normal 2 2 13 2 3 4" xfId="21151" xr:uid="{4678B29D-75CF-4641-A949-71EA4D5AE4E7}"/>
    <cellStyle name="Normal 2 2 13 2 3 5" xfId="9161" xr:uid="{91AC28EC-73F3-468A-B225-F85B45A5081C}"/>
    <cellStyle name="Normal 2 2 13 2 4" xfId="3977" xr:uid="{C7CF7151-A26C-4525-8289-27C4BDBD019C}"/>
    <cellStyle name="Normal 2 2 13 2 4 2" xfId="18113" xr:uid="{5CDA942C-44E0-4253-90C3-74BDC5DD30F4}"/>
    <cellStyle name="Normal 2 2 13 2 4 2 2" xfId="24625" xr:uid="{96112EDB-749B-42AC-A075-3B5FD8EC1011}"/>
    <cellStyle name="Normal 2 2 13 2 4 3" xfId="21790" xr:uid="{5A2BFAC3-8FDB-4BFD-9105-ED6E16D70A95}"/>
    <cellStyle name="Normal 2 2 13 2 4 4" xfId="9885" xr:uid="{19D1C26A-D59F-468B-AD29-749D3F0A6817}"/>
    <cellStyle name="Normal 2 2 13 2 5" xfId="10921" xr:uid="{AF37AF06-F1CD-4F3E-8D68-BCE529D129CE}"/>
    <cellStyle name="Normal 2 2 13 2 5 2" xfId="22817" xr:uid="{EB637C63-0CFD-4B59-95CC-068CA853B832}"/>
    <cellStyle name="Normal 2 2 13 2 6" xfId="20228" xr:uid="{830102AA-D495-4553-AF95-FC1B36746889}"/>
    <cellStyle name="Normal 2 2 13 2 7" xfId="8022" xr:uid="{C0E49F2C-304C-49D8-81CD-83119369BEBA}"/>
    <cellStyle name="Normal 2 2 13 3" xfId="3009" xr:uid="{75CC6A03-2695-4EAA-A0CB-34E59BE911B4}"/>
    <cellStyle name="Normal 2 2 13 3 2" xfId="4082" xr:uid="{778AC1AB-8127-4611-B62E-D2EF960811A7}"/>
    <cellStyle name="Normal 2 2 13 3 2 2" xfId="10501" xr:uid="{1C4212CF-85C1-447E-A0A4-C8B8A1788795}"/>
    <cellStyle name="Normal 2 2 13 3 2 2 2" xfId="18729" xr:uid="{1051D0F5-3D13-45B1-8E7F-1599C9477D16}"/>
    <cellStyle name="Normal 2 2 13 3 2 2 2 2" xfId="25241" xr:uid="{3937FE0E-D422-4BBA-A958-87A184129191}"/>
    <cellStyle name="Normal 2 2 13 3 2 2 3" xfId="22406" xr:uid="{4DFE9C6E-F4A8-4353-9BB3-A5F526716294}"/>
    <cellStyle name="Normal 2 2 13 3 2 3" xfId="17409" xr:uid="{E113C96F-3220-494C-BF54-D76B6955EF4A}"/>
    <cellStyle name="Normal 2 2 13 3 2 3 2" xfId="23985" xr:uid="{F2CE7F6F-217B-4455-8913-D9FEDE4C0167}"/>
    <cellStyle name="Normal 2 2 13 3 2 4" xfId="21150" xr:uid="{8D48AA94-EF19-45EC-8850-043224791AB5}"/>
    <cellStyle name="Normal 2 2 13 3 2 5" xfId="9160" xr:uid="{52941E1E-9412-4BA8-BE09-CEA3BCA31AE8}"/>
    <cellStyle name="Normal 2 2 13 3 3" xfId="10094" xr:uid="{F86B7862-C492-4790-9650-1D797E1525EE}"/>
    <cellStyle name="Normal 2 2 13 3 3 2" xfId="18322" xr:uid="{FEED7A87-8B54-4EF7-9A1A-8B4B97D5DABE}"/>
    <cellStyle name="Normal 2 2 13 3 3 2 2" xfId="24834" xr:uid="{87D3CC1F-7344-44AD-8822-68F382FF46E5}"/>
    <cellStyle name="Normal 2 2 13 3 3 3" xfId="21999" xr:uid="{71ABE98A-17C6-4176-A952-3CF8E727D8D4}"/>
    <cellStyle name="Normal 2 2 13 3 4" xfId="16913" xr:uid="{A8F074DF-C493-4D69-A43D-524840BDBB33}"/>
    <cellStyle name="Normal 2 2 13 3 4 2" xfId="23570" xr:uid="{FDE728A7-3A3A-4DE0-A28C-7FC399EB5C1C}"/>
    <cellStyle name="Normal 2 2 13 3 5" xfId="20437" xr:uid="{109D4F30-3376-41B1-881C-3087CD0CCE22}"/>
    <cellStyle name="Normal 2 2 13 3 6" xfId="8232" xr:uid="{4696D979-3494-480F-B891-D071AE020AF3}"/>
    <cellStyle name="Normal 2 2 13 4" xfId="3235" xr:uid="{91A24A7A-79AD-4EB3-B5AF-2858CDB90E14}"/>
    <cellStyle name="Normal 2 2 13 4 2" xfId="4292" xr:uid="{CF651140-AA95-490F-8FD6-78A2AAC51012}"/>
    <cellStyle name="Normal 2 2 13 4 3" xfId="8759" xr:uid="{A936C5F0-4A8A-4D64-BBF5-FBF8318E196A}"/>
    <cellStyle name="Normal 2 2 13 5" xfId="3685" xr:uid="{70F6F5B0-9B07-4242-BFAA-4E07D1C19AB6}"/>
    <cellStyle name="Normal 2 2 13 5 2" xfId="17904" xr:uid="{0A2C5082-B1B5-4C04-A009-E06EEDAFE080}"/>
    <cellStyle name="Normal 2 2 13 5 2 2" xfId="24416" xr:uid="{0534808E-9F16-41BF-A45B-8C56CD2AD69D}"/>
    <cellStyle name="Normal 2 2 13 5 3" xfId="21581" xr:uid="{B63105FB-CE91-4BFF-AF10-36115EC1078A}"/>
    <cellStyle name="Normal 2 2 13 5 4" xfId="9676" xr:uid="{5EBA8459-0760-47C2-9BE8-F0B67DDD6B2D}"/>
    <cellStyle name="Normal 2 2 13 6" xfId="10920" xr:uid="{6539AFD0-6DD4-4A74-9970-EEECD5F4FFE9}"/>
    <cellStyle name="Normal 2 2 13 6 2" xfId="22816" xr:uid="{70A9743A-9C10-4D57-A58C-6E6A33743AE8}"/>
    <cellStyle name="Normal 2 2 13 7" xfId="20019" xr:uid="{EED373E6-A856-480F-BDB4-F5F73046C6B0}"/>
    <cellStyle name="Normal 2 2 13 8" xfId="7780" xr:uid="{24B6F23D-0DBD-4BAC-BFCD-E7BED82427D8}"/>
    <cellStyle name="Normal 2 2 14" xfId="1095" xr:uid="{1FA8CECF-B8FD-4B64-A8CB-A82B494DEB1C}"/>
    <cellStyle name="Normal 2 2 14 2" xfId="2240" xr:uid="{F94EABBB-B1D8-4565-B938-10C72C09A62A}"/>
    <cellStyle name="Normal 2 2 14 3" xfId="8760" xr:uid="{83C1687C-10DB-424D-A0E0-525288B401F2}"/>
    <cellStyle name="Normal 2 2 14 3 2" xfId="10398" xr:uid="{54023C91-BE18-4D5C-8962-C95FDB6F85F9}"/>
    <cellStyle name="Normal 2 2 14 3 2 2" xfId="18626" xr:uid="{FF4AF50B-D910-459B-A269-D6112913CCDA}"/>
    <cellStyle name="Normal 2 2 14 3 2 2 2" xfId="25138" xr:uid="{92EAECCB-69E5-4711-9E53-1C9DBAC03D0A}"/>
    <cellStyle name="Normal 2 2 14 3 2 3" xfId="22303" xr:uid="{86546CFA-9ABD-4DB6-96F3-0D491BB01437}"/>
    <cellStyle name="Normal 2 2 14 3 3" xfId="17249" xr:uid="{E17EE3AF-D051-49BB-84DA-A276A07DA080}"/>
    <cellStyle name="Normal 2 2 14 3 3 2" xfId="23875" xr:uid="{775C38EF-62CF-43FE-96F3-3237FD6072C2}"/>
    <cellStyle name="Normal 2 2 14 3 4" xfId="20935" xr:uid="{67BAC0A1-9924-4E81-91B4-359349F4F951}"/>
    <cellStyle name="Normal 2 2 15" xfId="2235" xr:uid="{952CAA89-FC80-4E56-9506-2658886135F4}"/>
    <cellStyle name="Normal 2 2 15 2" xfId="8018" xr:uid="{11DF602E-CF43-4082-9F8E-1EF00BD991D8}"/>
    <cellStyle name="Normal 2 2 15 2 2" xfId="8437" xr:uid="{B531092B-4F1B-4004-BD3D-2B90EBBC083C}"/>
    <cellStyle name="Normal 2 2 15 2 2 2" xfId="10299" xr:uid="{FC5B9EDE-2D62-47D8-B9E0-CFDF474600E1}"/>
    <cellStyle name="Normal 2 2 15 2 2 2 2" xfId="18527" xr:uid="{41F13741-0217-443D-8088-E948DFE3FE9B}"/>
    <cellStyle name="Normal 2 2 15 2 2 2 2 2" xfId="25039" xr:uid="{0936693F-C809-441D-854C-884323EB51BD}"/>
    <cellStyle name="Normal 2 2 15 2 2 2 3" xfId="22204" xr:uid="{CB97F771-5671-4659-AAE9-0C766365795A}"/>
    <cellStyle name="Normal 2 2 15 2 2 3" xfId="17117" xr:uid="{2D9DB7CE-2CB4-48BF-A377-89319F82EADA}"/>
    <cellStyle name="Normal 2 2 15 2 2 3 2" xfId="23774" xr:uid="{71238670-FDF7-4103-B973-8AB9D4E8BE40}"/>
    <cellStyle name="Normal 2 2 15 2 2 4" xfId="20642" xr:uid="{51350A3E-C05C-440B-A56B-96D08B749242}"/>
    <cellStyle name="Normal 2 2 15 2 3" xfId="9163" xr:uid="{126E1AEF-DFAF-42DB-AEE2-0E834A7BE90B}"/>
    <cellStyle name="Normal 2 2 15 2 3 2" xfId="10504" xr:uid="{83F9506A-942C-4108-87DF-68B1F58D6EE9}"/>
    <cellStyle name="Normal 2 2 15 2 3 2 2" xfId="18732" xr:uid="{369E15C8-6751-4E22-996F-F200E710FECB}"/>
    <cellStyle name="Normal 2 2 15 2 3 2 2 2" xfId="25244" xr:uid="{1CBBF8C2-FEAE-4A41-969B-E363ED3DA64D}"/>
    <cellStyle name="Normal 2 2 15 2 3 2 3" xfId="22409" xr:uid="{C205D2CF-8621-4CF2-A32F-37ABD4F3F2AE}"/>
    <cellStyle name="Normal 2 2 15 2 3 3" xfId="17412" xr:uid="{D429E3E0-2AAD-4788-8B2F-CDF1F435F307}"/>
    <cellStyle name="Normal 2 2 15 2 3 3 2" xfId="23988" xr:uid="{9EFDC99D-4F3C-4B97-832F-091847E6EF93}"/>
    <cellStyle name="Normal 2 2 15 2 3 4" xfId="21153" xr:uid="{C7569422-8503-48CE-8601-54F356A5C30F}"/>
    <cellStyle name="Normal 2 2 15 2 4" xfId="9881" xr:uid="{D4FDFAE4-C1E6-4AED-AC28-501859881A88}"/>
    <cellStyle name="Normal 2 2 15 2 4 2" xfId="18109" xr:uid="{07C542DB-D6EA-4E8F-A464-D54669BACAC1}"/>
    <cellStyle name="Normal 2 2 15 2 4 2 2" xfId="24621" xr:uid="{199E1613-0196-4772-B5FC-2FA2E4971148}"/>
    <cellStyle name="Normal 2 2 15 2 4 3" xfId="21786" xr:uid="{EAE5632E-3439-4946-91D9-56A508AB0DCC}"/>
    <cellStyle name="Normal 2 2 15 2 5" xfId="10923" xr:uid="{23EB6789-7F6D-41FA-92B8-DAD263E5F453}"/>
    <cellStyle name="Normal 2 2 15 2 5 2" xfId="22819" xr:uid="{5F66DACF-C723-48B9-8245-1F3D7484D52E}"/>
    <cellStyle name="Normal 2 2 15 2 6" xfId="20224" xr:uid="{924307A3-ECDD-4623-8ECE-646D942BA5DF}"/>
    <cellStyle name="Normal 2 2 15 3" xfId="8228" xr:uid="{F14CE2F8-8A99-45FC-BE69-5B4FA383AAD2}"/>
    <cellStyle name="Normal 2 2 15 3 2" xfId="10090" xr:uid="{836747A3-BDD2-420D-9794-94235EFD932D}"/>
    <cellStyle name="Normal 2 2 15 3 2 2" xfId="18318" xr:uid="{DE8B56AA-8B4B-442F-9185-0981B84B76C0}"/>
    <cellStyle name="Normal 2 2 15 3 2 2 2" xfId="24830" xr:uid="{0CB2BEBC-B9E0-49E8-8B80-B300DBC1F66A}"/>
    <cellStyle name="Normal 2 2 15 3 2 3" xfId="21995" xr:uid="{6F33D98C-D813-4909-B05A-D671367040AC}"/>
    <cellStyle name="Normal 2 2 15 3 3" xfId="16909" xr:uid="{38DDE82F-47CD-44D9-88D2-F582BC1CF293}"/>
    <cellStyle name="Normal 2 2 15 3 3 2" xfId="23566" xr:uid="{96C74786-460A-49F6-9E22-D9C2A4AEE455}"/>
    <cellStyle name="Normal 2 2 15 3 4" xfId="20433" xr:uid="{1EF1133F-EBE5-4B7F-B382-6DA827CA9F05}"/>
    <cellStyle name="Normal 2 2 15 4" xfId="9162" xr:uid="{D24B5C29-F857-4BE2-A19A-4DEE2EACD5ED}"/>
    <cellStyle name="Normal 2 2 15 4 2" xfId="10503" xr:uid="{D569F85C-5CAF-49B4-A171-96FDB87AC597}"/>
    <cellStyle name="Normal 2 2 15 4 2 2" xfId="18731" xr:uid="{7DEFE2A2-0E9C-44EC-B6C4-61473647C243}"/>
    <cellStyle name="Normal 2 2 15 4 2 2 2" xfId="25243" xr:uid="{C5F2BFF9-BB04-4B70-9718-933745C378EF}"/>
    <cellStyle name="Normal 2 2 15 4 2 3" xfId="22408" xr:uid="{0780ADF0-D362-4C64-822F-91602D4CA502}"/>
    <cellStyle name="Normal 2 2 15 4 3" xfId="17411" xr:uid="{20E1B828-A367-4407-9826-F2A38F071931}"/>
    <cellStyle name="Normal 2 2 15 4 3 2" xfId="23987" xr:uid="{DE97FE27-2073-4D3C-AB49-26186575945D}"/>
    <cellStyle name="Normal 2 2 15 4 4" xfId="21152" xr:uid="{B8A7AFFE-28D9-4939-A978-2862F309DCA3}"/>
    <cellStyle name="Normal 2 2 15 5" xfId="9672" xr:uid="{62F77DD3-E3ED-4123-832D-35920DC2A4D9}"/>
    <cellStyle name="Normal 2 2 15 5 2" xfId="17900" xr:uid="{172391BD-E4F7-4456-986E-4998AB2FD36B}"/>
    <cellStyle name="Normal 2 2 15 5 2 2" xfId="24412" xr:uid="{0307A90C-0459-4AB0-A265-849AAA0B6A51}"/>
    <cellStyle name="Normal 2 2 15 5 3" xfId="21577" xr:uid="{9E08C36D-80CE-4514-BE60-7B8218891457}"/>
    <cellStyle name="Normal 2 2 15 6" xfId="10922" xr:uid="{A54FE736-C010-43C5-90EB-C413C77FD298}"/>
    <cellStyle name="Normal 2 2 15 6 2" xfId="22818" xr:uid="{4809C85D-CC7C-4AFA-9C53-14273122C145}"/>
    <cellStyle name="Normal 2 2 15 7" xfId="20015" xr:uid="{19AB7379-2AEC-450E-ADBB-3879555685BD}"/>
    <cellStyle name="Normal 2 2 15 8" xfId="7776" xr:uid="{96A711A1-1E2C-4D76-B3D1-298D9E71CB92}"/>
    <cellStyle name="Normal 2 2 16" xfId="1090" xr:uid="{2EADB9A2-3B3F-45CA-9F3A-8CAFBCCC32B8}"/>
    <cellStyle name="Normal 2 2 16 2" xfId="22809" xr:uid="{B4FE4DE2-8A58-4ABD-AD98-06586D90DB64}"/>
    <cellStyle name="Normal 2 2 16 3" xfId="10913" xr:uid="{E853AC50-207F-46A5-8618-9E53D6FD2F0A}"/>
    <cellStyle name="Normal 2 2 16 4" xfId="29681" xr:uid="{9DB1366D-C4FD-4BFC-B2E4-BA05A9CF3043}"/>
    <cellStyle name="Normal 2 2 17" xfId="4528" xr:uid="{2656CE99-78FB-49A4-ADF4-18A8C02ABB39}"/>
    <cellStyle name="Normal 2 2 17 2" xfId="29642" xr:uid="{F777FC8E-446C-4912-AF8D-C3E6E921A69D}"/>
    <cellStyle name="Normal 2 2 18" xfId="4476" xr:uid="{29EABC2D-CA6D-485B-901D-AAF35B95FA90}"/>
    <cellStyle name="Normal 2 2 18 2" xfId="29587" xr:uid="{1B9FD747-D8CA-43E3-91B6-CE15DCE0C7A1}"/>
    <cellStyle name="Normal 2 2 19" xfId="29447" xr:uid="{743650E6-1FF4-4C21-82ED-4ECA7405AD3B}"/>
    <cellStyle name="Normal 2 2 2" xfId="59" xr:uid="{16542618-6E13-4620-85A9-6BDC6674623E}"/>
    <cellStyle name="Normal 2 2 2 2" xfId="2241" xr:uid="{7EDC2CA3-B9C6-49C9-9A3E-8579F411379F}"/>
    <cellStyle name="Normal 2 2 2 2 2" xfId="3131" xr:uid="{D38E76C9-2A17-4808-89D2-605D5AF34E2E}"/>
    <cellStyle name="Normal 2 2 2 2 2 2" xfId="4188" xr:uid="{680CD3BE-8F78-40F9-98A5-2D445E9AA1A5}"/>
    <cellStyle name="Normal 2 2 2 2 2 3" xfId="6281" xr:uid="{2609CD6D-4DD6-4133-A5C1-2B79DF321039}"/>
    <cellStyle name="Normal 2 2 2 2 3" xfId="3357" xr:uid="{F77B3F5E-8E51-4862-A5E9-27E748F49CD7}"/>
    <cellStyle name="Normal 2 2 2 2 3 2" xfId="4398" xr:uid="{F420C97C-9762-459C-BFE2-4485F87EC757}"/>
    <cellStyle name="Normal 2 2 2 2 4" xfId="3978" xr:uid="{1AF85D80-71F6-4FFB-9473-952C3837607C}"/>
    <cellStyle name="Normal 2 2 2 2 5" xfId="4529" xr:uid="{791F776E-8E6D-4393-9849-C52DCBF58756}"/>
    <cellStyle name="Normal 2 2 2 3" xfId="1096" xr:uid="{28182727-672E-46B2-99EA-D27A48D4E787}"/>
    <cellStyle name="Normal 2 2 2 3 2" xfId="3686" xr:uid="{43D49107-4281-4837-A05A-B34C8330DAE3}"/>
    <cellStyle name="Normal 2 2 2 3 2 2" xfId="23159" xr:uid="{1236F313-977F-411E-B12F-D89DAF439311}"/>
    <cellStyle name="Normal 2 2 2 3 2 3" xfId="12759" xr:uid="{D54F6158-8CB1-4E1A-AE2C-CB97B04E3ADE}"/>
    <cellStyle name="Normal 2 2 2 3 3" xfId="6282" xr:uid="{8CC056C5-1676-41A3-9822-F96D3FB3A311}"/>
    <cellStyle name="Normal 2 2 2 4" xfId="3010" xr:uid="{C76B30B4-3C0A-467E-A3A6-FF6B83CEB1AF}"/>
    <cellStyle name="Normal 2 2 2 4 2" xfId="4083" xr:uid="{FAA4DCDB-4A01-45DC-AEE4-EDF9692D6162}"/>
    <cellStyle name="Normal 2 2 2 4 3" xfId="6283" xr:uid="{93433F72-E95A-41B7-AB0B-91BEA0B52C33}"/>
    <cellStyle name="Normal 2 2 2 5" xfId="3236" xr:uid="{9570C48C-9166-4FAD-91E1-745C69BE9B8E}"/>
    <cellStyle name="Normal 2 2 2 5 2" xfId="4293" xr:uid="{38176DE5-0351-4D1C-A9B0-CFB35835FECC}"/>
    <cellStyle name="Normal 2 2 2 5 2 2" xfId="8372" xr:uid="{BAAA1F2B-640F-43D0-AD31-58FFE29C54FB}"/>
    <cellStyle name="Normal 2 2 2 5 2 2 2" xfId="10234" xr:uid="{12A53DDD-7CBC-4C98-B1F5-D448733FE181}"/>
    <cellStyle name="Normal 2 2 2 5 2 2 2 2" xfId="18462" xr:uid="{4A3F1DC4-F017-4C06-BCEE-F7A700C26FB1}"/>
    <cellStyle name="Normal 2 2 2 5 2 2 2 2 2" xfId="24974" xr:uid="{EC1B4FD1-38B8-4652-B582-3863BA44D1D0}"/>
    <cellStyle name="Normal 2 2 2 5 2 2 2 3" xfId="22139" xr:uid="{EAE4F656-84C4-4DB2-9590-984DA8B40A82}"/>
    <cellStyle name="Normal 2 2 2 5 2 2 3" xfId="17052" xr:uid="{7DFDA392-2ECC-445E-BB6D-E779DCF11367}"/>
    <cellStyle name="Normal 2 2 2 5 2 2 3 2" xfId="23709" xr:uid="{3ABEB9C8-7D17-467A-AB94-A6EA90571C30}"/>
    <cellStyle name="Normal 2 2 2 5 2 2 4" xfId="20577" xr:uid="{4F8117F5-D415-4820-BA95-ED58E9E74F1D}"/>
    <cellStyle name="Normal 2 2 2 5 2 3" xfId="9165" xr:uid="{014953FB-BA97-4885-AF60-F69C3736DA33}"/>
    <cellStyle name="Normal 2 2 2 5 2 3 2" xfId="10506" xr:uid="{98EC70AD-6C7E-4172-AAD4-BABC46AE2276}"/>
    <cellStyle name="Normal 2 2 2 5 2 3 2 2" xfId="18734" xr:uid="{52219625-2C68-46D7-AF3E-FFDA8E482540}"/>
    <cellStyle name="Normal 2 2 2 5 2 3 2 2 2" xfId="25246" xr:uid="{9FABC4DA-7BC6-430B-95F8-4A948618F0D3}"/>
    <cellStyle name="Normal 2 2 2 5 2 3 2 3" xfId="22411" xr:uid="{88C6E1E7-D4A5-4999-AB01-A23BF532CD7D}"/>
    <cellStyle name="Normal 2 2 2 5 2 3 3" xfId="17414" xr:uid="{7C567201-5B26-4459-A20F-6A578538392F}"/>
    <cellStyle name="Normal 2 2 2 5 2 3 3 2" xfId="23990" xr:uid="{416E6CD1-3428-497B-B0A3-82BE7257EC8D}"/>
    <cellStyle name="Normal 2 2 2 5 2 3 4" xfId="21155" xr:uid="{700F878C-DA78-4321-8C29-7179C7F2CEC7}"/>
    <cellStyle name="Normal 2 2 2 5 2 4" xfId="9816" xr:uid="{02DE4F3D-E3D0-4FF5-9757-739F5FCA1E98}"/>
    <cellStyle name="Normal 2 2 2 5 2 4 2" xfId="18044" xr:uid="{CF4D31D3-E99B-4E32-A977-EF5F76603A07}"/>
    <cellStyle name="Normal 2 2 2 5 2 4 2 2" xfId="24556" xr:uid="{5E9E6273-02F2-4E36-AD5C-8AE8C7EAFF38}"/>
    <cellStyle name="Normal 2 2 2 5 2 4 3" xfId="21721" xr:uid="{7EB6870D-81C5-41CB-A604-B4224453D02A}"/>
    <cellStyle name="Normal 2 2 2 5 2 5" xfId="10926" xr:uid="{DF20EDEA-5877-4B87-BF9D-09ECE4A42F49}"/>
    <cellStyle name="Normal 2 2 2 5 2 5 2" xfId="22822" xr:uid="{67612FEB-59D5-4E71-9F30-4134231443E4}"/>
    <cellStyle name="Normal 2 2 2 5 2 6" xfId="20159" xr:uid="{86514A0C-FC36-42F9-B412-58F0973C609E}"/>
    <cellStyle name="Normal 2 2 2 5 2 7" xfId="7953" xr:uid="{2920AC22-A987-4F69-8AB0-0F515FE64FDE}"/>
    <cellStyle name="Normal 2 2 2 5 3" xfId="8163" xr:uid="{460EE0A4-5435-4A0C-A4C9-2AD53EECEFAB}"/>
    <cellStyle name="Normal 2 2 2 5 3 2" xfId="10025" xr:uid="{9142DF65-3E1F-40FC-A337-7B82ECB71DFA}"/>
    <cellStyle name="Normal 2 2 2 5 3 2 2" xfId="18253" xr:uid="{5CC66904-AA7F-408E-AF14-80CCE18079B0}"/>
    <cellStyle name="Normal 2 2 2 5 3 2 2 2" xfId="24765" xr:uid="{6EFA4A2F-0B53-42C3-B159-25F4D1E7000F}"/>
    <cellStyle name="Normal 2 2 2 5 3 2 3" xfId="21930" xr:uid="{5BB4483A-925B-41AC-B475-D605B88B52B9}"/>
    <cellStyle name="Normal 2 2 2 5 3 3" xfId="16852" xr:uid="{7DBCAA36-6360-43CD-B7EE-851C09164E17}"/>
    <cellStyle name="Normal 2 2 2 5 3 3 2" xfId="23511" xr:uid="{C58C109B-0F05-4E89-B980-5DFE4B72E1FC}"/>
    <cellStyle name="Normal 2 2 2 5 3 4" xfId="20368" xr:uid="{8E035BA6-95CA-4EFE-BE47-8017985A1CCB}"/>
    <cellStyle name="Normal 2 2 2 5 4" xfId="9164" xr:uid="{AFFD324A-91B5-4712-9CFA-E67E5E3A4C3F}"/>
    <cellStyle name="Normal 2 2 2 5 4 2" xfId="10505" xr:uid="{DC614D64-AD2F-45EB-8A76-31BDC413BF4B}"/>
    <cellStyle name="Normal 2 2 2 5 4 2 2" xfId="18733" xr:uid="{5D6FF9E4-8067-46C0-94A6-207C2A70EE89}"/>
    <cellStyle name="Normal 2 2 2 5 4 2 2 2" xfId="25245" xr:uid="{09AA5141-2BFA-4B17-A7BE-764ABB6258DB}"/>
    <cellStyle name="Normal 2 2 2 5 4 2 3" xfId="22410" xr:uid="{8EE0D7DB-31F0-4578-9618-0E36430165E2}"/>
    <cellStyle name="Normal 2 2 2 5 4 3" xfId="17413" xr:uid="{1C39EB34-62FC-4831-BDA9-D29177C70B6D}"/>
    <cellStyle name="Normal 2 2 2 5 4 3 2" xfId="23989" xr:uid="{C843AE54-B1CA-4629-90FF-DA101A536FF1}"/>
    <cellStyle name="Normal 2 2 2 5 4 4" xfId="21154" xr:uid="{91A2AA9F-89BA-475C-8258-61541DC69AC7}"/>
    <cellStyle name="Normal 2 2 2 5 5" xfId="9607" xr:uid="{6283B79B-55B6-4B24-8402-607A580326EE}"/>
    <cellStyle name="Normal 2 2 2 5 5 2" xfId="17835" xr:uid="{62CC645F-4B4F-4E4A-A857-05E733F8BEE9}"/>
    <cellStyle name="Normal 2 2 2 5 5 2 2" xfId="24347" xr:uid="{8E6C39C6-AB34-423F-9F26-9B51673CE475}"/>
    <cellStyle name="Normal 2 2 2 5 5 3" xfId="21512" xr:uid="{A1AC68C9-445B-4BBA-8EEB-4F106DAA31A3}"/>
    <cellStyle name="Normal 2 2 2 5 6" xfId="10925" xr:uid="{B149CCBD-92CA-4F9A-BF01-7A3E8B24D07F}"/>
    <cellStyle name="Normal 2 2 2 5 6 2" xfId="22821" xr:uid="{C4839922-AE0D-4495-BEF3-33E7701C41A6}"/>
    <cellStyle name="Normal 2 2 2 5 7" xfId="19724" xr:uid="{392A9FB5-0EE0-4470-94FD-A725CE32AAE3}"/>
    <cellStyle name="Normal 2 2 2 5 8" xfId="6280" xr:uid="{8087A8CA-F9D4-4353-B836-EA49111012F5}"/>
    <cellStyle name="Normal 2 2 2 6" xfId="3441" xr:uid="{C76FA4D2-CA20-4FED-B229-1B0DC56D1E7A}"/>
    <cellStyle name="Normal 2 2 2 6 2" xfId="8023" xr:uid="{5DD69773-D9E1-4D06-83B5-BE4D347201E9}"/>
    <cellStyle name="Normal 2 2 2 6 2 2" xfId="8442" xr:uid="{6364A0EE-A675-4067-ABBF-7AC8D9ACBF5E}"/>
    <cellStyle name="Normal 2 2 2 6 2 2 2" xfId="10304" xr:uid="{AA1BC15E-47CA-41EA-8668-1B750F2B8F26}"/>
    <cellStyle name="Normal 2 2 2 6 2 2 2 2" xfId="18532" xr:uid="{71F58529-167B-4604-82B5-9AD4B028012A}"/>
    <cellStyle name="Normal 2 2 2 6 2 2 2 2 2" xfId="25044" xr:uid="{876F4DAA-315C-4B28-94AA-C18D321A08E6}"/>
    <cellStyle name="Normal 2 2 2 6 2 2 2 3" xfId="22209" xr:uid="{5D56423E-600C-4764-8307-53C2549AFC3A}"/>
    <cellStyle name="Normal 2 2 2 6 2 2 3" xfId="17122" xr:uid="{23A77891-65AB-4045-8D84-9031E7633126}"/>
    <cellStyle name="Normal 2 2 2 6 2 2 3 2" xfId="23779" xr:uid="{341D155F-357C-4380-B213-EC4D6D2B5E4F}"/>
    <cellStyle name="Normal 2 2 2 6 2 2 4" xfId="20647" xr:uid="{6EEC2EAA-B31C-4384-B7E0-053DFEC4229C}"/>
    <cellStyle name="Normal 2 2 2 6 2 3" xfId="9167" xr:uid="{6D29F88A-787E-45FA-AF9C-F99C938B3E3E}"/>
    <cellStyle name="Normal 2 2 2 6 2 3 2" xfId="10508" xr:uid="{0691398F-D4F7-408D-AB3F-CEEEF27C1EB8}"/>
    <cellStyle name="Normal 2 2 2 6 2 3 2 2" xfId="18736" xr:uid="{777E2A70-43D3-4755-8C7E-E2590C057726}"/>
    <cellStyle name="Normal 2 2 2 6 2 3 2 2 2" xfId="25248" xr:uid="{2C40FC01-88B2-4A1D-A932-E89D801E3158}"/>
    <cellStyle name="Normal 2 2 2 6 2 3 2 3" xfId="22413" xr:uid="{0B03637A-0533-4EB6-8BF0-2777A2C456ED}"/>
    <cellStyle name="Normal 2 2 2 6 2 3 3" xfId="17416" xr:uid="{7204EE35-4C04-47D4-BFFC-8A0A49672B59}"/>
    <cellStyle name="Normal 2 2 2 6 2 3 3 2" xfId="23992" xr:uid="{4339F472-7522-4D49-A51C-1BBD7CD61D6D}"/>
    <cellStyle name="Normal 2 2 2 6 2 3 4" xfId="21157" xr:uid="{04EFBA09-98EF-4C5C-B438-740F799B4991}"/>
    <cellStyle name="Normal 2 2 2 6 2 4" xfId="9886" xr:uid="{020F0524-0BAE-44B9-B8E8-7F7442A99172}"/>
    <cellStyle name="Normal 2 2 2 6 2 4 2" xfId="18114" xr:uid="{20B771D7-D6D9-41B4-8858-B377190798A8}"/>
    <cellStyle name="Normal 2 2 2 6 2 4 2 2" xfId="24626" xr:uid="{2F3AC452-1205-4DEC-AC86-9053E3F6C512}"/>
    <cellStyle name="Normal 2 2 2 6 2 4 3" xfId="21791" xr:uid="{4DED3CA7-B7E1-4061-B2E1-1E2808CA406C}"/>
    <cellStyle name="Normal 2 2 2 6 2 5" xfId="10928" xr:uid="{E8AAE65E-55A8-445D-BF98-932E69C1640C}"/>
    <cellStyle name="Normal 2 2 2 6 2 5 2" xfId="22824" xr:uid="{61A791B5-BD53-458E-AB79-B9D2B53A0C7E}"/>
    <cellStyle name="Normal 2 2 2 6 2 6" xfId="20229" xr:uid="{FDF8BC18-43AF-4F49-BC68-1BCB103AE3FC}"/>
    <cellStyle name="Normal 2 2 2 6 3" xfId="8233" xr:uid="{CFC61D30-1B66-4A3A-82B8-96A86E1AFA46}"/>
    <cellStyle name="Normal 2 2 2 6 3 2" xfId="10095" xr:uid="{57EE0FB1-AEDA-4B8D-A469-05949CB29246}"/>
    <cellStyle name="Normal 2 2 2 6 3 2 2" xfId="18323" xr:uid="{A99358B3-B12E-4B9C-A3ED-6A286C53588A}"/>
    <cellStyle name="Normal 2 2 2 6 3 2 2 2" xfId="24835" xr:uid="{1E7BD40C-BAB3-4C80-AE95-21FE5A3D4102}"/>
    <cellStyle name="Normal 2 2 2 6 3 2 3" xfId="22000" xr:uid="{A0742B3A-A29A-484E-80A9-0DE0B364F3AD}"/>
    <cellStyle name="Normal 2 2 2 6 3 3" xfId="16914" xr:uid="{FFADF541-D865-4E34-8887-F528ED7AC9DB}"/>
    <cellStyle name="Normal 2 2 2 6 3 3 2" xfId="23571" xr:uid="{D8FD11FB-F35A-4EB0-B45B-E95B4307498E}"/>
    <cellStyle name="Normal 2 2 2 6 3 4" xfId="20438" xr:uid="{0DEC6526-DB07-44BC-BDCA-3748BC2AF387}"/>
    <cellStyle name="Normal 2 2 2 6 4" xfId="9166" xr:uid="{15202702-8781-4E27-86CD-48F581EFD43B}"/>
    <cellStyle name="Normal 2 2 2 6 4 2" xfId="10507" xr:uid="{E66909BC-8CCC-4582-99F5-14D96712A3B9}"/>
    <cellStyle name="Normal 2 2 2 6 4 2 2" xfId="18735" xr:uid="{8A93FA75-8385-4820-AF35-E7C46C6293E0}"/>
    <cellStyle name="Normal 2 2 2 6 4 2 2 2" xfId="25247" xr:uid="{DA2848E4-D9AF-4B08-BA98-222937556F98}"/>
    <cellStyle name="Normal 2 2 2 6 4 2 3" xfId="22412" xr:uid="{37519FA5-5EE6-4E83-955E-0139DB645EAE}"/>
    <cellStyle name="Normal 2 2 2 6 4 3" xfId="17415" xr:uid="{716DE47D-0DC0-4E7A-A7A9-FD5754E85F65}"/>
    <cellStyle name="Normal 2 2 2 6 4 3 2" xfId="23991" xr:uid="{90B275A5-A2FF-40A3-8E95-8338C59A69C9}"/>
    <cellStyle name="Normal 2 2 2 6 4 4" xfId="21156" xr:uid="{E31BC02A-055F-48C0-9149-9AA723A2CEC3}"/>
    <cellStyle name="Normal 2 2 2 6 5" xfId="9677" xr:uid="{C8B82B3A-F98E-4BAD-AA4D-17017E0EC997}"/>
    <cellStyle name="Normal 2 2 2 6 5 2" xfId="17905" xr:uid="{497079BA-0840-46CA-9654-4F345F8ACE23}"/>
    <cellStyle name="Normal 2 2 2 6 5 2 2" xfId="24417" xr:uid="{B81F0102-83D3-46D4-ACAF-5CD5C2E77039}"/>
    <cellStyle name="Normal 2 2 2 6 5 3" xfId="21582" xr:uid="{3905D17E-231D-4C45-AC66-BC4397B2B471}"/>
    <cellStyle name="Normal 2 2 2 6 6" xfId="10927" xr:uid="{52F71EA2-AA0A-4C40-89F8-5B54C9A81401}"/>
    <cellStyle name="Normal 2 2 2 6 6 2" xfId="22823" xr:uid="{A768B6C4-A8B0-4103-89B0-EF93ECCA7F3C}"/>
    <cellStyle name="Normal 2 2 2 6 7" xfId="20020" xr:uid="{D81BACB8-0AC3-4991-9EEC-0836C960D12A}"/>
    <cellStyle name="Normal 2 2 2 6 8" xfId="7781" xr:uid="{D0F13000-10FB-4879-A81B-5E6746585259}"/>
    <cellStyle name="Normal 2 2 2 7" xfId="8890" xr:uid="{65FB2876-64A4-44E8-A0E8-9FC8675291E9}"/>
    <cellStyle name="Normal 2 2 2 8" xfId="10924" xr:uid="{D751EADF-7135-4984-AE43-40BA49D7C55B}"/>
    <cellStyle name="Normal 2 2 2 8 2" xfId="22820" xr:uid="{919B7FA3-EB12-4848-95F7-5B11DCBEEF1E}"/>
    <cellStyle name="Normal 2 2 2 9" xfId="143" xr:uid="{7A0F8463-993C-445E-9E05-B5B3E33E7730}"/>
    <cellStyle name="Normal 2 2 3" xfId="144" xr:uid="{7C5520B7-5CEF-45EC-B413-DDD93A1CA185}"/>
    <cellStyle name="Normal 2 2 3 2" xfId="2242" xr:uid="{652AAA3E-F1C3-4987-B015-510748A448A0}"/>
    <cellStyle name="Normal 2 2 3 2 2" xfId="3132" xr:uid="{EA0E853C-FC1D-4F9D-B3CF-5F61A1617820}"/>
    <cellStyle name="Normal 2 2 3 2 2 2" xfId="4189" xr:uid="{D0377B0A-632C-4C6B-9AC0-560203388B75}"/>
    <cellStyle name="Normal 2 2 3 2 2 2 2" xfId="10305" xr:uid="{61A05E3D-328E-4E1E-A270-629EFC86DE92}"/>
    <cellStyle name="Normal 2 2 3 2 2 2 2 2" xfId="18533" xr:uid="{0969F5E0-A553-4E02-9458-B882A1E2F18C}"/>
    <cellStyle name="Normal 2 2 3 2 2 2 2 2 2" xfId="25045" xr:uid="{9969E03F-5A01-4FE6-B425-B3FC5D58C1A1}"/>
    <cellStyle name="Normal 2 2 3 2 2 2 2 3" xfId="22210" xr:uid="{73F24384-AED0-417C-96D6-2F58CB8F2A1A}"/>
    <cellStyle name="Normal 2 2 3 2 2 2 3" xfId="17123" xr:uid="{6218E601-7690-4D73-AB55-870526209D21}"/>
    <cellStyle name="Normal 2 2 3 2 2 2 3 2" xfId="23780" xr:uid="{BC5AEC39-B701-4559-BC26-360D0206CBB3}"/>
    <cellStyle name="Normal 2 2 3 2 2 2 4" xfId="20648" xr:uid="{66F636A3-F216-4961-8E47-675C7D806473}"/>
    <cellStyle name="Normal 2 2 3 2 2 2 5" xfId="8443" xr:uid="{506C0E88-88F3-4711-9592-50183850C19F}"/>
    <cellStyle name="Normal 2 2 3 2 2 3" xfId="9169" xr:uid="{2A29968D-799B-4FAF-999F-830B8B132E85}"/>
    <cellStyle name="Normal 2 2 3 2 2 3 2" xfId="10510" xr:uid="{7E9A155A-1D62-4519-AAAB-901DE5CABC24}"/>
    <cellStyle name="Normal 2 2 3 2 2 3 2 2" xfId="18738" xr:uid="{CE9C5CB3-79CD-409B-ABCC-C681325137CF}"/>
    <cellStyle name="Normal 2 2 3 2 2 3 2 2 2" xfId="25250" xr:uid="{E1743ECF-5E15-47E5-BF33-1CD700B9BA8C}"/>
    <cellStyle name="Normal 2 2 3 2 2 3 2 3" xfId="22415" xr:uid="{BDF61C96-D1F9-45EF-B443-A4FE6B1DE586}"/>
    <cellStyle name="Normal 2 2 3 2 2 3 3" xfId="17418" xr:uid="{C7D248AE-1DB6-4629-8CFC-2AC2CED32834}"/>
    <cellStyle name="Normal 2 2 3 2 2 3 3 2" xfId="23994" xr:uid="{9FCA3B41-BF5A-4940-A2AB-7E81F4B258C6}"/>
    <cellStyle name="Normal 2 2 3 2 2 3 4" xfId="21159" xr:uid="{C51E5D92-F387-437C-B533-3A946EDB6FAD}"/>
    <cellStyle name="Normal 2 2 3 2 2 4" xfId="9887" xr:uid="{E4A6E1FA-C82E-4B56-938F-9277FE4F8A54}"/>
    <cellStyle name="Normal 2 2 3 2 2 4 2" xfId="18115" xr:uid="{A3C2BC37-6C53-433D-BC1B-EB6B73C01E18}"/>
    <cellStyle name="Normal 2 2 3 2 2 4 2 2" xfId="24627" xr:uid="{554A40C9-3D0F-4574-9043-7428F46F1722}"/>
    <cellStyle name="Normal 2 2 3 2 2 4 3" xfId="21792" xr:uid="{5B50D7CB-11DF-44F0-832E-598B29B5138B}"/>
    <cellStyle name="Normal 2 2 3 2 2 5" xfId="10931" xr:uid="{C4272034-5D09-4E7A-901F-81EED28AB6E3}"/>
    <cellStyle name="Normal 2 2 3 2 2 5 2" xfId="22827" xr:uid="{46E60D3E-07F3-4FA5-BBE7-F6CB29F26EB7}"/>
    <cellStyle name="Normal 2 2 3 2 2 6" xfId="20230" xr:uid="{0E2F5203-B015-482F-8D8F-07412BA95EBF}"/>
    <cellStyle name="Normal 2 2 3 2 2 7" xfId="8024" xr:uid="{E24BBE7F-AA35-4536-964C-6842B72CC721}"/>
    <cellStyle name="Normal 2 2 3 2 3" xfId="3358" xr:uid="{291876BA-5D13-4E74-8005-348C10E83328}"/>
    <cellStyle name="Normal 2 2 3 2 3 2" xfId="4399" xr:uid="{F98C62F8-B155-404D-B718-4D6083FAD5CB}"/>
    <cellStyle name="Normal 2 2 3 2 3 2 2" xfId="18324" xr:uid="{4A4EDB38-FEC4-4AD6-BA2A-05591497B751}"/>
    <cellStyle name="Normal 2 2 3 2 3 2 2 2" xfId="24836" xr:uid="{C196434A-EEF1-4C6D-8ACF-64BFD76FA603}"/>
    <cellStyle name="Normal 2 2 3 2 3 2 3" xfId="22001" xr:uid="{3112C42F-E643-45AA-9643-90B28A661D4D}"/>
    <cellStyle name="Normal 2 2 3 2 3 2 4" xfId="10096" xr:uid="{0E8535C9-FEF6-482D-B066-67F785EFDE42}"/>
    <cellStyle name="Normal 2 2 3 2 3 3" xfId="16915" xr:uid="{9CA53013-CC55-49DA-8485-198DEEAE82B2}"/>
    <cellStyle name="Normal 2 2 3 2 3 3 2" xfId="23572" xr:uid="{66BDA003-FDB4-4133-AD92-D12CC303466A}"/>
    <cellStyle name="Normal 2 2 3 2 3 4" xfId="20439" xr:uid="{0ECFC813-FAD5-4A9D-BAB3-5BA4DE1F0E35}"/>
    <cellStyle name="Normal 2 2 3 2 3 5" xfId="8234" xr:uid="{B0E19C7C-731D-4517-9909-748025096725}"/>
    <cellStyle name="Normal 2 2 3 2 4" xfId="3979" xr:uid="{00D463F2-5B4E-40C6-B510-81E493C0EACE}"/>
    <cellStyle name="Normal 2 2 3 2 4 2" xfId="10509" xr:uid="{3790B0FF-1E36-4698-817D-73629FF3D249}"/>
    <cellStyle name="Normal 2 2 3 2 4 2 2" xfId="18737" xr:uid="{B3422866-9C88-4F67-98B7-FA2AB8B55787}"/>
    <cellStyle name="Normal 2 2 3 2 4 2 2 2" xfId="25249" xr:uid="{C3AAC30C-A148-48D1-9EB0-B672BC740AC7}"/>
    <cellStyle name="Normal 2 2 3 2 4 2 3" xfId="22414" xr:uid="{B5376F32-3767-44BA-86ED-A9377427CDBA}"/>
    <cellStyle name="Normal 2 2 3 2 4 3" xfId="17417" xr:uid="{3C1974F6-0395-4F05-AD4F-2E83C1475A78}"/>
    <cellStyle name="Normal 2 2 3 2 4 3 2" xfId="23993" xr:uid="{E387BD58-13B9-415D-861F-BDE9E1A8CDB9}"/>
    <cellStyle name="Normal 2 2 3 2 4 4" xfId="21158" xr:uid="{AEA1CB3B-32C4-49FD-9BE0-D5582BF70ACA}"/>
    <cellStyle name="Normal 2 2 3 2 4 5" xfId="9168" xr:uid="{2A0E4447-10F5-4ACD-81B2-90FA164ED23E}"/>
    <cellStyle name="Normal 2 2 3 2 5" xfId="9678" xr:uid="{13909502-2918-496B-A392-1363D2B02EFA}"/>
    <cellStyle name="Normal 2 2 3 2 5 2" xfId="17906" xr:uid="{8CBEAA9F-5E3F-48CF-ABB7-91829761CE16}"/>
    <cellStyle name="Normal 2 2 3 2 5 2 2" xfId="24418" xr:uid="{6DDD8414-23D7-471F-8CE0-D11C49DC70DD}"/>
    <cellStyle name="Normal 2 2 3 2 5 3" xfId="21583" xr:uid="{D048B781-0D23-4368-A056-4CDB6108C600}"/>
    <cellStyle name="Normal 2 2 3 2 6" xfId="10930" xr:uid="{4137A0F4-03FE-4B4C-A2E1-407F0531BDD4}"/>
    <cellStyle name="Normal 2 2 3 2 6 2" xfId="22826" xr:uid="{F0BF52EF-0843-4B78-B225-4E61A01FF4EA}"/>
    <cellStyle name="Normal 2 2 3 2 7" xfId="20021" xr:uid="{9BCB7C52-6DE6-430A-B19F-0D0A4B786593}"/>
    <cellStyle name="Normal 2 2 3 2 8" xfId="7782" xr:uid="{BE336D09-D74B-4E71-B984-634ADD07E717}"/>
    <cellStyle name="Normal 2 2 3 3" xfId="1097" xr:uid="{E533BFE9-BA27-4DD8-ADA9-7049D667CF68}"/>
    <cellStyle name="Normal 2 2 3 3 2" xfId="3687" xr:uid="{50042BC4-803A-412D-862F-CED9DEF8CD22}"/>
    <cellStyle name="Normal 2 2 3 3 3" xfId="10932" xr:uid="{F3117893-8B02-4ABC-8F61-0B1E82D1E3DB}"/>
    <cellStyle name="Normal 2 2 3 4" xfId="3011" xr:uid="{16E197C5-C4F8-42FD-8476-0852589F4F21}"/>
    <cellStyle name="Normal 2 2 3 4 2" xfId="4084" xr:uid="{110FFDED-38E3-4EF7-91A2-3F2E2B8D3259}"/>
    <cellStyle name="Normal 2 2 3 4 2 2" xfId="22825" xr:uid="{3201B65E-D800-47F3-BFBF-A9DEC75DE04D}"/>
    <cellStyle name="Normal 2 2 3 4 3" xfId="10929" xr:uid="{F786E3A1-C974-497F-90C8-CB29289EDC2A}"/>
    <cellStyle name="Normal 2 2 3 5" xfId="3237" xr:uid="{513B51A2-4E2D-4962-AF2E-662656401D7D}"/>
    <cellStyle name="Normal 2 2 3 5 2" xfId="4294" xr:uid="{63A11B83-7662-4D39-9B07-09239F25AC86}"/>
    <cellStyle name="Normal 2 2 4" xfId="1098" xr:uid="{E8637CE4-CE91-4E35-A209-3AB54DE68B28}"/>
    <cellStyle name="Normal 2 2 4 2" xfId="2243" xr:uid="{44D98485-E6BC-4282-BD93-CCAC39056B7F}"/>
    <cellStyle name="Normal 2 2 4 2 2" xfId="3133" xr:uid="{FCE8FDF0-AC8C-467A-89FF-9838B080AF02}"/>
    <cellStyle name="Normal 2 2 4 2 2 2" xfId="4190" xr:uid="{4F34B905-7E20-44E7-995D-839D3440CA92}"/>
    <cellStyle name="Normal 2 2 4 2 2 2 2" xfId="23160" xr:uid="{0EA25482-28CE-4040-B50F-8F8672F633CE}"/>
    <cellStyle name="Normal 2 2 4 2 2 3" xfId="12760" xr:uid="{CF53F542-8045-41AB-9D17-D574FD03E73F}"/>
    <cellStyle name="Normal 2 2 4 2 3" xfId="3359" xr:uid="{6530F5D7-9C32-4480-9F6A-40EF2A253DFC}"/>
    <cellStyle name="Normal 2 2 4 2 3 2" xfId="4400" xr:uid="{7D757193-8866-4A24-9564-882E6218D4FE}"/>
    <cellStyle name="Normal 2 2 4 2 4" xfId="3980" xr:uid="{AC1F4F07-59D1-40CE-8DC1-01C2DB757484}"/>
    <cellStyle name="Normal 2 2 4 2 5" xfId="6284" xr:uid="{BB57ED68-8CB1-49B4-89B0-EC966AC74881}"/>
    <cellStyle name="Normal 2 2 4 3" xfId="3012" xr:uid="{DAA7AE3C-5CD5-42CA-AE89-D1A9DBBF046D}"/>
    <cellStyle name="Normal 2 2 4 3 2" xfId="4085" xr:uid="{87D55A8A-A757-4A3B-BC8A-D9BC59DC4844}"/>
    <cellStyle name="Normal 2 2 4 3 2 2" xfId="8444" xr:uid="{FDEB8073-24EB-44ED-86B1-0197DBBCF312}"/>
    <cellStyle name="Normal 2 2 4 3 2 2 2" xfId="10306" xr:uid="{87C4165E-A899-484C-BAD4-4874C60D4A70}"/>
    <cellStyle name="Normal 2 2 4 3 2 2 2 2" xfId="18534" xr:uid="{B2B6BA7E-DC87-420B-AE50-D0157FDB23A4}"/>
    <cellStyle name="Normal 2 2 4 3 2 2 2 2 2" xfId="25046" xr:uid="{57A53E04-35CB-40EC-AA24-186F4A3ABD38}"/>
    <cellStyle name="Normal 2 2 4 3 2 2 2 3" xfId="22211" xr:uid="{70254242-C90B-4B35-A0D3-76687625256E}"/>
    <cellStyle name="Normal 2 2 4 3 2 2 3" xfId="17124" xr:uid="{79977D4A-D5D0-45DE-A4F8-6AF23BFDFB5C}"/>
    <cellStyle name="Normal 2 2 4 3 2 2 3 2" xfId="23781" xr:uid="{B2BDDF58-C9F6-4DC7-98E2-7559864EF6B5}"/>
    <cellStyle name="Normal 2 2 4 3 2 2 4" xfId="20649" xr:uid="{16531DC4-B96A-42F9-B5CA-3826C8D36A7F}"/>
    <cellStyle name="Normal 2 2 4 3 2 3" xfId="9171" xr:uid="{C6C1A5C9-0463-41B5-AFBD-310AA9046034}"/>
    <cellStyle name="Normal 2 2 4 3 2 3 2" xfId="10512" xr:uid="{8DA5E2F9-3C78-4270-B562-E305BBE2D95A}"/>
    <cellStyle name="Normal 2 2 4 3 2 3 2 2" xfId="18740" xr:uid="{EC03C847-C5A1-4A72-9B78-C5EDA0667D2C}"/>
    <cellStyle name="Normal 2 2 4 3 2 3 2 2 2" xfId="25252" xr:uid="{354A8DC6-14BB-4C3E-8303-044B2BC95284}"/>
    <cellStyle name="Normal 2 2 4 3 2 3 2 3" xfId="22417" xr:uid="{10E9F263-A75D-496A-AAA3-3BC42D4614FD}"/>
    <cellStyle name="Normal 2 2 4 3 2 3 3" xfId="17420" xr:uid="{C06DC3E8-5D89-4555-919D-B990C56157E1}"/>
    <cellStyle name="Normal 2 2 4 3 2 3 3 2" xfId="23996" xr:uid="{2B89E4C1-C3D2-41FD-B763-5A33BDABBD2E}"/>
    <cellStyle name="Normal 2 2 4 3 2 3 4" xfId="21161" xr:uid="{F56EE7FF-B980-4122-9A3D-B66B430C815A}"/>
    <cellStyle name="Normal 2 2 4 3 2 4" xfId="9888" xr:uid="{9EB32C7F-B809-4A5D-95D6-37953008DBB6}"/>
    <cellStyle name="Normal 2 2 4 3 2 4 2" xfId="18116" xr:uid="{C1383722-B0EB-4220-AFC1-BBD0FFF44B1B}"/>
    <cellStyle name="Normal 2 2 4 3 2 4 2 2" xfId="24628" xr:uid="{99B13A7B-A974-4557-9389-6BFE31B941D9}"/>
    <cellStyle name="Normal 2 2 4 3 2 4 3" xfId="21793" xr:uid="{D7F79458-4DFA-472C-B279-BCD21997398A}"/>
    <cellStyle name="Normal 2 2 4 3 2 5" xfId="10935" xr:uid="{413A4F67-D08F-4C8E-B473-35CB1880A3EE}"/>
    <cellStyle name="Normal 2 2 4 3 2 5 2" xfId="22830" xr:uid="{97001665-A921-4EDC-93FE-84E15E973330}"/>
    <cellStyle name="Normal 2 2 4 3 2 6" xfId="20231" xr:uid="{5A2D803B-EBA4-46B3-90D0-DFA84AE4A574}"/>
    <cellStyle name="Normal 2 2 4 3 2 7" xfId="8025" xr:uid="{C48E34BA-88EA-4BC4-83EC-CCC53868166E}"/>
    <cellStyle name="Normal 2 2 4 3 3" xfId="8235" xr:uid="{FD77FEFE-C539-4FC1-BFD8-E6BC7DA01FAC}"/>
    <cellStyle name="Normal 2 2 4 3 3 2" xfId="10097" xr:uid="{3F5CC682-D506-4095-B715-2A86BD048EE3}"/>
    <cellStyle name="Normal 2 2 4 3 3 2 2" xfId="18325" xr:uid="{CE4FA3FB-7CF2-44B8-AC1B-5CB2E2E3BDD7}"/>
    <cellStyle name="Normal 2 2 4 3 3 2 2 2" xfId="24837" xr:uid="{FAD2BC98-3181-4B04-82F1-AA8A3E0AB628}"/>
    <cellStyle name="Normal 2 2 4 3 3 2 3" xfId="22002" xr:uid="{7DAD5B1C-3083-4845-A0AE-7DF5F5DF5011}"/>
    <cellStyle name="Normal 2 2 4 3 3 3" xfId="16916" xr:uid="{CADB4CAA-18D6-4302-A785-B2273AA624CC}"/>
    <cellStyle name="Normal 2 2 4 3 3 3 2" xfId="23573" xr:uid="{1E2CEF42-ABDA-448D-A668-84996AF85D2E}"/>
    <cellStyle name="Normal 2 2 4 3 3 4" xfId="20440" xr:uid="{0013919B-6EA8-401F-826F-FBAFF0C2B57F}"/>
    <cellStyle name="Normal 2 2 4 3 4" xfId="9170" xr:uid="{354D1A5D-904A-4AE6-B9F2-CCB64F54B0FB}"/>
    <cellStyle name="Normal 2 2 4 3 4 2" xfId="10511" xr:uid="{CEDCF009-A13D-4D76-A330-10E03B7582D1}"/>
    <cellStyle name="Normal 2 2 4 3 4 2 2" xfId="18739" xr:uid="{24379D73-C635-454C-A5AD-C93A8110ADD6}"/>
    <cellStyle name="Normal 2 2 4 3 4 2 2 2" xfId="25251" xr:uid="{467A2924-84B6-4AC5-8AFA-10FF6C90127F}"/>
    <cellStyle name="Normal 2 2 4 3 4 2 3" xfId="22416" xr:uid="{0EF3E84A-6B15-4597-8BF6-0BD28C082B8A}"/>
    <cellStyle name="Normal 2 2 4 3 4 3" xfId="17419" xr:uid="{CB61346B-2C23-47CB-B18C-B31CA45005DC}"/>
    <cellStyle name="Normal 2 2 4 3 4 3 2" xfId="23995" xr:uid="{67DDA6E7-15A0-4DC4-B699-433AB2E8184B}"/>
    <cellStyle name="Normal 2 2 4 3 4 4" xfId="21160" xr:uid="{D03CBCBD-13D5-4610-91E4-497212D2E19C}"/>
    <cellStyle name="Normal 2 2 4 3 5" xfId="9679" xr:uid="{F2179068-0AAB-488D-A44C-1355F9BEB41A}"/>
    <cellStyle name="Normal 2 2 4 3 5 2" xfId="17907" xr:uid="{31787719-38C6-48BC-BABA-8D9C56372668}"/>
    <cellStyle name="Normal 2 2 4 3 5 2 2" xfId="24419" xr:uid="{A68A92BF-5EF6-417D-BD97-F546355141D1}"/>
    <cellStyle name="Normal 2 2 4 3 5 3" xfId="21584" xr:uid="{FE202068-AFF2-417E-ABD5-CE4533B7D0B1}"/>
    <cellStyle name="Normal 2 2 4 3 6" xfId="10934" xr:uid="{562FA382-197D-49E0-8BD8-ED52FA522CD3}"/>
    <cellStyle name="Normal 2 2 4 3 6 2" xfId="22829" xr:uid="{11B3E800-091B-49A2-BCEF-131DF59AAC4E}"/>
    <cellStyle name="Normal 2 2 4 3 7" xfId="20022" xr:uid="{6837BED8-4677-436A-A9FD-370FD29488F9}"/>
    <cellStyle name="Normal 2 2 4 3 8" xfId="7783" xr:uid="{8F05AF10-0BEC-47AE-A994-329682EE7D1F}"/>
    <cellStyle name="Normal 2 2 4 4" xfId="3238" xr:uid="{1B55C826-8773-4D37-9598-72F81A4CDAB3}"/>
    <cellStyle name="Normal 2 2 4 4 2" xfId="4295" xr:uid="{A1109927-129F-45CA-99D9-3EB0DB904A6F}"/>
    <cellStyle name="Normal 2 2 4 4 3" xfId="8891" xr:uid="{B71C878D-0D52-4264-BE75-D56383BFB917}"/>
    <cellStyle name="Normal 2 2 4 5" xfId="3688" xr:uid="{5BB3513C-FB05-419B-BC10-8F188A02BCDB}"/>
    <cellStyle name="Normal 2 2 4 5 2" xfId="8761" xr:uid="{1C950991-3B66-4A05-A995-37B1D9BEA949}"/>
    <cellStyle name="Normal 2 2 4 6" xfId="10933" xr:uid="{2DEF2198-B123-4F7F-BFD7-D90D1C59709A}"/>
    <cellStyle name="Normal 2 2 4 6 2" xfId="22828" xr:uid="{B8FF40D7-A99C-4A09-A071-23CA9CC49F5E}"/>
    <cellStyle name="Normal 2 2 4 7" xfId="4530" xr:uid="{5755BCBA-588E-4C7B-8B26-A1C7D198C28F}"/>
    <cellStyle name="Normal 2 2 5" xfId="1099" xr:uid="{5CAFAE4F-085B-45A8-A039-E8DF16AA0FE4}"/>
    <cellStyle name="Normal 2 2 5 2" xfId="2244" xr:uid="{EC4F9461-2BCB-4527-9B81-4FCB7267273E}"/>
    <cellStyle name="Normal 2 2 5 2 2" xfId="3134" xr:uid="{891334E2-18FA-4C0B-9E9B-52B8214C4095}"/>
    <cellStyle name="Normal 2 2 5 2 2 2" xfId="4191" xr:uid="{3729B180-19D4-4387-83CC-B46A54DE8970}"/>
    <cellStyle name="Normal 2 2 5 2 2 2 2" xfId="10235" xr:uid="{0AB8D13E-6AD9-4F3C-9AB2-3B8B907DA240}"/>
    <cellStyle name="Normal 2 2 5 2 2 2 2 2" xfId="18463" xr:uid="{11A40527-B181-41A9-B92C-3555512891A0}"/>
    <cellStyle name="Normal 2 2 5 2 2 2 2 2 2" xfId="24975" xr:uid="{0D39D816-D62E-46BF-896A-2B4238835702}"/>
    <cellStyle name="Normal 2 2 5 2 2 2 2 3" xfId="22140" xr:uid="{2B44BCCE-0F61-4FC6-8C66-1CCC5BDA23BF}"/>
    <cellStyle name="Normal 2 2 5 2 2 2 3" xfId="17053" xr:uid="{C41A8A25-26B3-4632-AC51-6BBA1ADB65EF}"/>
    <cellStyle name="Normal 2 2 5 2 2 2 3 2" xfId="23710" xr:uid="{27742458-9223-4258-8B74-2062530B0A1E}"/>
    <cellStyle name="Normal 2 2 5 2 2 2 4" xfId="20578" xr:uid="{15FC3B01-D6B8-4FA9-BCE6-E21508A5FC99}"/>
    <cellStyle name="Normal 2 2 5 2 2 2 5" xfId="8373" xr:uid="{E7D1DE0E-A37C-445A-90FE-AA24FB78C607}"/>
    <cellStyle name="Normal 2 2 5 2 2 3" xfId="9173" xr:uid="{42734991-09D8-4D42-8045-992DAFB0A280}"/>
    <cellStyle name="Normal 2 2 5 2 2 3 2" xfId="10514" xr:uid="{5EF82EAF-2A33-4EF6-8D83-0760EED8EFE3}"/>
    <cellStyle name="Normal 2 2 5 2 2 3 2 2" xfId="18742" xr:uid="{040AABC6-DD89-4450-AF91-0CE994D9F543}"/>
    <cellStyle name="Normal 2 2 5 2 2 3 2 2 2" xfId="25254" xr:uid="{118F1E5D-866B-4C77-982F-8C1B82123942}"/>
    <cellStyle name="Normal 2 2 5 2 2 3 2 3" xfId="22419" xr:uid="{DF8217A6-2B02-4E17-9CEB-1D9D4CEDD7E2}"/>
    <cellStyle name="Normal 2 2 5 2 2 3 3" xfId="17422" xr:uid="{0964AFB2-62A9-4EA9-9D81-B2A3A82D4924}"/>
    <cellStyle name="Normal 2 2 5 2 2 3 3 2" xfId="23998" xr:uid="{81D969E0-54D1-49C1-B92D-AEBE18F0215C}"/>
    <cellStyle name="Normal 2 2 5 2 2 3 4" xfId="21163" xr:uid="{F1011691-1B19-4578-A9FE-15B763A280FB}"/>
    <cellStyle name="Normal 2 2 5 2 2 4" xfId="9817" xr:uid="{34E871F5-EB8C-4970-85A5-0E990D73E42D}"/>
    <cellStyle name="Normal 2 2 5 2 2 4 2" xfId="18045" xr:uid="{27D2FB40-3CBF-4C1F-957F-878162D9A48E}"/>
    <cellStyle name="Normal 2 2 5 2 2 4 2 2" xfId="24557" xr:uid="{32659E1B-2D71-46C8-B222-7E0D3473C7F8}"/>
    <cellStyle name="Normal 2 2 5 2 2 4 3" xfId="21722" xr:uid="{AA7642C3-5C59-43C4-96D2-C39B584F0612}"/>
    <cellStyle name="Normal 2 2 5 2 2 5" xfId="10938" xr:uid="{B6127826-B212-4DAB-BC16-3F67AFABA0F8}"/>
    <cellStyle name="Normal 2 2 5 2 2 5 2" xfId="22833" xr:uid="{5F16C999-58D2-4EA2-8AD5-D033C49F2D1C}"/>
    <cellStyle name="Normal 2 2 5 2 2 6" xfId="20160" xr:uid="{C53A9F32-7508-42AE-B62F-6454EC7DB513}"/>
    <cellStyle name="Normal 2 2 5 2 2 7" xfId="7954" xr:uid="{68FA7726-9504-45E6-B9C3-9AD7DF0A3E00}"/>
    <cellStyle name="Normal 2 2 5 2 3" xfId="3360" xr:uid="{44526A1C-E6FD-43DA-A26F-D75EF2740868}"/>
    <cellStyle name="Normal 2 2 5 2 3 2" xfId="4401" xr:uid="{E3FA428E-A575-445F-97F0-B29EC9D685DF}"/>
    <cellStyle name="Normal 2 2 5 2 3 2 2" xfId="18254" xr:uid="{977C3F68-6050-4971-9780-DF2980A6783E}"/>
    <cellStyle name="Normal 2 2 5 2 3 2 2 2" xfId="24766" xr:uid="{9DD87263-7237-48FB-A44B-046B1345C854}"/>
    <cellStyle name="Normal 2 2 5 2 3 2 3" xfId="21931" xr:uid="{6D80001C-600F-43FB-99B7-4F4E525CB891}"/>
    <cellStyle name="Normal 2 2 5 2 3 2 4" xfId="10026" xr:uid="{99F300B8-9793-41DE-9220-4503EDDC9042}"/>
    <cellStyle name="Normal 2 2 5 2 3 3" xfId="16853" xr:uid="{CF62226D-3974-4AEE-A8A1-08DE95BACD0D}"/>
    <cellStyle name="Normal 2 2 5 2 3 3 2" xfId="23512" xr:uid="{9B41853F-09D2-4A80-AF10-FE52E60CFA5F}"/>
    <cellStyle name="Normal 2 2 5 2 3 4" xfId="20369" xr:uid="{552B8C49-BF97-4F7C-B0BD-E94872EEB5BC}"/>
    <cellStyle name="Normal 2 2 5 2 3 5" xfId="8164" xr:uid="{391674F4-36A8-4A3C-95C2-B151B059A006}"/>
    <cellStyle name="Normal 2 2 5 2 4" xfId="3981" xr:uid="{D601D9A3-6030-4DF1-B4A1-5EF70941BE74}"/>
    <cellStyle name="Normal 2 2 5 2 4 2" xfId="10513" xr:uid="{A53EE4F3-7B9E-4A5C-9664-8A51E70755BE}"/>
    <cellStyle name="Normal 2 2 5 2 4 2 2" xfId="18741" xr:uid="{052DDC13-53FC-43C0-B9AF-95612A3B3274}"/>
    <cellStyle name="Normal 2 2 5 2 4 2 2 2" xfId="25253" xr:uid="{2DD2F329-EC12-4DF0-A223-10C54A4ACCEF}"/>
    <cellStyle name="Normal 2 2 5 2 4 2 3" xfId="22418" xr:uid="{8C71DF5F-278C-494C-98D8-2B0B016F3632}"/>
    <cellStyle name="Normal 2 2 5 2 4 3" xfId="17421" xr:uid="{A66EBED6-00DB-49A3-A8A2-4A349509CFF0}"/>
    <cellStyle name="Normal 2 2 5 2 4 3 2" xfId="23997" xr:uid="{DF0849B1-B5FD-437C-827C-04278A1BEF44}"/>
    <cellStyle name="Normal 2 2 5 2 4 4" xfId="21162" xr:uid="{465DD346-C24C-43CF-8B14-806F36E3F139}"/>
    <cellStyle name="Normal 2 2 5 2 4 5" xfId="9172" xr:uid="{9F022BFA-6285-4C36-8AC4-7A7BE458A474}"/>
    <cellStyle name="Normal 2 2 5 2 5" xfId="9608" xr:uid="{AE717CE0-3E56-4207-BE42-4BD7F323C8D4}"/>
    <cellStyle name="Normal 2 2 5 2 5 2" xfId="17836" xr:uid="{FD393B95-467A-4E6E-87B0-985D07235EF7}"/>
    <cellStyle name="Normal 2 2 5 2 5 2 2" xfId="24348" xr:uid="{4EBC3A2B-BA81-4305-8D8E-0052225DBD57}"/>
    <cellStyle name="Normal 2 2 5 2 5 3" xfId="21513" xr:uid="{C7174267-4127-428B-B9FC-C40361DE4E8E}"/>
    <cellStyle name="Normal 2 2 5 2 6" xfId="10937" xr:uid="{23E403DF-7E4E-4853-AD63-B6F1B3EFC4C7}"/>
    <cellStyle name="Normal 2 2 5 2 6 2" xfId="22832" xr:uid="{4480D4D5-433E-4443-AFC4-EC9F7DD589C5}"/>
    <cellStyle name="Normal 2 2 5 2 7" xfId="19725" xr:uid="{89CF7DCC-3930-40AD-9051-5FBABF19D67C}"/>
    <cellStyle name="Normal 2 2 5 2 8" xfId="6285" xr:uid="{3A1AEF61-6D60-4024-93E1-5A0D8181BCA7}"/>
    <cellStyle name="Normal 2 2 5 3" xfId="3013" xr:uid="{6058C39F-11C2-4037-AE1F-51587B37B260}"/>
    <cellStyle name="Normal 2 2 5 3 2" xfId="4086" xr:uid="{E61E28FF-1D91-4CCC-B272-E945EEC02954}"/>
    <cellStyle name="Normal 2 2 5 3 2 2" xfId="8445" xr:uid="{7A541851-081F-4279-969D-88E639C9E984}"/>
    <cellStyle name="Normal 2 2 5 3 2 2 2" xfId="10307" xr:uid="{44B1BA7B-C896-4D72-9FB0-C1AC668767E0}"/>
    <cellStyle name="Normal 2 2 5 3 2 2 2 2" xfId="18535" xr:uid="{4ADCAA20-ED3E-463E-A7D1-0C64B3456F12}"/>
    <cellStyle name="Normal 2 2 5 3 2 2 2 2 2" xfId="25047" xr:uid="{87CB284C-4E35-40F2-ABB0-6DAA8AAC46CA}"/>
    <cellStyle name="Normal 2 2 5 3 2 2 2 3" xfId="22212" xr:uid="{491CFFF7-FB9C-48FC-A0E3-D604E5A45EFA}"/>
    <cellStyle name="Normal 2 2 5 3 2 2 3" xfId="17125" xr:uid="{20BA91D8-4838-4E02-A537-593D90EFDD22}"/>
    <cellStyle name="Normal 2 2 5 3 2 2 3 2" xfId="23782" xr:uid="{E19B592D-8801-40E6-B45C-595E687537C8}"/>
    <cellStyle name="Normal 2 2 5 3 2 2 4" xfId="20650" xr:uid="{ECF71396-B4CE-4361-BE5E-005FE1B5D057}"/>
    <cellStyle name="Normal 2 2 5 3 2 3" xfId="9175" xr:uid="{234CD0DF-9B18-401B-BFA0-2D6ED5E58D02}"/>
    <cellStyle name="Normal 2 2 5 3 2 3 2" xfId="10516" xr:uid="{CE6027DE-E766-4677-A26F-8ED04EDD9D4D}"/>
    <cellStyle name="Normal 2 2 5 3 2 3 2 2" xfId="18744" xr:uid="{1FC8643B-6FB5-4644-A0A1-2813F1275421}"/>
    <cellStyle name="Normal 2 2 5 3 2 3 2 2 2" xfId="25256" xr:uid="{0ED6D52C-45D7-48C7-B6F9-8A0BEBA2907B}"/>
    <cellStyle name="Normal 2 2 5 3 2 3 2 3" xfId="22421" xr:uid="{5B69FDE0-73A2-4BBB-A45C-18242EB82C0A}"/>
    <cellStyle name="Normal 2 2 5 3 2 3 3" xfId="17424" xr:uid="{2A46AB29-A5E7-4946-871B-A512DC351D1D}"/>
    <cellStyle name="Normal 2 2 5 3 2 3 3 2" xfId="24000" xr:uid="{0E4AB5B9-0B4B-49AA-AB22-9E4A52ACF573}"/>
    <cellStyle name="Normal 2 2 5 3 2 3 4" xfId="21165" xr:uid="{FE8AFCFE-BD3D-49F8-9035-8B71917698B1}"/>
    <cellStyle name="Normal 2 2 5 3 2 4" xfId="9889" xr:uid="{A4FD59E7-1B68-4AF1-9C5E-3D53524E91A9}"/>
    <cellStyle name="Normal 2 2 5 3 2 4 2" xfId="18117" xr:uid="{F3003E37-4C36-4665-9A64-B227E9299A53}"/>
    <cellStyle name="Normal 2 2 5 3 2 4 2 2" xfId="24629" xr:uid="{D1CBAFA3-C33F-4E0E-B9C4-BF5B40784002}"/>
    <cellStyle name="Normal 2 2 5 3 2 4 3" xfId="21794" xr:uid="{8ABF7A5A-02BB-49CE-83A9-2F43BC206A6E}"/>
    <cellStyle name="Normal 2 2 5 3 2 5" xfId="10940" xr:uid="{A58A9956-542B-42EB-B669-7185E31169CA}"/>
    <cellStyle name="Normal 2 2 5 3 2 5 2" xfId="22835" xr:uid="{A2C48D38-BA4B-4E2C-9448-8E0458A30A43}"/>
    <cellStyle name="Normal 2 2 5 3 2 6" xfId="20232" xr:uid="{77DADDF6-D1F7-4015-8FFD-287A2F88CDBE}"/>
    <cellStyle name="Normal 2 2 5 3 2 7" xfId="8026" xr:uid="{1057393F-0E15-4DDB-BD99-02D39A260500}"/>
    <cellStyle name="Normal 2 2 5 3 3" xfId="8236" xr:uid="{6078A02E-1842-4451-9BA2-4DD965EE98A0}"/>
    <cellStyle name="Normal 2 2 5 3 3 2" xfId="10098" xr:uid="{2FF0F97D-C5A6-4170-B0D4-DDE4E92B8840}"/>
    <cellStyle name="Normal 2 2 5 3 3 2 2" xfId="18326" xr:uid="{C9A9E570-93A7-4427-98F8-2D10F980CB47}"/>
    <cellStyle name="Normal 2 2 5 3 3 2 2 2" xfId="24838" xr:uid="{97A8B585-AE60-4E52-8EAD-58E06A6A497D}"/>
    <cellStyle name="Normal 2 2 5 3 3 2 3" xfId="22003" xr:uid="{E636BAE4-007B-4C57-BD8C-523F22C3B543}"/>
    <cellStyle name="Normal 2 2 5 3 3 3" xfId="16917" xr:uid="{DBA83C89-6C6A-47CB-9C89-6D2D2D31F997}"/>
    <cellStyle name="Normal 2 2 5 3 3 3 2" xfId="23574" xr:uid="{B9FD64C9-D3B5-45DD-B770-1441E7E6ACF1}"/>
    <cellStyle name="Normal 2 2 5 3 3 4" xfId="20441" xr:uid="{2B876B2B-600B-4A55-A77E-6BB6C6200D11}"/>
    <cellStyle name="Normal 2 2 5 3 4" xfId="9174" xr:uid="{9B59D7B2-9A23-40DB-AC0F-FD671D3A2282}"/>
    <cellStyle name="Normal 2 2 5 3 4 2" xfId="10515" xr:uid="{20E210E9-BD6F-4DCD-AFD4-924B57EA83B5}"/>
    <cellStyle name="Normal 2 2 5 3 4 2 2" xfId="18743" xr:uid="{F4FFA6A0-BAA0-43A5-BE31-8110322DD5DE}"/>
    <cellStyle name="Normal 2 2 5 3 4 2 2 2" xfId="25255" xr:uid="{FA56D5E8-C7DA-44BD-BC26-2F98AA92B21D}"/>
    <cellStyle name="Normal 2 2 5 3 4 2 3" xfId="22420" xr:uid="{418EAAAA-E8E1-47E8-9F35-DB0CC85D8C36}"/>
    <cellStyle name="Normal 2 2 5 3 4 3" xfId="17423" xr:uid="{A4B08831-77C8-4418-89AD-33E282AA7172}"/>
    <cellStyle name="Normal 2 2 5 3 4 3 2" xfId="23999" xr:uid="{DECAEFAC-F4F6-4BA3-B681-472039992E45}"/>
    <cellStyle name="Normal 2 2 5 3 4 4" xfId="21164" xr:uid="{E26BE1A6-EB49-4D59-8A1E-5F7A1BD1AB9D}"/>
    <cellStyle name="Normal 2 2 5 3 5" xfId="9680" xr:uid="{5939C3DB-890C-4173-8D4A-5F8AFAE1D499}"/>
    <cellStyle name="Normal 2 2 5 3 5 2" xfId="17908" xr:uid="{0B2D0E37-64A7-4C00-BF8E-AF2AABAC951D}"/>
    <cellStyle name="Normal 2 2 5 3 5 2 2" xfId="24420" xr:uid="{7BF8209A-F575-4180-ABA7-90A598309BFA}"/>
    <cellStyle name="Normal 2 2 5 3 5 3" xfId="21585" xr:uid="{E1821486-87EC-4D90-9F9E-5B8F309934A6}"/>
    <cellStyle name="Normal 2 2 5 3 6" xfId="10939" xr:uid="{50E9ADFC-E205-4CF0-920B-A48C68D8EB97}"/>
    <cellStyle name="Normal 2 2 5 3 6 2" xfId="22834" xr:uid="{6B8A45F4-02C5-44C3-B231-94AAB39E8416}"/>
    <cellStyle name="Normal 2 2 5 3 7" xfId="20023" xr:uid="{B97FCC37-E8BA-444E-A548-4D83B1E2EC57}"/>
    <cellStyle name="Normal 2 2 5 3 8" xfId="7784" xr:uid="{8D97CCAF-212C-4E11-9966-6C0EF0B06923}"/>
    <cellStyle name="Normal 2 2 5 4" xfId="3239" xr:uid="{D0EAEF81-4496-4B3E-A819-B5A16820605B}"/>
    <cellStyle name="Normal 2 2 5 4 2" xfId="4296" xr:uid="{B4344B97-EDD9-4C46-93F8-71BF7D91ECB6}"/>
    <cellStyle name="Normal 2 2 5 4 3" xfId="8892" xr:uid="{7F4DF744-44A8-4865-8EBF-9306B92FC776}"/>
    <cellStyle name="Normal 2 2 5 5" xfId="3689" xr:uid="{DCFE647E-A4D2-4F5C-AA04-DF23D12A44C3}"/>
    <cellStyle name="Normal 2 2 5 5 2" xfId="8762" xr:uid="{4D82DA34-9F6B-42B1-AD15-2F74714203E1}"/>
    <cellStyle name="Normal 2 2 5 6" xfId="10936" xr:uid="{331FD402-01A3-47CB-96BD-F293E29434C7}"/>
    <cellStyle name="Normal 2 2 5 6 2" xfId="22831" xr:uid="{B3BFB26A-BFC0-4D5B-A168-B06EC9F3C2DA}"/>
    <cellStyle name="Normal 2 2 5 7" xfId="4531" xr:uid="{2553302A-1F08-4ADE-999E-E68D1F307DAE}"/>
    <cellStyle name="Normal 2 2 6" xfId="1100" xr:uid="{5777D325-186B-4238-88BA-7941BCAB1F63}"/>
    <cellStyle name="Normal 2 2 6 2" xfId="2245" xr:uid="{F1BAAD27-AC06-423C-9A3E-5AAEB222D91C}"/>
    <cellStyle name="Normal 2 2 6 2 2" xfId="3135" xr:uid="{DAD708F2-5B36-42CD-92A5-6B1FCF4A32FB}"/>
    <cellStyle name="Normal 2 2 6 2 2 2" xfId="4192" xr:uid="{1789EDBA-6717-41CB-A096-4226E7279BC2}"/>
    <cellStyle name="Normal 2 2 6 2 2 2 2" xfId="10308" xr:uid="{3E5DD40E-526D-4A66-BA02-520CF7EB230F}"/>
    <cellStyle name="Normal 2 2 6 2 2 2 2 2" xfId="18536" xr:uid="{6C14FC06-7F29-4A46-B3CB-E5283553FDDE}"/>
    <cellStyle name="Normal 2 2 6 2 2 2 2 2 2" xfId="25048" xr:uid="{0920FD24-6040-475F-ACE4-07E15D05567C}"/>
    <cellStyle name="Normal 2 2 6 2 2 2 2 3" xfId="22213" xr:uid="{9CADAB7D-2C38-4FA7-8DEA-8E76345E5731}"/>
    <cellStyle name="Normal 2 2 6 2 2 2 3" xfId="17126" xr:uid="{A61C48A6-1FF5-4D84-BA60-2CBAB967CDB4}"/>
    <cellStyle name="Normal 2 2 6 2 2 2 3 2" xfId="23783" xr:uid="{0DAE41D0-8186-45C2-A527-8302B88A1056}"/>
    <cellStyle name="Normal 2 2 6 2 2 2 4" xfId="20651" xr:uid="{159FE51E-A003-45CE-B53C-62DE6046BFC2}"/>
    <cellStyle name="Normal 2 2 6 2 2 2 5" xfId="8446" xr:uid="{C6F871F4-7B96-4CF8-B85F-6BE97482E462}"/>
    <cellStyle name="Normal 2 2 6 2 2 2 6" xfId="49534" xr:uid="{82E63B97-9D68-4FD4-BFFD-BB9269B1182E}"/>
    <cellStyle name="Normal 2 2 6 2 2 3" xfId="9178" xr:uid="{37C5DBF1-0E27-4851-8783-31827F54D4A5}"/>
    <cellStyle name="Normal 2 2 6 2 2 3 2" xfId="10518" xr:uid="{6E567C00-9C7E-4C8F-AD62-A025B3476505}"/>
    <cellStyle name="Normal 2 2 6 2 2 3 2 2" xfId="18746" xr:uid="{100AA53A-0344-493E-B2AE-770C055C3F4B}"/>
    <cellStyle name="Normal 2 2 6 2 2 3 2 2 2" xfId="25258" xr:uid="{8218913F-8243-4CBB-9E91-2B842A605ED8}"/>
    <cellStyle name="Normal 2 2 6 2 2 3 2 3" xfId="22423" xr:uid="{EC07F978-6851-4E76-B206-EFDD6D6CD833}"/>
    <cellStyle name="Normal 2 2 6 2 2 3 3" xfId="17426" xr:uid="{F2F14CCF-8D48-4424-A21D-3BA9F1585E21}"/>
    <cellStyle name="Normal 2 2 6 2 2 3 3 2" xfId="24002" xr:uid="{23FFB7E1-8A69-47F8-8017-37CD0CFD3A78}"/>
    <cellStyle name="Normal 2 2 6 2 2 3 4" xfId="21167" xr:uid="{984DEA44-4304-4DA2-B9D1-3A1767C84C85}"/>
    <cellStyle name="Normal 2 2 6 2 2 4" xfId="9890" xr:uid="{155CEAAC-3FC7-4338-A8BB-BC4FACF103D3}"/>
    <cellStyle name="Normal 2 2 6 2 2 4 2" xfId="18118" xr:uid="{C23A4C81-A5DA-4AA9-B83E-90E46580A819}"/>
    <cellStyle name="Normal 2 2 6 2 2 4 2 2" xfId="24630" xr:uid="{FE0C0B1C-E685-4016-BFCA-9D8654E771F1}"/>
    <cellStyle name="Normal 2 2 6 2 2 4 3" xfId="21795" xr:uid="{267E935C-02E9-4F2E-90B4-5A950BF48FF8}"/>
    <cellStyle name="Normal 2 2 6 2 2 5" xfId="10943" xr:uid="{33556639-7F9A-4B3E-879B-EF62F4D2BDC5}"/>
    <cellStyle name="Normal 2 2 6 2 2 5 2" xfId="22838" xr:uid="{1156D785-0B68-4F94-B836-9F99FB99A965}"/>
    <cellStyle name="Normal 2 2 6 2 2 6" xfId="20233" xr:uid="{070D4F05-C5D5-4823-8EA3-9A07D4A2001C}"/>
    <cellStyle name="Normal 2 2 6 2 2 7" xfId="8027" xr:uid="{979CD517-FBA4-4880-9859-34979AFA8D48}"/>
    <cellStyle name="Normal 2 2 6 2 2 8" xfId="32147" xr:uid="{81B4044C-C14F-4621-8A8D-DB5F695F4875}"/>
    <cellStyle name="Normal 2 2 6 2 3" xfId="3361" xr:uid="{0FA3136F-4AC3-4E8F-B048-60018B5195FC}"/>
    <cellStyle name="Normal 2 2 6 2 3 2" xfId="4402" xr:uid="{3A68C3D0-F64B-41D6-BCC3-B9D5F303C146}"/>
    <cellStyle name="Normal 2 2 6 2 3 2 2" xfId="18327" xr:uid="{539CCBFD-FB17-45F8-9371-C6B0D08ADB30}"/>
    <cellStyle name="Normal 2 2 6 2 3 2 2 2" xfId="24839" xr:uid="{6E7784D0-578B-46C9-9C29-0F122D25A811}"/>
    <cellStyle name="Normal 2 2 6 2 3 2 3" xfId="22004" xr:uid="{B694B402-91ED-42E2-993C-DC72C1311636}"/>
    <cellStyle name="Normal 2 2 6 2 3 2 4" xfId="10099" xr:uid="{90943EAA-2815-471D-92D7-D64839A62528}"/>
    <cellStyle name="Normal 2 2 6 2 3 3" xfId="16918" xr:uid="{7DC6A60E-BB80-4FAE-AE62-49AED179CB6A}"/>
    <cellStyle name="Normal 2 2 6 2 3 3 2" xfId="23575" xr:uid="{7C50D415-0537-4F10-90D1-41B81B4A7363}"/>
    <cellStyle name="Normal 2 2 6 2 3 4" xfId="20442" xr:uid="{6A384F6E-9330-4E67-B064-7019551EA34A}"/>
    <cellStyle name="Normal 2 2 6 2 3 5" xfId="8237" xr:uid="{7FD0898A-5810-4D3C-9921-E3EEC4730328}"/>
    <cellStyle name="Normal 2 2 6 2 4" xfId="3982" xr:uid="{69F44178-4E3D-478F-81F3-3E1247E89B08}"/>
    <cellStyle name="Normal 2 2 6 2 4 2" xfId="10517" xr:uid="{58008AD6-933A-4BF0-9232-533709A02A83}"/>
    <cellStyle name="Normal 2 2 6 2 4 2 2" xfId="18745" xr:uid="{B3FA597B-D08D-46CB-B961-9CFC4952A66A}"/>
    <cellStyle name="Normal 2 2 6 2 4 2 2 2" xfId="25257" xr:uid="{A650F1F5-FA1C-4F48-8510-0D5E66DB6E8E}"/>
    <cellStyle name="Normal 2 2 6 2 4 2 3" xfId="22422" xr:uid="{F693FB6B-4151-40A5-9A8A-1F0CCB0CB217}"/>
    <cellStyle name="Normal 2 2 6 2 4 3" xfId="17425" xr:uid="{F5C42D76-CD3F-4273-8E56-5254D2694060}"/>
    <cellStyle name="Normal 2 2 6 2 4 3 2" xfId="24001" xr:uid="{AE0C4177-19C6-40CF-B6A6-6E94D49C246D}"/>
    <cellStyle name="Normal 2 2 6 2 4 4" xfId="21166" xr:uid="{5FA19F70-C667-4A01-B46B-000D888EE66B}"/>
    <cellStyle name="Normal 2 2 6 2 4 5" xfId="9177" xr:uid="{4CC404F1-7950-4F56-B308-FE677F81E832}"/>
    <cellStyle name="Normal 2 2 6 2 5" xfId="9681" xr:uid="{CC9E762C-8092-41F8-B4EC-50773BFB658A}"/>
    <cellStyle name="Normal 2 2 6 2 5 2" xfId="17909" xr:uid="{74B4E266-0192-4485-AC18-3C10F941F549}"/>
    <cellStyle name="Normal 2 2 6 2 5 2 2" xfId="24421" xr:uid="{1527FC6B-79F3-419B-8C8D-A483319EDCDE}"/>
    <cellStyle name="Normal 2 2 6 2 5 3" xfId="21586" xr:uid="{EC19A207-FA91-44D6-84F7-E9FB55246992}"/>
    <cellStyle name="Normal 2 2 6 2 6" xfId="10942" xr:uid="{60140BC8-F367-4AC8-8171-3DE2C5F48A3C}"/>
    <cellStyle name="Normal 2 2 6 2 6 2" xfId="22837" xr:uid="{553CDB30-11B9-4111-B5FD-1AC0FC80C1D3}"/>
    <cellStyle name="Normal 2 2 6 2 7" xfId="20024" xr:uid="{DA0D67B2-4FEB-40A7-A5CB-3DCB164E8BF0}"/>
    <cellStyle name="Normal 2 2 6 2 8" xfId="7785" xr:uid="{06AE183E-2E82-4484-98F1-805F58C86E98}"/>
    <cellStyle name="Normal 2 2 6 3" xfId="3014" xr:uid="{F29F0718-00DA-4BA5-8A0E-1FF8DEFC0547}"/>
    <cellStyle name="Normal 2 2 6 3 2" xfId="4087" xr:uid="{339D0053-F927-42D7-B41A-9114A94BE5DB}"/>
    <cellStyle name="Normal 2 2 6 3 3" xfId="9176" xr:uid="{55DA94BE-75F2-4C10-A8E0-FA7C0260EE42}"/>
    <cellStyle name="Normal 2 2 6 4" xfId="3240" xr:uid="{622BD3BB-052E-4C4E-AB28-9E752E057FAA}"/>
    <cellStyle name="Normal 2 2 6 4 2" xfId="4297" xr:uid="{912F1DB6-6CC0-4DBF-9370-483FC3570187}"/>
    <cellStyle name="Normal 2 2 6 4 3" xfId="8763" xr:uid="{89326CEE-8DF7-4D66-BC3B-CDF6B89FBD5C}"/>
    <cellStyle name="Normal 2 2 6 5" xfId="3690" xr:uid="{BBFFA30B-459A-4502-B38B-EBD5877DEBF2}"/>
    <cellStyle name="Normal 2 2 6 5 2" xfId="22836" xr:uid="{AF5FBD83-E8D3-40AE-8697-47E94F263E91}"/>
    <cellStyle name="Normal 2 2 6 5 3" xfId="10941" xr:uid="{D164B852-7D9A-4AC2-9BB2-C086EBE42268}"/>
    <cellStyle name="Normal 2 2 6 6" xfId="6286" xr:uid="{F0A35B01-CBCE-4046-B84E-81C9822835E2}"/>
    <cellStyle name="Normal 2 2 7" xfId="1101" xr:uid="{E97C9D40-9504-4DBF-A7F9-D6F3A6921CE0}"/>
    <cellStyle name="Normal 2 2 7 2" xfId="2246" xr:uid="{546E28F5-168B-4DF4-9182-3A9EB70D1EBF}"/>
    <cellStyle name="Normal 2 2 7 2 2" xfId="3136" xr:uid="{0BFFE6DA-5356-44CE-8CA9-D858253B3412}"/>
    <cellStyle name="Normal 2 2 7 2 2 2" xfId="4193" xr:uid="{9EC98E10-DA2A-4660-AB85-2B2C06FF374F}"/>
    <cellStyle name="Normal 2 2 7 2 2 2 2" xfId="10309" xr:uid="{A7843153-A670-4CE6-9432-D99002899A0A}"/>
    <cellStyle name="Normal 2 2 7 2 2 2 2 2" xfId="18537" xr:uid="{2F1B8B22-2AEC-4501-BB30-EC81A91D0454}"/>
    <cellStyle name="Normal 2 2 7 2 2 2 2 2 2" xfId="25049" xr:uid="{43A9EF91-CF07-4339-BF1E-B1016AA7AC4C}"/>
    <cellStyle name="Normal 2 2 7 2 2 2 2 3" xfId="22214" xr:uid="{7628DDDF-B1A8-4EC7-8C6D-C406DFD31178}"/>
    <cellStyle name="Normal 2 2 7 2 2 2 3" xfId="17127" xr:uid="{C5EEA4B7-3AA2-4D4B-83AC-A7C6CB6FED2D}"/>
    <cellStyle name="Normal 2 2 7 2 2 2 3 2" xfId="23784" xr:uid="{2174C13C-21D8-48BD-B65F-5844ECFB79BC}"/>
    <cellStyle name="Normal 2 2 7 2 2 2 4" xfId="20652" xr:uid="{5F0F5A4B-67DC-49A7-8F5A-95D253B8151F}"/>
    <cellStyle name="Normal 2 2 7 2 2 2 5" xfId="8447" xr:uid="{CA8C4B0C-48E1-4206-B007-DE34074F35C6}"/>
    <cellStyle name="Normal 2 2 7 2 2 3" xfId="9181" xr:uid="{AC8E66E6-4D2B-4CB0-B9FA-70776CBA8996}"/>
    <cellStyle name="Normal 2 2 7 2 2 3 2" xfId="10521" xr:uid="{9B03D8A6-5941-4AC2-80F8-B4D724741B23}"/>
    <cellStyle name="Normal 2 2 7 2 2 3 2 2" xfId="18749" xr:uid="{C6BDDB77-4BB0-41D9-AA79-790A05B96B43}"/>
    <cellStyle name="Normal 2 2 7 2 2 3 2 2 2" xfId="25261" xr:uid="{965B1E1D-1D90-4A35-8A31-6234473D4A77}"/>
    <cellStyle name="Normal 2 2 7 2 2 3 2 3" xfId="22426" xr:uid="{E3F9CE38-0243-4863-B7F2-4D62281C0242}"/>
    <cellStyle name="Normal 2 2 7 2 2 3 3" xfId="17429" xr:uid="{AB841E89-B3F9-4251-A4F0-36BEA5FD2E09}"/>
    <cellStyle name="Normal 2 2 7 2 2 3 3 2" xfId="24005" xr:uid="{958AC08C-A76D-4893-92E0-F298A7298877}"/>
    <cellStyle name="Normal 2 2 7 2 2 3 4" xfId="21170" xr:uid="{DB2A27EB-6618-4B09-9FD6-30668BC4547A}"/>
    <cellStyle name="Normal 2 2 7 2 2 4" xfId="9891" xr:uid="{336DC3A0-37AE-4F5D-AB05-A123EE92F981}"/>
    <cellStyle name="Normal 2 2 7 2 2 4 2" xfId="18119" xr:uid="{B1EDA02B-D63C-452E-8C68-CF9568534488}"/>
    <cellStyle name="Normal 2 2 7 2 2 4 2 2" xfId="24631" xr:uid="{DEC6CAE0-3D39-4D9B-AB87-3DC21A97056C}"/>
    <cellStyle name="Normal 2 2 7 2 2 4 3" xfId="21796" xr:uid="{3190ADD4-BA75-44BC-9870-249086AAD367}"/>
    <cellStyle name="Normal 2 2 7 2 2 5" xfId="10946" xr:uid="{73473F8A-C28D-4363-A707-A314CF583E28}"/>
    <cellStyle name="Normal 2 2 7 2 2 5 2" xfId="22841" xr:uid="{6B69897A-75FE-4B00-A0E5-B2AD7E43368C}"/>
    <cellStyle name="Normal 2 2 7 2 2 6" xfId="20234" xr:uid="{1D585B32-F009-4478-82BE-2942F6F267F9}"/>
    <cellStyle name="Normal 2 2 7 2 2 7" xfId="8028" xr:uid="{A1F0C1EA-859B-40A0-81DC-FDFF97995A23}"/>
    <cellStyle name="Normal 2 2 7 2 3" xfId="3362" xr:uid="{A9792B2D-E46A-4C6E-B6DC-9ED3ABFFFFA5}"/>
    <cellStyle name="Normal 2 2 7 2 3 2" xfId="4403" xr:uid="{FB57543A-03DE-4BD3-9520-64934A7C696A}"/>
    <cellStyle name="Normal 2 2 7 2 3 2 2" xfId="18328" xr:uid="{CD10ED3E-DEA5-4958-9509-9D374997CF32}"/>
    <cellStyle name="Normal 2 2 7 2 3 2 2 2" xfId="24840" xr:uid="{8DC712DD-7523-419A-BFDB-D1E304FFB46B}"/>
    <cellStyle name="Normal 2 2 7 2 3 2 3" xfId="22005" xr:uid="{1B5B5CBA-FA51-4016-B78B-3CBE43077D8C}"/>
    <cellStyle name="Normal 2 2 7 2 3 2 4" xfId="10100" xr:uid="{10F6B972-054C-4490-992D-CB24816C4DDB}"/>
    <cellStyle name="Normal 2 2 7 2 3 3" xfId="16919" xr:uid="{2E667FED-6C9A-466B-91C0-B4F6036638DF}"/>
    <cellStyle name="Normal 2 2 7 2 3 3 2" xfId="23576" xr:uid="{EDC69CCD-722D-4164-AC97-66CB3AC0AACE}"/>
    <cellStyle name="Normal 2 2 7 2 3 4" xfId="20443" xr:uid="{0611E8E0-BAC2-430A-91C9-5BEE8912DFAB}"/>
    <cellStyle name="Normal 2 2 7 2 3 5" xfId="8238" xr:uid="{A0BFE507-83AF-4809-BE79-71AED2F0F940}"/>
    <cellStyle name="Normal 2 2 7 2 4" xfId="3983" xr:uid="{EB744E06-5A00-42C4-A88C-87355A8CEB79}"/>
    <cellStyle name="Normal 2 2 7 2 4 2" xfId="10520" xr:uid="{DABABBBE-5C51-4444-9CE6-AD441FEFD429}"/>
    <cellStyle name="Normal 2 2 7 2 4 2 2" xfId="18748" xr:uid="{EE1CA2FE-6817-499D-B61E-B3E184A8FA71}"/>
    <cellStyle name="Normal 2 2 7 2 4 2 2 2" xfId="25260" xr:uid="{94539A84-38CC-43E0-ADB1-ACB1E1BCE8ED}"/>
    <cellStyle name="Normal 2 2 7 2 4 2 3" xfId="22425" xr:uid="{64E8BF44-7375-4992-81BB-99BC96168F7D}"/>
    <cellStyle name="Normal 2 2 7 2 4 3" xfId="17428" xr:uid="{0B683188-0D31-4DA2-987F-7C8B1EC2833B}"/>
    <cellStyle name="Normal 2 2 7 2 4 3 2" xfId="24004" xr:uid="{DC136036-D063-4A20-86EC-71F94177E229}"/>
    <cellStyle name="Normal 2 2 7 2 4 4" xfId="21169" xr:uid="{7FCCA98E-7389-4FB8-A186-4007C63E249F}"/>
    <cellStyle name="Normal 2 2 7 2 4 5" xfId="9180" xr:uid="{FFDEB2D5-8710-4110-9C3C-7A2A4EDEF5BD}"/>
    <cellStyle name="Normal 2 2 7 2 5" xfId="9682" xr:uid="{3855C781-873D-4C0A-90C6-A1932D24A997}"/>
    <cellStyle name="Normal 2 2 7 2 5 2" xfId="17910" xr:uid="{1DE20419-37D4-4340-9FB7-CB03314E8067}"/>
    <cellStyle name="Normal 2 2 7 2 5 2 2" xfId="24422" xr:uid="{130B97C5-5CE0-4350-A475-1E1CF99BBA8E}"/>
    <cellStyle name="Normal 2 2 7 2 5 3" xfId="21587" xr:uid="{66C72010-3DD5-41F6-BDB9-D56BC96E2BFB}"/>
    <cellStyle name="Normal 2 2 7 2 6" xfId="10945" xr:uid="{17C59553-BEDB-430E-8314-90312B85E00C}"/>
    <cellStyle name="Normal 2 2 7 2 6 2" xfId="22840" xr:uid="{EFFAF9F0-76A6-4EF4-828C-66B068653557}"/>
    <cellStyle name="Normal 2 2 7 2 7" xfId="20025" xr:uid="{FE0277CB-944D-4794-A771-5889E2B4982B}"/>
    <cellStyle name="Normal 2 2 7 2 8" xfId="7786" xr:uid="{5C86C45D-2F6E-4A7B-93FE-DFC8C9F18324}"/>
    <cellStyle name="Normal 2 2 7 3" xfId="3015" xr:uid="{E7B10214-39F4-4122-94CD-804FDBE63CF9}"/>
    <cellStyle name="Normal 2 2 7 3 2" xfId="4088" xr:uid="{28AEF934-746D-4570-BE97-8D730E9E88AF}"/>
    <cellStyle name="Normal 2 2 7 3 2 2" xfId="10236" xr:uid="{7B842257-FA5C-464D-A9E3-658C07701004}"/>
    <cellStyle name="Normal 2 2 7 3 2 2 2" xfId="18464" xr:uid="{C5C629EB-C1B8-4111-9A30-BEE545B4B04A}"/>
    <cellStyle name="Normal 2 2 7 3 2 2 2 2" xfId="24976" xr:uid="{7D91A629-770B-4E05-BC6E-14449515C990}"/>
    <cellStyle name="Normal 2 2 7 3 2 2 3" xfId="22141" xr:uid="{B6A920BA-B09A-456D-A04A-052F34185F8A}"/>
    <cellStyle name="Normal 2 2 7 3 2 3" xfId="17054" xr:uid="{F41BDAF7-752E-4E7D-A5D2-63B4E39B7CD3}"/>
    <cellStyle name="Normal 2 2 7 3 2 3 2" xfId="23711" xr:uid="{48204513-F16D-4EC6-9788-0B705BDD9DA9}"/>
    <cellStyle name="Normal 2 2 7 3 2 4" xfId="20579" xr:uid="{98AC3A2E-85B2-4DC9-970A-FAD51CB4A578}"/>
    <cellStyle name="Normal 2 2 7 3 2 5" xfId="8374" xr:uid="{CE012FA8-DA59-4531-8667-77B307B6F26B}"/>
    <cellStyle name="Normal 2 2 7 3 3" xfId="9182" xr:uid="{D4165ABE-3C37-4328-BFB1-40EAA3E95752}"/>
    <cellStyle name="Normal 2 2 7 3 3 2" xfId="10522" xr:uid="{FF2D70D9-7686-44CD-9360-6F0501F05F00}"/>
    <cellStyle name="Normal 2 2 7 3 3 2 2" xfId="18750" xr:uid="{9C060613-66B2-40EA-99F6-FBC6A94191C7}"/>
    <cellStyle name="Normal 2 2 7 3 3 2 2 2" xfId="25262" xr:uid="{553AC090-7FA7-4F24-A1D4-36C9D4B28D6E}"/>
    <cellStyle name="Normal 2 2 7 3 3 2 3" xfId="22427" xr:uid="{04D7F253-19F6-4D3E-9ABE-470639139C11}"/>
    <cellStyle name="Normal 2 2 7 3 3 3" xfId="17430" xr:uid="{390CB996-E3F2-4D2A-B73A-60043981EA61}"/>
    <cellStyle name="Normal 2 2 7 3 3 3 2" xfId="24006" xr:uid="{0D8C4BC6-6F44-4A79-B278-2BABE1C2D148}"/>
    <cellStyle name="Normal 2 2 7 3 3 4" xfId="21171" xr:uid="{E51FBBFB-A85E-416A-810B-D13CD6A789AC}"/>
    <cellStyle name="Normal 2 2 7 3 4" xfId="9818" xr:uid="{819C8E48-55D1-4380-9FE6-8DC91DB2658F}"/>
    <cellStyle name="Normal 2 2 7 3 4 2" xfId="18046" xr:uid="{D4522429-3F68-447B-8B1F-A0DB2FF643A0}"/>
    <cellStyle name="Normal 2 2 7 3 4 2 2" xfId="24558" xr:uid="{6A8D3B40-D640-482D-BF1F-719AF9056B83}"/>
    <cellStyle name="Normal 2 2 7 3 4 3" xfId="21723" xr:uid="{4EA9DD4A-A702-432A-9D22-3127728BE924}"/>
    <cellStyle name="Normal 2 2 7 3 5" xfId="10947" xr:uid="{D38AA3E1-58E1-49A6-BFC8-BCB48C3964E3}"/>
    <cellStyle name="Normal 2 2 7 3 5 2" xfId="22842" xr:uid="{B00297A7-F9B3-4239-98BE-646A514B4589}"/>
    <cellStyle name="Normal 2 2 7 3 6" xfId="20161" xr:uid="{25044FBF-86FF-445F-84F9-EBCA68DB9ADE}"/>
    <cellStyle name="Normal 2 2 7 3 7" xfId="7955" xr:uid="{D1448735-E4DB-4585-850B-2D21788273FB}"/>
    <cellStyle name="Normal 2 2 7 4" xfId="3241" xr:uid="{9C98FCC0-CE39-4B99-A267-A864E6A67081}"/>
    <cellStyle name="Normal 2 2 7 4 2" xfId="4298" xr:uid="{86D75ED3-4740-4573-B7D8-5B982AA93444}"/>
    <cellStyle name="Normal 2 2 7 4 2 2" xfId="10519" xr:uid="{A8DC500A-358C-49DF-A792-DBCB7B17D4F3}"/>
    <cellStyle name="Normal 2 2 7 4 2 2 2" xfId="18747" xr:uid="{F414B864-1EE8-424E-9F17-478ED1D7547E}"/>
    <cellStyle name="Normal 2 2 7 4 2 2 2 2" xfId="25259" xr:uid="{C250E5C4-3392-4DEC-B3FF-05BBB4F8EEA7}"/>
    <cellStyle name="Normal 2 2 7 4 2 2 3" xfId="22424" xr:uid="{8ADF4E20-39CD-4D29-B496-1AFDD415626E}"/>
    <cellStyle name="Normal 2 2 7 4 2 3" xfId="17427" xr:uid="{46635E56-229B-4B76-A301-E4582EB01A74}"/>
    <cellStyle name="Normal 2 2 7 4 2 3 2" xfId="24003" xr:uid="{9D115BB9-217E-45C5-B6B0-F60ECDB67661}"/>
    <cellStyle name="Normal 2 2 7 4 2 4" xfId="21168" xr:uid="{4B82E186-34AA-4CEA-AEC9-CBEC1E7D56E5}"/>
    <cellStyle name="Normal 2 2 7 4 2 5" xfId="9179" xr:uid="{DBCC16D2-CEBA-4914-9A7A-D9F3EE57BCCF}"/>
    <cellStyle name="Normal 2 2 7 4 3" xfId="10027" xr:uid="{934ABF93-C421-4DD3-95DA-289ABEE3ADFC}"/>
    <cellStyle name="Normal 2 2 7 4 3 2" xfId="18255" xr:uid="{A1ACFB2A-D98F-4D79-A663-7E8904696980}"/>
    <cellStyle name="Normal 2 2 7 4 3 2 2" xfId="24767" xr:uid="{D4B20BAF-C26F-4DB7-9F26-53485DA3CA3C}"/>
    <cellStyle name="Normal 2 2 7 4 3 3" xfId="21932" xr:uid="{57784645-AC9C-4083-AE26-8C26CAF99B46}"/>
    <cellStyle name="Normal 2 2 7 4 4" xfId="16854" xr:uid="{A6FA53ED-1A95-4F6D-8BE1-F0422F3AAA7B}"/>
    <cellStyle name="Normal 2 2 7 4 4 2" xfId="23513" xr:uid="{536446F2-5842-4741-8501-3549543FA718}"/>
    <cellStyle name="Normal 2 2 7 4 5" xfId="20370" xr:uid="{D2B0EA07-D42A-458F-9C50-23D28A0FE956}"/>
    <cellStyle name="Normal 2 2 7 4 6" xfId="8165" xr:uid="{7FC98DC9-E907-48AA-BAC5-27236008BC1F}"/>
    <cellStyle name="Normal 2 2 7 5" xfId="3691" xr:uid="{032B6894-32E7-4690-8381-95B99E303ECE}"/>
    <cellStyle name="Normal 2 2 7 5 2" xfId="8764" xr:uid="{29292D54-1F28-4E58-97A6-B8DFC055F52D}"/>
    <cellStyle name="Normal 2 2 7 6" xfId="9609" xr:uid="{EFBDA7A9-E407-4A18-B028-35FC5C74569D}"/>
    <cellStyle name="Normal 2 2 7 6 2" xfId="17837" xr:uid="{FA74CA73-73FB-417F-B8CF-3FC694CFE04E}"/>
    <cellStyle name="Normal 2 2 7 6 2 2" xfId="24349" xr:uid="{DC723231-2208-4CBF-9C22-85761DD38591}"/>
    <cellStyle name="Normal 2 2 7 6 3" xfId="21514" xr:uid="{4F825C69-5462-4C83-826E-B2AF8535C608}"/>
    <cellStyle name="Normal 2 2 7 7" xfId="10944" xr:uid="{5C79276B-0458-454E-9B2B-8CDFD8042F05}"/>
    <cellStyle name="Normal 2 2 7 7 2" xfId="22839" xr:uid="{CAA3046A-AD65-4FE1-B99B-A1D284110991}"/>
    <cellStyle name="Normal 2 2 7 8" xfId="19726" xr:uid="{C0AEB077-15ED-434F-B2BA-A858B2BA4913}"/>
    <cellStyle name="Normal 2 2 7 9" xfId="6287" xr:uid="{D6E8C907-A9CB-44F4-99B5-FB2E567EFF9E}"/>
    <cellStyle name="Normal 2 2 8" xfId="1102" xr:uid="{8ED9ECD9-6607-4111-AC4B-BCC083B97BE7}"/>
    <cellStyle name="Normal 2 2 8 2" xfId="2247" xr:uid="{958D040B-AF42-4DE8-82E6-E181CFA73721}"/>
    <cellStyle name="Normal 2 2 8 2 2" xfId="3137" xr:uid="{9F7AD9CA-911D-427A-9730-79381647B55F}"/>
    <cellStyle name="Normal 2 2 8 2 2 2" xfId="4194" xr:uid="{0E910ACB-468F-45C0-A182-C95D28A50FCE}"/>
    <cellStyle name="Normal 2 2 8 2 2 2 2" xfId="10310" xr:uid="{5A365F1C-FC69-4094-8631-04A3DC046B7B}"/>
    <cellStyle name="Normal 2 2 8 2 2 2 2 2" xfId="18538" xr:uid="{59D0ECD5-53E6-47A3-B12B-10CA8735941E}"/>
    <cellStyle name="Normal 2 2 8 2 2 2 2 2 2" xfId="25050" xr:uid="{E0E257ED-0712-4E20-BAF8-AED92625EF10}"/>
    <cellStyle name="Normal 2 2 8 2 2 2 2 3" xfId="22215" xr:uid="{534EE501-798F-454E-9221-D50634B4F7FC}"/>
    <cellStyle name="Normal 2 2 8 2 2 2 3" xfId="17128" xr:uid="{A360DB92-164E-41AA-B738-677B617F1ACE}"/>
    <cellStyle name="Normal 2 2 8 2 2 2 3 2" xfId="23785" xr:uid="{FE0A6B9D-0E37-40EE-B7C7-94E6B1900586}"/>
    <cellStyle name="Normal 2 2 8 2 2 2 4" xfId="20653" xr:uid="{096951DC-367D-477D-9447-82ED35B54E67}"/>
    <cellStyle name="Normal 2 2 8 2 2 2 5" xfId="8448" xr:uid="{7CF9B442-24DB-4182-9289-AA85470E6FF8}"/>
    <cellStyle name="Normal 2 2 8 2 2 3" xfId="9184" xr:uid="{7331F266-3D26-4867-A9E0-F789763A555B}"/>
    <cellStyle name="Normal 2 2 8 2 2 3 2" xfId="10524" xr:uid="{02A2D564-096F-46AD-8F01-E1936BB22B76}"/>
    <cellStyle name="Normal 2 2 8 2 2 3 2 2" xfId="18752" xr:uid="{15B9046F-1F47-44CA-A527-B2190B0D57B9}"/>
    <cellStyle name="Normal 2 2 8 2 2 3 2 2 2" xfId="25264" xr:uid="{4B620BF6-92B9-40BA-B45E-EDEFD688C32D}"/>
    <cellStyle name="Normal 2 2 8 2 2 3 2 3" xfId="22429" xr:uid="{843CE0FB-DE6C-405E-B51B-D54DB7983F2E}"/>
    <cellStyle name="Normal 2 2 8 2 2 3 3" xfId="17432" xr:uid="{7ABFA61D-BB85-441E-9426-FA051A5EC92E}"/>
    <cellStyle name="Normal 2 2 8 2 2 3 3 2" xfId="24008" xr:uid="{5BFB9E80-4B6A-4F5D-9D5A-744B6DD55C92}"/>
    <cellStyle name="Normal 2 2 8 2 2 3 4" xfId="21173" xr:uid="{25C163AE-80A9-4E0A-BB3F-74FE7E57723A}"/>
    <cellStyle name="Normal 2 2 8 2 2 4" xfId="9892" xr:uid="{E10F4E4E-62B2-4AF5-B206-5E069F5C0630}"/>
    <cellStyle name="Normal 2 2 8 2 2 4 2" xfId="18120" xr:uid="{3AFD2034-C654-4C62-A12F-C56D224EC2F2}"/>
    <cellStyle name="Normal 2 2 8 2 2 4 2 2" xfId="24632" xr:uid="{08D25D6A-99FC-45C5-B1FB-F75B98BBDC52}"/>
    <cellStyle name="Normal 2 2 8 2 2 4 3" xfId="21797" xr:uid="{4F28D2EC-AD05-4AFC-85E1-5BA51F095E44}"/>
    <cellStyle name="Normal 2 2 8 2 2 5" xfId="10950" xr:uid="{B30C5E1D-B342-42EE-9393-CBF54E0DAF49}"/>
    <cellStyle name="Normal 2 2 8 2 2 5 2" xfId="22845" xr:uid="{C27A90E6-422A-4B40-A781-0EDF772240CC}"/>
    <cellStyle name="Normal 2 2 8 2 2 6" xfId="20235" xr:uid="{28CD14A0-5185-44E0-88E0-05EDB38FF5A9}"/>
    <cellStyle name="Normal 2 2 8 2 2 7" xfId="8029" xr:uid="{C78BFB7D-4836-4B98-B421-1B5079ECD220}"/>
    <cellStyle name="Normal 2 2 8 2 3" xfId="3363" xr:uid="{4AD8C6CC-0433-440B-8A16-242A02472960}"/>
    <cellStyle name="Normal 2 2 8 2 3 2" xfId="4404" xr:uid="{4A7998D6-ECF0-460D-A138-708E7DB3AE6E}"/>
    <cellStyle name="Normal 2 2 8 2 3 2 2" xfId="18329" xr:uid="{2AAC3FDF-18AC-494B-BB17-383B469A95B3}"/>
    <cellStyle name="Normal 2 2 8 2 3 2 2 2" xfId="24841" xr:uid="{E506DDF8-41B1-4A4A-97E2-2E2DEEEC3B14}"/>
    <cellStyle name="Normal 2 2 8 2 3 2 3" xfId="22006" xr:uid="{6B23A297-9AAD-41AA-87F6-E123D885F82B}"/>
    <cellStyle name="Normal 2 2 8 2 3 2 4" xfId="10101" xr:uid="{FD6CC126-2849-4422-920B-078565D734A3}"/>
    <cellStyle name="Normal 2 2 8 2 3 3" xfId="16920" xr:uid="{A172AF93-0F5A-40CC-BF61-DBBDBF394295}"/>
    <cellStyle name="Normal 2 2 8 2 3 3 2" xfId="23577" xr:uid="{92DAD67B-261C-4FE7-9616-938DAE1C7F07}"/>
    <cellStyle name="Normal 2 2 8 2 3 4" xfId="20444" xr:uid="{0B9D96C6-11A7-4BD6-903C-5AC947F6FB13}"/>
    <cellStyle name="Normal 2 2 8 2 3 5" xfId="8239" xr:uid="{6BA9CDA6-A3FF-4808-9C8A-B398F530E94D}"/>
    <cellStyle name="Normal 2 2 8 2 4" xfId="3984" xr:uid="{0687F900-3F6C-48E3-9AA7-927FB8DAAEE1}"/>
    <cellStyle name="Normal 2 2 8 2 4 2" xfId="10523" xr:uid="{E964EBBA-6345-44EF-9117-F8A0A7E6414C}"/>
    <cellStyle name="Normal 2 2 8 2 4 2 2" xfId="18751" xr:uid="{A9F88EC6-3A21-454E-A5F1-0482CA05C716}"/>
    <cellStyle name="Normal 2 2 8 2 4 2 2 2" xfId="25263" xr:uid="{61A83AC3-94F5-43FB-8664-963094E5DB79}"/>
    <cellStyle name="Normal 2 2 8 2 4 2 3" xfId="22428" xr:uid="{BABF88DA-EECD-49EE-A7E4-336A334AFC9A}"/>
    <cellStyle name="Normal 2 2 8 2 4 3" xfId="17431" xr:uid="{31BB89BB-89A2-4BA1-868A-FD8EE4453C75}"/>
    <cellStyle name="Normal 2 2 8 2 4 3 2" xfId="24007" xr:uid="{835097FF-1FAE-4265-A727-C0314042C7D4}"/>
    <cellStyle name="Normal 2 2 8 2 4 4" xfId="21172" xr:uid="{3BDE69AB-3DA4-4917-A96A-0E375095B4B4}"/>
    <cellStyle name="Normal 2 2 8 2 4 5" xfId="9183" xr:uid="{1FB22FC9-CA50-4BC6-A464-DC647D42BB69}"/>
    <cellStyle name="Normal 2 2 8 2 5" xfId="9683" xr:uid="{00E80A2B-1A50-417F-AB16-A1B01F0F1386}"/>
    <cellStyle name="Normal 2 2 8 2 5 2" xfId="17911" xr:uid="{C5FE5A38-6ADD-4D5F-9613-87A834AE28B3}"/>
    <cellStyle name="Normal 2 2 8 2 5 2 2" xfId="24423" xr:uid="{DAA36725-DFA8-4D29-A66B-678E1D8E4A13}"/>
    <cellStyle name="Normal 2 2 8 2 5 3" xfId="21588" xr:uid="{FFEED7BB-8A95-49C1-9F5C-D20775197C13}"/>
    <cellStyle name="Normal 2 2 8 2 6" xfId="10949" xr:uid="{9D7BD744-0097-4D7E-9D2E-52489F2CE9EA}"/>
    <cellStyle name="Normal 2 2 8 2 6 2" xfId="22844" xr:uid="{92E9EEEF-5E44-4EEC-8249-5FBAC9712F77}"/>
    <cellStyle name="Normal 2 2 8 2 7" xfId="20026" xr:uid="{1C44914A-A3E8-423A-B789-3BE1EBF2A9D4}"/>
    <cellStyle name="Normal 2 2 8 2 8" xfId="7787" xr:uid="{2FF7C1E6-D64F-4555-9F85-E043879BA648}"/>
    <cellStyle name="Normal 2 2 8 3" xfId="3016" xr:uid="{91757E3E-18CB-4DE3-AEA3-CD1341E6AB7A}"/>
    <cellStyle name="Normal 2 2 8 3 2" xfId="4089" xr:uid="{8F1E15D1-5A57-4931-AFF6-8988E051179F}"/>
    <cellStyle name="Normal 2 2 8 3 3" xfId="10951" xr:uid="{AF683841-5756-4C76-8380-5103D2A2D628}"/>
    <cellStyle name="Normal 2 2 8 4" xfId="3242" xr:uid="{500982DF-3871-48D3-853C-84552881C599}"/>
    <cellStyle name="Normal 2 2 8 4 2" xfId="4299" xr:uid="{0C680A57-B807-43C2-A4E1-D92F65136426}"/>
    <cellStyle name="Normal 2 2 8 4 2 2" xfId="22843" xr:uid="{3E105E5F-44E4-4D08-BDE5-373370CEB6ED}"/>
    <cellStyle name="Normal 2 2 8 4 3" xfId="10948" xr:uid="{7B96F68E-193D-4CEC-B72D-BC1B97587A2B}"/>
    <cellStyle name="Normal 2 2 8 5" xfId="3692" xr:uid="{7C274C75-E8F7-49A4-9B81-F25246356C0B}"/>
    <cellStyle name="Normal 2 2 8 6" xfId="6288" xr:uid="{8EDF5ED9-1CD6-45E1-82F4-F72F48AF86C6}"/>
    <cellStyle name="Normal 2 2 9" xfId="1103" xr:uid="{73280C91-4EB3-4886-8FFD-D644978973BC}"/>
    <cellStyle name="Normal 2 2 9 2" xfId="2248" xr:uid="{C7275F2C-91B8-4798-861F-EB665B54FAA1}"/>
    <cellStyle name="Normal 2 2 9 2 2" xfId="3138" xr:uid="{C7AE6D83-5851-4A91-A527-2E2DA0014BC6}"/>
    <cellStyle name="Normal 2 2 9 2 2 2" xfId="4195" xr:uid="{026FF8AA-A92C-49ED-8AD6-27A266722ACF}"/>
    <cellStyle name="Normal 2 2 9 2 2 2 2" xfId="18539" xr:uid="{C5583948-15BC-4311-9DF4-9E8EDCCCF1B8}"/>
    <cellStyle name="Normal 2 2 9 2 2 2 2 2" xfId="25051" xr:uid="{0DF0ABB4-63DE-4873-8B37-46D9744136E2}"/>
    <cellStyle name="Normal 2 2 9 2 2 2 3" xfId="22216" xr:uid="{9B3137F3-6239-45D6-94CB-5B560ECAB971}"/>
    <cellStyle name="Normal 2 2 9 2 2 2 4" xfId="10311" xr:uid="{F32620A8-1CDB-4379-963F-5B3F7F26FAB6}"/>
    <cellStyle name="Normal 2 2 9 2 2 3" xfId="17129" xr:uid="{194F4DBD-BA3F-45A4-B5BB-3F8E5F2309B1}"/>
    <cellStyle name="Normal 2 2 9 2 2 3 2" xfId="23786" xr:uid="{2A9AD79D-F4EA-4105-B921-C3293CF25E23}"/>
    <cellStyle name="Normal 2 2 9 2 2 4" xfId="20654" xr:uid="{24F8E623-CDA1-4756-9332-6AC5A60386D5}"/>
    <cellStyle name="Normal 2 2 9 2 2 5" xfId="8449" xr:uid="{404D9B76-1C36-42A8-B659-26504BD70DAB}"/>
    <cellStyle name="Normal 2 2 9 2 3" xfId="3364" xr:uid="{97ADC8B6-7F45-4B87-A06B-85F04E920241}"/>
    <cellStyle name="Normal 2 2 9 2 3 2" xfId="4405" xr:uid="{91C393D9-A372-4B2A-9FC7-E1E10C0605B2}"/>
    <cellStyle name="Normal 2 2 9 2 3 2 2" xfId="18754" xr:uid="{CB14A1CA-307E-4A6E-B9A8-01863EB316A9}"/>
    <cellStyle name="Normal 2 2 9 2 3 2 2 2" xfId="25266" xr:uid="{EBB06922-D1A6-4CA0-9683-0C5B3E87AC12}"/>
    <cellStyle name="Normal 2 2 9 2 3 2 3" xfId="22431" xr:uid="{454FA399-5702-4056-934E-DDE688897402}"/>
    <cellStyle name="Normal 2 2 9 2 3 2 4" xfId="10526" xr:uid="{0895AB7E-8498-4F75-94B4-AEC14B3597C2}"/>
    <cellStyle name="Normal 2 2 9 2 3 3" xfId="17434" xr:uid="{907A570D-E765-4421-A4DA-16CD48D1FAF1}"/>
    <cellStyle name="Normal 2 2 9 2 3 3 2" xfId="24010" xr:uid="{1901BEBE-D570-4CF9-9E86-8162A89F0CDA}"/>
    <cellStyle name="Normal 2 2 9 2 3 4" xfId="21175" xr:uid="{28944FA2-2721-4906-A18C-833480E1BE98}"/>
    <cellStyle name="Normal 2 2 9 2 3 5" xfId="9186" xr:uid="{F258FAC5-1838-43E1-BB5D-BA8C3FAFFE60}"/>
    <cellStyle name="Normal 2 2 9 2 4" xfId="3985" xr:uid="{EDFC86F7-E081-4B0D-B716-A1B5ECF22A67}"/>
    <cellStyle name="Normal 2 2 9 2 4 2" xfId="18121" xr:uid="{2579FF9A-09FC-42FC-8D40-6FEE6DEDBE9A}"/>
    <cellStyle name="Normal 2 2 9 2 4 2 2" xfId="24633" xr:uid="{A3FFA166-6EE2-4CCB-80EC-0EBC21C1C1C1}"/>
    <cellStyle name="Normal 2 2 9 2 4 3" xfId="21798" xr:uid="{844B2CB0-49D1-4A07-A7A0-E39466B40923}"/>
    <cellStyle name="Normal 2 2 9 2 4 4" xfId="9893" xr:uid="{44F4DA7B-5724-4985-AA12-602F6AF27547}"/>
    <cellStyle name="Normal 2 2 9 2 5" xfId="10953" xr:uid="{E09EB42B-A774-428A-9E9C-0099A68DE08B}"/>
    <cellStyle name="Normal 2 2 9 2 5 2" xfId="22847" xr:uid="{26BA40C4-418C-471B-AEB5-154C1E0BD616}"/>
    <cellStyle name="Normal 2 2 9 2 6" xfId="20236" xr:uid="{2B8E9DD8-025B-4727-B7EB-B57A94993678}"/>
    <cellStyle name="Normal 2 2 9 2 7" xfId="8030" xr:uid="{5A7944F6-D877-4A68-B2E2-07E61F91F1D6}"/>
    <cellStyle name="Normal 2 2 9 3" xfId="3017" xr:uid="{56B62852-97B2-4906-960D-9787A18241D5}"/>
    <cellStyle name="Normal 2 2 9 3 2" xfId="4090" xr:uid="{074B20A0-FAD8-489D-896E-B4D00B66A471}"/>
    <cellStyle name="Normal 2 2 9 3 2 2" xfId="10525" xr:uid="{FE105D85-1FF3-4342-8D87-80CF95BCF3DC}"/>
    <cellStyle name="Normal 2 2 9 3 2 2 2" xfId="18753" xr:uid="{679A7725-1C83-4A3B-9052-998373FA1405}"/>
    <cellStyle name="Normal 2 2 9 3 2 2 2 2" xfId="25265" xr:uid="{C27A6E57-586E-48B7-AC9C-0E09AC420074}"/>
    <cellStyle name="Normal 2 2 9 3 2 2 3" xfId="22430" xr:uid="{51BBBD9F-CB8F-4BBB-89BD-26D6A1B064BF}"/>
    <cellStyle name="Normal 2 2 9 3 2 3" xfId="17433" xr:uid="{223D2E50-3D9A-4682-BC3F-0016D9648394}"/>
    <cellStyle name="Normal 2 2 9 3 2 3 2" xfId="24009" xr:uid="{5C647F1B-A436-401C-A249-9EE3F641F1B2}"/>
    <cellStyle name="Normal 2 2 9 3 2 4" xfId="21174" xr:uid="{A640F354-3E92-45E1-A6BC-874F076F3F82}"/>
    <cellStyle name="Normal 2 2 9 3 2 5" xfId="9185" xr:uid="{65DC12F2-B8BE-47A4-8F0E-CC194A9E0E3B}"/>
    <cellStyle name="Normal 2 2 9 3 3" xfId="10102" xr:uid="{870BC1E7-D500-4F3D-9453-1EBD87C91BCA}"/>
    <cellStyle name="Normal 2 2 9 3 3 2" xfId="18330" xr:uid="{9974E10E-9602-4BCB-AA9B-F4E770490DDD}"/>
    <cellStyle name="Normal 2 2 9 3 3 2 2" xfId="24842" xr:uid="{28B347F4-1535-4ED6-AACC-104FA58AB654}"/>
    <cellStyle name="Normal 2 2 9 3 3 3" xfId="22007" xr:uid="{3185E651-A24F-477B-AB51-A5462D5DC1B0}"/>
    <cellStyle name="Normal 2 2 9 3 4" xfId="16921" xr:uid="{0632294F-2A5F-4D72-89C3-CBF3E7327C48}"/>
    <cellStyle name="Normal 2 2 9 3 4 2" xfId="23578" xr:uid="{FA925340-6DEE-42D9-8679-D0BC6A3B013D}"/>
    <cellStyle name="Normal 2 2 9 3 5" xfId="20445" xr:uid="{F138FD37-E303-4352-9A87-9258ACF59AA1}"/>
    <cellStyle name="Normal 2 2 9 3 6" xfId="8240" xr:uid="{FCCA38CE-6D0F-43FC-88DF-1A555FFBED43}"/>
    <cellStyle name="Normal 2 2 9 4" xfId="3243" xr:uid="{07761553-678C-42B6-A553-68B3017CDA3A}"/>
    <cellStyle name="Normal 2 2 9 4 2" xfId="4300" xr:uid="{6191C131-2571-4454-91CA-49ED4995EA96}"/>
    <cellStyle name="Normal 2 2 9 4 3" xfId="8765" xr:uid="{3219ED4F-2E39-48B6-93CF-63DE1AD02B98}"/>
    <cellStyle name="Normal 2 2 9 5" xfId="3693" xr:uid="{A7F43286-EFA9-4FBE-A0E2-667FA48F688C}"/>
    <cellStyle name="Normal 2 2 9 5 2" xfId="17912" xr:uid="{3E2CF04C-23B7-423C-97F4-10FC5D43E02A}"/>
    <cellStyle name="Normal 2 2 9 5 2 2" xfId="24424" xr:uid="{2E42388E-EA18-4588-9360-3143E11B594D}"/>
    <cellStyle name="Normal 2 2 9 5 3" xfId="21589" xr:uid="{D870F598-2922-4299-A40B-854275F762F3}"/>
    <cellStyle name="Normal 2 2 9 5 4" xfId="9684" xr:uid="{2EDCA7DB-E65F-441E-884C-16F6499D7F95}"/>
    <cellStyle name="Normal 2 2 9 6" xfId="10952" xr:uid="{D4B7AFF8-5CC0-4C8A-B779-D1F6B975D840}"/>
    <cellStyle name="Normal 2 2 9 6 2" xfId="22846" xr:uid="{99D3B47C-333B-40F5-ADCF-DACB042E53C6}"/>
    <cellStyle name="Normal 2 2 9 7" xfId="20027" xr:uid="{27F807E1-4370-4467-BC51-889B8BEC465C}"/>
    <cellStyle name="Normal 2 2 9 8" xfId="7788" xr:uid="{A80180CD-D759-4B33-AE5D-9B45370970AD}"/>
    <cellStyle name="Normal 2 2_ELC" xfId="6289" xr:uid="{A1B552C4-3342-4EEB-87CB-174AF31FA64D}"/>
    <cellStyle name="Normal 2 20" xfId="3005" xr:uid="{26D0E8E0-BE13-4962-84C9-75E902753302}"/>
    <cellStyle name="Normal 2 20 2" xfId="4078" xr:uid="{BCCCA6A2-A9DD-448A-B9CE-74109A7F34E3}"/>
    <cellStyle name="Normal 2 20 3" xfId="6290" xr:uid="{08A2E320-71EA-42C6-BC52-7465FBCAB0BE}"/>
    <cellStyle name="Normal 2 21" xfId="3231" xr:uid="{A78C1313-C5DE-437B-82C6-C8E5D339DDCB}"/>
    <cellStyle name="Normal 2 21 2" xfId="4288" xr:uid="{FFF11A67-219F-44DB-9977-3C9C286F0906}"/>
    <cellStyle name="Normal 2 21 3" xfId="6291" xr:uid="{4456483C-F473-493B-8B76-A32B41FAA2CF}"/>
    <cellStyle name="Normal 2 22" xfId="3430" xr:uid="{C031E150-6E1B-495F-86BA-4FEE0A1148D7}"/>
    <cellStyle name="Normal 2 22 2" xfId="4470" xr:uid="{4C51A6C6-8560-4AB3-ACA2-0FBDDEB0D8FB}"/>
    <cellStyle name="Normal 2 22 3" xfId="6292" xr:uid="{93A78B03-7D59-4C62-8FB4-73AD2DDE285F}"/>
    <cellStyle name="Normal 2 23" xfId="3440" xr:uid="{6A8BD242-61A2-48D4-8898-E07E8F3BBC4A}"/>
    <cellStyle name="Normal 2 23 2" xfId="6293" xr:uid="{657FE9FE-1DAF-4C1F-ABD6-D4083314CFB4}"/>
    <cellStyle name="Normal 2 24" xfId="6294" xr:uid="{CFF421A4-876E-4A46-B89B-222B3C50CB11}"/>
    <cellStyle name="Normal 2 25" xfId="6295" xr:uid="{29E2F3BB-29F3-4FEE-BC3B-704BFC398043}"/>
    <cellStyle name="Normal 2 26" xfId="6296" xr:uid="{390BA870-992F-48D4-9838-A52C1386C0D4}"/>
    <cellStyle name="Normal 2 27" xfId="6297" xr:uid="{DC8AB090-AA6A-49A6-A3AE-30E5306149E0}"/>
    <cellStyle name="Normal 2 28" xfId="6298" xr:uid="{C18503D7-C69A-4D87-A222-88F18CC64C6F}"/>
    <cellStyle name="Normal 2 29" xfId="6299" xr:uid="{265137B0-40F6-4311-896A-358C630E2356}"/>
    <cellStyle name="Normal 2 3" xfId="10" xr:uid="{A0709D08-D501-45A6-8CE7-FF4E98783E04}"/>
    <cellStyle name="Normal 2 3 10" xfId="1105" xr:uid="{E62F0A68-520C-4B28-9A6D-55FCBF2B5183}"/>
    <cellStyle name="Normal 2 3 10 2" xfId="2250" xr:uid="{0DC229DF-7314-45E0-8110-473FB39902FD}"/>
    <cellStyle name="Normal 2 3 10 2 2" xfId="3139" xr:uid="{3C16AED4-8786-46D7-91E9-FFD700F136DD}"/>
    <cellStyle name="Normal 2 3 10 2 2 2" xfId="4196" xr:uid="{E6493312-25BE-4DD2-8BDB-27BB7C2B445C}"/>
    <cellStyle name="Normal 2 3 10 2 2 2 2" xfId="18540" xr:uid="{8DD8686B-0148-407F-9F2F-989F7C7BD9DC}"/>
    <cellStyle name="Normal 2 3 10 2 2 2 2 2" xfId="25052" xr:uid="{5914CE6A-6B46-4DA5-828D-56A142EE7868}"/>
    <cellStyle name="Normal 2 3 10 2 2 2 3" xfId="22217" xr:uid="{8B4C51BF-21EC-4ED4-B678-47C8AB6F8877}"/>
    <cellStyle name="Normal 2 3 10 2 2 2 4" xfId="10312" xr:uid="{05F051FF-45C3-464A-A4CB-4055924CAE46}"/>
    <cellStyle name="Normal 2 3 10 2 2 3" xfId="17130" xr:uid="{CFAAF92E-3C36-4856-A5D9-0D32835ADC50}"/>
    <cellStyle name="Normal 2 3 10 2 2 3 2" xfId="23787" xr:uid="{1D06E7A5-5DC4-4020-8965-3760F85363BA}"/>
    <cellStyle name="Normal 2 3 10 2 2 4" xfId="20655" xr:uid="{A42CCA23-0FA8-4CCF-B3BB-AD29C5CE1B7D}"/>
    <cellStyle name="Normal 2 3 10 2 2 5" xfId="8450" xr:uid="{3F6E94F2-8B94-4FE6-BFAE-80A34A4DBC51}"/>
    <cellStyle name="Normal 2 3 10 2 3" xfId="3365" xr:uid="{DDA682EE-B4E4-4D4C-A3F9-989137F56FC8}"/>
    <cellStyle name="Normal 2 3 10 2 3 2" xfId="4406" xr:uid="{8485E324-B061-4BB7-BDDF-D50F26E7B9E7}"/>
    <cellStyle name="Normal 2 3 10 2 3 2 2" xfId="18756" xr:uid="{8554972F-681F-4B9E-842F-9539A8205170}"/>
    <cellStyle name="Normal 2 3 10 2 3 2 2 2" xfId="25268" xr:uid="{B5AEAF42-510B-4939-8F92-40D9A15E36FB}"/>
    <cellStyle name="Normal 2 3 10 2 3 2 3" xfId="22433" xr:uid="{838E2F9B-3653-4788-9031-F69A79FABCE1}"/>
    <cellStyle name="Normal 2 3 10 2 3 2 4" xfId="10528" xr:uid="{0E139561-2DA6-4868-B684-225242F32B4D}"/>
    <cellStyle name="Normal 2 3 10 2 3 3" xfId="17436" xr:uid="{EA1F14D1-F2E3-49F6-AAA5-548182CD3F84}"/>
    <cellStyle name="Normal 2 3 10 2 3 3 2" xfId="24012" xr:uid="{9267C1D9-CC5D-4284-90BA-B2DEED979DAE}"/>
    <cellStyle name="Normal 2 3 10 2 3 4" xfId="21177" xr:uid="{2BC2B378-2ADC-43B7-9DD9-A83B2494D5AE}"/>
    <cellStyle name="Normal 2 3 10 2 3 5" xfId="9188" xr:uid="{5BF469E0-3D01-43B6-91C8-EA2838911ECC}"/>
    <cellStyle name="Normal 2 3 10 2 4" xfId="3986" xr:uid="{8A3CBB6B-CE60-418B-934D-4E49483159AD}"/>
    <cellStyle name="Normal 2 3 10 2 4 2" xfId="18122" xr:uid="{F590A316-3A7B-4EB3-9027-C40C9B95E67B}"/>
    <cellStyle name="Normal 2 3 10 2 4 2 2" xfId="24634" xr:uid="{8FF1FF71-B45B-4CAE-891B-74C1C47B2DB0}"/>
    <cellStyle name="Normal 2 3 10 2 4 3" xfId="21799" xr:uid="{526015C7-8D5B-4883-A1EB-A8BF7B81D135}"/>
    <cellStyle name="Normal 2 3 10 2 4 4" xfId="9894" xr:uid="{175D9767-E3A4-42E2-A1FF-395716103E11}"/>
    <cellStyle name="Normal 2 3 10 2 5" xfId="10955" xr:uid="{C1AF21F9-A6AE-4756-AF7B-1A38F8A063AE}"/>
    <cellStyle name="Normal 2 3 10 2 5 2" xfId="22849" xr:uid="{02BC5C24-6247-4C9C-94BF-8F2222EAC287}"/>
    <cellStyle name="Normal 2 3 10 2 6" xfId="20237" xr:uid="{47EF3FD0-1E5F-479C-BC9C-59FE9AE02041}"/>
    <cellStyle name="Normal 2 3 10 2 7" xfId="8031" xr:uid="{47ABA781-9E29-4D36-8A5E-45EF91831D33}"/>
    <cellStyle name="Normal 2 3 10 3" xfId="3018" xr:uid="{B1C5D6CC-DDFE-404F-B6AE-E707A5A636EF}"/>
    <cellStyle name="Normal 2 3 10 3 2" xfId="4091" xr:uid="{B44AB670-4C88-44BC-8C2D-224AC2608D81}"/>
    <cellStyle name="Normal 2 3 10 3 2 2" xfId="10527" xr:uid="{135ACF96-CB20-488D-925A-0D8D506FB29D}"/>
    <cellStyle name="Normal 2 3 10 3 2 2 2" xfId="18755" xr:uid="{7163A3F8-6263-4BD2-BFEB-E7A95DF45F9D}"/>
    <cellStyle name="Normal 2 3 10 3 2 2 2 2" xfId="25267" xr:uid="{16CBFE61-3254-45F2-AB2F-450376F6DB4F}"/>
    <cellStyle name="Normal 2 3 10 3 2 2 3" xfId="22432" xr:uid="{8FC461DC-7097-486C-A468-ECA49132B2C2}"/>
    <cellStyle name="Normal 2 3 10 3 2 3" xfId="17435" xr:uid="{A8CE7B35-7B59-4CC7-BB98-4E0B26B26088}"/>
    <cellStyle name="Normal 2 3 10 3 2 3 2" xfId="24011" xr:uid="{A554F3CA-C299-46EC-95A7-0D74470B7752}"/>
    <cellStyle name="Normal 2 3 10 3 2 4" xfId="21176" xr:uid="{E4FE6DEB-DD91-4BBB-8F3F-7765A970DAD6}"/>
    <cellStyle name="Normal 2 3 10 3 2 5" xfId="9187" xr:uid="{04F99822-E378-431D-A352-7EC147669560}"/>
    <cellStyle name="Normal 2 3 10 3 3" xfId="10103" xr:uid="{8A926F9B-DD04-4CC2-BF8B-83BD106D3DC7}"/>
    <cellStyle name="Normal 2 3 10 3 3 2" xfId="18331" xr:uid="{C9E8E599-21B8-4E29-9582-660E25C19697}"/>
    <cellStyle name="Normal 2 3 10 3 3 2 2" xfId="24843" xr:uid="{09804904-E00E-4754-945C-EB636A387783}"/>
    <cellStyle name="Normal 2 3 10 3 3 3" xfId="22008" xr:uid="{6D925DAD-7BD4-4AC1-B952-60CE11C7C3A2}"/>
    <cellStyle name="Normal 2 3 10 3 4" xfId="16922" xr:uid="{8B491FBA-5CB4-4FAD-9A72-2A1E9C6B8C56}"/>
    <cellStyle name="Normal 2 3 10 3 4 2" xfId="23579" xr:uid="{B266CE6F-6C5E-4C84-A6FE-70B3BD70D8A5}"/>
    <cellStyle name="Normal 2 3 10 3 5" xfId="20446" xr:uid="{6B558425-EA24-4808-A6CC-344BD3EA10DD}"/>
    <cellStyle name="Normal 2 3 10 3 6" xfId="8241" xr:uid="{C2032374-7555-433E-8840-C583C95CFD4D}"/>
    <cellStyle name="Normal 2 3 10 4" xfId="3244" xr:uid="{6848F8C1-ED29-4294-BCC6-A1C7FB2FE99B}"/>
    <cellStyle name="Normal 2 3 10 4 2" xfId="4301" xr:uid="{2C4B5E8F-5AE6-43C5-8A82-7C9987F5FED8}"/>
    <cellStyle name="Normal 2 3 10 4 3" xfId="8766" xr:uid="{85C04334-9CEB-4E3B-AE13-558858ACD6A8}"/>
    <cellStyle name="Normal 2 3 10 5" xfId="3694" xr:uid="{1F8D706C-22A2-476C-B9AC-1E51BA34D639}"/>
    <cellStyle name="Normal 2 3 10 5 2" xfId="17913" xr:uid="{9C3B0DD6-9DCE-47D0-9BF1-C4C363618717}"/>
    <cellStyle name="Normal 2 3 10 5 2 2" xfId="24425" xr:uid="{2364431E-688C-4B1B-9B54-DBE38FA640A5}"/>
    <cellStyle name="Normal 2 3 10 5 3" xfId="21590" xr:uid="{11F9E93C-8F23-482B-887A-F5D56AF20AE3}"/>
    <cellStyle name="Normal 2 3 10 5 4" xfId="9685" xr:uid="{E89E20E7-781C-4025-955A-42C5B9829D2F}"/>
    <cellStyle name="Normal 2 3 10 6" xfId="10954" xr:uid="{EE600A35-25B5-45AB-A414-CC76C303C927}"/>
    <cellStyle name="Normal 2 3 10 6 2" xfId="22848" xr:uid="{FE27825A-2C19-4491-9A8E-F9865B066243}"/>
    <cellStyle name="Normal 2 3 10 7" xfId="20028" xr:uid="{8FE7C6DF-9E02-4C46-9925-F034370776A0}"/>
    <cellStyle name="Normal 2 3 10 8" xfId="7789" xr:uid="{DB4D42E9-CB40-40A5-B41B-6B899AF33BE9}"/>
    <cellStyle name="Normal 2 3 11" xfId="1106" xr:uid="{ABFC3D3C-B5DD-4889-995A-B921ABDCB72D}"/>
    <cellStyle name="Normal 2 3 11 2" xfId="2251" xr:uid="{440576A0-85D8-46BB-ADC6-67AA8BAB8A1A}"/>
    <cellStyle name="Normal 2 3 11 2 2" xfId="3140" xr:uid="{8A6DB560-ED52-4C67-B667-F1637277DCCB}"/>
    <cellStyle name="Normal 2 3 11 2 2 2" xfId="4197" xr:uid="{D347F943-9F17-4075-A19C-4A278C539071}"/>
    <cellStyle name="Normal 2 3 11 2 2 2 2" xfId="18541" xr:uid="{971B7B4C-4B65-4AF8-BA6C-9864E68A7FEF}"/>
    <cellStyle name="Normal 2 3 11 2 2 2 2 2" xfId="25053" xr:uid="{51F1BD20-51B6-43F1-B043-06F2AC0F9440}"/>
    <cellStyle name="Normal 2 3 11 2 2 2 3" xfId="22218" xr:uid="{4FC87D96-D0C6-40DB-933E-215CCD97A9F8}"/>
    <cellStyle name="Normal 2 3 11 2 2 2 4" xfId="10313" xr:uid="{18168C64-6DF6-4259-AF42-1064690DBEE1}"/>
    <cellStyle name="Normal 2 3 11 2 2 3" xfId="17131" xr:uid="{0554DF0F-E5FA-4D7B-9141-E9740599087F}"/>
    <cellStyle name="Normal 2 3 11 2 2 3 2" xfId="23788" xr:uid="{390FF06B-AE6C-40CC-AF92-5C86FFADE361}"/>
    <cellStyle name="Normal 2 3 11 2 2 4" xfId="20656" xr:uid="{93708144-49FB-41F0-9DCB-EDCAFE9C5624}"/>
    <cellStyle name="Normal 2 3 11 2 2 5" xfId="8451" xr:uid="{F7B8A9E8-1DD5-449E-8BA1-3CF21B3B8608}"/>
    <cellStyle name="Normal 2 3 11 2 3" xfId="3366" xr:uid="{093B3436-1F33-4EF5-8F3B-6D0DFDD80AA7}"/>
    <cellStyle name="Normal 2 3 11 2 3 2" xfId="4407" xr:uid="{EDD0C25B-5C65-4ED9-B7CD-40A6510B7884}"/>
    <cellStyle name="Normal 2 3 11 2 3 2 2" xfId="18758" xr:uid="{A95161C3-A59A-461E-8518-85C45E61CFE7}"/>
    <cellStyle name="Normal 2 3 11 2 3 2 2 2" xfId="25270" xr:uid="{4CB12061-8BCF-4A22-A6ED-80CC0E27EFB7}"/>
    <cellStyle name="Normal 2 3 11 2 3 2 3" xfId="22435" xr:uid="{5DC03F83-0446-4BF3-B85B-C628AC70F783}"/>
    <cellStyle name="Normal 2 3 11 2 3 2 4" xfId="10530" xr:uid="{4D9A01BF-E73E-4033-BAA6-11E1E49AE51E}"/>
    <cellStyle name="Normal 2 3 11 2 3 3" xfId="17438" xr:uid="{69DDB7E3-B401-4312-A884-29E84CFCAA53}"/>
    <cellStyle name="Normal 2 3 11 2 3 3 2" xfId="24014" xr:uid="{FDF486BA-99B4-432A-A526-0AFD408EC934}"/>
    <cellStyle name="Normal 2 3 11 2 3 4" xfId="21179" xr:uid="{79EF1C71-013A-48A6-AA81-20D6AD6FF366}"/>
    <cellStyle name="Normal 2 3 11 2 3 5" xfId="9190" xr:uid="{4F9526C1-A270-461B-A063-74073DDBF0BE}"/>
    <cellStyle name="Normal 2 3 11 2 4" xfId="3987" xr:uid="{2A272DBA-DD2D-450C-88D2-9CF6A2BDB481}"/>
    <cellStyle name="Normal 2 3 11 2 4 2" xfId="18123" xr:uid="{4E8BA519-B352-4E5B-8ACF-762B271B76A4}"/>
    <cellStyle name="Normal 2 3 11 2 4 2 2" xfId="24635" xr:uid="{470ECDDC-706E-49F4-B432-1C2AB0CCF4BD}"/>
    <cellStyle name="Normal 2 3 11 2 4 3" xfId="21800" xr:uid="{06048C30-A8C8-4304-A61A-844E49267F0C}"/>
    <cellStyle name="Normal 2 3 11 2 4 4" xfId="9895" xr:uid="{CA92C8B2-FF4B-4B58-BD7F-293CAF08182D}"/>
    <cellStyle name="Normal 2 3 11 2 5" xfId="10957" xr:uid="{E1340ABE-8AB5-4508-BFA7-C6E672EAE367}"/>
    <cellStyle name="Normal 2 3 11 2 5 2" xfId="22851" xr:uid="{2B0934E6-29F5-4B46-911C-CEFABB684CB6}"/>
    <cellStyle name="Normal 2 3 11 2 6" xfId="20238" xr:uid="{E2A3B761-2128-4646-B4FE-F2965CF209BA}"/>
    <cellStyle name="Normal 2 3 11 2 7" xfId="8032" xr:uid="{BFFA165D-AA3B-42FA-9F90-1A9D1536A71A}"/>
    <cellStyle name="Normal 2 3 11 3" xfId="3019" xr:uid="{87BCE5C9-9B42-4F83-B796-5395B9F64036}"/>
    <cellStyle name="Normal 2 3 11 3 2" xfId="4092" xr:uid="{DD6566EC-A570-4AB8-9377-572B44210695}"/>
    <cellStyle name="Normal 2 3 11 3 2 2" xfId="10529" xr:uid="{028F7558-CABE-40D0-840B-611A0C2366C4}"/>
    <cellStyle name="Normal 2 3 11 3 2 2 2" xfId="18757" xr:uid="{3A687589-DDF7-4744-8960-B3DB4EA29905}"/>
    <cellStyle name="Normal 2 3 11 3 2 2 2 2" xfId="25269" xr:uid="{17E5C8FA-55FF-4B43-B5BD-2296EAA64D85}"/>
    <cellStyle name="Normal 2 3 11 3 2 2 3" xfId="22434" xr:uid="{1CD70730-8F6F-4899-BB94-43521207F4A3}"/>
    <cellStyle name="Normal 2 3 11 3 2 3" xfId="17437" xr:uid="{5EA2A1A4-AE22-4BDD-84D1-4FDF8FF2FFA4}"/>
    <cellStyle name="Normal 2 3 11 3 2 3 2" xfId="24013" xr:uid="{39118072-8852-4C1A-9E9A-B20DD5AD7979}"/>
    <cellStyle name="Normal 2 3 11 3 2 4" xfId="21178" xr:uid="{7E1FDD2A-5B8E-4FE8-9B77-2A3B55058D08}"/>
    <cellStyle name="Normal 2 3 11 3 2 5" xfId="9189" xr:uid="{4C45479C-CA24-4C76-B1A0-27F5CACB6A0C}"/>
    <cellStyle name="Normal 2 3 11 3 3" xfId="10104" xr:uid="{81F24E86-05B2-4FE4-AD44-542CCDC135C2}"/>
    <cellStyle name="Normal 2 3 11 3 3 2" xfId="18332" xr:uid="{389A2FC6-C85A-4060-AE32-9930EF63E0F0}"/>
    <cellStyle name="Normal 2 3 11 3 3 2 2" xfId="24844" xr:uid="{88C86F06-5968-4FB8-BBA8-F9BB23F4D407}"/>
    <cellStyle name="Normal 2 3 11 3 3 3" xfId="22009" xr:uid="{46FC28ED-FF21-4B54-986E-96C59061B1D7}"/>
    <cellStyle name="Normal 2 3 11 3 4" xfId="16923" xr:uid="{279B8C72-0EBD-42DF-B90F-2E4FAADF7B34}"/>
    <cellStyle name="Normal 2 3 11 3 4 2" xfId="23580" xr:uid="{E5A82B6A-A72D-4BF3-92C1-F2FAEE195F73}"/>
    <cellStyle name="Normal 2 3 11 3 5" xfId="20447" xr:uid="{E06D92E0-15C0-4580-8572-4726B2823598}"/>
    <cellStyle name="Normal 2 3 11 3 6" xfId="8242" xr:uid="{F31D111A-0527-4E83-8A1F-743DF652FDAA}"/>
    <cellStyle name="Normal 2 3 11 4" xfId="3245" xr:uid="{20A9D42E-C1F4-49F4-AADF-0FFA834922AB}"/>
    <cellStyle name="Normal 2 3 11 4 2" xfId="4302" xr:uid="{1A5EAFA9-F65A-4AA9-AEC6-6B3EB80620B2}"/>
    <cellStyle name="Normal 2 3 11 4 3" xfId="8767" xr:uid="{F07BD179-0F8B-4E4B-B6BC-27242A8B59F1}"/>
    <cellStyle name="Normal 2 3 11 5" xfId="3695" xr:uid="{63E0E661-9035-4A18-B309-2BD677AB2032}"/>
    <cellStyle name="Normal 2 3 11 5 2" xfId="17914" xr:uid="{1811EB92-8445-46FF-AE3C-5783615FE82F}"/>
    <cellStyle name="Normal 2 3 11 5 2 2" xfId="24426" xr:uid="{DBF67048-E3AE-4AE3-8807-3CB9C2702CDD}"/>
    <cellStyle name="Normal 2 3 11 5 3" xfId="21591" xr:uid="{9E3AEAE9-536D-4861-8B23-2B44E04B602D}"/>
    <cellStyle name="Normal 2 3 11 5 4" xfId="9686" xr:uid="{0C48A8F9-1F26-40B4-B8CC-C0BE88B917C4}"/>
    <cellStyle name="Normal 2 3 11 6" xfId="10956" xr:uid="{8B8BC92A-7B76-444F-94A2-5B7C1A6E6762}"/>
    <cellStyle name="Normal 2 3 11 6 2" xfId="22850" xr:uid="{D45A594F-2910-47F2-80E3-9AC91E2D68A3}"/>
    <cellStyle name="Normal 2 3 11 7" xfId="20029" xr:uid="{B5A3C07E-34AE-4E34-A01D-FAE565E55E36}"/>
    <cellStyle name="Normal 2 3 11 8" xfId="7790" xr:uid="{B78691DF-70D2-4184-8F76-31E11F45AC86}"/>
    <cellStyle name="Normal 2 3 12" xfId="1107" xr:uid="{FD4ABDC1-CD62-4AA7-8D42-0D548E333755}"/>
    <cellStyle name="Normal 2 3 12 2" xfId="2252" xr:uid="{2AB0CB08-8449-4FA3-9302-B5A763F9BA92}"/>
    <cellStyle name="Normal 2 3 12 2 2" xfId="3141" xr:uid="{A627BD01-9276-498F-A2F2-E23898FBF647}"/>
    <cellStyle name="Normal 2 3 12 2 2 2" xfId="4198" xr:uid="{89929030-0690-4BB4-924F-EEC8E12EB767}"/>
    <cellStyle name="Normal 2 3 12 2 2 2 2" xfId="18542" xr:uid="{FDC7881A-90C9-4839-8360-10FE45C99450}"/>
    <cellStyle name="Normal 2 3 12 2 2 2 2 2" xfId="25054" xr:uid="{0C23B2EB-EC3C-4C99-96AB-4E7A3F0AB92B}"/>
    <cellStyle name="Normal 2 3 12 2 2 2 3" xfId="22219" xr:uid="{8BEB3A97-72AE-4C7E-AA6E-746492B3C6AF}"/>
    <cellStyle name="Normal 2 3 12 2 2 2 4" xfId="10314" xr:uid="{9CFAA6C1-87D3-465B-BEC4-149EC2A007DB}"/>
    <cellStyle name="Normal 2 3 12 2 2 3" xfId="17132" xr:uid="{00FE0FEB-2125-465A-BFF2-F7663098B14C}"/>
    <cellStyle name="Normal 2 3 12 2 2 3 2" xfId="23789" xr:uid="{22E3E012-B127-4B22-9455-1181D18B1EB6}"/>
    <cellStyle name="Normal 2 3 12 2 2 4" xfId="20657" xr:uid="{8BEF175A-191F-4AB8-B033-606AF136E0D9}"/>
    <cellStyle name="Normal 2 3 12 2 2 5" xfId="8452" xr:uid="{0333F7BD-FC8F-4D7E-94EA-669C610DBE74}"/>
    <cellStyle name="Normal 2 3 12 2 3" xfId="3367" xr:uid="{770790BB-45B0-4F88-B12C-5DBCA3FFEB80}"/>
    <cellStyle name="Normal 2 3 12 2 3 2" xfId="4408" xr:uid="{BA10BE51-49E7-47FA-BA27-9A180016248D}"/>
    <cellStyle name="Normal 2 3 12 2 3 2 2" xfId="18760" xr:uid="{780F58E9-FFA3-4775-B1EC-55D5EE5D0E35}"/>
    <cellStyle name="Normal 2 3 12 2 3 2 2 2" xfId="25272" xr:uid="{97915469-07CC-4242-9417-284E3A5D649D}"/>
    <cellStyle name="Normal 2 3 12 2 3 2 3" xfId="22437" xr:uid="{B00364A1-96D1-4A6C-A8F9-341CD884C415}"/>
    <cellStyle name="Normal 2 3 12 2 3 2 4" xfId="10532" xr:uid="{F44745D1-62BA-439D-BB1C-E9D7CDDA25F0}"/>
    <cellStyle name="Normal 2 3 12 2 3 3" xfId="17440" xr:uid="{24B06AC7-CD07-4FDC-AB3B-91A356477532}"/>
    <cellStyle name="Normal 2 3 12 2 3 3 2" xfId="24016" xr:uid="{4A8C84C8-9B63-4117-B20E-9ABB7EC858D0}"/>
    <cellStyle name="Normal 2 3 12 2 3 4" xfId="21181" xr:uid="{AAE60F87-BEB9-4B61-A046-12E163C2E44B}"/>
    <cellStyle name="Normal 2 3 12 2 3 5" xfId="9192" xr:uid="{3F14CF5E-EF34-49D9-9E0D-7A021E533487}"/>
    <cellStyle name="Normal 2 3 12 2 4" xfId="3988" xr:uid="{8D9A43AA-3881-454B-AD6D-0734F7DC9FE0}"/>
    <cellStyle name="Normal 2 3 12 2 4 2" xfId="18124" xr:uid="{44D91004-ACBE-48C1-8E4A-933888879189}"/>
    <cellStyle name="Normal 2 3 12 2 4 2 2" xfId="24636" xr:uid="{F7617FF7-1B84-4618-8DD4-0CC256C49F4B}"/>
    <cellStyle name="Normal 2 3 12 2 4 3" xfId="21801" xr:uid="{8AC6E628-E34E-478C-B0F3-D4BBBCE563A8}"/>
    <cellStyle name="Normal 2 3 12 2 4 4" xfId="9896" xr:uid="{8F9D420A-955E-4663-B878-2319971B881F}"/>
    <cellStyle name="Normal 2 3 12 2 5" xfId="10959" xr:uid="{D55BD472-619C-413E-8058-FD0B78088BB6}"/>
    <cellStyle name="Normal 2 3 12 2 5 2" xfId="22853" xr:uid="{494FE274-9C4D-47F6-A736-DE9AF676A2C1}"/>
    <cellStyle name="Normal 2 3 12 2 6" xfId="20239" xr:uid="{7BCE56C4-F549-412B-9F2E-0042B6D884DA}"/>
    <cellStyle name="Normal 2 3 12 2 7" xfId="8033" xr:uid="{794F787B-B325-4902-A1E9-1CA44D748859}"/>
    <cellStyle name="Normal 2 3 12 3" xfId="3020" xr:uid="{807BBCDF-6D93-4E67-AA4F-39B1B01D6818}"/>
    <cellStyle name="Normal 2 3 12 3 2" xfId="4093" xr:uid="{59FA7937-431E-4019-917F-E3AED62DB9F0}"/>
    <cellStyle name="Normal 2 3 12 3 2 2" xfId="10531" xr:uid="{E4723B45-013E-4C8D-9658-48CD62E26938}"/>
    <cellStyle name="Normal 2 3 12 3 2 2 2" xfId="18759" xr:uid="{133C5F5B-37CA-438F-A00E-9D429CFBA754}"/>
    <cellStyle name="Normal 2 3 12 3 2 2 2 2" xfId="25271" xr:uid="{0969AC2B-E6BE-4E5E-8E02-40A311C5A692}"/>
    <cellStyle name="Normal 2 3 12 3 2 2 3" xfId="22436" xr:uid="{113C60F9-EA76-4AC4-9500-9B60F46129AC}"/>
    <cellStyle name="Normal 2 3 12 3 2 3" xfId="17439" xr:uid="{ADF29D9A-3025-4767-9300-40E55EF00E47}"/>
    <cellStyle name="Normal 2 3 12 3 2 3 2" xfId="24015" xr:uid="{4ADACB75-A06B-47F4-822E-CE66C8158BEB}"/>
    <cellStyle name="Normal 2 3 12 3 2 4" xfId="21180" xr:uid="{D7189A29-8455-4B72-8C40-23F74B0E2D48}"/>
    <cellStyle name="Normal 2 3 12 3 2 5" xfId="9191" xr:uid="{A51ABA85-9CEE-4CD7-AA0D-ED8F92A6E2D7}"/>
    <cellStyle name="Normal 2 3 12 3 3" xfId="10105" xr:uid="{8B055C46-9135-4118-B841-15F55CE6FCF1}"/>
    <cellStyle name="Normal 2 3 12 3 3 2" xfId="18333" xr:uid="{76F8F7EE-BCDE-4B81-956F-BFB2A010ACA5}"/>
    <cellStyle name="Normal 2 3 12 3 3 2 2" xfId="24845" xr:uid="{ABEBDDD0-9B8B-4152-82B2-0C87EA1C0E50}"/>
    <cellStyle name="Normal 2 3 12 3 3 3" xfId="22010" xr:uid="{EE30CEEA-F359-4685-B8B4-A604E1210201}"/>
    <cellStyle name="Normal 2 3 12 3 4" xfId="16924" xr:uid="{448EDB2C-9708-46AF-BAE3-FBFC99401F50}"/>
    <cellStyle name="Normal 2 3 12 3 4 2" xfId="23581" xr:uid="{3B22972A-AD5E-4CFD-9F16-664F7AF13246}"/>
    <cellStyle name="Normal 2 3 12 3 5" xfId="20448" xr:uid="{0E95D5E5-EE74-47C6-BE75-BA8F147F732C}"/>
    <cellStyle name="Normal 2 3 12 3 6" xfId="8243" xr:uid="{393582C6-55DC-4273-88CB-82823DFA0DB7}"/>
    <cellStyle name="Normal 2 3 12 4" xfId="3246" xr:uid="{384FAC0D-A7C5-4978-8E87-01B7F03C6A2B}"/>
    <cellStyle name="Normal 2 3 12 4 2" xfId="4303" xr:uid="{8EB4D5C8-FD37-4526-A44B-46B5421750E0}"/>
    <cellStyle name="Normal 2 3 12 4 3" xfId="8768" xr:uid="{53F173CE-8B6A-4432-995B-F5A7E356BA46}"/>
    <cellStyle name="Normal 2 3 12 5" xfId="3696" xr:uid="{98C86F86-0B32-46BD-97DD-1E8A6B95F786}"/>
    <cellStyle name="Normal 2 3 12 5 2" xfId="17915" xr:uid="{8D7B303A-09F4-4044-8F72-A52C68C16C3A}"/>
    <cellStyle name="Normal 2 3 12 5 2 2" xfId="24427" xr:uid="{68DF84DD-F8C4-43CD-9E3C-CE4FCA41B6FE}"/>
    <cellStyle name="Normal 2 3 12 5 3" xfId="21592" xr:uid="{527F641A-ADE8-48A3-8C4E-EEAA5C4E7F86}"/>
    <cellStyle name="Normal 2 3 12 5 4" xfId="9687" xr:uid="{C0944AB6-636E-4EBE-B28C-37FE09C11E81}"/>
    <cellStyle name="Normal 2 3 12 6" xfId="10958" xr:uid="{79EB5EA4-429D-481C-BEC0-E83DAC6E5997}"/>
    <cellStyle name="Normal 2 3 12 6 2" xfId="22852" xr:uid="{3DF15CD9-CD0D-407F-B888-9E105DCFD9C4}"/>
    <cellStyle name="Normal 2 3 12 7" xfId="20030" xr:uid="{60A9E3A2-922B-41D5-9CCA-DDC19F172A76}"/>
    <cellStyle name="Normal 2 3 12 8" xfId="7791" xr:uid="{4CFAE48D-A850-426B-94C7-927150B1728C}"/>
    <cellStyle name="Normal 2 3 13" xfId="1108" xr:uid="{EC8CE894-2363-4341-92FA-A23829EE239C}"/>
    <cellStyle name="Normal 2 3 13 2" xfId="2253" xr:uid="{9FDE0F0A-6029-429F-9DAB-246F32512778}"/>
    <cellStyle name="Normal 2 3 13 2 2" xfId="3142" xr:uid="{3EC19663-CB67-427A-9E18-4E22F1360BD2}"/>
    <cellStyle name="Normal 2 3 13 2 2 2" xfId="4199" xr:uid="{3D1B8D54-E4D1-4CBE-9BE9-EB6504D81CC0}"/>
    <cellStyle name="Normal 2 3 13 2 2 2 2" xfId="18543" xr:uid="{217ED33F-A557-46DA-9731-D4A49E522EEC}"/>
    <cellStyle name="Normal 2 3 13 2 2 2 2 2" xfId="25055" xr:uid="{2F61D53B-BB62-414F-A154-F5CB26FE492A}"/>
    <cellStyle name="Normal 2 3 13 2 2 2 3" xfId="22220" xr:uid="{F0F2FE50-6E4E-4A47-BFF0-E79F7B008CCE}"/>
    <cellStyle name="Normal 2 3 13 2 2 2 4" xfId="10315" xr:uid="{4CC9A282-BCE5-4351-8278-659C63ACC620}"/>
    <cellStyle name="Normal 2 3 13 2 2 3" xfId="17133" xr:uid="{C8A3BAC0-0249-4A8D-ADE6-0049A4E8C7B3}"/>
    <cellStyle name="Normal 2 3 13 2 2 3 2" xfId="23790" xr:uid="{818F5B14-B03A-40A7-B87C-DDC0B55CC58F}"/>
    <cellStyle name="Normal 2 3 13 2 2 4" xfId="20658" xr:uid="{B98AA33A-FF3D-4E14-BCBE-2ED118026295}"/>
    <cellStyle name="Normal 2 3 13 2 2 5" xfId="8453" xr:uid="{735B9492-FDAE-4B87-ABED-81E765D62842}"/>
    <cellStyle name="Normal 2 3 13 2 3" xfId="3368" xr:uid="{905F12A3-C11D-4F11-AC69-D177B9BD53AA}"/>
    <cellStyle name="Normal 2 3 13 2 3 2" xfId="4409" xr:uid="{5A9301A6-A141-4594-89D5-12886E490E95}"/>
    <cellStyle name="Normal 2 3 13 2 3 2 2" xfId="18762" xr:uid="{8240CE7F-A4D6-49F5-891E-77BD85107ED3}"/>
    <cellStyle name="Normal 2 3 13 2 3 2 2 2" xfId="25274" xr:uid="{16E781C3-3934-4ACE-90C5-CEF8ECDB21A4}"/>
    <cellStyle name="Normal 2 3 13 2 3 2 3" xfId="22439" xr:uid="{64A9D9BF-AA11-41C5-9460-E3D76B509C86}"/>
    <cellStyle name="Normal 2 3 13 2 3 2 4" xfId="10534" xr:uid="{E82B9521-F1FC-4AF6-AA31-727DD4A1E0FC}"/>
    <cellStyle name="Normal 2 3 13 2 3 3" xfId="17442" xr:uid="{240DEBFF-8503-4C12-B2A3-2D03D5C92CCA}"/>
    <cellStyle name="Normal 2 3 13 2 3 3 2" xfId="24018" xr:uid="{F6E5614F-7323-401A-9765-571BC8622C28}"/>
    <cellStyle name="Normal 2 3 13 2 3 4" xfId="21183" xr:uid="{C48CD8D4-F891-4609-A262-A942D92A5DCD}"/>
    <cellStyle name="Normal 2 3 13 2 3 5" xfId="9194" xr:uid="{94BC9A58-F83A-475E-9EDF-5C1085ED99E5}"/>
    <cellStyle name="Normal 2 3 13 2 4" xfId="3989" xr:uid="{05C3713D-8F36-49CF-9A65-F1F9202AFF3D}"/>
    <cellStyle name="Normal 2 3 13 2 4 2" xfId="18125" xr:uid="{0FF331CB-DCF1-4FD3-A189-D29C2E235C3F}"/>
    <cellStyle name="Normal 2 3 13 2 4 2 2" xfId="24637" xr:uid="{F9147E7E-2B49-4CF3-B8BF-8B8EFB713502}"/>
    <cellStyle name="Normal 2 3 13 2 4 3" xfId="21802" xr:uid="{D15A0E02-0F7E-4802-BCE3-4996C002523F}"/>
    <cellStyle name="Normal 2 3 13 2 4 4" xfId="9897" xr:uid="{2CFF8125-DBE3-449C-B985-CCE34C25EC5E}"/>
    <cellStyle name="Normal 2 3 13 2 5" xfId="10961" xr:uid="{4CA36CDE-066E-491A-B4A3-0BC7E00C9172}"/>
    <cellStyle name="Normal 2 3 13 2 5 2" xfId="22855" xr:uid="{F4F4E35F-4B97-41EC-8CC1-43B9D0F76B64}"/>
    <cellStyle name="Normal 2 3 13 2 6" xfId="20240" xr:uid="{D9D01740-ADC5-4EEF-A48D-C669D2145C3C}"/>
    <cellStyle name="Normal 2 3 13 2 7" xfId="8034" xr:uid="{3E240376-4C7B-4278-B2D8-35FF5354A16E}"/>
    <cellStyle name="Normal 2 3 13 3" xfId="3021" xr:uid="{1C205F47-F6B5-4819-94DD-5CA9A09CAC5B}"/>
    <cellStyle name="Normal 2 3 13 3 2" xfId="4094" xr:uid="{03A00F0E-DFD1-459A-9E6C-931319CA14D3}"/>
    <cellStyle name="Normal 2 3 13 3 2 2" xfId="10533" xr:uid="{1B911893-0647-4C54-9343-879D3CDCAE00}"/>
    <cellStyle name="Normal 2 3 13 3 2 2 2" xfId="18761" xr:uid="{20840874-95B6-40EC-BBD5-4CD7C62DDF50}"/>
    <cellStyle name="Normal 2 3 13 3 2 2 2 2" xfId="25273" xr:uid="{9046A8A3-A66D-4561-A69D-019072EF40C0}"/>
    <cellStyle name="Normal 2 3 13 3 2 2 3" xfId="22438" xr:uid="{A5A6044D-661A-4701-80F5-B7B30FD4F133}"/>
    <cellStyle name="Normal 2 3 13 3 2 3" xfId="17441" xr:uid="{ADB58C9E-B18C-4C50-8F5B-6B805D3D4FF1}"/>
    <cellStyle name="Normal 2 3 13 3 2 3 2" xfId="24017" xr:uid="{EE2D631E-DFCB-47A3-836A-0BA37CF2608C}"/>
    <cellStyle name="Normal 2 3 13 3 2 4" xfId="21182" xr:uid="{E41FAADE-BB46-4E1A-A950-A4A24ABF48FC}"/>
    <cellStyle name="Normal 2 3 13 3 2 5" xfId="9193" xr:uid="{039F7F15-29F5-430E-855F-2D9988EEB99A}"/>
    <cellStyle name="Normal 2 3 13 3 3" xfId="10106" xr:uid="{77476B08-5D27-4F33-AD7B-AA63E98D64C9}"/>
    <cellStyle name="Normal 2 3 13 3 3 2" xfId="18334" xr:uid="{AE2886E7-D193-46E6-A33F-832AB241901F}"/>
    <cellStyle name="Normal 2 3 13 3 3 2 2" xfId="24846" xr:uid="{A9F614B1-87AD-424F-9653-0EF775E0D15E}"/>
    <cellStyle name="Normal 2 3 13 3 3 3" xfId="22011" xr:uid="{1BAFD5BA-F629-4213-995E-E57B456EC1DA}"/>
    <cellStyle name="Normal 2 3 13 3 4" xfId="16925" xr:uid="{A8E2224C-2635-4423-BE39-B8649BD5571E}"/>
    <cellStyle name="Normal 2 3 13 3 4 2" xfId="23582" xr:uid="{C0E1DFAC-5B01-4BCA-88BF-C5D9B8B530AB}"/>
    <cellStyle name="Normal 2 3 13 3 5" xfId="20449" xr:uid="{E44C608E-D443-43E9-B239-82B011FEB6AE}"/>
    <cellStyle name="Normal 2 3 13 3 6" xfId="8244" xr:uid="{D9DF9F44-706F-4CB3-ADD0-82F07B04E0EF}"/>
    <cellStyle name="Normal 2 3 13 4" xfId="3247" xr:uid="{A6D38AEB-E592-4FD6-9DD0-0BAF47F74824}"/>
    <cellStyle name="Normal 2 3 13 4 2" xfId="4304" xr:uid="{16B7494B-D8D6-46E5-B06A-C315216B1F27}"/>
    <cellStyle name="Normal 2 3 13 4 3" xfId="8769" xr:uid="{97BB61CD-8222-4D2A-98E6-367718DFFA44}"/>
    <cellStyle name="Normal 2 3 13 5" xfId="3697" xr:uid="{FC3A3292-E80C-495C-BA3F-B1C19D5D7662}"/>
    <cellStyle name="Normal 2 3 13 5 2" xfId="17916" xr:uid="{77106AC7-BDFC-4159-A2FB-2CFFC867AB87}"/>
    <cellStyle name="Normal 2 3 13 5 2 2" xfId="24428" xr:uid="{BFF252F4-8FE5-43DD-BF12-2F1F996FCC95}"/>
    <cellStyle name="Normal 2 3 13 5 3" xfId="21593" xr:uid="{9141613C-CB4F-4EFC-BAF0-B3FFDFE7C756}"/>
    <cellStyle name="Normal 2 3 13 5 4" xfId="9688" xr:uid="{4B4A8803-075A-46C2-9B7A-6DEDD568FA69}"/>
    <cellStyle name="Normal 2 3 13 6" xfId="10960" xr:uid="{83130A0E-1A46-4A17-B5EA-983F8C0DA4C9}"/>
    <cellStyle name="Normal 2 3 13 6 2" xfId="22854" xr:uid="{2C09D92B-FFA0-4CE7-BE87-868C41A506E5}"/>
    <cellStyle name="Normal 2 3 13 7" xfId="20031" xr:uid="{43D672DF-9E45-4D92-8652-A26BFC7D9A23}"/>
    <cellStyle name="Normal 2 3 13 8" xfId="7792" xr:uid="{3F5F423F-9EE2-4B57-9E7A-60C89EC7F9F0}"/>
    <cellStyle name="Normal 2 3 14" xfId="2249" xr:uid="{84DA9F7A-8D88-49C4-BC8F-A2E18FA01820}"/>
    <cellStyle name="Normal 2 3 15" xfId="1104" xr:uid="{5156B07E-3968-4EB3-8344-785B6BAF2519}"/>
    <cellStyle name="Normal 2 3 16" xfId="3442" xr:uid="{7901A3EB-56DA-4DBC-BF43-D1C0816DF175}"/>
    <cellStyle name="Normal 2 3 17" xfId="145" xr:uid="{92C57B6C-2ED6-4C81-9A58-97AAE1C74E09}"/>
    <cellStyle name="Normal 2 3 2" xfId="146" xr:uid="{13D857E7-39D4-46BE-B995-0F074BCDA018}"/>
    <cellStyle name="Normal 2 3 2 10" xfId="9565" xr:uid="{2F354B1B-3373-4BC5-BBD8-013358547046}"/>
    <cellStyle name="Normal 2 3 2 10 2" xfId="17793" xr:uid="{B603CCF8-A21C-4775-9FBB-4B09C13402C0}"/>
    <cellStyle name="Normal 2 3 2 10 2 2" xfId="24305" xr:uid="{D361267A-476D-4D44-9283-0CF8A490DFED}"/>
    <cellStyle name="Normal 2 3 2 10 3" xfId="21470" xr:uid="{05259FD8-3233-4E32-A382-13050E7A8307}"/>
    <cellStyle name="Normal 2 3 2 11" xfId="10962" xr:uid="{AF9D56A3-375A-4337-A41D-88AE2D0511DF}"/>
    <cellStyle name="Normal 2 3 2 11 2" xfId="22856" xr:uid="{AB242382-2BBC-457B-BB0C-9154988A49DE}"/>
    <cellStyle name="Normal 2 3 2 12" xfId="19631" xr:uid="{34067D3C-7910-467D-9D48-8E7FCFC06DEB}"/>
    <cellStyle name="Normal 2 3 2 13" xfId="4532" xr:uid="{0AEEE4E4-5C6E-4B31-A615-63CD75EC2A10}"/>
    <cellStyle name="Normal 2 3 2 2" xfId="2254" xr:uid="{6175154C-B0F2-40AE-B8E7-3D9D0CE5ACA8}"/>
    <cellStyle name="Normal 2 3 2 2 10" xfId="4583" xr:uid="{0780E701-D06D-40C3-A779-11D2623B3699}"/>
    <cellStyle name="Normal 2 3 2 2 2" xfId="3143" xr:uid="{BFE93E37-E20A-4D74-9562-FF430F4A46A4}"/>
    <cellStyle name="Normal 2 3 2 2 2 2" xfId="4200" xr:uid="{1A491B52-94ED-47A9-AFBE-ECFFCFC5572A}"/>
    <cellStyle name="Normal 2 3 2 2 2 2 2" xfId="8376" xr:uid="{C952DF7A-78EE-4104-BDAD-A2E078A457C4}"/>
    <cellStyle name="Normal 2 3 2 2 2 2 2 2" xfId="10238" xr:uid="{76CA2666-BB45-45BE-A370-58CE82BA9AD2}"/>
    <cellStyle name="Normal 2 3 2 2 2 2 2 2 2" xfId="18466" xr:uid="{D83F6A8C-2361-416A-8AB1-D971577AA986}"/>
    <cellStyle name="Normal 2 3 2 2 2 2 2 2 2 2" xfId="24978" xr:uid="{731FEF27-C1B0-44B6-9745-350DC2A1A495}"/>
    <cellStyle name="Normal 2 3 2 2 2 2 2 2 3" xfId="22143" xr:uid="{6F54A32B-DA7D-4DAA-BFC9-E9730D8A0888}"/>
    <cellStyle name="Normal 2 3 2 2 2 2 2 3" xfId="17056" xr:uid="{BDBDB16F-67F6-45B7-9C03-DE1F4D49E2C3}"/>
    <cellStyle name="Normal 2 3 2 2 2 2 2 3 2" xfId="23713" xr:uid="{CDE4B550-4B3A-406F-80DD-D0560E74FE70}"/>
    <cellStyle name="Normal 2 3 2 2 2 2 2 4" xfId="20581" xr:uid="{3476C8D0-2917-4D5E-9F32-A71E8962E9FE}"/>
    <cellStyle name="Normal 2 3 2 2 2 2 3" xfId="9197" xr:uid="{202DF68E-C886-49AB-A3BC-D212A59622C3}"/>
    <cellStyle name="Normal 2 3 2 2 2 2 3 2" xfId="10537" xr:uid="{2EA6E0A7-7E74-4A0E-B811-D9D437200444}"/>
    <cellStyle name="Normal 2 3 2 2 2 2 3 2 2" xfId="18765" xr:uid="{BAD75D4C-29E3-41D1-8065-1D43B171F071}"/>
    <cellStyle name="Normal 2 3 2 2 2 2 3 2 2 2" xfId="25277" xr:uid="{F1F7363D-278F-4AA5-BC75-2EAAA79767F2}"/>
    <cellStyle name="Normal 2 3 2 2 2 2 3 2 3" xfId="22442" xr:uid="{2D46E079-BE00-4893-ACC7-42CFD9BE1678}"/>
    <cellStyle name="Normal 2 3 2 2 2 2 3 3" xfId="17445" xr:uid="{DB679163-D3BF-4C5A-B50C-B2E36BBA9B69}"/>
    <cellStyle name="Normal 2 3 2 2 2 2 3 3 2" xfId="24021" xr:uid="{5048F255-27F0-40F5-BE15-282C1734BC2D}"/>
    <cellStyle name="Normal 2 3 2 2 2 2 3 4" xfId="21186" xr:uid="{D8911F62-0394-4EC8-B5BB-ED1FC2585C3E}"/>
    <cellStyle name="Normal 2 3 2 2 2 2 4" xfId="9820" xr:uid="{7AC6C23D-687B-4B9F-BCD3-7C5313152BB2}"/>
    <cellStyle name="Normal 2 3 2 2 2 2 4 2" xfId="18048" xr:uid="{0CD14A4B-FF22-46ED-B8C8-20C8FE62D154}"/>
    <cellStyle name="Normal 2 3 2 2 2 2 4 2 2" xfId="24560" xr:uid="{7C25DA6D-23E7-4255-B4B2-715311DC203C}"/>
    <cellStyle name="Normal 2 3 2 2 2 2 4 3" xfId="21725" xr:uid="{C45BBF70-9665-42E7-9A01-0106A5F27B03}"/>
    <cellStyle name="Normal 2 3 2 2 2 2 5" xfId="10965" xr:uid="{49D30E8B-3562-4BCF-83D0-03C7A67A533C}"/>
    <cellStyle name="Normal 2 3 2 2 2 2 5 2" xfId="22859" xr:uid="{D084F074-5109-4317-9C7E-7DDACE2D1D3A}"/>
    <cellStyle name="Normal 2 3 2 2 2 2 6" xfId="20163" xr:uid="{D13A4149-2966-4DCA-A9F3-135F22EA35F2}"/>
    <cellStyle name="Normal 2 3 2 2 2 2 7" xfId="7957" xr:uid="{DFD8E262-40C8-459C-92DA-70C20818CF95}"/>
    <cellStyle name="Normal 2 3 2 2 2 3" xfId="8167" xr:uid="{B564B6EC-0484-408C-AD42-37566ACB3E59}"/>
    <cellStyle name="Normal 2 3 2 2 2 3 2" xfId="10029" xr:uid="{73477BC8-94B7-48D4-9A47-8DBA76F4C893}"/>
    <cellStyle name="Normal 2 3 2 2 2 3 2 2" xfId="18257" xr:uid="{D6C4496F-E29B-45BB-9FFD-2C5A3D228763}"/>
    <cellStyle name="Normal 2 3 2 2 2 3 2 2 2" xfId="24769" xr:uid="{017917D0-B825-4746-8999-57BC1A6BFBB9}"/>
    <cellStyle name="Normal 2 3 2 2 2 3 2 3" xfId="21934" xr:uid="{7ADBC719-576B-4D3B-BDB6-AE693AD748E0}"/>
    <cellStyle name="Normal 2 3 2 2 2 3 3" xfId="16856" xr:uid="{C31A3D60-DEB2-4071-847A-08B2E451A6C1}"/>
    <cellStyle name="Normal 2 3 2 2 2 3 3 2" xfId="23515" xr:uid="{50BD219E-98B2-4D17-8A8C-436A305902EE}"/>
    <cellStyle name="Normal 2 3 2 2 2 3 4" xfId="20372" xr:uid="{50F2A2F3-B2DD-4045-8931-431A68B6AB6D}"/>
    <cellStyle name="Normal 2 3 2 2 2 4" xfId="9196" xr:uid="{7890ED96-448D-48ED-9781-4FFEBF78838D}"/>
    <cellStyle name="Normal 2 3 2 2 2 4 2" xfId="10536" xr:uid="{CFBC5B96-FB20-4E3E-ABAD-64683510B929}"/>
    <cellStyle name="Normal 2 3 2 2 2 4 2 2" xfId="18764" xr:uid="{57A5260B-DA45-4A88-B51C-425E8F48C14B}"/>
    <cellStyle name="Normal 2 3 2 2 2 4 2 2 2" xfId="25276" xr:uid="{047D1014-E17C-478A-866C-19671CDAA77F}"/>
    <cellStyle name="Normal 2 3 2 2 2 4 2 3" xfId="22441" xr:uid="{3695A1DD-FE16-48EA-91E2-11B52F7557BD}"/>
    <cellStyle name="Normal 2 3 2 2 2 4 3" xfId="17444" xr:uid="{279801A7-6B1D-4656-A775-4DB3B07F4707}"/>
    <cellStyle name="Normal 2 3 2 2 2 4 3 2" xfId="24020" xr:uid="{A3052742-5370-414E-BBEF-09AF5E33F2E6}"/>
    <cellStyle name="Normal 2 3 2 2 2 4 4" xfId="21185" xr:uid="{11D8C06A-5105-42CF-90C0-978C44E89B54}"/>
    <cellStyle name="Normal 2 3 2 2 2 5" xfId="9611" xr:uid="{19F0E9DD-325B-47CB-B73A-AC150DDF7568}"/>
    <cellStyle name="Normal 2 3 2 2 2 5 2" xfId="17839" xr:uid="{CAD29E15-2EDD-4F1C-A5B4-96D2C2DC34AF}"/>
    <cellStyle name="Normal 2 3 2 2 2 5 2 2" xfId="24351" xr:uid="{7E4620D5-DBC6-464F-9F73-E782A9C008F9}"/>
    <cellStyle name="Normal 2 3 2 2 2 5 3" xfId="21516" xr:uid="{B11D3ABB-CD89-4A6C-A782-4BA1C7B14E2A}"/>
    <cellStyle name="Normal 2 3 2 2 2 6" xfId="10964" xr:uid="{352612D8-75D5-4CD1-A17D-7A43E3B68F2F}"/>
    <cellStyle name="Normal 2 3 2 2 2 6 2" xfId="22858" xr:uid="{B2E044BE-B2DD-4CA1-B65C-8FADC002EF57}"/>
    <cellStyle name="Normal 2 3 2 2 2 7" xfId="19728" xr:uid="{9045DF2E-8021-40FF-AA06-717202E29840}"/>
    <cellStyle name="Normal 2 3 2 2 2 8" xfId="6301" xr:uid="{15B58252-CB51-4344-B917-8BA1C7A4157D}"/>
    <cellStyle name="Normal 2 3 2 2 3" xfId="3369" xr:uid="{74E51F5A-4B83-4058-91E7-8B89B8C58887}"/>
    <cellStyle name="Normal 2 3 2 2 3 2" xfId="4410" xr:uid="{A691A692-68E6-41EE-8BE5-C834C0893631}"/>
    <cellStyle name="Normal 2 3 2 2 3 2 2" xfId="8455" xr:uid="{BBD69A88-EC01-4321-AF26-8E298BD3A072}"/>
    <cellStyle name="Normal 2 3 2 2 3 2 2 2" xfId="10317" xr:uid="{F34EF701-AFB2-44E6-92BC-90AC1C2A8CB0}"/>
    <cellStyle name="Normal 2 3 2 2 3 2 2 2 2" xfId="18545" xr:uid="{9637FD15-8D73-41F9-B113-0E0916219E22}"/>
    <cellStyle name="Normal 2 3 2 2 3 2 2 2 2 2" xfId="25057" xr:uid="{701AC7A9-5D59-47DD-8443-7B33B558115C}"/>
    <cellStyle name="Normal 2 3 2 2 3 2 2 2 3" xfId="22222" xr:uid="{CE38EBCA-1399-423A-B0F5-BB31EED080E5}"/>
    <cellStyle name="Normal 2 3 2 2 3 2 2 3" xfId="17135" xr:uid="{31FEFE68-9335-4097-A7FB-709EBDBF7279}"/>
    <cellStyle name="Normal 2 3 2 2 3 2 2 3 2" xfId="23792" xr:uid="{6B0422E8-12A0-4375-82D6-472A1F96C2DE}"/>
    <cellStyle name="Normal 2 3 2 2 3 2 2 4" xfId="20660" xr:uid="{F6042CD4-024F-4CB6-BBEA-80BCCBE8D119}"/>
    <cellStyle name="Normal 2 3 2 2 3 2 3" xfId="9199" xr:uid="{63A62B7A-520D-4590-9A48-5B4C79641729}"/>
    <cellStyle name="Normal 2 3 2 2 3 2 3 2" xfId="10539" xr:uid="{AFD2FC99-40B9-405B-9E99-1E781219DEDE}"/>
    <cellStyle name="Normal 2 3 2 2 3 2 3 2 2" xfId="18767" xr:uid="{F10A96A5-7D89-455A-AFBA-E1DEC32EF643}"/>
    <cellStyle name="Normal 2 3 2 2 3 2 3 2 2 2" xfId="25279" xr:uid="{AD29AD57-1BCD-4922-8F3C-AC8E10EBF485}"/>
    <cellStyle name="Normal 2 3 2 2 3 2 3 2 3" xfId="22444" xr:uid="{940C8B1F-61A1-4E49-8AB2-06B89072D611}"/>
    <cellStyle name="Normal 2 3 2 2 3 2 3 3" xfId="17447" xr:uid="{4A005A00-C3B5-4E62-8A21-044F4337D1DD}"/>
    <cellStyle name="Normal 2 3 2 2 3 2 3 3 2" xfId="24023" xr:uid="{3317FEF1-C1EA-4C86-8BB0-325CDBBFA928}"/>
    <cellStyle name="Normal 2 3 2 2 3 2 3 4" xfId="21188" xr:uid="{9035F768-4BF4-488B-876A-EEE245B99789}"/>
    <cellStyle name="Normal 2 3 2 2 3 2 4" xfId="9899" xr:uid="{552D373C-B547-4B17-BD8C-629A606BDFDA}"/>
    <cellStyle name="Normal 2 3 2 2 3 2 4 2" xfId="18127" xr:uid="{8C5FF66D-785A-4616-94C1-A062F0237FB1}"/>
    <cellStyle name="Normal 2 3 2 2 3 2 4 2 2" xfId="24639" xr:uid="{06A00173-2884-4E68-B2C1-E5F558397B56}"/>
    <cellStyle name="Normal 2 3 2 2 3 2 4 3" xfId="21804" xr:uid="{AE56449E-B030-49A7-9ABC-D0BF5E030078}"/>
    <cellStyle name="Normal 2 3 2 2 3 2 5" xfId="10967" xr:uid="{60B24867-B801-4598-8F59-5178B73A66AC}"/>
    <cellStyle name="Normal 2 3 2 2 3 2 5 2" xfId="22861" xr:uid="{5E201756-5DF9-4C53-8396-8C835EE7AE61}"/>
    <cellStyle name="Normal 2 3 2 2 3 2 6" xfId="20242" xr:uid="{66E4417A-FAC9-4EA1-8DA3-78BE9FFEFECD}"/>
    <cellStyle name="Normal 2 3 2 2 3 2 7" xfId="8036" xr:uid="{091D2452-D1E7-40C7-B35C-BFF890B3197D}"/>
    <cellStyle name="Normal 2 3 2 2 3 3" xfId="8246" xr:uid="{482B4963-AA75-4A27-A2B7-9BB6BA2491EE}"/>
    <cellStyle name="Normal 2 3 2 2 3 3 2" xfId="10108" xr:uid="{C854A88D-F184-4802-A9B3-E5324D56363D}"/>
    <cellStyle name="Normal 2 3 2 2 3 3 2 2" xfId="18336" xr:uid="{87F381CF-650E-44A1-B242-393836380CF9}"/>
    <cellStyle name="Normal 2 3 2 2 3 3 2 2 2" xfId="24848" xr:uid="{75030E03-710C-4C9E-86E6-1C357E0562F0}"/>
    <cellStyle name="Normal 2 3 2 2 3 3 2 3" xfId="22013" xr:uid="{683BFBF3-F791-4282-AA93-504CEA30C76C}"/>
    <cellStyle name="Normal 2 3 2 2 3 3 3" xfId="16927" xr:uid="{953CACF5-3B7C-43E6-8DCD-918E61260375}"/>
    <cellStyle name="Normal 2 3 2 2 3 3 3 2" xfId="23584" xr:uid="{7BE9B4A0-2E84-4928-BDF1-AEAC5E9BBBB9}"/>
    <cellStyle name="Normal 2 3 2 2 3 3 4" xfId="20451" xr:uid="{6A43CD20-45C8-488D-811F-8E1541A95FB5}"/>
    <cellStyle name="Normal 2 3 2 2 3 4" xfId="9198" xr:uid="{86C3435D-AFE4-4E17-947B-8E7BEFD2553A}"/>
    <cellStyle name="Normal 2 3 2 2 3 4 2" xfId="10538" xr:uid="{6CC5978F-7A68-4782-AAF2-82B63C5EE2A7}"/>
    <cellStyle name="Normal 2 3 2 2 3 4 2 2" xfId="18766" xr:uid="{F91849E8-722A-4EEB-A09A-3E3C5FEFF0B5}"/>
    <cellStyle name="Normal 2 3 2 2 3 4 2 2 2" xfId="25278" xr:uid="{BF5F25BF-5BD0-4C45-83AC-1BB9F836FBDF}"/>
    <cellStyle name="Normal 2 3 2 2 3 4 2 3" xfId="22443" xr:uid="{8E14E1E7-78DA-49B9-9258-D3F4587CF8FB}"/>
    <cellStyle name="Normal 2 3 2 2 3 4 3" xfId="17446" xr:uid="{D716D987-A036-4FF4-982D-05EEA9869C78}"/>
    <cellStyle name="Normal 2 3 2 2 3 4 3 2" xfId="24022" xr:uid="{986F3E43-34B2-4545-8302-970D3CBF885C}"/>
    <cellStyle name="Normal 2 3 2 2 3 4 4" xfId="21187" xr:uid="{9B95DD03-04A2-46AE-9B07-2007FCD357B7}"/>
    <cellStyle name="Normal 2 3 2 2 3 5" xfId="9690" xr:uid="{0638B810-03D9-4424-B5BF-7D9E9ABBA6E1}"/>
    <cellStyle name="Normal 2 3 2 2 3 5 2" xfId="17918" xr:uid="{A05F8E99-F4EE-4745-8905-FDC49AD0284F}"/>
    <cellStyle name="Normal 2 3 2 2 3 5 2 2" xfId="24430" xr:uid="{0381BC9E-1BC2-4725-8F29-FC0D77E23F83}"/>
    <cellStyle name="Normal 2 3 2 2 3 5 3" xfId="21595" xr:uid="{5983BC2F-3A1C-45F2-9B5E-93D7AD06C313}"/>
    <cellStyle name="Normal 2 3 2 2 3 6" xfId="10966" xr:uid="{04F281BD-2A60-42BE-825E-8A0DF79FEFA1}"/>
    <cellStyle name="Normal 2 3 2 2 3 6 2" xfId="22860" xr:uid="{7889FEC3-5D9E-4DDB-9A5A-6558D729BE7D}"/>
    <cellStyle name="Normal 2 3 2 2 3 7" xfId="20033" xr:uid="{C6668833-77E2-4185-AE94-56729E31045E}"/>
    <cellStyle name="Normal 2 3 2 2 3 8" xfId="7794" xr:uid="{80F47616-727E-4F67-85C7-DBDBD3BB17B0}"/>
    <cellStyle name="Normal 2 3 2 2 4" xfId="3990" xr:uid="{AD17D67E-BA17-4D97-89B2-2745E27DBE2A}"/>
    <cellStyle name="Normal 2 3 2 2 4 2" xfId="8349" xr:uid="{25665B17-BCC7-452F-9BB7-FA0D387EE0DD}"/>
    <cellStyle name="Normal 2 3 2 2 4 2 2" xfId="10211" xr:uid="{7FB0390E-6D72-413E-8F66-77DEC68C224B}"/>
    <cellStyle name="Normal 2 3 2 2 4 2 2 2" xfId="18439" xr:uid="{4E44936D-2FFF-4CF9-BB65-CD17209B4F7C}"/>
    <cellStyle name="Normal 2 3 2 2 4 2 2 2 2" xfId="24951" xr:uid="{647FBC21-CC55-4057-A664-5200A507426B}"/>
    <cellStyle name="Normal 2 3 2 2 4 2 2 3" xfId="22116" xr:uid="{F3160648-8EC9-4B6C-A790-6E6C7A102105}"/>
    <cellStyle name="Normal 2 3 2 2 4 2 3" xfId="17029" xr:uid="{E9CF973A-D190-4102-B1E1-AB5514AB9AF6}"/>
    <cellStyle name="Normal 2 3 2 2 4 2 3 2" xfId="23686" xr:uid="{878D4258-DA7F-4EFA-8C07-FFE0F25788BB}"/>
    <cellStyle name="Normal 2 3 2 2 4 2 4" xfId="20554" xr:uid="{F1EAA449-9A62-41DB-B4B2-AD90E927EFDB}"/>
    <cellStyle name="Normal 2 3 2 2 4 3" xfId="9200" xr:uid="{EAC02517-8F0F-4054-888F-B4B37CACA352}"/>
    <cellStyle name="Normal 2 3 2 2 4 3 2" xfId="10540" xr:uid="{0BE0123B-A433-4C9D-860E-E9EB47D66F76}"/>
    <cellStyle name="Normal 2 3 2 2 4 3 2 2" xfId="18768" xr:uid="{1B4B8DBF-BFED-4939-9641-0C99D95B3AF5}"/>
    <cellStyle name="Normal 2 3 2 2 4 3 2 2 2" xfId="25280" xr:uid="{7ACDB130-5D7D-4A78-8BBB-B049412DD5D3}"/>
    <cellStyle name="Normal 2 3 2 2 4 3 2 3" xfId="22445" xr:uid="{83419972-634A-4F8D-8A2C-9224A103DBB5}"/>
    <cellStyle name="Normal 2 3 2 2 4 3 3" xfId="17448" xr:uid="{59530963-EF5E-4F3B-971B-4D0FA45F7457}"/>
    <cellStyle name="Normal 2 3 2 2 4 3 3 2" xfId="24024" xr:uid="{02D224DE-17C1-4856-B71B-A8E8E1AE400B}"/>
    <cellStyle name="Normal 2 3 2 2 4 3 4" xfId="21189" xr:uid="{E3941440-4414-4D11-9A10-8EB5A4A7A3E8}"/>
    <cellStyle name="Normal 2 3 2 2 4 4" xfId="9793" xr:uid="{7893F254-2A2C-4EB5-B6ED-FBEC5BFE9E3D}"/>
    <cellStyle name="Normal 2 3 2 2 4 4 2" xfId="18021" xr:uid="{EA0B5BEA-2126-4182-99DD-A76036A87432}"/>
    <cellStyle name="Normal 2 3 2 2 4 4 2 2" xfId="24533" xr:uid="{AB5C301E-CC4E-4D96-B5AE-17DEFFFBFDEB}"/>
    <cellStyle name="Normal 2 3 2 2 4 4 3" xfId="21698" xr:uid="{56F7B7C7-516A-437C-99DD-FDCBF3B1D629}"/>
    <cellStyle name="Normal 2 3 2 2 4 5" xfId="10968" xr:uid="{21EA394C-F0D6-434E-B1E6-1999BF4E0850}"/>
    <cellStyle name="Normal 2 3 2 2 4 5 2" xfId="22862" xr:uid="{4ADB6E6E-9639-49AF-8074-16D2B18C45E9}"/>
    <cellStyle name="Normal 2 3 2 2 4 6" xfId="20136" xr:uid="{5F37936F-B721-4471-AD63-5C6080F01288}"/>
    <cellStyle name="Normal 2 3 2 2 4 7" xfId="7928" xr:uid="{F1B5DE1A-912E-43E8-96FE-EE844F09263E}"/>
    <cellStyle name="Normal 2 3 2 2 5" xfId="8140" xr:uid="{B8B78CEA-085E-4243-9699-9C2B7C1914B0}"/>
    <cellStyle name="Normal 2 3 2 2 5 2" xfId="10002" xr:uid="{949BF4EF-8A3D-4175-BD71-15CF066EF230}"/>
    <cellStyle name="Normal 2 3 2 2 5 2 2" xfId="18230" xr:uid="{A8151FE9-312D-430A-807C-65EFC2670E5B}"/>
    <cellStyle name="Normal 2 3 2 2 5 2 2 2" xfId="24742" xr:uid="{D9774B10-5B57-4114-9178-BD52124DEAC1}"/>
    <cellStyle name="Normal 2 3 2 2 5 2 3" xfId="21907" xr:uid="{8BBC5D9C-7545-4A7C-8B01-1C7A5F0F592D}"/>
    <cellStyle name="Normal 2 3 2 2 5 3" xfId="16838" xr:uid="{0E534613-2448-46A7-8D8E-8794D6D8F8BE}"/>
    <cellStyle name="Normal 2 3 2 2 5 3 2" xfId="23497" xr:uid="{AD100E25-A018-42AE-93D0-DAAF8407A78C}"/>
    <cellStyle name="Normal 2 3 2 2 5 4" xfId="20345" xr:uid="{73A6FAD7-DE73-439F-91C5-6B4C2FF41F0C}"/>
    <cellStyle name="Normal 2 3 2 2 6" xfId="9195" xr:uid="{6FDD3557-D053-4E66-9809-03871E0BEF97}"/>
    <cellStyle name="Normal 2 3 2 2 6 2" xfId="10535" xr:uid="{0F57798F-B960-4DDF-87A6-09AB9A79CA53}"/>
    <cellStyle name="Normal 2 3 2 2 6 2 2" xfId="18763" xr:uid="{A65D9BE6-7F30-4CB9-8B62-A15080CCC076}"/>
    <cellStyle name="Normal 2 3 2 2 6 2 2 2" xfId="25275" xr:uid="{9990E605-C509-4FD1-9886-BA398D546434}"/>
    <cellStyle name="Normal 2 3 2 2 6 2 3" xfId="22440" xr:uid="{CC65FB7E-80AA-4B2D-8B83-8A2880B01B12}"/>
    <cellStyle name="Normal 2 3 2 2 6 3" xfId="17443" xr:uid="{018FFC1F-56F6-4B56-83EC-2E489620E695}"/>
    <cellStyle name="Normal 2 3 2 2 6 3 2" xfId="24019" xr:uid="{27B9AB73-10D5-4B31-BF8F-341772D68109}"/>
    <cellStyle name="Normal 2 3 2 2 6 4" xfId="21184" xr:uid="{699D5011-F76B-4F16-8508-23FE1BA91B6B}"/>
    <cellStyle name="Normal 2 3 2 2 7" xfId="9584" xr:uid="{777B9113-8B6E-465E-BF43-7EE0E8A027A9}"/>
    <cellStyle name="Normal 2 3 2 2 7 2" xfId="17812" xr:uid="{9EEAB655-8F8D-4221-8FEC-4E8BBBB82DBA}"/>
    <cellStyle name="Normal 2 3 2 2 7 2 2" xfId="24324" xr:uid="{7C3CFE45-705D-4F74-A7D8-ACCF53B1D288}"/>
    <cellStyle name="Normal 2 3 2 2 7 3" xfId="21489" xr:uid="{EE4684DB-3723-4644-882B-C65010F036D7}"/>
    <cellStyle name="Normal 2 3 2 2 8" xfId="10963" xr:uid="{D3A822C0-7495-4A1A-B265-7F1A0F68784E}"/>
    <cellStyle name="Normal 2 3 2 2 8 2" xfId="22857" xr:uid="{99D36C45-42B4-4C1B-9B0D-C36A4C16A862}"/>
    <cellStyle name="Normal 2 3 2 2 9" xfId="19660" xr:uid="{E05B903B-ADC9-4ED6-844C-DB57F47095D9}"/>
    <cellStyle name="Normal 2 3 2 3" xfId="1109" xr:uid="{DC5FDFAD-A4CF-41B4-86D6-753A3EF723AD}"/>
    <cellStyle name="Normal 2 3 2 3 2" xfId="3698" xr:uid="{F725D244-056B-46D2-9782-6C476CFEBC14}"/>
    <cellStyle name="Normal 2 3 2 3 2 2" xfId="8348" xr:uid="{FCB03942-F416-408B-86DD-E6C177792E23}"/>
    <cellStyle name="Normal 2 3 2 3 2 2 2" xfId="10210" xr:uid="{4023E2D7-FE7E-4398-8BB1-4D43AD7C0B20}"/>
    <cellStyle name="Normal 2 3 2 3 2 2 2 2" xfId="18438" xr:uid="{00C88C0A-16FF-45CA-938F-C3BE71DB68DD}"/>
    <cellStyle name="Normal 2 3 2 3 2 2 2 2 2" xfId="24950" xr:uid="{A248F015-072B-4C8E-B845-49772111040A}"/>
    <cellStyle name="Normal 2 3 2 3 2 2 2 3" xfId="22115" xr:uid="{18548A59-89DC-4E93-995A-54ED22B50C74}"/>
    <cellStyle name="Normal 2 3 2 3 2 2 3" xfId="17028" xr:uid="{BE1EE927-E8B6-40A5-87A0-2A372B59AE94}"/>
    <cellStyle name="Normal 2 3 2 3 2 2 3 2" xfId="23685" xr:uid="{E68679EC-6939-448B-8CBE-E4CA4B013EFF}"/>
    <cellStyle name="Normal 2 3 2 3 2 2 4" xfId="20553" xr:uid="{499FEE1F-D45D-4594-A94A-2BED8A75A069}"/>
    <cellStyle name="Normal 2 3 2 3 2 3" xfId="9202" xr:uid="{97FE6E7D-0E15-41A8-A8F9-4D7E5F373571}"/>
    <cellStyle name="Normal 2 3 2 3 2 3 2" xfId="10542" xr:uid="{A0525A76-86B7-491A-BD06-0CA9568405E6}"/>
    <cellStyle name="Normal 2 3 2 3 2 3 2 2" xfId="18770" xr:uid="{38A0A28E-11CA-4117-98C7-E0112C04A025}"/>
    <cellStyle name="Normal 2 3 2 3 2 3 2 2 2" xfId="25282" xr:uid="{229F9B53-51D0-4019-8755-425599319343}"/>
    <cellStyle name="Normal 2 3 2 3 2 3 2 3" xfId="22447" xr:uid="{0D076A58-189E-46AA-A73C-21B2325DD30B}"/>
    <cellStyle name="Normal 2 3 2 3 2 3 3" xfId="17450" xr:uid="{BD3DD235-BA03-4CC7-94FD-0D86639D2907}"/>
    <cellStyle name="Normal 2 3 2 3 2 3 3 2" xfId="24026" xr:uid="{62FB45C2-27DF-4D85-88BA-20C32D2445E8}"/>
    <cellStyle name="Normal 2 3 2 3 2 3 4" xfId="21191" xr:uid="{239F62B3-78C9-4038-990C-8DCAB5537F39}"/>
    <cellStyle name="Normal 2 3 2 3 2 4" xfId="9792" xr:uid="{6BB5BBB9-E92D-4A9A-A58D-6C6AAE75DF0E}"/>
    <cellStyle name="Normal 2 3 2 3 2 4 2" xfId="18020" xr:uid="{5C205514-0960-4E89-941E-E0F8F86D24D9}"/>
    <cellStyle name="Normal 2 3 2 3 2 4 2 2" xfId="24532" xr:uid="{A1E9A887-8BF8-46D9-AFCE-6F0D6AC8F3D2}"/>
    <cellStyle name="Normal 2 3 2 3 2 4 3" xfId="21697" xr:uid="{F776024C-A9BF-4CE9-BF9B-ADEAC61250D9}"/>
    <cellStyle name="Normal 2 3 2 3 2 5" xfId="10970" xr:uid="{27A25ED4-725D-4CE4-860B-3F2D9F4A89F9}"/>
    <cellStyle name="Normal 2 3 2 3 2 5 2" xfId="22864" xr:uid="{03DC564B-156F-4D7B-A481-A8F139035BDB}"/>
    <cellStyle name="Normal 2 3 2 3 2 6" xfId="20135" xr:uid="{077C663E-C411-456D-AB17-ECE0C0476467}"/>
    <cellStyle name="Normal 2 3 2 3 2 7" xfId="7927" xr:uid="{34AE35E2-0CEA-4806-9F05-5D7DB8970E98}"/>
    <cellStyle name="Normal 2 3 2 3 3" xfId="8139" xr:uid="{8B08F2AB-9601-44CF-8E65-8D54CA65952B}"/>
    <cellStyle name="Normal 2 3 2 3 3 2" xfId="10001" xr:uid="{AE8E897D-DE49-4BD5-83CD-15DE3F8840B9}"/>
    <cellStyle name="Normal 2 3 2 3 3 2 2" xfId="18229" xr:uid="{E479A0E3-25FE-4686-8DC8-BECD965E3062}"/>
    <cellStyle name="Normal 2 3 2 3 3 2 2 2" xfId="24741" xr:uid="{E73B70E3-E4C3-4CF4-BCAE-AF9503BA0A71}"/>
    <cellStyle name="Normal 2 3 2 3 3 2 3" xfId="21906" xr:uid="{198E892A-6AEF-4B43-A225-64F785258862}"/>
    <cellStyle name="Normal 2 3 2 3 3 3" xfId="16837" xr:uid="{5EA072A7-CE90-489A-98EF-22A3A06BE3F3}"/>
    <cellStyle name="Normal 2 3 2 3 3 3 2" xfId="23496" xr:uid="{BB3F609C-517B-4688-B1A9-3449D1C1F8AB}"/>
    <cellStyle name="Normal 2 3 2 3 3 4" xfId="20344" xr:uid="{193E2B0D-505F-4748-9255-E2F887CABA08}"/>
    <cellStyle name="Normal 2 3 2 3 4" xfId="9201" xr:uid="{31E81E11-1339-4B8C-B5B8-48A0D4BECE33}"/>
    <cellStyle name="Normal 2 3 2 3 4 2" xfId="10541" xr:uid="{AE424847-E3BD-4E9B-9CA7-7F2120436259}"/>
    <cellStyle name="Normal 2 3 2 3 4 2 2" xfId="18769" xr:uid="{5AAC0E97-14A0-43FE-AA26-95FC4BC67054}"/>
    <cellStyle name="Normal 2 3 2 3 4 2 2 2" xfId="25281" xr:uid="{FB072546-FD1C-4BEB-9041-60F5761FD9A0}"/>
    <cellStyle name="Normal 2 3 2 3 4 2 3" xfId="22446" xr:uid="{A7C3E898-89C2-456B-8731-4FECCD3EC426}"/>
    <cellStyle name="Normal 2 3 2 3 4 3" xfId="17449" xr:uid="{777D28C8-6797-4DAA-A545-F7C85CF1CD0E}"/>
    <cellStyle name="Normal 2 3 2 3 4 3 2" xfId="24025" xr:uid="{0A8E1C57-B376-4304-BF06-E4FA779F0AF7}"/>
    <cellStyle name="Normal 2 3 2 3 4 4" xfId="21190" xr:uid="{6F830617-780F-4968-B42F-ACB85F410B5C}"/>
    <cellStyle name="Normal 2 3 2 3 5" xfId="9583" xr:uid="{C5C76FB1-758D-4173-A300-76AE6C93E003}"/>
    <cellStyle name="Normal 2 3 2 3 5 2" xfId="17811" xr:uid="{7E6CA66C-D0FD-461F-A24B-DFCF9A577EDE}"/>
    <cellStyle name="Normal 2 3 2 3 5 2 2" xfId="24323" xr:uid="{A0F80DC0-0BA2-4F47-9833-5CBCCC2D1002}"/>
    <cellStyle name="Normal 2 3 2 3 5 3" xfId="21488" xr:uid="{E1622DAA-DBE8-4F3A-9946-89E508476EA8}"/>
    <cellStyle name="Normal 2 3 2 3 6" xfId="10969" xr:uid="{0123147A-C3DE-405D-A088-C0BDAC62A9CD}"/>
    <cellStyle name="Normal 2 3 2 3 6 2" xfId="22863" xr:uid="{D6E93E02-77D6-450A-8107-175A979C76DC}"/>
    <cellStyle name="Normal 2 3 2 3 7" xfId="19659" xr:uid="{68B98EA1-C197-482E-AFF3-DEDA4A61306D}"/>
    <cellStyle name="Normal 2 3 2 3 8" xfId="4582" xr:uid="{E4DEC48E-1590-4E23-BD35-16B042361206}"/>
    <cellStyle name="Normal 2 3 2 4" xfId="3022" xr:uid="{AD1A814F-B92F-457A-99F4-DB646C8FB91B}"/>
    <cellStyle name="Normal 2 3 2 4 2" xfId="4095" xr:uid="{0A92140E-4CEF-45D4-ACE6-9D7D4F1D666E}"/>
    <cellStyle name="Normal 2 3 2 4 2 2" xfId="8375" xr:uid="{1C8A3897-00FF-4DAA-A0D7-FC6D85515E0B}"/>
    <cellStyle name="Normal 2 3 2 4 2 2 2" xfId="10237" xr:uid="{E048D03E-34A2-4025-80CC-AB2A5C8AF86E}"/>
    <cellStyle name="Normal 2 3 2 4 2 2 2 2" xfId="18465" xr:uid="{0F168380-DEFB-4EA7-8714-2ECECA5C0458}"/>
    <cellStyle name="Normal 2 3 2 4 2 2 2 2 2" xfId="24977" xr:uid="{E453A2D8-1A08-4B59-BD70-3E4D36BEB243}"/>
    <cellStyle name="Normal 2 3 2 4 2 2 2 3" xfId="22142" xr:uid="{F7B184EA-CA59-4B12-BF20-07D2DEE9689D}"/>
    <cellStyle name="Normal 2 3 2 4 2 2 3" xfId="17055" xr:uid="{F167E54B-FC5C-43AB-AF22-D87520D3F493}"/>
    <cellStyle name="Normal 2 3 2 4 2 2 3 2" xfId="23712" xr:uid="{767ACA28-EE3C-41FE-A81F-07BFADDADEC1}"/>
    <cellStyle name="Normal 2 3 2 4 2 2 4" xfId="20580" xr:uid="{46396C58-5265-4232-9DC4-56F24BA4C601}"/>
    <cellStyle name="Normal 2 3 2 4 2 3" xfId="9204" xr:uid="{7F0FD943-57D3-4CD9-9ACC-920941000F7D}"/>
    <cellStyle name="Normal 2 3 2 4 2 3 2" xfId="10544" xr:uid="{1959CEF2-6F94-4CBF-A0C8-0C9D6ACECE21}"/>
    <cellStyle name="Normal 2 3 2 4 2 3 2 2" xfId="18772" xr:uid="{4C65FF92-EC93-451B-B67A-CF5D55BA086B}"/>
    <cellStyle name="Normal 2 3 2 4 2 3 2 2 2" xfId="25284" xr:uid="{E3C540E7-4181-439B-A16B-110131A037EF}"/>
    <cellStyle name="Normal 2 3 2 4 2 3 2 3" xfId="22449" xr:uid="{E8C666C8-ACC5-4856-9B87-4578326225B6}"/>
    <cellStyle name="Normal 2 3 2 4 2 3 3" xfId="17452" xr:uid="{DD6C12F8-506B-4291-BA94-DE2FD3F9D14D}"/>
    <cellStyle name="Normal 2 3 2 4 2 3 3 2" xfId="24028" xr:uid="{97E3218D-10A0-4009-A55A-62BD6838B989}"/>
    <cellStyle name="Normal 2 3 2 4 2 3 4" xfId="21193" xr:uid="{2BF8B4BC-7B53-4214-BD1B-B72CD5B7D9B2}"/>
    <cellStyle name="Normal 2 3 2 4 2 4" xfId="9819" xr:uid="{9A61B25A-7AF8-4D83-8F4E-DA5C33D359B3}"/>
    <cellStyle name="Normal 2 3 2 4 2 4 2" xfId="18047" xr:uid="{49417BF9-1A71-45E4-A6B2-0F7CEFBB6427}"/>
    <cellStyle name="Normal 2 3 2 4 2 4 2 2" xfId="24559" xr:uid="{063174CF-28DF-4D10-BA99-513992B7C472}"/>
    <cellStyle name="Normal 2 3 2 4 2 4 3" xfId="21724" xr:uid="{2321A256-2D3D-4374-8C3D-9654D7937503}"/>
    <cellStyle name="Normal 2 3 2 4 2 5" xfId="10972" xr:uid="{A75D05CE-8B9B-4DAE-9184-E1679CBB7D89}"/>
    <cellStyle name="Normal 2 3 2 4 2 5 2" xfId="22866" xr:uid="{38A766CF-2EA7-476B-AB06-D1F123A76C94}"/>
    <cellStyle name="Normal 2 3 2 4 2 6" xfId="20162" xr:uid="{096294BA-C47F-4017-A686-ED960C874FE6}"/>
    <cellStyle name="Normal 2 3 2 4 2 7" xfId="7956" xr:uid="{A256E4E1-59AA-405B-B3B4-A4F07180728A}"/>
    <cellStyle name="Normal 2 3 2 4 3" xfId="8166" xr:uid="{0A94781E-4F5E-45BF-BFEC-E36A3AEFC9F2}"/>
    <cellStyle name="Normal 2 3 2 4 3 2" xfId="10028" xr:uid="{DD0EF3B8-3FEC-49C2-88FD-BA260BC7BEE2}"/>
    <cellStyle name="Normal 2 3 2 4 3 2 2" xfId="18256" xr:uid="{764AEAD0-EB6C-4099-B9CB-172015D4E11D}"/>
    <cellStyle name="Normal 2 3 2 4 3 2 2 2" xfId="24768" xr:uid="{693E8D2A-F345-488B-BBDD-478C2078F4A6}"/>
    <cellStyle name="Normal 2 3 2 4 3 2 3" xfId="21933" xr:uid="{8024732D-FD12-4AAA-AC0C-0164BB66B031}"/>
    <cellStyle name="Normal 2 3 2 4 3 3" xfId="16855" xr:uid="{6CA24834-7A6D-42F6-BC7A-5252E5A96DA1}"/>
    <cellStyle name="Normal 2 3 2 4 3 3 2" xfId="23514" xr:uid="{6F704B20-8679-4C51-8EE1-2A86C1E7C445}"/>
    <cellStyle name="Normal 2 3 2 4 3 4" xfId="20371" xr:uid="{DDAD0400-4B11-4947-BD75-36A8F5B69C6C}"/>
    <cellStyle name="Normal 2 3 2 4 4" xfId="9203" xr:uid="{5E2B5072-EBA0-4076-956D-29AC78037A75}"/>
    <cellStyle name="Normal 2 3 2 4 4 2" xfId="10543" xr:uid="{288DD411-06F3-45DF-BB2E-50F1499193C4}"/>
    <cellStyle name="Normal 2 3 2 4 4 2 2" xfId="18771" xr:uid="{280B82B1-B11B-4934-BB73-26A9792B2C74}"/>
    <cellStyle name="Normal 2 3 2 4 4 2 2 2" xfId="25283" xr:uid="{C1C40AE4-11AC-439D-9F49-011F039AFC93}"/>
    <cellStyle name="Normal 2 3 2 4 4 2 3" xfId="22448" xr:uid="{90D0C476-272E-410F-A1FD-B74C2C75D882}"/>
    <cellStyle name="Normal 2 3 2 4 4 3" xfId="17451" xr:uid="{5C760267-BB0D-4127-B3F1-313FEE44334A}"/>
    <cellStyle name="Normal 2 3 2 4 4 3 2" xfId="24027" xr:uid="{551F50EF-A19E-4C51-A18D-B1CFA3A60640}"/>
    <cellStyle name="Normal 2 3 2 4 4 4" xfId="21192" xr:uid="{D4278F52-00D0-4E13-A120-6F4A730BDA83}"/>
    <cellStyle name="Normal 2 3 2 4 5" xfId="9610" xr:uid="{B7119547-29E3-45FB-A564-DB767B06930A}"/>
    <cellStyle name="Normal 2 3 2 4 5 2" xfId="17838" xr:uid="{FC469F6D-4858-49A1-97F9-3C1C67982FB2}"/>
    <cellStyle name="Normal 2 3 2 4 5 2 2" xfId="24350" xr:uid="{8632BD6F-EC28-4717-9FEE-326CA136C66E}"/>
    <cellStyle name="Normal 2 3 2 4 5 3" xfId="21515" xr:uid="{1B046EFD-AA1F-4657-9CB6-DB27AE239D55}"/>
    <cellStyle name="Normal 2 3 2 4 6" xfId="10971" xr:uid="{F0AB2F78-A883-409D-8879-200E67B65003}"/>
    <cellStyle name="Normal 2 3 2 4 6 2" xfId="22865" xr:uid="{CE38D1AD-C46B-4062-918B-F7946BA2F002}"/>
    <cellStyle name="Normal 2 3 2 4 7" xfId="19727" xr:uid="{BFF41799-270B-4E52-8287-F5515B24E763}"/>
    <cellStyle name="Normal 2 3 2 4 8" xfId="6300" xr:uid="{17AB8650-7F13-4D89-8B19-EBA5F68700E1}"/>
    <cellStyle name="Normal 2 3 2 5" xfId="3248" xr:uid="{5393506C-0ED0-4922-8CC9-3CCCAA23D7C8}"/>
    <cellStyle name="Normal 2 3 2 5 2" xfId="4305" xr:uid="{47E87746-49C5-4302-834D-1308D40D0C87}"/>
    <cellStyle name="Normal 2 3 2 5 2 2" xfId="8454" xr:uid="{66E583B6-E08C-4013-9A4B-6EF53CB1CA2A}"/>
    <cellStyle name="Normal 2 3 2 5 2 2 2" xfId="10316" xr:uid="{A8A5BBD6-E07B-480F-9CCE-8B44A5B922A6}"/>
    <cellStyle name="Normal 2 3 2 5 2 2 2 2" xfId="18544" xr:uid="{7420A148-2E7E-47E0-8EB0-0AF3A294CDED}"/>
    <cellStyle name="Normal 2 3 2 5 2 2 2 2 2" xfId="25056" xr:uid="{FC54FFFB-D5DD-4B89-817D-75298F0C6247}"/>
    <cellStyle name="Normal 2 3 2 5 2 2 2 3" xfId="22221" xr:uid="{0EE82E99-2349-4327-A31D-4AE7E39AC682}"/>
    <cellStyle name="Normal 2 3 2 5 2 2 3" xfId="17134" xr:uid="{11F946CB-10EB-4DFE-B210-026E0EE84F2A}"/>
    <cellStyle name="Normal 2 3 2 5 2 2 3 2" xfId="23791" xr:uid="{61CFE717-CE81-4916-8FE2-AD52F8F0A1D3}"/>
    <cellStyle name="Normal 2 3 2 5 2 2 4" xfId="20659" xr:uid="{D7469E7A-E652-4687-813F-17B59E6E1FE6}"/>
    <cellStyle name="Normal 2 3 2 5 2 3" xfId="9206" xr:uid="{6D1E7243-9ACF-4422-A3B9-C5200DDEFB4D}"/>
    <cellStyle name="Normal 2 3 2 5 2 3 2" xfId="10546" xr:uid="{304F3409-3AD3-4502-B3F9-C24696A9F1C1}"/>
    <cellStyle name="Normal 2 3 2 5 2 3 2 2" xfId="18774" xr:uid="{888AF938-600A-4CC3-88A8-9B1D3BF569BA}"/>
    <cellStyle name="Normal 2 3 2 5 2 3 2 2 2" xfId="25286" xr:uid="{C303B4B3-6138-4D97-B275-BCC853E5981D}"/>
    <cellStyle name="Normal 2 3 2 5 2 3 2 3" xfId="22451" xr:uid="{D97A0824-05D8-453E-B162-EB280857C636}"/>
    <cellStyle name="Normal 2 3 2 5 2 3 3" xfId="17454" xr:uid="{D279B730-C046-4F9D-BC70-A6EF86068DB2}"/>
    <cellStyle name="Normal 2 3 2 5 2 3 3 2" xfId="24030" xr:uid="{BC365B9E-1194-42D9-9BE6-3621605AD5E6}"/>
    <cellStyle name="Normal 2 3 2 5 2 3 4" xfId="21195" xr:uid="{8146F627-EE49-44BF-A390-1F665075B846}"/>
    <cellStyle name="Normal 2 3 2 5 2 4" xfId="9898" xr:uid="{3514182B-83AD-4509-A93D-7AF193064637}"/>
    <cellStyle name="Normal 2 3 2 5 2 4 2" xfId="18126" xr:uid="{BFD9FC44-EC17-4C61-907E-28A44D3F2708}"/>
    <cellStyle name="Normal 2 3 2 5 2 4 2 2" xfId="24638" xr:uid="{0F0C3B81-1126-4AA0-9D5F-045452FF78D2}"/>
    <cellStyle name="Normal 2 3 2 5 2 4 3" xfId="21803" xr:uid="{E52BC06C-8E9C-462E-840E-3CFF2E82366D}"/>
    <cellStyle name="Normal 2 3 2 5 2 5" xfId="10974" xr:uid="{FDF0C9C3-7964-45C5-AEFA-3346040A1E6C}"/>
    <cellStyle name="Normal 2 3 2 5 2 5 2" xfId="22868" xr:uid="{430779AD-0646-467B-928A-EB8D3C3771EA}"/>
    <cellStyle name="Normal 2 3 2 5 2 6" xfId="20241" xr:uid="{A4FBC736-BF98-4A17-8088-EDDF0B3C3594}"/>
    <cellStyle name="Normal 2 3 2 5 2 7" xfId="8035" xr:uid="{79DE8591-A281-4D9B-9408-E829D82C8AC6}"/>
    <cellStyle name="Normal 2 3 2 5 3" xfId="8245" xr:uid="{8D34DF99-099D-434F-9BD2-0338D9FDD02F}"/>
    <cellStyle name="Normal 2 3 2 5 3 2" xfId="10107" xr:uid="{BE65E885-8D1F-4C73-8B95-37BFDC4DEACD}"/>
    <cellStyle name="Normal 2 3 2 5 3 2 2" xfId="18335" xr:uid="{C8BE1FE4-3CFB-41CE-9F38-08C9766A7E85}"/>
    <cellStyle name="Normal 2 3 2 5 3 2 2 2" xfId="24847" xr:uid="{551C1AA0-45B3-4D6C-A2F7-2BFEB9DE396D}"/>
    <cellStyle name="Normal 2 3 2 5 3 2 3" xfId="22012" xr:uid="{68DDF125-6696-4CDA-B353-27D37645A478}"/>
    <cellStyle name="Normal 2 3 2 5 3 3" xfId="16926" xr:uid="{075CF86F-6603-499A-8123-52A85626B527}"/>
    <cellStyle name="Normal 2 3 2 5 3 3 2" xfId="23583" xr:uid="{504809F4-8161-49BB-9147-7C66A9B46E85}"/>
    <cellStyle name="Normal 2 3 2 5 3 4" xfId="20450" xr:uid="{95F16CA7-E601-48F1-8223-F060A303EA90}"/>
    <cellStyle name="Normal 2 3 2 5 4" xfId="9205" xr:uid="{A33F5DDA-6179-4976-80E0-1A1977D687EC}"/>
    <cellStyle name="Normal 2 3 2 5 4 2" xfId="10545" xr:uid="{9BD0B08E-7503-4A79-A4E3-ACBB7574CD26}"/>
    <cellStyle name="Normal 2 3 2 5 4 2 2" xfId="18773" xr:uid="{F10F2D74-BFEE-4B6B-A4A2-4F87C48DDA71}"/>
    <cellStyle name="Normal 2 3 2 5 4 2 2 2" xfId="25285" xr:uid="{C0A0A731-BB47-4299-A4D9-F8F9AC783654}"/>
    <cellStyle name="Normal 2 3 2 5 4 2 3" xfId="22450" xr:uid="{27F5510E-6BDC-472E-A115-10E7D5ECDEC0}"/>
    <cellStyle name="Normal 2 3 2 5 4 3" xfId="17453" xr:uid="{C7D8CC8D-2945-478A-B490-BE4387B5A4DB}"/>
    <cellStyle name="Normal 2 3 2 5 4 3 2" xfId="24029" xr:uid="{30376A62-C280-4D0B-A43A-5681F6FE43D9}"/>
    <cellStyle name="Normal 2 3 2 5 4 4" xfId="21194" xr:uid="{19351D5D-9604-4AD6-AA4A-55339F1EFE54}"/>
    <cellStyle name="Normal 2 3 2 5 5" xfId="9689" xr:uid="{13C8D291-19BF-4D7E-BA9C-0524312EB258}"/>
    <cellStyle name="Normal 2 3 2 5 5 2" xfId="17917" xr:uid="{09922092-214E-44F4-A4A4-B21575C13D44}"/>
    <cellStyle name="Normal 2 3 2 5 5 2 2" xfId="24429" xr:uid="{AFFB32A1-6122-43D3-AFB5-FF4C1B7493BC}"/>
    <cellStyle name="Normal 2 3 2 5 5 3" xfId="21594" xr:uid="{3F3334E0-D55A-461A-B361-C7C8AFDB2DBA}"/>
    <cellStyle name="Normal 2 3 2 5 6" xfId="10973" xr:uid="{51A0D16C-5F40-43A0-82DB-5C1B0BC93BF6}"/>
    <cellStyle name="Normal 2 3 2 5 6 2" xfId="22867" xr:uid="{D98F15A2-BC2D-4A74-BE20-39F035765DB0}"/>
    <cellStyle name="Normal 2 3 2 5 7" xfId="20032" xr:uid="{97B9F3CA-8BED-4603-8FBA-7E0AD3FA580D}"/>
    <cellStyle name="Normal 2 3 2 5 8" xfId="7793" xr:uid="{73DBDA89-89E7-45C8-BB3F-96C8A44FDF4E}"/>
    <cellStyle name="Normal 2 3 2 6" xfId="3443" xr:uid="{9B089570-2EA0-46A4-90AB-09D1A8504B8D}"/>
    <cellStyle name="Normal 2 3 2 6 2" xfId="8105" xr:uid="{6C8A6502-12BD-4539-AB5A-11B8041497F7}"/>
    <cellStyle name="Normal 2 3 2 6 2 2" xfId="8523" xr:uid="{39EB13AF-AA69-47E7-BB85-7A9149EF211C}"/>
    <cellStyle name="Normal 2 3 2 6 2 2 2" xfId="10385" xr:uid="{3824D3D7-9C94-4E78-8342-2765E9C2308C}"/>
    <cellStyle name="Normal 2 3 2 6 2 2 2 2" xfId="18613" xr:uid="{77FBA55C-BBDF-4CA0-A027-65B18810CF87}"/>
    <cellStyle name="Normal 2 3 2 6 2 2 2 2 2" xfId="25125" xr:uid="{639050B6-D4E9-4CCA-B4C4-1125F346FC07}"/>
    <cellStyle name="Normal 2 3 2 6 2 2 2 3" xfId="22290" xr:uid="{A27DBDD4-62C8-4BA5-8990-FD7AA65C43CE}"/>
    <cellStyle name="Normal 2 3 2 6 2 2 3" xfId="17203" xr:uid="{2FBD3D5F-8B7C-4DD8-8109-0CFC55A8D201}"/>
    <cellStyle name="Normal 2 3 2 6 2 2 3 2" xfId="23860" xr:uid="{6640319B-B921-4E76-AD7D-BE2C63D3D8D8}"/>
    <cellStyle name="Normal 2 3 2 6 2 2 4" xfId="20728" xr:uid="{44414654-5A27-4145-973A-3ED8AB74365B}"/>
    <cellStyle name="Normal 2 3 2 6 2 3" xfId="9208" xr:uid="{301157FE-8117-4E79-95FF-C500837B5856}"/>
    <cellStyle name="Normal 2 3 2 6 2 3 2" xfId="10548" xr:uid="{31F2DB7D-3365-4564-A2E4-B6AD635D8079}"/>
    <cellStyle name="Normal 2 3 2 6 2 3 2 2" xfId="18776" xr:uid="{A32E86A8-BD00-4838-B942-9F50C0772DE2}"/>
    <cellStyle name="Normal 2 3 2 6 2 3 2 2 2" xfId="25288" xr:uid="{928C8FCC-EA4C-4120-9AB5-B1FF44FDED6A}"/>
    <cellStyle name="Normal 2 3 2 6 2 3 2 3" xfId="22453" xr:uid="{3A1363B4-9F33-48AA-A7EC-1DF0971DA226}"/>
    <cellStyle name="Normal 2 3 2 6 2 3 3" xfId="17456" xr:uid="{84316E02-B3C5-423A-9AA8-0197872E817C}"/>
    <cellStyle name="Normal 2 3 2 6 2 3 3 2" xfId="24032" xr:uid="{EB19A349-E85B-4172-A7D5-D5D8726CE791}"/>
    <cellStyle name="Normal 2 3 2 6 2 3 4" xfId="21197" xr:uid="{D1864C0E-407A-416A-8823-0AD92875EE24}"/>
    <cellStyle name="Normal 2 3 2 6 2 4" xfId="9967" xr:uid="{E97783BF-2E7D-4D99-B3B0-AD2FA0FB2289}"/>
    <cellStyle name="Normal 2 3 2 6 2 4 2" xfId="18195" xr:uid="{75A91AFE-61A8-43E0-B57B-CC99B3EB5034}"/>
    <cellStyle name="Normal 2 3 2 6 2 4 2 2" xfId="24707" xr:uid="{CCC77AB5-ECC5-45CB-8229-5908CF90DF48}"/>
    <cellStyle name="Normal 2 3 2 6 2 4 3" xfId="21872" xr:uid="{2C4E2F26-8C3A-4CF7-B223-C2DAE8F3EF08}"/>
    <cellStyle name="Normal 2 3 2 6 2 5" xfId="10976" xr:uid="{AF8A4F2E-9DF5-49B5-AF72-04D474322920}"/>
    <cellStyle name="Normal 2 3 2 6 2 5 2" xfId="22870" xr:uid="{D5BC68DA-103B-40A2-B927-4EA52431A917}"/>
    <cellStyle name="Normal 2 3 2 6 2 6" xfId="20310" xr:uid="{81255DB4-C463-459E-A56F-B0E5FBF79C11}"/>
    <cellStyle name="Normal 2 3 2 6 3" xfId="8314" xr:uid="{D890B894-2598-4C45-A4EF-3213E2F88986}"/>
    <cellStyle name="Normal 2 3 2 6 3 2" xfId="10176" xr:uid="{41EDF27F-02D0-4D22-9288-C8A9F635BB29}"/>
    <cellStyle name="Normal 2 3 2 6 3 2 2" xfId="18404" xr:uid="{03D90FCF-B5F1-45E2-ADF4-64CB62D35A58}"/>
    <cellStyle name="Normal 2 3 2 6 3 2 2 2" xfId="24916" xr:uid="{8D97E933-17F9-4EF4-94C2-3B75DBAE8F01}"/>
    <cellStyle name="Normal 2 3 2 6 3 2 3" xfId="22081" xr:uid="{ABD1E5E4-677A-4E7B-BD11-897FDD62CA11}"/>
    <cellStyle name="Normal 2 3 2 6 3 3" xfId="16994" xr:uid="{F8331FE4-9346-4A52-B20B-4747844BFF83}"/>
    <cellStyle name="Normal 2 3 2 6 3 3 2" xfId="23651" xr:uid="{FF77E054-57FA-4787-8068-5E305CEE2E22}"/>
    <cellStyle name="Normal 2 3 2 6 3 4" xfId="20519" xr:uid="{62DB9A6F-2EB1-45E8-BF21-B03D9F832C03}"/>
    <cellStyle name="Normal 2 3 2 6 4" xfId="9207" xr:uid="{9C79F0B5-9BA1-4B12-B21D-D74162723DEF}"/>
    <cellStyle name="Normal 2 3 2 6 4 2" xfId="10547" xr:uid="{78B87ABF-6B0B-45F4-84D3-8AEE2B1F709B}"/>
    <cellStyle name="Normal 2 3 2 6 4 2 2" xfId="18775" xr:uid="{B8167367-FA50-4677-8F13-4CCD15A8C5F2}"/>
    <cellStyle name="Normal 2 3 2 6 4 2 2 2" xfId="25287" xr:uid="{3F132CA5-E358-4C21-9AFF-0D56F497F860}"/>
    <cellStyle name="Normal 2 3 2 6 4 2 3" xfId="22452" xr:uid="{B305B9FF-47D4-4B11-9A99-D96F736BB545}"/>
    <cellStyle name="Normal 2 3 2 6 4 3" xfId="17455" xr:uid="{1FE19A53-5D0F-4B23-9D84-23EF02A454E5}"/>
    <cellStyle name="Normal 2 3 2 6 4 3 2" xfId="24031" xr:uid="{995C240D-53A1-4CEF-BE62-6C3960506C26}"/>
    <cellStyle name="Normal 2 3 2 6 4 4" xfId="21196" xr:uid="{4E0F6574-0C8B-46E8-B44D-437F212EC407}"/>
    <cellStyle name="Normal 2 3 2 6 5" xfId="9758" xr:uid="{7D567DBF-D0AC-43AC-BA4D-D3006C83B476}"/>
    <cellStyle name="Normal 2 3 2 6 5 2" xfId="17986" xr:uid="{B287FC15-3C44-46B2-834C-7288FDB97EAA}"/>
    <cellStyle name="Normal 2 3 2 6 5 2 2" xfId="24498" xr:uid="{9B5BE445-5F2C-452E-B630-2E21F8C75166}"/>
    <cellStyle name="Normal 2 3 2 6 5 3" xfId="21663" xr:uid="{D97E1832-7B84-41E5-B7A8-56E874A9B2BF}"/>
    <cellStyle name="Normal 2 3 2 6 6" xfId="10975" xr:uid="{362F4F21-07AD-4F1C-8DB8-FF90CE23B7DF}"/>
    <cellStyle name="Normal 2 3 2 6 6 2" xfId="22869" xr:uid="{EAA063A1-4BDF-4304-BF66-FFAB4A2A63F8}"/>
    <cellStyle name="Normal 2 3 2 6 7" xfId="20101" xr:uid="{5CE8E4BF-0803-4AD8-A3C1-9A7FC4D4D25F}"/>
    <cellStyle name="Normal 2 3 2 6 8" xfId="7892" xr:uid="{DAC8D389-3AF8-4F0D-AA04-0E8F4BF20AB7}"/>
    <cellStyle name="Normal 2 3 2 7" xfId="7908" xr:uid="{05918C10-80F9-48EA-8141-FCA0A5080949}"/>
    <cellStyle name="Normal 2 3 2 7 2" xfId="8330" xr:uid="{BA936A17-4502-42E5-BAE3-AA0C6AEFFFCA}"/>
    <cellStyle name="Normal 2 3 2 7 2 2" xfId="10192" xr:uid="{0C8209F1-C1E6-4FCB-B669-4A140FC3C05F}"/>
    <cellStyle name="Normal 2 3 2 7 2 2 2" xfId="18420" xr:uid="{C349EC8D-570E-4024-AE5D-2F92C2410E60}"/>
    <cellStyle name="Normal 2 3 2 7 2 2 2 2" xfId="24932" xr:uid="{90A37246-99CD-41EC-9C09-8F8D21C9ADDA}"/>
    <cellStyle name="Normal 2 3 2 7 2 2 3" xfId="22097" xr:uid="{F5693602-55DA-4D94-9F93-347F31D47223}"/>
    <cellStyle name="Normal 2 3 2 7 2 3" xfId="17010" xr:uid="{3281E257-0001-4D27-82B6-B417AD0ED921}"/>
    <cellStyle name="Normal 2 3 2 7 2 3 2" xfId="23667" xr:uid="{918006F2-A5D4-4D84-AAD2-F79A4FDB8E78}"/>
    <cellStyle name="Normal 2 3 2 7 2 4" xfId="20535" xr:uid="{ED310BC5-DF55-41B8-BF82-4F9E2FAF1FDC}"/>
    <cellStyle name="Normal 2 3 2 7 3" xfId="9209" xr:uid="{9F546D10-8315-495B-B480-E24B1DDE6D09}"/>
    <cellStyle name="Normal 2 3 2 7 3 2" xfId="10549" xr:uid="{AC355D63-954F-4DAC-8D80-CAB57D3CB565}"/>
    <cellStyle name="Normal 2 3 2 7 3 2 2" xfId="18777" xr:uid="{AD114108-ECD7-448C-90DC-1AC2E7623601}"/>
    <cellStyle name="Normal 2 3 2 7 3 2 2 2" xfId="25289" xr:uid="{A578A512-2330-422D-90CA-8C88CAFBEE53}"/>
    <cellStyle name="Normal 2 3 2 7 3 2 3" xfId="22454" xr:uid="{C9D6CF9E-DBFE-434A-AF54-D773EB97DC09}"/>
    <cellStyle name="Normal 2 3 2 7 3 3" xfId="17457" xr:uid="{75A2F4C3-8285-4006-85E5-CC8F258F5442}"/>
    <cellStyle name="Normal 2 3 2 7 3 3 2" xfId="24033" xr:uid="{3A5AE5DF-332B-4C07-8B9A-6642CCB63DAB}"/>
    <cellStyle name="Normal 2 3 2 7 3 4" xfId="21198" xr:uid="{389663B6-4632-4557-AEB9-BEBDB4BA3524}"/>
    <cellStyle name="Normal 2 3 2 7 4" xfId="9774" xr:uid="{82AA232A-BAA9-4A9B-9E51-FCD92614E1A9}"/>
    <cellStyle name="Normal 2 3 2 7 4 2" xfId="18002" xr:uid="{70341524-577A-47CD-A4E4-5D84EA1F0996}"/>
    <cellStyle name="Normal 2 3 2 7 4 2 2" xfId="24514" xr:uid="{0DE2C594-3633-4DEB-9C5E-945E7B58070A}"/>
    <cellStyle name="Normal 2 3 2 7 4 3" xfId="21679" xr:uid="{CA1A6A80-7A8A-4C76-89DD-CC2D9F97DAEF}"/>
    <cellStyle name="Normal 2 3 2 7 5" xfId="10977" xr:uid="{AD276218-1FE4-4FF5-9186-3C9FFD1A3A65}"/>
    <cellStyle name="Normal 2 3 2 7 5 2" xfId="22871" xr:uid="{5BCF63D9-870A-45AB-8145-A02E5D17399B}"/>
    <cellStyle name="Normal 2 3 2 7 6" xfId="20117" xr:uid="{62EB6C1C-46F7-4E55-A6C1-7322198D4574}"/>
    <cellStyle name="Normal 2 3 2 8" xfId="8121" xr:uid="{617ED3DF-07D1-40EA-AF21-E46741AE2BA9}"/>
    <cellStyle name="Normal 2 3 2 8 2" xfId="8893" xr:uid="{FD2D2A4F-0FAB-423F-8EAE-D57EC322821B}"/>
    <cellStyle name="Normal 2 3 2 8 2 2" xfId="10403" xr:uid="{29948D6E-61C7-44E1-A1DB-A5000F40888D}"/>
    <cellStyle name="Normal 2 3 2 8 2 2 2" xfId="18631" xr:uid="{C90DA952-5C3E-454D-B875-5E07DC2A3DCC}"/>
    <cellStyle name="Normal 2 3 2 8 2 2 2 2" xfId="25143" xr:uid="{E046C823-9BF3-484B-82CF-C1C2BFCFC717}"/>
    <cellStyle name="Normal 2 3 2 8 2 2 3" xfId="22308" xr:uid="{E994FEBC-6A01-43DF-8275-FE8A6C76ECE5}"/>
    <cellStyle name="Normal 2 3 2 8 2 3" xfId="17273" xr:uid="{83F64D89-A8FF-45E9-8D86-314DC932524F}"/>
    <cellStyle name="Normal 2 3 2 8 2 3 2" xfId="23885" xr:uid="{7C0B9777-35F1-4C03-B539-18AB573D36CA}"/>
    <cellStyle name="Normal 2 3 2 8 2 4" xfId="20967" xr:uid="{9A8724F3-1D25-4C9A-ACEF-AB26710162AB}"/>
    <cellStyle name="Normal 2 3 2 8 3" xfId="9983" xr:uid="{A2AB759E-42C4-46EC-B335-E8ACFB1CDD8B}"/>
    <cellStyle name="Normal 2 3 2 8 3 2" xfId="18211" xr:uid="{99CA0846-CA63-469F-A3D6-871B74329DCB}"/>
    <cellStyle name="Normal 2 3 2 8 3 2 2" xfId="24723" xr:uid="{400DE3E6-6CF1-454A-9C0C-F331E3D27710}"/>
    <cellStyle name="Normal 2 3 2 8 3 3" xfId="21888" xr:uid="{077BAC1F-D90D-4820-A4C8-1A45B5800135}"/>
    <cellStyle name="Normal 2 3 2 8 4" xfId="16827" xr:uid="{A229D469-1F0F-4678-A85F-E0BA9CF718D3}"/>
    <cellStyle name="Normal 2 3 2 8 4 2" xfId="23486" xr:uid="{397E17BB-387B-47D7-A6D8-E91DEEE10D3A}"/>
    <cellStyle name="Normal 2 3 2 8 5" xfId="20326" xr:uid="{6A42FE51-240D-40D9-B5E3-90E165CB1C61}"/>
    <cellStyle name="Normal 2 3 2 9" xfId="8770" xr:uid="{178C3FE2-D526-40A4-8E46-0D3BF55D24D7}"/>
    <cellStyle name="Normal 2 3 3" xfId="147" xr:uid="{FACBF890-A9D4-4418-A09A-A731A22B21EC}"/>
    <cellStyle name="Normal 2 3 3 2" xfId="2255" xr:uid="{89C15A67-F6A5-4B26-A790-3FC5BD0F12BB}"/>
    <cellStyle name="Normal 2 3 3 2 2" xfId="3144" xr:uid="{3B4B983B-34D7-4DA4-A416-0CDA424F64EA}"/>
    <cellStyle name="Normal 2 3 3 2 2 2" xfId="4201" xr:uid="{6D09436B-2A99-4E1F-9A7B-2AE6022C17A6}"/>
    <cellStyle name="Normal 2 3 3 2 2 2 2" xfId="10318" xr:uid="{98B52F4F-17F9-48CA-8516-CB14123468C6}"/>
    <cellStyle name="Normal 2 3 3 2 2 2 2 2" xfId="18546" xr:uid="{FB3DFDCF-9AB0-4877-8AA5-5F3E198B7DCF}"/>
    <cellStyle name="Normal 2 3 3 2 2 2 2 2 2" xfId="25058" xr:uid="{C8193C88-7748-43FA-929A-9A39AE6A8FDD}"/>
    <cellStyle name="Normal 2 3 3 2 2 2 2 3" xfId="22223" xr:uid="{202CD4D5-0C37-494D-9F67-C938904F136F}"/>
    <cellStyle name="Normal 2 3 3 2 2 2 3" xfId="17136" xr:uid="{5D37F857-FA1A-4987-B1B5-E040991E0C61}"/>
    <cellStyle name="Normal 2 3 3 2 2 2 3 2" xfId="23793" xr:uid="{71E8AF0B-B3ED-46B9-B2CB-2D1E368ECABF}"/>
    <cellStyle name="Normal 2 3 3 2 2 2 4" xfId="20661" xr:uid="{E897A759-0841-42B6-84D8-88C5C51D7ED1}"/>
    <cellStyle name="Normal 2 3 3 2 2 2 5" xfId="8456" xr:uid="{7B5C1D59-41E8-44F1-BDB1-B34392EF705D}"/>
    <cellStyle name="Normal 2 3 3 2 2 3" xfId="9211" xr:uid="{A9482B0A-701B-49A6-A6EF-32B1EF9F3C4B}"/>
    <cellStyle name="Normal 2 3 3 2 2 3 2" xfId="10551" xr:uid="{2892BC70-E317-4D5A-92F2-C80AB8858A20}"/>
    <cellStyle name="Normal 2 3 3 2 2 3 2 2" xfId="18779" xr:uid="{440C2CF8-1065-4E1C-AF53-1F03DB79EB25}"/>
    <cellStyle name="Normal 2 3 3 2 2 3 2 2 2" xfId="25291" xr:uid="{D7175A52-CBF9-4EC0-BBD3-9E4B140C3174}"/>
    <cellStyle name="Normal 2 3 3 2 2 3 2 3" xfId="22456" xr:uid="{B8A5669E-2ACE-4F10-A673-C2E7181B9EC8}"/>
    <cellStyle name="Normal 2 3 3 2 2 3 3" xfId="17459" xr:uid="{97379C36-8BC4-4E0F-A7DF-4A1D042DB93F}"/>
    <cellStyle name="Normal 2 3 3 2 2 3 3 2" xfId="24035" xr:uid="{2F546072-B338-49E4-8BD7-EF6CF40B0E00}"/>
    <cellStyle name="Normal 2 3 3 2 2 3 4" xfId="21200" xr:uid="{5B449B93-D716-4CCE-B56E-A5AD394CD3B7}"/>
    <cellStyle name="Normal 2 3 3 2 2 4" xfId="9900" xr:uid="{2DB489B1-C733-49F4-B4FE-FEDF7B5C4AE8}"/>
    <cellStyle name="Normal 2 3 3 2 2 4 2" xfId="18128" xr:uid="{72EA6014-58B1-49CE-9B78-6FF7CB34C646}"/>
    <cellStyle name="Normal 2 3 3 2 2 4 2 2" xfId="24640" xr:uid="{C0626A6C-E2FB-447E-96F6-3A33BDB41D7E}"/>
    <cellStyle name="Normal 2 3 3 2 2 4 3" xfId="21805" xr:uid="{F8CBC2C2-01E6-4865-8D37-99A910C5FD79}"/>
    <cellStyle name="Normal 2 3 3 2 2 5" xfId="10980" xr:uid="{2FF45B40-78C0-489A-A7EC-DC45E7D96053}"/>
    <cellStyle name="Normal 2 3 3 2 2 5 2" xfId="22874" xr:uid="{7661029D-E308-438F-829C-673164045340}"/>
    <cellStyle name="Normal 2 3 3 2 2 6" xfId="20243" xr:uid="{AF0735FC-F979-4C2A-9BDD-508CB1D199F5}"/>
    <cellStyle name="Normal 2 3 3 2 2 7" xfId="8037" xr:uid="{2EBD7D65-1370-4882-AE9F-618A2F0F071E}"/>
    <cellStyle name="Normal 2 3 3 2 3" xfId="3370" xr:uid="{4360DC41-C2D4-400E-96C2-90B381844646}"/>
    <cellStyle name="Normal 2 3 3 2 3 2" xfId="4411" xr:uid="{B74FFAA0-CC5C-4C30-8460-80B799118FB8}"/>
    <cellStyle name="Normal 2 3 3 2 3 2 2" xfId="18337" xr:uid="{AEB73CF4-CC62-4EA5-8838-4B692A00B5A3}"/>
    <cellStyle name="Normal 2 3 3 2 3 2 2 2" xfId="24849" xr:uid="{61B9F42E-6384-4D7D-AA48-EDAE07CFBE8D}"/>
    <cellStyle name="Normal 2 3 3 2 3 2 3" xfId="22014" xr:uid="{E833D448-42EE-409D-9418-65155AA7A2D7}"/>
    <cellStyle name="Normal 2 3 3 2 3 2 4" xfId="10109" xr:uid="{DE9F7E59-C0AD-4056-BEA2-51395548B82F}"/>
    <cellStyle name="Normal 2 3 3 2 3 3" xfId="16928" xr:uid="{6BCDEACA-A40A-4422-8A6B-A56D64A0ABA5}"/>
    <cellStyle name="Normal 2 3 3 2 3 3 2" xfId="23585" xr:uid="{816AB50E-A7F7-459B-87BC-43884EFAD765}"/>
    <cellStyle name="Normal 2 3 3 2 3 4" xfId="20452" xr:uid="{134334C8-8816-4B77-8B35-98878E12B653}"/>
    <cellStyle name="Normal 2 3 3 2 3 5" xfId="8247" xr:uid="{19FDB658-18BB-477F-B03A-B030D7BFA07C}"/>
    <cellStyle name="Normal 2 3 3 2 4" xfId="3991" xr:uid="{3AFA6372-B94B-4766-8852-586E145C6FD2}"/>
    <cellStyle name="Normal 2 3 3 2 4 2" xfId="10550" xr:uid="{8967291D-3216-4194-BF79-DD1E74BB8F67}"/>
    <cellStyle name="Normal 2 3 3 2 4 2 2" xfId="18778" xr:uid="{A7DF69B5-97D1-4008-973C-44B5DF5D14AB}"/>
    <cellStyle name="Normal 2 3 3 2 4 2 2 2" xfId="25290" xr:uid="{9DFABBD1-38E1-4CD5-8EE0-8EC783ED280D}"/>
    <cellStyle name="Normal 2 3 3 2 4 2 3" xfId="22455" xr:uid="{B92C654C-89A9-4CDF-BE5A-2E14F288C6A0}"/>
    <cellStyle name="Normal 2 3 3 2 4 3" xfId="17458" xr:uid="{5DE476DB-6A26-45A1-B44A-8D97210A2874}"/>
    <cellStyle name="Normal 2 3 3 2 4 3 2" xfId="24034" xr:uid="{C70EFA3B-82BF-4CA9-8CFB-FAF3982E3B50}"/>
    <cellStyle name="Normal 2 3 3 2 4 4" xfId="21199" xr:uid="{A1775ED5-5C86-495D-B903-65F0F02EF02A}"/>
    <cellStyle name="Normal 2 3 3 2 4 5" xfId="9210" xr:uid="{A1A7620B-9A8E-4349-BC0C-0E9B4D665D19}"/>
    <cellStyle name="Normal 2 3 3 2 5" xfId="9691" xr:uid="{798EBECE-9A39-442E-A813-8F65343A890B}"/>
    <cellStyle name="Normal 2 3 3 2 5 2" xfId="17919" xr:uid="{4C78C52C-D46B-4479-B875-BBFAC1FAA396}"/>
    <cellStyle name="Normal 2 3 3 2 5 2 2" xfId="24431" xr:uid="{60FA2FCF-6389-497D-AA3D-1993FFAEC6C0}"/>
    <cellStyle name="Normal 2 3 3 2 5 3" xfId="21596" xr:uid="{9FD67CBE-DE5B-47C2-BBE9-CC1590DCDA3F}"/>
    <cellStyle name="Normal 2 3 3 2 6" xfId="10979" xr:uid="{7D84E54C-CBC5-445D-97D3-A046E5BBF1CE}"/>
    <cellStyle name="Normal 2 3 3 2 6 2" xfId="22873" xr:uid="{EFF373A4-5B9A-4029-A1AA-44FEE6C10D56}"/>
    <cellStyle name="Normal 2 3 3 2 7" xfId="20034" xr:uid="{562E6703-D991-4984-96D2-31C1E18DEFA5}"/>
    <cellStyle name="Normal 2 3 3 2 8" xfId="7795" xr:uid="{E58DF39E-71A4-49B2-BAA4-FF8C89D72851}"/>
    <cellStyle name="Normal 2 3 3 3" xfId="1110" xr:uid="{3C01E21A-2969-4D0D-87BE-D40EB9F13B64}"/>
    <cellStyle name="Normal 2 3 3 3 2" xfId="3699" xr:uid="{4E2AD1CA-34BD-47E4-B057-1C0C0E21EB8C}"/>
    <cellStyle name="Normal 2 3 3 3 3" xfId="8894" xr:uid="{B15DEDF2-9CBE-4DC3-960D-3F92AA762DAD}"/>
    <cellStyle name="Normal 2 3 3 4" xfId="3023" xr:uid="{06DDE1D0-D796-4C1C-8547-3E1BD5E18FCA}"/>
    <cellStyle name="Normal 2 3 3 4 2" xfId="4096" xr:uid="{207022FB-35CA-4FEA-BB5D-E9F3AADF277F}"/>
    <cellStyle name="Normal 2 3 3 4 3" xfId="8771" xr:uid="{DDAB0A43-06C7-4BDF-BE61-E84A22A4503A}"/>
    <cellStyle name="Normal 2 3 3 5" xfId="3249" xr:uid="{E6C2EEED-00DD-4451-B48E-E594100ED9DC}"/>
    <cellStyle name="Normal 2 3 3 5 2" xfId="4306" xr:uid="{E3E02331-3DAF-4668-995A-A88AC21F7316}"/>
    <cellStyle name="Normal 2 3 3 5 2 2" xfId="22872" xr:uid="{BD99B107-15D7-44F1-965D-4424992ACD77}"/>
    <cellStyle name="Normal 2 3 3 5 3" xfId="10978" xr:uid="{BFB0F44A-FF6B-4DC4-8992-3E19814B0B29}"/>
    <cellStyle name="Normal 2 3 3 6" xfId="3444" xr:uid="{52D99E7C-9F00-4236-9D23-442512382C24}"/>
    <cellStyle name="Normal 2 3 4" xfId="1111" xr:uid="{6DD61D9B-DC30-473E-B427-0C674BDDB758}"/>
    <cellStyle name="Normal 2 3 4 10" xfId="10981" xr:uid="{4B55CABC-0B8C-469D-8A8F-A43971D3D835}"/>
    <cellStyle name="Normal 2 3 4 10 2" xfId="22875" xr:uid="{82408B8E-EBD5-4C1B-B8F0-2281565789F5}"/>
    <cellStyle name="Normal 2 3 4 11" xfId="19632" xr:uid="{10159C49-853A-456A-92AD-D161C28C3DB3}"/>
    <cellStyle name="Normal 2 3 4 12" xfId="4533" xr:uid="{2365AF36-A7B8-4F35-8AAE-D700381EA616}"/>
    <cellStyle name="Normal 2 3 4 2" xfId="2256" xr:uid="{CAA95DD1-6B73-4BE9-BCD8-B74C70AEE71F}"/>
    <cellStyle name="Normal 2 3 4 2 2" xfId="3145" xr:uid="{BF9BA783-1667-454B-90B3-CEFE632D184E}"/>
    <cellStyle name="Normal 2 3 4 2 2 2" xfId="4202" xr:uid="{3ABC4588-8D20-47DF-88D7-D4ED27188E93}"/>
    <cellStyle name="Normal 2 3 4 2 2 2 2" xfId="8458" xr:uid="{72EF652A-CE96-4599-A6AC-E2E24CFBBF64}"/>
    <cellStyle name="Normal 2 3 4 2 2 2 2 2" xfId="10320" xr:uid="{6E7D69AD-06B6-4F54-948A-D7CC7B79947A}"/>
    <cellStyle name="Normal 2 3 4 2 2 2 2 2 2" xfId="18548" xr:uid="{7079CDC3-D612-4F52-86AE-018805C7D09B}"/>
    <cellStyle name="Normal 2 3 4 2 2 2 2 2 2 2" xfId="25060" xr:uid="{9AF638A6-F454-45E7-A025-57DA9C27B181}"/>
    <cellStyle name="Normal 2 3 4 2 2 2 2 2 3" xfId="22225" xr:uid="{EC39A9C2-6156-46C0-91CE-FF966E38A63C}"/>
    <cellStyle name="Normal 2 3 4 2 2 2 2 3" xfId="17138" xr:uid="{A3B0E276-2AF6-41C5-B709-62487B5EEF70}"/>
    <cellStyle name="Normal 2 3 4 2 2 2 2 3 2" xfId="23795" xr:uid="{D42EF347-A0B7-4ED7-BC46-55AACC815B93}"/>
    <cellStyle name="Normal 2 3 4 2 2 2 2 4" xfId="20663" xr:uid="{513727E8-442A-4806-A61D-2D8079B914A7}"/>
    <cellStyle name="Normal 2 3 4 2 2 2 3" xfId="9214" xr:uid="{317A694C-E7C2-4941-976F-DF44D199E540}"/>
    <cellStyle name="Normal 2 3 4 2 2 2 3 2" xfId="10554" xr:uid="{E2ADFEDF-0737-49AF-9F4C-D97AF48BBB7C}"/>
    <cellStyle name="Normal 2 3 4 2 2 2 3 2 2" xfId="18782" xr:uid="{82A8940D-2B2C-4132-9108-772D8FB2FDC4}"/>
    <cellStyle name="Normal 2 3 4 2 2 2 3 2 2 2" xfId="25294" xr:uid="{91205D80-1CA4-4B93-8BFA-EC41461E2882}"/>
    <cellStyle name="Normal 2 3 4 2 2 2 3 2 3" xfId="22459" xr:uid="{A0372DF7-C36D-4149-BA8A-097586D37D28}"/>
    <cellStyle name="Normal 2 3 4 2 2 2 3 3" xfId="17462" xr:uid="{4F9199A4-5803-45C9-9163-BA653DDCEA19}"/>
    <cellStyle name="Normal 2 3 4 2 2 2 3 3 2" xfId="24038" xr:uid="{EA5BE8CF-D887-457D-ACC2-5E1C243486CF}"/>
    <cellStyle name="Normal 2 3 4 2 2 2 3 4" xfId="21203" xr:uid="{93FFB789-18C6-439F-9CD5-E561F6FEDBDE}"/>
    <cellStyle name="Normal 2 3 4 2 2 2 4" xfId="9902" xr:uid="{CE719C9F-1703-4E8D-9976-78F8F92F87FE}"/>
    <cellStyle name="Normal 2 3 4 2 2 2 4 2" xfId="18130" xr:uid="{386D82B7-1925-46DA-B880-AC87AFEA1161}"/>
    <cellStyle name="Normal 2 3 4 2 2 2 4 2 2" xfId="24642" xr:uid="{131C9D6C-9F5A-430C-8977-831FB82EEF6D}"/>
    <cellStyle name="Normal 2 3 4 2 2 2 4 3" xfId="21807" xr:uid="{EF999722-6877-4C28-A243-FD7C98C445BB}"/>
    <cellStyle name="Normal 2 3 4 2 2 2 5" xfId="10984" xr:uid="{B53F1683-7365-46F6-B377-BF73AC30744B}"/>
    <cellStyle name="Normal 2 3 4 2 2 2 5 2" xfId="22878" xr:uid="{DCA8E3AB-523C-4551-9A57-74761D3F4628}"/>
    <cellStyle name="Normal 2 3 4 2 2 2 6" xfId="20245" xr:uid="{F8E94F34-0148-46CE-9711-4FC2CC22DE16}"/>
    <cellStyle name="Normal 2 3 4 2 2 2 7" xfId="8039" xr:uid="{90F31B14-B969-492B-B3AD-525739E9B6BD}"/>
    <cellStyle name="Normal 2 3 4 2 2 3" xfId="8249" xr:uid="{848E6BAC-FFF0-48E5-B337-323035066619}"/>
    <cellStyle name="Normal 2 3 4 2 2 3 2" xfId="10111" xr:uid="{6ACBD2FA-B357-4339-8414-C03723EAB1DB}"/>
    <cellStyle name="Normal 2 3 4 2 2 3 2 2" xfId="18339" xr:uid="{29A73CB3-222E-4383-AD3C-745B9C007C1F}"/>
    <cellStyle name="Normal 2 3 4 2 2 3 2 2 2" xfId="24851" xr:uid="{D695CB25-7C1E-49C8-957E-41F049F4D99E}"/>
    <cellStyle name="Normal 2 3 4 2 2 3 2 3" xfId="22016" xr:uid="{A1023043-B884-448C-8CDC-073EEA4BC461}"/>
    <cellStyle name="Normal 2 3 4 2 2 3 3" xfId="16930" xr:uid="{81AFDB02-DEBB-4E52-A7EF-3FE275582EFC}"/>
    <cellStyle name="Normal 2 3 4 2 2 3 3 2" xfId="23587" xr:uid="{79A503DC-1B4D-4653-8273-B411AC236F1D}"/>
    <cellStyle name="Normal 2 3 4 2 2 3 4" xfId="20454" xr:uid="{5E2B2ABD-8F7B-42A2-9972-57EA9AA4F81F}"/>
    <cellStyle name="Normal 2 3 4 2 2 4" xfId="9213" xr:uid="{8BA6AE92-75B1-41E6-85EE-F8E5171BD7EA}"/>
    <cellStyle name="Normal 2 3 4 2 2 4 2" xfId="10553" xr:uid="{BF9B1D5B-B920-4FD6-8A3D-920DA0F1878D}"/>
    <cellStyle name="Normal 2 3 4 2 2 4 2 2" xfId="18781" xr:uid="{41AF378A-0DE1-4CF9-AC2F-83486EDA2714}"/>
    <cellStyle name="Normal 2 3 4 2 2 4 2 2 2" xfId="25293" xr:uid="{381156D4-6AC8-49AF-92F3-ABD018B2394E}"/>
    <cellStyle name="Normal 2 3 4 2 2 4 2 3" xfId="22458" xr:uid="{924683C9-AC4B-4C85-B162-210C4923DE03}"/>
    <cellStyle name="Normal 2 3 4 2 2 4 3" xfId="17461" xr:uid="{90378500-89D2-4E86-B599-FC104AA8ACF5}"/>
    <cellStyle name="Normal 2 3 4 2 2 4 3 2" xfId="24037" xr:uid="{EC494CA6-13F3-42FA-A3E8-FD3F270AB436}"/>
    <cellStyle name="Normal 2 3 4 2 2 4 4" xfId="21202" xr:uid="{2DFE64A5-ABCB-41D4-9A46-8766C81D2676}"/>
    <cellStyle name="Normal 2 3 4 2 2 5" xfId="9693" xr:uid="{488B2883-D569-4BD9-9197-61712D80AB44}"/>
    <cellStyle name="Normal 2 3 4 2 2 5 2" xfId="17921" xr:uid="{5E45BA71-CF85-4D16-8369-35AD05A32A68}"/>
    <cellStyle name="Normal 2 3 4 2 2 5 2 2" xfId="24433" xr:uid="{1C49767B-D175-4861-8F37-DA568F69545F}"/>
    <cellStyle name="Normal 2 3 4 2 2 5 3" xfId="21598" xr:uid="{A9D8704E-2432-4A91-AFE5-28C8E669856A}"/>
    <cellStyle name="Normal 2 3 4 2 2 6" xfId="10983" xr:uid="{8E8BEBFA-82E7-4FDE-9FA6-F7D4FBC2146D}"/>
    <cellStyle name="Normal 2 3 4 2 2 6 2" xfId="22877" xr:uid="{571E2030-0D75-4CDD-AE1A-F0686C3A3A3E}"/>
    <cellStyle name="Normal 2 3 4 2 2 7" xfId="20036" xr:uid="{2DDF5C72-5F02-425E-81C7-FBAB134F403D}"/>
    <cellStyle name="Normal 2 3 4 2 2 8" xfId="7797" xr:uid="{C210EAB1-D2FE-47B8-A005-7F8B0F05A4FC}"/>
    <cellStyle name="Normal 2 3 4 2 3" xfId="3371" xr:uid="{5EA81C5F-2CD1-45EB-A052-CA5511D68802}"/>
    <cellStyle name="Normal 2 3 4 2 3 2" xfId="4412" xr:uid="{9469B4B4-6664-4B29-8A69-D1FB0B0BE46E}"/>
    <cellStyle name="Normal 2 3 4 2 3 2 2" xfId="10212" xr:uid="{92F5AA58-C3AD-47DD-9802-757AF49F47F3}"/>
    <cellStyle name="Normal 2 3 4 2 3 2 2 2" xfId="18440" xr:uid="{3F343647-7C44-488B-9100-9F4382226973}"/>
    <cellStyle name="Normal 2 3 4 2 3 2 2 2 2" xfId="24952" xr:uid="{F38E4757-10D3-4D1D-9776-E7ED19414135}"/>
    <cellStyle name="Normal 2 3 4 2 3 2 2 3" xfId="22117" xr:uid="{F822C375-9D73-4E78-8630-234C9EAB5130}"/>
    <cellStyle name="Normal 2 3 4 2 3 2 3" xfId="17030" xr:uid="{904A8363-9DF4-41D4-BD17-631728DB1800}"/>
    <cellStyle name="Normal 2 3 4 2 3 2 3 2" xfId="23687" xr:uid="{CD1B2BE9-439E-48FB-AA7B-218B1EFC4F5B}"/>
    <cellStyle name="Normal 2 3 4 2 3 2 4" xfId="20555" xr:uid="{C004F755-1FB8-445F-A9B4-287D636E7460}"/>
    <cellStyle name="Normal 2 3 4 2 3 2 5" xfId="8350" xr:uid="{B3EFFE0E-7087-4338-A58B-B9B98DFBF84E}"/>
    <cellStyle name="Normal 2 3 4 2 3 3" xfId="9215" xr:uid="{E003680E-6D68-40C7-8F79-4CF3182CBF63}"/>
    <cellStyle name="Normal 2 3 4 2 3 3 2" xfId="10555" xr:uid="{36581330-7B3F-487A-971A-58B14A807C02}"/>
    <cellStyle name="Normal 2 3 4 2 3 3 2 2" xfId="18783" xr:uid="{6DD4A602-1CD6-4DE3-862B-8884FACAD73C}"/>
    <cellStyle name="Normal 2 3 4 2 3 3 2 2 2" xfId="25295" xr:uid="{45FBF6F8-6366-49D8-8597-F9F901B099A2}"/>
    <cellStyle name="Normal 2 3 4 2 3 3 2 3" xfId="22460" xr:uid="{900AF415-D4E1-4696-8FB6-144F4A0AA053}"/>
    <cellStyle name="Normal 2 3 4 2 3 3 3" xfId="17463" xr:uid="{2CE1FA1C-71CA-4298-B9B1-D8C0DEA89549}"/>
    <cellStyle name="Normal 2 3 4 2 3 3 3 2" xfId="24039" xr:uid="{8819BC41-1023-4DBA-85D3-1C94FF37FB89}"/>
    <cellStyle name="Normal 2 3 4 2 3 3 4" xfId="21204" xr:uid="{848FA9F5-CBCF-4185-8060-17AF3BF947EE}"/>
    <cellStyle name="Normal 2 3 4 2 3 4" xfId="9794" xr:uid="{3080FF3C-AD49-4B68-9AA6-5F39B7549367}"/>
    <cellStyle name="Normal 2 3 4 2 3 4 2" xfId="18022" xr:uid="{A7F41E29-46D0-4389-9E72-0515B6BD7A90}"/>
    <cellStyle name="Normal 2 3 4 2 3 4 2 2" xfId="24534" xr:uid="{A18FF645-DC1F-48FF-B697-E5288C0CDCB9}"/>
    <cellStyle name="Normal 2 3 4 2 3 4 3" xfId="21699" xr:uid="{99D8D903-0815-4FD8-8E6A-739A8ABB9907}"/>
    <cellStyle name="Normal 2 3 4 2 3 5" xfId="10985" xr:uid="{B49952ED-E991-485F-A66C-897DBBAFA3EC}"/>
    <cellStyle name="Normal 2 3 4 2 3 5 2" xfId="22879" xr:uid="{045815EF-A234-4906-A562-C9CB1C81E610}"/>
    <cellStyle name="Normal 2 3 4 2 3 6" xfId="20137" xr:uid="{6B832E6F-D743-44ED-B58F-76380ADBA10F}"/>
    <cellStyle name="Normal 2 3 4 2 3 7" xfId="7929" xr:uid="{EA2181EE-C729-4D6E-9823-204B953AFFB0}"/>
    <cellStyle name="Normal 2 3 4 2 4" xfId="3992" xr:uid="{82FA195B-6A1A-4393-B87E-608447B0751B}"/>
    <cellStyle name="Normal 2 3 4 2 4 2" xfId="10003" xr:uid="{686CCA8C-B2BE-4149-B787-AA20583069A2}"/>
    <cellStyle name="Normal 2 3 4 2 4 2 2" xfId="18231" xr:uid="{5EA6D728-B75C-4E8E-9FC9-64A48401B9CF}"/>
    <cellStyle name="Normal 2 3 4 2 4 2 2 2" xfId="24743" xr:uid="{0667B0CD-CBF0-4045-A504-19E140F7853F}"/>
    <cellStyle name="Normal 2 3 4 2 4 2 3" xfId="21908" xr:uid="{D18D3944-3DDC-4BFE-A006-030BCF221925}"/>
    <cellStyle name="Normal 2 3 4 2 4 3" xfId="16839" xr:uid="{B26BA0AC-6944-49BD-903D-0E58444D260C}"/>
    <cellStyle name="Normal 2 3 4 2 4 3 2" xfId="23498" xr:uid="{07F1B4FC-4C16-4CCE-A84F-C46FAFA4D3DB}"/>
    <cellStyle name="Normal 2 3 4 2 4 4" xfId="20346" xr:uid="{9205D6A1-3616-4ADA-A04E-2F61FB808823}"/>
    <cellStyle name="Normal 2 3 4 2 4 5" xfId="8141" xr:uid="{146F49B2-3694-4FD3-A264-645F9C383337}"/>
    <cellStyle name="Normal 2 3 4 2 5" xfId="9212" xr:uid="{BF6AA5BE-1A34-42EB-AFF1-B0CAB4D092EB}"/>
    <cellStyle name="Normal 2 3 4 2 5 2" xfId="10552" xr:uid="{53269430-D592-44BE-A18C-8FD571BAFD63}"/>
    <cellStyle name="Normal 2 3 4 2 5 2 2" xfId="18780" xr:uid="{9DB2A31C-A08F-4509-94EB-06D5BBCEE10C}"/>
    <cellStyle name="Normal 2 3 4 2 5 2 2 2" xfId="25292" xr:uid="{745AC375-520B-471D-943C-697B0461F753}"/>
    <cellStyle name="Normal 2 3 4 2 5 2 3" xfId="22457" xr:uid="{10F1675A-CE5A-4E7B-B06E-301D43066AF3}"/>
    <cellStyle name="Normal 2 3 4 2 5 3" xfId="17460" xr:uid="{BF351E07-607C-4B97-915E-32EA7F9B0672}"/>
    <cellStyle name="Normal 2 3 4 2 5 3 2" xfId="24036" xr:uid="{F7599AD7-6268-4DA3-BEC4-27479052D6D7}"/>
    <cellStyle name="Normal 2 3 4 2 5 4" xfId="21201" xr:uid="{BDD9F655-901F-4C05-8833-62A0B18C1BE7}"/>
    <cellStyle name="Normal 2 3 4 2 6" xfId="9585" xr:uid="{6BD2A212-65D8-45F4-8D00-5CF2E4FD9DCC}"/>
    <cellStyle name="Normal 2 3 4 2 6 2" xfId="17813" xr:uid="{5ED66C9A-8A2E-4169-8251-D82DA1F577EF}"/>
    <cellStyle name="Normal 2 3 4 2 6 2 2" xfId="24325" xr:uid="{490DCA01-240B-4D05-8F6D-E9B6DDD39B50}"/>
    <cellStyle name="Normal 2 3 4 2 6 3" xfId="21490" xr:uid="{0CB29CD9-B94A-4686-9364-BA4B76FE20FA}"/>
    <cellStyle name="Normal 2 3 4 2 7" xfId="10982" xr:uid="{B0E38C2A-4866-45D1-8CCF-BE320B4DFA3C}"/>
    <cellStyle name="Normal 2 3 4 2 7 2" xfId="22876" xr:uid="{A8B82F3B-D91D-4641-96CF-57F40637105A}"/>
    <cellStyle name="Normal 2 3 4 2 8" xfId="19661" xr:uid="{9DBE4220-9516-45FB-A98C-AC20566712A3}"/>
    <cellStyle name="Normal 2 3 4 2 9" xfId="4584" xr:uid="{4B52FFF6-08D2-487D-B2A9-337FDD1FA37D}"/>
    <cellStyle name="Normal 2 3 4 3" xfId="3024" xr:uid="{33F2A540-BA6E-46FC-91E2-93A2B55E764C}"/>
    <cellStyle name="Normal 2 3 4 3 2" xfId="4097" xr:uid="{5E125AC7-8D3D-4361-9425-B2976A68636B}"/>
    <cellStyle name="Normal 2 3 4 3 2 2" xfId="8377" xr:uid="{C720E66C-660D-4F0E-A5AB-2D627A3741FE}"/>
    <cellStyle name="Normal 2 3 4 3 2 2 2" xfId="10239" xr:uid="{627D14D2-B0F0-463E-8C39-D909C634072A}"/>
    <cellStyle name="Normal 2 3 4 3 2 2 2 2" xfId="18467" xr:uid="{BCDF1C26-5110-4B6D-8F5C-D16AED8F06B0}"/>
    <cellStyle name="Normal 2 3 4 3 2 2 2 2 2" xfId="24979" xr:uid="{EA07F270-DF6F-418E-995F-CB0A31FCDD0A}"/>
    <cellStyle name="Normal 2 3 4 3 2 2 2 3" xfId="22144" xr:uid="{8FD44662-0114-4EFD-9C38-570662255667}"/>
    <cellStyle name="Normal 2 3 4 3 2 2 3" xfId="17057" xr:uid="{7C93305D-1D80-447A-B8F6-22BEF355CFC3}"/>
    <cellStyle name="Normal 2 3 4 3 2 2 3 2" xfId="23714" xr:uid="{A09CE5A0-4FFE-4932-AE30-1B39CF535638}"/>
    <cellStyle name="Normal 2 3 4 3 2 2 4" xfId="20582" xr:uid="{4976745B-A4F5-41E8-B8F2-08A9544A431B}"/>
    <cellStyle name="Normal 2 3 4 3 2 3" xfId="9217" xr:uid="{A0AACA21-6F58-4A3F-AEDB-C3AE7898CD94}"/>
    <cellStyle name="Normal 2 3 4 3 2 3 2" xfId="10557" xr:uid="{C82B69E6-4E98-4AEA-8410-A8CDAD24E75C}"/>
    <cellStyle name="Normal 2 3 4 3 2 3 2 2" xfId="18785" xr:uid="{AC888CE4-D19C-44AD-9CF8-1DCF8D07F4DF}"/>
    <cellStyle name="Normal 2 3 4 3 2 3 2 2 2" xfId="25297" xr:uid="{F7B7C325-2355-4326-866F-3F9D8D6FD3D9}"/>
    <cellStyle name="Normal 2 3 4 3 2 3 2 3" xfId="22462" xr:uid="{8E03D1FC-F335-4CA5-A54F-FE6CF92A5F45}"/>
    <cellStyle name="Normal 2 3 4 3 2 3 3" xfId="17465" xr:uid="{4000DEA9-BE0E-4118-88C9-16439AA5E867}"/>
    <cellStyle name="Normal 2 3 4 3 2 3 3 2" xfId="24041" xr:uid="{F7D6AD3A-B096-4F93-B60E-F8461C94F5B0}"/>
    <cellStyle name="Normal 2 3 4 3 2 3 4" xfId="21206" xr:uid="{F1B493BB-85FD-4486-AFD9-0A7E39786488}"/>
    <cellStyle name="Normal 2 3 4 3 2 4" xfId="9821" xr:uid="{3039329D-3D38-4961-832D-ACD992B40EE3}"/>
    <cellStyle name="Normal 2 3 4 3 2 4 2" xfId="18049" xr:uid="{E58DA518-492E-4005-B516-7291A4E20417}"/>
    <cellStyle name="Normal 2 3 4 3 2 4 2 2" xfId="24561" xr:uid="{8041953E-806C-4F72-8CF6-DCC4F44EB35B}"/>
    <cellStyle name="Normal 2 3 4 3 2 4 3" xfId="21726" xr:uid="{1D4703BD-414C-4902-B2CA-6E930712C4FF}"/>
    <cellStyle name="Normal 2 3 4 3 2 5" xfId="10987" xr:uid="{2A2D4534-67E2-4F51-882C-AF4262F7495F}"/>
    <cellStyle name="Normal 2 3 4 3 2 5 2" xfId="22881" xr:uid="{67F5DB35-B569-48B3-8067-7FAAB60C5552}"/>
    <cellStyle name="Normal 2 3 4 3 2 6" xfId="20164" xr:uid="{0CDDA8B0-21E1-4388-B5E2-4F617F5F4D63}"/>
    <cellStyle name="Normal 2 3 4 3 2 7" xfId="7958" xr:uid="{2C3644BF-3446-40A7-B92F-998C27620BCD}"/>
    <cellStyle name="Normal 2 3 4 3 3" xfId="8168" xr:uid="{80C8D00F-08B8-41E3-BB52-087785649CC4}"/>
    <cellStyle name="Normal 2 3 4 3 3 2" xfId="10030" xr:uid="{4FEC5B5D-75FC-4F98-B8F0-ED0968420E1F}"/>
    <cellStyle name="Normal 2 3 4 3 3 2 2" xfId="18258" xr:uid="{C123F7F8-C338-4E94-ADD1-AD5D821F0604}"/>
    <cellStyle name="Normal 2 3 4 3 3 2 2 2" xfId="24770" xr:uid="{BBB021CE-0C9A-433A-B93B-37C2FE957348}"/>
    <cellStyle name="Normal 2 3 4 3 3 2 3" xfId="21935" xr:uid="{EFA7D46B-FE39-4682-A502-94640F9222EB}"/>
    <cellStyle name="Normal 2 3 4 3 3 3" xfId="16857" xr:uid="{C2EEB094-B5B8-4AFE-B1CF-6BBE3229E827}"/>
    <cellStyle name="Normal 2 3 4 3 3 3 2" xfId="23516" xr:uid="{835F8E14-A34C-41D8-9F03-D5C59C0AF190}"/>
    <cellStyle name="Normal 2 3 4 3 3 4" xfId="20373" xr:uid="{BB17207D-C9BA-4A15-8ADE-3264BF0C3E2C}"/>
    <cellStyle name="Normal 2 3 4 3 4" xfId="9216" xr:uid="{EAB8E3AE-BDB8-45DB-BF92-EF56E49FCCDB}"/>
    <cellStyle name="Normal 2 3 4 3 4 2" xfId="10556" xr:uid="{53275822-033F-4088-995B-E379B2DD65AB}"/>
    <cellStyle name="Normal 2 3 4 3 4 2 2" xfId="18784" xr:uid="{769A8D36-A10A-4E44-BB39-B3EE26038415}"/>
    <cellStyle name="Normal 2 3 4 3 4 2 2 2" xfId="25296" xr:uid="{6CE50780-6AD3-4E04-BDE8-1BD2D7AC3950}"/>
    <cellStyle name="Normal 2 3 4 3 4 2 3" xfId="22461" xr:uid="{38FAB4DB-7D22-4A95-BA20-F2E86AEC437D}"/>
    <cellStyle name="Normal 2 3 4 3 4 3" xfId="17464" xr:uid="{EFA8B7F0-2DC6-4CA6-AD2D-52201880E49A}"/>
    <cellStyle name="Normal 2 3 4 3 4 3 2" xfId="24040" xr:uid="{99452A24-FB93-4EBA-9229-1446505D1308}"/>
    <cellStyle name="Normal 2 3 4 3 4 4" xfId="21205" xr:uid="{12442A3D-F4BE-43C5-B3F0-8E25442E0761}"/>
    <cellStyle name="Normal 2 3 4 3 5" xfId="9612" xr:uid="{7CF2B4DC-3A3F-456B-A76E-7CBCDE7E38F4}"/>
    <cellStyle name="Normal 2 3 4 3 5 2" xfId="17840" xr:uid="{9D831895-6F59-4D67-A17D-0911B3EF4FAD}"/>
    <cellStyle name="Normal 2 3 4 3 5 2 2" xfId="24352" xr:uid="{A8126DAD-4C0F-4C44-8DD5-5580E77ECBE1}"/>
    <cellStyle name="Normal 2 3 4 3 5 3" xfId="21517" xr:uid="{3D00867B-7AC7-4F7E-AB85-1483F8C38455}"/>
    <cellStyle name="Normal 2 3 4 3 6" xfId="10986" xr:uid="{0BBF92FA-2323-4C18-ADC3-BE8F67DE1BFD}"/>
    <cellStyle name="Normal 2 3 4 3 6 2" xfId="22880" xr:uid="{DA6FFF36-B5BE-47B8-BCCE-0B7F48452FD1}"/>
    <cellStyle name="Normal 2 3 4 3 7" xfId="19729" xr:uid="{4E2640B6-E229-401F-8172-8487C8D21F9E}"/>
    <cellStyle name="Normal 2 3 4 3 8" xfId="6302" xr:uid="{4A3D8E36-E4C0-4266-AAB5-EA31EB7D7F67}"/>
    <cellStyle name="Normal 2 3 4 4" xfId="3250" xr:uid="{7C91CDB0-4A0F-4FAB-B1F1-6E7D9EA1B1A9}"/>
    <cellStyle name="Normal 2 3 4 4 2" xfId="4307" xr:uid="{2C240BB4-6832-45EA-AB8E-BD3E6A70DA73}"/>
    <cellStyle name="Normal 2 3 4 4 2 2" xfId="8457" xr:uid="{E9F2B2C0-DD81-4C72-93C9-46DAF55F6CB2}"/>
    <cellStyle name="Normal 2 3 4 4 2 2 2" xfId="10319" xr:uid="{FA1FF4C5-CF22-4244-BDF9-94D64BB87621}"/>
    <cellStyle name="Normal 2 3 4 4 2 2 2 2" xfId="18547" xr:uid="{FA3A0940-D338-4895-B847-59CDED36C5B3}"/>
    <cellStyle name="Normal 2 3 4 4 2 2 2 2 2" xfId="25059" xr:uid="{81D1A3D1-2A86-43D4-A86B-FB0F551FDA58}"/>
    <cellStyle name="Normal 2 3 4 4 2 2 2 3" xfId="22224" xr:uid="{3D94A796-5838-4047-B4B4-D535A6D62878}"/>
    <cellStyle name="Normal 2 3 4 4 2 2 3" xfId="17137" xr:uid="{D95AE38B-F679-4654-B570-F8D12B401B28}"/>
    <cellStyle name="Normal 2 3 4 4 2 2 3 2" xfId="23794" xr:uid="{C40C7C94-9DB9-485F-A41B-CA8CF73C61F2}"/>
    <cellStyle name="Normal 2 3 4 4 2 2 4" xfId="20662" xr:uid="{207706C8-4B64-4548-AD0D-0C5B3544AD1D}"/>
    <cellStyle name="Normal 2 3 4 4 2 3" xfId="9219" xr:uid="{28A94FC6-4CDC-4BFC-A482-8354F8C1A9DB}"/>
    <cellStyle name="Normal 2 3 4 4 2 3 2" xfId="10559" xr:uid="{CA0D89CA-408A-43EC-A42D-34FD9C1D9E4E}"/>
    <cellStyle name="Normal 2 3 4 4 2 3 2 2" xfId="18787" xr:uid="{1A94060A-1F96-4841-B107-7F36F9DDBE54}"/>
    <cellStyle name="Normal 2 3 4 4 2 3 2 2 2" xfId="25299" xr:uid="{3C13AFAF-CFB3-41EE-BBF0-BA5BA09C65EB}"/>
    <cellStyle name="Normal 2 3 4 4 2 3 2 3" xfId="22464" xr:uid="{2FA37C4A-3931-4CE3-BAB1-CE12478F888E}"/>
    <cellStyle name="Normal 2 3 4 4 2 3 3" xfId="17467" xr:uid="{E381D194-C23A-486A-AF1A-8550350C2F95}"/>
    <cellStyle name="Normal 2 3 4 4 2 3 3 2" xfId="24043" xr:uid="{398EA01D-0E93-47B0-A4E7-B5506964367C}"/>
    <cellStyle name="Normal 2 3 4 4 2 3 4" xfId="21208" xr:uid="{D80B3F0D-215C-41A5-ACBD-3E366D402C6D}"/>
    <cellStyle name="Normal 2 3 4 4 2 4" xfId="9901" xr:uid="{B688B0D9-3D0A-40E1-96DC-D0C448E0E024}"/>
    <cellStyle name="Normal 2 3 4 4 2 4 2" xfId="18129" xr:uid="{F7F0B2AA-2D0A-45BF-A609-40AC719472F4}"/>
    <cellStyle name="Normal 2 3 4 4 2 4 2 2" xfId="24641" xr:uid="{8B72C5E2-2B5E-4D83-8C15-A8A2E081ACB8}"/>
    <cellStyle name="Normal 2 3 4 4 2 4 3" xfId="21806" xr:uid="{A4AA9D2E-AC91-4B79-9027-AB17AF5CA648}"/>
    <cellStyle name="Normal 2 3 4 4 2 5" xfId="10989" xr:uid="{288B7444-59E0-425B-B2E4-A70BBDE69A4F}"/>
    <cellStyle name="Normal 2 3 4 4 2 5 2" xfId="22883" xr:uid="{79F55E5E-FA91-4207-81FF-E8EBEE0F43BA}"/>
    <cellStyle name="Normal 2 3 4 4 2 6" xfId="20244" xr:uid="{33A9C0D4-027F-4BDD-8491-33354105EE4D}"/>
    <cellStyle name="Normal 2 3 4 4 2 7" xfId="8038" xr:uid="{B7547022-106E-4BA5-8FCB-B95C1B0A5447}"/>
    <cellStyle name="Normal 2 3 4 4 3" xfId="8248" xr:uid="{A60A824A-A0EF-401E-8DAA-31AE1FD7818C}"/>
    <cellStyle name="Normal 2 3 4 4 3 2" xfId="10110" xr:uid="{27977032-5877-4A64-9946-479B89C15CA3}"/>
    <cellStyle name="Normal 2 3 4 4 3 2 2" xfId="18338" xr:uid="{CC9A12EA-F004-40F2-8889-22B388F4B6E0}"/>
    <cellStyle name="Normal 2 3 4 4 3 2 2 2" xfId="24850" xr:uid="{E3485D0A-69BC-4E8A-A880-BA35AFAC19EC}"/>
    <cellStyle name="Normal 2 3 4 4 3 2 3" xfId="22015" xr:uid="{011F776C-CF1D-47C4-88EF-1FC565EDDA8E}"/>
    <cellStyle name="Normal 2 3 4 4 3 3" xfId="16929" xr:uid="{6B4E5500-25BF-4E3E-9C7D-C33F423C8CC6}"/>
    <cellStyle name="Normal 2 3 4 4 3 3 2" xfId="23586" xr:uid="{CEFA5696-C29E-4AB2-BA32-BE8750D9FAFD}"/>
    <cellStyle name="Normal 2 3 4 4 3 4" xfId="20453" xr:uid="{1D9068F9-2884-44E6-8372-D429B2062566}"/>
    <cellStyle name="Normal 2 3 4 4 4" xfId="9218" xr:uid="{70FB0D10-B0DC-45AB-B41C-9A5D4DA85216}"/>
    <cellStyle name="Normal 2 3 4 4 4 2" xfId="10558" xr:uid="{40CA4F5B-8A2B-4C88-B2CE-62251F565C07}"/>
    <cellStyle name="Normal 2 3 4 4 4 2 2" xfId="18786" xr:uid="{27338C98-CD30-4CD5-821C-ED1C48AC815A}"/>
    <cellStyle name="Normal 2 3 4 4 4 2 2 2" xfId="25298" xr:uid="{46664C17-0D4B-4A86-8980-240190B8CFD4}"/>
    <cellStyle name="Normal 2 3 4 4 4 2 3" xfId="22463" xr:uid="{C8C04573-8F27-4A32-B7CF-D488A3E6D009}"/>
    <cellStyle name="Normal 2 3 4 4 4 3" xfId="17466" xr:uid="{499572D3-0F66-418C-9EA1-C71DA4A15703}"/>
    <cellStyle name="Normal 2 3 4 4 4 3 2" xfId="24042" xr:uid="{BFC56E35-BCD4-4264-BB27-648BF0846CAB}"/>
    <cellStyle name="Normal 2 3 4 4 4 4" xfId="21207" xr:uid="{FC1E4919-B7AE-40E2-88B5-C32F5E4888AB}"/>
    <cellStyle name="Normal 2 3 4 4 5" xfId="9692" xr:uid="{9654C66F-A7C2-4ED3-9E79-0C2D651DDD09}"/>
    <cellStyle name="Normal 2 3 4 4 5 2" xfId="17920" xr:uid="{B3B42840-21BD-4729-9C5F-87C6C4969056}"/>
    <cellStyle name="Normal 2 3 4 4 5 2 2" xfId="24432" xr:uid="{EA47ED76-D5DD-4711-8981-77EE1B6169A4}"/>
    <cellStyle name="Normal 2 3 4 4 5 3" xfId="21597" xr:uid="{BE6965F0-7D5F-4497-9915-FFAA3A996DF1}"/>
    <cellStyle name="Normal 2 3 4 4 6" xfId="10988" xr:uid="{646B8116-216B-4F93-AB52-A36B4BFFEAF1}"/>
    <cellStyle name="Normal 2 3 4 4 6 2" xfId="22882" xr:uid="{3B8C23BF-B8CF-4F9B-B989-D052E19F7F15}"/>
    <cellStyle name="Normal 2 3 4 4 7" xfId="20035" xr:uid="{B62E87CD-5B08-40DE-B876-75C333B2FB1E}"/>
    <cellStyle name="Normal 2 3 4 4 8" xfId="7796" xr:uid="{73970F8A-61D2-4795-A676-3373FF45B286}"/>
    <cellStyle name="Normal 2 3 4 5" xfId="3700" xr:uid="{28B61078-86BC-4E86-9641-9C655C74ECD8}"/>
    <cellStyle name="Normal 2 3 4 5 2" xfId="8106" xr:uid="{EFA6E3A0-A644-46B6-BE7A-87590129252D}"/>
    <cellStyle name="Normal 2 3 4 5 2 2" xfId="8524" xr:uid="{C519F69F-DAF5-4360-92CD-271510BE6603}"/>
    <cellStyle name="Normal 2 3 4 5 2 2 2" xfId="10386" xr:uid="{F0B59726-C0E1-42FA-9887-87742A6CF1C1}"/>
    <cellStyle name="Normal 2 3 4 5 2 2 2 2" xfId="18614" xr:uid="{068FC813-5DA0-4999-B20C-5334CEF08DE8}"/>
    <cellStyle name="Normal 2 3 4 5 2 2 2 2 2" xfId="25126" xr:uid="{7C62E20D-E2ED-4755-A79E-44D2EF9DED71}"/>
    <cellStyle name="Normal 2 3 4 5 2 2 2 3" xfId="22291" xr:uid="{EA5C96FB-7DC5-4B8C-9EF1-C2261F924268}"/>
    <cellStyle name="Normal 2 3 4 5 2 2 3" xfId="17204" xr:uid="{4CB211B5-9FF9-424F-B775-D9F6486C4606}"/>
    <cellStyle name="Normal 2 3 4 5 2 2 3 2" xfId="23861" xr:uid="{0BC01EA0-F21B-477A-A580-397F4460D4E5}"/>
    <cellStyle name="Normal 2 3 4 5 2 2 4" xfId="20729" xr:uid="{E5DADC6C-5C01-4A14-896C-4E1BA967F254}"/>
    <cellStyle name="Normal 2 3 4 5 2 3" xfId="9221" xr:uid="{345D222A-A491-42DC-92A0-D2C4E9456D1C}"/>
    <cellStyle name="Normal 2 3 4 5 2 3 2" xfId="10561" xr:uid="{CCF78C11-1F07-4694-A25E-180ADB8D1BC7}"/>
    <cellStyle name="Normal 2 3 4 5 2 3 2 2" xfId="18789" xr:uid="{FFE459DD-D0C8-40C4-ACB4-828ACD062AD6}"/>
    <cellStyle name="Normal 2 3 4 5 2 3 2 2 2" xfId="25301" xr:uid="{C96E06F0-D118-468E-BD63-00EFF9BF2CD1}"/>
    <cellStyle name="Normal 2 3 4 5 2 3 2 3" xfId="22466" xr:uid="{41FD0EEE-85AD-453B-AFE6-E43113DDE422}"/>
    <cellStyle name="Normal 2 3 4 5 2 3 3" xfId="17469" xr:uid="{4A8AF832-464D-4F72-96BB-598B2EA0F2A2}"/>
    <cellStyle name="Normal 2 3 4 5 2 3 3 2" xfId="24045" xr:uid="{2435AC75-9D54-4F21-92CA-69014CA6E2E2}"/>
    <cellStyle name="Normal 2 3 4 5 2 3 4" xfId="21210" xr:uid="{FAC44546-587E-4051-95CE-C14EF171B512}"/>
    <cellStyle name="Normal 2 3 4 5 2 4" xfId="9968" xr:uid="{9FD125E1-F8F1-4BEF-9EC6-23BD06E7A8A6}"/>
    <cellStyle name="Normal 2 3 4 5 2 4 2" xfId="18196" xr:uid="{3707DFC1-A873-4866-BE46-0C3C3547A570}"/>
    <cellStyle name="Normal 2 3 4 5 2 4 2 2" xfId="24708" xr:uid="{07BFCD9B-538C-4F69-A084-51DB029A7E7A}"/>
    <cellStyle name="Normal 2 3 4 5 2 4 3" xfId="21873" xr:uid="{D4F61BEC-2A55-45E7-A169-8BE5A6300372}"/>
    <cellStyle name="Normal 2 3 4 5 2 5" xfId="10991" xr:uid="{888F5E19-A2EB-4F86-92B5-71C990C140C8}"/>
    <cellStyle name="Normal 2 3 4 5 2 5 2" xfId="22885" xr:uid="{FC6C3E87-590F-480E-B9D9-ACA223AC6E33}"/>
    <cellStyle name="Normal 2 3 4 5 2 6" xfId="20311" xr:uid="{B2B7DE8D-D2F5-4639-A58D-570A5F10004E}"/>
    <cellStyle name="Normal 2 3 4 5 3" xfId="8315" xr:uid="{05D24DC2-6E15-45BC-B700-2F20C348D6E8}"/>
    <cellStyle name="Normal 2 3 4 5 3 2" xfId="10177" xr:uid="{56F75724-B0C8-4947-88B2-DFCD13C3E892}"/>
    <cellStyle name="Normal 2 3 4 5 3 2 2" xfId="18405" xr:uid="{C21A9BF1-D87F-4917-87DB-11C689FD76BC}"/>
    <cellStyle name="Normal 2 3 4 5 3 2 2 2" xfId="24917" xr:uid="{6E897A19-34AB-468B-81B7-1E680B7626A5}"/>
    <cellStyle name="Normal 2 3 4 5 3 2 3" xfId="22082" xr:uid="{807FFB19-BD09-4F8F-9A5D-646A0042F9A0}"/>
    <cellStyle name="Normal 2 3 4 5 3 3" xfId="16995" xr:uid="{336E0FFF-DCCB-4D1F-80D8-32CA1C5F01A6}"/>
    <cellStyle name="Normal 2 3 4 5 3 3 2" xfId="23652" xr:uid="{597BE38F-84B3-4061-8148-8D9500F666F0}"/>
    <cellStyle name="Normal 2 3 4 5 3 4" xfId="20520" xr:uid="{A1BFE885-DBDF-4931-B4C2-1DA4AC520C2F}"/>
    <cellStyle name="Normal 2 3 4 5 4" xfId="9220" xr:uid="{C848C0C8-066A-45A4-B1DF-28DC18239B3E}"/>
    <cellStyle name="Normal 2 3 4 5 4 2" xfId="10560" xr:uid="{77D5D8C1-61D4-4E2E-9DA5-2C6E46FD18FA}"/>
    <cellStyle name="Normal 2 3 4 5 4 2 2" xfId="18788" xr:uid="{BA6871D4-845C-4777-96CA-AE29B993749C}"/>
    <cellStyle name="Normal 2 3 4 5 4 2 2 2" xfId="25300" xr:uid="{0DEDB3D7-25A7-4137-B4BD-EAF8DA7416D4}"/>
    <cellStyle name="Normal 2 3 4 5 4 2 3" xfId="22465" xr:uid="{941F0C3A-29A0-4B71-BF71-B4B682437C4B}"/>
    <cellStyle name="Normal 2 3 4 5 4 3" xfId="17468" xr:uid="{0CCD4215-F71C-4DBE-A1F4-D5B960174007}"/>
    <cellStyle name="Normal 2 3 4 5 4 3 2" xfId="24044" xr:uid="{67C4D15F-4C4D-45F3-8C2F-ABD078540295}"/>
    <cellStyle name="Normal 2 3 4 5 4 4" xfId="21209" xr:uid="{83329E24-F886-4FA3-A75D-C2327ED8FF3B}"/>
    <cellStyle name="Normal 2 3 4 5 5" xfId="9759" xr:uid="{42DA2B47-F744-49A0-A1E4-35064DC6CA82}"/>
    <cellStyle name="Normal 2 3 4 5 5 2" xfId="17987" xr:uid="{E8EDD22C-1171-4D05-9989-C8CF7C4810CE}"/>
    <cellStyle name="Normal 2 3 4 5 5 2 2" xfId="24499" xr:uid="{315795F0-4EB3-4ECE-B6DB-DA8AB8C97925}"/>
    <cellStyle name="Normal 2 3 4 5 5 3" xfId="21664" xr:uid="{6503312A-3B6A-4023-8E00-D68EDA94E121}"/>
    <cellStyle name="Normal 2 3 4 5 6" xfId="10990" xr:uid="{314379DB-94C8-4E65-83F6-95B6C6777ECB}"/>
    <cellStyle name="Normal 2 3 4 5 6 2" xfId="22884" xr:uid="{C0795927-5B21-437F-BFB6-C1825A4D94EB}"/>
    <cellStyle name="Normal 2 3 4 5 7" xfId="20102" xr:uid="{4C7F82BD-0C51-4F0D-BCD2-90F4E2C5D27B}"/>
    <cellStyle name="Normal 2 3 4 5 8" xfId="7893" xr:uid="{93C9E825-C34E-4633-87E2-6779AE44D710}"/>
    <cellStyle name="Normal 2 3 4 6" xfId="7909" xr:uid="{8C215C3A-80D9-4D51-A4C1-91E18270B622}"/>
    <cellStyle name="Normal 2 3 4 6 2" xfId="8331" xr:uid="{C9F72D2E-4156-47A5-A33C-2E52DFAD4DDC}"/>
    <cellStyle name="Normal 2 3 4 6 2 2" xfId="10193" xr:uid="{97191A33-F81D-4B85-AB4A-D5AC2B0B850B}"/>
    <cellStyle name="Normal 2 3 4 6 2 2 2" xfId="18421" xr:uid="{D4EE0F98-0320-4D53-8461-37E0FE32F4A6}"/>
    <cellStyle name="Normal 2 3 4 6 2 2 2 2" xfId="24933" xr:uid="{D3E90985-DDAD-4FD9-B8F8-25E53C18C9AC}"/>
    <cellStyle name="Normal 2 3 4 6 2 2 3" xfId="22098" xr:uid="{54D06102-D8B9-4B19-8FF4-79E58CF20510}"/>
    <cellStyle name="Normal 2 3 4 6 2 3" xfId="17011" xr:uid="{B5A0C0B5-FAF0-40BD-A122-2A088A6E0BE6}"/>
    <cellStyle name="Normal 2 3 4 6 2 3 2" xfId="23668" xr:uid="{9FA22E6D-1967-437A-9371-FA3420DBDDF1}"/>
    <cellStyle name="Normal 2 3 4 6 2 4" xfId="20536" xr:uid="{2EFA9C85-4373-4309-B5E5-6F094A042BC1}"/>
    <cellStyle name="Normal 2 3 4 6 3" xfId="9222" xr:uid="{E17EE4A9-900A-4A62-862D-6008876B4B1C}"/>
    <cellStyle name="Normal 2 3 4 6 3 2" xfId="10562" xr:uid="{841CD487-95B8-4D28-8BF6-B8EAF494BE30}"/>
    <cellStyle name="Normal 2 3 4 6 3 2 2" xfId="18790" xr:uid="{DD56D99D-D70E-4FB7-AB0D-D0E57E81A689}"/>
    <cellStyle name="Normal 2 3 4 6 3 2 2 2" xfId="25302" xr:uid="{F805B3FB-9A7C-4193-8A17-4DB04CBC9F66}"/>
    <cellStyle name="Normal 2 3 4 6 3 2 3" xfId="22467" xr:uid="{3D8CB319-4B04-4F67-997C-F07433635582}"/>
    <cellStyle name="Normal 2 3 4 6 3 3" xfId="17470" xr:uid="{688EFC59-8299-4EC7-A77B-B7974347AE19}"/>
    <cellStyle name="Normal 2 3 4 6 3 3 2" xfId="24046" xr:uid="{96F6673F-5521-4ABF-84AA-9E74B80906C7}"/>
    <cellStyle name="Normal 2 3 4 6 3 4" xfId="21211" xr:uid="{C5C371BA-54D7-4034-86D4-4368A5DE8C1C}"/>
    <cellStyle name="Normal 2 3 4 6 4" xfId="9775" xr:uid="{3BA5EE33-CC33-41CC-9C2C-0741B94E7575}"/>
    <cellStyle name="Normal 2 3 4 6 4 2" xfId="18003" xr:uid="{F101BC0C-DC6F-43B9-8353-09B4D4BDE3E7}"/>
    <cellStyle name="Normal 2 3 4 6 4 2 2" xfId="24515" xr:uid="{F9FF023B-AAA8-4A4F-AFBC-538ADD18E44E}"/>
    <cellStyle name="Normal 2 3 4 6 4 3" xfId="21680" xr:uid="{6B237EEA-6688-47A2-8201-C1EC88DE4B0D}"/>
    <cellStyle name="Normal 2 3 4 6 5" xfId="10992" xr:uid="{C15D4557-2751-4849-BADC-8E33E31F971D}"/>
    <cellStyle name="Normal 2 3 4 6 5 2" xfId="22886" xr:uid="{E07538FB-C0AC-4962-BE43-8ADF5C209C12}"/>
    <cellStyle name="Normal 2 3 4 6 6" xfId="20118" xr:uid="{E8ECAE05-D2D2-4993-B078-1B31FB8517E3}"/>
    <cellStyle name="Normal 2 3 4 7" xfId="8122" xr:uid="{2331FC7B-7E1A-45ED-B4F2-A05E460FCDD3}"/>
    <cellStyle name="Normal 2 3 4 7 2" xfId="8895" xr:uid="{BAC30BB0-07D1-4F79-84BF-A57A444EF1F1}"/>
    <cellStyle name="Normal 2 3 4 7 2 2" xfId="10404" xr:uid="{A1685B49-BFE9-4E3E-BA4C-DA5E9DF3068C}"/>
    <cellStyle name="Normal 2 3 4 7 2 2 2" xfId="18632" xr:uid="{11456645-E3E8-4AC7-801D-48E22D6F77DB}"/>
    <cellStyle name="Normal 2 3 4 7 2 2 2 2" xfId="25144" xr:uid="{02A37FE7-CD87-4E5B-9403-F9E402CA77AF}"/>
    <cellStyle name="Normal 2 3 4 7 2 2 3" xfId="22309" xr:uid="{A96BFD05-FEA0-4900-9B64-3CD2F0BC8EE7}"/>
    <cellStyle name="Normal 2 3 4 7 2 3" xfId="17274" xr:uid="{913ED5B0-D0B0-401B-97CD-642A5A1EEBA8}"/>
    <cellStyle name="Normal 2 3 4 7 2 3 2" xfId="23886" xr:uid="{DC750BD7-ECC6-48A1-8F6D-0196E3E26556}"/>
    <cellStyle name="Normal 2 3 4 7 2 4" xfId="20968" xr:uid="{FD2DC542-9B1A-4CBA-AB66-314E8A018347}"/>
    <cellStyle name="Normal 2 3 4 7 3" xfId="9984" xr:uid="{422E36BF-AA33-444B-88E0-846805C225A5}"/>
    <cellStyle name="Normal 2 3 4 7 3 2" xfId="18212" xr:uid="{5610F0FE-99E1-4AD8-80CA-D21A24C9D34D}"/>
    <cellStyle name="Normal 2 3 4 7 3 2 2" xfId="24724" xr:uid="{D4AFC889-B940-467A-800D-1C61D2020220}"/>
    <cellStyle name="Normal 2 3 4 7 3 3" xfId="21889" xr:uid="{B19ECEA8-2037-4D07-AEA5-0D32B1A880A5}"/>
    <cellStyle name="Normal 2 3 4 7 4" xfId="16828" xr:uid="{E8756CF4-62CA-47DA-9373-4ED6A227B844}"/>
    <cellStyle name="Normal 2 3 4 7 4 2" xfId="23487" xr:uid="{FF60DDBF-1B25-4654-8D35-8D093DA43633}"/>
    <cellStyle name="Normal 2 3 4 7 5" xfId="20327" xr:uid="{46DD7170-262C-4B95-AA21-947B83D9860E}"/>
    <cellStyle name="Normal 2 3 4 8" xfId="8772" xr:uid="{B4A31CEC-DF23-4B70-9ABC-C7B4C7A31FFF}"/>
    <cellStyle name="Normal 2 3 4 9" xfId="9566" xr:uid="{D84CF060-5901-4C2D-B01F-59C77A2CAC92}"/>
    <cellStyle name="Normal 2 3 4 9 2" xfId="17794" xr:uid="{E5386DFF-B77D-41DC-AAA8-900753FCCD08}"/>
    <cellStyle name="Normal 2 3 4 9 2 2" xfId="24306" xr:uid="{C2A17402-938B-4807-AF05-59FDC04A3222}"/>
    <cellStyle name="Normal 2 3 4 9 3" xfId="21471" xr:uid="{0A7F43D2-1599-46F5-A4DE-AF1818DAE9F5}"/>
    <cellStyle name="Normal 2 3 5" xfId="1112" xr:uid="{8C11A939-AA29-4E2A-8DDC-388AEB081F0D}"/>
    <cellStyle name="Normal 2 3 5 10" xfId="4585" xr:uid="{79AE5E77-9023-47FF-83D8-EAFAB2225C8A}"/>
    <cellStyle name="Normal 2 3 5 2" xfId="2257" xr:uid="{761A0882-493B-4ADA-B99F-A20EFACA19BE}"/>
    <cellStyle name="Normal 2 3 5 2 2" xfId="3146" xr:uid="{FCFE7D5A-6D50-4C26-84EF-891A6D328197}"/>
    <cellStyle name="Normal 2 3 5 2 2 2" xfId="4203" xr:uid="{0DD84417-F0E2-43FC-AB74-5051563BD5E5}"/>
    <cellStyle name="Normal 2 3 5 2 2 2 2" xfId="10240" xr:uid="{D9D1EFFC-872C-40D9-B7CB-B3AA312078BD}"/>
    <cellStyle name="Normal 2 3 5 2 2 2 2 2" xfId="18468" xr:uid="{F73B09EA-0225-4DD3-8E8D-92DB10CA36BF}"/>
    <cellStyle name="Normal 2 3 5 2 2 2 2 2 2" xfId="24980" xr:uid="{BD09E641-115C-4B3B-9DA1-973FF461E5F4}"/>
    <cellStyle name="Normal 2 3 5 2 2 2 2 3" xfId="22145" xr:uid="{D2608616-2A46-4FF2-B8CD-13ED04A2A43B}"/>
    <cellStyle name="Normal 2 3 5 2 2 2 3" xfId="17058" xr:uid="{2037BE67-B772-46F7-8ED2-14C589A6E3D3}"/>
    <cellStyle name="Normal 2 3 5 2 2 2 3 2" xfId="23715" xr:uid="{959DB95F-37AC-43AD-83F6-6315C5E833F6}"/>
    <cellStyle name="Normal 2 3 5 2 2 2 4" xfId="20583" xr:uid="{9BE2F982-88F5-4009-8677-B5BFC64A2028}"/>
    <cellStyle name="Normal 2 3 5 2 2 2 5" xfId="8378" xr:uid="{7022E959-EE60-4ECA-A49B-34271BAB2FFE}"/>
    <cellStyle name="Normal 2 3 5 2 2 3" xfId="9225" xr:uid="{166716F2-72B1-4B46-8C16-81ADF3AB6F6B}"/>
    <cellStyle name="Normal 2 3 5 2 2 3 2" xfId="10565" xr:uid="{8E526B34-3A21-40EB-B1EA-64715C4C0668}"/>
    <cellStyle name="Normal 2 3 5 2 2 3 2 2" xfId="18793" xr:uid="{187E4D9E-098F-4A39-B587-C24471C0AA6E}"/>
    <cellStyle name="Normal 2 3 5 2 2 3 2 2 2" xfId="25305" xr:uid="{5F830316-D5DB-46DB-8786-A62F56A91402}"/>
    <cellStyle name="Normal 2 3 5 2 2 3 2 3" xfId="22470" xr:uid="{C226BD28-A24E-422F-B747-4765342F3894}"/>
    <cellStyle name="Normal 2 3 5 2 2 3 3" xfId="17473" xr:uid="{A3A969D7-2410-48F6-AA38-998561044FB3}"/>
    <cellStyle name="Normal 2 3 5 2 2 3 3 2" xfId="24049" xr:uid="{E80A4CA4-1279-4A73-AFD5-F13C76FD1304}"/>
    <cellStyle name="Normal 2 3 5 2 2 3 4" xfId="21214" xr:uid="{5DD4FDA1-94E6-4A94-A7B5-1B0293462443}"/>
    <cellStyle name="Normal 2 3 5 2 2 4" xfId="9822" xr:uid="{DEF563BC-6D53-42C2-AAF8-7D6C716407DB}"/>
    <cellStyle name="Normal 2 3 5 2 2 4 2" xfId="18050" xr:uid="{ED93FCCD-1C45-4B46-92B6-19497140456B}"/>
    <cellStyle name="Normal 2 3 5 2 2 4 2 2" xfId="24562" xr:uid="{98EC969A-DAEC-4922-856B-6BD404AC58C4}"/>
    <cellStyle name="Normal 2 3 5 2 2 4 3" xfId="21727" xr:uid="{50F167BF-113C-4887-853B-09270FB30563}"/>
    <cellStyle name="Normal 2 3 5 2 2 5" xfId="10995" xr:uid="{2CB4285A-BF22-406D-A178-39B810CDC7A8}"/>
    <cellStyle name="Normal 2 3 5 2 2 5 2" xfId="22889" xr:uid="{39CA151C-B5F3-4996-98B2-5CF1BC608518}"/>
    <cellStyle name="Normal 2 3 5 2 2 6" xfId="20165" xr:uid="{FBD23419-B2B0-4DFD-8950-270467B41109}"/>
    <cellStyle name="Normal 2 3 5 2 2 7" xfId="7959" xr:uid="{BF76D22B-8938-4E59-B17F-F66540534B49}"/>
    <cellStyle name="Normal 2 3 5 2 3" xfId="3372" xr:uid="{98CD07DD-FF3E-46D4-9FDB-C8BF3DADF819}"/>
    <cellStyle name="Normal 2 3 5 2 3 2" xfId="4413" xr:uid="{AA1ADD96-224C-49DD-91B3-E831C31A5F1A}"/>
    <cellStyle name="Normal 2 3 5 2 3 2 2" xfId="18259" xr:uid="{D819D474-118F-4E7C-AF2B-710C351C0351}"/>
    <cellStyle name="Normal 2 3 5 2 3 2 2 2" xfId="24771" xr:uid="{7265B013-9050-479E-9165-962710E4C852}"/>
    <cellStyle name="Normal 2 3 5 2 3 2 3" xfId="21936" xr:uid="{E44FBD81-9ED7-4CA7-8993-785B8C423879}"/>
    <cellStyle name="Normal 2 3 5 2 3 2 4" xfId="10031" xr:uid="{856AB7EB-2101-423D-809E-5841D2F58631}"/>
    <cellStyle name="Normal 2 3 5 2 3 3" xfId="16858" xr:uid="{23F8C0A1-449F-4C13-91F2-17837F4B7527}"/>
    <cellStyle name="Normal 2 3 5 2 3 3 2" xfId="23517" xr:uid="{EE984DF3-DB27-40A1-92AD-0111946A6C36}"/>
    <cellStyle name="Normal 2 3 5 2 3 4" xfId="20374" xr:uid="{8FCCA2D9-987D-4D64-8144-E21C3D332620}"/>
    <cellStyle name="Normal 2 3 5 2 3 5" xfId="8169" xr:uid="{F60778BE-69A6-42CC-B215-6BD78A500D23}"/>
    <cellStyle name="Normal 2 3 5 2 4" xfId="3993" xr:uid="{34421F72-C8B7-49C0-B84D-F33E3D22BB0C}"/>
    <cellStyle name="Normal 2 3 5 2 4 2" xfId="10564" xr:uid="{8CE64AB7-9195-4234-8E87-9FAFEAD8D0E5}"/>
    <cellStyle name="Normal 2 3 5 2 4 2 2" xfId="18792" xr:uid="{5F91A053-50A8-4524-92C1-0E7C4E6FDD63}"/>
    <cellStyle name="Normal 2 3 5 2 4 2 2 2" xfId="25304" xr:uid="{C1C28059-132A-444D-B6F9-900FF0214E6F}"/>
    <cellStyle name="Normal 2 3 5 2 4 2 3" xfId="22469" xr:uid="{01D4B07E-5896-403F-AEFF-1D8B0E75CC59}"/>
    <cellStyle name="Normal 2 3 5 2 4 3" xfId="17472" xr:uid="{C2DF8E9B-B72E-45C1-B0EE-F064205885E5}"/>
    <cellStyle name="Normal 2 3 5 2 4 3 2" xfId="24048" xr:uid="{8E3C45DD-269F-4150-8794-2296888EC35D}"/>
    <cellStyle name="Normal 2 3 5 2 4 4" xfId="21213" xr:uid="{CA613D4B-CD77-4977-BC85-94B735EA0B58}"/>
    <cellStyle name="Normal 2 3 5 2 4 5" xfId="9224" xr:uid="{E4C97CDC-E517-4D49-BA52-31AC2DD100A2}"/>
    <cellStyle name="Normal 2 3 5 2 5" xfId="9613" xr:uid="{5861D1E7-0828-4CF6-A9E8-21FA6C8DAD99}"/>
    <cellStyle name="Normal 2 3 5 2 5 2" xfId="17841" xr:uid="{5A3E6C62-D500-425B-B76A-956AC67A6530}"/>
    <cellStyle name="Normal 2 3 5 2 5 2 2" xfId="24353" xr:uid="{77DF8142-76EC-4758-8023-86BE8E8CD170}"/>
    <cellStyle name="Normal 2 3 5 2 5 3" xfId="21518" xr:uid="{94823EA7-3ABF-449F-A2F6-BDFA74643212}"/>
    <cellStyle name="Normal 2 3 5 2 6" xfId="10994" xr:uid="{B02FAE3A-E0B0-4325-9AD9-C2FF283670D8}"/>
    <cellStyle name="Normal 2 3 5 2 6 2" xfId="22888" xr:uid="{818CD23A-FA05-49A7-8F47-B3F086751B30}"/>
    <cellStyle name="Normal 2 3 5 2 7" xfId="19730" xr:uid="{2EBCDB56-6CE3-4ED4-9A9F-74FE7590641B}"/>
    <cellStyle name="Normal 2 3 5 2 8" xfId="6303" xr:uid="{7AB19C6B-026C-4CBD-AC73-79F5CA5F789D}"/>
    <cellStyle name="Normal 2 3 5 3" xfId="3025" xr:uid="{0834379D-CE67-423B-AFA2-8C2FB67107C9}"/>
    <cellStyle name="Normal 2 3 5 3 2" xfId="4098" xr:uid="{2ACE44BF-2C5A-4E2C-8E7E-8BAD478F40A1}"/>
    <cellStyle name="Normal 2 3 5 3 2 2" xfId="8459" xr:uid="{32B8F195-9F9E-43D8-A517-6C69D5243B56}"/>
    <cellStyle name="Normal 2 3 5 3 2 2 2" xfId="10321" xr:uid="{7CD96DF9-4086-4EFD-AE02-BD7F3149D824}"/>
    <cellStyle name="Normal 2 3 5 3 2 2 2 2" xfId="18549" xr:uid="{808F5B32-ECBE-4F15-AF2B-A9D30D3B5F47}"/>
    <cellStyle name="Normal 2 3 5 3 2 2 2 2 2" xfId="25061" xr:uid="{34398579-D858-47ED-B4EF-37A174119776}"/>
    <cellStyle name="Normal 2 3 5 3 2 2 2 3" xfId="22226" xr:uid="{BA3B0985-4ADA-4A08-AF6F-04A7C52B4B07}"/>
    <cellStyle name="Normal 2 3 5 3 2 2 3" xfId="17139" xr:uid="{370A9E11-9ED3-488B-809C-B8F2537B9F44}"/>
    <cellStyle name="Normal 2 3 5 3 2 2 3 2" xfId="23796" xr:uid="{36321B2D-6C72-483D-BE1D-04AAAE9960F4}"/>
    <cellStyle name="Normal 2 3 5 3 2 2 4" xfId="20664" xr:uid="{24ECFB31-0C61-4591-BFBB-4CC93E916A1E}"/>
    <cellStyle name="Normal 2 3 5 3 2 3" xfId="9227" xr:uid="{6ECE0473-B423-4D3B-9775-1F6EC3D10425}"/>
    <cellStyle name="Normal 2 3 5 3 2 3 2" xfId="10567" xr:uid="{4CAD9C7A-9EF3-4174-A1A8-1EFB0857875C}"/>
    <cellStyle name="Normal 2 3 5 3 2 3 2 2" xfId="18795" xr:uid="{3A9DA672-7B91-4CBA-A985-C84AFD3B4E89}"/>
    <cellStyle name="Normal 2 3 5 3 2 3 2 2 2" xfId="25307" xr:uid="{70EEC743-3DDF-4007-A38E-CD4CD076A710}"/>
    <cellStyle name="Normal 2 3 5 3 2 3 2 3" xfId="22472" xr:uid="{CC0F6AA7-0C46-423D-B685-387A01996807}"/>
    <cellStyle name="Normal 2 3 5 3 2 3 3" xfId="17475" xr:uid="{51474487-821F-48BB-A621-C3E42B8106FF}"/>
    <cellStyle name="Normal 2 3 5 3 2 3 3 2" xfId="24051" xr:uid="{425060F4-95D6-44DF-A2BB-685A4CF69EDE}"/>
    <cellStyle name="Normal 2 3 5 3 2 3 4" xfId="21216" xr:uid="{A8348FAC-D112-45E1-8DBD-076B90609249}"/>
    <cellStyle name="Normal 2 3 5 3 2 4" xfId="9903" xr:uid="{0B79ED04-D052-4D01-87FC-65824CC743F0}"/>
    <cellStyle name="Normal 2 3 5 3 2 4 2" xfId="18131" xr:uid="{A2A2C5C8-EE86-4425-9028-4A9EF5636650}"/>
    <cellStyle name="Normal 2 3 5 3 2 4 2 2" xfId="24643" xr:uid="{3C43E654-4C4B-44BF-9673-8B85465FF800}"/>
    <cellStyle name="Normal 2 3 5 3 2 4 3" xfId="21808" xr:uid="{AC1415E0-434A-4340-AD1C-F1ECDD705296}"/>
    <cellStyle name="Normal 2 3 5 3 2 5" xfId="10997" xr:uid="{D39FBFF1-3B39-4574-86C4-127F93FE89C3}"/>
    <cellStyle name="Normal 2 3 5 3 2 5 2" xfId="22891" xr:uid="{2D4B425B-D042-44DE-A4E3-76BB39094A14}"/>
    <cellStyle name="Normal 2 3 5 3 2 6" xfId="20246" xr:uid="{6D924CBA-0F05-438F-A4FF-67BED63D0E7F}"/>
    <cellStyle name="Normal 2 3 5 3 2 7" xfId="8040" xr:uid="{3D195A12-AA13-429A-96CB-A19F7F5CC9C5}"/>
    <cellStyle name="Normal 2 3 5 3 3" xfId="8250" xr:uid="{AF72CEF7-0B99-494B-9DF8-C849C39ACECB}"/>
    <cellStyle name="Normal 2 3 5 3 3 2" xfId="10112" xr:uid="{25C3A3F3-CF5B-41B0-A04E-15375CBD34A2}"/>
    <cellStyle name="Normal 2 3 5 3 3 2 2" xfId="18340" xr:uid="{D78C5200-1C99-4530-BCF4-B61250F4850F}"/>
    <cellStyle name="Normal 2 3 5 3 3 2 2 2" xfId="24852" xr:uid="{51D8FD58-5A69-4CBB-9AD6-9D97E69B6AAB}"/>
    <cellStyle name="Normal 2 3 5 3 3 2 3" xfId="22017" xr:uid="{97A32962-10FA-4D52-B731-3CE474184253}"/>
    <cellStyle name="Normal 2 3 5 3 3 3" xfId="16931" xr:uid="{4345371C-B36B-4FE7-8965-83731688052D}"/>
    <cellStyle name="Normal 2 3 5 3 3 3 2" xfId="23588" xr:uid="{80362608-4680-462F-B19E-74B9BC280BAF}"/>
    <cellStyle name="Normal 2 3 5 3 3 4" xfId="20455" xr:uid="{1795D1C9-C6A3-4898-BFBD-344E6F07550B}"/>
    <cellStyle name="Normal 2 3 5 3 4" xfId="9226" xr:uid="{35841CE8-5F06-4A3D-ACFB-1529B7D39DEC}"/>
    <cellStyle name="Normal 2 3 5 3 4 2" xfId="10566" xr:uid="{C8DE3BA9-4FFE-48C3-AC40-7651F3A305A2}"/>
    <cellStyle name="Normal 2 3 5 3 4 2 2" xfId="18794" xr:uid="{881988CA-B1BD-48E8-93A4-21D634619371}"/>
    <cellStyle name="Normal 2 3 5 3 4 2 2 2" xfId="25306" xr:uid="{576ECE3D-CA3D-43BC-80BD-6C4C9FD9854C}"/>
    <cellStyle name="Normal 2 3 5 3 4 2 3" xfId="22471" xr:uid="{0A77BD15-E0C7-40B0-A27B-BE1B5DDE827F}"/>
    <cellStyle name="Normal 2 3 5 3 4 3" xfId="17474" xr:uid="{12C61917-ECB1-45E2-8D63-C2D640EEAE6F}"/>
    <cellStyle name="Normal 2 3 5 3 4 3 2" xfId="24050" xr:uid="{D1B1F6FF-96CB-4D9F-A6FA-C84517AFE600}"/>
    <cellStyle name="Normal 2 3 5 3 4 4" xfId="21215" xr:uid="{D48B9550-ED0E-41D0-B152-BE5CDBD7F22B}"/>
    <cellStyle name="Normal 2 3 5 3 5" xfId="9694" xr:uid="{96C97216-F05D-4BA4-8D27-9CA72FFF8431}"/>
    <cellStyle name="Normal 2 3 5 3 5 2" xfId="17922" xr:uid="{137AB3E7-B07B-4328-8893-E78F25282C49}"/>
    <cellStyle name="Normal 2 3 5 3 5 2 2" xfId="24434" xr:uid="{B2590586-5B9E-43B3-848A-4A0DF12BBA60}"/>
    <cellStyle name="Normal 2 3 5 3 5 3" xfId="21599" xr:uid="{E287C592-F2CE-42AF-8298-E657B996123F}"/>
    <cellStyle name="Normal 2 3 5 3 6" xfId="10996" xr:uid="{FF045DD9-146E-4E66-A12E-653FDAFA7E2C}"/>
    <cellStyle name="Normal 2 3 5 3 6 2" xfId="22890" xr:uid="{952F4078-3B22-4502-B37D-B52D93354A2B}"/>
    <cellStyle name="Normal 2 3 5 3 7" xfId="20037" xr:uid="{8D4B2A3F-4370-4BD6-B815-E812FE3E6C7A}"/>
    <cellStyle name="Normal 2 3 5 3 8" xfId="7798" xr:uid="{18D3119B-21C7-409E-9939-437C1D1133AB}"/>
    <cellStyle name="Normal 2 3 5 4" xfId="3251" xr:uid="{1454D22F-AE56-494F-8DF6-2E0CD51994F6}"/>
    <cellStyle name="Normal 2 3 5 4 2" xfId="4308" xr:uid="{F3107B23-F0A5-4F09-8A2D-CA4F053046DB}"/>
    <cellStyle name="Normal 2 3 5 4 2 2" xfId="10213" xr:uid="{F7878A1C-5AE4-49F5-83B7-6957C8A0E221}"/>
    <cellStyle name="Normal 2 3 5 4 2 2 2" xfId="18441" xr:uid="{32CB17B3-7A85-4B93-B40D-D7D36A7B8450}"/>
    <cellStyle name="Normal 2 3 5 4 2 2 2 2" xfId="24953" xr:uid="{A4CC4BDB-BAF6-425E-9493-1790F598D335}"/>
    <cellStyle name="Normal 2 3 5 4 2 2 3" xfId="22118" xr:uid="{A68EF6C6-B684-4ECF-A6C2-7F3B2D37EBCC}"/>
    <cellStyle name="Normal 2 3 5 4 2 3" xfId="17031" xr:uid="{355197A1-F91B-4EB4-B6D3-094ED980D15E}"/>
    <cellStyle name="Normal 2 3 5 4 2 3 2" xfId="23688" xr:uid="{37C4A5C8-2096-4DFD-B581-E097F9ED655A}"/>
    <cellStyle name="Normal 2 3 5 4 2 4" xfId="20556" xr:uid="{D2708CFD-AD89-43BB-B194-A707E57470D8}"/>
    <cellStyle name="Normal 2 3 5 4 2 5" xfId="8351" xr:uid="{3EB93AD0-0245-483F-B263-74003C8D727C}"/>
    <cellStyle name="Normal 2 3 5 4 3" xfId="9228" xr:uid="{833F27C7-49A8-4D2C-947C-5663B677281F}"/>
    <cellStyle name="Normal 2 3 5 4 3 2" xfId="10568" xr:uid="{7A290475-80E8-4644-919B-194969B6A00D}"/>
    <cellStyle name="Normal 2 3 5 4 3 2 2" xfId="18796" xr:uid="{6B7591D4-3004-43CC-A212-602ACEFAC1CD}"/>
    <cellStyle name="Normal 2 3 5 4 3 2 2 2" xfId="25308" xr:uid="{40583AAB-A80F-401E-8A55-AED5D74189EE}"/>
    <cellStyle name="Normal 2 3 5 4 3 2 3" xfId="22473" xr:uid="{403DDF5D-4FEF-414A-AB3A-0F6CB266DBC4}"/>
    <cellStyle name="Normal 2 3 5 4 3 3" xfId="17476" xr:uid="{A6B7C309-5512-4774-81EB-BA642E57C942}"/>
    <cellStyle name="Normal 2 3 5 4 3 3 2" xfId="24052" xr:uid="{215E4AF2-20F1-4A80-8096-98C2342F1861}"/>
    <cellStyle name="Normal 2 3 5 4 3 4" xfId="21217" xr:uid="{D9128DE3-BE81-42A9-8A99-2A86D36726EC}"/>
    <cellStyle name="Normal 2 3 5 4 4" xfId="9795" xr:uid="{9C337920-3A1F-4A14-A21A-0DA3DD793B21}"/>
    <cellStyle name="Normal 2 3 5 4 4 2" xfId="18023" xr:uid="{27C904CA-D20B-4BF8-A709-80C6430A8C92}"/>
    <cellStyle name="Normal 2 3 5 4 4 2 2" xfId="24535" xr:uid="{89C24868-B440-497D-9DC0-9743D390ED3D}"/>
    <cellStyle name="Normal 2 3 5 4 4 3" xfId="21700" xr:uid="{CF57771A-D998-4969-B31A-C010B896E1D7}"/>
    <cellStyle name="Normal 2 3 5 4 5" xfId="10998" xr:uid="{8CAA1D93-9D03-4B0F-AB65-66043171A0AE}"/>
    <cellStyle name="Normal 2 3 5 4 5 2" xfId="22892" xr:uid="{0E51F9AF-FCAF-4F03-8F94-B0DA33799799}"/>
    <cellStyle name="Normal 2 3 5 4 6" xfId="20138" xr:uid="{196994B2-D80E-4286-B657-8DAF489BC732}"/>
    <cellStyle name="Normal 2 3 5 4 7" xfId="7930" xr:uid="{306E304C-1D0C-4230-BA8B-7320CE4EE2F1}"/>
    <cellStyle name="Normal 2 3 5 5" xfId="3701" xr:uid="{D2E5353A-C6E7-4977-80A1-573EE99DAC14}"/>
    <cellStyle name="Normal 2 3 5 5 2" xfId="9223" xr:uid="{50786A96-4426-40CE-8817-872417D9A0DA}"/>
    <cellStyle name="Normal 2 3 5 5 2 2" xfId="10563" xr:uid="{BEC5E380-CF5D-4A76-A67D-5205CA058A59}"/>
    <cellStyle name="Normal 2 3 5 5 2 2 2" xfId="18791" xr:uid="{AF4BFA0F-B124-4B1A-ACA0-AA7346EF6D58}"/>
    <cellStyle name="Normal 2 3 5 5 2 2 2 2" xfId="25303" xr:uid="{7060A237-CD59-4D89-8CAE-EF91AFB8C5C3}"/>
    <cellStyle name="Normal 2 3 5 5 2 2 3" xfId="22468" xr:uid="{E1FE373F-F706-4348-ADFC-F4A4C5AA84C5}"/>
    <cellStyle name="Normal 2 3 5 5 2 3" xfId="17471" xr:uid="{9440535A-D575-409A-BC57-813C8CDC8A6D}"/>
    <cellStyle name="Normal 2 3 5 5 2 3 2" xfId="24047" xr:uid="{AF777C54-40A1-4CC4-8388-833A7479805F}"/>
    <cellStyle name="Normal 2 3 5 5 2 4" xfId="21212" xr:uid="{75ED3B56-FB1A-438D-BCF5-72589F774309}"/>
    <cellStyle name="Normal 2 3 5 5 3" xfId="10004" xr:uid="{4F5D9675-BDCE-4865-9730-7AE601E6FCEB}"/>
    <cellStyle name="Normal 2 3 5 5 3 2" xfId="18232" xr:uid="{30DF6B7B-5F89-4C5F-BB7D-5F1CB68C45B4}"/>
    <cellStyle name="Normal 2 3 5 5 3 2 2" xfId="24744" xr:uid="{E3C5B612-A38E-43F4-A4CA-152E751E13DE}"/>
    <cellStyle name="Normal 2 3 5 5 3 3" xfId="21909" xr:uid="{9E7685B1-5722-4EB6-A7F5-0C93F4F37545}"/>
    <cellStyle name="Normal 2 3 5 5 4" xfId="16840" xr:uid="{84DD25A4-3E14-4EA3-8887-861D5A8F71B5}"/>
    <cellStyle name="Normal 2 3 5 5 4 2" xfId="23499" xr:uid="{A0207A5B-669D-416D-BD23-A363366D4072}"/>
    <cellStyle name="Normal 2 3 5 5 5" xfId="20347" xr:uid="{7C210E9B-6789-42A8-A770-F84DE568EA90}"/>
    <cellStyle name="Normal 2 3 5 5 6" xfId="8142" xr:uid="{BDE9DB4A-73ED-447A-BBC5-D8CD22E38FC8}"/>
    <cellStyle name="Normal 2 3 5 6" xfId="8773" xr:uid="{3A34DCA9-E154-4552-B383-93C98A7E723E}"/>
    <cellStyle name="Normal 2 3 5 6 2" xfId="49535" xr:uid="{36045318-564B-468D-B49C-EA477B4DCD69}"/>
    <cellStyle name="Normal 2 3 5 7" xfId="9586" xr:uid="{F6C04596-F66A-4839-B4B0-827BE967302E}"/>
    <cellStyle name="Normal 2 3 5 7 2" xfId="17814" xr:uid="{0EC30701-0245-49D2-9083-5025973A9B5F}"/>
    <cellStyle name="Normal 2 3 5 7 2 2" xfId="24326" xr:uid="{1BDFCC75-B9BE-4C61-8F9F-7794D682905D}"/>
    <cellStyle name="Normal 2 3 5 7 3" xfId="21491" xr:uid="{99AAA05E-1520-49ED-8706-A1E862898169}"/>
    <cellStyle name="Normal 2 3 5 8" xfId="10993" xr:uid="{964BDD88-F47C-4A8F-82A1-68E94BC20992}"/>
    <cellStyle name="Normal 2 3 5 8 2" xfId="22887" xr:uid="{769AA8DE-A470-4026-A41E-3058C7BDE595}"/>
    <cellStyle name="Normal 2 3 5 9" xfId="19662" xr:uid="{9182B41E-3061-4186-984C-FB667E3D41FC}"/>
    <cellStyle name="Normal 2 3 6" xfId="1113" xr:uid="{D28A4A91-BE71-4811-8840-A5CAD501BF4D}"/>
    <cellStyle name="Normal 2 3 6 2" xfId="2258" xr:uid="{26CA4094-F08F-4822-9CAD-ACD5A0BB9524}"/>
    <cellStyle name="Normal 2 3 6 2 2" xfId="3147" xr:uid="{AE4EC227-5E2E-4A80-B863-D35BBA030E16}"/>
    <cellStyle name="Normal 2 3 6 2 2 2" xfId="4204" xr:uid="{178B0007-E9B1-41FC-BF5C-CA8866328884}"/>
    <cellStyle name="Normal 2 3 6 2 2 3" xfId="49536" xr:uid="{AA277403-22CA-4438-931F-0D8F820FD9FE}"/>
    <cellStyle name="Normal 2 3 6 2 3" xfId="3373" xr:uid="{D4DE43A3-A7A2-4A1B-8C32-FA9A2D824C47}"/>
    <cellStyle name="Normal 2 3 6 2 3 2" xfId="4414" xr:uid="{7A2223F3-916E-4D37-A42E-BCB6CA906290}"/>
    <cellStyle name="Normal 2 3 6 2 4" xfId="3994" xr:uid="{2A678642-15F6-4374-B6FD-41E5722EA947}"/>
    <cellStyle name="Normal 2 3 6 2 5" xfId="6304" xr:uid="{37290982-BDD6-44FA-99DB-6A207D7306AE}"/>
    <cellStyle name="Normal 2 3 6 3" xfId="3026" xr:uid="{8711C800-2EB3-479D-AB53-8088E90F8839}"/>
    <cellStyle name="Normal 2 3 6 3 2" xfId="4099" xr:uid="{3F438321-BD45-49EB-8366-43E2F722B41D}"/>
    <cellStyle name="Normal 2 3 6 3 2 2" xfId="8460" xr:uid="{432D6881-BE54-47BE-8A45-18FE61A6C813}"/>
    <cellStyle name="Normal 2 3 6 3 2 2 2" xfId="10322" xr:uid="{2B7A65C0-F9DD-4E72-9C09-18CFD6082532}"/>
    <cellStyle name="Normal 2 3 6 3 2 2 2 2" xfId="18550" xr:uid="{7AE7DBDC-AADB-441A-A162-A3F0C3E9FF2D}"/>
    <cellStyle name="Normal 2 3 6 3 2 2 2 2 2" xfId="25062" xr:uid="{AACA7B3B-0966-45DF-8267-2E5F6B428D5B}"/>
    <cellStyle name="Normal 2 3 6 3 2 2 2 3" xfId="22227" xr:uid="{29ED4B1F-86CC-46C6-9ACC-698B47951E56}"/>
    <cellStyle name="Normal 2 3 6 3 2 2 3" xfId="17140" xr:uid="{27B2BAC0-414A-482E-8077-883719E2E474}"/>
    <cellStyle name="Normal 2 3 6 3 2 2 3 2" xfId="23797" xr:uid="{D39CBBE4-C175-459D-9528-E5668B9D33EB}"/>
    <cellStyle name="Normal 2 3 6 3 2 2 4" xfId="20665" xr:uid="{7D20B744-AA65-4D58-8644-D41DDE447329}"/>
    <cellStyle name="Normal 2 3 6 3 2 3" xfId="9231" xr:uid="{7B7C06C8-E028-48E2-9D81-287CDDD3E2B9}"/>
    <cellStyle name="Normal 2 3 6 3 2 3 2" xfId="10571" xr:uid="{6F648631-A6CD-49FB-AF79-C5DB30C48671}"/>
    <cellStyle name="Normal 2 3 6 3 2 3 2 2" xfId="18799" xr:uid="{D97E8658-904C-4D56-85BB-EA16FF2F4F33}"/>
    <cellStyle name="Normal 2 3 6 3 2 3 2 2 2" xfId="25311" xr:uid="{8DA23748-5D33-435D-A5FB-1F3971105A8A}"/>
    <cellStyle name="Normal 2 3 6 3 2 3 2 3" xfId="22476" xr:uid="{4B29F6F6-7552-4A82-979A-63A7BE281BEA}"/>
    <cellStyle name="Normal 2 3 6 3 2 3 3" xfId="17479" xr:uid="{5644E96B-342A-4887-8FE2-482C8CDE23A4}"/>
    <cellStyle name="Normal 2 3 6 3 2 3 3 2" xfId="24055" xr:uid="{88D38D13-3D15-42F8-957D-F99681CAC69E}"/>
    <cellStyle name="Normal 2 3 6 3 2 3 4" xfId="21220" xr:uid="{8DB13690-F283-4273-9E41-5C5301319F72}"/>
    <cellStyle name="Normal 2 3 6 3 2 4" xfId="9904" xr:uid="{B8A6CDF4-EF0A-4FA8-8E26-7D1A5A17C570}"/>
    <cellStyle name="Normal 2 3 6 3 2 4 2" xfId="18132" xr:uid="{484AAA8D-5986-4333-8DE5-2BF8860734AA}"/>
    <cellStyle name="Normal 2 3 6 3 2 4 2 2" xfId="24644" xr:uid="{4CE85CD8-A52F-49DE-A4C9-AE12231E8BA6}"/>
    <cellStyle name="Normal 2 3 6 3 2 4 3" xfId="21809" xr:uid="{B2B7A32D-219E-4478-A73A-6296D314733A}"/>
    <cellStyle name="Normal 2 3 6 3 2 5" xfId="11001" xr:uid="{DF11DBA5-CAEE-498C-AE02-F7216D305800}"/>
    <cellStyle name="Normal 2 3 6 3 2 5 2" xfId="22895" xr:uid="{5A6F5D06-56B4-4159-A734-8DA8314057FB}"/>
    <cellStyle name="Normal 2 3 6 3 2 6" xfId="20247" xr:uid="{5EC88670-7A4A-4FC4-B44D-5CE9E1016707}"/>
    <cellStyle name="Normal 2 3 6 3 2 7" xfId="8041" xr:uid="{C46864D7-648F-4A58-8FB0-9648DE54C7DA}"/>
    <cellStyle name="Normal 2 3 6 3 3" xfId="8251" xr:uid="{1561B745-7FAA-495B-AEB2-32D608C8515C}"/>
    <cellStyle name="Normal 2 3 6 3 3 2" xfId="10113" xr:uid="{6003A8FB-A7EE-4F2E-88D5-BCE8A8E1F26A}"/>
    <cellStyle name="Normal 2 3 6 3 3 2 2" xfId="18341" xr:uid="{F3BF2D01-B3CC-4336-AF9A-81930ECFF5C0}"/>
    <cellStyle name="Normal 2 3 6 3 3 2 2 2" xfId="24853" xr:uid="{18F4D458-FE83-454A-A520-EC112733D855}"/>
    <cellStyle name="Normal 2 3 6 3 3 2 3" xfId="22018" xr:uid="{224380E5-F14F-45F8-89FA-64E576C447F4}"/>
    <cellStyle name="Normal 2 3 6 3 3 3" xfId="16932" xr:uid="{0DCEB43D-6E55-48E1-A9AD-782484E78764}"/>
    <cellStyle name="Normal 2 3 6 3 3 3 2" xfId="23589" xr:uid="{31758E78-187C-4537-BCB7-C820845AE650}"/>
    <cellStyle name="Normal 2 3 6 3 3 4" xfId="20456" xr:uid="{954C9673-59C5-4001-BACA-1B489CECF283}"/>
    <cellStyle name="Normal 2 3 6 3 4" xfId="9230" xr:uid="{926EEFE9-0843-460F-86F7-AF844B514473}"/>
    <cellStyle name="Normal 2 3 6 3 4 2" xfId="10570" xr:uid="{A924B5C9-ECDD-4CDD-8F76-F6D9F8ABE3F2}"/>
    <cellStyle name="Normal 2 3 6 3 4 2 2" xfId="18798" xr:uid="{94991F06-C8A5-404D-8F06-8D5D602EE66A}"/>
    <cellStyle name="Normal 2 3 6 3 4 2 2 2" xfId="25310" xr:uid="{806BD4F4-8281-4E95-B998-D711091C6C36}"/>
    <cellStyle name="Normal 2 3 6 3 4 2 3" xfId="22475" xr:uid="{926E0793-E0A2-4B13-9227-B95E38CAEBBC}"/>
    <cellStyle name="Normal 2 3 6 3 4 3" xfId="17478" xr:uid="{D0745C89-8C0C-4B77-AAD3-5A477A1FB025}"/>
    <cellStyle name="Normal 2 3 6 3 4 3 2" xfId="24054" xr:uid="{9886BCD8-F269-4B23-9062-F322D899A85A}"/>
    <cellStyle name="Normal 2 3 6 3 4 4" xfId="21219" xr:uid="{EE178886-39D0-48AD-8AED-055CC2058178}"/>
    <cellStyle name="Normal 2 3 6 3 5" xfId="9695" xr:uid="{A8B2EA07-2F3C-4EA8-B48A-D44D64F4FB78}"/>
    <cellStyle name="Normal 2 3 6 3 5 2" xfId="17923" xr:uid="{8C53E0D9-5B81-4111-8543-25880AA1A838}"/>
    <cellStyle name="Normal 2 3 6 3 5 2 2" xfId="24435" xr:uid="{F0352E93-CC1A-4510-9EA6-70A6DF640DC2}"/>
    <cellStyle name="Normal 2 3 6 3 5 3" xfId="21600" xr:uid="{331F822A-6BA5-4049-A7E3-2D046AA859C3}"/>
    <cellStyle name="Normal 2 3 6 3 6" xfId="11000" xr:uid="{D9E88D87-B6B4-4216-8418-9D0B283A41DF}"/>
    <cellStyle name="Normal 2 3 6 3 6 2" xfId="22894" xr:uid="{39BC1A52-C7AD-4204-AB8D-924C4DB1853E}"/>
    <cellStyle name="Normal 2 3 6 3 7" xfId="20038" xr:uid="{F45C0A11-1098-48DA-B7EF-9F405F9D06DF}"/>
    <cellStyle name="Normal 2 3 6 3 8" xfId="7799" xr:uid="{129E666B-066E-419A-A70A-7698ED9043F6}"/>
    <cellStyle name="Normal 2 3 6 4" xfId="3252" xr:uid="{A4059EB6-2DD9-4890-9CB0-7256E3508440}"/>
    <cellStyle name="Normal 2 3 6 4 2" xfId="4309" xr:uid="{AD844E2B-A03B-427A-9079-AA7B4FD563E1}"/>
    <cellStyle name="Normal 2 3 6 4 2 2" xfId="10209" xr:uid="{CE041E3B-C08B-432A-A214-932138316E86}"/>
    <cellStyle name="Normal 2 3 6 4 2 2 2" xfId="18437" xr:uid="{76C3241C-6025-465D-B3E1-E672E0B1E0A0}"/>
    <cellStyle name="Normal 2 3 6 4 2 2 2 2" xfId="24949" xr:uid="{5B98E143-8676-4FBD-8221-3D4041C55163}"/>
    <cellStyle name="Normal 2 3 6 4 2 2 3" xfId="22114" xr:uid="{2A896F92-44F4-4B5F-AA36-8850592EC418}"/>
    <cellStyle name="Normal 2 3 6 4 2 3" xfId="17027" xr:uid="{4C192177-9DF9-48C4-B1A3-373EEB003BC7}"/>
    <cellStyle name="Normal 2 3 6 4 2 3 2" xfId="23684" xr:uid="{A41AF52A-27A5-4692-8158-3BF143EB4DAB}"/>
    <cellStyle name="Normal 2 3 6 4 2 4" xfId="20552" xr:uid="{7CA163D0-8381-42F9-8CD7-B1A7D3EEAB0D}"/>
    <cellStyle name="Normal 2 3 6 4 2 5" xfId="8347" xr:uid="{CADF01AE-8FA7-40D8-BE9B-FF6E76D2B2E5}"/>
    <cellStyle name="Normal 2 3 6 4 3" xfId="9232" xr:uid="{EEC6290F-F1EB-4AB5-AB44-6C18AACC8658}"/>
    <cellStyle name="Normal 2 3 6 4 3 2" xfId="10572" xr:uid="{53570AF5-CC0E-479E-8539-6D23D09A38E0}"/>
    <cellStyle name="Normal 2 3 6 4 3 2 2" xfId="18800" xr:uid="{069B12A5-D8E6-49B7-83BE-CFAD060E9266}"/>
    <cellStyle name="Normal 2 3 6 4 3 2 2 2" xfId="25312" xr:uid="{7C232050-AFFA-42A9-9520-9B3545A5A439}"/>
    <cellStyle name="Normal 2 3 6 4 3 2 3" xfId="22477" xr:uid="{ADA62C72-BACC-4AA8-86DF-178C0A1DF9A3}"/>
    <cellStyle name="Normal 2 3 6 4 3 3" xfId="17480" xr:uid="{6770B7AA-6029-4120-A9A5-0B0E03CF2C42}"/>
    <cellStyle name="Normal 2 3 6 4 3 3 2" xfId="24056" xr:uid="{9108BC2F-39FA-4C1E-8FFF-3EE2B97A477B}"/>
    <cellStyle name="Normal 2 3 6 4 3 4" xfId="21221" xr:uid="{21BBC4E1-DC7D-428E-8FE2-013E9C15B8DD}"/>
    <cellStyle name="Normal 2 3 6 4 4" xfId="9791" xr:uid="{FD924C85-5293-4C8B-BC1A-261B9F08314F}"/>
    <cellStyle name="Normal 2 3 6 4 4 2" xfId="18019" xr:uid="{522A9D0D-ABCF-4093-80EF-5EC37EDDA769}"/>
    <cellStyle name="Normal 2 3 6 4 4 2 2" xfId="24531" xr:uid="{F99F8F79-F158-4A03-8B05-0D8EED23373E}"/>
    <cellStyle name="Normal 2 3 6 4 4 3" xfId="21696" xr:uid="{5A678644-EB97-4B54-A203-8E919AFF2B36}"/>
    <cellStyle name="Normal 2 3 6 4 5" xfId="11002" xr:uid="{38B06444-3995-4B2F-92B9-CBEF14640834}"/>
    <cellStyle name="Normal 2 3 6 4 5 2" xfId="22896" xr:uid="{491FF14F-1AF2-4035-BDD3-BE5A4F7577AA}"/>
    <cellStyle name="Normal 2 3 6 4 6" xfId="20134" xr:uid="{86DCD9CF-B356-45BB-89F3-D5B9C039B931}"/>
    <cellStyle name="Normal 2 3 6 4 7" xfId="7926" xr:uid="{177CAC12-5C8F-4C51-A783-E003DA043C6E}"/>
    <cellStyle name="Normal 2 3 6 5" xfId="3702" xr:uid="{F57470DF-5DDA-4CC5-AA62-BC2B6322D3BC}"/>
    <cellStyle name="Normal 2 3 6 5 2" xfId="9229" xr:uid="{A1BC9EEE-916C-4040-A6A0-05BCBF20A8AB}"/>
    <cellStyle name="Normal 2 3 6 5 2 2" xfId="10569" xr:uid="{C5FB009D-9B9A-48BC-9845-AE4419AC793B}"/>
    <cellStyle name="Normal 2 3 6 5 2 2 2" xfId="18797" xr:uid="{15030BDD-4C1E-4322-823F-125E25088393}"/>
    <cellStyle name="Normal 2 3 6 5 2 2 2 2" xfId="25309" xr:uid="{F51A9B78-78DF-46CC-BCC1-C21AE0568D60}"/>
    <cellStyle name="Normal 2 3 6 5 2 2 3" xfId="22474" xr:uid="{DFF31B75-B15B-4ABA-89B6-FC900B9C3D4D}"/>
    <cellStyle name="Normal 2 3 6 5 2 3" xfId="17477" xr:uid="{C8F58D0C-EAD6-4A09-B600-76CCE07BB99A}"/>
    <cellStyle name="Normal 2 3 6 5 2 3 2" xfId="24053" xr:uid="{9ADE3005-9C6B-4D1A-9DB6-2527C600EF07}"/>
    <cellStyle name="Normal 2 3 6 5 2 4" xfId="21218" xr:uid="{2F07843B-B885-4DE9-BEC0-84F4C427044E}"/>
    <cellStyle name="Normal 2 3 6 5 3" xfId="10000" xr:uid="{073041CA-E96C-450D-B5A0-A7539C6724D1}"/>
    <cellStyle name="Normal 2 3 6 5 3 2" xfId="18228" xr:uid="{74776541-91C5-48E2-81A2-4B21CF50D386}"/>
    <cellStyle name="Normal 2 3 6 5 3 2 2" xfId="24740" xr:uid="{652FB64B-E70B-480B-B283-B855A3E593DF}"/>
    <cellStyle name="Normal 2 3 6 5 3 3" xfId="21905" xr:uid="{B11DF119-6A16-4B2C-9425-27441B1AFC5D}"/>
    <cellStyle name="Normal 2 3 6 5 4" xfId="16836" xr:uid="{CB9BF69D-08BC-47A2-9C1B-3BE8F63BF9CF}"/>
    <cellStyle name="Normal 2 3 6 5 4 2" xfId="23495" xr:uid="{9EAD4E2B-04F7-405F-90AC-709A3B45F663}"/>
    <cellStyle name="Normal 2 3 6 5 5" xfId="20343" xr:uid="{C22CFA71-298F-4170-86AC-4D9DCB06E734}"/>
    <cellStyle name="Normal 2 3 6 5 6" xfId="8138" xr:uid="{4FC128C0-21D0-4B1B-888B-AC8A3BC71358}"/>
    <cellStyle name="Normal 2 3 6 6" xfId="9582" xr:uid="{005B48DE-8CBB-4604-BFC9-723AE40FA44B}"/>
    <cellStyle name="Normal 2 3 6 6 2" xfId="17810" xr:uid="{5642D03C-05F6-492B-9BAA-B6F64C0C6353}"/>
    <cellStyle name="Normal 2 3 6 6 2 2" xfId="24322" xr:uid="{A50CB38A-E878-4948-90E7-C48F7A884CE4}"/>
    <cellStyle name="Normal 2 3 6 6 3" xfId="21487" xr:uid="{9E21AFDE-A514-43B3-81F1-82CC60572417}"/>
    <cellStyle name="Normal 2 3 6 7" xfId="10999" xr:uid="{C06044DE-A28B-4839-A23D-ABC99A505AFA}"/>
    <cellStyle name="Normal 2 3 6 7 2" xfId="22893" xr:uid="{694E9DD2-D9CF-46DD-BFAF-4C5ABB92DCFE}"/>
    <cellStyle name="Normal 2 3 6 8" xfId="19658" xr:uid="{09B341E4-F311-4111-9D83-626921701C32}"/>
    <cellStyle name="Normal 2 3 6 9" xfId="4581" xr:uid="{C3BCF318-4163-417D-838D-0D3E19D7BE89}"/>
    <cellStyle name="Normal 2 3 7" xfId="1114" xr:uid="{7152C9DE-B4BA-4577-B6DC-5FC96D837439}"/>
    <cellStyle name="Normal 2 3 7 2" xfId="2259" xr:uid="{7CDB4282-7A5E-46B1-9217-C30E9FA32530}"/>
    <cellStyle name="Normal 2 3 7 2 2" xfId="3148" xr:uid="{04FF499C-29D8-4555-AA37-89802EA5CF60}"/>
    <cellStyle name="Normal 2 3 7 2 2 2" xfId="4205" xr:uid="{4479558A-2ECA-43C2-BBD6-A8640254A362}"/>
    <cellStyle name="Normal 2 3 7 2 2 2 2" xfId="18551" xr:uid="{7E1CD386-7E91-4E57-B70D-62EC4E538110}"/>
    <cellStyle name="Normal 2 3 7 2 2 2 2 2" xfId="25063" xr:uid="{C494CD8A-17C0-41C3-98D0-44E49C967216}"/>
    <cellStyle name="Normal 2 3 7 2 2 2 3" xfId="22228" xr:uid="{1BA384FE-5455-4E65-B4A6-E611A289A201}"/>
    <cellStyle name="Normal 2 3 7 2 2 2 4" xfId="10323" xr:uid="{4637CB96-EBF4-430F-AC6F-7F59DE81F790}"/>
    <cellStyle name="Normal 2 3 7 2 2 3" xfId="17141" xr:uid="{941D97F8-F749-428A-87A8-5B58D415BDA2}"/>
    <cellStyle name="Normal 2 3 7 2 2 3 2" xfId="23798" xr:uid="{E99C6B32-530E-4517-BE79-56D30B655C8F}"/>
    <cellStyle name="Normal 2 3 7 2 2 4" xfId="20666" xr:uid="{3723F255-86EB-4AEC-A4DA-309804DB2F9B}"/>
    <cellStyle name="Normal 2 3 7 2 2 5" xfId="8461" xr:uid="{55F8F026-F6CD-4088-9C17-55A002C43DEC}"/>
    <cellStyle name="Normal 2 3 7 2 3" xfId="3374" xr:uid="{2D6D66DD-BCCE-4E5F-87E4-30FADCBBBA19}"/>
    <cellStyle name="Normal 2 3 7 2 3 2" xfId="4415" xr:uid="{88E02839-72C9-47DA-BAD2-76C4990AB046}"/>
    <cellStyle name="Normal 2 3 7 2 3 2 2" xfId="18802" xr:uid="{055571B5-9742-4F9D-807E-F575B56EDFF1}"/>
    <cellStyle name="Normal 2 3 7 2 3 2 2 2" xfId="25314" xr:uid="{692BC0B4-F7C0-4ABF-86B5-CF725262712F}"/>
    <cellStyle name="Normal 2 3 7 2 3 2 3" xfId="22479" xr:uid="{AABFB0E0-89AC-40E7-883E-3B3BCD909443}"/>
    <cellStyle name="Normal 2 3 7 2 3 2 4" xfId="10574" xr:uid="{F62D828F-D9DD-41BF-867F-077FD85DD162}"/>
    <cellStyle name="Normal 2 3 7 2 3 3" xfId="17482" xr:uid="{5E30D654-585D-452F-8DD7-430A10FA2224}"/>
    <cellStyle name="Normal 2 3 7 2 3 3 2" xfId="24058" xr:uid="{395DD845-A2F6-4124-84EF-59E58A720EC7}"/>
    <cellStyle name="Normal 2 3 7 2 3 4" xfId="21223" xr:uid="{754045F5-C2CD-42E6-8CC4-D4C08FC83B1A}"/>
    <cellStyle name="Normal 2 3 7 2 3 5" xfId="9234" xr:uid="{0BD493D9-FAAC-4129-8078-F3CA0AFB1ED3}"/>
    <cellStyle name="Normal 2 3 7 2 4" xfId="3995" xr:uid="{33AFDB02-B9F4-41D1-826C-E0084EF9C5D3}"/>
    <cellStyle name="Normal 2 3 7 2 4 2" xfId="18133" xr:uid="{FA44D947-6F9A-4B06-80DB-99265DABE300}"/>
    <cellStyle name="Normal 2 3 7 2 4 2 2" xfId="24645" xr:uid="{06E563A0-73C7-4F40-9BD7-3DD7AF850980}"/>
    <cellStyle name="Normal 2 3 7 2 4 3" xfId="21810" xr:uid="{20CB1A72-1511-42B0-BD02-244C02368553}"/>
    <cellStyle name="Normal 2 3 7 2 4 4" xfId="9905" xr:uid="{114929E4-340A-407A-B8E2-96CE8C8CC9D8}"/>
    <cellStyle name="Normal 2 3 7 2 5" xfId="11004" xr:uid="{C4163EFD-3383-493D-BA14-D2240D2874B9}"/>
    <cellStyle name="Normal 2 3 7 2 5 2" xfId="22898" xr:uid="{4F0B18FD-F177-413F-B854-805395CF30EE}"/>
    <cellStyle name="Normal 2 3 7 2 6" xfId="20248" xr:uid="{5793E914-A0A9-471F-AF3D-FC3FE0265BD2}"/>
    <cellStyle name="Normal 2 3 7 2 7" xfId="8042" xr:uid="{C33D79C6-0708-4842-BF4D-B2E91805AD8D}"/>
    <cellStyle name="Normal 2 3 7 3" xfId="3027" xr:uid="{F9C4FF6A-DFEF-4DB2-BD4F-203A718677DE}"/>
    <cellStyle name="Normal 2 3 7 3 2" xfId="4100" xr:uid="{BA5FAD12-0877-4A7E-AAFF-8DFCC05FB233}"/>
    <cellStyle name="Normal 2 3 7 3 2 2" xfId="10573" xr:uid="{3B8565A3-4163-4F89-8D16-98A920C896B8}"/>
    <cellStyle name="Normal 2 3 7 3 2 2 2" xfId="18801" xr:uid="{6AA2193F-4B31-4719-A517-0DA2DD475CBB}"/>
    <cellStyle name="Normal 2 3 7 3 2 2 2 2" xfId="25313" xr:uid="{9323A773-689F-4BB2-86DD-6E7AABB5B2C2}"/>
    <cellStyle name="Normal 2 3 7 3 2 2 3" xfId="22478" xr:uid="{4890B8E8-218D-4DAE-8872-A8C7F2DD4D69}"/>
    <cellStyle name="Normal 2 3 7 3 2 3" xfId="17481" xr:uid="{E64CD976-A4BF-4817-B14D-3E6C4EFDFE9C}"/>
    <cellStyle name="Normal 2 3 7 3 2 3 2" xfId="24057" xr:uid="{7BE7DB8C-F6B1-483E-B63A-A5C08BB68636}"/>
    <cellStyle name="Normal 2 3 7 3 2 4" xfId="21222" xr:uid="{E51A3708-C658-4799-8121-5663A464978F}"/>
    <cellStyle name="Normal 2 3 7 3 2 5" xfId="9233" xr:uid="{8DF52099-1778-4C23-A3C4-422A1649B050}"/>
    <cellStyle name="Normal 2 3 7 3 3" xfId="10114" xr:uid="{194EE672-C799-40FB-9A8C-527D07F87A7A}"/>
    <cellStyle name="Normal 2 3 7 3 3 2" xfId="18342" xr:uid="{688FDAAC-0B6C-4004-AA17-BA73D7A4B30B}"/>
    <cellStyle name="Normal 2 3 7 3 3 2 2" xfId="24854" xr:uid="{484B1CC1-3E25-40AC-A717-2D310C30AEBB}"/>
    <cellStyle name="Normal 2 3 7 3 3 3" xfId="22019" xr:uid="{03D59590-559D-482E-BCA7-DA448890D04F}"/>
    <cellStyle name="Normal 2 3 7 3 4" xfId="16933" xr:uid="{ABB3B3B3-4A46-47D1-831F-1DCBBE49A06D}"/>
    <cellStyle name="Normal 2 3 7 3 4 2" xfId="23590" xr:uid="{2E6AB03A-2682-4D7F-9493-ACAE4C84D99D}"/>
    <cellStyle name="Normal 2 3 7 3 5" xfId="20457" xr:uid="{31E7F39B-1D90-40E0-A1C4-98A7DDED03AD}"/>
    <cellStyle name="Normal 2 3 7 3 6" xfId="8252" xr:uid="{47B2B485-D475-46EF-9D09-99072E7714FB}"/>
    <cellStyle name="Normal 2 3 7 4" xfId="3253" xr:uid="{08E3EFEC-8337-4A4F-B6D3-D85261440DCC}"/>
    <cellStyle name="Normal 2 3 7 4 2" xfId="4310" xr:uid="{60378E8B-9E22-4143-9157-98CEB8C8DFD1}"/>
    <cellStyle name="Normal 2 3 7 4 3" xfId="8774" xr:uid="{1EF0F1A3-8898-413A-9EA2-D459B781473F}"/>
    <cellStyle name="Normal 2 3 7 5" xfId="3703" xr:uid="{DC54E503-6533-42E3-BEF3-E72939EB3F5C}"/>
    <cellStyle name="Normal 2 3 7 5 2" xfId="17924" xr:uid="{2211EDFF-FB0B-4A7C-9FE1-72605D0C5D2C}"/>
    <cellStyle name="Normal 2 3 7 5 2 2" xfId="24436" xr:uid="{E427448E-A140-44A1-B3CC-D0826C7BCBCC}"/>
    <cellStyle name="Normal 2 3 7 5 3" xfId="21601" xr:uid="{0C59E347-EE4A-4DD5-BA85-41EBCF48267E}"/>
    <cellStyle name="Normal 2 3 7 5 4" xfId="9696" xr:uid="{29C6BF9D-3712-490E-A2D4-D74C834DD4E5}"/>
    <cellStyle name="Normal 2 3 7 6" xfId="11003" xr:uid="{D91AD71F-F4ED-4758-9584-E6D37121FCAF}"/>
    <cellStyle name="Normal 2 3 7 6 2" xfId="22897" xr:uid="{F7152D60-52F1-45CD-B96F-1BC38834904C}"/>
    <cellStyle name="Normal 2 3 7 7" xfId="20039" xr:uid="{79223E11-775F-4810-B601-2C70D50752A2}"/>
    <cellStyle name="Normal 2 3 7 8" xfId="7800" xr:uid="{7457A956-7BA6-4E36-98C0-FAB95E0AE7E7}"/>
    <cellStyle name="Normal 2 3 8" xfId="1115" xr:uid="{35F9440B-E78E-449C-A9F2-CA4B3FE3A403}"/>
    <cellStyle name="Normal 2 3 8 2" xfId="2260" xr:uid="{2CE72F46-FD9B-4ABC-8D85-7EB119F17410}"/>
    <cellStyle name="Normal 2 3 8 2 2" xfId="3149" xr:uid="{2E8B49AF-AB95-4198-8956-ACDEF79ACEB8}"/>
    <cellStyle name="Normal 2 3 8 2 2 2" xfId="4206" xr:uid="{AB82687A-E641-4AB5-8A10-D341DA9FA899}"/>
    <cellStyle name="Normal 2 3 8 2 2 2 2" xfId="18552" xr:uid="{FCE321C7-15FC-400B-813D-DBFCFCEC1D93}"/>
    <cellStyle name="Normal 2 3 8 2 2 2 2 2" xfId="25064" xr:uid="{9759CFB8-DE50-4699-ABF6-87B3D516425E}"/>
    <cellStyle name="Normal 2 3 8 2 2 2 3" xfId="22229" xr:uid="{2EB32093-B6D0-485E-B416-E6F8A3C78A4C}"/>
    <cellStyle name="Normal 2 3 8 2 2 2 4" xfId="10324" xr:uid="{491712F2-7607-4EDD-8C41-87D6823F05E6}"/>
    <cellStyle name="Normal 2 3 8 2 2 3" xfId="17142" xr:uid="{ACAE1014-37BD-4F6C-845A-B73DED2F1B48}"/>
    <cellStyle name="Normal 2 3 8 2 2 3 2" xfId="23799" xr:uid="{F6FA990E-D863-46AB-9CBD-65FB2E0E8353}"/>
    <cellStyle name="Normal 2 3 8 2 2 4" xfId="20667" xr:uid="{ABF9BF2D-E433-46D6-9B8F-B53FA7D50DDF}"/>
    <cellStyle name="Normal 2 3 8 2 2 5" xfId="8462" xr:uid="{3585D3DA-6B2E-4C1E-95AD-5025FD00BEC9}"/>
    <cellStyle name="Normal 2 3 8 2 3" xfId="3375" xr:uid="{40B054E3-843D-4EAB-9E2D-6435DEBA8BFE}"/>
    <cellStyle name="Normal 2 3 8 2 3 2" xfId="4416" xr:uid="{EBEB92CA-99FD-4AF8-A3BC-20B961ECD680}"/>
    <cellStyle name="Normal 2 3 8 2 3 2 2" xfId="18804" xr:uid="{CFECC8FE-A79F-4D6D-B299-DFF848D303B2}"/>
    <cellStyle name="Normal 2 3 8 2 3 2 2 2" xfId="25316" xr:uid="{9CDEAD7B-EB36-44C0-A185-9ECC33F8360F}"/>
    <cellStyle name="Normal 2 3 8 2 3 2 3" xfId="22481" xr:uid="{A398FFE5-F4AA-49F3-85BD-E3B83558E467}"/>
    <cellStyle name="Normal 2 3 8 2 3 2 4" xfId="10576" xr:uid="{C1BF54A7-8A4D-4EAD-B73D-DDD577266753}"/>
    <cellStyle name="Normal 2 3 8 2 3 3" xfId="17484" xr:uid="{7419CDA6-F454-43DC-BD71-8711BF9E1A30}"/>
    <cellStyle name="Normal 2 3 8 2 3 3 2" xfId="24060" xr:uid="{B8DD205F-5F10-4A73-8AA3-4075DE889B1A}"/>
    <cellStyle name="Normal 2 3 8 2 3 4" xfId="21225" xr:uid="{7026C865-191A-4491-93C0-C5339CB1F55E}"/>
    <cellStyle name="Normal 2 3 8 2 3 5" xfId="9236" xr:uid="{2169FEE4-6B84-4548-AAB8-DE7B7EC8E6AC}"/>
    <cellStyle name="Normal 2 3 8 2 4" xfId="3996" xr:uid="{D26BF573-5582-42DA-915B-461AF3A8F4FF}"/>
    <cellStyle name="Normal 2 3 8 2 4 2" xfId="18134" xr:uid="{EF936546-13E6-432C-8B4D-638888B2E7A9}"/>
    <cellStyle name="Normal 2 3 8 2 4 2 2" xfId="24646" xr:uid="{FE89760D-A783-4386-87A0-A8BC379365CE}"/>
    <cellStyle name="Normal 2 3 8 2 4 3" xfId="21811" xr:uid="{98861CEC-8E75-48D5-8B31-0A6241C39706}"/>
    <cellStyle name="Normal 2 3 8 2 4 4" xfId="9906" xr:uid="{5F380AAF-3EEE-48A6-99E1-FDDC0136A910}"/>
    <cellStyle name="Normal 2 3 8 2 5" xfId="11006" xr:uid="{CA1CEF1A-0BF8-4AD6-877D-F8D8370671C3}"/>
    <cellStyle name="Normal 2 3 8 2 5 2" xfId="22900" xr:uid="{E49A879C-A73F-479F-9D49-7E51D63259F7}"/>
    <cellStyle name="Normal 2 3 8 2 6" xfId="20249" xr:uid="{19D9EF2A-3BAE-49B9-AE7F-9BD5C8F84B50}"/>
    <cellStyle name="Normal 2 3 8 2 7" xfId="8043" xr:uid="{CF7DC2DB-4999-4704-A811-BD108A739823}"/>
    <cellStyle name="Normal 2 3 8 3" xfId="3028" xr:uid="{4A31AA51-7030-4515-8DF9-17C775CE250F}"/>
    <cellStyle name="Normal 2 3 8 3 2" xfId="4101" xr:uid="{8EBB9586-452D-480A-84FE-C5E037464D9E}"/>
    <cellStyle name="Normal 2 3 8 3 2 2" xfId="10575" xr:uid="{7924BF36-C47C-474D-84F1-03C8075CD3D8}"/>
    <cellStyle name="Normal 2 3 8 3 2 2 2" xfId="18803" xr:uid="{9D1D3D46-4184-44B7-93E6-1101B2484B99}"/>
    <cellStyle name="Normal 2 3 8 3 2 2 2 2" xfId="25315" xr:uid="{F10C0CE1-8377-4A39-BD8A-2DA5ADFAAAD7}"/>
    <cellStyle name="Normal 2 3 8 3 2 2 3" xfId="22480" xr:uid="{7F3B90DA-221D-4668-B520-C23D1E4814A0}"/>
    <cellStyle name="Normal 2 3 8 3 2 3" xfId="17483" xr:uid="{8A7FE8DC-61CB-4FAF-B3B2-35D3088BDC60}"/>
    <cellStyle name="Normal 2 3 8 3 2 3 2" xfId="24059" xr:uid="{532F2702-9F2C-4A94-AF75-420B733C4505}"/>
    <cellStyle name="Normal 2 3 8 3 2 4" xfId="21224" xr:uid="{624BBD93-03D7-48D9-97D1-E3CA380869A2}"/>
    <cellStyle name="Normal 2 3 8 3 2 5" xfId="9235" xr:uid="{688E60A3-D382-4FC1-B4B1-67ECE7136A24}"/>
    <cellStyle name="Normal 2 3 8 3 3" xfId="10115" xr:uid="{B1F3B50C-5EAD-4639-8C0A-03F00E740F85}"/>
    <cellStyle name="Normal 2 3 8 3 3 2" xfId="18343" xr:uid="{D3512A76-2FC4-489B-B280-24B2DD917778}"/>
    <cellStyle name="Normal 2 3 8 3 3 2 2" xfId="24855" xr:uid="{26FB71A4-0023-4CC6-B220-1F1FE1B41F7F}"/>
    <cellStyle name="Normal 2 3 8 3 3 3" xfId="22020" xr:uid="{520FC706-67B0-4C25-B5B1-DD599508DAB2}"/>
    <cellStyle name="Normal 2 3 8 3 4" xfId="16934" xr:uid="{AFFDF904-FB8E-4A56-9AA2-2B11DEBE316D}"/>
    <cellStyle name="Normal 2 3 8 3 4 2" xfId="23591" xr:uid="{68D6C04E-70A4-47D7-AC86-1E06A9955F6E}"/>
    <cellStyle name="Normal 2 3 8 3 5" xfId="20458" xr:uid="{C075E0A0-B571-4C69-8FC8-1A9A91526C9C}"/>
    <cellStyle name="Normal 2 3 8 3 6" xfId="8253" xr:uid="{1B8F6BCC-3548-435B-8840-7324401FDFB9}"/>
    <cellStyle name="Normal 2 3 8 4" xfId="3254" xr:uid="{37B560A4-0635-4917-A84B-1BBD699AA446}"/>
    <cellStyle name="Normal 2 3 8 4 2" xfId="4311" xr:uid="{83EB1E07-40DF-4019-9CB2-299ABB531DFD}"/>
    <cellStyle name="Normal 2 3 8 4 3" xfId="8775" xr:uid="{99648051-2B79-47CF-872A-E9BC2677CFAA}"/>
    <cellStyle name="Normal 2 3 8 5" xfId="3704" xr:uid="{F8301C7B-C974-4E4A-869C-9DCF1A29478F}"/>
    <cellStyle name="Normal 2 3 8 5 2" xfId="17925" xr:uid="{E1B4371C-AAEE-4444-999C-EC7E5A30FF35}"/>
    <cellStyle name="Normal 2 3 8 5 2 2" xfId="24437" xr:uid="{81AD1393-4A0E-4D34-9070-0289270EEB25}"/>
    <cellStyle name="Normal 2 3 8 5 3" xfId="21602" xr:uid="{125A103F-3468-4060-B4EA-3084375E5376}"/>
    <cellStyle name="Normal 2 3 8 5 4" xfId="9697" xr:uid="{C816BFA3-9205-4349-AF31-0D4E1738CE68}"/>
    <cellStyle name="Normal 2 3 8 6" xfId="11005" xr:uid="{16D5BF61-E95A-440A-A622-24637D22C5DC}"/>
    <cellStyle name="Normal 2 3 8 6 2" xfId="22899" xr:uid="{CB206C15-769A-4D0C-AF2E-CD17DBC8566C}"/>
    <cellStyle name="Normal 2 3 8 7" xfId="20040" xr:uid="{3654662D-6F30-402F-BE11-A37D883D6202}"/>
    <cellStyle name="Normal 2 3 8 8" xfId="7801" xr:uid="{1FAD0BC7-E29C-4740-83AB-879A958BB482}"/>
    <cellStyle name="Normal 2 3 9" xfId="1116" xr:uid="{06E23612-911A-45C7-BE53-AE6680B9B75E}"/>
    <cellStyle name="Normal 2 3 9 2" xfId="2261" xr:uid="{59CA4896-1334-4B65-8D74-2C806893FACB}"/>
    <cellStyle name="Normal 2 3 9 2 2" xfId="3150" xr:uid="{47619A09-1826-4044-99D1-D4DC9923E180}"/>
    <cellStyle name="Normal 2 3 9 2 2 2" xfId="4207" xr:uid="{EF6FD6CB-CAA2-4C90-A0D8-C0E7BD0053AC}"/>
    <cellStyle name="Normal 2 3 9 2 2 2 2" xfId="18553" xr:uid="{9F1CB5A7-1173-486B-B019-23DBF3DECA68}"/>
    <cellStyle name="Normal 2 3 9 2 2 2 2 2" xfId="25065" xr:uid="{6FAE2F52-0766-459A-8705-5D8FC5FA2932}"/>
    <cellStyle name="Normal 2 3 9 2 2 2 3" xfId="22230" xr:uid="{CD3D6D58-DE86-4D61-9550-F4BF56843EBA}"/>
    <cellStyle name="Normal 2 3 9 2 2 2 4" xfId="10325" xr:uid="{F9BE899C-19C6-446B-ACE6-5F08589727BF}"/>
    <cellStyle name="Normal 2 3 9 2 2 3" xfId="17143" xr:uid="{71123C5E-EEFB-4289-B34B-B63239DA1345}"/>
    <cellStyle name="Normal 2 3 9 2 2 3 2" xfId="23800" xr:uid="{46EF8980-3C5B-4342-9C53-FF71F2E8B366}"/>
    <cellStyle name="Normal 2 3 9 2 2 4" xfId="20668" xr:uid="{DAFBA2EA-A9F5-4FF4-9562-7B8010A2EB25}"/>
    <cellStyle name="Normal 2 3 9 2 2 5" xfId="8463" xr:uid="{4C6320EB-732D-42BE-BB37-8268046451E9}"/>
    <cellStyle name="Normal 2 3 9 2 3" xfId="3376" xr:uid="{593790AA-3814-4A26-A128-BD947DF03063}"/>
    <cellStyle name="Normal 2 3 9 2 3 2" xfId="4417" xr:uid="{90A909FF-D289-4F0D-8515-E95D3FFC9425}"/>
    <cellStyle name="Normal 2 3 9 2 3 2 2" xfId="18806" xr:uid="{8ECCDE3C-34A4-4761-8389-45472F1BEC65}"/>
    <cellStyle name="Normal 2 3 9 2 3 2 2 2" xfId="25318" xr:uid="{E80EFE80-A18F-4482-A6B7-EB3D22CF5322}"/>
    <cellStyle name="Normal 2 3 9 2 3 2 3" xfId="22483" xr:uid="{DB705A58-79E6-46C0-8E03-2CC45C8DEC26}"/>
    <cellStyle name="Normal 2 3 9 2 3 2 4" xfId="10578" xr:uid="{6D2F44FC-076D-4609-88DF-1B89AE7A51E6}"/>
    <cellStyle name="Normal 2 3 9 2 3 3" xfId="17486" xr:uid="{4B0076BF-9236-4E9C-ACCF-5387F29F75C8}"/>
    <cellStyle name="Normal 2 3 9 2 3 3 2" xfId="24062" xr:uid="{143ECB1C-840B-4CC2-9F77-6ADBA2FB4E0F}"/>
    <cellStyle name="Normal 2 3 9 2 3 4" xfId="21227" xr:uid="{274E982E-12EA-4863-896F-C71646994A43}"/>
    <cellStyle name="Normal 2 3 9 2 3 5" xfId="9238" xr:uid="{9003C52F-9C39-438C-B920-B3A1412EAD29}"/>
    <cellStyle name="Normal 2 3 9 2 4" xfId="3997" xr:uid="{A4A2DD84-8E09-4153-BE5A-F3BB09A40C7A}"/>
    <cellStyle name="Normal 2 3 9 2 4 2" xfId="18135" xr:uid="{E5A55CD6-01B4-48FA-87B1-87938A173161}"/>
    <cellStyle name="Normal 2 3 9 2 4 2 2" xfId="24647" xr:uid="{E7B2E60A-6999-4AEF-9490-E97139E28B17}"/>
    <cellStyle name="Normal 2 3 9 2 4 3" xfId="21812" xr:uid="{0A5E274D-F10C-45F3-A156-8B5B7F547C8D}"/>
    <cellStyle name="Normal 2 3 9 2 4 4" xfId="9907" xr:uid="{6037942D-AC4A-407A-B338-80938E545EED}"/>
    <cellStyle name="Normal 2 3 9 2 5" xfId="11008" xr:uid="{547F8194-B239-47A2-8927-3E7A31C73429}"/>
    <cellStyle name="Normal 2 3 9 2 5 2" xfId="22902" xr:uid="{989E93C7-A345-4B73-90BA-56C112B32658}"/>
    <cellStyle name="Normal 2 3 9 2 6" xfId="20250" xr:uid="{86E5700D-1F27-453F-9A73-0AA2DB67401C}"/>
    <cellStyle name="Normal 2 3 9 2 7" xfId="8044" xr:uid="{0A9071E1-3F5C-43E6-8BDD-C9EE38F4F8DD}"/>
    <cellStyle name="Normal 2 3 9 3" xfId="3029" xr:uid="{221A2D1B-FD44-462C-8E9C-C1E576D0BD0A}"/>
    <cellStyle name="Normal 2 3 9 3 2" xfId="4102" xr:uid="{CD896CD9-BDBE-4A82-A9B8-70407F95A1EE}"/>
    <cellStyle name="Normal 2 3 9 3 2 2" xfId="10577" xr:uid="{CA0A9010-1E7B-44B1-8717-31CC7294CF74}"/>
    <cellStyle name="Normal 2 3 9 3 2 2 2" xfId="18805" xr:uid="{C66946EE-3762-4EEC-941D-B83F5F64812C}"/>
    <cellStyle name="Normal 2 3 9 3 2 2 2 2" xfId="25317" xr:uid="{24E438C3-BCA2-4F69-99D5-2F7EBD17056C}"/>
    <cellStyle name="Normal 2 3 9 3 2 2 3" xfId="22482" xr:uid="{B672AE9F-40A6-4A80-BF92-A48B6F85DE9B}"/>
    <cellStyle name="Normal 2 3 9 3 2 3" xfId="17485" xr:uid="{9771903E-17AF-49E2-87AA-C025545BE69D}"/>
    <cellStyle name="Normal 2 3 9 3 2 3 2" xfId="24061" xr:uid="{F2C7D990-D479-4AC3-BF93-8D4D4AB42814}"/>
    <cellStyle name="Normal 2 3 9 3 2 4" xfId="21226" xr:uid="{9AC8E768-76F5-45DA-8004-31CEA3DCBDE7}"/>
    <cellStyle name="Normal 2 3 9 3 2 5" xfId="9237" xr:uid="{2CB38125-C9A7-4710-A8E9-A9DAEA9E6849}"/>
    <cellStyle name="Normal 2 3 9 3 3" xfId="10116" xr:uid="{C6E84705-3AEC-4C5B-96F6-4B5FA1BC6B0F}"/>
    <cellStyle name="Normal 2 3 9 3 3 2" xfId="18344" xr:uid="{2DEFB178-E0C7-4351-A1BF-CDD163DC2A6E}"/>
    <cellStyle name="Normal 2 3 9 3 3 2 2" xfId="24856" xr:uid="{32C2D4FA-73FA-4730-B2EC-190533CEFC18}"/>
    <cellStyle name="Normal 2 3 9 3 3 3" xfId="22021" xr:uid="{A6E6D6E6-0DE3-497E-9323-8B9EF27B163D}"/>
    <cellStyle name="Normal 2 3 9 3 4" xfId="16935" xr:uid="{E21B26CA-8EF8-47C7-BB56-ED4E9AFF879E}"/>
    <cellStyle name="Normal 2 3 9 3 4 2" xfId="23592" xr:uid="{3D3292BE-D25F-413B-BACD-A678799FB35A}"/>
    <cellStyle name="Normal 2 3 9 3 5" xfId="20459" xr:uid="{FB3F61F8-BBB9-46B9-A60C-68CE5AC58BC5}"/>
    <cellStyle name="Normal 2 3 9 3 6" xfId="8254" xr:uid="{E34F6519-1FBF-48C3-BB99-97CC3C415FB4}"/>
    <cellStyle name="Normal 2 3 9 4" xfId="3255" xr:uid="{B2B0A496-215B-4513-83BB-A693DEDE6D66}"/>
    <cellStyle name="Normal 2 3 9 4 2" xfId="4312" xr:uid="{9728528F-4546-45A9-94E8-B987771BEFDC}"/>
    <cellStyle name="Normal 2 3 9 4 3" xfId="8776" xr:uid="{AA63BC24-B0EF-408E-AB9C-DB6AD7794B69}"/>
    <cellStyle name="Normal 2 3 9 5" xfId="3705" xr:uid="{A9A8D171-3EEF-4D36-A48C-CCEF9BBD7501}"/>
    <cellStyle name="Normal 2 3 9 5 2" xfId="17926" xr:uid="{96F6CA8C-FB27-4DB6-865F-E414EBC0232D}"/>
    <cellStyle name="Normal 2 3 9 5 2 2" xfId="24438" xr:uid="{F94D72B1-0C7C-4363-AFA3-4DD1A0620892}"/>
    <cellStyle name="Normal 2 3 9 5 3" xfId="21603" xr:uid="{084890BE-825F-48BF-8696-16835E097767}"/>
    <cellStyle name="Normal 2 3 9 5 4" xfId="9698" xr:uid="{7CC7C1CA-B773-42B2-9B03-BB7CBB0D5C65}"/>
    <cellStyle name="Normal 2 3 9 6" xfId="11007" xr:uid="{1CB89585-FD2B-464C-9F39-7F06437FC884}"/>
    <cellStyle name="Normal 2 3 9 6 2" xfId="22901" xr:uid="{85C97586-3EE2-4AFF-9C6A-1354973D5B9F}"/>
    <cellStyle name="Normal 2 3 9 7" xfId="20041" xr:uid="{973F52D8-992C-45A1-8C99-45BE24DA4E50}"/>
    <cellStyle name="Normal 2 3 9 8" xfId="7802" xr:uid="{9115F1BC-36EF-458F-BB96-627EB455E797}"/>
    <cellStyle name="Normal 2 30" xfId="6305" xr:uid="{F9A46BA9-8EE4-476F-B9A6-C5FA71E3DD66}"/>
    <cellStyle name="Normal 2 31" xfId="6306" xr:uid="{2E1286E0-403F-43E6-8C1F-AD401785C452}"/>
    <cellStyle name="Normal 2 32" xfId="6307" xr:uid="{8F04633A-C7B3-4674-A0CC-FCAB4C0B1DC5}"/>
    <cellStyle name="Normal 2 33" xfId="6308" xr:uid="{067266DA-4CB2-437B-ABDE-261037A6082F}"/>
    <cellStyle name="Normal 2 34" xfId="6309" xr:uid="{B4F3CA48-DD37-4931-BA60-0219CF5F17FF}"/>
    <cellStyle name="Normal 2 35" xfId="6310" xr:uid="{629D816A-E65F-467D-BC59-DF1BBBE8C245}"/>
    <cellStyle name="Normal 2 36" xfId="6311" xr:uid="{A9C17AAF-FA63-4905-8B2E-0F150F7AA3BE}"/>
    <cellStyle name="Normal 2 37" xfId="6312" xr:uid="{D2E6F68B-2EA8-40FD-97A1-B1C33549E146}"/>
    <cellStyle name="Normal 2 38" xfId="6313" xr:uid="{7029A7ED-8D34-4F02-89F7-0405B74B1ABA}"/>
    <cellStyle name="Normal 2 39" xfId="6314" xr:uid="{4E136A1D-548E-4442-8AFC-D903B4C3F7D1}"/>
    <cellStyle name="Normal 2 4" xfId="148" xr:uid="{F2673180-648C-41AA-9505-1006B77D6985}"/>
    <cellStyle name="Normal 2 4 10" xfId="1118" xr:uid="{A5C5A363-44B6-4BF5-976D-03277FB30882}"/>
    <cellStyle name="Normal 2 4 10 2" xfId="2263" xr:uid="{96D7B4E5-3C9A-4D69-A17A-3A44092597D3}"/>
    <cellStyle name="Normal 2 4 10 2 2" xfId="3151" xr:uid="{779826A8-1C21-4D8B-9438-1BED7966552A}"/>
    <cellStyle name="Normal 2 4 10 2 2 2" xfId="4208" xr:uid="{8F2E77E5-2FFC-40CA-A287-AB283D837CCF}"/>
    <cellStyle name="Normal 2 4 10 2 2 2 2" xfId="18554" xr:uid="{8A05A63F-EAE8-4707-A02F-4C9425D9FFF3}"/>
    <cellStyle name="Normal 2 4 10 2 2 2 2 2" xfId="25066" xr:uid="{06C36924-64DA-43F7-8818-9C7960DBF6EC}"/>
    <cellStyle name="Normal 2 4 10 2 2 2 3" xfId="22231" xr:uid="{ED58B80A-4B57-4DD4-9F7E-E7D0280BCAD9}"/>
    <cellStyle name="Normal 2 4 10 2 2 2 4" xfId="10326" xr:uid="{D6E7E28E-B0CD-400B-9A73-753366C6BF1B}"/>
    <cellStyle name="Normal 2 4 10 2 2 3" xfId="17144" xr:uid="{DAFEFA56-C52E-4F6E-85CF-7CA37E9C7373}"/>
    <cellStyle name="Normal 2 4 10 2 2 3 2" xfId="23801" xr:uid="{84829A28-B632-4488-8A63-93312251BAB8}"/>
    <cellStyle name="Normal 2 4 10 2 2 4" xfId="20669" xr:uid="{A7A92E8B-F252-40BF-8F20-CED01281D087}"/>
    <cellStyle name="Normal 2 4 10 2 2 5" xfId="8464" xr:uid="{5A1626E7-D632-4D2D-9407-A8C6D90ED6B1}"/>
    <cellStyle name="Normal 2 4 10 2 3" xfId="3377" xr:uid="{03FEF080-D816-4283-9B35-AEA4E37ADFD2}"/>
    <cellStyle name="Normal 2 4 10 2 3 2" xfId="4418" xr:uid="{7B377D38-7AFC-41CC-82CC-EA3EBA0F45F7}"/>
    <cellStyle name="Normal 2 4 10 2 3 2 2" xfId="18808" xr:uid="{D42AE78D-5620-4274-9F04-31A0B14E1A0F}"/>
    <cellStyle name="Normal 2 4 10 2 3 2 2 2" xfId="25320" xr:uid="{0A3B9583-4639-4EEC-A3BA-C83FBC0B2C5D}"/>
    <cellStyle name="Normal 2 4 10 2 3 2 3" xfId="22485" xr:uid="{32033653-22F3-4A89-8184-5EDB3BA58E9B}"/>
    <cellStyle name="Normal 2 4 10 2 3 2 4" xfId="10580" xr:uid="{6193632B-2582-4DBC-8DEA-F7956B3EBBF9}"/>
    <cellStyle name="Normal 2 4 10 2 3 3" xfId="17488" xr:uid="{0094F8FD-CAB6-40B4-8C7B-791E947B56F2}"/>
    <cellStyle name="Normal 2 4 10 2 3 3 2" xfId="24064" xr:uid="{D65C1444-3471-4F62-A0CE-1178721AB29C}"/>
    <cellStyle name="Normal 2 4 10 2 3 4" xfId="21229" xr:uid="{0CA8A321-BD4E-4563-A478-F7C34B048528}"/>
    <cellStyle name="Normal 2 4 10 2 3 5" xfId="9240" xr:uid="{CED30C32-23EC-4A2E-9F22-D0CBAA1C8BC3}"/>
    <cellStyle name="Normal 2 4 10 2 4" xfId="3998" xr:uid="{B79FF749-6E7F-402B-8748-0DAFA18FBDE3}"/>
    <cellStyle name="Normal 2 4 10 2 4 2" xfId="18136" xr:uid="{1A3B401B-6CD2-4AED-A9A7-BD9BF2A2350B}"/>
    <cellStyle name="Normal 2 4 10 2 4 2 2" xfId="24648" xr:uid="{88FEE34C-D63C-4BCD-AE68-D7E9A8AB7210}"/>
    <cellStyle name="Normal 2 4 10 2 4 3" xfId="21813" xr:uid="{03FA0C69-021C-4361-BC82-5DC396B0E977}"/>
    <cellStyle name="Normal 2 4 10 2 4 4" xfId="9908" xr:uid="{60E1677F-F7EE-4327-BA0B-E1A8803D4E76}"/>
    <cellStyle name="Normal 2 4 10 2 5" xfId="11010" xr:uid="{03FA786E-8A74-4D31-B28B-47FA247C4611}"/>
    <cellStyle name="Normal 2 4 10 2 5 2" xfId="22904" xr:uid="{944CE3D0-464E-47B1-B0B3-1662EA0BF4D6}"/>
    <cellStyle name="Normal 2 4 10 2 6" xfId="20251" xr:uid="{7F2E30A5-BC93-4C17-834E-8E563AEA7479}"/>
    <cellStyle name="Normal 2 4 10 2 7" xfId="8045" xr:uid="{5E728C5A-D854-4A93-BABD-F127A8BA5E51}"/>
    <cellStyle name="Normal 2 4 10 3" xfId="3030" xr:uid="{FD3D1BD1-1911-40DC-94F0-7CD8E5003867}"/>
    <cellStyle name="Normal 2 4 10 3 2" xfId="4103" xr:uid="{E255E439-67AD-43F5-8E10-261FB5D002C8}"/>
    <cellStyle name="Normal 2 4 10 3 2 2" xfId="10579" xr:uid="{D7C31112-0E88-4078-9E72-7A0857DF1359}"/>
    <cellStyle name="Normal 2 4 10 3 2 2 2" xfId="18807" xr:uid="{2A73ACE5-D745-4713-B39D-4DA657913C9B}"/>
    <cellStyle name="Normal 2 4 10 3 2 2 2 2" xfId="25319" xr:uid="{9D2A6F5F-E704-4598-B8CE-96DAE69FD215}"/>
    <cellStyle name="Normal 2 4 10 3 2 2 3" xfId="22484" xr:uid="{D8A4BDCB-2C60-44D0-AC4F-A3F94DDE9BC6}"/>
    <cellStyle name="Normal 2 4 10 3 2 3" xfId="17487" xr:uid="{A757E41B-6D9D-4451-80CB-2A07235AC675}"/>
    <cellStyle name="Normal 2 4 10 3 2 3 2" xfId="24063" xr:uid="{9AF3C095-B295-407B-AE63-870E117DCF40}"/>
    <cellStyle name="Normal 2 4 10 3 2 4" xfId="21228" xr:uid="{FD079750-5D4D-4873-95F5-AEC80D439733}"/>
    <cellStyle name="Normal 2 4 10 3 2 5" xfId="9239" xr:uid="{6404B6AD-F46D-41F0-92D2-FC83E1063982}"/>
    <cellStyle name="Normal 2 4 10 3 3" xfId="10117" xr:uid="{9A24E2E6-BB4F-4893-9B0A-578A61B63908}"/>
    <cellStyle name="Normal 2 4 10 3 3 2" xfId="18345" xr:uid="{2B75C9CC-32DC-4A7F-99EA-F16DA17D190C}"/>
    <cellStyle name="Normal 2 4 10 3 3 2 2" xfId="24857" xr:uid="{C88B9793-BB29-4263-85CA-BE135AFA49BE}"/>
    <cellStyle name="Normal 2 4 10 3 3 3" xfId="22022" xr:uid="{7FC69F35-B775-4889-BCE0-9C24D88E605C}"/>
    <cellStyle name="Normal 2 4 10 3 4" xfId="16936" xr:uid="{FB0A8EE7-0727-4A62-A94A-7AA226D5CE35}"/>
    <cellStyle name="Normal 2 4 10 3 4 2" xfId="23593" xr:uid="{8A0BC443-54C5-4C41-9FF0-096FBA31D6C6}"/>
    <cellStyle name="Normal 2 4 10 3 5" xfId="20460" xr:uid="{E66E58C2-C53C-4D40-90BA-E8A814916C4F}"/>
    <cellStyle name="Normal 2 4 10 3 6" xfId="8255" xr:uid="{0CDE8BE1-0171-4E93-91FF-C38BB0C4E668}"/>
    <cellStyle name="Normal 2 4 10 4" xfId="3256" xr:uid="{A629A8F6-27C6-4DD8-B194-3C5D8DA0BEB3}"/>
    <cellStyle name="Normal 2 4 10 4 2" xfId="4313" xr:uid="{FF019EE8-A3CD-4835-A6C2-26C042EE5DB5}"/>
    <cellStyle name="Normal 2 4 10 4 3" xfId="8777" xr:uid="{65F63A13-2990-4F3A-B259-13D15E57D0F5}"/>
    <cellStyle name="Normal 2 4 10 5" xfId="3706" xr:uid="{5039E328-E182-4658-AF26-2C189C3ECE19}"/>
    <cellStyle name="Normal 2 4 10 5 2" xfId="17927" xr:uid="{1BA40EAD-10F9-4D8B-B64B-C75B44898EF0}"/>
    <cellStyle name="Normal 2 4 10 5 2 2" xfId="24439" xr:uid="{8153116A-724A-41D0-9565-87F2987030CF}"/>
    <cellStyle name="Normal 2 4 10 5 3" xfId="21604" xr:uid="{3FD2BD51-E41A-4165-ACD2-6BA025BA40E9}"/>
    <cellStyle name="Normal 2 4 10 5 4" xfId="9699" xr:uid="{A3ACDAB9-F057-4397-B7F3-F33A8EEA62C0}"/>
    <cellStyle name="Normal 2 4 10 6" xfId="11009" xr:uid="{6264E029-07E1-4BCB-9B9F-9F6C0E8F846C}"/>
    <cellStyle name="Normal 2 4 10 6 2" xfId="22903" xr:uid="{BE31AB39-7C39-45EF-B400-904945864E54}"/>
    <cellStyle name="Normal 2 4 10 7" xfId="20042" xr:uid="{72C5A6E4-A441-4C54-94F9-650FAFEBA77A}"/>
    <cellStyle name="Normal 2 4 10 8" xfId="7803" xr:uid="{0C9FB104-CE1F-4C9B-99E1-3C93E32B3EDB}"/>
    <cellStyle name="Normal 2 4 11" xfId="1119" xr:uid="{4E219BF8-AE45-42B8-A46D-547A5E11428B}"/>
    <cellStyle name="Normal 2 4 11 2" xfId="2264" xr:uid="{2C071B50-1FC1-46A8-A9B8-8178671869A0}"/>
    <cellStyle name="Normal 2 4 11 2 2" xfId="3152" xr:uid="{F362100F-3234-4818-BE9C-75FCD0C43559}"/>
    <cellStyle name="Normal 2 4 11 2 2 2" xfId="4209" xr:uid="{C3781150-BC83-4CC5-AF01-E695C47BA2F4}"/>
    <cellStyle name="Normal 2 4 11 2 2 2 2" xfId="18555" xr:uid="{EFC3A15D-5CB8-4C58-8F97-6D641003BA59}"/>
    <cellStyle name="Normal 2 4 11 2 2 2 2 2" xfId="25067" xr:uid="{F8B5D5FD-12E9-486F-950A-23D75B329DA0}"/>
    <cellStyle name="Normal 2 4 11 2 2 2 3" xfId="22232" xr:uid="{907E312A-35B3-4BEE-B684-E01962AEA638}"/>
    <cellStyle name="Normal 2 4 11 2 2 2 4" xfId="10327" xr:uid="{E2CA4BF3-0082-4548-9618-EF07BC90F6B4}"/>
    <cellStyle name="Normal 2 4 11 2 2 3" xfId="17145" xr:uid="{0428CF6F-CFE7-4018-9519-AE167EEE26D0}"/>
    <cellStyle name="Normal 2 4 11 2 2 3 2" xfId="23802" xr:uid="{63CF0F3B-8D3B-451D-9650-B2EC8A5D0CB4}"/>
    <cellStyle name="Normal 2 4 11 2 2 4" xfId="20670" xr:uid="{9D0815B8-1A58-498B-86FC-C67C3BC896C7}"/>
    <cellStyle name="Normal 2 4 11 2 2 5" xfId="8465" xr:uid="{8839E032-562A-4E3F-873B-26146F31E0C8}"/>
    <cellStyle name="Normal 2 4 11 2 3" xfId="3378" xr:uid="{3779FD69-69F9-4CE1-A6EC-9DAF693B3E53}"/>
    <cellStyle name="Normal 2 4 11 2 3 2" xfId="4419" xr:uid="{484F3C4C-7D68-40BC-8CCB-8E68232BD300}"/>
    <cellStyle name="Normal 2 4 11 2 3 2 2" xfId="18810" xr:uid="{CF761AD2-2C27-4538-9F3A-8DA667D95963}"/>
    <cellStyle name="Normal 2 4 11 2 3 2 2 2" xfId="25322" xr:uid="{E54E8880-E61C-4E00-8DCC-1CC268B54B79}"/>
    <cellStyle name="Normal 2 4 11 2 3 2 3" xfId="22487" xr:uid="{E555C776-A742-40F1-859A-72E5548C36EC}"/>
    <cellStyle name="Normal 2 4 11 2 3 2 4" xfId="10582" xr:uid="{C41DD346-3A8A-4326-9C90-81FDBE6D6BB3}"/>
    <cellStyle name="Normal 2 4 11 2 3 3" xfId="17490" xr:uid="{E0BF269C-B6C3-406F-905E-6C4FE0E3639E}"/>
    <cellStyle name="Normal 2 4 11 2 3 3 2" xfId="24066" xr:uid="{6D406138-CBAB-4898-BA3B-60CBBFFDBDC0}"/>
    <cellStyle name="Normal 2 4 11 2 3 4" xfId="21231" xr:uid="{E701A12E-93E0-4D78-9BC4-758DEBC63CCD}"/>
    <cellStyle name="Normal 2 4 11 2 3 5" xfId="9242" xr:uid="{C9637121-FDF6-4556-A9C9-901D23D0F654}"/>
    <cellStyle name="Normal 2 4 11 2 4" xfId="3999" xr:uid="{0BB7BE3C-7E8D-4F5A-9901-FFEBC20BD986}"/>
    <cellStyle name="Normal 2 4 11 2 4 2" xfId="18137" xr:uid="{0AFFB38F-B629-47B5-A058-50B2BA0AC148}"/>
    <cellStyle name="Normal 2 4 11 2 4 2 2" xfId="24649" xr:uid="{2F5B3EDE-FA62-4DB3-8FFD-C2DBEA771743}"/>
    <cellStyle name="Normal 2 4 11 2 4 3" xfId="21814" xr:uid="{D2293009-1A00-461A-BDDC-A9D37262B7ED}"/>
    <cellStyle name="Normal 2 4 11 2 4 4" xfId="9909" xr:uid="{0FF5A66A-65A2-4E8F-9305-FE9BE6B94C3A}"/>
    <cellStyle name="Normal 2 4 11 2 5" xfId="11012" xr:uid="{7693FA13-B508-47F2-8933-DD50941EF40F}"/>
    <cellStyle name="Normal 2 4 11 2 5 2" xfId="22906" xr:uid="{9A5A6431-59CF-4E02-A59E-5DD94001018E}"/>
    <cellStyle name="Normal 2 4 11 2 6" xfId="20252" xr:uid="{92BACABF-0484-4BF3-B220-14BA84C75135}"/>
    <cellStyle name="Normal 2 4 11 2 7" xfId="8046" xr:uid="{C2F812F9-AED2-4CCD-8545-9E55ACD1C1A4}"/>
    <cellStyle name="Normal 2 4 11 3" xfId="3031" xr:uid="{695122CC-AC44-4855-A195-8716653540A5}"/>
    <cellStyle name="Normal 2 4 11 3 2" xfId="4104" xr:uid="{189F16D2-0911-4ED8-A830-7C7D035CCE6D}"/>
    <cellStyle name="Normal 2 4 11 3 2 2" xfId="10581" xr:uid="{19E32750-C588-4BE7-A325-293C958CB85B}"/>
    <cellStyle name="Normal 2 4 11 3 2 2 2" xfId="18809" xr:uid="{D0F656D8-966C-42B1-954D-C6019AB9BF33}"/>
    <cellStyle name="Normal 2 4 11 3 2 2 2 2" xfId="25321" xr:uid="{E2F4D741-0631-4593-91B9-63429279DC18}"/>
    <cellStyle name="Normal 2 4 11 3 2 2 3" xfId="22486" xr:uid="{874E018C-231C-4CBF-B892-F4E093D9C479}"/>
    <cellStyle name="Normal 2 4 11 3 2 3" xfId="17489" xr:uid="{FA6AAA3B-291F-49D2-B662-861021833434}"/>
    <cellStyle name="Normal 2 4 11 3 2 3 2" xfId="24065" xr:uid="{A22EADA2-FCDB-4A85-8DFE-BD9850F8632D}"/>
    <cellStyle name="Normal 2 4 11 3 2 4" xfId="21230" xr:uid="{CCB98282-1A2C-41EC-AA75-C0332AA1C3F6}"/>
    <cellStyle name="Normal 2 4 11 3 2 5" xfId="9241" xr:uid="{63D3AB8D-E81B-4044-8C83-AC9FEC5536E3}"/>
    <cellStyle name="Normal 2 4 11 3 3" xfId="10118" xr:uid="{854A4437-77B3-4B4D-AD63-4C5E411407F7}"/>
    <cellStyle name="Normal 2 4 11 3 3 2" xfId="18346" xr:uid="{439A79B7-3025-46BA-94FA-A4CD2D3A4632}"/>
    <cellStyle name="Normal 2 4 11 3 3 2 2" xfId="24858" xr:uid="{9EB38E47-59D7-4087-A840-E92EC7C2450B}"/>
    <cellStyle name="Normal 2 4 11 3 3 3" xfId="22023" xr:uid="{22B95EB8-EDF1-46C4-A0CB-E3A301808E54}"/>
    <cellStyle name="Normal 2 4 11 3 4" xfId="16937" xr:uid="{1BF96299-EAB2-438D-B8E4-794DE650CE3F}"/>
    <cellStyle name="Normal 2 4 11 3 4 2" xfId="23594" xr:uid="{D6BC51E7-7C7B-4D11-B770-67D40C317245}"/>
    <cellStyle name="Normal 2 4 11 3 5" xfId="20461" xr:uid="{3A3E918C-7DCB-421B-890A-428B4CFD337B}"/>
    <cellStyle name="Normal 2 4 11 3 6" xfId="8256" xr:uid="{87566FA7-5DAF-46AC-B579-C4689FDB3583}"/>
    <cellStyle name="Normal 2 4 11 4" xfId="3257" xr:uid="{1EDC1116-8E1D-4235-91D5-77C38E7351C5}"/>
    <cellStyle name="Normal 2 4 11 4 2" xfId="4314" xr:uid="{6CDA69C3-A121-4147-8D1B-8C330B10E8CB}"/>
    <cellStyle name="Normal 2 4 11 4 3" xfId="8778" xr:uid="{B341B27A-745A-4C73-9F34-9EEC6CBB0B12}"/>
    <cellStyle name="Normal 2 4 11 5" xfId="3707" xr:uid="{32930431-221C-4002-A22D-FBB469978A9E}"/>
    <cellStyle name="Normal 2 4 11 5 2" xfId="17928" xr:uid="{F6A89A8B-DBA1-49FC-8EE3-4B8D0D1E664A}"/>
    <cellStyle name="Normal 2 4 11 5 2 2" xfId="24440" xr:uid="{425F9FDC-1B0C-49D7-9BD4-68E12A5FDB3F}"/>
    <cellStyle name="Normal 2 4 11 5 3" xfId="21605" xr:uid="{344F21A2-30E4-442C-98BD-CA35419DF49B}"/>
    <cellStyle name="Normal 2 4 11 5 4" xfId="9700" xr:uid="{56DCE0BE-05EA-47DD-BFC1-852857520245}"/>
    <cellStyle name="Normal 2 4 11 6" xfId="11011" xr:uid="{CCA40FC0-C712-4E26-8B7E-9CDA96E2B2A3}"/>
    <cellStyle name="Normal 2 4 11 6 2" xfId="22905" xr:uid="{B6D6CC0B-8987-4493-A2CC-151F890B9CA0}"/>
    <cellStyle name="Normal 2 4 11 7" xfId="20043" xr:uid="{CD458C5F-30FC-4CCA-ACDD-86956A891727}"/>
    <cellStyle name="Normal 2 4 11 8" xfId="7804" xr:uid="{A02E33CA-EDD8-4498-95F6-C4FA1CB3EB1E}"/>
    <cellStyle name="Normal 2 4 12" xfId="1120" xr:uid="{B2ACDB52-C936-449A-8DA9-F438EB398DFF}"/>
    <cellStyle name="Normal 2 4 12 2" xfId="2265" xr:uid="{700B593C-B14B-4F0B-BEDF-FD9B4A9662AF}"/>
    <cellStyle name="Normal 2 4 12 2 2" xfId="3153" xr:uid="{AE559999-F005-407F-B156-1E528BAE2279}"/>
    <cellStyle name="Normal 2 4 12 2 2 2" xfId="4210" xr:uid="{7842E5ED-055E-475E-9603-49FE98ADD6D8}"/>
    <cellStyle name="Normal 2 4 12 2 2 2 2" xfId="18556" xr:uid="{3C6646BD-7542-438B-B286-C969FEDF878D}"/>
    <cellStyle name="Normal 2 4 12 2 2 2 2 2" xfId="25068" xr:uid="{A54E740C-E8BE-4A86-B0EC-C9F3E049FF53}"/>
    <cellStyle name="Normal 2 4 12 2 2 2 3" xfId="22233" xr:uid="{0D8DEA20-4F31-460C-A560-7C60EAE54708}"/>
    <cellStyle name="Normal 2 4 12 2 2 2 4" xfId="10328" xr:uid="{5326B83B-A5A9-4AE7-A654-BB20C5D21ACA}"/>
    <cellStyle name="Normal 2 4 12 2 2 3" xfId="17146" xr:uid="{CEB4C275-385C-4727-9543-6C3FA6E6926D}"/>
    <cellStyle name="Normal 2 4 12 2 2 3 2" xfId="23803" xr:uid="{056ADB09-723B-410F-A1AB-E1BCFEDB11CF}"/>
    <cellStyle name="Normal 2 4 12 2 2 4" xfId="20671" xr:uid="{73CDE76D-1E36-4FC3-9F0C-2FFACED284EB}"/>
    <cellStyle name="Normal 2 4 12 2 2 5" xfId="8466" xr:uid="{2FB92518-F04B-43E3-9D66-3518D741180A}"/>
    <cellStyle name="Normal 2 4 12 2 3" xfId="3379" xr:uid="{3C107395-5E76-4C19-964E-242BAB0A467B}"/>
    <cellStyle name="Normal 2 4 12 2 3 2" xfId="4420" xr:uid="{1AE293E4-F758-45C6-8A39-EFB9A5CA4367}"/>
    <cellStyle name="Normal 2 4 12 2 3 2 2" xfId="18812" xr:uid="{F7243AEB-004D-47F8-947E-7D427E93A917}"/>
    <cellStyle name="Normal 2 4 12 2 3 2 2 2" xfId="25324" xr:uid="{D96D9F7D-26DC-4818-A529-D2C069B26C93}"/>
    <cellStyle name="Normal 2 4 12 2 3 2 3" xfId="22489" xr:uid="{B109F8DF-3E23-4FD6-B655-E7AC19CCC17B}"/>
    <cellStyle name="Normal 2 4 12 2 3 2 4" xfId="10584" xr:uid="{C0682865-B695-4895-84D5-80F9A0CE3CB5}"/>
    <cellStyle name="Normal 2 4 12 2 3 3" xfId="17492" xr:uid="{1BC512B2-483C-4AA9-86C3-55DD9C034A0F}"/>
    <cellStyle name="Normal 2 4 12 2 3 3 2" xfId="24068" xr:uid="{B433AF94-229D-41F4-A5BF-AEE2DF8FFD23}"/>
    <cellStyle name="Normal 2 4 12 2 3 4" xfId="21233" xr:uid="{90BB42CA-41AE-42A8-9FFE-E928AC3835EF}"/>
    <cellStyle name="Normal 2 4 12 2 3 5" xfId="9244" xr:uid="{1C9AD12B-F15A-4BCB-A290-1DA0575D2B3B}"/>
    <cellStyle name="Normal 2 4 12 2 4" xfId="4000" xr:uid="{AE787E0F-67B3-42FE-A938-37C4FF359834}"/>
    <cellStyle name="Normal 2 4 12 2 4 2" xfId="18138" xr:uid="{3CF17027-C945-487B-9889-29325B356FED}"/>
    <cellStyle name="Normal 2 4 12 2 4 2 2" xfId="24650" xr:uid="{7392943B-180A-4218-A66A-F1C92E0ED93D}"/>
    <cellStyle name="Normal 2 4 12 2 4 3" xfId="21815" xr:uid="{381D568B-85EF-4B45-8277-A4E5109E232E}"/>
    <cellStyle name="Normal 2 4 12 2 4 4" xfId="9910" xr:uid="{4CDD6127-0CA2-4D0D-B71D-3360F4B084C7}"/>
    <cellStyle name="Normal 2 4 12 2 5" xfId="11014" xr:uid="{BD09D5DC-4D49-45C8-A1C1-9407066F2FC9}"/>
    <cellStyle name="Normal 2 4 12 2 5 2" xfId="22908" xr:uid="{D529E3B4-FF5A-46D7-BA15-B9016D129475}"/>
    <cellStyle name="Normal 2 4 12 2 6" xfId="20253" xr:uid="{883CD162-BFDD-4F2E-88D8-E7F772F0B9B5}"/>
    <cellStyle name="Normal 2 4 12 2 7" xfId="8047" xr:uid="{8A9BF993-B0DA-46B5-8F8C-A07398D1913A}"/>
    <cellStyle name="Normal 2 4 12 3" xfId="3032" xr:uid="{FB2BB289-3ADC-4A76-9D10-4F4A32DFD01F}"/>
    <cellStyle name="Normal 2 4 12 3 2" xfId="4105" xr:uid="{D7E2B883-CB26-46F7-BF1B-813DD37AC784}"/>
    <cellStyle name="Normal 2 4 12 3 2 2" xfId="10583" xr:uid="{83287650-E7DB-4E26-B889-165DC3DD2778}"/>
    <cellStyle name="Normal 2 4 12 3 2 2 2" xfId="18811" xr:uid="{382AAA37-4099-47FC-B137-A35C4601B76F}"/>
    <cellStyle name="Normal 2 4 12 3 2 2 2 2" xfId="25323" xr:uid="{30DDA974-3D35-40B5-B50A-D7ABAC0A3C60}"/>
    <cellStyle name="Normal 2 4 12 3 2 2 3" xfId="22488" xr:uid="{675681B6-6D9D-4A6D-84E8-0F7C85B39DCD}"/>
    <cellStyle name="Normal 2 4 12 3 2 3" xfId="17491" xr:uid="{3842B69A-E199-49D1-AFD4-64663F9B36ED}"/>
    <cellStyle name="Normal 2 4 12 3 2 3 2" xfId="24067" xr:uid="{1B568B84-65B7-46CF-98DF-486E1144A7CA}"/>
    <cellStyle name="Normal 2 4 12 3 2 4" xfId="21232" xr:uid="{CC76391C-9A50-4478-984C-5AA8F5EBBA59}"/>
    <cellStyle name="Normal 2 4 12 3 2 5" xfId="9243" xr:uid="{84D5CD3C-B829-417F-B4F6-9DC17A7687A8}"/>
    <cellStyle name="Normal 2 4 12 3 3" xfId="10119" xr:uid="{3BFBE173-377D-4677-A8AF-F0E6F57FAD64}"/>
    <cellStyle name="Normal 2 4 12 3 3 2" xfId="18347" xr:uid="{0D6DC16E-F32B-4673-9CF2-D63F0273866A}"/>
    <cellStyle name="Normal 2 4 12 3 3 2 2" xfId="24859" xr:uid="{42924ECE-E081-492A-A577-5B1CA389E558}"/>
    <cellStyle name="Normal 2 4 12 3 3 3" xfId="22024" xr:uid="{104A523D-3739-424A-9AD8-5A81B654D3ED}"/>
    <cellStyle name="Normal 2 4 12 3 4" xfId="16938" xr:uid="{F7E850D1-E39C-43E1-ADBA-E71500D6BBAA}"/>
    <cellStyle name="Normal 2 4 12 3 4 2" xfId="23595" xr:uid="{FAA49697-AF77-41CF-9063-E21FAA38CBCD}"/>
    <cellStyle name="Normal 2 4 12 3 5" xfId="20462" xr:uid="{AF9DB525-7052-4892-BC9C-0C24F1C13060}"/>
    <cellStyle name="Normal 2 4 12 3 6" xfId="8257" xr:uid="{39E776EE-53D3-4F78-A69F-31CFDE477FF8}"/>
    <cellStyle name="Normal 2 4 12 4" xfId="3258" xr:uid="{A5A6AA84-59D6-4AA1-B385-EDF6297E8C2D}"/>
    <cellStyle name="Normal 2 4 12 4 2" xfId="4315" xr:uid="{7E5D8332-117D-442F-AF23-C096BF17E28A}"/>
    <cellStyle name="Normal 2 4 12 4 3" xfId="8779" xr:uid="{A0CB8577-4586-4B87-B456-C87D729B143D}"/>
    <cellStyle name="Normal 2 4 12 5" xfId="3708" xr:uid="{E5F863E9-5E82-48F7-98FB-331653F05EE6}"/>
    <cellStyle name="Normal 2 4 12 5 2" xfId="17929" xr:uid="{B073B1C2-DB32-4A78-BB6F-F057CACB07C3}"/>
    <cellStyle name="Normal 2 4 12 5 2 2" xfId="24441" xr:uid="{714F17F5-7B9A-4BBF-99DD-100EDF6AF7C0}"/>
    <cellStyle name="Normal 2 4 12 5 3" xfId="21606" xr:uid="{4ADF360B-5A03-4273-9EB1-70248C5E6D5F}"/>
    <cellStyle name="Normal 2 4 12 5 4" xfId="9701" xr:uid="{E760F114-57CA-44E0-AE8B-8F822229ED57}"/>
    <cellStyle name="Normal 2 4 12 6" xfId="11013" xr:uid="{FA9D8D19-68AC-410C-B813-BC1BEAFAE522}"/>
    <cellStyle name="Normal 2 4 12 6 2" xfId="22907" xr:uid="{62D4A383-F4F9-439F-864E-93A104F44002}"/>
    <cellStyle name="Normal 2 4 12 7" xfId="20044" xr:uid="{C056C0BC-81FE-490D-B719-3563FFA4A691}"/>
    <cellStyle name="Normal 2 4 12 8" xfId="7805" xr:uid="{2B909573-4C80-4885-89D8-68611C51872C}"/>
    <cellStyle name="Normal 2 4 13" xfId="1121" xr:uid="{E0947B28-8104-46FE-9A33-A06A253089D3}"/>
    <cellStyle name="Normal 2 4 13 2" xfId="2266" xr:uid="{A74B1E19-477A-4E6E-8C26-78DDA04D048C}"/>
    <cellStyle name="Normal 2 4 13 2 2" xfId="3154" xr:uid="{74CAA310-8B3B-4DD9-B172-EA0C5CF1E7D0}"/>
    <cellStyle name="Normal 2 4 13 2 2 2" xfId="4211" xr:uid="{A28FC095-47F3-4822-AE35-4DEE788493C8}"/>
    <cellStyle name="Normal 2 4 13 2 2 2 2" xfId="18557" xr:uid="{7B044A7F-657F-4B0D-ADC5-0D677F9FAE23}"/>
    <cellStyle name="Normal 2 4 13 2 2 2 2 2" xfId="25069" xr:uid="{1ED8429D-5F8F-4CB8-BBDB-B7DA864397B1}"/>
    <cellStyle name="Normal 2 4 13 2 2 2 3" xfId="22234" xr:uid="{3329309B-FCFB-43BC-93A1-E1B6DB5B8CA9}"/>
    <cellStyle name="Normal 2 4 13 2 2 2 4" xfId="10329" xr:uid="{4F0F8045-01A0-4BFB-8DA9-C01DDE8FF8B1}"/>
    <cellStyle name="Normal 2 4 13 2 2 3" xfId="17147" xr:uid="{B941A358-1609-4FDB-BFA1-55F0A92F5016}"/>
    <cellStyle name="Normal 2 4 13 2 2 3 2" xfId="23804" xr:uid="{C0559FA9-BDB2-4DB3-B4B9-A9182F86DCE9}"/>
    <cellStyle name="Normal 2 4 13 2 2 4" xfId="20672" xr:uid="{8247ED21-F624-4D6D-A3F6-3C9874AB6B4C}"/>
    <cellStyle name="Normal 2 4 13 2 2 5" xfId="8467" xr:uid="{42452EC2-50DF-492B-AE44-682EC10AE99A}"/>
    <cellStyle name="Normal 2 4 13 2 3" xfId="3380" xr:uid="{7885764C-9482-4773-97A5-BB290802B302}"/>
    <cellStyle name="Normal 2 4 13 2 3 2" xfId="4421" xr:uid="{823BA6C6-2F3B-49B0-BF4F-EEEAE99D028B}"/>
    <cellStyle name="Normal 2 4 13 2 3 2 2" xfId="18814" xr:uid="{E9D9DC88-C9F0-4287-86CF-EF869539B205}"/>
    <cellStyle name="Normal 2 4 13 2 3 2 2 2" xfId="25326" xr:uid="{7161705B-EBC4-4168-939C-CEDE2225FC7A}"/>
    <cellStyle name="Normal 2 4 13 2 3 2 3" xfId="22491" xr:uid="{E4BAF653-D6DC-48AD-B4FD-A55E2DEFBD04}"/>
    <cellStyle name="Normal 2 4 13 2 3 2 4" xfId="10586" xr:uid="{5949E772-D5F8-4B3F-906C-86891D25FD1E}"/>
    <cellStyle name="Normal 2 4 13 2 3 3" xfId="17494" xr:uid="{0C4B1F8B-4FB1-417D-9F28-FF79CE1F62A6}"/>
    <cellStyle name="Normal 2 4 13 2 3 3 2" xfId="24070" xr:uid="{9995A3F4-99EF-4D60-AC12-B2FE90EDEFE6}"/>
    <cellStyle name="Normal 2 4 13 2 3 4" xfId="21235" xr:uid="{88A0657D-F1A2-4D5C-AC33-7F0117F5CC31}"/>
    <cellStyle name="Normal 2 4 13 2 3 5" xfId="9246" xr:uid="{4681ED1C-154F-4C2C-B452-06C854F8F62A}"/>
    <cellStyle name="Normal 2 4 13 2 4" xfId="4001" xr:uid="{CDC51608-B55C-4363-8392-0318B2D86FCF}"/>
    <cellStyle name="Normal 2 4 13 2 4 2" xfId="18139" xr:uid="{BF2F9C52-A75D-41B2-8924-FEAD341E701B}"/>
    <cellStyle name="Normal 2 4 13 2 4 2 2" xfId="24651" xr:uid="{82165C81-3F32-4A90-B124-26A6515CC26F}"/>
    <cellStyle name="Normal 2 4 13 2 4 3" xfId="21816" xr:uid="{B2631529-5D1B-4F8D-B37F-7E18AC17D255}"/>
    <cellStyle name="Normal 2 4 13 2 4 4" xfId="9911" xr:uid="{808F5CEF-F7B5-40F5-8688-3EBD3F47ACF9}"/>
    <cellStyle name="Normal 2 4 13 2 5" xfId="11016" xr:uid="{32D9D0B2-16F5-4965-9CEB-E9FB9C5955D6}"/>
    <cellStyle name="Normal 2 4 13 2 5 2" xfId="22910" xr:uid="{7DC09166-3591-476E-80CF-224A78C37855}"/>
    <cellStyle name="Normal 2 4 13 2 6" xfId="20254" xr:uid="{AC81B3C9-7906-4E03-9186-69A35F76B73D}"/>
    <cellStyle name="Normal 2 4 13 2 7" xfId="8048" xr:uid="{99FDB16A-00BC-4A00-B855-9A3AB095D6D8}"/>
    <cellStyle name="Normal 2 4 13 3" xfId="3033" xr:uid="{EF31CC89-91AB-471E-8868-6D1491DA3844}"/>
    <cellStyle name="Normal 2 4 13 3 2" xfId="4106" xr:uid="{4077D3BA-C327-4313-BCF0-C506A87F5F0C}"/>
    <cellStyle name="Normal 2 4 13 3 2 2" xfId="10585" xr:uid="{763AC802-447B-4410-9D3D-A085F4D10926}"/>
    <cellStyle name="Normal 2 4 13 3 2 2 2" xfId="18813" xr:uid="{5BFBF9B2-CA01-4936-8466-8614E35C6827}"/>
    <cellStyle name="Normal 2 4 13 3 2 2 2 2" xfId="25325" xr:uid="{FBEF845F-6319-4BA2-A02D-84FAC00B57DA}"/>
    <cellStyle name="Normal 2 4 13 3 2 2 3" xfId="22490" xr:uid="{405127CA-9F2E-4FE1-AAE8-E4DF01B259E2}"/>
    <cellStyle name="Normal 2 4 13 3 2 3" xfId="17493" xr:uid="{80FBED91-AEE7-4B19-AB52-EF8F0EE6B26E}"/>
    <cellStyle name="Normal 2 4 13 3 2 3 2" xfId="24069" xr:uid="{7D91CDDD-1185-478E-B0B8-F9C46007569C}"/>
    <cellStyle name="Normal 2 4 13 3 2 4" xfId="21234" xr:uid="{CE96295F-F8B8-4E98-8782-8DF0A58FB049}"/>
    <cellStyle name="Normal 2 4 13 3 2 5" xfId="9245" xr:uid="{39A0205A-F19D-41AC-AD47-B47CC9B41150}"/>
    <cellStyle name="Normal 2 4 13 3 3" xfId="10120" xr:uid="{9FCEDE10-75CA-4FDE-9358-6FA56B525B36}"/>
    <cellStyle name="Normal 2 4 13 3 3 2" xfId="18348" xr:uid="{B6CCD369-73A9-4C86-8325-30A0958C457A}"/>
    <cellStyle name="Normal 2 4 13 3 3 2 2" xfId="24860" xr:uid="{79AFC1A4-A3E1-4F1E-B1B1-B081E7AF36EC}"/>
    <cellStyle name="Normal 2 4 13 3 3 3" xfId="22025" xr:uid="{8135CB84-D14A-4C60-9FFA-148427C2529D}"/>
    <cellStyle name="Normal 2 4 13 3 4" xfId="16939" xr:uid="{85760523-134E-4061-8813-1112059C3ACF}"/>
    <cellStyle name="Normal 2 4 13 3 4 2" xfId="23596" xr:uid="{8E52B69C-EE3E-4BB9-AB7C-A60DB52D7A10}"/>
    <cellStyle name="Normal 2 4 13 3 5" xfId="20463" xr:uid="{FB603A20-0E2F-495B-A173-8A0911350EC8}"/>
    <cellStyle name="Normal 2 4 13 3 6" xfId="8258" xr:uid="{3797DF96-F2B0-4399-95BA-BF6FF3054952}"/>
    <cellStyle name="Normal 2 4 13 4" xfId="3259" xr:uid="{5E22B471-0057-47AB-969B-2551A784A9F2}"/>
    <cellStyle name="Normal 2 4 13 4 2" xfId="4316" xr:uid="{B666A599-90B4-4B61-BD5F-A009C7F45B5E}"/>
    <cellStyle name="Normal 2 4 13 4 3" xfId="8780" xr:uid="{416F268D-8C65-4350-B36B-682F8D89CE83}"/>
    <cellStyle name="Normal 2 4 13 5" xfId="3709" xr:uid="{05521D25-FB3B-47AF-9AC1-783AFE16BD33}"/>
    <cellStyle name="Normal 2 4 13 5 2" xfId="17930" xr:uid="{83F33BF0-0562-4268-935C-0526873B9FE6}"/>
    <cellStyle name="Normal 2 4 13 5 2 2" xfId="24442" xr:uid="{070A2C24-285B-42D4-AC02-C9CA922CCF5B}"/>
    <cellStyle name="Normal 2 4 13 5 3" xfId="21607" xr:uid="{E60FFE39-C384-4D88-BC73-9F4AD6B0B9E8}"/>
    <cellStyle name="Normal 2 4 13 5 4" xfId="9702" xr:uid="{6B02EB05-5201-495D-8987-03867AD1B9E2}"/>
    <cellStyle name="Normal 2 4 13 6" xfId="11015" xr:uid="{0B31A3F2-2CB8-43DE-805A-18BAD7119DE7}"/>
    <cellStyle name="Normal 2 4 13 6 2" xfId="22909" xr:uid="{D56B5956-31A2-43C9-84B4-AB7346616E6A}"/>
    <cellStyle name="Normal 2 4 13 7" xfId="20045" xr:uid="{CC499914-35A7-4B65-9116-EAF534510903}"/>
    <cellStyle name="Normal 2 4 13 8" xfId="7806" xr:uid="{CB7B957A-A8D9-42B1-80E9-F1F381714280}"/>
    <cellStyle name="Normal 2 4 14" xfId="2262" xr:uid="{25850762-06BE-4478-B1AC-51F93DCF5370}"/>
    <cellStyle name="Normal 2 4 14 2" xfId="11017" xr:uid="{A889B547-F806-49D5-B630-3B939F4E91F5}"/>
    <cellStyle name="Normal 2 4 15" xfId="1117" xr:uid="{5566B20A-907A-4FEC-B1AF-C8198B0C552F}"/>
    <cellStyle name="Normal 2 4 16" xfId="4534" xr:uid="{174E5F0E-1C04-4B94-A659-E5061D6D4F98}"/>
    <cellStyle name="Normal 2 4 2" xfId="1122" xr:uid="{B230EE7E-6510-4A93-82BA-A4906DD4E65B}"/>
    <cellStyle name="Normal 2 4 2 2" xfId="2267" xr:uid="{D9866F9F-B1C5-4D3D-904C-E3BB325D8494}"/>
    <cellStyle name="Normal 2 4 2 2 2" xfId="3155" xr:uid="{F00B0118-A752-411B-B5D0-98EA9AC360D6}"/>
    <cellStyle name="Normal 2 4 2 2 2 2" xfId="4212" xr:uid="{33CF3AD7-1AF7-4A4A-AEF6-BE0311B682B9}"/>
    <cellStyle name="Normal 2 4 2 2 2 2 2" xfId="10330" xr:uid="{B80F6EEB-4529-4B59-BA75-531C15AD1B47}"/>
    <cellStyle name="Normal 2 4 2 2 2 2 2 2" xfId="18558" xr:uid="{A0BF53EC-2626-46D3-B574-1FCE53D44F6E}"/>
    <cellStyle name="Normal 2 4 2 2 2 2 2 2 2" xfId="25070" xr:uid="{815C40F2-0E4B-42C6-BD3A-7B0507382092}"/>
    <cellStyle name="Normal 2 4 2 2 2 2 2 3" xfId="22235" xr:uid="{1AE80B5A-2EAD-4020-9012-36CEE37ABFE4}"/>
    <cellStyle name="Normal 2 4 2 2 2 2 3" xfId="17148" xr:uid="{84CBE809-7EDA-4071-80C3-A9E9F40D71A2}"/>
    <cellStyle name="Normal 2 4 2 2 2 2 3 2" xfId="23805" xr:uid="{2D714335-B64E-431F-ABAA-71ED50352140}"/>
    <cellStyle name="Normal 2 4 2 2 2 2 4" xfId="20673" xr:uid="{D12FD33A-F511-4592-84F6-3DAEF554D4D3}"/>
    <cellStyle name="Normal 2 4 2 2 2 2 5" xfId="8468" xr:uid="{1663FD90-90BC-4E76-9DB9-08D38E98EE83}"/>
    <cellStyle name="Normal 2 4 2 2 2 3" xfId="9248" xr:uid="{52F1801D-E3A3-43EF-97FD-A3A44F8E0C4B}"/>
    <cellStyle name="Normal 2 4 2 2 2 3 2" xfId="10588" xr:uid="{E713CD0F-13CD-47FD-B935-FB71D8344C7A}"/>
    <cellStyle name="Normal 2 4 2 2 2 3 2 2" xfId="18816" xr:uid="{4271CEC6-B7DB-42AC-AEAF-4278301BCEAA}"/>
    <cellStyle name="Normal 2 4 2 2 2 3 2 2 2" xfId="25328" xr:uid="{94E34B86-CE9C-49FA-A90B-EC4AE20FB563}"/>
    <cellStyle name="Normal 2 4 2 2 2 3 2 3" xfId="22493" xr:uid="{00D22625-1C93-4270-BB80-99EBFF84430A}"/>
    <cellStyle name="Normal 2 4 2 2 2 3 3" xfId="17496" xr:uid="{C2A26FEB-243E-493A-9965-273E878A0269}"/>
    <cellStyle name="Normal 2 4 2 2 2 3 3 2" xfId="24072" xr:uid="{D76B9284-ED04-416B-9D47-D748E3D25954}"/>
    <cellStyle name="Normal 2 4 2 2 2 3 4" xfId="21237" xr:uid="{ACF7B176-74C9-4D7D-A269-D0021E07BB27}"/>
    <cellStyle name="Normal 2 4 2 2 2 4" xfId="9912" xr:uid="{FF5F2A70-4FDA-4E67-B413-CEC8DD746AA7}"/>
    <cellStyle name="Normal 2 4 2 2 2 4 2" xfId="18140" xr:uid="{4CC42637-B6DB-4D1A-8607-BF6DB7761CCF}"/>
    <cellStyle name="Normal 2 4 2 2 2 4 2 2" xfId="24652" xr:uid="{074A64E5-C084-4660-96E2-E3470274F52B}"/>
    <cellStyle name="Normal 2 4 2 2 2 4 3" xfId="21817" xr:uid="{777268F9-FD0D-4ED5-9CDB-65E6CEC9343A}"/>
    <cellStyle name="Normal 2 4 2 2 2 5" xfId="11020" xr:uid="{F8630E68-AA1D-43FF-8735-FE29031736A4}"/>
    <cellStyle name="Normal 2 4 2 2 2 5 2" xfId="22913" xr:uid="{52E80F70-18D9-4D8B-B1F7-D50A26941CA3}"/>
    <cellStyle name="Normal 2 4 2 2 2 6" xfId="20255" xr:uid="{AADAAB52-34F2-486A-AD4F-999F6445E1D5}"/>
    <cellStyle name="Normal 2 4 2 2 2 7" xfId="8049" xr:uid="{435F5876-C0A6-4B58-A522-7304276E7E32}"/>
    <cellStyle name="Normal 2 4 2 2 3" xfId="3381" xr:uid="{D78403E9-6BC8-40DD-994E-BBC7E4B3975C}"/>
    <cellStyle name="Normal 2 4 2 2 3 2" xfId="4422" xr:uid="{5BC25D0F-685F-418F-B2B4-657FD01A19D3}"/>
    <cellStyle name="Normal 2 4 2 2 3 2 2" xfId="18349" xr:uid="{1287322F-4659-40F2-8B6C-EC14FEFA0B09}"/>
    <cellStyle name="Normal 2 4 2 2 3 2 2 2" xfId="24861" xr:uid="{1E4CE459-7F0E-43B5-9622-5D127520D28E}"/>
    <cellStyle name="Normal 2 4 2 2 3 2 3" xfId="22026" xr:uid="{6D05363E-B854-4BC3-8D06-0CE2835E1C3B}"/>
    <cellStyle name="Normal 2 4 2 2 3 2 4" xfId="10121" xr:uid="{6F7986E5-8F53-4A09-B036-681E984863E4}"/>
    <cellStyle name="Normal 2 4 2 2 3 3" xfId="16940" xr:uid="{993885A7-85DC-4E92-B26D-7FF5A365398E}"/>
    <cellStyle name="Normal 2 4 2 2 3 3 2" xfId="23597" xr:uid="{4065E89F-0996-42C8-BE19-9A6C471DF6BF}"/>
    <cellStyle name="Normal 2 4 2 2 3 4" xfId="20464" xr:uid="{E83B0CAD-D9E7-490D-9F57-39984D763AE9}"/>
    <cellStyle name="Normal 2 4 2 2 3 5" xfId="8259" xr:uid="{C230F269-A807-4BBF-89BB-EF564B6A3E56}"/>
    <cellStyle name="Normal 2 4 2 2 4" xfId="4002" xr:uid="{49F220C9-1B36-4FFF-AC97-BC62EFEE3625}"/>
    <cellStyle name="Normal 2 4 2 2 4 2" xfId="10587" xr:uid="{29991BCD-1F4C-4319-9C13-DA0FFC9E5ED0}"/>
    <cellStyle name="Normal 2 4 2 2 4 2 2" xfId="18815" xr:uid="{033BDC21-DD9C-4485-94A9-2E2B8C9813F8}"/>
    <cellStyle name="Normal 2 4 2 2 4 2 2 2" xfId="25327" xr:uid="{26B23D2E-E6D1-4C3F-AA79-7291470EA031}"/>
    <cellStyle name="Normal 2 4 2 2 4 2 3" xfId="22492" xr:uid="{CF42A73B-FC99-4268-A5B0-2594E7BBAE6B}"/>
    <cellStyle name="Normal 2 4 2 2 4 3" xfId="17495" xr:uid="{6D362E51-C495-485C-8327-E4B4CBFF7691}"/>
    <cellStyle name="Normal 2 4 2 2 4 3 2" xfId="24071" xr:uid="{8432157C-361E-471A-964F-A300B8A91FAC}"/>
    <cellStyle name="Normal 2 4 2 2 4 4" xfId="21236" xr:uid="{2952AD1A-A401-4EB2-9F2D-4A6D1F9EED50}"/>
    <cellStyle name="Normal 2 4 2 2 4 5" xfId="9247" xr:uid="{5A8261F4-4649-4254-BFCE-0E522D43F487}"/>
    <cellStyle name="Normal 2 4 2 2 5" xfId="9703" xr:uid="{9EB967D4-0560-440F-B882-197C715F1C55}"/>
    <cellStyle name="Normal 2 4 2 2 5 2" xfId="17931" xr:uid="{9655F4DD-AC10-4AEC-9DC2-DDCDFECCCAF3}"/>
    <cellStyle name="Normal 2 4 2 2 5 2 2" xfId="24443" xr:uid="{34683BBA-0502-4087-BB1B-074C6925EEA8}"/>
    <cellStyle name="Normal 2 4 2 2 5 3" xfId="21608" xr:uid="{6ABA8509-E633-4A7C-8E96-1AD9EE838D11}"/>
    <cellStyle name="Normal 2 4 2 2 6" xfId="11019" xr:uid="{BA7DE90C-8D78-4796-B6E5-40D663AC5375}"/>
    <cellStyle name="Normal 2 4 2 2 6 2" xfId="22912" xr:uid="{1FA90CC8-DBFA-4409-9DEB-C59F61982593}"/>
    <cellStyle name="Normal 2 4 2 2 7" xfId="20046" xr:uid="{6263A738-0F27-4835-A049-CDBC4F456833}"/>
    <cellStyle name="Normal 2 4 2 2 8" xfId="7807" xr:uid="{3101D2C8-7621-4297-A04E-156E703B6B80}"/>
    <cellStyle name="Normal 2 4 2 3" xfId="3034" xr:uid="{632ADE14-7201-44D2-BD3C-9470CC669A54}"/>
    <cellStyle name="Normal 2 4 2 3 2" xfId="4107" xr:uid="{E9ADEF73-9623-40CB-A041-AF65481FBB58}"/>
    <cellStyle name="Normal 2 4 2 3 3" xfId="11021" xr:uid="{03839DA1-9DC4-4675-BDB5-318F5A3F933D}"/>
    <cellStyle name="Normal 2 4 2 4" xfId="3260" xr:uid="{5F5A77ED-C7A2-482D-B61D-8E7D28A88A0A}"/>
    <cellStyle name="Normal 2 4 2 4 2" xfId="4317" xr:uid="{65D66E41-4E5F-413C-BB65-5380E250FF6E}"/>
    <cellStyle name="Normal 2 4 2 4 2 2" xfId="22911" xr:uid="{F2A11229-A2A7-4DD6-B9E9-40E1F47A6165}"/>
    <cellStyle name="Normal 2 4 2 4 3" xfId="11018" xr:uid="{C308C8A9-9496-4CE5-BF30-03FFF8BFF215}"/>
    <cellStyle name="Normal 2 4 2 5" xfId="3710" xr:uid="{C6221332-8A15-4D28-BDEB-8F20B7EBF3AC}"/>
    <cellStyle name="Normal 2 4 2 6" xfId="4535" xr:uid="{75A9FD31-21DE-4C7C-989D-703C49B6E6C6}"/>
    <cellStyle name="Normal 2 4 3" xfId="1123" xr:uid="{26858E20-E32F-4833-95DB-CF7639DF52E8}"/>
    <cellStyle name="Normal 2 4 3 2" xfId="2268" xr:uid="{28660958-9385-46D5-BD6A-C5E5D9E5D940}"/>
    <cellStyle name="Normal 2 4 3 2 2" xfId="3156" xr:uid="{7BAF4FB4-B7B3-4348-A2B5-2AA35AF769C4}"/>
    <cellStyle name="Normal 2 4 3 2 2 2" xfId="4213" xr:uid="{C5BE6BE9-843E-4899-85AE-49C49BFC9639}"/>
    <cellStyle name="Normal 2 4 3 2 2 2 2" xfId="10331" xr:uid="{D743AB29-C565-4893-A97A-F49DA22D60F4}"/>
    <cellStyle name="Normal 2 4 3 2 2 2 2 2" xfId="18559" xr:uid="{00D1699E-AE75-4451-9C3D-64FC76297D43}"/>
    <cellStyle name="Normal 2 4 3 2 2 2 2 2 2" xfId="25071" xr:uid="{2A2A51E3-A8D5-4D6A-A59D-3FFCE5CB4BE7}"/>
    <cellStyle name="Normal 2 4 3 2 2 2 2 3" xfId="22236" xr:uid="{4BEEFCF6-D109-4727-BD5C-B21B2A8E10F7}"/>
    <cellStyle name="Normal 2 4 3 2 2 2 3" xfId="17149" xr:uid="{2AE39A10-A8C6-4278-B0FE-E1DF590FE596}"/>
    <cellStyle name="Normal 2 4 3 2 2 2 3 2" xfId="23806" xr:uid="{7258A44A-87A9-4B54-A05B-5F68B8F07BA2}"/>
    <cellStyle name="Normal 2 4 3 2 2 2 4" xfId="20674" xr:uid="{5F5E9F60-2697-422D-B100-B34FAE710A79}"/>
    <cellStyle name="Normal 2 4 3 2 2 2 5" xfId="8469" xr:uid="{4A1A5989-2EDB-4364-B8BF-E474807788E7}"/>
    <cellStyle name="Normal 2 4 3 2 2 3" xfId="9250" xr:uid="{E80F968E-76D9-4F93-B753-58348003E144}"/>
    <cellStyle name="Normal 2 4 3 2 2 3 2" xfId="10590" xr:uid="{070DAE38-4319-41CF-B850-291F82464BE2}"/>
    <cellStyle name="Normal 2 4 3 2 2 3 2 2" xfId="18818" xr:uid="{82DABA7A-77E7-4623-B1FB-7647E6A6A7C1}"/>
    <cellStyle name="Normal 2 4 3 2 2 3 2 2 2" xfId="25330" xr:uid="{CE4D9023-E4B9-4A2A-8704-7EF835664C29}"/>
    <cellStyle name="Normal 2 4 3 2 2 3 2 3" xfId="22495" xr:uid="{60D60A31-994C-4A7A-A4AA-081D219A74DC}"/>
    <cellStyle name="Normal 2 4 3 2 2 3 3" xfId="17498" xr:uid="{512298EC-3E58-4687-B3E7-5B9755DB2F42}"/>
    <cellStyle name="Normal 2 4 3 2 2 3 3 2" xfId="24074" xr:uid="{B0D6DD5E-3987-4097-A0CB-F2326ED8F405}"/>
    <cellStyle name="Normal 2 4 3 2 2 3 4" xfId="21239" xr:uid="{26184D0C-19E1-4CFF-A88F-388DE9434E82}"/>
    <cellStyle name="Normal 2 4 3 2 2 4" xfId="9913" xr:uid="{116AEAC0-5E2B-48A1-8238-0DFD1EB6AB0D}"/>
    <cellStyle name="Normal 2 4 3 2 2 4 2" xfId="18141" xr:uid="{E25B4D49-EC8B-4276-B1B8-E9532113108F}"/>
    <cellStyle name="Normal 2 4 3 2 2 4 2 2" xfId="24653" xr:uid="{BA1944B4-812E-4766-B42B-0A7F84041B2D}"/>
    <cellStyle name="Normal 2 4 3 2 2 4 3" xfId="21818" xr:uid="{FC149785-75C4-408E-A0EB-AE612101C458}"/>
    <cellStyle name="Normal 2 4 3 2 2 5" xfId="11024" xr:uid="{933416C7-A804-4B4C-9130-E86CC5A337EE}"/>
    <cellStyle name="Normal 2 4 3 2 2 5 2" xfId="22916" xr:uid="{98ECB0E0-181B-4CFF-8232-54FD14893B22}"/>
    <cellStyle name="Normal 2 4 3 2 2 6" xfId="20256" xr:uid="{21D8CBAE-187B-4D4F-8994-20A56D41EFE8}"/>
    <cellStyle name="Normal 2 4 3 2 2 7" xfId="8050" xr:uid="{73E36340-28DF-4464-8BF3-E38B871F21AA}"/>
    <cellStyle name="Normal 2 4 3 2 3" xfId="3382" xr:uid="{263CB0DE-234A-4AF6-A7B4-DF137F7F2550}"/>
    <cellStyle name="Normal 2 4 3 2 3 2" xfId="4423" xr:uid="{74386987-82EF-4165-8ECD-F05DFD1A32E5}"/>
    <cellStyle name="Normal 2 4 3 2 3 2 2" xfId="18350" xr:uid="{94BF05AC-BDE9-42E4-89A2-52EDD99BF46F}"/>
    <cellStyle name="Normal 2 4 3 2 3 2 2 2" xfId="24862" xr:uid="{205B4010-7759-4B38-A2D8-D6A70ABB102A}"/>
    <cellStyle name="Normal 2 4 3 2 3 2 3" xfId="22027" xr:uid="{A18CEDC9-6E7F-4613-B3F8-3B80DE88211F}"/>
    <cellStyle name="Normal 2 4 3 2 3 2 4" xfId="10122" xr:uid="{345B69A6-26BD-4F1C-B937-8EEB849CF296}"/>
    <cellStyle name="Normal 2 4 3 2 3 3" xfId="16941" xr:uid="{1820E9E9-AB2D-44D3-A5E5-2986BFD8D6FA}"/>
    <cellStyle name="Normal 2 4 3 2 3 3 2" xfId="23598" xr:uid="{E7A2CA23-5F49-4033-911F-F5B4CDFDC4EA}"/>
    <cellStyle name="Normal 2 4 3 2 3 4" xfId="20465" xr:uid="{E70853B9-57F9-4E51-A513-F3073F47F290}"/>
    <cellStyle name="Normal 2 4 3 2 3 5" xfId="8260" xr:uid="{59D44DC1-D870-415D-B89F-1C79E507BE4C}"/>
    <cellStyle name="Normal 2 4 3 2 4" xfId="4003" xr:uid="{5BF03E75-8272-4841-98E2-C8A61EB77B1F}"/>
    <cellStyle name="Normal 2 4 3 2 4 2" xfId="10589" xr:uid="{6BB92C1A-A13E-4CA9-B0D7-583F4BF0DDFE}"/>
    <cellStyle name="Normal 2 4 3 2 4 2 2" xfId="18817" xr:uid="{89ABA7FC-7764-440F-A6BE-16BEEDBDDA59}"/>
    <cellStyle name="Normal 2 4 3 2 4 2 2 2" xfId="25329" xr:uid="{D7B4248C-3093-446C-A420-1704BBAD5C75}"/>
    <cellStyle name="Normal 2 4 3 2 4 2 3" xfId="22494" xr:uid="{1C1AC89C-F38D-4EB2-9A9F-30C11246A2E1}"/>
    <cellStyle name="Normal 2 4 3 2 4 3" xfId="17497" xr:uid="{8B03181D-36D7-42CA-B7F2-E47D66EB5BF3}"/>
    <cellStyle name="Normal 2 4 3 2 4 3 2" xfId="24073" xr:uid="{E1E3D521-7F20-413C-A927-93E43DA32898}"/>
    <cellStyle name="Normal 2 4 3 2 4 4" xfId="21238" xr:uid="{A22AA523-8A8F-4F6E-B66C-274C8A2BE340}"/>
    <cellStyle name="Normal 2 4 3 2 4 5" xfId="9249" xr:uid="{BC30607C-FEA2-47BA-857A-F19CC9854DDB}"/>
    <cellStyle name="Normal 2 4 3 2 5" xfId="9704" xr:uid="{CF550DB6-35DB-48DF-ADD8-A2B9B419B923}"/>
    <cellStyle name="Normal 2 4 3 2 5 2" xfId="17932" xr:uid="{BE876C35-0FC1-4377-BBEF-CFFF4DCB839C}"/>
    <cellStyle name="Normal 2 4 3 2 5 2 2" xfId="24444" xr:uid="{7FD76924-3C17-48FE-B53C-BCAA4D5BCA7F}"/>
    <cellStyle name="Normal 2 4 3 2 5 3" xfId="21609" xr:uid="{851D9E18-E8A0-4393-A510-484A5E3B9BFA}"/>
    <cellStyle name="Normal 2 4 3 2 6" xfId="11023" xr:uid="{A6EBDE35-324A-4819-BA10-3046061A3FEB}"/>
    <cellStyle name="Normal 2 4 3 2 6 2" xfId="22915" xr:uid="{BD18109A-154A-4797-84DD-A6B193280F9F}"/>
    <cellStyle name="Normal 2 4 3 2 7" xfId="20047" xr:uid="{9865F210-310C-4353-AF44-8C7876D5B776}"/>
    <cellStyle name="Normal 2 4 3 2 8" xfId="7808" xr:uid="{6EC73B61-10D2-491D-BD3E-A351F2525A75}"/>
    <cellStyle name="Normal 2 4 3 3" xfId="3035" xr:uid="{DF375236-44A3-476F-8758-1C0B788CBF1B}"/>
    <cellStyle name="Normal 2 4 3 3 2" xfId="4108" xr:uid="{9207DB7C-541D-4C50-8B14-08CC1E919013}"/>
    <cellStyle name="Normal 2 4 3 3 3" xfId="8896" xr:uid="{6A34E2B7-4708-4A50-91CC-23CC3E5F5AC6}"/>
    <cellStyle name="Normal 2 4 3 4" xfId="3261" xr:uid="{182A0E67-A5B7-4C6D-97DE-5C1AC67F1B2F}"/>
    <cellStyle name="Normal 2 4 3 4 2" xfId="4318" xr:uid="{C637F1B9-9B4E-4A7F-B2C2-F2F79B56AF08}"/>
    <cellStyle name="Normal 2 4 3 4 3" xfId="8781" xr:uid="{49F056B9-B83B-4064-B0C8-CB40FB206FDF}"/>
    <cellStyle name="Normal 2 4 3 5" xfId="3711" xr:uid="{AABABE3B-817F-478B-90B1-AC8E699012B1}"/>
    <cellStyle name="Normal 2 4 3 5 2" xfId="22914" xr:uid="{D0C1B800-3DD2-4D9B-AC84-E461753BDA46}"/>
    <cellStyle name="Normal 2 4 3 5 3" xfId="11022" xr:uid="{2C48D83D-50DA-425C-9443-4B49D0DA442F}"/>
    <cellStyle name="Normal 2 4 3 6" xfId="4536" xr:uid="{361A8EE0-3F49-479D-950F-B2454DB2DFB2}"/>
    <cellStyle name="Normal 2 4 4" xfId="1124" xr:uid="{AF242D8D-2EED-498B-B74C-5439749B9D50}"/>
    <cellStyle name="Normal 2 4 4 2" xfId="2269" xr:uid="{2583461E-9B69-4CAF-A7BF-73C6C451D719}"/>
    <cellStyle name="Normal 2 4 4 2 2" xfId="3157" xr:uid="{7FAF05A0-3265-441F-9C17-F7F2F69AED9A}"/>
    <cellStyle name="Normal 2 4 4 2 2 2" xfId="4214" xr:uid="{A62383FD-AB13-42E4-90D1-F9A6E6682866}"/>
    <cellStyle name="Normal 2 4 4 2 2 2 2" xfId="10332" xr:uid="{D69DD29B-FC5C-4634-8F07-54E083F70334}"/>
    <cellStyle name="Normal 2 4 4 2 2 2 2 2" xfId="18560" xr:uid="{FDE3C932-60FA-4AC8-8793-45F4A1A3024A}"/>
    <cellStyle name="Normal 2 4 4 2 2 2 2 2 2" xfId="25072" xr:uid="{50F644FA-C976-4D65-879B-E8A7F68B3650}"/>
    <cellStyle name="Normal 2 4 4 2 2 2 2 3" xfId="22237" xr:uid="{CB96C64B-538B-4477-AA77-B88145366A49}"/>
    <cellStyle name="Normal 2 4 4 2 2 2 3" xfId="17150" xr:uid="{FD309577-05EE-47DD-B000-4623F571CCC4}"/>
    <cellStyle name="Normal 2 4 4 2 2 2 3 2" xfId="23807" xr:uid="{8808B424-E5D6-47DF-92B9-282789B38EE6}"/>
    <cellStyle name="Normal 2 4 4 2 2 2 4" xfId="20675" xr:uid="{5C3ED65C-C7E1-4104-811F-124EDAE81A90}"/>
    <cellStyle name="Normal 2 4 4 2 2 2 5" xfId="8470" xr:uid="{4BBCE8B7-9A00-48FD-8796-CF96DAE9CA80}"/>
    <cellStyle name="Normal 2 4 4 2 2 3" xfId="9253" xr:uid="{9BDB190C-2461-4B8D-BD5D-4D685A0B1D93}"/>
    <cellStyle name="Normal 2 4 4 2 2 3 2" xfId="10592" xr:uid="{F34FCCD4-7F5D-49EB-82B6-CEC1521DE314}"/>
    <cellStyle name="Normal 2 4 4 2 2 3 2 2" xfId="18820" xr:uid="{BB90D395-E9BF-42CE-BF5E-847909D052FC}"/>
    <cellStyle name="Normal 2 4 4 2 2 3 2 2 2" xfId="25332" xr:uid="{C0C662B4-61C1-4D85-BB24-EFE211F8066B}"/>
    <cellStyle name="Normal 2 4 4 2 2 3 2 3" xfId="22497" xr:uid="{346C5E7F-CE1F-4AAD-8690-DA55C7EBD404}"/>
    <cellStyle name="Normal 2 4 4 2 2 3 3" xfId="17500" xr:uid="{F4D8971B-8491-4343-8B78-003907EDC9EE}"/>
    <cellStyle name="Normal 2 4 4 2 2 3 3 2" xfId="24076" xr:uid="{1830DEC2-A636-47CC-89AD-3B84617CA949}"/>
    <cellStyle name="Normal 2 4 4 2 2 3 4" xfId="21241" xr:uid="{5A9672B8-8B35-456B-819C-C93436D0144D}"/>
    <cellStyle name="Normal 2 4 4 2 2 4" xfId="9914" xr:uid="{F6A9D785-59B1-47E3-96F0-CFC487749E7D}"/>
    <cellStyle name="Normal 2 4 4 2 2 4 2" xfId="18142" xr:uid="{C920E082-2D02-429D-82A6-D90910F7E9B3}"/>
    <cellStyle name="Normal 2 4 4 2 2 4 2 2" xfId="24654" xr:uid="{9E09B137-A3D9-46B0-AFBA-5982CDF19A39}"/>
    <cellStyle name="Normal 2 4 4 2 2 4 3" xfId="21819" xr:uid="{CF7234A7-66EC-4BFF-9D8C-EA281E020964}"/>
    <cellStyle name="Normal 2 4 4 2 2 5" xfId="11027" xr:uid="{55F1D544-26CD-425F-8395-78A524135FB4}"/>
    <cellStyle name="Normal 2 4 4 2 2 5 2" xfId="22919" xr:uid="{7E04D235-3924-4DCA-9ACE-8F283F0DAC7B}"/>
    <cellStyle name="Normal 2 4 4 2 2 6" xfId="20257" xr:uid="{3C3DBEED-3194-462E-A40A-4C2A96180C58}"/>
    <cellStyle name="Normal 2 4 4 2 2 7" xfId="8051" xr:uid="{8058E115-8EB7-4E9D-B23F-E671EE80E532}"/>
    <cellStyle name="Normal 2 4 4 2 3" xfId="3383" xr:uid="{F018F7F7-50BF-436B-9E81-6BEF47C31EFE}"/>
    <cellStyle name="Normal 2 4 4 2 3 2" xfId="4424" xr:uid="{3462CECA-E344-464E-8BFD-520169ADAB30}"/>
    <cellStyle name="Normal 2 4 4 2 3 2 2" xfId="18351" xr:uid="{34881C6D-B955-471C-AB9C-78B409C30D78}"/>
    <cellStyle name="Normal 2 4 4 2 3 2 2 2" xfId="24863" xr:uid="{65634017-0602-4B4C-B61A-F5186FE8E2D7}"/>
    <cellStyle name="Normal 2 4 4 2 3 2 3" xfId="22028" xr:uid="{8BD43F02-8A27-4387-AFC2-2CE18EA9C4ED}"/>
    <cellStyle name="Normal 2 4 4 2 3 2 4" xfId="10123" xr:uid="{6D560F43-1AA1-4F71-960A-6E604F575431}"/>
    <cellStyle name="Normal 2 4 4 2 3 3" xfId="16942" xr:uid="{6AF85AC4-262C-42C7-9215-E4957049E88D}"/>
    <cellStyle name="Normal 2 4 4 2 3 3 2" xfId="23599" xr:uid="{0FD386D4-1C37-4E4F-AF72-071CE24E661E}"/>
    <cellStyle name="Normal 2 4 4 2 3 4" xfId="20466" xr:uid="{CE9771EB-4224-4C25-B5A0-93B101F6A594}"/>
    <cellStyle name="Normal 2 4 4 2 3 5" xfId="8261" xr:uid="{0768F6DE-3592-452A-A3C7-EFA04974F7D6}"/>
    <cellStyle name="Normal 2 4 4 2 4" xfId="4004" xr:uid="{F89924E2-F4D6-49E1-A9CF-AFB93CAF6B30}"/>
    <cellStyle name="Normal 2 4 4 2 4 2" xfId="10591" xr:uid="{B1A95B5F-63EF-4A85-91C9-DF297E87C4B2}"/>
    <cellStyle name="Normal 2 4 4 2 4 2 2" xfId="18819" xr:uid="{3CD73D4A-0C48-40C8-8E3A-D109556F6990}"/>
    <cellStyle name="Normal 2 4 4 2 4 2 2 2" xfId="25331" xr:uid="{CE31E652-3B89-45F6-962D-BC04B4F6769A}"/>
    <cellStyle name="Normal 2 4 4 2 4 2 3" xfId="22496" xr:uid="{C1D9D1C7-491F-4871-8827-137739B3AB00}"/>
    <cellStyle name="Normal 2 4 4 2 4 3" xfId="17499" xr:uid="{5E0108DF-9FF5-48D1-8629-AE23D805DFC0}"/>
    <cellStyle name="Normal 2 4 4 2 4 3 2" xfId="24075" xr:uid="{59F260AD-78E3-4317-A754-B384A2C48556}"/>
    <cellStyle name="Normal 2 4 4 2 4 4" xfId="21240" xr:uid="{1FD1D352-1CB5-4C1B-BD5C-1E14D4A60507}"/>
    <cellStyle name="Normal 2 4 4 2 4 5" xfId="9252" xr:uid="{9B6D4D7E-CE8E-4713-9361-E5D21DEE380D}"/>
    <cellStyle name="Normal 2 4 4 2 5" xfId="9705" xr:uid="{FD12B9AE-2999-424F-AB89-8226449A44F4}"/>
    <cellStyle name="Normal 2 4 4 2 5 2" xfId="17933" xr:uid="{D50DD907-1B2B-47C7-AD5D-B74806E87C88}"/>
    <cellStyle name="Normal 2 4 4 2 5 2 2" xfId="24445" xr:uid="{CEE6835A-3078-4CC7-9ABC-7FEBD6FF7199}"/>
    <cellStyle name="Normal 2 4 4 2 5 3" xfId="21610" xr:uid="{AE4083A7-95B6-40B7-A399-7134309E724C}"/>
    <cellStyle name="Normal 2 4 4 2 6" xfId="11026" xr:uid="{F89D92E4-4C53-4091-A79D-DC7B24FCAF94}"/>
    <cellStyle name="Normal 2 4 4 2 6 2" xfId="22918" xr:uid="{15C00EC9-E282-428E-BA6B-346B6D089C88}"/>
    <cellStyle name="Normal 2 4 4 2 7" xfId="20048" xr:uid="{33E7395B-B213-4344-BDF8-9660867812FF}"/>
    <cellStyle name="Normal 2 4 4 2 8" xfId="7809" xr:uid="{AC8563B4-5480-47EF-A3BD-725F6554F584}"/>
    <cellStyle name="Normal 2 4 4 3" xfId="3036" xr:uid="{0D922BB8-CC49-49FF-994C-2CBC77F2B954}"/>
    <cellStyle name="Normal 2 4 4 3 2" xfId="4109" xr:uid="{8FA2E5B3-81BC-442D-8D2B-09D1B58BDE40}"/>
    <cellStyle name="Normal 2 4 4 3 3" xfId="9251" xr:uid="{126300FC-F868-4063-88A7-45A847A3A9E1}"/>
    <cellStyle name="Normal 2 4 4 4" xfId="3262" xr:uid="{63AAD9C3-47D1-4960-935D-CB9543B06FC3}"/>
    <cellStyle name="Normal 2 4 4 4 2" xfId="4319" xr:uid="{68A4630F-A1FD-47B2-8195-26B13DED158D}"/>
    <cellStyle name="Normal 2 4 4 4 3" xfId="8782" xr:uid="{D726574B-823B-4866-B9DC-E2C0BA509C31}"/>
    <cellStyle name="Normal 2 4 4 5" xfId="3712" xr:uid="{396065A2-CCEF-420C-9176-68EB416EBCF4}"/>
    <cellStyle name="Normal 2 4 4 5 2" xfId="22917" xr:uid="{8B6C86C1-7A88-4DA7-82BC-4C52D6C96B2A}"/>
    <cellStyle name="Normal 2 4 4 5 3" xfId="11025" xr:uid="{95999F97-291B-4BC9-8849-F873232DA694}"/>
    <cellStyle name="Normal 2 4 4 6" xfId="6315" xr:uid="{CD342C8F-624E-45FE-95CB-4F20D9175F8B}"/>
    <cellStyle name="Normal 2 4 5" xfId="1125" xr:uid="{3204DF31-B85D-405A-9663-BF00DE1D817F}"/>
    <cellStyle name="Normal 2 4 5 2" xfId="2270" xr:uid="{A1E8A221-F911-4DD3-910F-5261F6D9F3EA}"/>
    <cellStyle name="Normal 2 4 5 2 2" xfId="3158" xr:uid="{DE2821B4-E576-4982-9BDD-F60DBAD3F1FA}"/>
    <cellStyle name="Normal 2 4 5 2 2 2" xfId="4215" xr:uid="{A0014707-D79A-4583-A624-45847F48B50A}"/>
    <cellStyle name="Normal 2 4 5 2 2 2 2" xfId="10333" xr:uid="{1968E1A2-FDE7-4C36-967B-C72E7F2C79ED}"/>
    <cellStyle name="Normal 2 4 5 2 2 2 2 2" xfId="18561" xr:uid="{4A4363B1-90AE-4CAE-9B7A-8F705DFBD480}"/>
    <cellStyle name="Normal 2 4 5 2 2 2 2 2 2" xfId="25073" xr:uid="{86752F56-DF3D-43E7-96C0-A9617F208BBA}"/>
    <cellStyle name="Normal 2 4 5 2 2 2 2 3" xfId="22238" xr:uid="{503D01FA-7D86-4E7F-A5C3-CBB4837A9CF3}"/>
    <cellStyle name="Normal 2 4 5 2 2 2 3" xfId="17151" xr:uid="{DCC4813A-5625-4500-9B0B-45DD437A1EF8}"/>
    <cellStyle name="Normal 2 4 5 2 2 2 3 2" xfId="23808" xr:uid="{FE2BACBA-A07F-4793-937C-7C31038299B0}"/>
    <cellStyle name="Normal 2 4 5 2 2 2 4" xfId="20676" xr:uid="{BA979C7E-6607-4EA7-A40B-E890DEDE67D5}"/>
    <cellStyle name="Normal 2 4 5 2 2 2 5" xfId="8471" xr:uid="{445A6C03-2AF7-4594-BDF7-6D62A8C04488}"/>
    <cellStyle name="Normal 2 4 5 2 2 3" xfId="9256" xr:uid="{5FCD2D67-204F-4864-9E29-EDA312E9DE0F}"/>
    <cellStyle name="Normal 2 4 5 2 2 3 2" xfId="10595" xr:uid="{6E61A216-99C9-4DD8-AF6C-66D865A2800C}"/>
    <cellStyle name="Normal 2 4 5 2 2 3 2 2" xfId="18823" xr:uid="{90E87F52-6043-4461-A583-BFB0A8539D55}"/>
    <cellStyle name="Normal 2 4 5 2 2 3 2 2 2" xfId="25335" xr:uid="{88180E56-128C-43A5-A67F-094FD6662375}"/>
    <cellStyle name="Normal 2 4 5 2 2 3 2 3" xfId="22500" xr:uid="{A99C6D00-0C94-427C-8DF7-F77D3B785FB5}"/>
    <cellStyle name="Normal 2 4 5 2 2 3 3" xfId="17503" xr:uid="{04F62E0B-3141-49BB-A41D-CF0FBA86165D}"/>
    <cellStyle name="Normal 2 4 5 2 2 3 3 2" xfId="24079" xr:uid="{1992A8DD-E044-43F5-A306-20B36BC09C2E}"/>
    <cellStyle name="Normal 2 4 5 2 2 3 4" xfId="21244" xr:uid="{DF95B3CC-5DE3-4AE1-AF65-C0B7C82D329B}"/>
    <cellStyle name="Normal 2 4 5 2 2 4" xfId="9915" xr:uid="{022C4D2A-309F-45E4-BE6D-B59675631C8E}"/>
    <cellStyle name="Normal 2 4 5 2 2 4 2" xfId="18143" xr:uid="{75995307-D156-4435-A8A2-A1CE352B500C}"/>
    <cellStyle name="Normal 2 4 5 2 2 4 2 2" xfId="24655" xr:uid="{9D379DDC-5F14-40C4-8AF3-EDFB551FF453}"/>
    <cellStyle name="Normal 2 4 5 2 2 4 3" xfId="21820" xr:uid="{CFC9C47B-33F2-40F5-A265-9C39AA1F0623}"/>
    <cellStyle name="Normal 2 4 5 2 2 5" xfId="11030" xr:uid="{70CF9942-D8BB-497A-805D-1620A482D0AD}"/>
    <cellStyle name="Normal 2 4 5 2 2 5 2" xfId="22922" xr:uid="{EFA5A1CE-5C35-49B3-840D-C1D689273D27}"/>
    <cellStyle name="Normal 2 4 5 2 2 6" xfId="20258" xr:uid="{0F1A26A1-912C-40B1-80E8-3EBB6844F643}"/>
    <cellStyle name="Normal 2 4 5 2 2 7" xfId="8052" xr:uid="{4C4CA59F-F12B-446B-80AC-1904F62DBCF9}"/>
    <cellStyle name="Normal 2 4 5 2 3" xfId="3384" xr:uid="{DB19C68F-75B2-4663-B659-C6345A85BD27}"/>
    <cellStyle name="Normal 2 4 5 2 3 2" xfId="4425" xr:uid="{41D206B8-3FA8-4426-8E03-E687CA476F6C}"/>
    <cellStyle name="Normal 2 4 5 2 3 2 2" xfId="18352" xr:uid="{28D5D590-9D4D-417D-9F10-219FE6FF41B1}"/>
    <cellStyle name="Normal 2 4 5 2 3 2 2 2" xfId="24864" xr:uid="{72EC1717-D74F-45BF-AAFB-8A2213520B58}"/>
    <cellStyle name="Normal 2 4 5 2 3 2 3" xfId="22029" xr:uid="{88820D92-9246-43CD-8D18-A8A581FC18C4}"/>
    <cellStyle name="Normal 2 4 5 2 3 2 4" xfId="10124" xr:uid="{24F32955-BF29-4C21-96BE-A082D53BCA40}"/>
    <cellStyle name="Normal 2 4 5 2 3 3" xfId="16943" xr:uid="{F3A82BA4-9CDA-4918-B062-53E0712FBD4D}"/>
    <cellStyle name="Normal 2 4 5 2 3 3 2" xfId="23600" xr:uid="{EF2734F2-DB48-42EB-A15A-734EEB0D5326}"/>
    <cellStyle name="Normal 2 4 5 2 3 4" xfId="20467" xr:uid="{83B0A00D-5615-470B-8C73-BC67CB2B1355}"/>
    <cellStyle name="Normal 2 4 5 2 3 5" xfId="8262" xr:uid="{EB827FE5-9E48-494C-BF15-9C326A92D766}"/>
    <cellStyle name="Normal 2 4 5 2 4" xfId="4005" xr:uid="{F7E34D1A-7065-404F-9AF2-4CFAAC510001}"/>
    <cellStyle name="Normal 2 4 5 2 4 2" xfId="10594" xr:uid="{B27D1B62-5C9C-4D2F-BAD0-3D25C36F91D5}"/>
    <cellStyle name="Normal 2 4 5 2 4 2 2" xfId="18822" xr:uid="{1CDED95A-8CE9-4D3E-87D2-6FFB16D5FE56}"/>
    <cellStyle name="Normal 2 4 5 2 4 2 2 2" xfId="25334" xr:uid="{2C768DFC-5BF0-4102-94EB-3BC2EB464C64}"/>
    <cellStyle name="Normal 2 4 5 2 4 2 3" xfId="22499" xr:uid="{E84FF84B-1A91-42DE-AACF-F0CC67809F9C}"/>
    <cellStyle name="Normal 2 4 5 2 4 3" xfId="17502" xr:uid="{F3CA40E9-649D-4960-814D-DDBC1606E875}"/>
    <cellStyle name="Normal 2 4 5 2 4 3 2" xfId="24078" xr:uid="{BFBD8015-0449-41C2-9615-6CA3B67B4C8F}"/>
    <cellStyle name="Normal 2 4 5 2 4 4" xfId="21243" xr:uid="{D55B82B4-D4E1-4016-ABD2-CC11E02DCB85}"/>
    <cellStyle name="Normal 2 4 5 2 4 5" xfId="9255" xr:uid="{8F4DF8B3-2590-4CC2-96B9-7564320FA49E}"/>
    <cellStyle name="Normal 2 4 5 2 5" xfId="9706" xr:uid="{A064F838-2FB8-471D-9611-D28512E550C2}"/>
    <cellStyle name="Normal 2 4 5 2 5 2" xfId="17934" xr:uid="{B5CEDC6E-CA13-413F-8330-A7ED7E892B10}"/>
    <cellStyle name="Normal 2 4 5 2 5 2 2" xfId="24446" xr:uid="{8210B01C-2149-4586-B78D-C846920EA761}"/>
    <cellStyle name="Normal 2 4 5 2 5 3" xfId="21611" xr:uid="{D0D5C738-585B-41E6-8FB9-C2904098D097}"/>
    <cellStyle name="Normal 2 4 5 2 6" xfId="11029" xr:uid="{6833F014-5F11-4A18-8465-848BACD387E7}"/>
    <cellStyle name="Normal 2 4 5 2 6 2" xfId="22921" xr:uid="{2D1131DF-1BDC-4939-8E6F-8CDEB1B9B34B}"/>
    <cellStyle name="Normal 2 4 5 2 7" xfId="20049" xr:uid="{1C4A012C-A4B3-4CA6-95C6-2DF0F7E9BC66}"/>
    <cellStyle name="Normal 2 4 5 2 8" xfId="7810" xr:uid="{1336B012-2026-475A-AC38-BDC35C051B67}"/>
    <cellStyle name="Normal 2 4 5 3" xfId="3037" xr:uid="{B5939B00-07D2-499E-A6E5-DD36AD44E609}"/>
    <cellStyle name="Normal 2 4 5 3 2" xfId="4110" xr:uid="{756BD14C-234E-44F7-9852-5F28240496B8}"/>
    <cellStyle name="Normal 2 4 5 3 2 2" xfId="10241" xr:uid="{BAFD48B5-06B5-4C20-A064-B524E58E91BA}"/>
    <cellStyle name="Normal 2 4 5 3 2 2 2" xfId="18469" xr:uid="{65E8A2D1-9576-478D-B9BF-F74447B6B998}"/>
    <cellStyle name="Normal 2 4 5 3 2 2 2 2" xfId="24981" xr:uid="{BD504B39-DCF3-40EA-9C4A-F5A84F895327}"/>
    <cellStyle name="Normal 2 4 5 3 2 2 3" xfId="22146" xr:uid="{5D11B999-9D3C-4FBB-A70F-7377CBA7D57D}"/>
    <cellStyle name="Normal 2 4 5 3 2 3" xfId="17059" xr:uid="{780A879F-8CB0-456E-9C93-E6295F456FA6}"/>
    <cellStyle name="Normal 2 4 5 3 2 3 2" xfId="23716" xr:uid="{C39F4C7D-7D81-4D02-9CC7-EE6C598BEBF5}"/>
    <cellStyle name="Normal 2 4 5 3 2 4" xfId="20584" xr:uid="{EF3D7753-EB75-4CBD-9AC4-D45269BDDE6D}"/>
    <cellStyle name="Normal 2 4 5 3 2 5" xfId="8379" xr:uid="{B2BF387B-2AFB-4558-838B-E0D988CFA19A}"/>
    <cellStyle name="Normal 2 4 5 3 3" xfId="9257" xr:uid="{57493422-A1F8-4005-A35C-7702BECDDECA}"/>
    <cellStyle name="Normal 2 4 5 3 3 2" xfId="10596" xr:uid="{22AC162A-FF55-4A02-9671-C09ADCBE927B}"/>
    <cellStyle name="Normal 2 4 5 3 3 2 2" xfId="18824" xr:uid="{3EA39F05-EA20-4C33-8576-7A5C882FDCA0}"/>
    <cellStyle name="Normal 2 4 5 3 3 2 2 2" xfId="25336" xr:uid="{57AA01E5-802F-4042-BC80-B13F1620D049}"/>
    <cellStyle name="Normal 2 4 5 3 3 2 3" xfId="22501" xr:uid="{025B852E-55E2-4988-8080-5DAC8AEEAE69}"/>
    <cellStyle name="Normal 2 4 5 3 3 3" xfId="17504" xr:uid="{08C7AC75-E5FA-4C10-A30F-FD548E63341D}"/>
    <cellStyle name="Normal 2 4 5 3 3 3 2" xfId="24080" xr:uid="{15E04599-6185-474D-86BF-37364E5E4F65}"/>
    <cellStyle name="Normal 2 4 5 3 3 4" xfId="21245" xr:uid="{FEDB5CFD-AEB6-4C49-90C4-BBA7BD67A40D}"/>
    <cellStyle name="Normal 2 4 5 3 4" xfId="9823" xr:uid="{0768E99E-B1F6-44CC-853B-7BD4B03C79DA}"/>
    <cellStyle name="Normal 2 4 5 3 4 2" xfId="18051" xr:uid="{CFFBAA44-BD5E-4A5E-AA42-E8EDE75D41D9}"/>
    <cellStyle name="Normal 2 4 5 3 4 2 2" xfId="24563" xr:uid="{B38A7868-EF7B-4B16-B6BE-4EF4E4579124}"/>
    <cellStyle name="Normal 2 4 5 3 4 3" xfId="21728" xr:uid="{8C7142D1-A87E-4E0E-B362-D58E2978DB12}"/>
    <cellStyle name="Normal 2 4 5 3 5" xfId="11031" xr:uid="{2C3B6F95-1588-46DC-8842-CB991D2F95F3}"/>
    <cellStyle name="Normal 2 4 5 3 5 2" xfId="22923" xr:uid="{ED694501-D319-4B8E-9B3A-5122F13A6F72}"/>
    <cellStyle name="Normal 2 4 5 3 6" xfId="20166" xr:uid="{578A0291-66F8-432A-A14F-57D2583DA7EA}"/>
    <cellStyle name="Normal 2 4 5 3 7" xfId="7960" xr:uid="{795CA3E0-DA61-4F61-A5D9-D263F7BB0EF9}"/>
    <cellStyle name="Normal 2 4 5 4" xfId="3263" xr:uid="{7A27EE07-8D66-45CB-A18E-E9DF8530DFB7}"/>
    <cellStyle name="Normal 2 4 5 4 2" xfId="4320" xr:uid="{5066CA99-5E02-439B-84D5-F4B143E5BCF5}"/>
    <cellStyle name="Normal 2 4 5 4 2 2" xfId="10593" xr:uid="{E1E7D04A-A4A2-4E5F-8550-6179B86DF989}"/>
    <cellStyle name="Normal 2 4 5 4 2 2 2" xfId="18821" xr:uid="{16A5CFD2-A5AF-4D88-AA06-A77F1E736679}"/>
    <cellStyle name="Normal 2 4 5 4 2 2 2 2" xfId="25333" xr:uid="{BB75E253-A1F6-4A94-BAD8-D0772AF71D9E}"/>
    <cellStyle name="Normal 2 4 5 4 2 2 3" xfId="22498" xr:uid="{90FFFDB7-9556-48BE-852A-21CA524EEA34}"/>
    <cellStyle name="Normal 2 4 5 4 2 3" xfId="17501" xr:uid="{A1BBBDC4-5E3B-4767-ACFC-0704136296FF}"/>
    <cellStyle name="Normal 2 4 5 4 2 3 2" xfId="24077" xr:uid="{0C7E029F-C3D1-4E04-B41E-06D6F237B319}"/>
    <cellStyle name="Normal 2 4 5 4 2 4" xfId="21242" xr:uid="{63630751-BE97-4B60-909C-4026C9D0297F}"/>
    <cellStyle name="Normal 2 4 5 4 2 5" xfId="9254" xr:uid="{B206FBD4-21C2-4CAD-BBE9-2B3504254356}"/>
    <cellStyle name="Normal 2 4 5 4 3" xfId="10032" xr:uid="{7C57DD9E-AE5A-4987-84BD-27F413B55AEB}"/>
    <cellStyle name="Normal 2 4 5 4 3 2" xfId="18260" xr:uid="{9A161B28-C05B-403D-94D1-A55ADA45CA94}"/>
    <cellStyle name="Normal 2 4 5 4 3 2 2" xfId="24772" xr:uid="{8B6167AE-B150-412A-BB43-A49A0EFF5A2C}"/>
    <cellStyle name="Normal 2 4 5 4 3 3" xfId="21937" xr:uid="{94671BEA-A93C-4D54-946B-CECF6E45D1D2}"/>
    <cellStyle name="Normal 2 4 5 4 4" xfId="16859" xr:uid="{C92383DB-AFB5-48A8-8942-AA78C4FE762C}"/>
    <cellStyle name="Normal 2 4 5 4 4 2" xfId="23518" xr:uid="{355510BA-7125-4F37-A77A-88E9E011C06D}"/>
    <cellStyle name="Normal 2 4 5 4 5" xfId="20375" xr:uid="{483BF387-314E-4029-B985-52C29C600967}"/>
    <cellStyle name="Normal 2 4 5 4 6" xfId="8170" xr:uid="{848F2557-FA74-425F-B7FE-792F80B8D857}"/>
    <cellStyle name="Normal 2 4 5 5" xfId="3713" xr:uid="{4552371D-85EB-4718-A4DC-0848A74EA4D7}"/>
    <cellStyle name="Normal 2 4 5 5 2" xfId="8783" xr:uid="{82304786-A412-421B-B3AF-CDD51D685694}"/>
    <cellStyle name="Normal 2 4 5 6" xfId="9614" xr:uid="{69533739-472E-4BC2-A470-BB50D6F56064}"/>
    <cellStyle name="Normal 2 4 5 6 2" xfId="17842" xr:uid="{7DB1DE0C-8EE5-4548-ABBC-0ED3780C7548}"/>
    <cellStyle name="Normal 2 4 5 6 2 2" xfId="24354" xr:uid="{E90E036E-11AC-43FB-815E-7050B09B9B52}"/>
    <cellStyle name="Normal 2 4 5 6 3" xfId="21519" xr:uid="{2AF54979-21B9-4868-B74B-E7714E291A90}"/>
    <cellStyle name="Normal 2 4 5 7" xfId="11028" xr:uid="{395615DA-5930-47C2-AEBD-B014B6850D2A}"/>
    <cellStyle name="Normal 2 4 5 7 2" xfId="22920" xr:uid="{D02D29FC-008A-4640-88EF-63467DD8FB85}"/>
    <cellStyle name="Normal 2 4 5 8" xfId="19731" xr:uid="{C83F2A3E-B026-4F99-8DF0-75F947CBAA07}"/>
    <cellStyle name="Normal 2 4 5 9" xfId="6316" xr:uid="{1282BB9E-A56C-4B1F-A888-8654DE182AA3}"/>
    <cellStyle name="Normal 2 4 6" xfId="1126" xr:uid="{604B5581-03CC-4FE4-9164-7D6A85807EA9}"/>
    <cellStyle name="Normal 2 4 6 2" xfId="2271" xr:uid="{0A6BD38D-E500-4516-B5E4-EE122BC509E1}"/>
    <cellStyle name="Normal 2 4 6 2 2" xfId="3159" xr:uid="{86C34FA2-10A9-468C-ADB0-D67437F335EC}"/>
    <cellStyle name="Normal 2 4 6 2 2 2" xfId="4216" xr:uid="{BD451499-F888-4EA2-8A3D-69C494E61B97}"/>
    <cellStyle name="Normal 2 4 6 2 2 2 2" xfId="18562" xr:uid="{62C4FB64-388D-4E7E-B651-4A8849207B50}"/>
    <cellStyle name="Normal 2 4 6 2 2 2 2 2" xfId="25074" xr:uid="{C87091DE-3C59-44E1-96E5-AE920A44E835}"/>
    <cellStyle name="Normal 2 4 6 2 2 2 3" xfId="22239" xr:uid="{AC4F52C8-C674-4859-9F31-8DBA7D359AC4}"/>
    <cellStyle name="Normal 2 4 6 2 2 2 4" xfId="10334" xr:uid="{418B97AC-CA51-403B-B92C-9C143D58A330}"/>
    <cellStyle name="Normal 2 4 6 2 2 3" xfId="17152" xr:uid="{F04938F9-8B78-4D55-96BF-61A42DA9E9FE}"/>
    <cellStyle name="Normal 2 4 6 2 2 3 2" xfId="23809" xr:uid="{EAD3B9B1-92A1-48FA-B03F-A808E5A25E64}"/>
    <cellStyle name="Normal 2 4 6 2 2 4" xfId="20677" xr:uid="{D2FF621A-3AA8-4D89-895F-0B3C1D051CF0}"/>
    <cellStyle name="Normal 2 4 6 2 2 5" xfId="8472" xr:uid="{96FD6F92-662D-4AA7-A0D4-A417A74BF6D9}"/>
    <cellStyle name="Normal 2 4 6 2 3" xfId="3385" xr:uid="{D75E3DF3-7D0D-4BAB-86AE-04DF09512CE2}"/>
    <cellStyle name="Normal 2 4 6 2 3 2" xfId="4426" xr:uid="{EC27AA88-0C62-4BCE-B0C1-85585A602F89}"/>
    <cellStyle name="Normal 2 4 6 2 3 2 2" xfId="18826" xr:uid="{28CA42E9-FF49-4306-B54A-C36977637B94}"/>
    <cellStyle name="Normal 2 4 6 2 3 2 2 2" xfId="25338" xr:uid="{C6874F27-948D-4120-BD85-DD3E9AE7B4F6}"/>
    <cellStyle name="Normal 2 4 6 2 3 2 3" xfId="22503" xr:uid="{16E386A3-3452-4E52-A963-2BD803D8C1FA}"/>
    <cellStyle name="Normal 2 4 6 2 3 2 4" xfId="10598" xr:uid="{67E46AA6-5F2D-44A5-8EA8-45B35A8ED9A6}"/>
    <cellStyle name="Normal 2 4 6 2 3 3" xfId="17506" xr:uid="{9F85A5AB-8669-414A-B865-933C93EFA091}"/>
    <cellStyle name="Normal 2 4 6 2 3 3 2" xfId="24082" xr:uid="{1BDEC70C-E4DE-4C9D-B99A-735EA1A8B815}"/>
    <cellStyle name="Normal 2 4 6 2 3 4" xfId="21247" xr:uid="{F19AFFC4-7E32-43E9-A9D0-618E3D9AA869}"/>
    <cellStyle name="Normal 2 4 6 2 3 5" xfId="9259" xr:uid="{2A4DE05E-3BA3-4195-AF02-026194660C97}"/>
    <cellStyle name="Normal 2 4 6 2 4" xfId="4006" xr:uid="{F26196BF-EC16-4895-8D8B-4A664398F177}"/>
    <cellStyle name="Normal 2 4 6 2 4 2" xfId="18144" xr:uid="{3271535D-4102-4D8C-86BC-F7DAC2842E5B}"/>
    <cellStyle name="Normal 2 4 6 2 4 2 2" xfId="24656" xr:uid="{2FD053EC-A5E2-470F-9590-582E46B89A17}"/>
    <cellStyle name="Normal 2 4 6 2 4 3" xfId="21821" xr:uid="{70A68AB2-8A5F-4505-B306-FB00ED5FE3A4}"/>
    <cellStyle name="Normal 2 4 6 2 4 4" xfId="9916" xr:uid="{869BA026-3C28-4F12-9A5A-EF4334FBD34A}"/>
    <cellStyle name="Normal 2 4 6 2 5" xfId="11033" xr:uid="{3431C236-5C9C-4FF2-A005-11B945774562}"/>
    <cellStyle name="Normal 2 4 6 2 5 2" xfId="22925" xr:uid="{D16B3AF7-4E96-4D25-869C-4B558175D0CC}"/>
    <cellStyle name="Normal 2 4 6 2 6" xfId="20259" xr:uid="{52D9DFF0-8CD3-4A01-A28F-5B9CE4045C05}"/>
    <cellStyle name="Normal 2 4 6 2 7" xfId="8053" xr:uid="{94E421EF-75F1-4D79-A7B6-17F226ED0707}"/>
    <cellStyle name="Normal 2 4 6 3" xfId="3038" xr:uid="{1E2D2301-B372-4F01-8246-C24BFCA3F312}"/>
    <cellStyle name="Normal 2 4 6 3 2" xfId="4111" xr:uid="{71C463EB-0D1B-4530-AC5D-D84343D4D5BF}"/>
    <cellStyle name="Normal 2 4 6 3 2 2" xfId="10597" xr:uid="{F2EFC07C-ECB7-4355-BE79-D83C462AC782}"/>
    <cellStyle name="Normal 2 4 6 3 2 2 2" xfId="18825" xr:uid="{FB9599BC-EB51-45BC-A351-B2871556BD4E}"/>
    <cellStyle name="Normal 2 4 6 3 2 2 2 2" xfId="25337" xr:uid="{F961F094-4B14-4559-AB49-84A8B1B65AC9}"/>
    <cellStyle name="Normal 2 4 6 3 2 2 3" xfId="22502" xr:uid="{586EFAD8-1C60-44D3-9B9C-E3A2DBF20DAA}"/>
    <cellStyle name="Normal 2 4 6 3 2 3" xfId="17505" xr:uid="{EF3E9BDD-4A9F-48D5-921A-9C9B361A5FC6}"/>
    <cellStyle name="Normal 2 4 6 3 2 3 2" xfId="24081" xr:uid="{AADC1452-7893-4061-8EC3-C2A8BE857A0C}"/>
    <cellStyle name="Normal 2 4 6 3 2 4" xfId="21246" xr:uid="{3BC8681C-1BF4-4DC3-B108-8C475BA5C17F}"/>
    <cellStyle name="Normal 2 4 6 3 2 5" xfId="9258" xr:uid="{9AC5B0E7-30BE-4DD6-9C1A-E568E7FF2BDE}"/>
    <cellStyle name="Normal 2 4 6 3 3" xfId="10125" xr:uid="{D0FA2BDA-5AA7-465F-A377-D24743A4F05A}"/>
    <cellStyle name="Normal 2 4 6 3 3 2" xfId="18353" xr:uid="{48740F9C-4B97-4436-851D-9A208912D67A}"/>
    <cellStyle name="Normal 2 4 6 3 3 2 2" xfId="24865" xr:uid="{ED072EA9-53BD-4FB6-BD4A-5347588CB558}"/>
    <cellStyle name="Normal 2 4 6 3 3 3" xfId="22030" xr:uid="{A42A81F1-02E0-493D-9254-2BDC91C12F45}"/>
    <cellStyle name="Normal 2 4 6 3 4" xfId="16944" xr:uid="{48124F6D-5C4A-45E5-BAD0-E7B00E384744}"/>
    <cellStyle name="Normal 2 4 6 3 4 2" xfId="23601" xr:uid="{F61EBA44-0F30-4B1C-BB80-9805AB2B7F2E}"/>
    <cellStyle name="Normal 2 4 6 3 5" xfId="20468" xr:uid="{64EB210D-1580-4A45-8B68-C83C2B14EE07}"/>
    <cellStyle name="Normal 2 4 6 3 6" xfId="8263" xr:uid="{E1B84ED8-6E95-4452-95F9-8A45480E7502}"/>
    <cellStyle name="Normal 2 4 6 4" xfId="3264" xr:uid="{E4DF530A-2022-4A60-ACD1-BF2F97400FFC}"/>
    <cellStyle name="Normal 2 4 6 4 2" xfId="4321" xr:uid="{FA8AE73A-9E16-45F3-8634-C63A45B5CB50}"/>
    <cellStyle name="Normal 2 4 6 4 3" xfId="8784" xr:uid="{8B331E8E-D0B5-4BAF-83E7-6DC5CEF34F5C}"/>
    <cellStyle name="Normal 2 4 6 5" xfId="3714" xr:uid="{864F521E-C8A4-43C1-B8B8-A991DDD56DE9}"/>
    <cellStyle name="Normal 2 4 6 5 2" xfId="17935" xr:uid="{F1C4A08E-9C3F-4EC7-B83F-A135BA2CAED5}"/>
    <cellStyle name="Normal 2 4 6 5 2 2" xfId="24447" xr:uid="{93AC3528-AC16-4ADD-82DF-D1DCC03D5001}"/>
    <cellStyle name="Normal 2 4 6 5 3" xfId="21612" xr:uid="{1473D530-6F78-455C-87E0-A6949A7601C7}"/>
    <cellStyle name="Normal 2 4 6 5 4" xfId="9707" xr:uid="{83894AC3-ABE6-4577-85D5-1BD4C6492820}"/>
    <cellStyle name="Normal 2 4 6 6" xfId="11032" xr:uid="{83EBD395-2302-43DC-8CB4-EF741250B4A5}"/>
    <cellStyle name="Normal 2 4 6 6 2" xfId="22924" xr:uid="{9DF73798-3DA3-44F7-8617-25D0DFBAE938}"/>
    <cellStyle name="Normal 2 4 6 7" xfId="20050" xr:uid="{E891A43D-9342-40E2-944D-9F7290E26A7D}"/>
    <cellStyle name="Normal 2 4 6 8" xfId="7811" xr:uid="{4CCEA69E-2F82-4907-9E67-7BD241C7F45A}"/>
    <cellStyle name="Normal 2 4 7" xfId="1127" xr:uid="{B6759356-F3E2-41CA-B658-96E6B4261598}"/>
    <cellStyle name="Normal 2 4 7 2" xfId="2272" xr:uid="{14BB0225-968F-49EC-9FC6-A21E9CEE290D}"/>
    <cellStyle name="Normal 2 4 7 2 2" xfId="3160" xr:uid="{6D2C6187-0168-4AC2-B881-F211F7F07B0E}"/>
    <cellStyle name="Normal 2 4 7 2 2 2" xfId="4217" xr:uid="{B94ED2D6-0ADB-450E-ACF5-AF9C73889D07}"/>
    <cellStyle name="Normal 2 4 7 2 2 2 2" xfId="18563" xr:uid="{7ED866CC-5121-4091-AF4B-B78BBA253E98}"/>
    <cellStyle name="Normal 2 4 7 2 2 2 2 2" xfId="25075" xr:uid="{0ABB5C7D-8992-4DF6-8FDB-77E5DBF74ED2}"/>
    <cellStyle name="Normal 2 4 7 2 2 2 3" xfId="22240" xr:uid="{15F93380-DAA8-4058-AEE1-5C9A0E2E212A}"/>
    <cellStyle name="Normal 2 4 7 2 2 2 4" xfId="10335" xr:uid="{C6EDB22D-ACB6-41C2-847D-B51FFDB06870}"/>
    <cellStyle name="Normal 2 4 7 2 2 3" xfId="17153" xr:uid="{03A7A452-5ED3-45D9-AC99-A17F6EA1E4A0}"/>
    <cellStyle name="Normal 2 4 7 2 2 3 2" xfId="23810" xr:uid="{4C173A56-321C-41C0-8A3B-AA61F2936BEA}"/>
    <cellStyle name="Normal 2 4 7 2 2 4" xfId="20678" xr:uid="{8A52651A-A38D-4129-912E-316BA02596DF}"/>
    <cellStyle name="Normal 2 4 7 2 2 5" xfId="8473" xr:uid="{BED1EF99-67D0-486A-9416-00C1044E60A7}"/>
    <cellStyle name="Normal 2 4 7 2 3" xfId="3386" xr:uid="{62EF0949-BA31-4D81-A0AA-86E733F82740}"/>
    <cellStyle name="Normal 2 4 7 2 3 2" xfId="4427" xr:uid="{C3051099-D4FD-4560-9BA0-A359681650B0}"/>
    <cellStyle name="Normal 2 4 7 2 3 2 2" xfId="18828" xr:uid="{17EE9840-2B0F-46FA-A1ED-3172FF504021}"/>
    <cellStyle name="Normal 2 4 7 2 3 2 2 2" xfId="25340" xr:uid="{DF5DEFA0-C650-4742-B16E-CC69CA528872}"/>
    <cellStyle name="Normal 2 4 7 2 3 2 3" xfId="22505" xr:uid="{B00D74CC-C5B6-402E-BB3E-13B14C50F70B}"/>
    <cellStyle name="Normal 2 4 7 2 3 2 4" xfId="10600" xr:uid="{5855886E-6FA6-4766-94F9-B6B3C1E33686}"/>
    <cellStyle name="Normal 2 4 7 2 3 3" xfId="17508" xr:uid="{661DDB61-5B94-4C2C-80BF-CBD341287DD6}"/>
    <cellStyle name="Normal 2 4 7 2 3 3 2" xfId="24084" xr:uid="{3CE3C7CF-4D93-41F5-BE41-954C506B0E9B}"/>
    <cellStyle name="Normal 2 4 7 2 3 4" xfId="21249" xr:uid="{AF1749F5-3CFA-4893-8B87-F6C6EE2B930E}"/>
    <cellStyle name="Normal 2 4 7 2 3 5" xfId="9261" xr:uid="{F1DF5BF9-3A46-4DF6-A3BB-1034E2610431}"/>
    <cellStyle name="Normal 2 4 7 2 4" xfId="4007" xr:uid="{2ABA11EF-4B6F-4991-8E80-894B1A1933F9}"/>
    <cellStyle name="Normal 2 4 7 2 4 2" xfId="18145" xr:uid="{928DFDD2-9A55-4D65-8BE2-1E2A97AD4043}"/>
    <cellStyle name="Normal 2 4 7 2 4 2 2" xfId="24657" xr:uid="{D4A6BA5A-CB77-4F8C-8F5D-BC34CE0228F9}"/>
    <cellStyle name="Normal 2 4 7 2 4 3" xfId="21822" xr:uid="{DF82F13E-68F8-4467-B0FF-61316363518F}"/>
    <cellStyle name="Normal 2 4 7 2 4 4" xfId="9917" xr:uid="{B70B97A1-7756-4020-9E15-F43DBC6B24C4}"/>
    <cellStyle name="Normal 2 4 7 2 5" xfId="11035" xr:uid="{96F55DB3-E8DB-4D4F-ACBF-984BF6B48C6B}"/>
    <cellStyle name="Normal 2 4 7 2 5 2" xfId="22927" xr:uid="{857CD8B0-E7DE-4532-B422-F4C85D0A8C71}"/>
    <cellStyle name="Normal 2 4 7 2 6" xfId="20260" xr:uid="{0D3FAEFC-AD57-4493-B011-50125010B710}"/>
    <cellStyle name="Normal 2 4 7 2 7" xfId="8054" xr:uid="{36279220-8B6A-4BB0-B659-A68EC80837B2}"/>
    <cellStyle name="Normal 2 4 7 3" xfId="3039" xr:uid="{EF64DB3C-7584-4A52-BFEF-E3694E7EBD74}"/>
    <cellStyle name="Normal 2 4 7 3 2" xfId="4112" xr:uid="{2AB2589C-ECE7-4DD0-9C24-164C54E7183B}"/>
    <cellStyle name="Normal 2 4 7 3 2 2" xfId="10599" xr:uid="{4A4A2992-83E4-4712-BB37-D3049BBAC814}"/>
    <cellStyle name="Normal 2 4 7 3 2 2 2" xfId="18827" xr:uid="{6C48F0B6-EF3D-4462-8D59-5A18CFADF056}"/>
    <cellStyle name="Normal 2 4 7 3 2 2 2 2" xfId="25339" xr:uid="{DA6CAC3B-2995-4261-B0A5-5AADB8F1B905}"/>
    <cellStyle name="Normal 2 4 7 3 2 2 3" xfId="22504" xr:uid="{98326E85-A0F1-4E3D-8E47-FA370254CBEE}"/>
    <cellStyle name="Normal 2 4 7 3 2 3" xfId="17507" xr:uid="{448F1BA3-1A08-47DD-9CE7-D1E7A799188F}"/>
    <cellStyle name="Normal 2 4 7 3 2 3 2" xfId="24083" xr:uid="{8E86126F-D97E-4C0A-9404-EA3DEF3A2D58}"/>
    <cellStyle name="Normal 2 4 7 3 2 4" xfId="21248" xr:uid="{4C9D2D03-BFA0-4CA1-8F49-7116FEE0A96D}"/>
    <cellStyle name="Normal 2 4 7 3 2 5" xfId="9260" xr:uid="{321DBD43-6C3B-428F-97F7-2852D790D0D4}"/>
    <cellStyle name="Normal 2 4 7 3 3" xfId="10126" xr:uid="{D19B60B4-BB23-4ACF-BBC4-B1D0014EE212}"/>
    <cellStyle name="Normal 2 4 7 3 3 2" xfId="18354" xr:uid="{60CB7125-FB5E-459D-B69D-C4C49A44D53A}"/>
    <cellStyle name="Normal 2 4 7 3 3 2 2" xfId="24866" xr:uid="{44DF0C51-6A12-4E03-BB9B-97B2DE9132B9}"/>
    <cellStyle name="Normal 2 4 7 3 3 3" xfId="22031" xr:uid="{41BE39D8-3495-4862-B110-109A7D9CE14F}"/>
    <cellStyle name="Normal 2 4 7 3 4" xfId="16945" xr:uid="{C6FF811C-9488-4086-8A3A-3B98BEB888C5}"/>
    <cellStyle name="Normal 2 4 7 3 4 2" xfId="23602" xr:uid="{86AB7A41-1B73-4CA6-A835-1A79120B573F}"/>
    <cellStyle name="Normal 2 4 7 3 5" xfId="20469" xr:uid="{38B9AB98-A673-44C9-9DDA-5CEC6525EC83}"/>
    <cellStyle name="Normal 2 4 7 3 6" xfId="8264" xr:uid="{B6522941-A1C4-4983-B1B8-9CFE3220584E}"/>
    <cellStyle name="Normal 2 4 7 4" xfId="3265" xr:uid="{D4A4E439-96C4-4F0D-9EAE-07B8ECA80A8A}"/>
    <cellStyle name="Normal 2 4 7 4 2" xfId="4322" xr:uid="{16D25338-5A24-4E9B-8D79-F3D1BD6F0D9D}"/>
    <cellStyle name="Normal 2 4 7 4 3" xfId="8785" xr:uid="{4A1751DA-60BE-47E3-8653-0EEB7F42FC04}"/>
    <cellStyle name="Normal 2 4 7 5" xfId="3715" xr:uid="{D48AEAFC-D9AC-4E28-B69E-EA731924762A}"/>
    <cellStyle name="Normal 2 4 7 5 2" xfId="17936" xr:uid="{E657EA4B-1F2C-49EC-A26A-7B773F9E6D80}"/>
    <cellStyle name="Normal 2 4 7 5 2 2" xfId="24448" xr:uid="{FCF24123-A1BE-4C82-A8AB-275E0A2EDAFE}"/>
    <cellStyle name="Normal 2 4 7 5 3" xfId="21613" xr:uid="{3E9605B4-ED26-41F4-9E7B-D6D0FA8ABE08}"/>
    <cellStyle name="Normal 2 4 7 5 4" xfId="9708" xr:uid="{E3131E24-6609-43BA-B13D-06FD49E78B27}"/>
    <cellStyle name="Normal 2 4 7 6" xfId="11034" xr:uid="{5A8DA17E-0ABF-40A9-B342-83F9D0A6F6EA}"/>
    <cellStyle name="Normal 2 4 7 6 2" xfId="22926" xr:uid="{7ABC3B4D-4CFA-45A5-951E-494EFB75D5E3}"/>
    <cellStyle name="Normal 2 4 7 7" xfId="20051" xr:uid="{E5E79B5C-C430-4CE0-9F6B-1BFCB3BB48A2}"/>
    <cellStyle name="Normal 2 4 7 8" xfId="7812" xr:uid="{86BA692D-3367-41D6-8041-C414F6E3D1FD}"/>
    <cellStyle name="Normal 2 4 8" xfId="1128" xr:uid="{6939924F-10D0-4099-B339-550D131C61DE}"/>
    <cellStyle name="Normal 2 4 8 2" xfId="2273" xr:uid="{77B4E665-337F-4235-BE36-8C7DDA8E82D3}"/>
    <cellStyle name="Normal 2 4 8 2 2" xfId="3161" xr:uid="{9EB722CA-F9B8-4DFE-B6CD-E80DD1A793A8}"/>
    <cellStyle name="Normal 2 4 8 2 2 2" xfId="4218" xr:uid="{289C29DE-B244-4E96-9FE7-CE290B0594D4}"/>
    <cellStyle name="Normal 2 4 8 2 2 2 2" xfId="18564" xr:uid="{654C478C-0136-4B22-82D6-BDAEF8C018C2}"/>
    <cellStyle name="Normal 2 4 8 2 2 2 2 2" xfId="25076" xr:uid="{A67FFC93-938C-4261-8830-941EBA58F960}"/>
    <cellStyle name="Normal 2 4 8 2 2 2 3" xfId="22241" xr:uid="{EED8F6F4-3A6E-483E-8400-81457E6C1AC8}"/>
    <cellStyle name="Normal 2 4 8 2 2 2 4" xfId="10336" xr:uid="{EDE7ECC3-8AFB-40C7-8661-DAB329D0A6C1}"/>
    <cellStyle name="Normal 2 4 8 2 2 3" xfId="17154" xr:uid="{F80006A6-7A9F-4EF6-88D2-5BFE876B3A99}"/>
    <cellStyle name="Normal 2 4 8 2 2 3 2" xfId="23811" xr:uid="{DADC8F8C-279E-47C0-B91E-3ECDC576F960}"/>
    <cellStyle name="Normal 2 4 8 2 2 4" xfId="20679" xr:uid="{3500CAE0-A955-4D40-BCB1-80B190616BEC}"/>
    <cellStyle name="Normal 2 4 8 2 2 5" xfId="8474" xr:uid="{6FD8FB27-7860-466E-AE10-4E416F06ABCA}"/>
    <cellStyle name="Normal 2 4 8 2 3" xfId="3387" xr:uid="{12403B50-6BBA-4A16-ABD4-9EB4C3573B7E}"/>
    <cellStyle name="Normal 2 4 8 2 3 2" xfId="4428" xr:uid="{BF9D9D27-8FFB-4519-88EE-D8D52A7FB4A9}"/>
    <cellStyle name="Normal 2 4 8 2 3 2 2" xfId="18830" xr:uid="{8CDE175C-4FC2-4CF3-9E3A-876343801D56}"/>
    <cellStyle name="Normal 2 4 8 2 3 2 2 2" xfId="25342" xr:uid="{2B8AEE0E-AC4E-437C-B54B-CFBD927070DC}"/>
    <cellStyle name="Normal 2 4 8 2 3 2 3" xfId="22507" xr:uid="{C094B43D-1220-45B8-9405-5532201C8287}"/>
    <cellStyle name="Normal 2 4 8 2 3 2 4" xfId="10602" xr:uid="{919B33E0-C5A4-458C-8D66-D8B78246A55F}"/>
    <cellStyle name="Normal 2 4 8 2 3 3" xfId="17510" xr:uid="{4C2E267B-56C5-4169-9B43-99A34B1E18D7}"/>
    <cellStyle name="Normal 2 4 8 2 3 3 2" xfId="24086" xr:uid="{7D3BAE68-1D47-483D-95FD-89035DDDF0B1}"/>
    <cellStyle name="Normal 2 4 8 2 3 4" xfId="21251" xr:uid="{D5BEF278-9879-4A8F-A3D4-98A7237D882C}"/>
    <cellStyle name="Normal 2 4 8 2 3 5" xfId="9263" xr:uid="{1513D092-7FEC-4D6D-9843-8C1AC6DE8B70}"/>
    <cellStyle name="Normal 2 4 8 2 4" xfId="4008" xr:uid="{AC4F463A-F8F7-41BA-9D0A-71BE5DF67C9B}"/>
    <cellStyle name="Normal 2 4 8 2 4 2" xfId="18146" xr:uid="{F79F5F7F-458D-471A-96C0-78E93E300C02}"/>
    <cellStyle name="Normal 2 4 8 2 4 2 2" xfId="24658" xr:uid="{FE7D89F8-9C5F-4F95-AF29-9EEC37DBC383}"/>
    <cellStyle name="Normal 2 4 8 2 4 3" xfId="21823" xr:uid="{F614C92B-5B4E-4712-92C3-6D936581D577}"/>
    <cellStyle name="Normal 2 4 8 2 4 4" xfId="9918" xr:uid="{A43E8B67-5EDF-4E76-B044-8A40FEF6A53B}"/>
    <cellStyle name="Normal 2 4 8 2 5" xfId="11037" xr:uid="{F6927DF8-076A-47FB-83AF-BF8D8E5B71D9}"/>
    <cellStyle name="Normal 2 4 8 2 5 2" xfId="22929" xr:uid="{50E120E8-1394-41E3-B1E2-A68D46E26C3D}"/>
    <cellStyle name="Normal 2 4 8 2 6" xfId="20261" xr:uid="{D08F937A-0A09-4775-8A5B-03DCCA6D9560}"/>
    <cellStyle name="Normal 2 4 8 2 7" xfId="8055" xr:uid="{0B5ED312-9074-4184-918C-49CBE1F3E49E}"/>
    <cellStyle name="Normal 2 4 8 3" xfId="3040" xr:uid="{918E1F5A-641C-4515-B93A-1DC314233127}"/>
    <cellStyle name="Normal 2 4 8 3 2" xfId="4113" xr:uid="{E70A91E2-F4C2-45C1-8BB3-65D8FAA9080D}"/>
    <cellStyle name="Normal 2 4 8 3 2 2" xfId="10601" xr:uid="{AA8A3578-7DEA-4D1C-B9DB-5AB9A92E0CEE}"/>
    <cellStyle name="Normal 2 4 8 3 2 2 2" xfId="18829" xr:uid="{0C00C202-269E-4BF5-9C7C-818D412F5C72}"/>
    <cellStyle name="Normal 2 4 8 3 2 2 2 2" xfId="25341" xr:uid="{16CF77E6-94A9-413D-AEC3-29231E6039F0}"/>
    <cellStyle name="Normal 2 4 8 3 2 2 3" xfId="22506" xr:uid="{7039F928-FA3B-4161-9B2C-8E816BA45EFA}"/>
    <cellStyle name="Normal 2 4 8 3 2 3" xfId="17509" xr:uid="{AB47FAC8-9956-40B6-A886-A48C0B4C2D17}"/>
    <cellStyle name="Normal 2 4 8 3 2 3 2" xfId="24085" xr:uid="{8D7F3789-3C48-420E-83FF-7A716DB3B625}"/>
    <cellStyle name="Normal 2 4 8 3 2 4" xfId="21250" xr:uid="{A1097EC9-48E3-465A-A0ED-C12DBDEECADE}"/>
    <cellStyle name="Normal 2 4 8 3 2 5" xfId="9262" xr:uid="{FAB55AE2-D81D-4DF3-AA9C-BA46F2198D07}"/>
    <cellStyle name="Normal 2 4 8 3 3" xfId="10127" xr:uid="{32B1C60E-F3A3-4DCE-9C88-F6B62903700C}"/>
    <cellStyle name="Normal 2 4 8 3 3 2" xfId="18355" xr:uid="{951AC947-EE93-4306-87EC-EF2328E5BEE7}"/>
    <cellStyle name="Normal 2 4 8 3 3 2 2" xfId="24867" xr:uid="{E586522F-0712-4E54-8A13-ACE91E6A45FE}"/>
    <cellStyle name="Normal 2 4 8 3 3 3" xfId="22032" xr:uid="{E0531158-AAD7-4A06-B83B-756E3E8DE9C9}"/>
    <cellStyle name="Normal 2 4 8 3 4" xfId="16946" xr:uid="{FBC39DCB-8D51-4431-B53B-84A16885D393}"/>
    <cellStyle name="Normal 2 4 8 3 4 2" xfId="23603" xr:uid="{13722076-278D-4F23-B2A0-553BC503ADCC}"/>
    <cellStyle name="Normal 2 4 8 3 5" xfId="20470" xr:uid="{9E52BB04-493A-46EB-A951-0176B86E1F92}"/>
    <cellStyle name="Normal 2 4 8 3 6" xfId="8265" xr:uid="{DB45AD30-3253-4971-B1CD-E72E40B54275}"/>
    <cellStyle name="Normal 2 4 8 4" xfId="3266" xr:uid="{4177576B-1182-47C8-B585-FE08E0803451}"/>
    <cellStyle name="Normal 2 4 8 4 2" xfId="4323" xr:uid="{8388EB6A-6570-4603-9ED3-C4F4E254B838}"/>
    <cellStyle name="Normal 2 4 8 4 3" xfId="8786" xr:uid="{6568CC58-DC9B-4F99-82CA-E994226ABC1B}"/>
    <cellStyle name="Normal 2 4 8 5" xfId="3716" xr:uid="{B19784A1-6CE7-45FB-B8B0-C5D177AB6A81}"/>
    <cellStyle name="Normal 2 4 8 5 2" xfId="17937" xr:uid="{8F6E342E-C2E1-451D-B72C-F5465E1B9652}"/>
    <cellStyle name="Normal 2 4 8 5 2 2" xfId="24449" xr:uid="{3E7B4D8C-3495-480F-A157-5B1503940453}"/>
    <cellStyle name="Normal 2 4 8 5 3" xfId="21614" xr:uid="{C3670766-56EA-4CCB-A4BB-831A07A1708C}"/>
    <cellStyle name="Normal 2 4 8 5 4" xfId="9709" xr:uid="{3E87D306-FDBA-49D0-B55A-C844A1B4419F}"/>
    <cellStyle name="Normal 2 4 8 6" xfId="11036" xr:uid="{62C9ACEC-10E8-4010-86D8-E1C313C27224}"/>
    <cellStyle name="Normal 2 4 8 6 2" xfId="22928" xr:uid="{B1E50007-8E28-47FA-AEF0-A24C6A457320}"/>
    <cellStyle name="Normal 2 4 8 7" xfId="20052" xr:uid="{A5484CF1-1847-498E-B1C6-0E179A5AAA69}"/>
    <cellStyle name="Normal 2 4 8 8" xfId="7813" xr:uid="{C482721C-BB7A-4884-B351-ED6C2763A781}"/>
    <cellStyle name="Normal 2 4 9" xfId="1129" xr:uid="{F07949DA-F253-4894-8995-C47D9BB82A19}"/>
    <cellStyle name="Normal 2 4 9 2" xfId="2274" xr:uid="{9F9D38D7-851F-4715-B359-4E6EB0F66222}"/>
    <cellStyle name="Normal 2 4 9 2 2" xfId="3162" xr:uid="{70086C52-981D-4A91-B730-1A147DF39AA7}"/>
    <cellStyle name="Normal 2 4 9 2 2 2" xfId="4219" xr:uid="{9C6BAB58-D5FE-473A-8A6A-6A636E889D69}"/>
    <cellStyle name="Normal 2 4 9 2 2 2 2" xfId="18565" xr:uid="{9342C0F3-602E-4E53-AF3C-902A9F95C804}"/>
    <cellStyle name="Normal 2 4 9 2 2 2 2 2" xfId="25077" xr:uid="{03FF976B-F29A-4B45-8EC3-773B258D3F8F}"/>
    <cellStyle name="Normal 2 4 9 2 2 2 3" xfId="22242" xr:uid="{11126731-84C8-4F26-838E-24E2454F00EF}"/>
    <cellStyle name="Normal 2 4 9 2 2 2 4" xfId="10337" xr:uid="{3351DAAA-763E-4ACC-BF48-DF81EA6F0079}"/>
    <cellStyle name="Normal 2 4 9 2 2 3" xfId="17155" xr:uid="{9C1B8219-74F8-4989-A5F4-B41A27B0F2AB}"/>
    <cellStyle name="Normal 2 4 9 2 2 3 2" xfId="23812" xr:uid="{3DF804EA-E299-4F5D-9EAF-B7ADB2C5EA52}"/>
    <cellStyle name="Normal 2 4 9 2 2 4" xfId="20680" xr:uid="{ED783B67-46EA-47C5-BC9A-69A1F1ED7AD8}"/>
    <cellStyle name="Normal 2 4 9 2 2 5" xfId="8475" xr:uid="{12367D57-5D1D-4324-B6B5-BB73E8D18861}"/>
    <cellStyle name="Normal 2 4 9 2 3" xfId="3388" xr:uid="{DC08E9ED-2E89-4F52-85D5-55123DE98E7A}"/>
    <cellStyle name="Normal 2 4 9 2 3 2" xfId="4429" xr:uid="{69B02453-38AE-4997-888C-C06DC62FB7FC}"/>
    <cellStyle name="Normal 2 4 9 2 3 2 2" xfId="18832" xr:uid="{42EB6F41-FB42-4A15-9E19-659A634357EA}"/>
    <cellStyle name="Normal 2 4 9 2 3 2 2 2" xfId="25344" xr:uid="{E3B6BD4D-2A30-4855-A946-FD28F044E785}"/>
    <cellStyle name="Normal 2 4 9 2 3 2 3" xfId="22509" xr:uid="{065D4B32-B03E-4561-BB70-F94B1343E24F}"/>
    <cellStyle name="Normal 2 4 9 2 3 2 4" xfId="10604" xr:uid="{EFBD0BDD-6688-4194-A7FA-76C6923E4F89}"/>
    <cellStyle name="Normal 2 4 9 2 3 3" xfId="17512" xr:uid="{8CFF6A30-94A9-4702-9AA7-D40D45DDC7DA}"/>
    <cellStyle name="Normal 2 4 9 2 3 3 2" xfId="24088" xr:uid="{ACCF39AF-33F5-4620-9123-F2A84F9C5FFB}"/>
    <cellStyle name="Normal 2 4 9 2 3 4" xfId="21253" xr:uid="{ABA3E583-ACF3-46C6-AF8D-B8FF70BAE7B4}"/>
    <cellStyle name="Normal 2 4 9 2 3 5" xfId="9265" xr:uid="{F70C6F9F-42E6-4411-AD5C-9FF7116F1CB0}"/>
    <cellStyle name="Normal 2 4 9 2 4" xfId="4009" xr:uid="{8464767A-7375-4E33-981C-64275FD3E59A}"/>
    <cellStyle name="Normal 2 4 9 2 4 2" xfId="18147" xr:uid="{084365D2-F1B7-4D84-A89D-EFF55A29B68A}"/>
    <cellStyle name="Normal 2 4 9 2 4 2 2" xfId="24659" xr:uid="{4E44ECF3-6D7C-4304-A75A-62DEEF45BB19}"/>
    <cellStyle name="Normal 2 4 9 2 4 3" xfId="21824" xr:uid="{FD863481-5CE4-472D-9B31-48F56DD72534}"/>
    <cellStyle name="Normal 2 4 9 2 4 4" xfId="9919" xr:uid="{30578F9C-1F3A-402E-B901-27F8D4AA656B}"/>
    <cellStyle name="Normal 2 4 9 2 5" xfId="11039" xr:uid="{E069C975-5A87-4079-86C4-14C9E7B396C8}"/>
    <cellStyle name="Normal 2 4 9 2 5 2" xfId="22931" xr:uid="{EE58E73B-2290-4778-9D9B-B831BEE9C1BE}"/>
    <cellStyle name="Normal 2 4 9 2 6" xfId="20262" xr:uid="{426895EC-A008-40C2-9510-7AEEB64F0C46}"/>
    <cellStyle name="Normal 2 4 9 2 7" xfId="8056" xr:uid="{B3C2BDF4-65C0-491E-9507-6709AB126FD9}"/>
    <cellStyle name="Normal 2 4 9 3" xfId="3041" xr:uid="{06DCE538-52EA-4F1F-98EC-61314DFC8038}"/>
    <cellStyle name="Normal 2 4 9 3 2" xfId="4114" xr:uid="{71956600-FD56-49CC-8D00-37F1D8620F4D}"/>
    <cellStyle name="Normal 2 4 9 3 2 2" xfId="10603" xr:uid="{1E322569-AE06-4909-97C5-6FF45BE6FFEF}"/>
    <cellStyle name="Normal 2 4 9 3 2 2 2" xfId="18831" xr:uid="{C4A6F98A-623D-493B-8DA3-1947E99DFD3B}"/>
    <cellStyle name="Normal 2 4 9 3 2 2 2 2" xfId="25343" xr:uid="{EFEA06D6-E5E1-47EA-825C-04166EA2BA71}"/>
    <cellStyle name="Normal 2 4 9 3 2 2 3" xfId="22508" xr:uid="{F51A2D8A-2D2A-4142-B278-139515FB5B58}"/>
    <cellStyle name="Normal 2 4 9 3 2 3" xfId="17511" xr:uid="{815FD43F-4E01-49E5-A0E6-23B900047375}"/>
    <cellStyle name="Normal 2 4 9 3 2 3 2" xfId="24087" xr:uid="{B8F4DD24-BED6-40C7-8259-425B88885606}"/>
    <cellStyle name="Normal 2 4 9 3 2 4" xfId="21252" xr:uid="{CA65E9F0-D6F4-4739-8FF3-9C853D75EABB}"/>
    <cellStyle name="Normal 2 4 9 3 2 5" xfId="9264" xr:uid="{7600277D-6919-436B-8F61-7543B22AD6E7}"/>
    <cellStyle name="Normal 2 4 9 3 3" xfId="10128" xr:uid="{072F3944-5917-44B3-B979-DF6DB222912C}"/>
    <cellStyle name="Normal 2 4 9 3 3 2" xfId="18356" xr:uid="{91FD333D-AB89-4A51-86D0-98F00B00159B}"/>
    <cellStyle name="Normal 2 4 9 3 3 2 2" xfId="24868" xr:uid="{8AA3C013-7ED1-4327-B4C3-435711879676}"/>
    <cellStyle name="Normal 2 4 9 3 3 3" xfId="22033" xr:uid="{A90B8CF1-46BB-4E35-B7FB-776687B0FD4C}"/>
    <cellStyle name="Normal 2 4 9 3 4" xfId="16947" xr:uid="{9FC1F268-2FA3-4DC3-9084-1755C71D3944}"/>
    <cellStyle name="Normal 2 4 9 3 4 2" xfId="23604" xr:uid="{4AAEE92E-8B35-4E43-BFA6-5D00AD9B0202}"/>
    <cellStyle name="Normal 2 4 9 3 5" xfId="20471" xr:uid="{71A510FA-A46C-44B8-8880-370E7B33580D}"/>
    <cellStyle name="Normal 2 4 9 3 6" xfId="8266" xr:uid="{8A22B9C3-32AE-446A-96FF-5259A4D8C909}"/>
    <cellStyle name="Normal 2 4 9 4" xfId="3267" xr:uid="{1EF70734-28F0-4762-9F3F-2C0151EE6937}"/>
    <cellStyle name="Normal 2 4 9 4 2" xfId="4324" xr:uid="{CC67783B-9D60-4B32-997A-E5472AFD009D}"/>
    <cellStyle name="Normal 2 4 9 4 3" xfId="8787" xr:uid="{12D5406A-8ED7-47ED-AB2E-ED5E7A2C2F23}"/>
    <cellStyle name="Normal 2 4 9 5" xfId="3717" xr:uid="{46E80853-A3AA-46EE-8FCA-B9B811D9C698}"/>
    <cellStyle name="Normal 2 4 9 5 2" xfId="17938" xr:uid="{B06E4F8A-A065-482E-8D72-EE4D9079E7A5}"/>
    <cellStyle name="Normal 2 4 9 5 2 2" xfId="24450" xr:uid="{7A8A9095-5D6B-4793-83E0-8F0FB653B9AB}"/>
    <cellStyle name="Normal 2 4 9 5 3" xfId="21615" xr:uid="{9BDDA2AB-2BBA-4075-B612-12379BFDC1C1}"/>
    <cellStyle name="Normal 2 4 9 5 4" xfId="9710" xr:uid="{87314B7F-9900-4085-84AB-ACAC55556B2D}"/>
    <cellStyle name="Normal 2 4 9 6" xfId="11038" xr:uid="{FBEE2481-D8A0-409C-81E7-4609E0EEC2AC}"/>
    <cellStyle name="Normal 2 4 9 6 2" xfId="22930" xr:uid="{01FE2A6F-1CB8-4949-9CDB-619BB648453F}"/>
    <cellStyle name="Normal 2 4 9 7" xfId="20053" xr:uid="{B855D57A-7F35-494B-9F11-69AB479EBAB3}"/>
    <cellStyle name="Normal 2 4 9 8" xfId="7814" xr:uid="{F2444EFA-2D8A-46DD-89D7-A3C27541074A}"/>
    <cellStyle name="Normal 2 40" xfId="6317" xr:uid="{4E59B4B3-061D-4B22-982F-C4B94036F8F1}"/>
    <cellStyle name="Normal 2 41" xfId="6318" xr:uid="{BCF20F34-691F-4C4F-A4B5-222D0613A6E2}"/>
    <cellStyle name="Normal 2 42" xfId="6319" xr:uid="{D2DD484D-B114-4F37-BCC9-3A541D89242C}"/>
    <cellStyle name="Normal 2 43" xfId="6320" xr:uid="{D68610CB-B7D3-4902-BC3D-F3370EEEE651}"/>
    <cellStyle name="Normal 2 44" xfId="6321" xr:uid="{F6A15044-96FE-4766-96A7-B05017D22740}"/>
    <cellStyle name="Normal 2 45" xfId="6322" xr:uid="{CE4F6512-B41D-4CDF-BA47-3CD1FAC47A2C}"/>
    <cellStyle name="Normal 2 45 2" xfId="7961" xr:uid="{D162A7A2-A363-491C-8B31-6514069C18CF}"/>
    <cellStyle name="Normal 2 45 2 2" xfId="8380" xr:uid="{7E697949-4C75-43A6-91EF-AE5B91E3E422}"/>
    <cellStyle name="Normal 2 45 2 2 2" xfId="10242" xr:uid="{05A346D0-8D1A-4B82-8980-F4D2CE074A19}"/>
    <cellStyle name="Normal 2 45 2 2 2 2" xfId="18470" xr:uid="{9D345A34-7A7F-4DB7-A21C-04CDB01D060B}"/>
    <cellStyle name="Normal 2 45 2 2 2 2 2" xfId="24982" xr:uid="{6E8AE111-D6AF-4172-9E1F-AF4C6C9A6015}"/>
    <cellStyle name="Normal 2 45 2 2 2 3" xfId="22147" xr:uid="{98CFC7E8-8271-4D6C-A6B3-C3601DB9EB58}"/>
    <cellStyle name="Normal 2 45 2 2 3" xfId="17060" xr:uid="{220EAF11-7520-4236-8806-76AFF814193F}"/>
    <cellStyle name="Normal 2 45 2 2 3 2" xfId="23717" xr:uid="{60044B10-F78A-4FC6-8396-72BA65D900E9}"/>
    <cellStyle name="Normal 2 45 2 2 4" xfId="20585" xr:uid="{74D502F8-826F-48D5-813F-04CA7E6FAB8C}"/>
    <cellStyle name="Normal 2 45 2 2 5" xfId="49537" xr:uid="{69CC7BAB-214B-4367-9827-1D0D934BF02A}"/>
    <cellStyle name="Normal 2 45 2 3" xfId="9267" xr:uid="{EFCC3A4E-49C1-471B-AE92-7589BE7F4FE7}"/>
    <cellStyle name="Normal 2 45 2 3 2" xfId="10606" xr:uid="{D0148C84-DA15-42FC-BA28-0B4F4301D291}"/>
    <cellStyle name="Normal 2 45 2 3 2 2" xfId="18834" xr:uid="{51D21009-54E6-45B9-AEBD-AD93F2EFBF36}"/>
    <cellStyle name="Normal 2 45 2 3 2 2 2" xfId="25346" xr:uid="{C2B385EC-3376-4224-AA98-3554585D1FDD}"/>
    <cellStyle name="Normal 2 45 2 3 2 3" xfId="22511" xr:uid="{804D4838-8268-417E-BA15-7B94EEF28850}"/>
    <cellStyle name="Normal 2 45 2 3 3" xfId="17514" xr:uid="{E48AE6D6-2065-4E25-98D3-3D8920F85E22}"/>
    <cellStyle name="Normal 2 45 2 3 3 2" xfId="24090" xr:uid="{BB9C12D4-FB16-4B9B-84E6-4F69C9C7D42A}"/>
    <cellStyle name="Normal 2 45 2 3 4" xfId="21255" xr:uid="{2CBD1C86-57DD-41CA-AF09-26B753AEAAFB}"/>
    <cellStyle name="Normal 2 45 2 4" xfId="9824" xr:uid="{8FCA7AD6-5D38-406F-8B8A-62B4FFC51908}"/>
    <cellStyle name="Normal 2 45 2 4 2" xfId="18052" xr:uid="{5B4CC9EC-4918-44DF-A1FC-81307C0CA994}"/>
    <cellStyle name="Normal 2 45 2 4 2 2" xfId="24564" xr:uid="{A31FF153-51E8-4D61-93A7-6AAA44DBA55E}"/>
    <cellStyle name="Normal 2 45 2 4 3" xfId="21729" xr:uid="{74D67175-212F-494F-836D-7C1C3AECB71A}"/>
    <cellStyle name="Normal 2 45 2 5" xfId="11041" xr:uid="{9917F1E6-4919-41BB-8145-44F5D9E82EB6}"/>
    <cellStyle name="Normal 2 45 2 5 2" xfId="22933" xr:uid="{FF590B8E-A9AD-4349-B6EC-7C47E7CB2ACB}"/>
    <cellStyle name="Normal 2 45 2 6" xfId="20167" xr:uid="{F1579A73-330F-4557-9805-3CBCD087C6FC}"/>
    <cellStyle name="Normal 2 45 2 7" xfId="32148" xr:uid="{CF2EB8EA-C19F-41EC-9DC5-AB96B1C8F1BF}"/>
    <cellStyle name="Normal 2 45 3" xfId="8171" xr:uid="{4A0CD232-D03F-442C-8532-7D8A5D6FB605}"/>
    <cellStyle name="Normal 2 45 3 2" xfId="10033" xr:uid="{AEF4E0C1-6673-4A47-BB75-57EBDA4674B8}"/>
    <cellStyle name="Normal 2 45 3 2 2" xfId="18261" xr:uid="{9FE950B6-4E69-4EFE-B5D6-00D10F75B63B}"/>
    <cellStyle name="Normal 2 45 3 2 2 2" xfId="24773" xr:uid="{EC3BBC01-ADAE-4917-BCA8-0EEC5B691EAB}"/>
    <cellStyle name="Normal 2 45 3 2 3" xfId="21938" xr:uid="{D73832E9-1DD4-4D6F-8B6C-02041FD45CF6}"/>
    <cellStyle name="Normal 2 45 3 3" xfId="16860" xr:uid="{A782B00D-B344-4043-A73C-5C781FCC3DCB}"/>
    <cellStyle name="Normal 2 45 3 3 2" xfId="23519" xr:uid="{2CDAD719-9C5A-4D82-9621-31741A2EFEC2}"/>
    <cellStyle name="Normal 2 45 3 4" xfId="12761" xr:uid="{982AE482-6731-46C8-8E4C-F9EC78D5697F}"/>
    <cellStyle name="Normal 2 45 3 5" xfId="20376" xr:uid="{A2ABC691-08C2-4BFD-BD4C-0F9237414A5C}"/>
    <cellStyle name="Normal 2 45 4" xfId="9266" xr:uid="{5168A811-7B98-4D35-BFF8-C879A35CCA88}"/>
    <cellStyle name="Normal 2 45 4 2" xfId="10605" xr:uid="{69AD0EB1-7E14-468A-A7DE-88F77DB8E13E}"/>
    <cellStyle name="Normal 2 45 4 2 2" xfId="18833" xr:uid="{711768EA-48BF-4C36-9259-7EFAC17F0A51}"/>
    <cellStyle name="Normal 2 45 4 2 2 2" xfId="25345" xr:uid="{41276A8C-B617-49BB-8944-E1F66EAE0CE2}"/>
    <cellStyle name="Normal 2 45 4 2 3" xfId="22510" xr:uid="{00AC7245-4D23-4E75-8B7C-A960E79A9603}"/>
    <cellStyle name="Normal 2 45 4 3" xfId="17513" xr:uid="{70DE422D-0F98-4CFA-B63C-8E6DB7776417}"/>
    <cellStyle name="Normal 2 45 4 3 2" xfId="24089" xr:uid="{6F24977C-8BD1-4D03-AFB5-ED16E2AAB451}"/>
    <cellStyle name="Normal 2 45 4 4" xfId="21254" xr:uid="{392D1751-2101-4F23-B6D5-35F14E525A08}"/>
    <cellStyle name="Normal 2 45 5" xfId="9615" xr:uid="{92CEA350-EC5B-481A-A572-707A104B55C8}"/>
    <cellStyle name="Normal 2 45 5 2" xfId="17843" xr:uid="{54650681-A625-46D7-91E3-1CD8B683A961}"/>
    <cellStyle name="Normal 2 45 5 2 2" xfId="24355" xr:uid="{F57CCBB9-3DBD-42DC-AE7E-55215F2EC3D4}"/>
    <cellStyle name="Normal 2 45 5 3" xfId="21520" xr:uid="{99E68BA7-7728-468E-85FA-12D369214789}"/>
    <cellStyle name="Normal 2 45 6" xfId="11040" xr:uid="{FB5E695F-11CC-4358-ADEB-44439A8E7DC5}"/>
    <cellStyle name="Normal 2 45 6 2" xfId="22932" xr:uid="{9A678DD6-D5D4-4D66-B6E5-DD5062374E2A}"/>
    <cellStyle name="Normal 2 45 7" xfId="19732" xr:uid="{0DE62BB0-DBD5-4FB3-9398-A71030610D9B}"/>
    <cellStyle name="Normal 2 46" xfId="6277" xr:uid="{DA54D834-2A45-424C-8158-8B97FCD0A4B4}"/>
    <cellStyle name="Normal 2 46 2" xfId="7952" xr:uid="{8709FB1F-CD59-460E-A3BC-49108BC1782D}"/>
    <cellStyle name="Normal 2 46 2 2" xfId="8371" xr:uid="{D8843011-47BA-4BFE-A504-A99706DA3D4E}"/>
    <cellStyle name="Normal 2 46 2 2 2" xfId="10233" xr:uid="{53EBB38E-987F-4580-80FB-D8C69415498F}"/>
    <cellStyle name="Normal 2 46 2 2 2 2" xfId="18461" xr:uid="{EDBDAF8B-84E0-4BD9-BAC4-DD7BC153AC53}"/>
    <cellStyle name="Normal 2 46 2 2 2 2 2" xfId="24973" xr:uid="{CC00357D-7CF3-4307-93A3-C71E3E23DB9B}"/>
    <cellStyle name="Normal 2 46 2 2 2 3" xfId="22138" xr:uid="{A717C87D-B0C9-4A17-BFCB-938C57FCD64B}"/>
    <cellStyle name="Normal 2 46 2 2 3" xfId="17051" xr:uid="{01E57581-F74C-47BD-8519-981254B5755C}"/>
    <cellStyle name="Normal 2 46 2 2 3 2" xfId="23708" xr:uid="{4F981192-2723-4C4F-8271-255A44C65948}"/>
    <cellStyle name="Normal 2 46 2 2 4" xfId="20576" xr:uid="{95FCC773-B161-40D9-A6DD-65612E305198}"/>
    <cellStyle name="Normal 2 46 2 3" xfId="9269" xr:uid="{1F787415-A328-4D8C-9DCE-45174FD798E3}"/>
    <cellStyle name="Normal 2 46 2 3 2" xfId="10608" xr:uid="{29E326A4-3E06-4F34-B8CD-0E2E82C2328E}"/>
    <cellStyle name="Normal 2 46 2 3 2 2" xfId="18836" xr:uid="{E3CEA827-9467-416D-B8A4-71D431689CFD}"/>
    <cellStyle name="Normal 2 46 2 3 2 2 2" xfId="25348" xr:uid="{5D485B19-A162-4CEA-8C1F-723BAA4EDBE1}"/>
    <cellStyle name="Normal 2 46 2 3 2 3" xfId="22513" xr:uid="{0061F5F2-7470-4BFD-9BC1-652AC6EF306E}"/>
    <cellStyle name="Normal 2 46 2 3 3" xfId="17516" xr:uid="{9E5346CE-756D-43D4-A498-C98661850613}"/>
    <cellStyle name="Normal 2 46 2 3 3 2" xfId="24092" xr:uid="{77888BEC-607D-45AE-A799-5E4DF0CFC9A2}"/>
    <cellStyle name="Normal 2 46 2 3 4" xfId="21257" xr:uid="{1DC80897-A074-474A-AF6B-7F7559933F30}"/>
    <cellStyle name="Normal 2 46 2 4" xfId="9815" xr:uid="{5D39068C-798B-4090-B67C-3D3B7986B9D7}"/>
    <cellStyle name="Normal 2 46 2 4 2" xfId="18043" xr:uid="{C924868C-8C47-41AA-B53F-66CA29691692}"/>
    <cellStyle name="Normal 2 46 2 4 2 2" xfId="24555" xr:uid="{69BF5DAA-FFD5-41FC-9F4C-F0E4ED22EE75}"/>
    <cellStyle name="Normal 2 46 2 4 3" xfId="21720" xr:uid="{2D5CE0DE-4F35-4F05-9511-BAFC30FC5222}"/>
    <cellStyle name="Normal 2 46 2 5" xfId="11043" xr:uid="{45F03044-B1D8-4F38-8B74-09ED3593A4C0}"/>
    <cellStyle name="Normal 2 46 2 5 2" xfId="22935" xr:uid="{98E1AC60-CA2F-4557-B38C-C84F7FA493D5}"/>
    <cellStyle name="Normal 2 46 2 6" xfId="20158" xr:uid="{C234B3DB-4A96-492F-8436-D7B27C93BF2A}"/>
    <cellStyle name="Normal 2 46 2 7" xfId="49538" xr:uid="{ECFAD3E3-8CED-4C82-8EF1-ED4D1F190C8C}"/>
    <cellStyle name="Normal 2 46 3" xfId="8162" xr:uid="{DC5DA4B2-82EE-4B2B-815D-10E43774860F}"/>
    <cellStyle name="Normal 2 46 3 2" xfId="10024" xr:uid="{5D1E44E4-3946-4FDD-A437-A5EFA7A574DB}"/>
    <cellStyle name="Normal 2 46 3 2 2" xfId="18252" xr:uid="{C8E43ED7-EFBD-4EB4-9C39-8E5B93E825A7}"/>
    <cellStyle name="Normal 2 46 3 2 2 2" xfId="24764" xr:uid="{07162457-39B7-4D7E-B34B-0F4F5110197B}"/>
    <cellStyle name="Normal 2 46 3 2 3" xfId="21929" xr:uid="{5D4D552D-DA3A-4E60-BF74-4ECEC42E9BC4}"/>
    <cellStyle name="Normal 2 46 3 3" xfId="16851" xr:uid="{BF4A3A1F-8A0D-4DD5-9951-F289CA57578E}"/>
    <cellStyle name="Normal 2 46 3 3 2" xfId="23510" xr:uid="{95FDAAE1-48ED-4D0E-9AC1-F0A3FDE37FEB}"/>
    <cellStyle name="Normal 2 46 3 4" xfId="20367" xr:uid="{CF015D29-6330-45E4-AB24-BFB6F43B27D6}"/>
    <cellStyle name="Normal 2 46 4" xfId="9268" xr:uid="{8925203D-030D-47F5-9C57-6D44FD3BF72D}"/>
    <cellStyle name="Normal 2 46 4 2" xfId="10607" xr:uid="{69389DC4-B24B-43F5-9CB1-452FB7F5DBE6}"/>
    <cellStyle name="Normal 2 46 4 2 2" xfId="18835" xr:uid="{783E1123-945E-48C3-83FE-0788B6473189}"/>
    <cellStyle name="Normal 2 46 4 2 2 2" xfId="25347" xr:uid="{4305EE70-4AFA-4264-821C-E2C3353FB900}"/>
    <cellStyle name="Normal 2 46 4 2 3" xfId="22512" xr:uid="{DF0DE219-BE50-4E4C-8DB2-1279E20FAA26}"/>
    <cellStyle name="Normal 2 46 4 3" xfId="17515" xr:uid="{5CBF647B-D955-4364-AFD0-5B862DAAB7C2}"/>
    <cellStyle name="Normal 2 46 4 3 2" xfId="24091" xr:uid="{4167D2F6-32D2-4815-8034-7C8E4505E925}"/>
    <cellStyle name="Normal 2 46 4 4" xfId="21256" xr:uid="{6FFAFBD6-26EE-444A-99A0-003BC530EAD6}"/>
    <cellStyle name="Normal 2 46 5" xfId="9606" xr:uid="{9037244C-3DB4-458D-9701-CF7FDDF09420}"/>
    <cellStyle name="Normal 2 46 5 2" xfId="17834" xr:uid="{A0E7E51A-3C4B-4B6F-9249-579F5631D7A1}"/>
    <cellStyle name="Normal 2 46 5 2 2" xfId="24346" xr:uid="{4023D19F-670B-49E7-B96D-E2B6931C1B13}"/>
    <cellStyle name="Normal 2 46 5 3" xfId="21511" xr:uid="{55F8036A-08D3-4A47-9C99-3A52783B04FD}"/>
    <cellStyle name="Normal 2 46 6" xfId="11042" xr:uid="{156E8472-4C46-4635-8D8D-3A84FEA2B2A7}"/>
    <cellStyle name="Normal 2 46 6 2" xfId="22934" xr:uid="{CE163F93-6429-443A-A930-2DD075EF521B}"/>
    <cellStyle name="Normal 2 46 7" xfId="19723" xr:uid="{8A38B8E9-CEE1-49F8-9A71-7C1B45248B90}"/>
    <cellStyle name="Normal 2 47" xfId="7890" xr:uid="{92B5E523-FE28-46C8-B0DA-380579590352}"/>
    <cellStyle name="Normal 2 47 2" xfId="8103" xr:uid="{331E0D6E-F2D8-4719-AF4B-7AF2758B3443}"/>
    <cellStyle name="Normal 2 47 2 2" xfId="8521" xr:uid="{A1F93285-84EA-4DC9-9CAC-D4A4D2BBAB22}"/>
    <cellStyle name="Normal 2 47 2 2 2" xfId="10383" xr:uid="{93FE8F1E-F9DA-40C5-9A61-3311D9AD43B5}"/>
    <cellStyle name="Normal 2 47 2 2 2 2" xfId="18611" xr:uid="{57421D88-0C51-462C-9A1F-3CCBB41ABB09}"/>
    <cellStyle name="Normal 2 47 2 2 2 2 2" xfId="25123" xr:uid="{E8A6D8D8-905A-40B7-9D08-7DB124012661}"/>
    <cellStyle name="Normal 2 47 2 2 2 3" xfId="22288" xr:uid="{E4E73FFF-22CF-42A6-9C64-DB13C13556A7}"/>
    <cellStyle name="Normal 2 47 2 2 3" xfId="17201" xr:uid="{457334ED-A585-4624-8AAB-A7D31FAFAA28}"/>
    <cellStyle name="Normal 2 47 2 2 3 2" xfId="23858" xr:uid="{6618041A-7B00-4BCA-9429-F82397B36CDC}"/>
    <cellStyle name="Normal 2 47 2 2 4" xfId="20726" xr:uid="{3269DEA4-6D2A-4CC6-814D-6967399C027E}"/>
    <cellStyle name="Normal 2 47 2 3" xfId="9271" xr:uid="{93D92F65-E4CF-4BC9-903C-91660E5CB2D0}"/>
    <cellStyle name="Normal 2 47 2 3 2" xfId="10610" xr:uid="{09C63BA1-D41F-43B2-A7D9-C9C59AE4F4B6}"/>
    <cellStyle name="Normal 2 47 2 3 2 2" xfId="18838" xr:uid="{90BAF65F-A301-4F43-85A9-915C24A0A9D3}"/>
    <cellStyle name="Normal 2 47 2 3 2 2 2" xfId="25350" xr:uid="{63FD01F3-1B80-4B10-82E3-322BA093BA1D}"/>
    <cellStyle name="Normal 2 47 2 3 2 3" xfId="22515" xr:uid="{357D7DEF-490E-449E-9425-5D231C610363}"/>
    <cellStyle name="Normal 2 47 2 3 3" xfId="17518" xr:uid="{753B85FA-7076-4B29-A23D-E84066BBE45B}"/>
    <cellStyle name="Normal 2 47 2 3 3 2" xfId="24094" xr:uid="{64670389-2F97-4B4C-B6A0-EF41E06E8D5E}"/>
    <cellStyle name="Normal 2 47 2 3 4" xfId="21259" xr:uid="{CC2075F6-FE8C-45C7-9026-47F112E53105}"/>
    <cellStyle name="Normal 2 47 2 4" xfId="9965" xr:uid="{B0F1D667-B8E5-4142-AC82-B494AF821807}"/>
    <cellStyle name="Normal 2 47 2 4 2" xfId="18193" xr:uid="{7CF75B0C-3692-461F-BE6F-BB8E15E69AE7}"/>
    <cellStyle name="Normal 2 47 2 4 2 2" xfId="24705" xr:uid="{73BA134C-39F3-495C-9A32-E27B4B08AECD}"/>
    <cellStyle name="Normal 2 47 2 4 3" xfId="21870" xr:uid="{99ECDEAB-58A2-4649-9AEC-91011761AD45}"/>
    <cellStyle name="Normal 2 47 2 5" xfId="11045" xr:uid="{35EF76A1-DC62-441D-A0D3-034CCC710903}"/>
    <cellStyle name="Normal 2 47 2 5 2" xfId="22937" xr:uid="{FBA9B7E2-DA9F-45EE-A418-DC05E8D70BC8}"/>
    <cellStyle name="Normal 2 47 2 6" xfId="20308" xr:uid="{682BBFD8-F109-43DE-8329-B2779D0AF0E8}"/>
    <cellStyle name="Normal 2 47 2 7" xfId="49540" xr:uid="{BA598060-90E1-4F9A-8E06-1F681DA9F097}"/>
    <cellStyle name="Normal 2 47 3" xfId="8312" xr:uid="{B3B37A78-54CE-40D5-B160-AE6686520141}"/>
    <cellStyle name="Normal 2 47 3 2" xfId="10174" xr:uid="{23A2C97C-84D5-42CC-B7C2-FF7E6AC8F784}"/>
    <cellStyle name="Normal 2 47 3 2 2" xfId="18402" xr:uid="{1B33158E-7F01-48B4-92EA-86C4BE5C4B1B}"/>
    <cellStyle name="Normal 2 47 3 2 2 2" xfId="24914" xr:uid="{25187DBB-D957-4683-BE1C-38F5B8DAA1BB}"/>
    <cellStyle name="Normal 2 47 3 2 3" xfId="22079" xr:uid="{4BD08CE1-20E6-496D-A8AF-09BC606E3B33}"/>
    <cellStyle name="Normal 2 47 3 3" xfId="16992" xr:uid="{952433CB-A966-443F-8F54-89F9767973F1}"/>
    <cellStyle name="Normal 2 47 3 3 2" xfId="23649" xr:uid="{6E140CE0-8E14-405F-9B3B-838AECAF148E}"/>
    <cellStyle name="Normal 2 47 3 4" xfId="20517" xr:uid="{AA6EFC24-7E2F-46E5-850C-DE0716BF8488}"/>
    <cellStyle name="Normal 2 47 3 5" xfId="49539" xr:uid="{13DC3C1E-34AE-4AF2-9929-CB9EF6B162EA}"/>
    <cellStyle name="Normal 2 47 4" xfId="9270" xr:uid="{6ED53DC6-F9F6-4D6F-82BC-69F5C32DCF27}"/>
    <cellStyle name="Normal 2 47 4 2" xfId="10609" xr:uid="{8FF9FA02-CDBD-4319-88BB-3E1AE5905F74}"/>
    <cellStyle name="Normal 2 47 4 2 2" xfId="18837" xr:uid="{5FAE95FE-3914-43BC-B6A1-D2A31B01AAFF}"/>
    <cellStyle name="Normal 2 47 4 2 2 2" xfId="25349" xr:uid="{FC8F9832-B24A-4034-B68E-6E27EF349262}"/>
    <cellStyle name="Normal 2 47 4 2 3" xfId="22514" xr:uid="{552CBB11-E37A-4AE7-BD06-03B281D716E2}"/>
    <cellStyle name="Normal 2 47 4 3" xfId="17517" xr:uid="{EC7EBB41-2634-4E0C-A81C-769D750BB976}"/>
    <cellStyle name="Normal 2 47 4 3 2" xfId="24093" xr:uid="{D168E1CD-F97D-431D-8CD0-52130F16181D}"/>
    <cellStyle name="Normal 2 47 4 4" xfId="21258" xr:uid="{012C6D5E-E363-4FD8-854B-00F174A5AD9F}"/>
    <cellStyle name="Normal 2 47 5" xfId="9756" xr:uid="{FA607BFA-E81E-4888-A954-5A0A7E4BB6B8}"/>
    <cellStyle name="Normal 2 47 5 2" xfId="17984" xr:uid="{FADA48D6-5CA2-4204-8130-60615434CD1D}"/>
    <cellStyle name="Normal 2 47 5 2 2" xfId="24496" xr:uid="{BAC931D6-79D7-4BB8-9251-AD75A493271D}"/>
    <cellStyle name="Normal 2 47 5 3" xfId="21661" xr:uid="{40FB867C-D727-4141-A06C-F7A4B903DCAC}"/>
    <cellStyle name="Normal 2 47 6" xfId="11044" xr:uid="{0A317E8E-AFD1-451F-BB60-C55FF959CFD0}"/>
    <cellStyle name="Normal 2 47 6 2" xfId="22936" xr:uid="{E9B69C7B-3885-4D83-A5DE-919F520C5801}"/>
    <cellStyle name="Normal 2 47 7" xfId="20099" xr:uid="{C5538FD0-28F9-420F-AE96-DF777AB60706}"/>
    <cellStyle name="Normal 2 48" xfId="7902" xr:uid="{9A13B2EE-8E85-4F91-9767-8E56C1D17E39}"/>
    <cellStyle name="Normal 2 48 2" xfId="8115" xr:uid="{E999A476-325E-4E38-910D-E89B7686E962}"/>
    <cellStyle name="Normal 2 48 2 2" xfId="8533" xr:uid="{E75A593B-A5D9-4657-9C10-5004F194C9CE}"/>
    <cellStyle name="Normal 2 48 2 2 2" xfId="10395" xr:uid="{622F46FC-31F4-47CA-BF97-82AFBD783280}"/>
    <cellStyle name="Normal 2 48 2 2 2 2" xfId="18623" xr:uid="{2FE0B515-1356-46F5-AE6A-2658A08148BE}"/>
    <cellStyle name="Normal 2 48 2 2 2 2 2" xfId="25135" xr:uid="{2B023E36-04B3-4492-BDC8-F9833D889EDD}"/>
    <cellStyle name="Normal 2 48 2 2 2 3" xfId="22300" xr:uid="{F4F9C876-A2EE-4122-90ED-BB19A193AC6D}"/>
    <cellStyle name="Normal 2 48 2 2 3" xfId="17213" xr:uid="{A656C3D5-1038-48ED-B0EF-B58F6B795E5D}"/>
    <cellStyle name="Normal 2 48 2 2 3 2" xfId="23870" xr:uid="{3240F53B-B199-4E90-A9DD-9A218078DEC0}"/>
    <cellStyle name="Normal 2 48 2 2 4" xfId="20738" xr:uid="{C565B11E-BE75-4EA6-95C1-CE5F344526CA}"/>
    <cellStyle name="Normal 2 48 2 3" xfId="9273" xr:uid="{BF93AF53-4583-48C0-B73E-863B95CBF3E5}"/>
    <cellStyle name="Normal 2 48 2 3 2" xfId="10612" xr:uid="{F736BD6F-B711-4BFB-A436-39BD4C9C31BD}"/>
    <cellStyle name="Normal 2 48 2 3 2 2" xfId="18840" xr:uid="{82EE72A9-69D9-402E-AC68-586230A5902F}"/>
    <cellStyle name="Normal 2 48 2 3 2 2 2" xfId="25352" xr:uid="{68CFB5EB-A665-4932-9469-72A7659FA8C5}"/>
    <cellStyle name="Normal 2 48 2 3 2 3" xfId="22517" xr:uid="{8AA1D2F5-517A-4287-9679-2817893E1C8E}"/>
    <cellStyle name="Normal 2 48 2 3 3" xfId="17520" xr:uid="{16833393-269F-42AE-8D24-D5A1FCD46C3E}"/>
    <cellStyle name="Normal 2 48 2 3 3 2" xfId="24096" xr:uid="{7DDFB06A-6148-480B-BAC4-A8ACBEC0BBE8}"/>
    <cellStyle name="Normal 2 48 2 3 4" xfId="21261" xr:uid="{EEE2F2DC-712F-4FBD-B0B5-8936C134F0A7}"/>
    <cellStyle name="Normal 2 48 2 4" xfId="9977" xr:uid="{C76FE5E6-CA1C-4282-BE89-BC1833D83DFD}"/>
    <cellStyle name="Normal 2 48 2 4 2" xfId="18205" xr:uid="{1C8C20B1-0879-4301-99CB-75A92E8016AF}"/>
    <cellStyle name="Normal 2 48 2 4 2 2" xfId="24717" xr:uid="{AF6A11A3-91FC-4A34-901A-09973329F832}"/>
    <cellStyle name="Normal 2 48 2 4 3" xfId="21882" xr:uid="{E41D08EA-6B5B-4D1C-87DF-C89569474DAF}"/>
    <cellStyle name="Normal 2 48 2 5" xfId="11047" xr:uid="{85F9CDB0-D797-4B2F-8AF5-0E001782B828}"/>
    <cellStyle name="Normal 2 48 2 5 2" xfId="22939" xr:uid="{E27F5665-7729-47FE-A425-1174B31415DD}"/>
    <cellStyle name="Normal 2 48 2 6" xfId="20320" xr:uid="{C2D16ADD-6117-4152-B801-287F606E25D9}"/>
    <cellStyle name="Normal 2 48 2 7" xfId="49542" xr:uid="{82699F18-021F-4F98-9288-D8083CCC2DF2}"/>
    <cellStyle name="Normal 2 48 3" xfId="8324" xr:uid="{088B8956-4AB0-4EE3-BC79-9D99F5699077}"/>
    <cellStyle name="Normal 2 48 3 2" xfId="10186" xr:uid="{5EBF5D6D-B73C-4C4D-AC17-C69B83E4831F}"/>
    <cellStyle name="Normal 2 48 3 2 2" xfId="18414" xr:uid="{81C5C355-6F24-46FB-A5CB-226EC7F05F30}"/>
    <cellStyle name="Normal 2 48 3 2 2 2" xfId="24926" xr:uid="{10044489-FB6E-4118-9777-BFC58DBE6695}"/>
    <cellStyle name="Normal 2 48 3 2 3" xfId="22091" xr:uid="{FC04F037-6A6C-4FBD-A0DD-CF2D5994A798}"/>
    <cellStyle name="Normal 2 48 3 3" xfId="17004" xr:uid="{6E3E18AC-0E4C-43C0-A7EC-6060C5550925}"/>
    <cellStyle name="Normal 2 48 3 3 2" xfId="23661" xr:uid="{95125759-F325-4C4B-BED5-EC2FDC4D53BA}"/>
    <cellStyle name="Normal 2 48 3 4" xfId="20529" xr:uid="{EF62BA2B-5CBB-48B6-9150-E15641E6C84E}"/>
    <cellStyle name="Normal 2 48 3 5" xfId="49541" xr:uid="{E5FE18CB-5BC4-48A5-B4A4-81F630B8D8A2}"/>
    <cellStyle name="Normal 2 48 4" xfId="9272" xr:uid="{D5C5675A-4560-4786-AE1F-D06E1C674A02}"/>
    <cellStyle name="Normal 2 48 4 2" xfId="10611" xr:uid="{E996EDF4-F54B-4B8B-A4B1-D92E979026B0}"/>
    <cellStyle name="Normal 2 48 4 2 2" xfId="18839" xr:uid="{839DBF6E-817F-438F-94F4-4A94C1306549}"/>
    <cellStyle name="Normal 2 48 4 2 2 2" xfId="25351" xr:uid="{0DEFA171-6C22-4D21-9784-2A2735D2AA8E}"/>
    <cellStyle name="Normal 2 48 4 2 3" xfId="22516" xr:uid="{56DF70A5-3CFD-43FF-BDEA-05756C67DCF4}"/>
    <cellStyle name="Normal 2 48 4 3" xfId="17519" xr:uid="{41F6DE9D-2C57-4F93-AA11-AE3578FD5097}"/>
    <cellStyle name="Normal 2 48 4 3 2" xfId="24095" xr:uid="{28AE33CD-6B90-4EC7-AD7C-4A070309CE3D}"/>
    <cellStyle name="Normal 2 48 4 4" xfId="21260" xr:uid="{49ECFF45-EB3D-4F1D-9886-8868A73B4AD0}"/>
    <cellStyle name="Normal 2 48 5" xfId="9768" xr:uid="{687F538F-C1BA-47A2-B163-A628A0059FEB}"/>
    <cellStyle name="Normal 2 48 5 2" xfId="17996" xr:uid="{BA715BB4-C032-4332-BF29-0D034D6F3FD3}"/>
    <cellStyle name="Normal 2 48 5 2 2" xfId="24508" xr:uid="{35AC0E8E-CF56-41D5-B068-E24FE18D0BAE}"/>
    <cellStyle name="Normal 2 48 5 3" xfId="21673" xr:uid="{7353E9ED-ADF4-48BF-9E12-832499E13C26}"/>
    <cellStyle name="Normal 2 48 6" xfId="11046" xr:uid="{EBE746E5-03ED-4C4A-BB8C-199A45D26CAF}"/>
    <cellStyle name="Normal 2 48 6 2" xfId="22938" xr:uid="{96FA8373-EC56-4EF6-8FEF-514DCC08E04E}"/>
    <cellStyle name="Normal 2 48 7" xfId="20111" xr:uid="{520E8501-9202-4CF1-93B7-3BCC0756DEE4}"/>
    <cellStyle name="Normal 2 48 8" xfId="29641" xr:uid="{F2A73DCE-CFA8-44BB-9C74-30D98673403A}"/>
    <cellStyle name="Normal 2 49" xfId="7905" xr:uid="{8E9E3417-86E5-436F-8E77-1469D8499984}"/>
    <cellStyle name="Normal 2 49 2" xfId="8327" xr:uid="{6115A9D0-E29D-4188-8DFF-91D0B909A523}"/>
    <cellStyle name="Normal 2 49 2 2" xfId="10189" xr:uid="{82F3DB68-4FB6-4E26-BD1B-7138696BA59F}"/>
    <cellStyle name="Normal 2 49 2 2 2" xfId="18417" xr:uid="{FDB0303D-BFAB-4B0A-9840-F44500CD8CA4}"/>
    <cellStyle name="Normal 2 49 2 2 2 2" xfId="24929" xr:uid="{810216E4-9D2B-4A97-9252-192D493D1880}"/>
    <cellStyle name="Normal 2 49 2 2 3" xfId="22094" xr:uid="{2E1719ED-44D7-470F-95AF-5308C78AD114}"/>
    <cellStyle name="Normal 2 49 2 3" xfId="17007" xr:uid="{4C5AC2AF-63AA-48D4-880D-10390DEAA7B5}"/>
    <cellStyle name="Normal 2 49 2 3 2" xfId="23664" xr:uid="{63D25823-5B3C-4E89-B0B9-7EF039B739FE}"/>
    <cellStyle name="Normal 2 49 2 4" xfId="20532" xr:uid="{C40EC5A5-2CA2-4355-AE3E-C2DADB009830}"/>
    <cellStyle name="Normal 2 49 3" xfId="9274" xr:uid="{0E35B3E3-6CD9-497E-9F51-BFBC67B39EA9}"/>
    <cellStyle name="Normal 2 49 3 2" xfId="10613" xr:uid="{9F4E7256-DA8C-45CC-A1B0-1BC141ADA2CC}"/>
    <cellStyle name="Normal 2 49 3 2 2" xfId="18841" xr:uid="{0605DD51-F6C6-49F0-BDCB-98F703440B72}"/>
    <cellStyle name="Normal 2 49 3 2 2 2" xfId="25353" xr:uid="{1F2D13F6-7CC5-48DA-B7F3-0E8C16618486}"/>
    <cellStyle name="Normal 2 49 3 2 3" xfId="22518" xr:uid="{1BEDC629-1F3C-4FF7-A2EF-FB886E70A987}"/>
    <cellStyle name="Normal 2 49 3 3" xfId="17521" xr:uid="{23EF529F-07BD-4ACF-8370-E3712EB06429}"/>
    <cellStyle name="Normal 2 49 3 3 2" xfId="24097" xr:uid="{6D16B31C-EC02-4029-AB85-BCF7282F0373}"/>
    <cellStyle name="Normal 2 49 3 4" xfId="21262" xr:uid="{D905CB69-94F8-4577-9F11-9CF5D8FCA21D}"/>
    <cellStyle name="Normal 2 49 4" xfId="9771" xr:uid="{FF76892B-2D55-47BC-BD19-A704ADD9D144}"/>
    <cellStyle name="Normal 2 49 4 2" xfId="17999" xr:uid="{10FF357D-BFD6-4798-9386-05268C15991A}"/>
    <cellStyle name="Normal 2 49 4 2 2" xfId="24511" xr:uid="{709279ED-E172-4CAB-9361-77ED3C436FEE}"/>
    <cellStyle name="Normal 2 49 4 3" xfId="21676" xr:uid="{C3FDA03C-ABB8-44CC-899E-75C7BC05676A}"/>
    <cellStyle name="Normal 2 49 5" xfId="11048" xr:uid="{9D4D175A-0938-4B8D-8967-638D74477D27}"/>
    <cellStyle name="Normal 2 49 5 2" xfId="22940" xr:uid="{C68A84C0-8489-4203-94FC-5888A75C79B8}"/>
    <cellStyle name="Normal 2 49 6" xfId="20114" xr:uid="{76C9EF7B-3581-4A23-8AE3-8640A7585803}"/>
    <cellStyle name="Normal 2 49 7" xfId="49543" xr:uid="{F75CA6AA-E1D2-4CC5-A422-40F8A78FE8C6}"/>
    <cellStyle name="Normal 2 5" xfId="149" xr:uid="{B26E3186-608A-4572-98C7-BBBE324B8BBF}"/>
    <cellStyle name="Normal 2 5 10" xfId="6323" xr:uid="{653E233D-3138-49E0-A604-BF1AC148DFE7}"/>
    <cellStyle name="Normal 2 5 11" xfId="6324" xr:uid="{8B75655A-E36A-410A-8F74-F776FBF02983}"/>
    <cellStyle name="Normal 2 5 12" xfId="6325" xr:uid="{F20507F0-BB5F-420B-A859-D04AF8028F8C}"/>
    <cellStyle name="Normal 2 5 13" xfId="6326" xr:uid="{2274B78D-69EB-4AF2-B853-2E0FE65923CE}"/>
    <cellStyle name="Normal 2 5 14" xfId="6327" xr:uid="{FFBCAB35-9166-42C9-B486-F037602FDFE8}"/>
    <cellStyle name="Normal 2 5 15" xfId="6328" xr:uid="{4CE666A7-E505-478B-A537-383220D2BDAE}"/>
    <cellStyle name="Normal 2 5 16" xfId="6329" xr:uid="{13ED4B99-91A5-4547-8DA2-92BFB0E36888}"/>
    <cellStyle name="Normal 2 5 17" xfId="8897" xr:uid="{3090DAC3-107D-4F7E-BD7F-04AE76015ECD}"/>
    <cellStyle name="Normal 2 5 2" xfId="2275" xr:uid="{86EE90C7-ACF1-49FA-9A4D-E654CB9E3BA2}"/>
    <cellStyle name="Normal 2 5 2 10" xfId="11049" xr:uid="{0D52FC0E-06DF-4679-A3A6-1C5587E8003C}"/>
    <cellStyle name="Normal 2 5 2 10 2" xfId="22941" xr:uid="{22D0447E-DFF6-46B1-BFE0-68F5A986F6E7}"/>
    <cellStyle name="Normal 2 5 2 11" xfId="19633" xr:uid="{B69CEB94-06C8-4D03-85AA-E17CDCBF3DA5}"/>
    <cellStyle name="Normal 2 5 2 12" xfId="4537" xr:uid="{65B935BA-3C3E-4986-9B5E-5934A24D392F}"/>
    <cellStyle name="Normal 2 5 2 2" xfId="4586" xr:uid="{4F6698DD-A9EB-4ACF-8EE4-97EA513DC380}"/>
    <cellStyle name="Normal 2 5 2 2 2" xfId="6331" xr:uid="{6FF722CB-1CA2-46B6-B505-1059DBDB9B7C}"/>
    <cellStyle name="Normal 2 5 2 2 3" xfId="7931" xr:uid="{6DCE1BAB-DEDB-482D-BC9E-2DD588684848}"/>
    <cellStyle name="Normal 2 5 2 2 3 2" xfId="8352" xr:uid="{48DECA9C-BBB5-418C-A0AA-3877C60E73D1}"/>
    <cellStyle name="Normal 2 5 2 2 3 2 2" xfId="10214" xr:uid="{754D18CD-4F5D-4FE4-9572-E76D85A3627F}"/>
    <cellStyle name="Normal 2 5 2 2 3 2 2 2" xfId="18442" xr:uid="{0F1BE4D8-BB18-42AA-8016-4C42C2371A94}"/>
    <cellStyle name="Normal 2 5 2 2 3 2 2 2 2" xfId="24954" xr:uid="{500C7BD7-FE91-49F1-B172-B8DA3FBDACDF}"/>
    <cellStyle name="Normal 2 5 2 2 3 2 2 3" xfId="22119" xr:uid="{04C1D8A5-A713-4959-A24A-8B59BC855437}"/>
    <cellStyle name="Normal 2 5 2 2 3 2 3" xfId="17032" xr:uid="{2816C027-B023-40A8-9FA9-2D912C889039}"/>
    <cellStyle name="Normal 2 5 2 2 3 2 3 2" xfId="23689" xr:uid="{CADEA8A7-29D3-4B7E-93F9-8235D3787B70}"/>
    <cellStyle name="Normal 2 5 2 2 3 2 4" xfId="20557" xr:uid="{149E9E3B-2DFA-4233-BF23-EB9631D50E46}"/>
    <cellStyle name="Normal 2 5 2 2 3 3" xfId="9276" xr:uid="{9FDBBBC4-0576-45A1-8B3E-00A8BED10D9E}"/>
    <cellStyle name="Normal 2 5 2 2 3 3 2" xfId="10615" xr:uid="{BE1F0D4D-B4BD-428F-BB7D-CA5FD1386775}"/>
    <cellStyle name="Normal 2 5 2 2 3 3 2 2" xfId="18843" xr:uid="{9C460F9D-65C7-4AAC-8EB0-D12B9F0B3A4C}"/>
    <cellStyle name="Normal 2 5 2 2 3 3 2 2 2" xfId="25355" xr:uid="{22F7B07E-FD1E-4BED-B105-FB52519E7579}"/>
    <cellStyle name="Normal 2 5 2 2 3 3 2 3" xfId="22520" xr:uid="{4559575D-C2C4-4314-934B-6012B22A741E}"/>
    <cellStyle name="Normal 2 5 2 2 3 3 3" xfId="17523" xr:uid="{D0B4A0DC-12CF-4D26-8CCD-2822124371E1}"/>
    <cellStyle name="Normal 2 5 2 2 3 3 3 2" xfId="24099" xr:uid="{282BD6A1-EC50-4ABC-9597-4D9A94AB8888}"/>
    <cellStyle name="Normal 2 5 2 2 3 3 4" xfId="21264" xr:uid="{532E4839-7C69-4F38-8F0C-E66A3A950001}"/>
    <cellStyle name="Normal 2 5 2 2 3 4" xfId="9796" xr:uid="{C4BAF4BB-15B8-4AB9-9F33-0E6E4161D331}"/>
    <cellStyle name="Normal 2 5 2 2 3 4 2" xfId="18024" xr:uid="{83F1152E-F679-4109-8D3E-886A21234FCC}"/>
    <cellStyle name="Normal 2 5 2 2 3 4 2 2" xfId="24536" xr:uid="{71CBAA9B-A981-433B-9FBF-66CF8FA3CD40}"/>
    <cellStyle name="Normal 2 5 2 2 3 4 3" xfId="21701" xr:uid="{E1908234-A0AA-44B1-9858-3201FB57A4EB}"/>
    <cellStyle name="Normal 2 5 2 2 3 5" xfId="11051" xr:uid="{C4FF33D5-522F-4C98-A0E8-1FFD10613593}"/>
    <cellStyle name="Normal 2 5 2 2 3 5 2" xfId="22943" xr:uid="{93A47291-44FE-4CF3-B0D5-B47D6BE2E16D}"/>
    <cellStyle name="Normal 2 5 2 2 3 6" xfId="20139" xr:uid="{039C7AA8-1A7A-4B6C-A68B-6431E04824D9}"/>
    <cellStyle name="Normal 2 5 2 2 4" xfId="8143" xr:uid="{62302BB3-078B-41A6-A7B9-6E9B2AC20669}"/>
    <cellStyle name="Normal 2 5 2 2 4 2" xfId="10005" xr:uid="{05E7FD3D-6FBF-4C99-B7DB-700ACD27EABD}"/>
    <cellStyle name="Normal 2 5 2 2 4 2 2" xfId="18233" xr:uid="{1353C2D1-DC0B-41D3-A0AA-59DA25A9BC5C}"/>
    <cellStyle name="Normal 2 5 2 2 4 2 2 2" xfId="24745" xr:uid="{4FA10AE9-1F65-49F9-98C7-DB70372EA2F3}"/>
    <cellStyle name="Normal 2 5 2 2 4 2 3" xfId="21910" xr:uid="{B1756E05-F9CC-451D-96C5-7E09A28A5ED0}"/>
    <cellStyle name="Normal 2 5 2 2 4 3" xfId="16841" xr:uid="{90B89C68-0F35-4F1D-BBB6-BC9477D1EE48}"/>
    <cellStyle name="Normal 2 5 2 2 4 3 2" xfId="23500" xr:uid="{B3BD321D-D7ED-42C8-91AC-FE324595E442}"/>
    <cellStyle name="Normal 2 5 2 2 4 4" xfId="20348" xr:uid="{D8290C2D-7B9F-4DA2-8856-A1F705BB899C}"/>
    <cellStyle name="Normal 2 5 2 2 5" xfId="9275" xr:uid="{78B8214B-DBBC-44C2-9331-DEBABEF889BD}"/>
    <cellStyle name="Normal 2 5 2 2 5 2" xfId="10614" xr:uid="{C054FFD3-C8F9-48A8-B00C-B66787AC07F5}"/>
    <cellStyle name="Normal 2 5 2 2 5 2 2" xfId="18842" xr:uid="{51375B26-554D-4939-B798-242699FC6344}"/>
    <cellStyle name="Normal 2 5 2 2 5 2 2 2" xfId="25354" xr:uid="{F7F019BE-6AE6-4A7B-827D-5EC3A8C58297}"/>
    <cellStyle name="Normal 2 5 2 2 5 2 3" xfId="22519" xr:uid="{ACAF82CA-D1E0-4BDC-B6E4-ECE7EC9047F1}"/>
    <cellStyle name="Normal 2 5 2 2 5 3" xfId="17522" xr:uid="{FE865E90-6674-481A-BD2F-A040BC27D165}"/>
    <cellStyle name="Normal 2 5 2 2 5 3 2" xfId="24098" xr:uid="{717BF399-62E7-42F5-8209-D316838D6A9E}"/>
    <cellStyle name="Normal 2 5 2 2 5 4" xfId="21263" xr:uid="{0D72F012-274F-487A-A886-AABBEED3A067}"/>
    <cellStyle name="Normal 2 5 2 2 6" xfId="9587" xr:uid="{ECDD3B45-A519-43D4-AE08-548218183865}"/>
    <cellStyle name="Normal 2 5 2 2 6 2" xfId="17815" xr:uid="{AD22939E-5F01-4D82-9B35-12BE0D5FCF86}"/>
    <cellStyle name="Normal 2 5 2 2 6 2 2" xfId="24327" xr:uid="{D4DECF0B-8A93-4151-B707-C74326751019}"/>
    <cellStyle name="Normal 2 5 2 2 6 3" xfId="21492" xr:uid="{6F912875-BA6B-40E8-86E3-18F1043BBAE5}"/>
    <cellStyle name="Normal 2 5 2 2 7" xfId="11050" xr:uid="{B3DAC31B-3933-46DC-8DBA-51E2FABFE69C}"/>
    <cellStyle name="Normal 2 5 2 2 7 2" xfId="22942" xr:uid="{B323E9BD-39E1-4347-85B2-2E70916ABBE6}"/>
    <cellStyle name="Normal 2 5 2 2 8" xfId="19663" xr:uid="{45156210-B439-4A13-8DAB-D3259EAF71AA}"/>
    <cellStyle name="Normal 2 5 2 3" xfId="6330" xr:uid="{E30EC6EE-8F56-4813-A86E-8DD0B0DEE835}"/>
    <cellStyle name="Normal 2 5 2 3 2" xfId="7962" xr:uid="{58623B12-1592-4DB1-BD82-EBFEA729700B}"/>
    <cellStyle name="Normal 2 5 2 3 2 2" xfId="8381" xr:uid="{1EF7C234-BAC9-4ABD-B38E-434A8115C2F3}"/>
    <cellStyle name="Normal 2 5 2 3 2 2 2" xfId="10243" xr:uid="{74CB0F02-A6AB-40E9-B07D-CCBF58A33C51}"/>
    <cellStyle name="Normal 2 5 2 3 2 2 2 2" xfId="18471" xr:uid="{AC4A0A7C-38D8-4E8D-85CC-63C3893AC245}"/>
    <cellStyle name="Normal 2 5 2 3 2 2 2 2 2" xfId="24983" xr:uid="{A5542739-9572-4434-B905-7DA56F6D1292}"/>
    <cellStyle name="Normal 2 5 2 3 2 2 2 3" xfId="22148" xr:uid="{7D7A9822-A720-4DC9-8551-97C37D231AE9}"/>
    <cellStyle name="Normal 2 5 2 3 2 2 3" xfId="17061" xr:uid="{AB0B367D-F65D-43EB-A888-0AF4256952E4}"/>
    <cellStyle name="Normal 2 5 2 3 2 2 3 2" xfId="23718" xr:uid="{555E0A95-CCB2-48B9-A82D-E537DEC303BC}"/>
    <cellStyle name="Normal 2 5 2 3 2 2 4" xfId="20586" xr:uid="{6F6BD17D-5BCF-4FE8-8C60-F439CB6B0956}"/>
    <cellStyle name="Normal 2 5 2 3 2 3" xfId="9278" xr:uid="{1005337C-EA9B-49E2-B4DC-38139B40D6C0}"/>
    <cellStyle name="Normal 2 5 2 3 2 3 2" xfId="10617" xr:uid="{0A41C167-67D9-4CCA-8943-838873CE9409}"/>
    <cellStyle name="Normal 2 5 2 3 2 3 2 2" xfId="18845" xr:uid="{ECF200B4-2E26-45E7-9626-CBA49B0B89CF}"/>
    <cellStyle name="Normal 2 5 2 3 2 3 2 2 2" xfId="25357" xr:uid="{CE51AC74-84A1-4AB7-83BD-1CD4432C0015}"/>
    <cellStyle name="Normal 2 5 2 3 2 3 2 3" xfId="22522" xr:uid="{67B32E5A-36ED-4A76-9BB1-62493438BA66}"/>
    <cellStyle name="Normal 2 5 2 3 2 3 3" xfId="17525" xr:uid="{A051060B-6FB0-4725-AF4D-ADC5ADED260A}"/>
    <cellStyle name="Normal 2 5 2 3 2 3 3 2" xfId="24101" xr:uid="{E973A112-5060-44AC-86D4-49B291655AA2}"/>
    <cellStyle name="Normal 2 5 2 3 2 3 4" xfId="21266" xr:uid="{54B0B188-78FA-42FE-9147-17D8C6E1D64E}"/>
    <cellStyle name="Normal 2 5 2 3 2 4" xfId="9825" xr:uid="{728F9387-EE1D-41E4-8B6E-618242D39177}"/>
    <cellStyle name="Normal 2 5 2 3 2 4 2" xfId="18053" xr:uid="{B08C63E2-9D4B-4CCD-BD0E-D4E001831E51}"/>
    <cellStyle name="Normal 2 5 2 3 2 4 2 2" xfId="24565" xr:uid="{9FF04342-A74B-41F0-899E-97AAC7CFD37F}"/>
    <cellStyle name="Normal 2 5 2 3 2 4 3" xfId="21730" xr:uid="{C778AFF6-8496-49D2-8D11-6B7A1FDD42EE}"/>
    <cellStyle name="Normal 2 5 2 3 2 5" xfId="11053" xr:uid="{E4C3A540-C255-43A7-BB2E-5C2B8EB58FFF}"/>
    <cellStyle name="Normal 2 5 2 3 2 5 2" xfId="22945" xr:uid="{662C3B36-09AF-412E-99E1-932FE6ADA701}"/>
    <cellStyle name="Normal 2 5 2 3 2 6" xfId="20168" xr:uid="{19B2265C-DDE3-4DD6-AD38-56B7D72A8356}"/>
    <cellStyle name="Normal 2 5 2 3 3" xfId="8172" xr:uid="{049434E3-19EC-4218-BAD0-6E098E9BC1ED}"/>
    <cellStyle name="Normal 2 5 2 3 3 2" xfId="10034" xr:uid="{EEF5CA6F-5D48-4951-ABD4-7B5CB486953A}"/>
    <cellStyle name="Normal 2 5 2 3 3 2 2" xfId="18262" xr:uid="{758016A6-4579-4B35-90F7-73FB3E786AC8}"/>
    <cellStyle name="Normal 2 5 2 3 3 2 2 2" xfId="24774" xr:uid="{409ECD5F-D192-4248-97A3-DF32A6023A3B}"/>
    <cellStyle name="Normal 2 5 2 3 3 2 3" xfId="21939" xr:uid="{45EE2DD4-D116-42A0-A731-71E7EF4A08CD}"/>
    <cellStyle name="Normal 2 5 2 3 3 3" xfId="16861" xr:uid="{CA524334-B997-4EE9-B9A1-E498B7585956}"/>
    <cellStyle name="Normal 2 5 2 3 3 3 2" xfId="23520" xr:uid="{6F2736C1-3246-4A87-A77E-6FBF50536FFB}"/>
    <cellStyle name="Normal 2 5 2 3 3 4" xfId="20377" xr:uid="{38AE533F-110C-4A47-A305-10AAC0EC1341}"/>
    <cellStyle name="Normal 2 5 2 3 4" xfId="9277" xr:uid="{F7932667-3865-40D8-9054-51A19989981E}"/>
    <cellStyle name="Normal 2 5 2 3 4 2" xfId="10616" xr:uid="{F7571921-8F86-4BF5-AE68-9F5E0B20F7B6}"/>
    <cellStyle name="Normal 2 5 2 3 4 2 2" xfId="18844" xr:uid="{BE2B57C3-A15F-48BA-A639-D9E0F62B0DD6}"/>
    <cellStyle name="Normal 2 5 2 3 4 2 2 2" xfId="25356" xr:uid="{1A34C2C3-AE35-404C-ACE0-05DBA25C5208}"/>
    <cellStyle name="Normal 2 5 2 3 4 2 3" xfId="22521" xr:uid="{913EACD6-DBF7-4181-8B7B-623EE98821BF}"/>
    <cellStyle name="Normal 2 5 2 3 4 3" xfId="17524" xr:uid="{868A50A3-F283-417D-9B87-1BEC444C724B}"/>
    <cellStyle name="Normal 2 5 2 3 4 3 2" xfId="24100" xr:uid="{4F8AF3BD-5A14-4628-9471-E15265E18E22}"/>
    <cellStyle name="Normal 2 5 2 3 4 4" xfId="21265" xr:uid="{C359799C-092C-4737-865D-37436029EF30}"/>
    <cellStyle name="Normal 2 5 2 3 5" xfId="9616" xr:uid="{5FB0E7D5-712F-40CE-8B03-BFC465E40EEA}"/>
    <cellStyle name="Normal 2 5 2 3 5 2" xfId="17844" xr:uid="{9590830A-B14D-4085-BACC-08129FA4A38E}"/>
    <cellStyle name="Normal 2 5 2 3 5 2 2" xfId="24356" xr:uid="{8DDFD0F9-BF7E-431F-A8BB-FDBE726870FC}"/>
    <cellStyle name="Normal 2 5 2 3 5 3" xfId="21521" xr:uid="{D96C4A2E-2DD1-49A5-8FBA-A08804367FE1}"/>
    <cellStyle name="Normal 2 5 2 3 6" xfId="11052" xr:uid="{51EFD498-CD45-42FF-9AA4-2E932778F94C}"/>
    <cellStyle name="Normal 2 5 2 3 6 2" xfId="22944" xr:uid="{6E3DB6F8-0286-4243-8702-85605FFF483C}"/>
    <cellStyle name="Normal 2 5 2 3 7" xfId="19733" xr:uid="{64A0C629-FC92-4D07-B327-89AF21B6A014}"/>
    <cellStyle name="Normal 2 5 2 4" xfId="7815" xr:uid="{F03A96DF-1972-4FAD-8C86-957DBEF188D0}"/>
    <cellStyle name="Normal 2 5 2 4 2" xfId="8057" xr:uid="{5A3A38F9-20BC-44D8-9E31-FDA6C9985F51}"/>
    <cellStyle name="Normal 2 5 2 4 2 2" xfId="8476" xr:uid="{451FD4C9-1FEB-4D8D-B570-9E93EAC30D5C}"/>
    <cellStyle name="Normal 2 5 2 4 2 2 2" xfId="10338" xr:uid="{F14E74FB-B215-4F62-A1E8-139EDA3FD96F}"/>
    <cellStyle name="Normal 2 5 2 4 2 2 2 2" xfId="18566" xr:uid="{C8CC3A81-3BF4-423C-B930-0F1019F159E3}"/>
    <cellStyle name="Normal 2 5 2 4 2 2 2 2 2" xfId="25078" xr:uid="{212A35A8-6B56-4FFD-BB0C-FAEF953ABE13}"/>
    <cellStyle name="Normal 2 5 2 4 2 2 2 3" xfId="22243" xr:uid="{A1C2E995-0FF6-4904-A1F4-1A00814DEAB4}"/>
    <cellStyle name="Normal 2 5 2 4 2 2 3" xfId="17156" xr:uid="{B921F593-BD07-4AEA-BE88-6354937441DB}"/>
    <cellStyle name="Normal 2 5 2 4 2 2 3 2" xfId="23813" xr:uid="{D687C036-0569-4E6E-AE66-79771EE6EB31}"/>
    <cellStyle name="Normal 2 5 2 4 2 2 4" xfId="20681" xr:uid="{CA8EBEB8-A3F5-4CE1-B84E-92E43166E25C}"/>
    <cellStyle name="Normal 2 5 2 4 2 3" xfId="9280" xr:uid="{6122E252-43A1-4BC4-AEBF-F1E90E23E4DA}"/>
    <cellStyle name="Normal 2 5 2 4 2 3 2" xfId="10619" xr:uid="{A22C82F0-698E-4F40-8CB0-7358DDEAE385}"/>
    <cellStyle name="Normal 2 5 2 4 2 3 2 2" xfId="18847" xr:uid="{880EFFB1-8686-4570-BC75-F4A47CF90F2E}"/>
    <cellStyle name="Normal 2 5 2 4 2 3 2 2 2" xfId="25359" xr:uid="{8CC9E3D3-2327-42B0-A857-1CBB727E1928}"/>
    <cellStyle name="Normal 2 5 2 4 2 3 2 3" xfId="22524" xr:uid="{E390C638-508C-443F-943C-BBE396F20805}"/>
    <cellStyle name="Normal 2 5 2 4 2 3 3" xfId="17527" xr:uid="{36DF126B-10FA-43E1-923F-C70D678C2119}"/>
    <cellStyle name="Normal 2 5 2 4 2 3 3 2" xfId="24103" xr:uid="{DF6326C8-B123-4AC3-97F8-6552EE5B1073}"/>
    <cellStyle name="Normal 2 5 2 4 2 3 4" xfId="21268" xr:uid="{6D825A09-214A-423E-AB31-E5060919C3C9}"/>
    <cellStyle name="Normal 2 5 2 4 2 4" xfId="9920" xr:uid="{75F4B05C-C0B8-42AF-887A-E9AA40EB576F}"/>
    <cellStyle name="Normal 2 5 2 4 2 4 2" xfId="18148" xr:uid="{63B99E42-72FF-4490-BF3B-58D9638DC5AD}"/>
    <cellStyle name="Normal 2 5 2 4 2 4 2 2" xfId="24660" xr:uid="{C69ADA3E-75F8-49AA-AC0E-4A805718B8E4}"/>
    <cellStyle name="Normal 2 5 2 4 2 4 3" xfId="21825" xr:uid="{F1BF5D61-013D-4FB9-9F02-28D1AAE08489}"/>
    <cellStyle name="Normal 2 5 2 4 2 5" xfId="11055" xr:uid="{62588276-D8E8-4D7C-B512-D381393C2D68}"/>
    <cellStyle name="Normal 2 5 2 4 2 5 2" xfId="22947" xr:uid="{34F94189-5CFA-4E16-BED5-94C2DA3AE09A}"/>
    <cellStyle name="Normal 2 5 2 4 2 6" xfId="20263" xr:uid="{C525B8D5-5CEB-4001-8B06-FF54BB7666A5}"/>
    <cellStyle name="Normal 2 5 2 4 3" xfId="8267" xr:uid="{2B65D55D-BDCD-4879-A72A-9112EC39EBDD}"/>
    <cellStyle name="Normal 2 5 2 4 3 2" xfId="10129" xr:uid="{E01E6D93-B60A-44AC-87B3-83AFAA0CEA11}"/>
    <cellStyle name="Normal 2 5 2 4 3 2 2" xfId="18357" xr:uid="{FC2CBBA5-33B8-4544-AE62-8112292F6C4E}"/>
    <cellStyle name="Normal 2 5 2 4 3 2 2 2" xfId="24869" xr:uid="{BA1B4BE6-7EF2-4E25-9666-43ADBD7E3E5D}"/>
    <cellStyle name="Normal 2 5 2 4 3 2 3" xfId="22034" xr:uid="{0995EB07-8334-4E5A-9BC9-EF7ECC72B935}"/>
    <cellStyle name="Normal 2 5 2 4 3 3" xfId="16948" xr:uid="{76E99009-EDB2-4423-9015-7450B58F7DC7}"/>
    <cellStyle name="Normal 2 5 2 4 3 3 2" xfId="23605" xr:uid="{B0F4E9ED-FC67-4DE5-B1A5-7ABB75A66E83}"/>
    <cellStyle name="Normal 2 5 2 4 3 4" xfId="20472" xr:uid="{E8242396-FC8B-4740-AF6F-4153A7323CFE}"/>
    <cellStyle name="Normal 2 5 2 4 4" xfId="9279" xr:uid="{5B5008F4-54C7-439A-9141-66548FD9BD6A}"/>
    <cellStyle name="Normal 2 5 2 4 4 2" xfId="10618" xr:uid="{EA1AAC63-FABD-455A-8FF6-85EAA48CF01A}"/>
    <cellStyle name="Normal 2 5 2 4 4 2 2" xfId="18846" xr:uid="{DAB387F2-FD75-4ABF-B1BA-B6E8F84666D6}"/>
    <cellStyle name="Normal 2 5 2 4 4 2 2 2" xfId="25358" xr:uid="{79E01333-8455-4350-9A09-DCC3E9CE2E9B}"/>
    <cellStyle name="Normal 2 5 2 4 4 2 3" xfId="22523" xr:uid="{374D943C-4122-487C-992B-BD6AFE82CC82}"/>
    <cellStyle name="Normal 2 5 2 4 4 3" xfId="17526" xr:uid="{629438EB-A169-4DD7-93E1-626A3E9EA088}"/>
    <cellStyle name="Normal 2 5 2 4 4 3 2" xfId="24102" xr:uid="{47467B25-C997-482E-A8EC-CC484018D7CE}"/>
    <cellStyle name="Normal 2 5 2 4 4 4" xfId="21267" xr:uid="{E66D4265-076A-4266-9630-FD93F0BD9758}"/>
    <cellStyle name="Normal 2 5 2 4 5" xfId="9711" xr:uid="{1F4262A1-AA6F-4F41-81BB-7CE618CDB69B}"/>
    <cellStyle name="Normal 2 5 2 4 5 2" xfId="17939" xr:uid="{F357154E-FCBE-48F8-B9B6-07A3540015C9}"/>
    <cellStyle name="Normal 2 5 2 4 5 2 2" xfId="24451" xr:uid="{74CD9261-9390-4802-A6C6-9942F29F1C06}"/>
    <cellStyle name="Normal 2 5 2 4 5 3" xfId="21616" xr:uid="{2263DE43-3150-4A4B-ADF9-64978B6B22CE}"/>
    <cellStyle name="Normal 2 5 2 4 6" xfId="11054" xr:uid="{F5E18077-9507-4533-9175-6DB2200A637B}"/>
    <cellStyle name="Normal 2 5 2 4 6 2" xfId="22946" xr:uid="{DB0EE15F-EC1E-4C66-A97D-0399DD97471E}"/>
    <cellStyle name="Normal 2 5 2 4 7" xfId="20054" xr:uid="{202B6827-100B-447A-9B65-84414F7B2A7D}"/>
    <cellStyle name="Normal 2 5 2 5" xfId="7894" xr:uid="{206E460F-4290-492C-9A3E-93B72924F97E}"/>
    <cellStyle name="Normal 2 5 2 5 2" xfId="8107" xr:uid="{2A5D788D-FC76-427F-8697-B195E3E1967B}"/>
    <cellStyle name="Normal 2 5 2 5 2 2" xfId="8525" xr:uid="{09846E08-5416-4189-A263-3547C0571A86}"/>
    <cellStyle name="Normal 2 5 2 5 2 2 2" xfId="10387" xr:uid="{DC7EEBAF-DC59-42D1-9B4A-27041965B430}"/>
    <cellStyle name="Normal 2 5 2 5 2 2 2 2" xfId="18615" xr:uid="{E9B2FCEA-BE2A-45CC-A886-F7FF5F6787FF}"/>
    <cellStyle name="Normal 2 5 2 5 2 2 2 2 2" xfId="25127" xr:uid="{4EF57A6B-98A0-4723-B288-A2E5993E1FC7}"/>
    <cellStyle name="Normal 2 5 2 5 2 2 2 3" xfId="22292" xr:uid="{8D3B883E-335B-4854-901E-573D7451C7F8}"/>
    <cellStyle name="Normal 2 5 2 5 2 2 3" xfId="17205" xr:uid="{D0F4D44B-EEC4-4CCE-B658-8C9293D03461}"/>
    <cellStyle name="Normal 2 5 2 5 2 2 3 2" xfId="23862" xr:uid="{637BC680-3688-45D3-8CF3-13DD951134BB}"/>
    <cellStyle name="Normal 2 5 2 5 2 2 4" xfId="20730" xr:uid="{EE7C634D-DB91-4422-BDC8-DA91316DAEB8}"/>
    <cellStyle name="Normal 2 5 2 5 2 3" xfId="9282" xr:uid="{9E140060-ECD0-4635-8DAE-C12C4942E948}"/>
    <cellStyle name="Normal 2 5 2 5 2 3 2" xfId="10621" xr:uid="{76AFF8F8-8A93-493C-A656-B885C5A88C08}"/>
    <cellStyle name="Normal 2 5 2 5 2 3 2 2" xfId="18849" xr:uid="{D52F6A94-5063-4970-9D46-C3999FD46019}"/>
    <cellStyle name="Normal 2 5 2 5 2 3 2 2 2" xfId="25361" xr:uid="{9A71C970-3C68-4F90-B728-73C206E2948D}"/>
    <cellStyle name="Normal 2 5 2 5 2 3 2 3" xfId="22526" xr:uid="{06B703D6-AE88-4135-9986-4A89B6D4305B}"/>
    <cellStyle name="Normal 2 5 2 5 2 3 3" xfId="17529" xr:uid="{4D8B16D0-2413-462E-8845-8734A31F5AFD}"/>
    <cellStyle name="Normal 2 5 2 5 2 3 3 2" xfId="24105" xr:uid="{95DAEB06-B170-4FE2-9EA7-490A8EE6445B}"/>
    <cellStyle name="Normal 2 5 2 5 2 3 4" xfId="21270" xr:uid="{A35E1A8C-F342-4095-9BD0-FAB3FC19322D}"/>
    <cellStyle name="Normal 2 5 2 5 2 4" xfId="9969" xr:uid="{4F769E4F-8E7F-4CD2-9109-23122C381AD7}"/>
    <cellStyle name="Normal 2 5 2 5 2 4 2" xfId="18197" xr:uid="{B3229FBA-B48A-4123-997E-F07BA52A46CD}"/>
    <cellStyle name="Normal 2 5 2 5 2 4 2 2" xfId="24709" xr:uid="{58A69158-FF42-4B23-AF44-3105658E06C2}"/>
    <cellStyle name="Normal 2 5 2 5 2 4 3" xfId="21874" xr:uid="{0AB9B491-7EFB-475A-BA1C-26733C085FC5}"/>
    <cellStyle name="Normal 2 5 2 5 2 5" xfId="11057" xr:uid="{A17F1A24-644E-4134-BFA6-6691CA52E78C}"/>
    <cellStyle name="Normal 2 5 2 5 2 5 2" xfId="22949" xr:uid="{D315EEA3-FD44-4E1E-8B2C-CA39E121EC1D}"/>
    <cellStyle name="Normal 2 5 2 5 2 6" xfId="20312" xr:uid="{5357A163-3AA8-42E0-B9FC-E313C0BFAD4A}"/>
    <cellStyle name="Normal 2 5 2 5 3" xfId="8316" xr:uid="{122A9222-27D5-49D6-A76C-5FD053C5E442}"/>
    <cellStyle name="Normal 2 5 2 5 3 2" xfId="10178" xr:uid="{0D6DC8E3-4CA3-4C9C-A3A2-F84EED711DD0}"/>
    <cellStyle name="Normal 2 5 2 5 3 2 2" xfId="18406" xr:uid="{9C3A82DD-A79B-4781-ACDD-2797F09FCC0F}"/>
    <cellStyle name="Normal 2 5 2 5 3 2 2 2" xfId="24918" xr:uid="{3141EB7F-3EAF-4044-9325-15624A3F1BFD}"/>
    <cellStyle name="Normal 2 5 2 5 3 2 3" xfId="22083" xr:uid="{D1228617-C09D-45BD-9E08-635AB3AD36D0}"/>
    <cellStyle name="Normal 2 5 2 5 3 3" xfId="16996" xr:uid="{2EA7C338-303E-41C7-BC48-8292779AFA96}"/>
    <cellStyle name="Normal 2 5 2 5 3 3 2" xfId="23653" xr:uid="{6C0B5B44-A3F3-4EA9-A79F-3DF7853B33C2}"/>
    <cellStyle name="Normal 2 5 2 5 3 4" xfId="20521" xr:uid="{8F420028-B59A-4234-BFC3-CA85D0767304}"/>
    <cellStyle name="Normal 2 5 2 5 4" xfId="9281" xr:uid="{8618143B-A0C8-4B69-8CC6-A2726064A046}"/>
    <cellStyle name="Normal 2 5 2 5 4 2" xfId="10620" xr:uid="{D9B62E06-8947-4FA6-9606-6404400D9B3E}"/>
    <cellStyle name="Normal 2 5 2 5 4 2 2" xfId="18848" xr:uid="{D081F335-047D-46CA-9BF2-CFAD48E06A19}"/>
    <cellStyle name="Normal 2 5 2 5 4 2 2 2" xfId="25360" xr:uid="{73AD5661-7960-4298-B12F-2FA64780C3A0}"/>
    <cellStyle name="Normal 2 5 2 5 4 2 3" xfId="22525" xr:uid="{AF7216A1-13A1-447A-ABEA-6FCECFDEDB4F}"/>
    <cellStyle name="Normal 2 5 2 5 4 3" xfId="17528" xr:uid="{23FE6337-AA79-4A99-814F-61B5BC851071}"/>
    <cellStyle name="Normal 2 5 2 5 4 3 2" xfId="24104" xr:uid="{761189B4-7718-48D1-924C-D5B5BC17F5EB}"/>
    <cellStyle name="Normal 2 5 2 5 4 4" xfId="21269" xr:uid="{289190C2-B468-4CF2-9729-157789B1D9A4}"/>
    <cellStyle name="Normal 2 5 2 5 5" xfId="9760" xr:uid="{353E6FFE-C339-4E6D-B724-CFB2E9A9C76C}"/>
    <cellStyle name="Normal 2 5 2 5 5 2" xfId="17988" xr:uid="{003BEBDA-3912-4FD5-AC99-D1C556C1C013}"/>
    <cellStyle name="Normal 2 5 2 5 5 2 2" xfId="24500" xr:uid="{2D0F6B71-6CCF-4A6D-914D-874E2C875AEF}"/>
    <cellStyle name="Normal 2 5 2 5 5 3" xfId="21665" xr:uid="{6CA1A12A-CE51-4CC2-80BF-A0487D5D14E3}"/>
    <cellStyle name="Normal 2 5 2 5 6" xfId="11056" xr:uid="{BD6E854B-3BB5-4A93-9124-0A3E18E8A7FD}"/>
    <cellStyle name="Normal 2 5 2 5 6 2" xfId="22948" xr:uid="{95F3C616-B4E6-4763-B4C2-5D2E44A8851F}"/>
    <cellStyle name="Normal 2 5 2 5 7" xfId="20103" xr:uid="{8BA47944-78A6-44CF-8CD4-4BB771E9F167}"/>
    <cellStyle name="Normal 2 5 2 6" xfId="7910" xr:uid="{66B8139C-3B77-440A-BC43-7BEEE402F9E3}"/>
    <cellStyle name="Normal 2 5 2 6 2" xfId="8332" xr:uid="{F9BE74BE-B965-46EA-9910-0221C92555ED}"/>
    <cellStyle name="Normal 2 5 2 6 2 2" xfId="10194" xr:uid="{93021FF7-FEC7-4BAF-BD56-E4DB2EE7B098}"/>
    <cellStyle name="Normal 2 5 2 6 2 2 2" xfId="18422" xr:uid="{06A3C7D5-1FDF-4EDC-B2AA-936CDEA62265}"/>
    <cellStyle name="Normal 2 5 2 6 2 2 2 2" xfId="24934" xr:uid="{314844AA-D319-47D7-AD1A-06EA9D8E15BB}"/>
    <cellStyle name="Normal 2 5 2 6 2 2 3" xfId="22099" xr:uid="{C303C628-5C93-433F-A18C-502D2952F539}"/>
    <cellStyle name="Normal 2 5 2 6 2 3" xfId="17012" xr:uid="{901BE1EB-5A56-4A93-9009-D73CC3E3D6D8}"/>
    <cellStyle name="Normal 2 5 2 6 2 3 2" xfId="23669" xr:uid="{E47A99FC-9259-41B2-8C50-9475CCA29118}"/>
    <cellStyle name="Normal 2 5 2 6 2 4" xfId="20537" xr:uid="{5878E578-F5B2-41A1-9A95-F8F0E3422DDC}"/>
    <cellStyle name="Normal 2 5 2 6 3" xfId="9283" xr:uid="{16E57B9E-222D-4709-A7DA-BF98F29F3677}"/>
    <cellStyle name="Normal 2 5 2 6 3 2" xfId="10622" xr:uid="{1009355B-84FB-4BDA-BA60-8A6791518EE2}"/>
    <cellStyle name="Normal 2 5 2 6 3 2 2" xfId="18850" xr:uid="{0633357E-8776-4832-AA84-1776FF0A75B0}"/>
    <cellStyle name="Normal 2 5 2 6 3 2 2 2" xfId="25362" xr:uid="{11CAB7D2-8483-4AA8-899D-1096B1885DF6}"/>
    <cellStyle name="Normal 2 5 2 6 3 2 3" xfId="22527" xr:uid="{88B75815-45BB-42F0-B983-07DFE52005AC}"/>
    <cellStyle name="Normal 2 5 2 6 3 3" xfId="17530" xr:uid="{97B68172-A47B-4F54-98AE-C50B123FC081}"/>
    <cellStyle name="Normal 2 5 2 6 3 3 2" xfId="24106" xr:uid="{6B659597-B62C-4C55-AA36-6799E73BD714}"/>
    <cellStyle name="Normal 2 5 2 6 3 4" xfId="21271" xr:uid="{431A1917-23FB-4059-B27F-156C6137D2F3}"/>
    <cellStyle name="Normal 2 5 2 6 4" xfId="9776" xr:uid="{85648B74-DF43-4AF9-8150-6B479833AFEA}"/>
    <cellStyle name="Normal 2 5 2 6 4 2" xfId="18004" xr:uid="{F3263851-1E83-46AB-95B2-7D04D4DE99A7}"/>
    <cellStyle name="Normal 2 5 2 6 4 2 2" xfId="24516" xr:uid="{E189CCDC-8B72-476E-95FE-94038BD82965}"/>
    <cellStyle name="Normal 2 5 2 6 4 3" xfId="21681" xr:uid="{78B6C413-3E30-4EB7-937C-B41D846A4764}"/>
    <cellStyle name="Normal 2 5 2 6 5" xfId="11058" xr:uid="{2CFFB3F1-BC0E-4851-9256-AB975764AA4B}"/>
    <cellStyle name="Normal 2 5 2 6 5 2" xfId="22950" xr:uid="{839641D1-F784-4FB0-97DA-D45B96CE81E3}"/>
    <cellStyle name="Normal 2 5 2 6 6" xfId="20119" xr:uid="{BBD63425-55DB-4551-BE7A-F7FEDCDF91D9}"/>
    <cellStyle name="Normal 2 5 2 7" xfId="8123" xr:uid="{8DE0D80D-F0AB-4F91-8437-1004620A2125}"/>
    <cellStyle name="Normal 2 5 2 7 2" xfId="9985" xr:uid="{60D6DDF9-283B-4C48-847D-73C473F6EE9A}"/>
    <cellStyle name="Normal 2 5 2 7 2 2" xfId="18213" xr:uid="{A7A6886D-AAD8-4256-984F-FD4A3ADECFFD}"/>
    <cellStyle name="Normal 2 5 2 7 2 2 2" xfId="24725" xr:uid="{2BB00492-6D68-48B7-A202-00C7AA4AE6EB}"/>
    <cellStyle name="Normal 2 5 2 7 2 3" xfId="21890" xr:uid="{BAB76768-E1E6-4A1D-B089-B892EB32A492}"/>
    <cellStyle name="Normal 2 5 2 7 3" xfId="16829" xr:uid="{E5F8B901-8951-4B76-9E97-F94F14831249}"/>
    <cellStyle name="Normal 2 5 2 7 3 2" xfId="23488" xr:uid="{A75B87AD-84D0-4D1D-86F4-6E8AA1DB3FFD}"/>
    <cellStyle name="Normal 2 5 2 7 4" xfId="20328" xr:uid="{1A859CD5-9B5B-414F-9922-1BFCC00B2D2E}"/>
    <cellStyle name="Normal 2 5 2 8" xfId="8898" xr:uid="{FE699256-11E4-4D10-9338-E30B5B835BDB}"/>
    <cellStyle name="Normal 2 5 2 8 2" xfId="10405" xr:uid="{17CF27E5-A669-4921-8B1F-7732F537C693}"/>
    <cellStyle name="Normal 2 5 2 8 2 2" xfId="18633" xr:uid="{8DB4BB70-4F39-4F06-9FD2-706BAD30816D}"/>
    <cellStyle name="Normal 2 5 2 8 2 2 2" xfId="25145" xr:uid="{6C4300C5-0A24-4909-8A77-3E580290BA66}"/>
    <cellStyle name="Normal 2 5 2 8 2 3" xfId="22310" xr:uid="{EB96B046-ECB1-493C-B83E-F6A8667C7D35}"/>
    <cellStyle name="Normal 2 5 2 8 3" xfId="17275" xr:uid="{AFD8F1A1-F710-44E9-9852-1BD93C9DCE31}"/>
    <cellStyle name="Normal 2 5 2 8 3 2" xfId="23887" xr:uid="{3141F481-4A06-48B2-8E38-2695863F2D0B}"/>
    <cellStyle name="Normal 2 5 2 8 4" xfId="20969" xr:uid="{A5E5FEE4-550D-4160-A49B-24BCFA3C96A9}"/>
    <cellStyle name="Normal 2 5 2 9" xfId="9567" xr:uid="{D8873890-5233-4AB1-A808-EA7CFC65F078}"/>
    <cellStyle name="Normal 2 5 2 9 2" xfId="17795" xr:uid="{FBD6F9B9-491A-4C82-8AA3-AF1C878E836A}"/>
    <cellStyle name="Normal 2 5 2 9 2 2" xfId="24307" xr:uid="{166176B0-0034-41CE-B375-13AEFD4A72B4}"/>
    <cellStyle name="Normal 2 5 2 9 3" xfId="21472" xr:uid="{40500D98-AEDE-454B-A2E0-CA9D850834F7}"/>
    <cellStyle name="Normal 2 5 3" xfId="1130" xr:uid="{4846FAFB-1806-4EA8-A7EA-8067B3C955F7}"/>
    <cellStyle name="Normal 2 5 4" xfId="6332" xr:uid="{486D216D-AFAC-4DA0-A9C5-FA7C806FD84D}"/>
    <cellStyle name="Normal 2 5 5" xfId="6333" xr:uid="{213DA531-917B-49EB-AB26-F3AD9FBCF556}"/>
    <cellStyle name="Normal 2 5 6" xfId="6334" xr:uid="{8FE1B288-6BB2-4C20-9A05-D427C4F028A3}"/>
    <cellStyle name="Normal 2 5 7" xfId="6335" xr:uid="{43878FE6-23E7-4744-BD1A-B85BDB339B82}"/>
    <cellStyle name="Normal 2 5 8" xfId="6336" xr:uid="{33116D71-07DD-4126-9EAE-49DAE3BAC258}"/>
    <cellStyle name="Normal 2 5 9" xfId="6337" xr:uid="{F294FBD2-C3B0-492C-898E-26FF3F6C2929}"/>
    <cellStyle name="Normal 2 50" xfId="8118" xr:uid="{2931B4D4-A235-44BE-89B8-83DEF1EFA7C6}"/>
    <cellStyle name="Normal 2 50 2" xfId="9980" xr:uid="{81D5C6B5-9190-4657-9F9A-CEB90B458EB2}"/>
    <cellStyle name="Normal 2 50 2 2" xfId="18208" xr:uid="{0CCBCC15-984C-4FE8-863B-23ECBDB50731}"/>
    <cellStyle name="Normal 2 50 2 2 2" xfId="24720" xr:uid="{85E3E672-5A39-453A-A640-5AE74152932C}"/>
    <cellStyle name="Normal 2 50 2 3" xfId="21885" xr:uid="{8D1BC321-6486-4BDB-AE94-B991C482EC7E}"/>
    <cellStyle name="Normal 2 50 3" xfId="16825" xr:uid="{2FD55CFE-C134-4AF7-B60E-E3EC2AE2F8A9}"/>
    <cellStyle name="Normal 2 50 3 2" xfId="23484" xr:uid="{B2191B26-F850-4981-BFE9-822C2B2F7B08}"/>
    <cellStyle name="Normal 2 50 4" xfId="20323" xr:uid="{6D3735C7-A3FD-4C0B-BEC7-5487F20E47BB}"/>
    <cellStyle name="Normal 2 50 5" xfId="29627" xr:uid="{B4A16F42-AF89-42E2-BFAC-41FE015DBE40}"/>
    <cellStyle name="Normal 2 51" xfId="8755" xr:uid="{E34910E5-0169-4E8D-95C9-50503E9BE05D}"/>
    <cellStyle name="Normal 2 51 2" xfId="17248" xr:uid="{534E5FE1-7556-49F0-AE77-B598BB0AC010}"/>
    <cellStyle name="Normal 2 52" xfId="9535" xr:uid="{1C373BAF-6C36-478B-9A8D-A1EA0F3FE5F2}"/>
    <cellStyle name="Normal 2 52 2" xfId="17765" xr:uid="{41F78D29-400B-473D-BE5E-5F067B2E0545}"/>
    <cellStyle name="Normal 2 53" xfId="9562" xr:uid="{781788BB-A1CF-4B74-BAE7-0148B7EE1973}"/>
    <cellStyle name="Normal 2 53 2" xfId="17790" xr:uid="{0E757FFE-4A8A-48BD-A88F-752EA6550B40}"/>
    <cellStyle name="Normal 2 53 2 2" xfId="24302" xr:uid="{4CC8B35D-45B3-4C43-8404-B43750F45FAC}"/>
    <cellStyle name="Normal 2 53 3" xfId="21467" xr:uid="{C9116CE4-6070-4FCA-94E5-B58039CC6165}"/>
    <cellStyle name="Normal 2 54" xfId="10818" xr:uid="{561D4E9A-2700-4B06-8F63-45AA1D092488}"/>
    <cellStyle name="Normal 2 54 2" xfId="19046" xr:uid="{9F1A4BB9-8067-4C9E-B974-98D5250EEF0E}"/>
    <cellStyle name="Normal 2 54 2 2" xfId="25558" xr:uid="{8A0E4979-A053-4094-AC99-D9251259DFB8}"/>
    <cellStyle name="Normal 2 54 3" xfId="22723" xr:uid="{E0B4E94C-5DBE-4E0D-B8B7-3C082C1930A7}"/>
    <cellStyle name="Normal 2 55" xfId="19601" xr:uid="{B437D889-D525-416A-9113-335A6A95CB56}"/>
    <cellStyle name="Normal 2 6" xfId="150" xr:uid="{9857AE37-A6E5-4B15-BF02-EC93DCDE1EF8}"/>
    <cellStyle name="Normal 2 6 10" xfId="6339" xr:uid="{49511378-765A-4F8B-BF17-8E99C3F0DD06}"/>
    <cellStyle name="Normal 2 6 11" xfId="6340" xr:uid="{C7B354CC-00F1-4255-9EC2-157A236F788C}"/>
    <cellStyle name="Normal 2 6 12" xfId="6341" xr:uid="{02A16635-86F6-451E-BEB1-C88FE1C37C19}"/>
    <cellStyle name="Normal 2 6 13" xfId="6342" xr:uid="{DE057788-2D58-4FC9-BA7F-10A4432D4B70}"/>
    <cellStyle name="Normal 2 6 14" xfId="6343" xr:uid="{A54408CB-8742-4024-869B-00918E3968D8}"/>
    <cellStyle name="Normal 2 6 15" xfId="6344" xr:uid="{5FC53EFB-5AB4-4A2C-8AE5-B6E0763970F8}"/>
    <cellStyle name="Normal 2 6 16" xfId="6345" xr:uid="{5A68352D-364B-4ADD-BD84-93D30C29369B}"/>
    <cellStyle name="Normal 2 6 17" xfId="6338" xr:uid="{9E8C94E3-9C17-4061-95F3-0AF32DB30397}"/>
    <cellStyle name="Normal 2 6 17 2" xfId="7963" xr:uid="{F407E3E9-0E71-48E7-A099-4E39004E18CF}"/>
    <cellStyle name="Normal 2 6 17 2 2" xfId="8382" xr:uid="{A4A8C3E7-8571-4F52-A908-7E8DC31BC198}"/>
    <cellStyle name="Normal 2 6 17 2 2 2" xfId="10244" xr:uid="{B2B91536-02E9-4D5C-8852-B435EDDC4DE6}"/>
    <cellStyle name="Normal 2 6 17 2 2 2 2" xfId="18472" xr:uid="{1329D9AD-6D96-4088-8B15-4AAE4A2C7975}"/>
    <cellStyle name="Normal 2 6 17 2 2 2 2 2" xfId="24984" xr:uid="{75A7EBB5-FCA8-4B96-A9EB-73268D417BD2}"/>
    <cellStyle name="Normal 2 6 17 2 2 2 3" xfId="22149" xr:uid="{5A146E1E-528D-4B9A-9DB6-91914295BE2C}"/>
    <cellStyle name="Normal 2 6 17 2 2 3" xfId="17062" xr:uid="{D75875B6-971E-4216-A868-30F4B7C88331}"/>
    <cellStyle name="Normal 2 6 17 2 2 3 2" xfId="23719" xr:uid="{87347F88-D2B3-4DE4-BB0A-ABE375275D29}"/>
    <cellStyle name="Normal 2 6 17 2 2 4" xfId="20587" xr:uid="{978AB03A-C992-426C-AD90-C87D661EE372}"/>
    <cellStyle name="Normal 2 6 17 2 3" xfId="9285" xr:uid="{673EB350-59B8-476F-B2F3-112B0CBA0F78}"/>
    <cellStyle name="Normal 2 6 17 2 3 2" xfId="10624" xr:uid="{6C8F5113-BCE0-4EDD-9E04-7EEE88A433A7}"/>
    <cellStyle name="Normal 2 6 17 2 3 2 2" xfId="18852" xr:uid="{1FFFDB79-DF2D-4926-AF5A-9EC50CCDA17E}"/>
    <cellStyle name="Normal 2 6 17 2 3 2 2 2" xfId="25364" xr:uid="{CE3B181F-4387-4839-9C65-00E2F9E2F8A2}"/>
    <cellStyle name="Normal 2 6 17 2 3 2 3" xfId="22529" xr:uid="{4480C4C6-1D79-417B-A531-53CC9BDDC0FB}"/>
    <cellStyle name="Normal 2 6 17 2 3 3" xfId="17532" xr:uid="{F6979F28-C24C-4490-AD09-28161E0BF212}"/>
    <cellStyle name="Normal 2 6 17 2 3 3 2" xfId="24108" xr:uid="{1F210B07-0923-41BE-AF9E-365B11131742}"/>
    <cellStyle name="Normal 2 6 17 2 3 4" xfId="21273" xr:uid="{0676B516-669B-4657-9D40-2F55329CE16A}"/>
    <cellStyle name="Normal 2 6 17 2 4" xfId="9826" xr:uid="{70E06E5C-25F7-44C1-A91C-CDE1BF8973FC}"/>
    <cellStyle name="Normal 2 6 17 2 4 2" xfId="18054" xr:uid="{181FDFD6-0CF1-4D2A-A27C-B00A25D046B1}"/>
    <cellStyle name="Normal 2 6 17 2 4 2 2" xfId="24566" xr:uid="{4405BD78-20CF-417A-823D-6F47735A6CE5}"/>
    <cellStyle name="Normal 2 6 17 2 4 3" xfId="21731" xr:uid="{16C341C4-5AA0-48FE-B3B1-637BB127B6A6}"/>
    <cellStyle name="Normal 2 6 17 2 5" xfId="11060" xr:uid="{EDEF2195-C5CB-4340-87CC-ED5322C14AC0}"/>
    <cellStyle name="Normal 2 6 17 2 5 2" xfId="22952" xr:uid="{CD09BB06-AFD4-4581-BFC9-B749DD08941C}"/>
    <cellStyle name="Normal 2 6 17 2 6" xfId="20169" xr:uid="{0ACCD0A7-738E-4FAA-8CCF-38F8ABBC307A}"/>
    <cellStyle name="Normal 2 6 17 3" xfId="8173" xr:uid="{0BACDCC5-B7FD-4BC3-9A4A-B9DF3DBD8AD6}"/>
    <cellStyle name="Normal 2 6 17 3 2" xfId="10035" xr:uid="{7C877178-9337-4F9C-BB4D-6F97C0D9AEDD}"/>
    <cellStyle name="Normal 2 6 17 3 2 2" xfId="18263" xr:uid="{781DBFE8-9C67-430B-B5D7-6FFC0E45F62F}"/>
    <cellStyle name="Normal 2 6 17 3 2 2 2" xfId="24775" xr:uid="{44D779E1-966F-43D3-A904-5E28916E0A89}"/>
    <cellStyle name="Normal 2 6 17 3 2 3" xfId="21940" xr:uid="{25007BF4-0CD5-41EF-BDF0-AD8E62B926A6}"/>
    <cellStyle name="Normal 2 6 17 3 3" xfId="16862" xr:uid="{AB4CDDB1-5035-40E0-B943-DD7D08F23FBD}"/>
    <cellStyle name="Normal 2 6 17 3 3 2" xfId="23521" xr:uid="{D6CA5F3B-E523-4820-B425-B7048925B187}"/>
    <cellStyle name="Normal 2 6 17 3 4" xfId="20378" xr:uid="{E8502D34-0890-48AB-A933-8D0DC27A649D}"/>
    <cellStyle name="Normal 2 6 17 4" xfId="9284" xr:uid="{70226F23-08A3-4E4F-87CC-CF50BAB9A3F1}"/>
    <cellStyle name="Normal 2 6 17 4 2" xfId="10623" xr:uid="{94C3A5E3-F176-4AE6-A58E-139DDDE40655}"/>
    <cellStyle name="Normal 2 6 17 4 2 2" xfId="18851" xr:uid="{3AC44EF6-5B15-403F-98DF-BECCF58DD591}"/>
    <cellStyle name="Normal 2 6 17 4 2 2 2" xfId="25363" xr:uid="{2326A0D8-348E-4A97-97A2-58E69C36A07E}"/>
    <cellStyle name="Normal 2 6 17 4 2 3" xfId="22528" xr:uid="{B894E2E1-2CD1-49EA-B4FE-0246D9ACC57E}"/>
    <cellStyle name="Normal 2 6 17 4 3" xfId="17531" xr:uid="{50B3DA78-07E1-4CCB-A523-FC4BB09CA4E3}"/>
    <cellStyle name="Normal 2 6 17 4 3 2" xfId="24107" xr:uid="{08D45F1B-7BF3-40A0-BC24-70E364A71EC3}"/>
    <cellStyle name="Normal 2 6 17 4 4" xfId="21272" xr:uid="{D96C7233-21B0-4644-AEA2-7DA0F0EAE953}"/>
    <cellStyle name="Normal 2 6 17 5" xfId="9617" xr:uid="{4495A0BF-CB88-4D48-98B7-02B911778570}"/>
    <cellStyle name="Normal 2 6 17 5 2" xfId="17845" xr:uid="{5197A29C-5332-4B50-AD5D-2670F7C9051B}"/>
    <cellStyle name="Normal 2 6 17 5 2 2" xfId="24357" xr:uid="{938E9AD8-2B14-4C29-8DE1-5223C0CE6AC5}"/>
    <cellStyle name="Normal 2 6 17 5 3" xfId="21522" xr:uid="{86B7E7A3-F411-4CFB-9644-3FF7E26161EB}"/>
    <cellStyle name="Normal 2 6 17 6" xfId="11059" xr:uid="{1F9834B1-A22C-4E78-A018-254F514D5323}"/>
    <cellStyle name="Normal 2 6 17 6 2" xfId="22951" xr:uid="{AEA01D7C-31DC-4AF3-928F-5529418B47CF}"/>
    <cellStyle name="Normal 2 6 17 7" xfId="19734" xr:uid="{5343F9AE-2921-4502-918D-84D7A5BBDCD5}"/>
    <cellStyle name="Normal 2 6 18" xfId="7895" xr:uid="{CEDB0098-D1CC-444D-AA92-E1729B81D0A1}"/>
    <cellStyle name="Normal 2 6 18 2" xfId="8108" xr:uid="{37565396-6E33-441B-BAD7-618B7A18949E}"/>
    <cellStyle name="Normal 2 6 18 2 2" xfId="8526" xr:uid="{971A4C9D-F68C-4D00-ADA2-8A57595AD4C0}"/>
    <cellStyle name="Normal 2 6 18 2 2 2" xfId="10388" xr:uid="{5652AF23-C145-4B4A-B1DB-7E4A0E7D6C87}"/>
    <cellStyle name="Normal 2 6 18 2 2 2 2" xfId="18616" xr:uid="{BF32B479-8490-45B2-9C4B-09E4F21815A5}"/>
    <cellStyle name="Normal 2 6 18 2 2 2 2 2" xfId="25128" xr:uid="{D4F49DB7-59A9-48D3-9F99-36C4C7E9C280}"/>
    <cellStyle name="Normal 2 6 18 2 2 2 3" xfId="22293" xr:uid="{3D58500B-019D-45D6-BF26-AA5D218140C4}"/>
    <cellStyle name="Normal 2 6 18 2 2 3" xfId="17206" xr:uid="{CFF57A24-69C3-4201-97B0-3926C7C56B79}"/>
    <cellStyle name="Normal 2 6 18 2 2 3 2" xfId="23863" xr:uid="{7726C971-C539-4C48-AB04-4F243E119A7F}"/>
    <cellStyle name="Normal 2 6 18 2 2 4" xfId="20731" xr:uid="{8ABCAFAF-289B-4F50-BBCF-480FFDBC7DA3}"/>
    <cellStyle name="Normal 2 6 18 2 3" xfId="9287" xr:uid="{A723A948-313A-405E-B285-AD1A356D219B}"/>
    <cellStyle name="Normal 2 6 18 2 3 2" xfId="10626" xr:uid="{C1A29BE4-20A4-4712-8CC2-E9ECC67D9A74}"/>
    <cellStyle name="Normal 2 6 18 2 3 2 2" xfId="18854" xr:uid="{3C33AB5B-6D39-487D-AFB1-8116EB634C4E}"/>
    <cellStyle name="Normal 2 6 18 2 3 2 2 2" xfId="25366" xr:uid="{E15CD96B-7032-436D-85E2-319F3CB18D2A}"/>
    <cellStyle name="Normal 2 6 18 2 3 2 3" xfId="22531" xr:uid="{0FF1E994-7638-4D81-A1AD-786E56BC04BF}"/>
    <cellStyle name="Normal 2 6 18 2 3 3" xfId="17534" xr:uid="{35B78F09-BCBF-4BDB-8DD7-0DFF59F720F1}"/>
    <cellStyle name="Normal 2 6 18 2 3 3 2" xfId="24110" xr:uid="{60CF0D0C-EFB5-4E38-8CB9-9F9106F76FA8}"/>
    <cellStyle name="Normal 2 6 18 2 3 4" xfId="21275" xr:uid="{79EDFB5C-22B3-452F-9124-AF346B8D5F10}"/>
    <cellStyle name="Normal 2 6 18 2 4" xfId="9970" xr:uid="{5CB155E4-1A28-426B-AB65-3EBEE3B7A12F}"/>
    <cellStyle name="Normal 2 6 18 2 4 2" xfId="18198" xr:uid="{6E3F0012-6B49-4059-8AD0-B44D50C8ADC1}"/>
    <cellStyle name="Normal 2 6 18 2 4 2 2" xfId="24710" xr:uid="{654D3F87-D5FF-485A-8B87-2676A21202A7}"/>
    <cellStyle name="Normal 2 6 18 2 4 3" xfId="21875" xr:uid="{CF92D286-2432-44CA-8F10-0E663304D994}"/>
    <cellStyle name="Normal 2 6 18 2 5" xfId="11062" xr:uid="{DB3B27B8-FC0B-4C88-8950-E7720448CA39}"/>
    <cellStyle name="Normal 2 6 18 2 5 2" xfId="22954" xr:uid="{E41C5FD1-70D1-438E-A938-A6892C52725A}"/>
    <cellStyle name="Normal 2 6 18 2 6" xfId="20313" xr:uid="{32EDE7A5-850D-4928-9D3D-43FC2F7BD35B}"/>
    <cellStyle name="Normal 2 6 18 3" xfId="8317" xr:uid="{E5049C80-E499-4EE2-A49D-EF42C1121FBB}"/>
    <cellStyle name="Normal 2 6 18 3 2" xfId="10179" xr:uid="{8FD4B9FB-D24F-4162-99A3-F12FF429A70D}"/>
    <cellStyle name="Normal 2 6 18 3 2 2" xfId="18407" xr:uid="{7030712B-8DFB-47A7-BBE7-ED50C41AB14F}"/>
    <cellStyle name="Normal 2 6 18 3 2 2 2" xfId="24919" xr:uid="{1E5375A5-1C81-4E5F-8C88-8C1E91F94CE0}"/>
    <cellStyle name="Normal 2 6 18 3 2 3" xfId="22084" xr:uid="{AEBDCABA-19E2-438B-BF14-008EBFF731D6}"/>
    <cellStyle name="Normal 2 6 18 3 3" xfId="16997" xr:uid="{A3B97283-9B34-46BB-ABF0-C5A287C53497}"/>
    <cellStyle name="Normal 2 6 18 3 3 2" xfId="23654" xr:uid="{B2676724-5AC5-4E8F-BF8B-E23376D1D8C4}"/>
    <cellStyle name="Normal 2 6 18 3 4" xfId="20522" xr:uid="{3123B58D-58B7-4261-8790-D571CBFCE086}"/>
    <cellStyle name="Normal 2 6 18 4" xfId="9286" xr:uid="{255A058B-F8F6-4836-B1F4-0E801CA2742E}"/>
    <cellStyle name="Normal 2 6 18 4 2" xfId="10625" xr:uid="{7D6A0FA3-130C-4BE2-B493-654E1B9E6893}"/>
    <cellStyle name="Normal 2 6 18 4 2 2" xfId="18853" xr:uid="{F471D39D-0868-4A25-86B0-E94F258645C7}"/>
    <cellStyle name="Normal 2 6 18 4 2 2 2" xfId="25365" xr:uid="{AD4A2C24-C336-4C48-B076-435979E06510}"/>
    <cellStyle name="Normal 2 6 18 4 2 3" xfId="22530" xr:uid="{560EB777-1381-416F-BB45-B2368910A4F9}"/>
    <cellStyle name="Normal 2 6 18 4 3" xfId="17533" xr:uid="{A5B6394D-6825-4842-887D-BAF7D83DE42C}"/>
    <cellStyle name="Normal 2 6 18 4 3 2" xfId="24109" xr:uid="{AAB2B1DA-E9CF-4B89-A292-DB31FE5B0B4E}"/>
    <cellStyle name="Normal 2 6 18 4 4" xfId="21274" xr:uid="{3B36EA3E-C465-46B8-A113-A3E1E8E50A3B}"/>
    <cellStyle name="Normal 2 6 18 5" xfId="9761" xr:uid="{A4DCB4BA-8210-456A-8254-C877D2E7BF43}"/>
    <cellStyle name="Normal 2 6 18 5 2" xfId="17989" xr:uid="{9AFE4DB4-C874-40DD-BD63-0E689CC7B65C}"/>
    <cellStyle name="Normal 2 6 18 5 2 2" xfId="24501" xr:uid="{3F628E33-E094-474E-869A-E6CFD80C514F}"/>
    <cellStyle name="Normal 2 6 18 5 3" xfId="21666" xr:uid="{89B58EFB-92B5-413A-80F8-D09851C1BB1E}"/>
    <cellStyle name="Normal 2 6 18 6" xfId="11061" xr:uid="{8FD8F127-41A5-4D7F-901E-60801E263C46}"/>
    <cellStyle name="Normal 2 6 18 6 2" xfId="22953" xr:uid="{CBBE6CDD-6913-40FE-9B87-60FDD6E5B8C3}"/>
    <cellStyle name="Normal 2 6 18 7" xfId="20104" xr:uid="{F9B1460A-DA83-4CF3-AFDF-C755E4ACC18C}"/>
    <cellStyle name="Normal 2 6 19" xfId="7911" xr:uid="{DF59A082-6016-43FB-9A33-20C1054FD49C}"/>
    <cellStyle name="Normal 2 6 19 2" xfId="8333" xr:uid="{23B5CB19-5BD6-4BCA-8051-5BA1E431D07F}"/>
    <cellStyle name="Normal 2 6 19 2 2" xfId="10195" xr:uid="{73D66DE0-0C43-40FD-9AE2-E69596ABAA1F}"/>
    <cellStyle name="Normal 2 6 19 2 2 2" xfId="18423" xr:uid="{33174357-9B29-4E80-AC95-2141FF771866}"/>
    <cellStyle name="Normal 2 6 19 2 2 2 2" xfId="24935" xr:uid="{C80B31A3-3169-4820-A2C9-9E1F9746DE59}"/>
    <cellStyle name="Normal 2 6 19 2 2 3" xfId="22100" xr:uid="{7D7D3A01-8C54-481A-8492-683DEC2F17D9}"/>
    <cellStyle name="Normal 2 6 19 2 3" xfId="17013" xr:uid="{CCFD9C5E-019C-44C7-8F50-965AFD8C1F5F}"/>
    <cellStyle name="Normal 2 6 19 2 3 2" xfId="23670" xr:uid="{1AE53D16-0F04-4612-A23F-A0F95CD328EB}"/>
    <cellStyle name="Normal 2 6 19 2 4" xfId="20538" xr:uid="{D8D250A2-3582-485A-A21F-C2F4797D0C86}"/>
    <cellStyle name="Normal 2 6 19 3" xfId="9288" xr:uid="{D22582C8-15A4-4A32-A0C5-4957D1E6ED5A}"/>
    <cellStyle name="Normal 2 6 19 3 2" xfId="10627" xr:uid="{D0877E9A-409B-4B71-B4F5-AF96329DCB50}"/>
    <cellStyle name="Normal 2 6 19 3 2 2" xfId="18855" xr:uid="{0E1ED5DC-6EAA-4FC9-9968-D8B92E19FDBD}"/>
    <cellStyle name="Normal 2 6 19 3 2 2 2" xfId="25367" xr:uid="{BD8CD9CB-98BA-4CB1-BE4E-B52696DC405A}"/>
    <cellStyle name="Normal 2 6 19 3 2 3" xfId="22532" xr:uid="{335EB25C-1010-4383-B222-E483FDA62C4F}"/>
    <cellStyle name="Normal 2 6 19 3 3" xfId="17535" xr:uid="{8C2EE8E6-FC4B-4B3E-BD86-94F9DD864E4D}"/>
    <cellStyle name="Normal 2 6 19 3 3 2" xfId="24111" xr:uid="{F4AE8B75-ECFC-45A9-B380-5103F4AD8772}"/>
    <cellStyle name="Normal 2 6 19 3 4" xfId="21276" xr:uid="{ED452794-FA33-4C8F-AC71-8579F07C4C07}"/>
    <cellStyle name="Normal 2 6 19 4" xfId="9777" xr:uid="{C5401C0A-53E1-42A2-A560-A11BDB2035BA}"/>
    <cellStyle name="Normal 2 6 19 4 2" xfId="18005" xr:uid="{F0808491-DAE1-4278-B5E7-3EE2B4C4D779}"/>
    <cellStyle name="Normal 2 6 19 4 2 2" xfId="24517" xr:uid="{F6582D9C-086A-4BE5-A654-1F8C17829781}"/>
    <cellStyle name="Normal 2 6 19 4 3" xfId="21682" xr:uid="{30671DB0-DA8E-433D-80DD-E7594563AB2B}"/>
    <cellStyle name="Normal 2 6 19 5" xfId="11063" xr:uid="{DEF2A531-DD71-4D62-9F18-0AA5AFDC2170}"/>
    <cellStyle name="Normal 2 6 19 5 2" xfId="22955" xr:uid="{E036515D-3D05-4983-9460-7CDB388CC25B}"/>
    <cellStyle name="Normal 2 6 19 6" xfId="20120" xr:uid="{32FB6595-2672-4DEC-BA17-39A9C488E22B}"/>
    <cellStyle name="Normal 2 6 2" xfId="2276" xr:uid="{F28DDC0D-93A6-4B07-BF68-6F68265BCF7F}"/>
    <cellStyle name="Normal 2 6 2 10" xfId="19665" xr:uid="{73AD255E-26F3-43CC-AF28-B9F8045FA64C}"/>
    <cellStyle name="Normal 2 6 2 11" xfId="4588" xr:uid="{D1E0B5D0-46D1-4025-BDC2-5E4773EF48FD}"/>
    <cellStyle name="Normal 2 6 2 2" xfId="6347" xr:uid="{210CA87C-E40C-4331-A206-8A87A892A916}"/>
    <cellStyle name="Normal 2 6 2 3" xfId="6346" xr:uid="{D39C8863-FC3C-4E0F-BBB9-7E0BBFEB1AF1}"/>
    <cellStyle name="Normal 2 6 2 3 2" xfId="7964" xr:uid="{B6254BB8-AB77-4495-9E8F-65D51C7D9BFD}"/>
    <cellStyle name="Normal 2 6 2 3 2 2" xfId="8383" xr:uid="{8F9703BF-33F0-4C27-9A4E-A489DD9BADF3}"/>
    <cellStyle name="Normal 2 6 2 3 2 2 2" xfId="10245" xr:uid="{7460F519-A031-4B08-98B5-2D5425589923}"/>
    <cellStyle name="Normal 2 6 2 3 2 2 2 2" xfId="18473" xr:uid="{8E5FF01B-5928-45B0-BB41-65AFD13B741C}"/>
    <cellStyle name="Normal 2 6 2 3 2 2 2 2 2" xfId="24985" xr:uid="{6A993E9E-EFAF-4FE2-A5CA-2FB1EE914282}"/>
    <cellStyle name="Normal 2 6 2 3 2 2 2 3" xfId="22150" xr:uid="{B9B987ED-5DB9-4627-BD2D-05FFAA96FB35}"/>
    <cellStyle name="Normal 2 6 2 3 2 2 3" xfId="17063" xr:uid="{CE8C5B06-23D0-43C1-994D-A04C8A8DE0A7}"/>
    <cellStyle name="Normal 2 6 2 3 2 2 3 2" xfId="23720" xr:uid="{810907C1-BC99-4637-AD83-946A928A67C5}"/>
    <cellStyle name="Normal 2 6 2 3 2 2 4" xfId="20588" xr:uid="{65012D11-880C-4225-88F2-58494C349984}"/>
    <cellStyle name="Normal 2 6 2 3 2 3" xfId="9291" xr:uid="{7D51DE13-4E45-4214-8132-A1BE89837238}"/>
    <cellStyle name="Normal 2 6 2 3 2 3 2" xfId="10630" xr:uid="{DE785346-E43C-4D32-9890-1218CE5645B5}"/>
    <cellStyle name="Normal 2 6 2 3 2 3 2 2" xfId="18858" xr:uid="{D3888727-9A18-43BB-B2CA-419DB3EF6A13}"/>
    <cellStyle name="Normal 2 6 2 3 2 3 2 2 2" xfId="25370" xr:uid="{2BC9169E-CE6D-49E3-98E2-A3696F1BE370}"/>
    <cellStyle name="Normal 2 6 2 3 2 3 2 3" xfId="22535" xr:uid="{5813A796-C07A-42ED-B82D-2C5887DC883B}"/>
    <cellStyle name="Normal 2 6 2 3 2 3 3" xfId="17538" xr:uid="{C8DCD402-E015-4E99-BD4E-BD2B6E0669F3}"/>
    <cellStyle name="Normal 2 6 2 3 2 3 3 2" xfId="24114" xr:uid="{086288D4-248A-4C88-8866-89B906921FF1}"/>
    <cellStyle name="Normal 2 6 2 3 2 3 4" xfId="21279" xr:uid="{E3D432DB-ED1B-46A2-8C49-7F6CD72311EE}"/>
    <cellStyle name="Normal 2 6 2 3 2 4" xfId="9827" xr:uid="{67E2C884-B4DF-40CB-BBCE-691A6645DEDB}"/>
    <cellStyle name="Normal 2 6 2 3 2 4 2" xfId="18055" xr:uid="{F9A95E62-3472-4EEF-8454-1283A3AFD785}"/>
    <cellStyle name="Normal 2 6 2 3 2 4 2 2" xfId="24567" xr:uid="{C09F310C-F42E-4A7F-BAA8-7E5251A5DB14}"/>
    <cellStyle name="Normal 2 6 2 3 2 4 3" xfId="21732" xr:uid="{B7F32903-FE02-4B21-8316-BFB3431B988A}"/>
    <cellStyle name="Normal 2 6 2 3 2 5" xfId="11066" xr:uid="{01E01F38-6044-4A11-932C-1372EDCE556F}"/>
    <cellStyle name="Normal 2 6 2 3 2 5 2" xfId="22958" xr:uid="{84D9F989-C9B1-4C68-AC74-297E4B07587D}"/>
    <cellStyle name="Normal 2 6 2 3 2 6" xfId="20170" xr:uid="{C1489592-579B-41F7-91F5-AA59455D8066}"/>
    <cellStyle name="Normal 2 6 2 3 3" xfId="8174" xr:uid="{9C698B65-5AAC-47A2-BEC6-85132947BF3E}"/>
    <cellStyle name="Normal 2 6 2 3 3 2" xfId="10036" xr:uid="{26D664A1-1DF6-47C5-848F-FEF93BF98641}"/>
    <cellStyle name="Normal 2 6 2 3 3 2 2" xfId="18264" xr:uid="{57818379-A847-4771-B22A-CA1745B8400B}"/>
    <cellStyle name="Normal 2 6 2 3 3 2 2 2" xfId="24776" xr:uid="{71BCC657-7FE2-412E-8352-05D01E269807}"/>
    <cellStyle name="Normal 2 6 2 3 3 2 3" xfId="21941" xr:uid="{329D3C34-2388-4655-87A5-2138BE811BBC}"/>
    <cellStyle name="Normal 2 6 2 3 3 3" xfId="16863" xr:uid="{85BAF426-C632-463D-88ED-59BB5C8896D9}"/>
    <cellStyle name="Normal 2 6 2 3 3 3 2" xfId="23522" xr:uid="{C9252C02-DCB8-484F-B1D9-0B54CD0CE779}"/>
    <cellStyle name="Normal 2 6 2 3 3 4" xfId="20379" xr:uid="{7CD9583C-8412-47CA-BEEB-453AB738BD93}"/>
    <cellStyle name="Normal 2 6 2 3 4" xfId="9290" xr:uid="{9FD7D396-2C77-4240-A738-CFF3F248A3AA}"/>
    <cellStyle name="Normal 2 6 2 3 4 2" xfId="10629" xr:uid="{3B95A2EB-3DF6-4081-9B76-8597A5592099}"/>
    <cellStyle name="Normal 2 6 2 3 4 2 2" xfId="18857" xr:uid="{EC9C0AF7-B152-447F-9EED-B083F8FFC429}"/>
    <cellStyle name="Normal 2 6 2 3 4 2 2 2" xfId="25369" xr:uid="{10DE0BB7-DE6A-45E8-83CD-FDAC826EBE22}"/>
    <cellStyle name="Normal 2 6 2 3 4 2 3" xfId="22534" xr:uid="{F2D2CB56-431F-4D8E-A6DC-8F49F30D4E7D}"/>
    <cellStyle name="Normal 2 6 2 3 4 3" xfId="17537" xr:uid="{E0288097-83F8-4C09-9291-0ECF3CB20088}"/>
    <cellStyle name="Normal 2 6 2 3 4 3 2" xfId="24113" xr:uid="{819EE23B-8569-4DC3-BAF3-63A9FA783562}"/>
    <cellStyle name="Normal 2 6 2 3 4 4" xfId="21278" xr:uid="{6F23028B-8FD7-47BC-A397-AD4C8C33C48E}"/>
    <cellStyle name="Normal 2 6 2 3 5" xfId="9618" xr:uid="{77D87716-2DBC-46D5-A038-41A95070E5B0}"/>
    <cellStyle name="Normal 2 6 2 3 5 2" xfId="17846" xr:uid="{E6FFBF5D-7E1F-43D5-83AE-2E79EEAC3BE4}"/>
    <cellStyle name="Normal 2 6 2 3 5 2 2" xfId="24358" xr:uid="{247B26E8-9837-45DE-A110-9C19585FCC75}"/>
    <cellStyle name="Normal 2 6 2 3 5 3" xfId="21523" xr:uid="{F6096BE7-63B5-4BE4-8C24-22D11C9CE1F4}"/>
    <cellStyle name="Normal 2 6 2 3 6" xfId="11065" xr:uid="{81CEC699-7A8D-4BC5-8EDB-2C44321E446E}"/>
    <cellStyle name="Normal 2 6 2 3 6 2" xfId="22957" xr:uid="{156B6D16-6917-44D4-8431-3186FB9C3317}"/>
    <cellStyle name="Normal 2 6 2 3 7" xfId="19735" xr:uid="{EF20C999-38C1-496B-9B17-C828182AF3C5}"/>
    <cellStyle name="Normal 2 6 2 4" xfId="7816" xr:uid="{3FD2275A-AE0E-45C3-BC83-D07E2BA2AC82}"/>
    <cellStyle name="Normal 2 6 2 4 2" xfId="8058" xr:uid="{B63380F9-C5C2-4B33-AC70-59738DA7E29A}"/>
    <cellStyle name="Normal 2 6 2 4 2 2" xfId="8477" xr:uid="{D9D487F9-4B25-4C0D-B596-BE9DD25116A4}"/>
    <cellStyle name="Normal 2 6 2 4 2 2 2" xfId="10339" xr:uid="{CF81A00E-17F3-427A-8E47-15412941F591}"/>
    <cellStyle name="Normal 2 6 2 4 2 2 2 2" xfId="18567" xr:uid="{1BCD7527-03BC-4968-81EA-A97068C71042}"/>
    <cellStyle name="Normal 2 6 2 4 2 2 2 2 2" xfId="25079" xr:uid="{543187B6-AB8D-480A-84B0-A8BFEBBF1F95}"/>
    <cellStyle name="Normal 2 6 2 4 2 2 2 3" xfId="22244" xr:uid="{E4622D68-4B00-44E9-B5EE-6653FBA9FACA}"/>
    <cellStyle name="Normal 2 6 2 4 2 2 3" xfId="17157" xr:uid="{5EE6E6C4-8D56-4BAA-BFAC-41C4755665F9}"/>
    <cellStyle name="Normal 2 6 2 4 2 2 3 2" xfId="23814" xr:uid="{9B60BF61-822C-4594-A4CA-6FF8E45C116F}"/>
    <cellStyle name="Normal 2 6 2 4 2 2 4" xfId="20682" xr:uid="{F54F97AD-F7E0-41B7-BD33-1013188B1F04}"/>
    <cellStyle name="Normal 2 6 2 4 2 3" xfId="9293" xr:uid="{8861D91B-6CA1-4264-B92F-F2BB3D75B68E}"/>
    <cellStyle name="Normal 2 6 2 4 2 3 2" xfId="10632" xr:uid="{355DD7D0-73CC-48AA-BD32-BC500CDAC825}"/>
    <cellStyle name="Normal 2 6 2 4 2 3 2 2" xfId="18860" xr:uid="{ADADE47E-32F3-4053-B9CF-3133EFB3DBE2}"/>
    <cellStyle name="Normal 2 6 2 4 2 3 2 2 2" xfId="25372" xr:uid="{42505AAD-6A71-4FD3-BEF1-B00F38EE2E03}"/>
    <cellStyle name="Normal 2 6 2 4 2 3 2 3" xfId="22537" xr:uid="{FE5FBCA3-5C42-4F39-BCC2-5124C489F5EA}"/>
    <cellStyle name="Normal 2 6 2 4 2 3 3" xfId="17540" xr:uid="{D2F9A4B3-6306-40E4-BF19-3F56BF839858}"/>
    <cellStyle name="Normal 2 6 2 4 2 3 3 2" xfId="24116" xr:uid="{1414E7B7-999E-41D8-97CD-475A494E190F}"/>
    <cellStyle name="Normal 2 6 2 4 2 3 4" xfId="21281" xr:uid="{F281EC51-E67D-42B7-A2B5-3D884A70504C}"/>
    <cellStyle name="Normal 2 6 2 4 2 4" xfId="9921" xr:uid="{E628A65A-B4EE-4111-8365-D70B47C4AD47}"/>
    <cellStyle name="Normal 2 6 2 4 2 4 2" xfId="18149" xr:uid="{F07D5FD3-69E6-4FF7-A865-3A557D4DE55A}"/>
    <cellStyle name="Normal 2 6 2 4 2 4 2 2" xfId="24661" xr:uid="{5640D629-D245-47B9-82D9-D8289EAA5AD8}"/>
    <cellStyle name="Normal 2 6 2 4 2 4 3" xfId="21826" xr:uid="{1329C88C-2CB2-4BD6-B146-EB010509B592}"/>
    <cellStyle name="Normal 2 6 2 4 2 5" xfId="11068" xr:uid="{D2D1B3D3-5125-4589-921D-0C209BDAD6BE}"/>
    <cellStyle name="Normal 2 6 2 4 2 5 2" xfId="22960" xr:uid="{4EAF1504-1256-4350-8545-5AA675AA542B}"/>
    <cellStyle name="Normal 2 6 2 4 2 6" xfId="20264" xr:uid="{C760684A-1813-46CF-B80E-37DC1DD65EFC}"/>
    <cellStyle name="Normal 2 6 2 4 3" xfId="8268" xr:uid="{DF585DE7-048E-4BAE-BD16-007C0A9D0FA2}"/>
    <cellStyle name="Normal 2 6 2 4 3 2" xfId="10130" xr:uid="{F29680DA-AB4D-4D11-92B4-B0CAD917ABFC}"/>
    <cellStyle name="Normal 2 6 2 4 3 2 2" xfId="18358" xr:uid="{E776AB4C-A3F9-450D-9106-0FE6CD29ABA1}"/>
    <cellStyle name="Normal 2 6 2 4 3 2 2 2" xfId="24870" xr:uid="{968D0270-BDD7-4B9B-9D6F-2316E5647F8B}"/>
    <cellStyle name="Normal 2 6 2 4 3 2 3" xfId="22035" xr:uid="{69808300-66CB-4C67-B6B4-AFD8FAF8C0E4}"/>
    <cellStyle name="Normal 2 6 2 4 3 3" xfId="16949" xr:uid="{524D5FF0-3E42-446B-981D-7C186A8DAAF0}"/>
    <cellStyle name="Normal 2 6 2 4 3 3 2" xfId="23606" xr:uid="{AFCE21B9-BE06-488D-B8A3-9AAFD2F060B1}"/>
    <cellStyle name="Normal 2 6 2 4 3 4" xfId="20473" xr:uid="{C1EB3A2B-1017-4036-9707-854F236721B9}"/>
    <cellStyle name="Normal 2 6 2 4 4" xfId="9292" xr:uid="{035519F8-F8A3-4D5D-9CBE-D1DEE16FD01B}"/>
    <cellStyle name="Normal 2 6 2 4 4 2" xfId="10631" xr:uid="{E1D9B5B4-12A5-44A8-B46D-C5BD9AC6C7D5}"/>
    <cellStyle name="Normal 2 6 2 4 4 2 2" xfId="18859" xr:uid="{84BAFCA3-BB79-4DFD-9661-42C1B61FCC06}"/>
    <cellStyle name="Normal 2 6 2 4 4 2 2 2" xfId="25371" xr:uid="{9C33B30F-4C5C-4F87-9DB8-49666E86AD3B}"/>
    <cellStyle name="Normal 2 6 2 4 4 2 3" xfId="22536" xr:uid="{50341F64-49F3-4C4F-94A9-76B9445B2297}"/>
    <cellStyle name="Normal 2 6 2 4 4 3" xfId="17539" xr:uid="{EEF81746-5D37-4DB0-9571-B9E804908B9E}"/>
    <cellStyle name="Normal 2 6 2 4 4 3 2" xfId="24115" xr:uid="{E565FCEA-A7E0-46F4-A476-C683485CD867}"/>
    <cellStyle name="Normal 2 6 2 4 4 4" xfId="21280" xr:uid="{8570F0AD-53DD-4A93-BB87-89BBFB304799}"/>
    <cellStyle name="Normal 2 6 2 4 5" xfId="9712" xr:uid="{628D199C-D0BA-4EEB-8134-65998854357F}"/>
    <cellStyle name="Normal 2 6 2 4 5 2" xfId="17940" xr:uid="{33F08635-DDB2-4523-98F5-F64C543F12FE}"/>
    <cellStyle name="Normal 2 6 2 4 5 2 2" xfId="24452" xr:uid="{9B62D773-2F8C-4DDB-8B98-D6E5E8F28132}"/>
    <cellStyle name="Normal 2 6 2 4 5 3" xfId="21617" xr:uid="{0D758CA8-DD77-4E04-8A08-DA9B7BCF7D8D}"/>
    <cellStyle name="Normal 2 6 2 4 6" xfId="11067" xr:uid="{9DC92386-3C00-46E0-BB1C-51E31068426B}"/>
    <cellStyle name="Normal 2 6 2 4 6 2" xfId="22959" xr:uid="{48B5CBFD-ABC8-4560-A0BD-12D889523A50}"/>
    <cellStyle name="Normal 2 6 2 4 7" xfId="20055" xr:uid="{8FCE940D-7BC2-4BA9-AF34-32FBA21427DD}"/>
    <cellStyle name="Normal 2 6 2 5" xfId="7933" xr:uid="{32979A32-486A-4567-A7DC-9FD37398E5C5}"/>
    <cellStyle name="Normal 2 6 2 5 2" xfId="8354" xr:uid="{CB91D731-8C88-4836-A7EF-841DD7EA24AA}"/>
    <cellStyle name="Normal 2 6 2 5 2 2" xfId="10216" xr:uid="{7FBEEF86-53BC-4713-8637-C2EC8E8804F5}"/>
    <cellStyle name="Normal 2 6 2 5 2 2 2" xfId="18444" xr:uid="{E4F38301-02BB-4BA3-9FF7-738F1A9AD853}"/>
    <cellStyle name="Normal 2 6 2 5 2 2 2 2" xfId="24956" xr:uid="{360F243A-2D60-409A-B42B-4E990EE488F1}"/>
    <cellStyle name="Normal 2 6 2 5 2 2 3" xfId="22121" xr:uid="{1558AB1D-125F-48ED-8C30-CC12CF9E67A6}"/>
    <cellStyle name="Normal 2 6 2 5 2 3" xfId="17034" xr:uid="{FF7CBDFF-4737-492F-961B-D66C03A7704C}"/>
    <cellStyle name="Normal 2 6 2 5 2 3 2" xfId="23691" xr:uid="{91FAC29D-D9C0-4920-B0CB-95AD6985625B}"/>
    <cellStyle name="Normal 2 6 2 5 2 4" xfId="20559" xr:uid="{176B3B9F-2019-4DDF-A8E6-EBF9D7AE56F6}"/>
    <cellStyle name="Normal 2 6 2 5 3" xfId="9294" xr:uid="{BA8F6877-A24C-4B18-BA42-929BA991F0BF}"/>
    <cellStyle name="Normal 2 6 2 5 3 2" xfId="10633" xr:uid="{C2F28AE1-258B-49DF-88FD-F65BA8733129}"/>
    <cellStyle name="Normal 2 6 2 5 3 2 2" xfId="18861" xr:uid="{FC690419-CA0C-4D77-AE3A-A6FDCCD86F72}"/>
    <cellStyle name="Normal 2 6 2 5 3 2 2 2" xfId="25373" xr:uid="{49CDB3DA-AFAD-402B-AFD9-453CA5EDCCD7}"/>
    <cellStyle name="Normal 2 6 2 5 3 2 3" xfId="22538" xr:uid="{70401A89-4635-4613-B711-767541731357}"/>
    <cellStyle name="Normal 2 6 2 5 3 3" xfId="17541" xr:uid="{6858D993-FD59-4145-9D88-FD1C64736EDB}"/>
    <cellStyle name="Normal 2 6 2 5 3 3 2" xfId="24117" xr:uid="{1E13D93D-736D-46EB-AAFE-E0A380226F78}"/>
    <cellStyle name="Normal 2 6 2 5 3 4" xfId="21282" xr:uid="{2731112C-7C33-4685-B621-E5AA1451E483}"/>
    <cellStyle name="Normal 2 6 2 5 4" xfId="9798" xr:uid="{A7B0B53A-73C8-431D-AA51-65CD658667B3}"/>
    <cellStyle name="Normal 2 6 2 5 4 2" xfId="18026" xr:uid="{5DD955A9-2C29-445B-AB93-2213318BF1C5}"/>
    <cellStyle name="Normal 2 6 2 5 4 2 2" xfId="24538" xr:uid="{68D08976-D212-4A07-A58C-F0735396405F}"/>
    <cellStyle name="Normal 2 6 2 5 4 3" xfId="21703" xr:uid="{A6B4F0BD-6CD1-4341-A8F9-52835565939B}"/>
    <cellStyle name="Normal 2 6 2 5 5" xfId="11069" xr:uid="{FF12AAF4-ADB5-42E2-9717-DBB8597E610A}"/>
    <cellStyle name="Normal 2 6 2 5 5 2" xfId="22961" xr:uid="{D508AB8A-3E72-4D50-8599-12F9F598FD9E}"/>
    <cellStyle name="Normal 2 6 2 5 6" xfId="20141" xr:uid="{F74BBBAB-74D4-4EA6-8ED8-6D4A5CCCFA31}"/>
    <cellStyle name="Normal 2 6 2 6" xfId="8145" xr:uid="{C0844655-55E8-43B0-89A2-DBDB15854BCC}"/>
    <cellStyle name="Normal 2 6 2 6 2" xfId="10007" xr:uid="{DD336791-94FE-4C70-9ACE-4DCB0334D048}"/>
    <cellStyle name="Normal 2 6 2 6 2 2" xfId="18235" xr:uid="{9025A539-26FC-4E98-85F6-99C90CE92A5B}"/>
    <cellStyle name="Normal 2 6 2 6 2 2 2" xfId="24747" xr:uid="{3181DFE2-C880-4A72-AE0A-0413B68F0055}"/>
    <cellStyle name="Normal 2 6 2 6 2 3" xfId="21912" xr:uid="{9C9A7770-CA2C-4C67-9CF4-53711F38C5D2}"/>
    <cellStyle name="Normal 2 6 2 6 3" xfId="16843" xr:uid="{94D0ABAC-64CA-4F12-97B8-B03422D99866}"/>
    <cellStyle name="Normal 2 6 2 6 3 2" xfId="23502" xr:uid="{3D29F7B1-A226-4A10-886A-E36FC9E13353}"/>
    <cellStyle name="Normal 2 6 2 6 4" xfId="20350" xr:uid="{EF8E0718-5A6F-4D55-A221-7C2509A35710}"/>
    <cellStyle name="Normal 2 6 2 7" xfId="9289" xr:uid="{B67FE483-6FB7-4FE2-803F-7A30B8E91B21}"/>
    <cellStyle name="Normal 2 6 2 7 2" xfId="10628" xr:uid="{D1797C85-AB1C-4D88-A097-9F527554ACE0}"/>
    <cellStyle name="Normal 2 6 2 7 2 2" xfId="18856" xr:uid="{277EE873-E65E-4C73-B317-F99DC444C13E}"/>
    <cellStyle name="Normal 2 6 2 7 2 2 2" xfId="25368" xr:uid="{AF6B9352-B8B4-4DA8-9F3C-1214FFE1436C}"/>
    <cellStyle name="Normal 2 6 2 7 2 3" xfId="22533" xr:uid="{33CCB0F4-8E94-486D-BA02-CACAE61693C8}"/>
    <cellStyle name="Normal 2 6 2 7 3" xfId="17536" xr:uid="{0CE7599B-1F51-4377-8CA0-1A4506891D3F}"/>
    <cellStyle name="Normal 2 6 2 7 3 2" xfId="24112" xr:uid="{4D006C44-1936-4643-B7D1-39374663E463}"/>
    <cellStyle name="Normal 2 6 2 7 4" xfId="21277" xr:uid="{72B4FB2A-DB54-4469-9A7E-9C2DEFF8FE6E}"/>
    <cellStyle name="Normal 2 6 2 8" xfId="9589" xr:uid="{5F452F34-8E8D-47CD-8DC7-417CA68F3330}"/>
    <cellStyle name="Normal 2 6 2 8 2" xfId="17817" xr:uid="{EB0861B3-D59F-492D-90A6-5A195B572BA3}"/>
    <cellStyle name="Normal 2 6 2 8 2 2" xfId="24329" xr:uid="{FDDE5612-F45A-4A54-9B54-905436C79916}"/>
    <cellStyle name="Normal 2 6 2 8 3" xfId="21494" xr:uid="{5CC7BA21-77BA-46CB-9A43-983547AD3A3F}"/>
    <cellStyle name="Normal 2 6 2 9" xfId="11064" xr:uid="{3BC75333-7E03-45DE-B88D-CFCFAED5EC76}"/>
    <cellStyle name="Normal 2 6 2 9 2" xfId="22956" xr:uid="{9AA781FA-94E9-4FF1-B01E-D8D282B5947A}"/>
    <cellStyle name="Normal 2 6 20" xfId="8124" xr:uid="{0AE46533-457F-4979-BCFF-C0B23DF48B69}"/>
    <cellStyle name="Normal 2 6 20 2" xfId="8899" xr:uid="{27428FA7-44CF-459C-8505-E4785441B233}"/>
    <cellStyle name="Normal 2 6 20 2 2" xfId="10406" xr:uid="{8078E427-92E2-496A-949D-0C6A06285F1C}"/>
    <cellStyle name="Normal 2 6 20 2 2 2" xfId="18634" xr:uid="{FD50B99B-B318-45BD-83EE-97BAC795280B}"/>
    <cellStyle name="Normal 2 6 20 2 2 2 2" xfId="25146" xr:uid="{F6158B01-7225-4386-B00B-D673DEB25167}"/>
    <cellStyle name="Normal 2 6 20 2 2 3" xfId="22311" xr:uid="{F891B6E5-5FC1-4C8A-BBFA-C420DF2A4D6D}"/>
    <cellStyle name="Normal 2 6 20 2 3" xfId="17276" xr:uid="{106729B6-D1FD-4B35-A6D6-1F6EDF8FC68F}"/>
    <cellStyle name="Normal 2 6 20 2 3 2" xfId="23888" xr:uid="{47F7A3B9-49FD-4D1D-A54D-2198EFB1AE58}"/>
    <cellStyle name="Normal 2 6 20 2 4" xfId="20970" xr:uid="{B7AA8671-6898-43C5-9EDA-47026C3D15F3}"/>
    <cellStyle name="Normal 2 6 20 3" xfId="9986" xr:uid="{67808CE4-E8D8-4517-AC49-0A5A163607B5}"/>
    <cellStyle name="Normal 2 6 20 3 2" xfId="18214" xr:uid="{AB483A0A-8746-435C-A395-B25B8527C1E1}"/>
    <cellStyle name="Normal 2 6 20 3 2 2" xfId="24726" xr:uid="{AC05CBB3-EA42-415B-897D-A83910E86E36}"/>
    <cellStyle name="Normal 2 6 20 3 3" xfId="21891" xr:uid="{D9635EE8-995F-4DB8-9353-287ACAC6A006}"/>
    <cellStyle name="Normal 2 6 20 4" xfId="16830" xr:uid="{EB903A17-5A35-4E4F-92EE-F5C2B7439B7E}"/>
    <cellStyle name="Normal 2 6 20 4 2" xfId="23489" xr:uid="{412E1769-9558-4D4A-8B85-5B3328D3E6FA}"/>
    <cellStyle name="Normal 2 6 20 5" xfId="20329" xr:uid="{5DB799F4-77BB-437A-BBF6-57029627F609}"/>
    <cellStyle name="Normal 2 6 21" xfId="9568" xr:uid="{5450EA9B-1C72-4858-B4A7-7E0ADD379A1D}"/>
    <cellStyle name="Normal 2 6 21 2" xfId="17796" xr:uid="{8C524F6F-AFF9-43D3-A68A-F8742A5BE308}"/>
    <cellStyle name="Normal 2 6 21 2 2" xfId="24308" xr:uid="{4B39A50E-B9E1-445A-9358-9A6AF4F48565}"/>
    <cellStyle name="Normal 2 6 21 3" xfId="21473" xr:uid="{EE6BA63C-C5CA-4596-B6F9-BBE89FDBD759}"/>
    <cellStyle name="Normal 2 6 22" xfId="19634" xr:uid="{4780D63C-4C0D-4BA8-8E38-78ABD0CC1824}"/>
    <cellStyle name="Normal 2 6 23" xfId="4538" xr:uid="{47156E2F-6DEE-4BF7-A299-8D1A6C111DB8}"/>
    <cellStyle name="Normal 2 6 3" xfId="1131" xr:uid="{B31F2513-3F03-47CF-852E-8BF76E6154C2}"/>
    <cellStyle name="Normal 2 6 3 2" xfId="6348" xr:uid="{9A796C22-E2C4-451B-996F-BBFA7AF8B5BA}"/>
    <cellStyle name="Normal 2 6 3 3" xfId="7932" xr:uid="{F61C9C85-2864-4B6D-97F4-6F7AF4D6DE5D}"/>
    <cellStyle name="Normal 2 6 3 3 2" xfId="8353" xr:uid="{43CB4B24-D268-4D03-914E-FDF17939E0EC}"/>
    <cellStyle name="Normal 2 6 3 3 2 2" xfId="10215" xr:uid="{B4E9F099-00FC-451D-BB65-EEA9715BEB05}"/>
    <cellStyle name="Normal 2 6 3 3 2 2 2" xfId="18443" xr:uid="{7294D104-FB32-4A12-B676-FD9303393CC1}"/>
    <cellStyle name="Normal 2 6 3 3 2 2 2 2" xfId="24955" xr:uid="{759C099A-5345-49A2-9542-E66978F3EBD3}"/>
    <cellStyle name="Normal 2 6 3 3 2 2 3" xfId="22120" xr:uid="{4DC09BB5-28B8-4745-843C-D2A22FE1D688}"/>
    <cellStyle name="Normal 2 6 3 3 2 3" xfId="17033" xr:uid="{08EDDA44-C7E1-42D4-BE33-0D15E61F518F}"/>
    <cellStyle name="Normal 2 6 3 3 2 3 2" xfId="23690" xr:uid="{94C0CAC8-4A0E-4DD8-9FC0-EADB19D1C44B}"/>
    <cellStyle name="Normal 2 6 3 3 2 4" xfId="20558" xr:uid="{A0695477-0F64-44D9-BAE5-E07589D8ACBC}"/>
    <cellStyle name="Normal 2 6 3 3 3" xfId="9296" xr:uid="{41396181-40F7-404C-8F93-5C7F390FB5F7}"/>
    <cellStyle name="Normal 2 6 3 3 3 2" xfId="10635" xr:uid="{CFD6DB5A-E4A3-4DFC-9000-A58E4A7B36AD}"/>
    <cellStyle name="Normal 2 6 3 3 3 2 2" xfId="18863" xr:uid="{A57D8092-A502-47E7-A9B6-6729FC584B70}"/>
    <cellStyle name="Normal 2 6 3 3 3 2 2 2" xfId="25375" xr:uid="{40FAA0F0-08BD-4FFE-A87A-88A124241628}"/>
    <cellStyle name="Normal 2 6 3 3 3 2 3" xfId="22540" xr:uid="{3866F5E5-C928-4DF2-AF91-C27DCA17A06A}"/>
    <cellStyle name="Normal 2 6 3 3 3 3" xfId="17543" xr:uid="{CFEFE594-6068-4C71-ADD6-CD7C174E580E}"/>
    <cellStyle name="Normal 2 6 3 3 3 3 2" xfId="24119" xr:uid="{4673FA5C-65E9-42EF-9FB5-FDC5D42546FC}"/>
    <cellStyle name="Normal 2 6 3 3 3 4" xfId="21284" xr:uid="{7BDDBE13-BA92-4F3F-BBD3-1B09E695959A}"/>
    <cellStyle name="Normal 2 6 3 3 4" xfId="9797" xr:uid="{332FCCAB-AB59-45D2-AC74-0D0BB54F9966}"/>
    <cellStyle name="Normal 2 6 3 3 4 2" xfId="18025" xr:uid="{26C81063-AD56-4D47-A24E-3A28A85B7C66}"/>
    <cellStyle name="Normal 2 6 3 3 4 2 2" xfId="24537" xr:uid="{76EF4D8A-D11E-488D-A353-D93A70ECD808}"/>
    <cellStyle name="Normal 2 6 3 3 4 3" xfId="21702" xr:uid="{76D2E127-BB52-4C4D-855B-13E39F95ABEA}"/>
    <cellStyle name="Normal 2 6 3 3 5" xfId="11071" xr:uid="{4E589349-024D-4A65-8AB4-0548FA1C0196}"/>
    <cellStyle name="Normal 2 6 3 3 5 2" xfId="22963" xr:uid="{B834F131-3AA2-4AB1-8FA8-A8C5B21F69F0}"/>
    <cellStyle name="Normal 2 6 3 3 6" xfId="20140" xr:uid="{7145F669-0F94-44F4-8D62-65407A0AA39A}"/>
    <cellStyle name="Normal 2 6 3 4" xfId="8144" xr:uid="{25028DE1-A2A6-43BA-89A5-225A76AA97C7}"/>
    <cellStyle name="Normal 2 6 3 4 2" xfId="10006" xr:uid="{AC01B64A-E30E-4F2C-A38D-25D4EC6FEDB0}"/>
    <cellStyle name="Normal 2 6 3 4 2 2" xfId="18234" xr:uid="{93803024-7B8E-4882-8ECB-320607BFDCF8}"/>
    <cellStyle name="Normal 2 6 3 4 2 2 2" xfId="24746" xr:uid="{E0326174-5D74-4F37-BE7D-596104379FB7}"/>
    <cellStyle name="Normal 2 6 3 4 2 3" xfId="21911" xr:uid="{AD2AF4EC-9687-4E0A-A000-67B86F1659F4}"/>
    <cellStyle name="Normal 2 6 3 4 3" xfId="16842" xr:uid="{73DD358A-69E7-4386-84FD-4B9C86422D93}"/>
    <cellStyle name="Normal 2 6 3 4 3 2" xfId="23501" xr:uid="{D7D41444-6EE3-47A6-A619-D081C188535E}"/>
    <cellStyle name="Normal 2 6 3 4 4" xfId="20349" xr:uid="{A25AD2D2-6219-4C4C-A24A-D806BE225F4C}"/>
    <cellStyle name="Normal 2 6 3 5" xfId="9295" xr:uid="{DACE12A1-947B-4410-A47F-BE27C6A59534}"/>
    <cellStyle name="Normal 2 6 3 5 2" xfId="10634" xr:uid="{0F5E5340-1333-4C75-8370-2DA5C1F72EC5}"/>
    <cellStyle name="Normal 2 6 3 5 2 2" xfId="18862" xr:uid="{5212DE15-DF3C-47A0-B544-1853DA3071F4}"/>
    <cellStyle name="Normal 2 6 3 5 2 2 2" xfId="25374" xr:uid="{75562C73-6BA5-436F-8D1F-0A5A1141CEB6}"/>
    <cellStyle name="Normal 2 6 3 5 2 3" xfId="22539" xr:uid="{4165362C-369B-49C8-B2CC-DE0C91B1AC36}"/>
    <cellStyle name="Normal 2 6 3 5 3" xfId="17542" xr:uid="{CC260F3E-D68D-47F8-9B07-E0CFBEC31C73}"/>
    <cellStyle name="Normal 2 6 3 5 3 2" xfId="24118" xr:uid="{092CF571-6A3B-4C13-9702-83C53D46F9C4}"/>
    <cellStyle name="Normal 2 6 3 5 4" xfId="21283" xr:uid="{495F03F0-BB6C-4E58-B95B-2F0AB7833AC6}"/>
    <cellStyle name="Normal 2 6 3 6" xfId="9588" xr:uid="{AB82904C-628A-4CF8-BCC1-CBD9D6BEC8F3}"/>
    <cellStyle name="Normal 2 6 3 6 2" xfId="17816" xr:uid="{07823719-C162-4292-B3E8-CFE052B532E5}"/>
    <cellStyle name="Normal 2 6 3 6 2 2" xfId="24328" xr:uid="{6CCD771C-C6D2-42C6-8150-5B029A78CB0E}"/>
    <cellStyle name="Normal 2 6 3 6 3" xfId="21493" xr:uid="{9D746129-54AF-4DB6-8D05-FFCEADBFD3D4}"/>
    <cellStyle name="Normal 2 6 3 7" xfId="11070" xr:uid="{ADA2ECD3-9E7C-425A-93DB-DC5AFF0C037D}"/>
    <cellStyle name="Normal 2 6 3 7 2" xfId="22962" xr:uid="{DD3F4D9E-2ABF-4AC7-9967-B6797892C70F}"/>
    <cellStyle name="Normal 2 6 3 8" xfId="19664" xr:uid="{0BC19AA0-601A-42A3-9B50-191D9E87BAA8}"/>
    <cellStyle name="Normal 2 6 3 9" xfId="4587" xr:uid="{E81AEBCA-5CB6-463F-A2FB-DC768F3F0B02}"/>
    <cellStyle name="Normal 2 6 4" xfId="3445" xr:uid="{9A35BE6E-024F-4AE7-AF26-6027F8A51FFC}"/>
    <cellStyle name="Normal 2 6 4 2" xfId="6349" xr:uid="{D0D0D869-A6A1-4918-AD44-74D0FEB79FD3}"/>
    <cellStyle name="Normal 2 6 5" xfId="6350" xr:uid="{2CC5F394-7745-44A7-95CB-CF7AAEE23596}"/>
    <cellStyle name="Normal 2 6 6" xfId="6351" xr:uid="{64C430A1-0F4A-4C90-B595-E21AEC8E9E9A}"/>
    <cellStyle name="Normal 2 6 7" xfId="6352" xr:uid="{DC84A481-8D4A-442B-9CDC-2A9AC3368765}"/>
    <cellStyle name="Normal 2 6 8" xfId="6353" xr:uid="{E15BCFF7-1F66-4615-A506-99ACF1DF558A}"/>
    <cellStyle name="Normal 2 6 9" xfId="6354" xr:uid="{0959DC12-9591-42AC-9565-D90DCDBF8209}"/>
    <cellStyle name="Normal 2 7" xfId="151" xr:uid="{8070CEC3-BD71-4E8E-B232-EFA0688D8005}"/>
    <cellStyle name="Normal 2 7 2" xfId="2277" xr:uid="{C66F2856-D7B4-4840-A303-0C95938631A6}"/>
    <cellStyle name="Normal 2 7 3" xfId="1132" xr:uid="{803C2232-E8F6-49A0-A7D7-0AA7D9BB0F73}"/>
    <cellStyle name="Normal 2 7 4" xfId="29588" xr:uid="{16AA7EEC-8F13-49B0-BA82-5A84C8F96559}"/>
    <cellStyle name="Normal 2 8" xfId="152" xr:uid="{9539AB25-0E83-4160-ADD9-1EEB7A704205}"/>
    <cellStyle name="Normal 2 8 2" xfId="2278" xr:uid="{AEB50DC2-399D-400F-AC87-488B606ED852}"/>
    <cellStyle name="Normal 2 8 3" xfId="1133" xr:uid="{63ECEA4E-C373-4017-B279-6DEA5D5CACC1}"/>
    <cellStyle name="Normal 2 8 4" xfId="4589" xr:uid="{FD951EDA-A393-41BA-89A7-D983BD2A1276}"/>
    <cellStyle name="Normal 2 8 4 2" xfId="6355" xr:uid="{24511655-28B1-46DC-8C9E-F5D7384F715A}"/>
    <cellStyle name="Normal 2 9" xfId="231" xr:uid="{A6614DA7-8485-474E-9035-EA068F0639BE}"/>
    <cellStyle name="Normal 2 9 2" xfId="2279" xr:uid="{38F3A617-C2E2-4C8C-B5EE-7DCEEA5FA8C2}"/>
    <cellStyle name="Normal 2 9 2 2" xfId="6357" xr:uid="{37D63B42-CE16-4409-86C9-96AB413B71F2}"/>
    <cellStyle name="Normal 2 9 2 3" xfId="7934" xr:uid="{07E771D6-C50B-4323-9EF8-C1E5F4E0FC8B}"/>
    <cellStyle name="Normal 2 9 2 3 2" xfId="8355" xr:uid="{56C6032F-94AC-4DA2-8FC4-F96BE498C31D}"/>
    <cellStyle name="Normal 2 9 2 3 2 2" xfId="10217" xr:uid="{A7671C75-2A85-4057-AE72-39BB87CBAB1F}"/>
    <cellStyle name="Normal 2 9 2 3 2 2 2" xfId="18445" xr:uid="{53EEF230-60E5-4E65-9023-CF0B7B398D98}"/>
    <cellStyle name="Normal 2 9 2 3 2 2 2 2" xfId="24957" xr:uid="{E40BEF08-5174-4BF2-9907-CCCC7A32EA00}"/>
    <cellStyle name="Normal 2 9 2 3 2 2 3" xfId="22122" xr:uid="{D3EEC928-3CED-4BDF-8859-AE0EB4248863}"/>
    <cellStyle name="Normal 2 9 2 3 2 3" xfId="17035" xr:uid="{BA36CD40-21D0-4273-AA1A-D3019175990C}"/>
    <cellStyle name="Normal 2 9 2 3 2 3 2" xfId="23692" xr:uid="{894308B3-9C63-45BA-AF32-A641E9DE71A4}"/>
    <cellStyle name="Normal 2 9 2 3 2 4" xfId="20560" xr:uid="{E0804285-AF84-4C73-8D47-EC9286E27E05}"/>
    <cellStyle name="Normal 2 9 2 3 3" xfId="9299" xr:uid="{F0418603-8131-4DC3-996B-F9A429AFA5D4}"/>
    <cellStyle name="Normal 2 9 2 3 3 2" xfId="10638" xr:uid="{1357B314-10E9-4C9C-9039-D56D792AD805}"/>
    <cellStyle name="Normal 2 9 2 3 3 2 2" xfId="18866" xr:uid="{E93179E0-E79D-4E2B-BBF6-524372526E0F}"/>
    <cellStyle name="Normal 2 9 2 3 3 2 2 2" xfId="25378" xr:uid="{AFE4BE10-9E36-4144-B6CE-B0B8987AEAEE}"/>
    <cellStyle name="Normal 2 9 2 3 3 2 3" xfId="22543" xr:uid="{AC5B83CB-05CA-4BC4-9937-E3462031814E}"/>
    <cellStyle name="Normal 2 9 2 3 3 3" xfId="17546" xr:uid="{D0BC4920-EB0F-48B2-9144-6590CFDC0AC2}"/>
    <cellStyle name="Normal 2 9 2 3 3 3 2" xfId="24122" xr:uid="{79C888A0-2F5A-4967-A0F1-24455965E5F9}"/>
    <cellStyle name="Normal 2 9 2 3 3 4" xfId="21287" xr:uid="{42197078-18B5-4D4F-BEB0-0297392A608B}"/>
    <cellStyle name="Normal 2 9 2 3 4" xfId="9799" xr:uid="{23DEFEEB-5F39-4D5E-80F9-D73FFEE784C9}"/>
    <cellStyle name="Normal 2 9 2 3 4 2" xfId="18027" xr:uid="{E8718C4C-FBD7-4316-96BD-98F85C16EB3B}"/>
    <cellStyle name="Normal 2 9 2 3 4 2 2" xfId="24539" xr:uid="{FBD799F4-DAC1-49B8-BAB3-80EC6ADC2B2B}"/>
    <cellStyle name="Normal 2 9 2 3 4 3" xfId="21704" xr:uid="{EC6440D7-5A01-4509-98C3-CAD12091A333}"/>
    <cellStyle name="Normal 2 9 2 3 5" xfId="11073" xr:uid="{DC7483D6-F7AB-4F67-896D-A3058B00E18D}"/>
    <cellStyle name="Normal 2 9 2 3 5 2" xfId="22965" xr:uid="{4803D7EC-3409-4962-9E75-D41C374AA9FE}"/>
    <cellStyle name="Normal 2 9 2 3 6" xfId="20142" xr:uid="{A972CFCB-9D46-4AB8-B9DA-BC4B4C365DAD}"/>
    <cellStyle name="Normal 2 9 2 4" xfId="8146" xr:uid="{1B7FB339-B6AB-43E8-B57A-3F8642A6F7AD}"/>
    <cellStyle name="Normal 2 9 2 4 2" xfId="10008" xr:uid="{4D92E91E-45FD-45A2-BF38-136ADEA22B7B}"/>
    <cellStyle name="Normal 2 9 2 4 2 2" xfId="18236" xr:uid="{004A22BA-073F-4BBA-8856-759DDD196A57}"/>
    <cellStyle name="Normal 2 9 2 4 2 2 2" xfId="24748" xr:uid="{AC2E2BC9-6724-4931-B514-65450E545928}"/>
    <cellStyle name="Normal 2 9 2 4 2 3" xfId="21913" xr:uid="{4DFC0744-A939-46F7-B995-18B263A8A7E9}"/>
    <cellStyle name="Normal 2 9 2 4 3" xfId="16844" xr:uid="{671B5917-A2AC-4574-82D0-0C41A4C16326}"/>
    <cellStyle name="Normal 2 9 2 4 3 2" xfId="23503" xr:uid="{949F9A8E-2519-4F98-84B7-EDE29BBB6E12}"/>
    <cellStyle name="Normal 2 9 2 4 4" xfId="20351" xr:uid="{736F6571-1662-44E7-ACF6-BD5DC19A1915}"/>
    <cellStyle name="Normal 2 9 2 5" xfId="9298" xr:uid="{0414E317-5325-4C0E-86F2-431FF1ED7545}"/>
    <cellStyle name="Normal 2 9 2 5 2" xfId="10637" xr:uid="{A7C98276-B5DD-4C5C-8926-209458AC306D}"/>
    <cellStyle name="Normal 2 9 2 5 2 2" xfId="18865" xr:uid="{09EF72BA-28A9-4F3D-BEBC-31E65BD19752}"/>
    <cellStyle name="Normal 2 9 2 5 2 2 2" xfId="25377" xr:uid="{76D3A6D3-8DE2-4CEF-9E59-8529F3D5E84A}"/>
    <cellStyle name="Normal 2 9 2 5 2 3" xfId="22542" xr:uid="{F04E70D3-C176-41A4-B11A-3773F6A89F8B}"/>
    <cellStyle name="Normal 2 9 2 5 3" xfId="17545" xr:uid="{E902F395-2ED6-4B85-A5A3-5E1246088570}"/>
    <cellStyle name="Normal 2 9 2 5 3 2" xfId="24121" xr:uid="{54DE3854-E5B9-41FD-8FC6-E206ADCADD92}"/>
    <cellStyle name="Normal 2 9 2 5 4" xfId="21286" xr:uid="{C6B97392-CBA3-4E1E-90E7-42AE91E7B5C2}"/>
    <cellStyle name="Normal 2 9 2 6" xfId="9590" xr:uid="{73638DA0-78D7-472A-8797-4D324786176B}"/>
    <cellStyle name="Normal 2 9 2 6 2" xfId="17818" xr:uid="{3B3204E3-5B2E-4CA0-A309-F647C2E5D688}"/>
    <cellStyle name="Normal 2 9 2 6 2 2" xfId="24330" xr:uid="{10B9979A-DA64-409F-9EC2-84CAA4725751}"/>
    <cellStyle name="Normal 2 9 2 6 3" xfId="21495" xr:uid="{6A26EADB-80BB-4E86-B2D8-C722D493D4F1}"/>
    <cellStyle name="Normal 2 9 2 7" xfId="11072" xr:uid="{9E5EB0D3-CAFE-4AB1-B14C-D394DE89FDDE}"/>
    <cellStyle name="Normal 2 9 2 7 2" xfId="22964" xr:uid="{59164BA1-C3DD-422F-837A-ACAF383BE7DE}"/>
    <cellStyle name="Normal 2 9 2 8" xfId="19666" xr:uid="{26DC706B-F607-4DDF-B272-2957C2FBEF98}"/>
    <cellStyle name="Normal 2 9 2 9" xfId="4590" xr:uid="{C73B6BE9-DA03-4F0D-88FD-FF16817B3DBC}"/>
    <cellStyle name="Normal 2 9 3" xfId="6356" xr:uid="{20D90BCA-444D-434D-8CD0-3C52692AB4D2}"/>
    <cellStyle name="Normal 2 9 3 2" xfId="7965" xr:uid="{74DE472C-D13B-4455-ACBA-1651F42CE920}"/>
    <cellStyle name="Normal 2 9 3 2 2" xfId="8384" xr:uid="{D8889018-4115-42D0-A141-7301F7A8A30B}"/>
    <cellStyle name="Normal 2 9 3 2 2 2" xfId="10246" xr:uid="{8B394306-5D0A-41FF-B099-0901650288DE}"/>
    <cellStyle name="Normal 2 9 3 2 2 2 2" xfId="18474" xr:uid="{63CAE3FD-D72D-4B53-9E83-A85535DF9CC7}"/>
    <cellStyle name="Normal 2 9 3 2 2 2 2 2" xfId="24986" xr:uid="{77A8F407-E989-42DA-AE13-13D34D314F4A}"/>
    <cellStyle name="Normal 2 9 3 2 2 2 3" xfId="22151" xr:uid="{91959EF8-6CD3-48E3-B638-2C1599AB90A9}"/>
    <cellStyle name="Normal 2 9 3 2 2 3" xfId="17064" xr:uid="{1FBA5C9D-441A-41DC-BF8F-5D64FCC3099E}"/>
    <cellStyle name="Normal 2 9 3 2 2 3 2" xfId="23721" xr:uid="{D6C11A72-7D56-4684-AA4A-6D17B9349F67}"/>
    <cellStyle name="Normal 2 9 3 2 2 4" xfId="20589" xr:uid="{5CBDFB52-279B-469B-8A6F-8678D4C66386}"/>
    <cellStyle name="Normal 2 9 3 2 3" xfId="9301" xr:uid="{1D70C563-9C9C-48D9-9AD0-791AF4CC7CF2}"/>
    <cellStyle name="Normal 2 9 3 2 3 2" xfId="10640" xr:uid="{A6BF0322-F6AD-45CF-9E8B-EBDA6FBCED3B}"/>
    <cellStyle name="Normal 2 9 3 2 3 2 2" xfId="18868" xr:uid="{486830A0-D126-4CE9-96A1-9279FB34C457}"/>
    <cellStyle name="Normal 2 9 3 2 3 2 2 2" xfId="25380" xr:uid="{B8050CFE-5B01-4D41-8896-4C7D855BF881}"/>
    <cellStyle name="Normal 2 9 3 2 3 2 3" xfId="22545" xr:uid="{FA86577C-E60C-4179-9484-3F76A9E21239}"/>
    <cellStyle name="Normal 2 9 3 2 3 3" xfId="17548" xr:uid="{1802494D-53C6-4647-A929-E4FDDF4BB310}"/>
    <cellStyle name="Normal 2 9 3 2 3 3 2" xfId="24124" xr:uid="{B1BEE978-1ACF-44F6-B073-AA38711BE05E}"/>
    <cellStyle name="Normal 2 9 3 2 3 4" xfId="21289" xr:uid="{AE94DD17-8D47-45F9-B68B-C9C212F6846C}"/>
    <cellStyle name="Normal 2 9 3 2 4" xfId="9828" xr:uid="{8C671214-B725-4281-BC67-3749EF0D760A}"/>
    <cellStyle name="Normal 2 9 3 2 4 2" xfId="18056" xr:uid="{F7A0775F-4629-4A48-B713-D80EC4775455}"/>
    <cellStyle name="Normal 2 9 3 2 4 2 2" xfId="24568" xr:uid="{F8DD67F8-1048-4A99-ABA5-311EBE606CF6}"/>
    <cellStyle name="Normal 2 9 3 2 4 3" xfId="21733" xr:uid="{A1ADB8BB-1D5A-4F53-A2BE-73910F9B9048}"/>
    <cellStyle name="Normal 2 9 3 2 5" xfId="11075" xr:uid="{2D21E278-88A6-4D77-B15D-F0C6C18E0760}"/>
    <cellStyle name="Normal 2 9 3 2 5 2" xfId="22967" xr:uid="{C4E6AFF0-3F30-4C7A-B99B-347962B5058D}"/>
    <cellStyle name="Normal 2 9 3 2 6" xfId="20171" xr:uid="{E1615BC1-D0A2-4D57-8931-A89AA6478CD8}"/>
    <cellStyle name="Normal 2 9 3 3" xfId="8175" xr:uid="{12DA4E59-E53F-4E9C-8D79-8742F9E74C52}"/>
    <cellStyle name="Normal 2 9 3 3 2" xfId="10037" xr:uid="{E766B48D-CFC3-4740-B93A-00A2C4FCA8EB}"/>
    <cellStyle name="Normal 2 9 3 3 2 2" xfId="18265" xr:uid="{F6B5F6B2-6944-483D-86AA-7FCBAE36D5C1}"/>
    <cellStyle name="Normal 2 9 3 3 2 2 2" xfId="24777" xr:uid="{CB3FA7B6-E140-4AA9-A9F0-79EFE526526C}"/>
    <cellStyle name="Normal 2 9 3 3 2 3" xfId="21942" xr:uid="{63CC5150-AE32-40EE-9533-82A4BF6288C0}"/>
    <cellStyle name="Normal 2 9 3 3 3" xfId="16864" xr:uid="{4F423738-95D2-431F-8745-EA59D6421F2E}"/>
    <cellStyle name="Normal 2 9 3 3 3 2" xfId="23523" xr:uid="{6D532E4C-5AEF-48C4-A374-77561635C823}"/>
    <cellStyle name="Normal 2 9 3 3 4" xfId="20380" xr:uid="{2BA0D3CB-A07E-444D-9C85-C358D3EF171D}"/>
    <cellStyle name="Normal 2 9 3 4" xfId="9300" xr:uid="{E1E18993-2147-4686-A941-45BBD1E084E8}"/>
    <cellStyle name="Normal 2 9 3 4 2" xfId="10639" xr:uid="{D257B029-E75E-4931-B33B-738B828A7716}"/>
    <cellStyle name="Normal 2 9 3 4 2 2" xfId="18867" xr:uid="{32BCA1AE-EE15-48BF-8E4F-DCDB580B4731}"/>
    <cellStyle name="Normal 2 9 3 4 2 2 2" xfId="25379" xr:uid="{9FA5EE6F-B318-4DFB-8E76-7F73F752E11D}"/>
    <cellStyle name="Normal 2 9 3 4 2 3" xfId="22544" xr:uid="{C7E870AD-EBB6-4728-91F5-4C8234A39B6B}"/>
    <cellStyle name="Normal 2 9 3 4 3" xfId="17547" xr:uid="{C80DF898-091E-45D5-BA9C-3F23610E1DB9}"/>
    <cellStyle name="Normal 2 9 3 4 3 2" xfId="24123" xr:uid="{BB66AF0E-E639-402E-BC44-1A2AEF0E3C53}"/>
    <cellStyle name="Normal 2 9 3 4 4" xfId="21288" xr:uid="{C19A0912-3912-4469-9549-07BC4DA88B33}"/>
    <cellStyle name="Normal 2 9 3 5" xfId="9619" xr:uid="{FB7C407B-D755-4E3B-8400-34B334205264}"/>
    <cellStyle name="Normal 2 9 3 5 2" xfId="17847" xr:uid="{53B52BE2-B130-4426-85F6-52B1861A8CE3}"/>
    <cellStyle name="Normal 2 9 3 5 2 2" xfId="24359" xr:uid="{06C611A4-58AF-4AE8-A812-B2C2863698BD}"/>
    <cellStyle name="Normal 2 9 3 5 3" xfId="21524" xr:uid="{A50948F2-33AC-4D65-9E1B-27ABB0148E0D}"/>
    <cellStyle name="Normal 2 9 3 6" xfId="11074" xr:uid="{6DF20841-CDF7-4CFA-BCDD-D5E0EB3A1FEB}"/>
    <cellStyle name="Normal 2 9 3 6 2" xfId="22966" xr:uid="{AD4FFFA1-1988-4D89-B2AC-31F206630EC7}"/>
    <cellStyle name="Normal 2 9 3 7" xfId="19736" xr:uid="{FD0303FE-CE3B-4F47-B554-7A9D205FFC3C}"/>
    <cellStyle name="Normal 2 9 4" xfId="7918" xr:uid="{A3EF0AFF-3CA7-49F3-B5B1-2256633DC6D0}"/>
    <cellStyle name="Normal 2 9 4 2" xfId="8340" xr:uid="{AA781350-BDFB-4281-AA86-3CF0854C27FF}"/>
    <cellStyle name="Normal 2 9 4 2 2" xfId="10202" xr:uid="{3E3D1EF8-9EAB-45E9-B91C-BFD39BD7135C}"/>
    <cellStyle name="Normal 2 9 4 2 2 2" xfId="18430" xr:uid="{5BFEF820-AA7F-4E9A-AE79-6BFAEABE3715}"/>
    <cellStyle name="Normal 2 9 4 2 2 2 2" xfId="24942" xr:uid="{A6097548-BB08-4E3C-833B-29A29927C909}"/>
    <cellStyle name="Normal 2 9 4 2 2 3" xfId="22107" xr:uid="{40ED7BEE-8132-4E74-8F7A-B941A7248876}"/>
    <cellStyle name="Normal 2 9 4 2 3" xfId="17020" xr:uid="{AE8BCA59-D93F-4EDF-B130-3C32B6F8BC42}"/>
    <cellStyle name="Normal 2 9 4 2 3 2" xfId="23677" xr:uid="{A6E388D0-1D1C-4C1E-956F-78A91249959C}"/>
    <cellStyle name="Normal 2 9 4 2 4" xfId="20545" xr:uid="{BC5B092E-BDD1-454D-9330-98CD8376D4BC}"/>
    <cellStyle name="Normal 2 9 4 3" xfId="9302" xr:uid="{63F471B1-5FA3-4F24-AACA-43CC4BE18DF8}"/>
    <cellStyle name="Normal 2 9 4 3 2" xfId="10641" xr:uid="{EC1B60A5-07D5-4816-8707-A1D27FF1F65B}"/>
    <cellStyle name="Normal 2 9 4 3 2 2" xfId="18869" xr:uid="{2584722B-FADE-43CE-A391-858EBE9C5BA1}"/>
    <cellStyle name="Normal 2 9 4 3 2 2 2" xfId="25381" xr:uid="{5A1E19FD-A843-4011-B252-D5BD26D67C29}"/>
    <cellStyle name="Normal 2 9 4 3 2 3" xfId="22546" xr:uid="{A81CE733-E48B-4DE3-B195-CBBF50FF8D3D}"/>
    <cellStyle name="Normal 2 9 4 3 3" xfId="17549" xr:uid="{045DDFF2-3069-462E-8A39-468B2673B476}"/>
    <cellStyle name="Normal 2 9 4 3 3 2" xfId="24125" xr:uid="{3B6F8C40-77EB-49F1-83A7-B7DF6EBA2DDF}"/>
    <cellStyle name="Normal 2 9 4 3 4" xfId="21290" xr:uid="{099D4B6D-CF52-45BF-B91A-27EB275BB602}"/>
    <cellStyle name="Normal 2 9 4 4" xfId="9784" xr:uid="{75170548-4471-40E7-B220-48102EC685F6}"/>
    <cellStyle name="Normal 2 9 4 4 2" xfId="18012" xr:uid="{F98DA985-DA94-422A-BA2B-54197B015BDD}"/>
    <cellStyle name="Normal 2 9 4 4 2 2" xfId="24524" xr:uid="{25AE89F2-9737-483A-9915-C66425CAE44C}"/>
    <cellStyle name="Normal 2 9 4 4 3" xfId="21689" xr:uid="{A07684C4-B015-4AC5-A69C-54208E8BA5EE}"/>
    <cellStyle name="Normal 2 9 4 5" xfId="11076" xr:uid="{0208EF4B-BC54-41AD-994B-31780D6C83EF}"/>
    <cellStyle name="Normal 2 9 4 5 2" xfId="22968" xr:uid="{5E7CBFFC-B051-4F11-9FE5-D9608CE68FB7}"/>
    <cellStyle name="Normal 2 9 4 6" xfId="20127" xr:uid="{8B767A15-2956-4322-9944-CC4A40CD531D}"/>
    <cellStyle name="Normal 2 9 5" xfId="8131" xr:uid="{CAFF642E-B5C8-44B4-B420-283665689F41}"/>
    <cellStyle name="Normal 2 9 5 2" xfId="9297" xr:uid="{DED629C1-A1B4-41DB-8183-BBEAA80051C3}"/>
    <cellStyle name="Normal 2 9 5 2 2" xfId="10636" xr:uid="{C40398B6-A028-4AFD-8482-B8E147624894}"/>
    <cellStyle name="Normal 2 9 5 2 2 2" xfId="18864" xr:uid="{CECA1886-48F7-4AD4-A3D3-E271196B7FC1}"/>
    <cellStyle name="Normal 2 9 5 2 2 2 2" xfId="25376" xr:uid="{69751B1D-304A-4FDB-BE6F-95C63DFC6B99}"/>
    <cellStyle name="Normal 2 9 5 2 2 3" xfId="22541" xr:uid="{1EB6213D-074C-450A-BC29-4D79CB36DA21}"/>
    <cellStyle name="Normal 2 9 5 2 3" xfId="17544" xr:uid="{704FBE99-18A8-45E3-84E5-5C9FDB7516A8}"/>
    <cellStyle name="Normal 2 9 5 2 3 2" xfId="24120" xr:uid="{498D5DEB-A8C9-4243-A705-63425C38D086}"/>
    <cellStyle name="Normal 2 9 5 2 4" xfId="21285" xr:uid="{0D48FA00-6DB3-47E8-9FAA-221522B27A98}"/>
    <cellStyle name="Normal 2 9 5 3" xfId="9993" xr:uid="{545C726C-7915-433B-8C89-AC48CB95EB89}"/>
    <cellStyle name="Normal 2 9 5 3 2" xfId="18221" xr:uid="{726DCF24-60B8-4981-BE25-5BB155AF6238}"/>
    <cellStyle name="Normal 2 9 5 3 2 2" xfId="24733" xr:uid="{E5F285E4-89EA-4EE8-9894-0995F1BD81B6}"/>
    <cellStyle name="Normal 2 9 5 3 3" xfId="21898" xr:uid="{F96997B3-3CEA-43A6-87B2-880508C97192}"/>
    <cellStyle name="Normal 2 9 5 4" xfId="11077" xr:uid="{93CBC362-D3AE-4113-BF4F-B8F55A8BB07B}"/>
    <cellStyle name="Normal 2 9 5 4 2" xfId="22969" xr:uid="{95580981-F5B4-47AC-9FDB-5253666C647B}"/>
    <cellStyle name="Normal 2 9 5 5" xfId="20336" xr:uid="{D99136C7-7395-4C20-BEC7-F43660EE2BBC}"/>
    <cellStyle name="Normal 2 9 6" xfId="9575" xr:uid="{57E2B2D6-2C5B-4E02-9C37-E13B07CFC703}"/>
    <cellStyle name="Normal 2 9 6 2" xfId="17803" xr:uid="{C5F2EAF5-C1EE-41AE-BB01-FACFA1ADF6F0}"/>
    <cellStyle name="Normal 2 9 6 2 2" xfId="24315" xr:uid="{7D96F662-61C3-45CA-BC82-6241D96FD2BE}"/>
    <cellStyle name="Normal 2 9 6 3" xfId="21480" xr:uid="{7DE45421-4A5E-4617-95FD-CAE1DD9041F1}"/>
    <cellStyle name="Normal 2 9 7" xfId="19641" xr:uid="{47B7DE1C-5A85-4D02-A7BB-353D583BC7D7}"/>
    <cellStyle name="Normal 2 9 8" xfId="4561" xr:uid="{10773A53-55B5-491E-B5FD-23FFB0890C2D}"/>
    <cellStyle name="Normal 2_ELC" xfId="12762" xr:uid="{7DA20FDF-09AF-4EF6-AAFA-AC7D2975469B}"/>
    <cellStyle name="Normal 20" xfId="1134" xr:uid="{CC7EB7AA-BD86-4EE1-AE98-0F05117D219E}"/>
    <cellStyle name="Normal 20 2" xfId="6359" xr:uid="{8755971C-2A2E-46DA-8671-CD4EE0A6CB7E}"/>
    <cellStyle name="Normal 20 3" xfId="7817" xr:uid="{C024DF20-4D09-4114-81EB-6D4433C242D4}"/>
    <cellStyle name="Normal 20 3 2" xfId="31941" xr:uid="{2C9368B9-E3F2-4F39-BD6D-EB31F2BBAABF}"/>
    <cellStyle name="Normal 20 4" xfId="9303" xr:uid="{EA327DEA-01B1-4955-BB89-7E7B064F9F19}"/>
    <cellStyle name="Normal 20 5" xfId="6358" xr:uid="{EC04C70E-3AED-453B-A755-7221348CE7CD}"/>
    <cellStyle name="Normal 21" xfId="1135" xr:uid="{886784A0-A192-4609-A424-4CC96EB68770}"/>
    <cellStyle name="Normal 21 2" xfId="2280" xr:uid="{49FC4AA7-E60C-424A-B05C-3A0CD34ACF2A}"/>
    <cellStyle name="Normal 21 2 2" xfId="12763" xr:uid="{7F09BC53-1AC6-4E89-B5C2-D441EB1F7B2A}"/>
    <cellStyle name="Normal 21 2 3" xfId="6361" xr:uid="{FF751A04-D8A7-4C7D-A011-9ACAFD612D85}"/>
    <cellStyle name="Normal 21 3" xfId="7818" xr:uid="{9F4AB1FF-3AF5-4635-807E-FC96AAFAE71D}"/>
    <cellStyle name="Normal 21 4" xfId="9304" xr:uid="{475B2ECB-45E7-4106-99C3-FDD79774E435}"/>
    <cellStyle name="Normal 21 5" xfId="8788" xr:uid="{E3B958A3-7CE5-4B65-8E56-996D31C47FB1}"/>
    <cellStyle name="Normal 21 5 2" xfId="17250" xr:uid="{F31DE035-3E6E-4C38-BB6C-BF55EAB2EB97}"/>
    <cellStyle name="Normal 21 6" xfId="6360" xr:uid="{33D9C97A-BCB0-4D6D-9B7F-7574893F0B6D}"/>
    <cellStyle name="Normal 21_Scen_XBase" xfId="6362" xr:uid="{78C2B2C0-8887-41CF-94C5-C2236998DE02}"/>
    <cellStyle name="Normal 22" xfId="6363" xr:uid="{69C92431-1F39-4546-827A-CC7314E30A39}"/>
    <cellStyle name="Normal 22 2" xfId="12764" xr:uid="{90CA2204-F6A8-45C8-99DC-C2A1EA81B7FF}"/>
    <cellStyle name="Normal 23" xfId="6364" xr:uid="{1DF34770-7A1A-4E3A-A705-8182C5DF79AA}"/>
    <cellStyle name="Normal 23 2" xfId="6365" xr:uid="{87B6606D-038A-421F-A9EF-F67337FC23B6}"/>
    <cellStyle name="Normal 23 3" xfId="6366" xr:uid="{CF0FBB36-DD99-4982-A473-93AC63C89ADC}"/>
    <cellStyle name="Normal 24" xfId="6367" xr:uid="{495799EC-EA04-42AC-81A5-A03FB7F7AAAE}"/>
    <cellStyle name="Normal 24 10" xfId="6368" xr:uid="{D9F66A29-CB9A-487F-9044-B9E8EB9E33CF}"/>
    <cellStyle name="Normal 24 11" xfId="6369" xr:uid="{F664D2A8-5257-40F0-803C-2C0B91FFE355}"/>
    <cellStyle name="Normal 24 12" xfId="6370" xr:uid="{1A451CBF-0EDA-4F12-AB97-15CD39AFE5AC}"/>
    <cellStyle name="Normal 24 13" xfId="6371" xr:uid="{61622F83-AB78-43B7-8BEF-7C7A8A46BF69}"/>
    <cellStyle name="Normal 24 14" xfId="6372" xr:uid="{A136BA77-45AD-42D5-92D1-D40645D3C0FC}"/>
    <cellStyle name="Normal 24 15" xfId="6373" xr:uid="{EB1C50EB-CB83-484B-9569-E96DA4CD8EEA}"/>
    <cellStyle name="Normal 24 16" xfId="6374" xr:uid="{D66F3961-3C03-4522-9DBF-92BCE09EB34F}"/>
    <cellStyle name="Normal 24 17" xfId="6375" xr:uid="{156477B9-E941-44B4-AC6D-4E63B0BD11FD}"/>
    <cellStyle name="Normal 24 18" xfId="6376" xr:uid="{EFA3F703-6F87-4C48-A09A-3775D10369CF}"/>
    <cellStyle name="Normal 24 19" xfId="6377" xr:uid="{F5E6931A-4C8C-4271-96C7-1B0ED3DA04CC}"/>
    <cellStyle name="Normal 24 2" xfId="6378" xr:uid="{3AABBBA5-8BCE-417E-875F-0AE6BE4749C4}"/>
    <cellStyle name="Normal 24 20" xfId="6379" xr:uid="{9510A827-A848-4240-B1D8-1FD023757742}"/>
    <cellStyle name="Normal 24 21" xfId="12766" xr:uid="{5005CEF0-6A4F-44FE-A6AD-147C1FF194BD}"/>
    <cellStyle name="Normal 24 22" xfId="12765" xr:uid="{0B6CD9BF-33B7-4994-8E4A-62A3460573BB}"/>
    <cellStyle name="Normal 24 3" xfId="6380" xr:uid="{B8EDC4D0-C860-420D-AEF8-330046869ACC}"/>
    <cellStyle name="Normal 24 4" xfId="6381" xr:uid="{CDC3ECD6-5970-4303-8AE0-C4A32CE04B9A}"/>
    <cellStyle name="Normal 24 5" xfId="6382" xr:uid="{374F893E-593B-4B15-8BEC-47BC3492D711}"/>
    <cellStyle name="Normal 24 6" xfId="6383" xr:uid="{DE053A5B-611A-4EEF-B122-56558EBCA2F3}"/>
    <cellStyle name="Normal 24 7" xfId="6384" xr:uid="{61345BD4-464E-41DB-8BBD-33D30768C4B2}"/>
    <cellStyle name="Normal 24 8" xfId="6385" xr:uid="{ECCA04B1-B3D8-4ED7-96A8-8363EC6A3E7F}"/>
    <cellStyle name="Normal 24 9" xfId="6386" xr:uid="{77B11F0C-6EEF-409E-BA2C-F2AB7647BAE4}"/>
    <cellStyle name="Normal 25" xfId="6387" xr:uid="{1AADE77B-7959-4B3F-BD94-2319B6D251D3}"/>
    <cellStyle name="Normal 25 2" xfId="12768" xr:uid="{E9C68459-68E3-4ED6-AC96-731FBB741D4E}"/>
    <cellStyle name="Normal 25 3" xfId="12767" xr:uid="{A9982574-0B8A-41EB-A866-AFF38E6CBD5C}"/>
    <cellStyle name="Normal 25 4" xfId="32149" xr:uid="{8C92B2BF-4C28-4C5C-B8D9-C44D632DE35F}"/>
    <cellStyle name="Normal 25 4 2" xfId="49545" xr:uid="{E79710C3-A0A1-47A8-8183-096301712560}"/>
    <cellStyle name="Normal 25 4 3" xfId="49544" xr:uid="{A97F25D2-0DEA-4DF6-841B-81D721BDED72}"/>
    <cellStyle name="Normal 26" xfId="1136" xr:uid="{0DA8680C-9794-4468-8FE4-BDF28D7C8037}"/>
    <cellStyle name="Normal 26 2" xfId="2281" xr:uid="{62E917B3-0C2A-4B96-AF99-D5DF51D7F4D3}"/>
    <cellStyle name="Normal 26 3" xfId="9305" xr:uid="{71468126-59FF-42DB-A375-31DBCCD6CD00}"/>
    <cellStyle name="Normal 26 4" xfId="6388" xr:uid="{753474CA-BB0D-4F73-8097-2539042A5466}"/>
    <cellStyle name="Normal 27" xfId="6389" xr:uid="{E601789E-7D36-47E0-B5EA-4FCF5D4C26F2}"/>
    <cellStyle name="Normal 27 2" xfId="6390" xr:uid="{5ABAB8D5-2063-418B-89AF-B40EA47D828F}"/>
    <cellStyle name="Normal 28" xfId="6391" xr:uid="{ACF86918-5546-4A14-ABBA-D5644D07F380}"/>
    <cellStyle name="Normal 29" xfId="6392" xr:uid="{A179C6D9-1939-4C03-B577-DC4C41C26C8E}"/>
    <cellStyle name="Normal 3" xfId="12" xr:uid="{A89F53AA-32D4-40C2-B463-9586066294BF}"/>
    <cellStyle name="Normal 3 10" xfId="1138" xr:uid="{00D48B9A-AB29-4485-889C-D9AD023A84CE}"/>
    <cellStyle name="Normal 3 10 2" xfId="2283" xr:uid="{47119134-4D63-4E89-A7CD-A5EAA7158ED4}"/>
    <cellStyle name="Normal 3 11" xfId="1139" xr:uid="{72D82B04-3296-431A-A1A6-7CB44CD1E335}"/>
    <cellStyle name="Normal 3 11 2" xfId="2284" xr:uid="{A7F86C37-3BBF-4A19-BA07-2D432C8DB690}"/>
    <cellStyle name="Normal 3 12" xfId="1140" xr:uid="{BAE568E4-24AB-4A2C-B265-2128BDC6C3F6}"/>
    <cellStyle name="Normal 3 12 2" xfId="2285" xr:uid="{3EF26BDA-6C17-4307-B0F0-9F5BD34A6C48}"/>
    <cellStyle name="Normal 3 13" xfId="1141" xr:uid="{071E44E5-6ACF-41E1-BEE5-AA77DC0813DD}"/>
    <cellStyle name="Normal 3 13 2" xfId="2286" xr:uid="{AD0E10F2-4E42-4BEC-9CBE-BF49D6AD11FA}"/>
    <cellStyle name="Normal 3 14" xfId="2282" xr:uid="{80FC1E5F-00F1-4C94-B9D1-88368FC29F8B}"/>
    <cellStyle name="Normal 3 14 2" xfId="3163" xr:uid="{1F70C477-2E86-4319-A0E9-92B5A8CF1270}"/>
    <cellStyle name="Normal 3 14 2 2" xfId="4220" xr:uid="{048EEB27-AC6F-4682-A2C8-A7ABA24488CF}"/>
    <cellStyle name="Normal 3 14 3" xfId="3389" xr:uid="{B530A71F-E8EB-4A1F-BDC3-002BE08296F0}"/>
    <cellStyle name="Normal 3 14 3 2" xfId="4430" xr:uid="{09E42CF2-A6CC-48AF-BD5D-FD030B7AD6D0}"/>
    <cellStyle name="Normal 3 14 4" xfId="4010" xr:uid="{DA45E493-FB1E-4098-8C5E-2C48626DD485}"/>
    <cellStyle name="Normal 3 14 5" xfId="6393" xr:uid="{1246F5C8-E2D1-41CE-BB0A-588AB297FBE6}"/>
    <cellStyle name="Normal 3 15" xfId="1137" xr:uid="{1E32C3F8-1348-4C8E-973D-BC1FE28A1E10}"/>
    <cellStyle name="Normal 3 15 2" xfId="3718" xr:uid="{1E933066-2AB5-46AE-A4B8-E1047BF9FBB0}"/>
    <cellStyle name="Normal 3 15 3" xfId="6394" xr:uid="{9F4F004C-03A0-4439-AF39-6E6E0428D295}"/>
    <cellStyle name="Normal 3 16" xfId="3042" xr:uid="{BE0D572B-0B89-4618-8F1F-3FBDF2A26B8B}"/>
    <cellStyle name="Normal 3 16 2" xfId="4115" xr:uid="{555730D8-EF38-4CCC-803D-DE81C61AE3C1}"/>
    <cellStyle name="Normal 3 16 3" xfId="6395" xr:uid="{11A3A4C8-ADE3-444E-93BB-A630D9E9177F}"/>
    <cellStyle name="Normal 3 17" xfId="3268" xr:uid="{C81105E3-1F73-41AC-84FF-D56AA8141FDB}"/>
    <cellStyle name="Normal 3 17 2" xfId="4325" xr:uid="{84309978-7BA5-4972-83BF-59C7D6437B45}"/>
    <cellStyle name="Normal 3 17 3" xfId="6396" xr:uid="{70FB5DA9-3F5B-49F5-B6C5-F3E87648F3F3}"/>
    <cellStyle name="Normal 3 18" xfId="6397" xr:uid="{EB09AAB0-6D72-4099-AAB2-73A69E4C84AF}"/>
    <cellStyle name="Normal 3 19" xfId="6398" xr:uid="{700816EA-CEB9-4D57-B3A9-8693AE68B594}"/>
    <cellStyle name="Normal 3 2" xfId="13" xr:uid="{0D97D14F-CF6D-4644-ACED-787D3A29D066}"/>
    <cellStyle name="Normal 3 2 10" xfId="1142" xr:uid="{F186701D-B9B2-4F96-BDE4-9EF2DA478C5D}"/>
    <cellStyle name="Normal 3 2 11" xfId="7819" xr:uid="{0B4910A7-610C-409E-99B5-6BE6AF6DA310}"/>
    <cellStyle name="Normal 3 2 11 2" xfId="8059" xr:uid="{F532E0EA-C1E0-45FF-A752-67A5F8A32804}"/>
    <cellStyle name="Normal 3 2 11 2 2" xfId="8478" xr:uid="{CE7CB1F8-246B-4A6F-9AD4-54488E7046E6}"/>
    <cellStyle name="Normal 3 2 11 2 2 2" xfId="10340" xr:uid="{F1D4A903-EEAD-4A84-82A9-572043D5BD38}"/>
    <cellStyle name="Normal 3 2 11 2 2 2 2" xfId="18568" xr:uid="{2F8F51BB-A0A9-4CFE-A01B-E4943ADC1548}"/>
    <cellStyle name="Normal 3 2 11 2 2 2 2 2" xfId="25080" xr:uid="{E1FF8BD0-5FF0-4199-BD77-7E0AA2E07F97}"/>
    <cellStyle name="Normal 3 2 11 2 2 2 3" xfId="22245" xr:uid="{81BEBB16-E04C-4239-841F-25740A0FFEE9}"/>
    <cellStyle name="Normal 3 2 11 2 2 3" xfId="17158" xr:uid="{34DAC3CE-8C5A-4B0B-B85C-BEF7056A63B9}"/>
    <cellStyle name="Normal 3 2 11 2 2 3 2" xfId="23815" xr:uid="{674EA067-A9D5-40F8-9BAD-72D90754B4D1}"/>
    <cellStyle name="Normal 3 2 11 2 2 4" xfId="20683" xr:uid="{3A4753B8-3774-489F-8770-C10DA88BD2B1}"/>
    <cellStyle name="Normal 3 2 11 2 3" xfId="9307" xr:uid="{12DD1B86-AC21-4379-9958-23C5405CA2A1}"/>
    <cellStyle name="Normal 3 2 11 2 3 2" xfId="10643" xr:uid="{CEB5DF57-8B99-4619-9A7F-8AA3D462B221}"/>
    <cellStyle name="Normal 3 2 11 2 3 2 2" xfId="18871" xr:uid="{C9FFCD03-1FBA-4485-A0DA-4F989F798F52}"/>
    <cellStyle name="Normal 3 2 11 2 3 2 2 2" xfId="25383" xr:uid="{181AA270-0CAE-45A0-BDBF-77D565DE9EA6}"/>
    <cellStyle name="Normal 3 2 11 2 3 2 3" xfId="22548" xr:uid="{756805C8-2219-40E1-AB54-9FD0C1875811}"/>
    <cellStyle name="Normal 3 2 11 2 3 3" xfId="17552" xr:uid="{77B528C5-2DB1-421B-A49A-567E85E69BB4}"/>
    <cellStyle name="Normal 3 2 11 2 3 3 2" xfId="24127" xr:uid="{7F256026-F034-491B-BFE5-6C464EE2C6B0}"/>
    <cellStyle name="Normal 3 2 11 2 3 4" xfId="21292" xr:uid="{65BAE8F8-5B99-45AB-BD91-74CC7D730173}"/>
    <cellStyle name="Normal 3 2 11 2 4" xfId="9922" xr:uid="{1C345991-2562-4A61-9245-94FDE305040D}"/>
    <cellStyle name="Normal 3 2 11 2 4 2" xfId="18150" xr:uid="{7FEB4319-B6A8-4655-A0C0-DFE54E5E216D}"/>
    <cellStyle name="Normal 3 2 11 2 4 2 2" xfId="24662" xr:uid="{B0173C00-BDF8-4CC7-8DAD-EBBDEDF5962B}"/>
    <cellStyle name="Normal 3 2 11 2 4 3" xfId="21827" xr:uid="{C74E26C7-6D16-4709-A0D0-949AE1275410}"/>
    <cellStyle name="Normal 3 2 11 2 5" xfId="11080" xr:uid="{FF2A44D2-3B6F-40E5-8673-647C7F3EC42C}"/>
    <cellStyle name="Normal 3 2 11 2 5 2" xfId="22972" xr:uid="{1C735447-5B89-46FA-AD96-CAB24E720142}"/>
    <cellStyle name="Normal 3 2 11 2 6" xfId="20265" xr:uid="{44EEFB4A-E9D9-4D3B-8102-69B700D46F55}"/>
    <cellStyle name="Normal 3 2 11 3" xfId="8269" xr:uid="{B91D2072-3DB2-44CA-85CB-AD6E3AA2C757}"/>
    <cellStyle name="Normal 3 2 11 3 2" xfId="10131" xr:uid="{2983960B-490E-45E7-823C-1B37D8208595}"/>
    <cellStyle name="Normal 3 2 11 3 2 2" xfId="18359" xr:uid="{20C8B454-9357-4DDF-BC79-7AA8912FD3FB}"/>
    <cellStyle name="Normal 3 2 11 3 2 2 2" xfId="24871" xr:uid="{68A36342-B90C-4069-B89F-F367FB505055}"/>
    <cellStyle name="Normal 3 2 11 3 2 3" xfId="22036" xr:uid="{AA4CD87D-3C4C-4763-BB39-A204C14B0453}"/>
    <cellStyle name="Normal 3 2 11 3 3" xfId="16950" xr:uid="{74C789CF-2CAF-4998-A8F8-252C340E4FB3}"/>
    <cellStyle name="Normal 3 2 11 3 3 2" xfId="23607" xr:uid="{C97EB190-7984-4608-BE07-72FB77A7C62A}"/>
    <cellStyle name="Normal 3 2 11 3 4" xfId="20474" xr:uid="{FC531B4D-AD5F-473D-8D89-3E3946AC7961}"/>
    <cellStyle name="Normal 3 2 11 4" xfId="9306" xr:uid="{4B53CDA5-8898-4F3D-8CD5-61CA168C1358}"/>
    <cellStyle name="Normal 3 2 11 4 2" xfId="10642" xr:uid="{F872817E-28DE-475A-A8EC-2F340AD0D00F}"/>
    <cellStyle name="Normal 3 2 11 4 2 2" xfId="18870" xr:uid="{1158A4A3-D9CF-447C-B35A-B165A75019C2}"/>
    <cellStyle name="Normal 3 2 11 4 2 2 2" xfId="25382" xr:uid="{DEAFD085-F4A4-4670-A491-2B7CDBB0930D}"/>
    <cellStyle name="Normal 3 2 11 4 2 3" xfId="22547" xr:uid="{8B7E5C9D-9E10-49C3-9DD5-DBD7C10B2980}"/>
    <cellStyle name="Normal 3 2 11 4 3" xfId="17551" xr:uid="{8779FB65-4019-4058-85D1-A5B7FDC58BFE}"/>
    <cellStyle name="Normal 3 2 11 4 3 2" xfId="24126" xr:uid="{31F2B679-5EEB-49D8-BC19-5A773A90E9A6}"/>
    <cellStyle name="Normal 3 2 11 4 4" xfId="21291" xr:uid="{DC58C5D9-C3F3-4B6A-9605-503D5894AADB}"/>
    <cellStyle name="Normal 3 2 11 5" xfId="9713" xr:uid="{2FFAE812-F141-4704-AEA4-BA301EDA2138}"/>
    <cellStyle name="Normal 3 2 11 5 2" xfId="17941" xr:uid="{411AAAF0-D128-4A53-AFB8-B001E1C52F54}"/>
    <cellStyle name="Normal 3 2 11 5 2 2" xfId="24453" xr:uid="{CC76FAE5-CEE2-425E-85F0-9265A637D5F4}"/>
    <cellStyle name="Normal 3 2 11 5 3" xfId="21618" xr:uid="{F9D2A3F1-9ABE-4861-B4D3-07532A292E6E}"/>
    <cellStyle name="Normal 3 2 11 6" xfId="11079" xr:uid="{0A9E6068-66E4-4301-9BD8-2A8BC1423B0A}"/>
    <cellStyle name="Normal 3 2 11 6 2" xfId="22971" xr:uid="{50EED106-ABA8-46C1-8FFE-2A0296E577E0}"/>
    <cellStyle name="Normal 3 2 11 7" xfId="20056" xr:uid="{CDBC767E-6418-487D-BB12-2667401B4599}"/>
    <cellStyle name="Normal 3 2 12" xfId="8900" xr:uid="{50454973-468D-4667-A7F2-5F894FD71F1F}"/>
    <cellStyle name="Normal 3 2 13" xfId="11078" xr:uid="{9DC7CA22-4009-45F2-9F1E-10E1764912E0}"/>
    <cellStyle name="Normal 3 2 13 2" xfId="22970" xr:uid="{D1328A79-95ED-43CC-A212-24E674CE9063}"/>
    <cellStyle name="Normal 3 2 14" xfId="4539" xr:uid="{11729CA9-0257-4388-B24D-027E3F8DA5CA}"/>
    <cellStyle name="Normal 3 2 15" xfId="153" xr:uid="{331C20A0-EDCF-4635-94F4-45BDFDBBBFAF}"/>
    <cellStyle name="Normal 3 2 2" xfId="154" xr:uid="{44400813-D7D5-4CA9-A1AD-49113B045788}"/>
    <cellStyle name="Normal 3 2 2 2" xfId="2288" xr:uid="{15E68A88-A960-4901-BE8F-09335FBA90E3}"/>
    <cellStyle name="Normal 3 2 2 2 2" xfId="12770" xr:uid="{0369BC2E-082D-40D0-81F0-69262F9209D5}"/>
    <cellStyle name="Normal 3 2 2 2 3" xfId="6400" xr:uid="{2C58EABB-E909-4597-989E-C64FD318B408}"/>
    <cellStyle name="Normal 3 2 2 3" xfId="1143" xr:uid="{B4A70105-1E4C-42AC-A54F-477877CF2253}"/>
    <cellStyle name="Normal 3 2 2 4" xfId="6399" xr:uid="{42014C4C-649A-4D3C-B3C5-12BCF2B90A84}"/>
    <cellStyle name="Normal 3 2 2 4 2" xfId="7966" xr:uid="{C88BEDBF-1A76-4E44-81A7-1098267A6D41}"/>
    <cellStyle name="Normal 3 2 2 4 2 2" xfId="8385" xr:uid="{F8FFF9BF-733A-4699-A240-B035F7B9547A}"/>
    <cellStyle name="Normal 3 2 2 4 2 2 2" xfId="10247" xr:uid="{F01CC7D0-2A74-4ADC-8CD6-1EF5966F2FDD}"/>
    <cellStyle name="Normal 3 2 2 4 2 2 2 2" xfId="18475" xr:uid="{C661C335-5ABB-4470-99B3-9E79EED9FCD5}"/>
    <cellStyle name="Normal 3 2 2 4 2 2 2 2 2" xfId="24987" xr:uid="{17C39359-BF57-4270-AFDF-7F387D1FD1B4}"/>
    <cellStyle name="Normal 3 2 2 4 2 2 2 3" xfId="22152" xr:uid="{3C1BF5F1-9C47-43A3-93E9-4B1AC0BB66C2}"/>
    <cellStyle name="Normal 3 2 2 4 2 2 3" xfId="17065" xr:uid="{CCE4C9A4-7141-40BB-8934-C22833E5F2E9}"/>
    <cellStyle name="Normal 3 2 2 4 2 2 3 2" xfId="23722" xr:uid="{46D156F8-5A01-4242-BE23-8DEF8F16FCC3}"/>
    <cellStyle name="Normal 3 2 2 4 2 2 4" xfId="20590" xr:uid="{C27AFEF3-287C-4EB3-9673-B7E00417F191}"/>
    <cellStyle name="Normal 3 2 2 4 2 3" xfId="9309" xr:uid="{D0E4CE67-E890-4011-8FC7-4D4B4B9D753A}"/>
    <cellStyle name="Normal 3 2 2 4 2 3 2" xfId="10645" xr:uid="{F4D1E1DC-FFC6-440C-8F2A-A3E29A404423}"/>
    <cellStyle name="Normal 3 2 2 4 2 3 2 2" xfId="18873" xr:uid="{CADE58EE-71F5-4763-95A6-1043B8EEE714}"/>
    <cellStyle name="Normal 3 2 2 4 2 3 2 2 2" xfId="25385" xr:uid="{B0FD9288-50ED-43C3-BA82-5E78AAFED79C}"/>
    <cellStyle name="Normal 3 2 2 4 2 3 2 3" xfId="22550" xr:uid="{846C3231-014C-456C-AFA9-E5F4B6CBC5F0}"/>
    <cellStyle name="Normal 3 2 2 4 2 3 3" xfId="17554" xr:uid="{A7C02D46-27D5-4F1C-B2ED-2D3B9AE11859}"/>
    <cellStyle name="Normal 3 2 2 4 2 3 3 2" xfId="24129" xr:uid="{F7696973-C07B-4CD2-8960-199895599097}"/>
    <cellStyle name="Normal 3 2 2 4 2 3 4" xfId="21294" xr:uid="{6988E39C-D0C9-4555-AA63-DB03901CECAB}"/>
    <cellStyle name="Normal 3 2 2 4 2 4" xfId="9829" xr:uid="{FE746FFB-56E5-4927-82F2-557A0160377A}"/>
    <cellStyle name="Normal 3 2 2 4 2 4 2" xfId="18057" xr:uid="{D963C3CB-7ABB-4ED4-A388-E3D8E5C95453}"/>
    <cellStyle name="Normal 3 2 2 4 2 4 2 2" xfId="24569" xr:uid="{288B67C1-E75F-4C53-84FD-14A437458B5E}"/>
    <cellStyle name="Normal 3 2 2 4 2 4 3" xfId="21734" xr:uid="{8DE0E9C5-7931-4C46-A601-19923E01A9FD}"/>
    <cellStyle name="Normal 3 2 2 4 2 5" xfId="11082" xr:uid="{F0CD06A4-D64F-4B0A-A05F-9B14A211D808}"/>
    <cellStyle name="Normal 3 2 2 4 2 5 2" xfId="22974" xr:uid="{419D6A2B-EDDE-4B65-9F3D-B4CBD32F2888}"/>
    <cellStyle name="Normal 3 2 2 4 2 6" xfId="20172" xr:uid="{E96F7390-8CF1-4AA7-992B-F7229B737AA8}"/>
    <cellStyle name="Normal 3 2 2 4 3" xfId="8176" xr:uid="{B189E774-B041-48ED-98A0-283EE17B4537}"/>
    <cellStyle name="Normal 3 2 2 4 3 2" xfId="10038" xr:uid="{0AA60BB7-AEF0-473C-8CFD-2E53E0971586}"/>
    <cellStyle name="Normal 3 2 2 4 3 2 2" xfId="18266" xr:uid="{E60AE42B-D1D4-4074-AE60-480A67A2DB5B}"/>
    <cellStyle name="Normal 3 2 2 4 3 2 2 2" xfId="24778" xr:uid="{7DAAFACB-AC5C-4336-8AE9-A16AF0A8552F}"/>
    <cellStyle name="Normal 3 2 2 4 3 2 3" xfId="21943" xr:uid="{FC1D65AC-8A63-4F13-8A25-225BC809BA6E}"/>
    <cellStyle name="Normal 3 2 2 4 3 3" xfId="16865" xr:uid="{21CA5AED-E405-4AE9-80AD-6F2B51B04D31}"/>
    <cellStyle name="Normal 3 2 2 4 3 3 2" xfId="23524" xr:uid="{EC083361-75DC-45C2-941D-ABDA37B777A3}"/>
    <cellStyle name="Normal 3 2 2 4 3 4" xfId="20381" xr:uid="{E624CB58-0A56-44B4-9534-137A4173CCF9}"/>
    <cellStyle name="Normal 3 2 2 4 4" xfId="9308" xr:uid="{A94D74F3-4CF1-4D31-86BC-968F2477DA17}"/>
    <cellStyle name="Normal 3 2 2 4 4 2" xfId="10644" xr:uid="{789E5F84-6A9F-49B0-AFA7-B125FF80B8AE}"/>
    <cellStyle name="Normal 3 2 2 4 4 2 2" xfId="18872" xr:uid="{403104F8-05EF-4357-8B38-C8E460747EDA}"/>
    <cellStyle name="Normal 3 2 2 4 4 2 2 2" xfId="25384" xr:uid="{7609A420-5B92-4297-8817-89C06D2CD373}"/>
    <cellStyle name="Normal 3 2 2 4 4 2 3" xfId="22549" xr:uid="{648D86B5-2B2B-42FB-8D40-F954A43783D4}"/>
    <cellStyle name="Normal 3 2 2 4 4 3" xfId="17553" xr:uid="{E154267B-FF15-4697-8C0D-D6F6D1518027}"/>
    <cellStyle name="Normal 3 2 2 4 4 3 2" xfId="24128" xr:uid="{C3F51EC4-BCC3-4E29-9A19-9685602C97EE}"/>
    <cellStyle name="Normal 3 2 2 4 4 4" xfId="21293" xr:uid="{5A72C270-E0F9-4EFD-B88B-6E3F4FA4FFDA}"/>
    <cellStyle name="Normal 3 2 2 4 5" xfId="9620" xr:uid="{4C6CAB5F-8063-419B-8706-BF76759419E7}"/>
    <cellStyle name="Normal 3 2 2 4 5 2" xfId="17848" xr:uid="{2DB6787F-DFE0-4FAA-AFA2-C3118C5BC85A}"/>
    <cellStyle name="Normal 3 2 2 4 5 2 2" xfId="24360" xr:uid="{98076BFA-96C3-4679-9942-D5A694BE0D2A}"/>
    <cellStyle name="Normal 3 2 2 4 5 3" xfId="21525" xr:uid="{F1897D4E-3884-4CD8-8E3A-286BBA93849E}"/>
    <cellStyle name="Normal 3 2 2 4 6" xfId="11081" xr:uid="{255C0EC5-F562-4D2B-91C3-F12B83CEA0FD}"/>
    <cellStyle name="Normal 3 2 2 4 6 2" xfId="22973" xr:uid="{D4A5EA49-A919-4545-B4D6-811D169DB3B7}"/>
    <cellStyle name="Normal 3 2 2 4 7" xfId="19737" xr:uid="{ADF53951-4BE7-402F-8ABC-431473E0BC9E}"/>
    <cellStyle name="Normal 3 2 2 5" xfId="29682" xr:uid="{54EF01B5-DDB4-4219-91A7-10D88ABBF7CA}"/>
    <cellStyle name="Normal 3 2 3" xfId="1144" xr:uid="{82230404-8CC1-44D2-9EAB-B5057F82D379}"/>
    <cellStyle name="Normal 3 2 3 2" xfId="2289" xr:uid="{41B9D326-C752-46D7-A75A-604B5F9D9352}"/>
    <cellStyle name="Normal 3 2 3 3" xfId="7967" xr:uid="{36952CE9-A418-4752-8245-10EEE605ED5F}"/>
    <cellStyle name="Normal 3 2 3 3 2" xfId="8386" xr:uid="{6A7CE2B3-702C-4ECB-ADC7-C97BF86C9E48}"/>
    <cellStyle name="Normal 3 2 3 3 2 2" xfId="10248" xr:uid="{7463FC66-39AE-44A8-BDD0-06D599783834}"/>
    <cellStyle name="Normal 3 2 3 3 2 2 2" xfId="18476" xr:uid="{3985E1D7-3A8D-40B7-A70B-53B0578F6769}"/>
    <cellStyle name="Normal 3 2 3 3 2 2 2 2" xfId="24988" xr:uid="{C3AC8C3D-7E17-4DAD-A427-CD8B5C237F2D}"/>
    <cellStyle name="Normal 3 2 3 3 2 2 3" xfId="22153" xr:uid="{EAAC5454-FF6D-43F7-A188-7C46AB955A8C}"/>
    <cellStyle name="Normal 3 2 3 3 2 3" xfId="17066" xr:uid="{496C95BB-B748-4A85-A5F5-476987AB8CB7}"/>
    <cellStyle name="Normal 3 2 3 3 2 3 2" xfId="23723" xr:uid="{CCCE7D2D-D7AA-451D-A69E-EFBEA4ACD97F}"/>
    <cellStyle name="Normal 3 2 3 3 2 4" xfId="20591" xr:uid="{B410C1B7-4A88-4C57-9581-9060048DE0C2}"/>
    <cellStyle name="Normal 3 2 3 3 3" xfId="9311" xr:uid="{625CAEEC-3645-4721-98EF-96BE29CF1BD7}"/>
    <cellStyle name="Normal 3 2 3 3 3 2" xfId="10647" xr:uid="{84AC6B3A-1E65-4D9E-A290-8B78A7C9650F}"/>
    <cellStyle name="Normal 3 2 3 3 3 2 2" xfId="18875" xr:uid="{D023CECE-FC34-4931-804A-A8464E7CFB63}"/>
    <cellStyle name="Normal 3 2 3 3 3 2 2 2" xfId="25387" xr:uid="{89350C47-F016-4984-B99A-FB85360DCB2F}"/>
    <cellStyle name="Normal 3 2 3 3 3 2 3" xfId="22552" xr:uid="{F5902E73-A5D3-45BF-AA03-926238B18DAA}"/>
    <cellStyle name="Normal 3 2 3 3 3 3" xfId="17556" xr:uid="{7AEBC303-D4F5-488B-8F88-196A26713F99}"/>
    <cellStyle name="Normal 3 2 3 3 3 3 2" xfId="24131" xr:uid="{2B91A515-C68C-4115-8B5D-BF83678C5156}"/>
    <cellStyle name="Normal 3 2 3 3 3 4" xfId="21296" xr:uid="{AE14C3C2-CCFC-4D45-8BED-563B943ADB35}"/>
    <cellStyle name="Normal 3 2 3 3 4" xfId="9830" xr:uid="{2727DE8A-70DD-42B8-8F9B-ED424F7EDA8C}"/>
    <cellStyle name="Normal 3 2 3 3 4 2" xfId="18058" xr:uid="{D9FCB384-6941-4962-B2D8-A7D9704DE596}"/>
    <cellStyle name="Normal 3 2 3 3 4 2 2" xfId="24570" xr:uid="{9FDE70A9-FD5F-4170-9437-3ADA1BD725C4}"/>
    <cellStyle name="Normal 3 2 3 3 4 3" xfId="21735" xr:uid="{74F0551E-2E10-4978-96F3-AD6DE648200E}"/>
    <cellStyle name="Normal 3 2 3 3 5" xfId="11083" xr:uid="{B41EE7DD-A808-4722-9B82-01849AB20077}"/>
    <cellStyle name="Normal 3 2 3 3 5 2" xfId="22975" xr:uid="{26DF1444-42ED-4228-88F8-A35C9BD99CD6}"/>
    <cellStyle name="Normal 3 2 3 3 6" xfId="20173" xr:uid="{B66735E9-165A-4060-B6AC-68DAEFC9C757}"/>
    <cellStyle name="Normal 3 2 3 4" xfId="8177" xr:uid="{27F82E36-4FD7-4170-B814-7A3E2710B378}"/>
    <cellStyle name="Normal 3 2 3 4 2" xfId="9310" xr:uid="{B605117D-10F2-4F56-A5AD-CB547A33D5A3}"/>
    <cellStyle name="Normal 3 2 3 4 2 2" xfId="10646" xr:uid="{56E0D08E-94E6-470E-BFB5-CFB55F990964}"/>
    <cellStyle name="Normal 3 2 3 4 2 2 2" xfId="18874" xr:uid="{8C457EED-D790-4636-8DFA-46AD9EAE5322}"/>
    <cellStyle name="Normal 3 2 3 4 2 2 2 2" xfId="25386" xr:uid="{C8DDEC8B-3468-451F-A400-4FA5E8852F37}"/>
    <cellStyle name="Normal 3 2 3 4 2 2 3" xfId="22551" xr:uid="{89291DDA-5978-4FD0-BEF7-70057360A851}"/>
    <cellStyle name="Normal 3 2 3 4 2 3" xfId="17555" xr:uid="{E37E473C-B1D1-425C-927A-6DFF7D7D0A9B}"/>
    <cellStyle name="Normal 3 2 3 4 2 3 2" xfId="24130" xr:uid="{D724C60B-87AF-4B1C-B1EF-625016688E0B}"/>
    <cellStyle name="Normal 3 2 3 4 2 4" xfId="21295" xr:uid="{22EAEDDE-25EB-4615-9DD4-F29471222CA5}"/>
    <cellStyle name="Normal 3 2 3 4 3" xfId="10039" xr:uid="{1A08681A-F89D-4EF5-9CE1-B01173FF1B9B}"/>
    <cellStyle name="Normal 3 2 3 4 3 2" xfId="18267" xr:uid="{03D339A0-F4A9-4BB4-86AC-4CB1656F9636}"/>
    <cellStyle name="Normal 3 2 3 4 3 2 2" xfId="24779" xr:uid="{FCE27309-D2B2-4063-86C9-D53175AAC4B1}"/>
    <cellStyle name="Normal 3 2 3 4 3 3" xfId="21944" xr:uid="{7DBABBCC-F7D4-48A4-B803-93BD6BAA7BB2}"/>
    <cellStyle name="Normal 3 2 3 4 4" xfId="11084" xr:uid="{F26224BA-6AB8-4B21-B366-ECB2ED437EAE}"/>
    <cellStyle name="Normal 3 2 3 4 4 2" xfId="22976" xr:uid="{036385DA-80F8-4109-8503-6826B8344434}"/>
    <cellStyle name="Normal 3 2 3 4 5" xfId="20382" xr:uid="{5786E0E4-BD6C-41C4-82B1-02E4E5548EC4}"/>
    <cellStyle name="Normal 3 2 3 5" xfId="9621" xr:uid="{6763868E-E8A4-4707-9BEE-D8B67863AF4D}"/>
    <cellStyle name="Normal 3 2 3 5 2" xfId="17849" xr:uid="{EA6958CC-B21D-4EAC-AEBE-1B6ABFDE9C7A}"/>
    <cellStyle name="Normal 3 2 3 5 2 2" xfId="24361" xr:uid="{3C731727-6F83-4D90-A323-23C51A39F474}"/>
    <cellStyle name="Normal 3 2 3 5 3" xfId="21526" xr:uid="{166895FB-3896-478A-9DFB-3015F57D22CC}"/>
    <cellStyle name="Normal 3 2 3 6" xfId="19738" xr:uid="{0BD17190-6474-4A1C-9295-A49F0DBD0EA4}"/>
    <cellStyle name="Normal 3 2 3 7" xfId="6401" xr:uid="{DE1F1106-3F11-4672-A55D-46115F710D84}"/>
    <cellStyle name="Normal 3 2 3 8" xfId="29589" xr:uid="{C053B9ED-78DE-4507-8F64-F34C694BAA05}"/>
    <cellStyle name="Normal 3 2 4" xfId="1145" xr:uid="{3BDADCCB-878F-4F3F-844C-4DF292D33206}"/>
    <cellStyle name="Normal 3 2 4 2" xfId="2290" xr:uid="{715B3D5B-06D3-4DB6-A91A-A4769C3D297E}"/>
    <cellStyle name="Normal 3 2 4 3" xfId="9312" xr:uid="{DAC7718F-60F5-4152-9626-C558AA1331C5}"/>
    <cellStyle name="Normal 3 2 4 4" xfId="6402" xr:uid="{F2A199DD-97F6-45D8-853F-791107FE2DB7}"/>
    <cellStyle name="Normal 3 2 5" xfId="1146" xr:uid="{39425486-AB17-4797-BE52-C8ABB4D63D6F}"/>
    <cellStyle name="Normal 3 2 5 2" xfId="2291" xr:uid="{93DB9972-2188-4C8F-A666-56329B53259E}"/>
    <cellStyle name="Normal 3 2 6" xfId="1147" xr:uid="{5EB6E906-924C-4BCB-AC6B-740BE6B1EC64}"/>
    <cellStyle name="Normal 3 2 6 2" xfId="2292" xr:uid="{99C102B8-2509-4CA5-AD75-4AB33E88E225}"/>
    <cellStyle name="Normal 3 2 7" xfId="1148" xr:uid="{E07C17D4-1ACE-4894-BB42-C3E6CAD26815}"/>
    <cellStyle name="Normal 3 2 7 2" xfId="2293" xr:uid="{4E5BEC24-E0BC-4331-AA0E-C76A45F10092}"/>
    <cellStyle name="Normal 3 2 8" xfId="1149" xr:uid="{37630792-C64E-496B-958A-C59BED41F348}"/>
    <cellStyle name="Normal 3 2 8 2" xfId="2294" xr:uid="{95777BE9-3956-4A3C-8101-C176E906CEFC}"/>
    <cellStyle name="Normal 3 2 9" xfId="2287" xr:uid="{255968A4-F6F1-4A8A-853E-F53D5A5587F1}"/>
    <cellStyle name="Normal 3 2 9 2" xfId="7820" xr:uid="{1C508475-9902-48C4-A7AB-8FB4017C4F4E}"/>
    <cellStyle name="Normal 3 2 9 2 2" xfId="8060" xr:uid="{742EFCF2-5D6F-45EA-9BCF-37A6078D6800}"/>
    <cellStyle name="Normal 3 2 9 2 2 2" xfId="8479" xr:uid="{E3996A4E-3148-42D0-9BE1-0C67AEE162E8}"/>
    <cellStyle name="Normal 3 2 9 2 2 2 2" xfId="10341" xr:uid="{8971CD86-6486-444F-8EB4-C5250ED75377}"/>
    <cellStyle name="Normal 3 2 9 2 2 2 2 2" xfId="18569" xr:uid="{1E7A0A2B-7223-48F9-8106-152793442DA9}"/>
    <cellStyle name="Normal 3 2 9 2 2 2 2 2 2" xfId="25081" xr:uid="{1348B355-DD94-47D8-8C4E-3E101F3E8105}"/>
    <cellStyle name="Normal 3 2 9 2 2 2 2 3" xfId="22246" xr:uid="{78198B48-6DCA-433E-83E5-81F01C5ABE92}"/>
    <cellStyle name="Normal 3 2 9 2 2 2 3" xfId="17159" xr:uid="{2981B43B-AD38-4D28-9B75-98623ADE433F}"/>
    <cellStyle name="Normal 3 2 9 2 2 2 3 2" xfId="23816" xr:uid="{21C707B6-3890-458D-B8AC-9247973C14B1}"/>
    <cellStyle name="Normal 3 2 9 2 2 2 4" xfId="20684" xr:uid="{966FA00C-4D34-4289-9F74-4294A448DC7A}"/>
    <cellStyle name="Normal 3 2 9 2 2 3" xfId="9315" xr:uid="{BDBECE15-5AA2-47CE-B669-2555105C29C1}"/>
    <cellStyle name="Normal 3 2 9 2 2 3 2" xfId="10649" xr:uid="{D235B59D-8DC7-4F36-B44F-F48947536F32}"/>
    <cellStyle name="Normal 3 2 9 2 2 3 2 2" xfId="18877" xr:uid="{1BC97B9E-CA70-4486-8760-A67F78C231C0}"/>
    <cellStyle name="Normal 3 2 9 2 2 3 2 2 2" xfId="25389" xr:uid="{192ADE69-065A-4772-B01C-C558D9782FC3}"/>
    <cellStyle name="Normal 3 2 9 2 2 3 2 3" xfId="22554" xr:uid="{55DCCD7C-E492-4D5F-AA05-310788E4D50B}"/>
    <cellStyle name="Normal 3 2 9 2 2 3 3" xfId="17558" xr:uid="{FED72C8E-A3A8-48C5-87ED-5BA415CE1F13}"/>
    <cellStyle name="Normal 3 2 9 2 2 3 3 2" xfId="24133" xr:uid="{0824F320-67AF-4446-8771-1E4F2F8B1F22}"/>
    <cellStyle name="Normal 3 2 9 2 2 3 4" xfId="21298" xr:uid="{23A8EC31-4BE5-4F66-8BA7-5DADF0BFDE45}"/>
    <cellStyle name="Normal 3 2 9 2 2 4" xfId="9923" xr:uid="{FFE9D154-A52B-4FA6-BF6E-95D80B06CFC8}"/>
    <cellStyle name="Normal 3 2 9 2 2 4 2" xfId="18151" xr:uid="{6B773CFA-847C-4D78-B9C3-23A5277D1331}"/>
    <cellStyle name="Normal 3 2 9 2 2 4 2 2" xfId="24663" xr:uid="{2DB98B1C-EBB6-4182-BA9A-B2E5CDAA568E}"/>
    <cellStyle name="Normal 3 2 9 2 2 4 3" xfId="21828" xr:uid="{39C30DCA-414F-4000-98EC-107DCA302629}"/>
    <cellStyle name="Normal 3 2 9 2 2 5" xfId="11086" xr:uid="{95C78A8C-3A4C-4B81-BEE2-F2C051A8224C}"/>
    <cellStyle name="Normal 3 2 9 2 2 5 2" xfId="22978" xr:uid="{C6052306-AFD8-4BBF-9C27-FA5623E2DE2F}"/>
    <cellStyle name="Normal 3 2 9 2 2 6" xfId="20266" xr:uid="{C26B3CE8-4C68-44BC-9E99-F7A5B5347B9B}"/>
    <cellStyle name="Normal 3 2 9 2 3" xfId="8270" xr:uid="{0E2EE60E-536F-43FF-BE24-998A2A9CAF45}"/>
    <cellStyle name="Normal 3 2 9 2 3 2" xfId="10132" xr:uid="{84466311-C99F-4C9C-B819-A85682367D8D}"/>
    <cellStyle name="Normal 3 2 9 2 3 2 2" xfId="18360" xr:uid="{BDDAFEC3-AD9D-4D77-96C2-163F189252D3}"/>
    <cellStyle name="Normal 3 2 9 2 3 2 2 2" xfId="24872" xr:uid="{BB2ED9E8-9095-4B83-9EC7-1B8BE319E8CC}"/>
    <cellStyle name="Normal 3 2 9 2 3 2 3" xfId="22037" xr:uid="{17F677E9-515D-49C4-8757-5456DBF4AC74}"/>
    <cellStyle name="Normal 3 2 9 2 3 3" xfId="16951" xr:uid="{2EC58B0A-3B61-4495-9037-72FA7A1C625B}"/>
    <cellStyle name="Normal 3 2 9 2 3 3 2" xfId="23608" xr:uid="{95E46CC3-BEF0-410E-88F0-9770AA8BF8C3}"/>
    <cellStyle name="Normal 3 2 9 2 3 4" xfId="20475" xr:uid="{2F38DF28-15B1-472A-BB7A-55E71F6A477F}"/>
    <cellStyle name="Normal 3 2 9 2 4" xfId="9314" xr:uid="{7A86E283-DD4F-460E-9C12-968F2B96ABAB}"/>
    <cellStyle name="Normal 3 2 9 2 4 2" xfId="10648" xr:uid="{96810813-DD1B-4A59-A48A-8E1C15901BDB}"/>
    <cellStyle name="Normal 3 2 9 2 4 2 2" xfId="18876" xr:uid="{AC55A7FF-1C64-4A89-A14F-AE2812CB9A8A}"/>
    <cellStyle name="Normal 3 2 9 2 4 2 2 2" xfId="25388" xr:uid="{70D1A8A3-87B4-4DBE-B5CB-84D6C31B8714}"/>
    <cellStyle name="Normal 3 2 9 2 4 2 3" xfId="22553" xr:uid="{A11C1979-E836-4D16-A25C-208C9D465F46}"/>
    <cellStyle name="Normal 3 2 9 2 4 3" xfId="17557" xr:uid="{0C75FE31-AB89-49E9-86FF-51CFF0B9AFB8}"/>
    <cellStyle name="Normal 3 2 9 2 4 3 2" xfId="24132" xr:uid="{44569D4A-59A4-4174-8333-2CB9BB2C85E9}"/>
    <cellStyle name="Normal 3 2 9 2 4 4" xfId="21297" xr:uid="{6E4D6D08-EDE9-467A-BFA6-10EF82203803}"/>
    <cellStyle name="Normal 3 2 9 2 5" xfId="9714" xr:uid="{D4E32B22-8639-4E91-BD8B-0B5CE3CAF560}"/>
    <cellStyle name="Normal 3 2 9 2 5 2" xfId="17942" xr:uid="{002892B8-A7B0-457B-B130-3582A100CD04}"/>
    <cellStyle name="Normal 3 2 9 2 5 2 2" xfId="24454" xr:uid="{82441138-BF01-4C00-8565-23EC1F7B7774}"/>
    <cellStyle name="Normal 3 2 9 2 5 3" xfId="21619" xr:uid="{6EE0F46A-A887-40D0-A8B8-E0284D05FFC5}"/>
    <cellStyle name="Normal 3 2 9 2 6" xfId="11085" xr:uid="{ACBB4E24-0D80-4FE0-8390-87482F3B40FB}"/>
    <cellStyle name="Normal 3 2 9 2 6 2" xfId="22977" xr:uid="{66134185-4AAF-41F4-BF82-EE3A2F992912}"/>
    <cellStyle name="Normal 3 2 9 2 7" xfId="20057" xr:uid="{0A9D251D-8E98-41F7-B48C-FBF678ABDB91}"/>
    <cellStyle name="Normal 3 2 9 3" xfId="9313" xr:uid="{B77E4BBD-68EA-463F-B591-062C814D4086}"/>
    <cellStyle name="Normal 3 2 9 4" xfId="8789" xr:uid="{6ABC097B-83DA-41E7-9F4F-9C7CB30D9565}"/>
    <cellStyle name="Normal 3 2 9 4 2" xfId="10399" xr:uid="{1FF53C77-BC20-4DCD-A1C1-2FC7E3B1EA92}"/>
    <cellStyle name="Normal 3 2 9 4 2 2" xfId="18627" xr:uid="{CE113B1D-DE10-434A-BBC7-B736582548E9}"/>
    <cellStyle name="Normal 3 2 9 4 2 2 2" xfId="25139" xr:uid="{E037E613-D64B-44BA-B41F-6D4C3E8B0501}"/>
    <cellStyle name="Normal 3 2 9 4 2 3" xfId="22304" xr:uid="{4AAD216E-BD3D-41DD-8DD4-48E236379FBA}"/>
    <cellStyle name="Normal 3 2 9 4 3" xfId="17251" xr:uid="{9EA24233-8699-4A66-AE10-FB21B43D8278}"/>
    <cellStyle name="Normal 3 2 9 4 3 2" xfId="23876" xr:uid="{6082F56C-231B-43C2-8B66-9DC39E3E8DFA}"/>
    <cellStyle name="Normal 3 2 9 4 4" xfId="20936" xr:uid="{EE198986-FCDC-4BE1-8EB4-C8EAFFDB8140}"/>
    <cellStyle name="Normal 3 2_ELC" xfId="6403" xr:uid="{96795BBA-1E8B-45F9-A592-1D5121F482B1}"/>
    <cellStyle name="Normal 3 20" xfId="6404" xr:uid="{FDD94C5E-EAF3-45E0-BAD3-FA2BC3614212}"/>
    <cellStyle name="Normal 3 21" xfId="6405" xr:uid="{EEAA1868-E041-4818-8C60-3273F5CDAC24}"/>
    <cellStyle name="Normal 3 22" xfId="6406" xr:uid="{43378884-2381-4103-8821-9F56E2576A61}"/>
    <cellStyle name="Normal 3 23" xfId="6407" xr:uid="{0E5426D7-1DB0-402E-8758-71D9F1BFADDF}"/>
    <cellStyle name="Normal 3 24" xfId="6408" xr:uid="{C54D2FDE-6438-4C9C-A09F-D2B2C375541E}"/>
    <cellStyle name="Normal 3 25" xfId="6409" xr:uid="{C6A38848-D8E8-454B-8847-846CFC093A53}"/>
    <cellStyle name="Normal 3 26" xfId="6410" xr:uid="{3DEC5264-4AF2-42E1-97AE-94A754F47E0D}"/>
    <cellStyle name="Normal 3 27" xfId="6411" xr:uid="{E5316F22-13FB-4201-8078-6F4D456902A9}"/>
    <cellStyle name="Normal 3 28" xfId="6412" xr:uid="{C7ED58B1-E5CD-41EE-93B9-69250907D699}"/>
    <cellStyle name="Normal 3 29" xfId="6413" xr:uid="{F31E7E23-5794-4119-A986-D7C75C9D74E5}"/>
    <cellStyle name="Normal 3 29 2" xfId="12771" xr:uid="{52FCE866-AEDA-4AC0-8A9A-1DE9AD0A53C0}"/>
    <cellStyle name="Normal 3 29 2 2" xfId="49547" xr:uid="{625A7E99-0A97-4BE2-A2F3-428F8F6CA46C}"/>
    <cellStyle name="Normal 3 29 2 3" xfId="49546" xr:uid="{F6359B6C-AE44-4388-8543-EB6450EAA67B}"/>
    <cellStyle name="Normal 3 3" xfId="155" xr:uid="{157B639E-03D7-454B-9989-CCEA86DFAB24}"/>
    <cellStyle name="Normal 3 3 10" xfId="1150" xr:uid="{334D2A6B-2AD0-4685-84EF-7F05812BD1BB}"/>
    <cellStyle name="Normal 3 3 2" xfId="1151" xr:uid="{B0AA85F7-C9EB-434E-9A88-45BD6454262A}"/>
    <cellStyle name="Normal 3 3 2 2" xfId="2296" xr:uid="{746CFAC5-229A-462A-A627-38EC37852F8B}"/>
    <cellStyle name="Normal 3 3 2 3" xfId="8901" xr:uid="{9E781A58-6798-464A-8A3D-FCB34C16BCE6}"/>
    <cellStyle name="Normal 3 3 2 4" xfId="4540" xr:uid="{A81F69D0-2C76-4B4C-9941-CFE9606D6800}"/>
    <cellStyle name="Normal 3 3 2 5" xfId="29590" xr:uid="{F57FE239-26EA-4F55-B732-B01ED852750E}"/>
    <cellStyle name="Normal 3 3 3" xfId="1152" xr:uid="{EAAF02E1-B176-459E-9C40-3D34FA56CA76}"/>
    <cellStyle name="Normal 3 3 3 2" xfId="2297" xr:uid="{FD1EAE9F-5B2B-4934-ADFB-03A57325F6BC}"/>
    <cellStyle name="Normal 3 3 3 3" xfId="29628" xr:uid="{3B81D61C-F2AE-4891-996B-AAE751DE1EC0}"/>
    <cellStyle name="Normal 3 3 4" xfId="1153" xr:uid="{3D4F868C-E813-4436-BEC5-61D17ECBF9B5}"/>
    <cellStyle name="Normal 3 3 4 2" xfId="2298" xr:uid="{4F3E5A41-F6EC-4F06-B19E-1568FDD43DD1}"/>
    <cellStyle name="Normal 3 3 4 3" xfId="29629" xr:uid="{FDF2BCFB-0056-44FB-A426-8C86BC77145A}"/>
    <cellStyle name="Normal 3 3 5" xfId="1154" xr:uid="{1EE0D605-0BA3-4293-9360-6EDC8A67E8BC}"/>
    <cellStyle name="Normal 3 3 5 2" xfId="2299" xr:uid="{B125753F-9DD2-4D17-B951-D17BCF532082}"/>
    <cellStyle name="Normal 3 3 5 3" xfId="29634" xr:uid="{B1023E93-B9D7-499A-BC75-C6A0ADA2EB6B}"/>
    <cellStyle name="Normal 3 3 6" xfId="1155" xr:uid="{EDE66BB8-8059-45D5-9784-B8C2CA02E792}"/>
    <cellStyle name="Normal 3 3 6 2" xfId="2300" xr:uid="{0E9D7C50-2921-46C9-B885-AB854FA4467B}"/>
    <cellStyle name="Normal 3 3 7" xfId="1156" xr:uid="{C2F827B0-C8AF-4882-B02D-BD5D3B29E3BA}"/>
    <cellStyle name="Normal 3 3 7 2" xfId="2301" xr:uid="{35C22A55-6E7D-447B-AE57-EC5CDD7C89DF}"/>
    <cellStyle name="Normal 3 3 8" xfId="1157" xr:uid="{49A8A411-A8F9-447D-BE47-79AACA1F7E74}"/>
    <cellStyle name="Normal 3 3 8 2" xfId="2302" xr:uid="{8F00CCAB-E9A8-4D43-AEE7-CCA7F62A426E}"/>
    <cellStyle name="Normal 3 3 9" xfId="2295" xr:uid="{A229557B-4B17-4FC5-8B45-02A615A356D8}"/>
    <cellStyle name="Normal 3 30" xfId="7906" xr:uid="{C71EEB35-B679-40D3-8165-98BF60B6FE0E}"/>
    <cellStyle name="Normal 3 30 2" xfId="8328" xr:uid="{5B5B7E18-D975-47F1-B4AB-2DC935769E85}"/>
    <cellStyle name="Normal 3 30 2 2" xfId="10190" xr:uid="{3671EFAA-E3A4-4F68-B9D2-21902C40FDA2}"/>
    <cellStyle name="Normal 3 30 2 2 2" xfId="18418" xr:uid="{67748F4E-087C-4397-B635-5B00B17F5D17}"/>
    <cellStyle name="Normal 3 30 2 2 2 2" xfId="24930" xr:uid="{B46E2CDD-53CF-405A-B229-75C903FA9804}"/>
    <cellStyle name="Normal 3 30 2 2 3" xfId="22095" xr:uid="{1E0CEF89-781E-48CC-A6CD-4A5592CD4BD7}"/>
    <cellStyle name="Normal 3 30 2 3" xfId="17008" xr:uid="{1E6A8908-2E16-43F8-99DC-DF66422384D8}"/>
    <cellStyle name="Normal 3 30 2 3 2" xfId="23665" xr:uid="{63C29228-0B69-48F6-AD03-428176966864}"/>
    <cellStyle name="Normal 3 30 2 4" xfId="12772" xr:uid="{33887C56-0F2F-4D92-81E7-70F625258EEC}"/>
    <cellStyle name="Normal 3 30 2 5" xfId="20533" xr:uid="{69963CBA-E1AE-4149-8278-683A45235F3C}"/>
    <cellStyle name="Normal 3 30 3" xfId="9316" xr:uid="{41FA0A7E-D624-4D0C-9854-9A21B578A3AD}"/>
    <cellStyle name="Normal 3 30 3 2" xfId="10650" xr:uid="{8C6060FA-0056-4A4F-B5FD-8D8AA1DD2360}"/>
    <cellStyle name="Normal 3 30 3 2 2" xfId="18878" xr:uid="{61A62BAD-C6E5-4C6F-9CED-27EF5E2526EB}"/>
    <cellStyle name="Normal 3 30 3 2 2 2" xfId="25390" xr:uid="{3DC4E847-A05A-4C92-9AC0-3346CD1108CE}"/>
    <cellStyle name="Normal 3 30 3 2 3" xfId="22555" xr:uid="{43362FC5-E943-490C-BB2A-10788A98B572}"/>
    <cellStyle name="Normal 3 30 3 3" xfId="17559" xr:uid="{215C2F7B-8B35-42B8-9B20-082FB25F2981}"/>
    <cellStyle name="Normal 3 30 3 3 2" xfId="24134" xr:uid="{E1E4AF24-CCA8-4251-A5ED-81A828C1E6F7}"/>
    <cellStyle name="Normal 3 30 3 4" xfId="21299" xr:uid="{CFFFFF40-6AFC-44CA-AF6B-14737BB671A6}"/>
    <cellStyle name="Normal 3 30 4" xfId="9772" xr:uid="{D5575EB9-6BCA-4521-851D-4F7EE11BD04B}"/>
    <cellStyle name="Normal 3 30 4 2" xfId="18000" xr:uid="{7FBAEA45-97E1-4FCA-8937-49E1648A625B}"/>
    <cellStyle name="Normal 3 30 4 2 2" xfId="24512" xr:uid="{3A5E663C-D640-44AE-9D9F-D84D07DA16F0}"/>
    <cellStyle name="Normal 3 30 4 3" xfId="21677" xr:uid="{C505ACC3-1800-46D9-84C7-642E74F325B0}"/>
    <cellStyle name="Normal 3 30 5" xfId="11087" xr:uid="{B514553F-E0F4-47D3-9623-812D9D19AD38}"/>
    <cellStyle name="Normal 3 30 5 2" xfId="22979" xr:uid="{A231B2E0-A836-4B66-99DB-5BF9E9777699}"/>
    <cellStyle name="Normal 3 30 6" xfId="20115" xr:uid="{6552E9B6-574A-4B08-BD8D-9A74F29FCDE5}"/>
    <cellStyle name="Normal 3 30 7" xfId="32150" xr:uid="{307258E7-4440-49E5-A3DB-2FCB1B77A86C}"/>
    <cellStyle name="Normal 3 31" xfId="8119" xr:uid="{26D68808-71CD-41C0-A7B9-4F6426E25345}"/>
    <cellStyle name="Normal 3 31 2" xfId="9981" xr:uid="{21A17091-B4C8-4420-8056-4EAB822D87B4}"/>
    <cellStyle name="Normal 3 31 2 2" xfId="18209" xr:uid="{7EC35D46-136D-42A0-A018-AA129EC5EDBD}"/>
    <cellStyle name="Normal 3 31 2 2 2" xfId="24721" xr:uid="{50B79249-DBF8-4785-A96F-8B5BD45F1438}"/>
    <cellStyle name="Normal 3 31 2 3" xfId="21886" xr:uid="{7684DAF2-1984-4B3F-9DA3-069BBA39D3A0}"/>
    <cellStyle name="Normal 3 31 3" xfId="16826" xr:uid="{7CA1F67E-25A5-483D-B77D-C2D75D0CE6FF}"/>
    <cellStyle name="Normal 3 31 3 2" xfId="23485" xr:uid="{65E3F34A-CDFA-4E6D-8086-950E298B2421}"/>
    <cellStyle name="Normal 3 31 3 3" xfId="49548" xr:uid="{A78BFC63-614B-4CC1-A7EF-69A231F11E90}"/>
    <cellStyle name="Normal 3 31 4" xfId="12773" xr:uid="{5F1B64C7-7661-4423-9F5C-A8AE39DB906C}"/>
    <cellStyle name="Normal 3 31 5" xfId="20324" xr:uid="{93477ABC-E422-4441-A6B9-132B9F761C10}"/>
    <cellStyle name="Normal 3 31 6" xfId="32151" xr:uid="{9360972C-39B8-4C27-BACC-88CF251B17C0}"/>
    <cellStyle name="Normal 3 32" xfId="9563" xr:uid="{CB5C3EA3-5B9E-4FAA-B41F-BFF07337AA45}"/>
    <cellStyle name="Normal 3 32 2" xfId="17791" xr:uid="{067DA5FF-F0BC-48D6-AF3E-AAC334574509}"/>
    <cellStyle name="Normal 3 32 2 2" xfId="24303" xr:uid="{680309D0-05B3-49CE-ABDB-E5586AAD47E5}"/>
    <cellStyle name="Normal 3 32 3" xfId="12769" xr:uid="{B25703D4-9C16-40CA-A272-7FA04D8CAA07}"/>
    <cellStyle name="Normal 3 32 4" xfId="21468" xr:uid="{B95EA90C-EBDF-453D-957F-6734F03402DE}"/>
    <cellStyle name="Normal 3 33" xfId="19602" xr:uid="{C6F0D913-AA8C-405C-A011-D47CA5C35CE6}"/>
    <cellStyle name="Normal 3 33 2" xfId="32152" xr:uid="{1E64B12C-F770-4094-A9FE-605DB095D552}"/>
    <cellStyle name="Normal 3 34" xfId="4477" xr:uid="{A6A5ACC5-A263-498A-A94A-DF6BBF2DE116}"/>
    <cellStyle name="Normal 3 34 2" xfId="32153" xr:uid="{893C1F4A-5993-4932-9009-12898D9E4558}"/>
    <cellStyle name="Normal 3 35" xfId="32154" xr:uid="{2D1DAB8C-30CD-455B-B353-9D968D3D6237}"/>
    <cellStyle name="Normal 3 36" xfId="32155" xr:uid="{9E859283-6AAC-4756-8A7C-1E5E9D64322E}"/>
    <cellStyle name="Normal 3 37" xfId="29648" xr:uid="{2A23DE0D-17FB-4B62-8E20-A67206046AA2}"/>
    <cellStyle name="Normal 3 37 2" xfId="49549" xr:uid="{EA49E891-1E44-44E5-B7BA-26BDF45DA668}"/>
    <cellStyle name="Normal 3 38" xfId="49550" xr:uid="{82BDE590-AABA-4D6F-8829-E49830CD0D07}"/>
    <cellStyle name="Normal 3 39" xfId="58036" xr:uid="{E26F21B2-A04F-4B8F-B9B3-421A3BE09F25}"/>
    <cellStyle name="Normal 3 4" xfId="156" xr:uid="{DF30099D-C97B-4C27-A68C-CB1344CD1DC0}"/>
    <cellStyle name="Normal 3 4 10" xfId="1158" xr:uid="{72201BFF-29B4-45CF-A6A3-F5355E1FFCDD}"/>
    <cellStyle name="Normal 3 4 2" xfId="157" xr:uid="{285E45FE-6D9D-4933-A117-B798DDD859D5}"/>
    <cellStyle name="Normal 3 4 2 2" xfId="2304" xr:uid="{F4EE1763-CE8A-4309-B8FB-69BAC3E68406}"/>
    <cellStyle name="Normal 3 4 2 3" xfId="1159" xr:uid="{5F8391F6-4A8C-4AD9-B824-63E6C67EF85A}"/>
    <cellStyle name="Normal 3 4 3" xfId="1160" xr:uid="{84800DB7-13F7-4510-BD65-D344A0BA6673}"/>
    <cellStyle name="Normal 3 4 3 2" xfId="2305" xr:uid="{79DBB122-8FC3-4321-B4BB-05DB7B4CB104}"/>
    <cellStyle name="Normal 3 4 4" xfId="1161" xr:uid="{03907A74-CD64-45D4-80EE-8BE513D2E35F}"/>
    <cellStyle name="Normal 3 4 4 2" xfId="2306" xr:uid="{AAD9AA84-203B-4C76-8B96-BF2053F167C9}"/>
    <cellStyle name="Normal 3 4 4 2 2" xfId="6414" xr:uid="{E25E023A-CE68-4807-B618-EF67FD80808F}"/>
    <cellStyle name="Normal 3 4 4 2 2 2" xfId="49552" xr:uid="{7C5707CA-CA2B-4FDC-A4ED-BB0C757EEB4E}"/>
    <cellStyle name="Normal 3 4 4 2 2 3" xfId="49551" xr:uid="{6CC99D5F-3097-47D2-A770-534E56FE26EB}"/>
    <cellStyle name="Normal 3 4 4 2 2 4" xfId="32156" xr:uid="{5C32FF49-8298-4B02-9EBE-6BEA363ED0EB}"/>
    <cellStyle name="Normal 3 4 4 3" xfId="7821" xr:uid="{12F2B2D5-4017-4B40-B737-00A9EF8810B3}"/>
    <cellStyle name="Normal 3 4 5" xfId="1162" xr:uid="{5643BC95-DF9E-4923-BE7A-E189F9E1FFE8}"/>
    <cellStyle name="Normal 3 4 5 2" xfId="2307" xr:uid="{EA8F5077-4842-4DFF-9B90-B50AB52B276B}"/>
    <cellStyle name="Normal 3 4 6" xfId="1163" xr:uid="{38A1BDCB-464B-4979-BE0E-5C32EC88FFAB}"/>
    <cellStyle name="Normal 3 4 6 2" xfId="2308" xr:uid="{99D66CE8-3152-4EC2-BD08-E0B440B32BA8}"/>
    <cellStyle name="Normal 3 4 7" xfId="1164" xr:uid="{C4A7C056-3014-44E5-AD6B-582B3EDA7A27}"/>
    <cellStyle name="Normal 3 4 7 2" xfId="2309" xr:uid="{BCD5F58C-A325-4354-98E0-A54768390A5F}"/>
    <cellStyle name="Normal 3 4 8" xfId="1165" xr:uid="{7C8605F5-1A76-4CCA-B072-796209406893}"/>
    <cellStyle name="Normal 3 4 8 2" xfId="2310" xr:uid="{4C012920-F48A-44B9-B20B-79DC9E13FA9C}"/>
    <cellStyle name="Normal 3 4 9" xfId="2303" xr:uid="{8A6EE7FE-F554-4204-8C49-7061980BA92B}"/>
    <cellStyle name="Normal 3 5" xfId="158" xr:uid="{CD20DBFE-E0E1-4FEB-A915-7B1030DD94A9}"/>
    <cellStyle name="Normal 3 5 10" xfId="1166" xr:uid="{D4E14763-325D-4F1D-8E91-EF091A8E3FAA}"/>
    <cellStyle name="Normal 3 5 2" xfId="1167" xr:uid="{A72F6119-C2F7-4C00-B5DC-FA43DC5B3D3E}"/>
    <cellStyle name="Normal 3 5 2 2" xfId="2312" xr:uid="{0B90EE87-350A-44F4-BE3F-B9153C89BFD2}"/>
    <cellStyle name="Normal 3 5 3" xfId="1168" xr:uid="{90BCDD0D-D06A-4CB9-AB87-3F53F8C1288A}"/>
    <cellStyle name="Normal 3 5 3 2" xfId="2313" xr:uid="{047990A4-2F56-4463-9F84-5736BEC8FE11}"/>
    <cellStyle name="Normal 3 5 3 3" xfId="9317" xr:uid="{7C4B9F43-9F36-4AE6-B7EA-37580315E0E6}"/>
    <cellStyle name="Normal 3 5 3 4" xfId="6416" xr:uid="{F0238816-E18D-4659-B296-03F68C6E8235}"/>
    <cellStyle name="Normal 3 5 4" xfId="1169" xr:uid="{ED94DEAA-F72A-4A7F-9D1D-62442F0560C2}"/>
    <cellStyle name="Normal 3 5 4 2" xfId="2314" xr:uid="{FAC40C39-93FD-4C88-A93D-3B42AD931304}"/>
    <cellStyle name="Normal 3 5 4 3" xfId="7968" xr:uid="{5478B3BA-3B65-4A9B-A230-BF18900D5D6F}"/>
    <cellStyle name="Normal 3 5 4 3 2" xfId="8387" xr:uid="{200DFD0F-050C-4AFA-AB51-BDA64F23098F}"/>
    <cellStyle name="Normal 3 5 4 3 2 2" xfId="10249" xr:uid="{2C281AFF-FCCB-45BD-981B-EB5FD892FF08}"/>
    <cellStyle name="Normal 3 5 4 3 2 2 2" xfId="18477" xr:uid="{42DD0295-5EAE-41F1-801C-EE58EC97678E}"/>
    <cellStyle name="Normal 3 5 4 3 2 2 2 2" xfId="24989" xr:uid="{25F7B7FD-6041-4CF3-91D7-2312A743FF07}"/>
    <cellStyle name="Normal 3 5 4 3 2 2 3" xfId="22154" xr:uid="{518DCBE9-A72B-46CA-BD0B-873F219D4543}"/>
    <cellStyle name="Normal 3 5 4 3 2 3" xfId="17067" xr:uid="{4D918EBF-E73D-41CC-B3F1-36D6CA9BA2B2}"/>
    <cellStyle name="Normal 3 5 4 3 2 3 2" xfId="23724" xr:uid="{4EB93A1B-BBFD-4B0A-B4D8-92908BE0BF57}"/>
    <cellStyle name="Normal 3 5 4 3 2 4" xfId="20592" xr:uid="{8F93D616-378C-4260-BC30-A46CF4C152E8}"/>
    <cellStyle name="Normal 3 5 4 3 3" xfId="9319" xr:uid="{F582BBC5-9030-4D50-B13A-5068048D9402}"/>
    <cellStyle name="Normal 3 5 4 3 3 2" xfId="10652" xr:uid="{40024EF4-1BE2-41F4-B544-1ACB49A54DDB}"/>
    <cellStyle name="Normal 3 5 4 3 3 2 2" xfId="18880" xr:uid="{75F5C614-6DF2-4F23-B1B6-5C8E05DBB0D3}"/>
    <cellStyle name="Normal 3 5 4 3 3 2 2 2" xfId="25392" xr:uid="{E562F630-93A2-4955-93C8-AFA3C44D03F3}"/>
    <cellStyle name="Normal 3 5 4 3 3 2 3" xfId="22557" xr:uid="{24309561-5A77-4BA5-8131-B44BA2398469}"/>
    <cellStyle name="Normal 3 5 4 3 3 3" xfId="17561" xr:uid="{421AE31B-5AF5-48C2-9BA7-6A4E4CEC66ED}"/>
    <cellStyle name="Normal 3 5 4 3 3 3 2" xfId="24136" xr:uid="{D0575529-49A5-4A3A-A81E-B75A68B57768}"/>
    <cellStyle name="Normal 3 5 4 3 3 4" xfId="21301" xr:uid="{75628BDD-B8F3-48C4-A427-60177CC2F811}"/>
    <cellStyle name="Normal 3 5 4 3 4" xfId="9831" xr:uid="{7CCA9280-821B-4E43-8DCD-06D9180E78B5}"/>
    <cellStyle name="Normal 3 5 4 3 4 2" xfId="18059" xr:uid="{1731547D-B109-4B7F-8F3A-D35E11BB6ED7}"/>
    <cellStyle name="Normal 3 5 4 3 4 2 2" xfId="24571" xr:uid="{44F9BE46-13B8-4480-A7FD-27406B15F076}"/>
    <cellStyle name="Normal 3 5 4 3 4 3" xfId="21736" xr:uid="{1318BCF8-9B8F-46F0-881B-561736CA9B76}"/>
    <cellStyle name="Normal 3 5 4 3 5" xfId="11088" xr:uid="{5C76A110-E5E9-4F61-BB6E-20B001BBD0D8}"/>
    <cellStyle name="Normal 3 5 4 3 5 2" xfId="22980" xr:uid="{F5127046-E844-495B-9FFE-51028C96A7BF}"/>
    <cellStyle name="Normal 3 5 4 3 6" xfId="20174" xr:uid="{C7BB8F97-115E-4010-8B26-4EEC00BA9374}"/>
    <cellStyle name="Normal 3 5 4 4" xfId="8178" xr:uid="{FB49B170-199E-45A6-8D3E-04741F3DF7B7}"/>
    <cellStyle name="Normal 3 5 4 4 2" xfId="9318" xr:uid="{38CED56A-126D-4361-BD17-DFD168B00B4F}"/>
    <cellStyle name="Normal 3 5 4 4 2 2" xfId="10651" xr:uid="{26B20D5A-3E2C-4497-86F3-8D1D50482B6C}"/>
    <cellStyle name="Normal 3 5 4 4 2 2 2" xfId="18879" xr:uid="{B8FDBA6C-5098-474B-B16D-E025FB882B9B}"/>
    <cellStyle name="Normal 3 5 4 4 2 2 2 2" xfId="25391" xr:uid="{EAF36FAE-7EBC-4158-85AE-F05D3768A383}"/>
    <cellStyle name="Normal 3 5 4 4 2 2 3" xfId="22556" xr:uid="{AD4919E6-434D-4B84-B235-7BC58A8E53F2}"/>
    <cellStyle name="Normal 3 5 4 4 2 3" xfId="17560" xr:uid="{6FCC34CF-3265-4F87-A8E7-E918EDD22020}"/>
    <cellStyle name="Normal 3 5 4 4 2 3 2" xfId="24135" xr:uid="{08B78609-8CA2-421A-A5DE-FD0695B2CCF9}"/>
    <cellStyle name="Normal 3 5 4 4 2 4" xfId="21300" xr:uid="{45F54C9E-1BEE-42E0-A3B0-D9DFA6E79AF8}"/>
    <cellStyle name="Normal 3 5 4 4 3" xfId="10040" xr:uid="{19566F10-9BDC-43E1-B896-45D059647A4D}"/>
    <cellStyle name="Normal 3 5 4 4 3 2" xfId="18268" xr:uid="{BD96E120-203F-40B7-B77B-66AE8D53157E}"/>
    <cellStyle name="Normal 3 5 4 4 3 2 2" xfId="24780" xr:uid="{9156DE33-F1A2-45A6-844B-3D5FACE7700A}"/>
    <cellStyle name="Normal 3 5 4 4 3 3" xfId="21945" xr:uid="{A246853C-A149-4389-B850-999ACB9D75EB}"/>
    <cellStyle name="Normal 3 5 4 4 4" xfId="11089" xr:uid="{835C85AB-2BAA-4EDA-81C1-6D6663C16C89}"/>
    <cellStyle name="Normal 3 5 4 4 4 2" xfId="22981" xr:uid="{35A7E213-4778-4DC2-B213-884F6F22CC3F}"/>
    <cellStyle name="Normal 3 5 4 4 5" xfId="20383" xr:uid="{F2336AF6-9F14-497A-9ED5-8E8CC20A65D3}"/>
    <cellStyle name="Normal 3 5 4 5" xfId="9622" xr:uid="{E329ACF2-F0AE-469E-88A6-B1E32281EE7D}"/>
    <cellStyle name="Normal 3 5 4 5 2" xfId="17850" xr:uid="{B12C18C1-38F8-4D3A-82BD-0A0087F02882}"/>
    <cellStyle name="Normal 3 5 4 5 2 2" xfId="24362" xr:uid="{3C278CB0-7642-47D4-AEDD-ADBB939D21D2}"/>
    <cellStyle name="Normal 3 5 4 5 3" xfId="21527" xr:uid="{9D15CB46-44E9-419C-AC05-DCC226DAE485}"/>
    <cellStyle name="Normal 3 5 4 6" xfId="19739" xr:uid="{118A4FC2-E1E2-4D01-8AF8-CD56B241BDCC}"/>
    <cellStyle name="Normal 3 5 4 7" xfId="6415" xr:uid="{673ABFD7-87F6-45CB-94B6-128CB93F00B0}"/>
    <cellStyle name="Normal 3 5 5" xfId="1170" xr:uid="{4C29DCCC-AE3C-49B1-8329-D5078A6BEF68}"/>
    <cellStyle name="Normal 3 5 5 2" xfId="2315" xr:uid="{D52F1996-6C4F-42B4-9C52-33E4E6CFF1AC}"/>
    <cellStyle name="Normal 3 5 6" xfId="1171" xr:uid="{7938C23A-6B7D-4A57-9AED-F6D8C0993826}"/>
    <cellStyle name="Normal 3 5 6 2" xfId="2316" xr:uid="{EAB2B9A5-EF30-46DD-A687-F3E7A74E89FB}"/>
    <cellStyle name="Normal 3 5 7" xfId="1172" xr:uid="{56260BAA-EF77-4ABD-8D06-B41B05F6B908}"/>
    <cellStyle name="Normal 3 5 7 2" xfId="2317" xr:uid="{318BFFB3-9AF1-495E-AB07-C4207085DD77}"/>
    <cellStyle name="Normal 3 5 8" xfId="1173" xr:uid="{B7B4611E-44F9-4902-A8A1-F387F48A3D03}"/>
    <cellStyle name="Normal 3 5 8 2" xfId="2318" xr:uid="{5C042F48-5B5F-4598-86D0-6BD21E239EFF}"/>
    <cellStyle name="Normal 3 5 9" xfId="2311" xr:uid="{88E93626-5966-44FF-B466-1595C7CE28B4}"/>
    <cellStyle name="Normal 3 5 9 2" xfId="8902" xr:uid="{6699CC05-245C-4C75-8A2D-32D392E06D44}"/>
    <cellStyle name="Normal 3 6" xfId="237" xr:uid="{64A367FC-14EC-4D74-8FA2-B3F9746B14B5}"/>
    <cellStyle name="Normal 3 6 2" xfId="2319" xr:uid="{5065CC56-E631-46D7-8336-34CC947E993C}"/>
    <cellStyle name="Normal 3 6 3" xfId="1174" xr:uid="{E6825321-7F48-418C-B960-4DFB8066C2EA}"/>
    <cellStyle name="Normal 3 6 3 2" xfId="6417" xr:uid="{1ADC083A-2674-40E8-B2DC-13796B346BDE}"/>
    <cellStyle name="Normal 3 6 3 3" xfId="30997" xr:uid="{EFA0328C-ADF0-45C8-B433-20F4AB94722F}"/>
    <cellStyle name="Normal 3 6 4" xfId="3458" xr:uid="{9692037F-1298-4A70-9671-5360D940E4B4}"/>
    <cellStyle name="Normal 3 6 4 2" xfId="29683" xr:uid="{19AB70BB-8C4C-418A-98A3-37597490F75F}"/>
    <cellStyle name="Normal 3 6 5" xfId="29591" xr:uid="{A3928CFE-23A9-4336-89C0-ABB5D3BDAE29}"/>
    <cellStyle name="Normal 3 7" xfId="1175" xr:uid="{1667B213-193A-4DFB-8135-1B591BF72B38}"/>
    <cellStyle name="Normal 3 7 2" xfId="2320" xr:uid="{F3CA50B3-A52E-4BCD-818D-AB3BB3599FA1}"/>
    <cellStyle name="Normal 3 7 3" xfId="9320" xr:uid="{9B0DEFC5-CB49-494E-830D-440DE1F07F1A}"/>
    <cellStyle name="Normal 3 7 4" xfId="6418" xr:uid="{3EE2C5AE-2C5A-4CA6-B552-AA54A45AEB11}"/>
    <cellStyle name="Normal 3 7 4 2" xfId="49554" xr:uid="{E9C01902-F176-4341-978F-88FB1E37FC8E}"/>
    <cellStyle name="Normal 3 7 4 3" xfId="32157" xr:uid="{8F5E9857-0004-422D-A314-058896BC0A7A}"/>
    <cellStyle name="Normal 3 7 5" xfId="30998" xr:uid="{56727662-92F1-4892-8EDA-DEA0DE123A11}"/>
    <cellStyle name="Normal 3 7 6" xfId="49553" xr:uid="{97DDBE30-0D47-4941-B156-981AC3ACDE41}"/>
    <cellStyle name="Normal 3 8" xfId="1176" xr:uid="{49D2D611-A00B-4263-B507-51FB72170951}"/>
    <cellStyle name="Normal 3 8 2" xfId="2321" xr:uid="{B1213FE5-1F39-4CC2-BB9E-F317FEF20CC1}"/>
    <cellStyle name="Normal 3 9" xfId="1177" xr:uid="{D3E4DD2D-8565-4FDE-A423-05B705E96F42}"/>
    <cellStyle name="Normal 3 9 2" xfId="2322" xr:uid="{CF4A7F24-ABD5-41E6-AA05-D8A4075AF09E}"/>
    <cellStyle name="Normal 3_PrimaryEnergyPrices_TIMES" xfId="12774" xr:uid="{20EEA8FA-E0A5-417C-AA47-1B72A14721D0}"/>
    <cellStyle name="Normal 30" xfId="6419" xr:uid="{2EB216BB-EC67-49FA-AA57-C17F77A1E2DA}"/>
    <cellStyle name="Normal 31" xfId="6420" xr:uid="{FC58996A-7EED-4A2E-BB32-7520E59CF2CD}"/>
    <cellStyle name="Normal 31 2" xfId="6421" xr:uid="{94BFF7B4-CE53-4697-9B02-B218EB2A0338}"/>
    <cellStyle name="Normal 31 3" xfId="12775" xr:uid="{F50913DE-9CDA-48FC-A9FA-78880ECE6D4E}"/>
    <cellStyle name="Normal 31 4" xfId="32159" xr:uid="{7B0E6411-50E2-40D5-BD5F-330DBD28FC86}"/>
    <cellStyle name="Normal 31 5" xfId="32160" xr:uid="{1C362D40-BB86-4855-93E7-A00D0122E93B}"/>
    <cellStyle name="Normal 31 6" xfId="32158" xr:uid="{ABDAA45C-632C-4267-AEA7-F2FAB3305D1B}"/>
    <cellStyle name="Normal 31 6 2" xfId="49556" xr:uid="{F27EB5E4-65EA-438F-8F9A-F4935F6F17C7}"/>
    <cellStyle name="Normal 31 6 3" xfId="49555" xr:uid="{04B57320-1DF8-484E-B0E4-D1FF8DCE59E3}"/>
    <cellStyle name="Normal 32" xfId="6422" xr:uid="{EACB04BE-1B95-4446-BAB7-9926D5D121AC}"/>
    <cellStyle name="Normal 32 2" xfId="6423" xr:uid="{746EE148-B425-46E6-8173-F4BE1EB4B588}"/>
    <cellStyle name="Normal 33" xfId="6424" xr:uid="{AAEFB00E-4784-441C-901A-9901ECDFA513}"/>
    <cellStyle name="Normal 33 10" xfId="6425" xr:uid="{093E61C1-4A49-44E3-AFB2-33DC198813A5}"/>
    <cellStyle name="Normal 33 11" xfId="6426" xr:uid="{1F7A4CE5-5897-4FB3-BCF8-D8FB7E36E224}"/>
    <cellStyle name="Normal 33 12" xfId="6427" xr:uid="{118972D8-C19D-46FA-AFDE-F38251047DBA}"/>
    <cellStyle name="Normal 33 13" xfId="6428" xr:uid="{9943338B-F6A3-4D3D-90DA-A91E6A708E93}"/>
    <cellStyle name="Normal 33 2" xfId="6429" xr:uid="{259A5674-AB37-4D8D-AE5D-6F19E6A81B91}"/>
    <cellStyle name="Normal 33 3" xfId="6430" xr:uid="{BABFF829-62D5-40F7-8748-7B8CBE8F3F45}"/>
    <cellStyle name="Normal 33 4" xfId="6431" xr:uid="{FF1783FB-70FB-4EBD-8109-86A45634B936}"/>
    <cellStyle name="Normal 33 5" xfId="6432" xr:uid="{9F7FA811-B8E9-423B-8237-3FCB50B3A96D}"/>
    <cellStyle name="Normal 33 6" xfId="6433" xr:uid="{118A5AAE-62D5-4FCB-B1AB-2BE7FA4DF247}"/>
    <cellStyle name="Normal 33 7" xfId="6434" xr:uid="{8107FF8C-2265-4504-98FB-B296CEDFD055}"/>
    <cellStyle name="Normal 33 8" xfId="6435" xr:uid="{9BD5B5EA-F39D-4CE4-A318-A9E2FA22B2FE}"/>
    <cellStyle name="Normal 33 9" xfId="6436" xr:uid="{1C2A3F51-A280-4E7F-8BCF-6463EA0F1C22}"/>
    <cellStyle name="Normal 33_Scen_XBase" xfId="6437" xr:uid="{2B9BEB47-7728-4190-9E28-6B4CEE8378D0}"/>
    <cellStyle name="Normal 34" xfId="6438" xr:uid="{1FF39C24-4B3D-450C-831B-A7C64163E835}"/>
    <cellStyle name="Normal 34 2" xfId="32161" xr:uid="{9BA0A689-C9AB-4658-81C6-61ADA4A719FC}"/>
    <cellStyle name="Normal 34 2 2" xfId="49558" xr:uid="{0969FB36-8FD9-44E3-AAAF-647CC1BBFE97}"/>
    <cellStyle name="Normal 34 2 3" xfId="49557" xr:uid="{1B317B81-2C12-407D-9DCE-215D65AAA6C8}"/>
    <cellStyle name="Normal 35" xfId="7887" xr:uid="{EA2E6449-2794-45EA-990C-B5348BFCDDAF}"/>
    <cellStyle name="Normal 35 2" xfId="8100" xr:uid="{25749F9D-656F-46E0-90BF-59CC3A49D0C7}"/>
    <cellStyle name="Normal 35 2 2" xfId="8518" xr:uid="{C7A0DD6E-1871-4C05-9C0B-C99FC1FC2202}"/>
    <cellStyle name="Normal 35 2 2 2" xfId="10380" xr:uid="{986D8558-2491-45B0-A1C2-D657FF988074}"/>
    <cellStyle name="Normal 35 2 2 2 2" xfId="18608" xr:uid="{231ADA4A-36DB-4FE9-B5C2-83FA4AA59303}"/>
    <cellStyle name="Normal 35 2 2 2 2 2" xfId="25120" xr:uid="{935A527A-DE4F-4A2B-A952-B633F9992912}"/>
    <cellStyle name="Normal 35 2 2 2 3" xfId="22285" xr:uid="{E4593603-E2C4-49EA-9CC9-380CC6CA833E}"/>
    <cellStyle name="Normal 35 2 2 3" xfId="17198" xr:uid="{D010D8A1-05C4-4A68-B7BA-8819CAB27292}"/>
    <cellStyle name="Normal 35 2 2 3 2" xfId="23855" xr:uid="{C0ACEF56-744A-4D88-B63E-BD52077C44C0}"/>
    <cellStyle name="Normal 35 2 2 4" xfId="20723" xr:uid="{F333F2B1-264F-45B5-98A4-C282C59ECFDE}"/>
    <cellStyle name="Normal 35 2 3" xfId="9321" xr:uid="{F7AB9ACB-5997-490B-A94F-64E07879D57B}"/>
    <cellStyle name="Normal 35 2 3 2" xfId="10653" xr:uid="{618F37A5-BE96-4D84-A6D3-D2B6EAA02BD2}"/>
    <cellStyle name="Normal 35 2 3 2 2" xfId="18881" xr:uid="{3455DA67-FA7C-444F-82D4-78D44C38102F}"/>
    <cellStyle name="Normal 35 2 3 2 2 2" xfId="25393" xr:uid="{2EE911CE-2FD6-4B60-A728-39ACA9B8A8EC}"/>
    <cellStyle name="Normal 35 2 3 2 3" xfId="22558" xr:uid="{1DC127B3-4056-4D15-9083-9AA252EAEC30}"/>
    <cellStyle name="Normal 35 2 3 3" xfId="17562" xr:uid="{2D9D3FE3-B7FD-4908-9996-A3DD41762D68}"/>
    <cellStyle name="Normal 35 2 3 3 2" xfId="24137" xr:uid="{77C229B1-03AA-4E6C-B8D2-DEDEB67F9620}"/>
    <cellStyle name="Normal 35 2 3 4" xfId="21302" xr:uid="{F559554E-FCB0-4449-8D25-658DB323DAAA}"/>
    <cellStyle name="Normal 35 2 4" xfId="9962" xr:uid="{54F16734-FDC4-4DD6-B4AB-BDCF381A8B7A}"/>
    <cellStyle name="Normal 35 2 4 2" xfId="18190" xr:uid="{0373EA5F-96A3-492D-A8E4-ADB686C011EF}"/>
    <cellStyle name="Normal 35 2 4 2 2" xfId="24702" xr:uid="{DD5065C4-C2DD-4753-963E-5D7095A15068}"/>
    <cellStyle name="Normal 35 2 4 3" xfId="21867" xr:uid="{2EFCECEB-1648-4E90-A866-547473DA3BA9}"/>
    <cellStyle name="Normal 35 2 5" xfId="11091" xr:uid="{DA31E62D-2DDD-452F-B727-C1CF53CAB6F4}"/>
    <cellStyle name="Normal 35 2 5 2" xfId="22983" xr:uid="{D75CFCAA-E4CA-4FEA-9E43-8B3242FFF39B}"/>
    <cellStyle name="Normal 35 2 6" xfId="20305" xr:uid="{ABDBED60-EC5E-48BB-9BB8-27D3FC2B6B6A}"/>
    <cellStyle name="Normal 35 3" xfId="8309" xr:uid="{FE02A91F-D3AF-47A9-92CA-8443077DE2D2}"/>
    <cellStyle name="Normal 35 3 2" xfId="10171" xr:uid="{C8267CC1-02C4-4D56-966C-826E49F65FA9}"/>
    <cellStyle name="Normal 35 3 2 2" xfId="18399" xr:uid="{CE6CD557-8044-4020-95E5-19BFAB273A4C}"/>
    <cellStyle name="Normal 35 3 2 2 2" xfId="24911" xr:uid="{23F6384B-4BD0-43C5-A49E-168953CDBA90}"/>
    <cellStyle name="Normal 35 3 2 3" xfId="22076" xr:uid="{E6D5B47A-10B6-4AF9-9296-8E7CF8BDD045}"/>
    <cellStyle name="Normal 35 3 3" xfId="16989" xr:uid="{6D548EEF-457D-4956-948A-CCF7844E1B8C}"/>
    <cellStyle name="Normal 35 3 3 2" xfId="23646" xr:uid="{EAF75010-2317-4EEC-8C51-5296DC64D700}"/>
    <cellStyle name="Normal 35 3 4" xfId="12563" xr:uid="{CD9756D2-EBAE-4A2B-80A8-5BC9CAA6A20C}"/>
    <cellStyle name="Normal 35 3 5" xfId="20514" xr:uid="{B3CB92EC-6DC7-4238-B0FC-1AF51A7A9241}"/>
    <cellStyle name="Normal 35 4" xfId="8925" xr:uid="{B63D66F6-A8D7-494F-BBBA-6B364D8EB4A8}"/>
    <cellStyle name="Normal 35 4 2" xfId="10413" xr:uid="{6EA333D3-13EB-4595-95CA-8A76CF600F74}"/>
    <cellStyle name="Normal 35 4 2 2" xfId="18641" xr:uid="{D53FECAA-1CBD-4AF2-816D-A00FD254D534}"/>
    <cellStyle name="Normal 35 4 2 2 2" xfId="25153" xr:uid="{2F210DE5-B459-4DDA-997C-D0D0ECCD72AF}"/>
    <cellStyle name="Normal 35 4 2 3" xfId="22318" xr:uid="{20BFAC64-F716-4590-A89B-32B79E99E642}"/>
    <cellStyle name="Normal 35 4 3" xfId="17295" xr:uid="{7528AA4A-FB90-4B23-81F5-BA0DC0CBE9E9}"/>
    <cellStyle name="Normal 35 4 3 2" xfId="23895" xr:uid="{90B39F74-8681-4037-A877-9F0F07F5BF53}"/>
    <cellStyle name="Normal 35 4 4" xfId="20977" xr:uid="{51031DE4-4A4C-43AC-A1CB-D52F1D58D537}"/>
    <cellStyle name="Normal 35 5" xfId="9753" xr:uid="{7E9FB083-A316-4123-AA49-12CF20586E16}"/>
    <cellStyle name="Normal 35 5 2" xfId="17981" xr:uid="{1C833C8A-86AA-4A03-9D43-1F22436D9825}"/>
    <cellStyle name="Normal 35 5 2 2" xfId="24493" xr:uid="{38E14827-7A42-4E14-9E71-C19D12CCFCD8}"/>
    <cellStyle name="Normal 35 5 3" xfId="21658" xr:uid="{4CB7B70E-3946-4DA6-8E34-6577A1463DD3}"/>
    <cellStyle name="Normal 35 6" xfId="11090" xr:uid="{DEC0085E-06B9-4D8B-B224-3A01724C5555}"/>
    <cellStyle name="Normal 35 6 2" xfId="22982" xr:uid="{F97E5E06-304E-459E-85AB-8A4BC10FF614}"/>
    <cellStyle name="Normal 35 7" xfId="20096" xr:uid="{21D711B3-4055-4EA7-9304-3EB1B3520BCE}"/>
    <cellStyle name="Normal 36" xfId="7889" xr:uid="{418D1936-4C7A-41E8-A3BC-147A6C196B4F}"/>
    <cellStyle name="Normal 36 2" xfId="8102" xr:uid="{72F55948-F33B-42DA-83F2-F3A8794FB993}"/>
    <cellStyle name="Normal 36 2 2" xfId="8520" xr:uid="{73FD99C1-045E-4BAB-84CD-DCF229B29BB4}"/>
    <cellStyle name="Normal 36 2 2 2" xfId="10382" xr:uid="{3C5B7013-4D43-4304-97A3-E08A7F347945}"/>
    <cellStyle name="Normal 36 2 2 2 2" xfId="18610" xr:uid="{73B1E59F-EA72-40C4-9C90-02DDA44FD8E6}"/>
    <cellStyle name="Normal 36 2 2 2 2 2" xfId="25122" xr:uid="{2C304251-AACE-4CFA-810B-BCDB1D97348F}"/>
    <cellStyle name="Normal 36 2 2 2 3" xfId="22287" xr:uid="{6B21C5FF-4510-46FB-878C-670FD82AF6E4}"/>
    <cellStyle name="Normal 36 2 2 3" xfId="17200" xr:uid="{29E11504-44B7-41F2-B807-471083FA07E2}"/>
    <cellStyle name="Normal 36 2 2 3 2" xfId="23857" xr:uid="{0E8E2826-4949-4C0C-8BFD-4B30086C0561}"/>
    <cellStyle name="Normal 36 2 2 4" xfId="20725" xr:uid="{472E7B66-66FA-4A36-9B22-752752041E21}"/>
    <cellStyle name="Normal 36 2 3" xfId="9323" xr:uid="{38A3118D-3731-497A-96C5-5425470E8BE0}"/>
    <cellStyle name="Normal 36 2 3 2" xfId="10655" xr:uid="{BA56D85F-2EE6-46AF-8DEB-881D145D409E}"/>
    <cellStyle name="Normal 36 2 3 2 2" xfId="18883" xr:uid="{435BA0B8-5E5E-489B-9847-4FC1B0F6A789}"/>
    <cellStyle name="Normal 36 2 3 2 2 2" xfId="25395" xr:uid="{8065B4A1-508D-4593-87D3-131AA8AB60DB}"/>
    <cellStyle name="Normal 36 2 3 2 3" xfId="22560" xr:uid="{61E89008-6EF0-4C97-B0E6-E65D32247477}"/>
    <cellStyle name="Normal 36 2 3 3" xfId="17564" xr:uid="{315BAAC3-3BAE-4877-8E27-C1194B0E8FE5}"/>
    <cellStyle name="Normal 36 2 3 3 2" xfId="24139" xr:uid="{B1E7F645-E909-4403-B509-7F3AE441E1BA}"/>
    <cellStyle name="Normal 36 2 3 4" xfId="21304" xr:uid="{2C5E3F36-16E2-4F72-83A3-14BE01E119CF}"/>
    <cellStyle name="Normal 36 2 4" xfId="9964" xr:uid="{C2620B48-257F-4CDC-B920-2E783BA76241}"/>
    <cellStyle name="Normal 36 2 4 2" xfId="18192" xr:uid="{BF4EFA62-16CF-4C8D-9CF3-4EEB734443A5}"/>
    <cellStyle name="Normal 36 2 4 2 2" xfId="24704" xr:uid="{423BAD38-4D73-4D46-9503-AEFC21D164BC}"/>
    <cellStyle name="Normal 36 2 4 3" xfId="21869" xr:uid="{8E4BA6B9-2561-4AE2-977E-F77D89CAACAC}"/>
    <cellStyle name="Normal 36 2 5" xfId="11093" xr:uid="{56116A5D-F11D-4B41-8C8E-7FA40B85F1F0}"/>
    <cellStyle name="Normal 36 2 5 2" xfId="22985" xr:uid="{B99D3187-9752-4610-AABD-78B1BBC33DE5}"/>
    <cellStyle name="Normal 36 2 6" xfId="20307" xr:uid="{76C694A1-B393-4AD7-95F5-9D505EFB98AD}"/>
    <cellStyle name="Normal 36 2 7" xfId="49559" xr:uid="{457E801E-5D96-4808-A77E-FD5F47815DC2}"/>
    <cellStyle name="Normal 36 3" xfId="8311" xr:uid="{7D29D59D-D4F1-4045-95A9-BA738C208983}"/>
    <cellStyle name="Normal 36 3 2" xfId="10173" xr:uid="{8365810E-6E7B-447E-9B92-3D5074C0C99C}"/>
    <cellStyle name="Normal 36 3 2 2" xfId="18401" xr:uid="{5FF32B5E-E2AE-4E5C-A8C8-01C733D69C17}"/>
    <cellStyle name="Normal 36 3 2 2 2" xfId="24913" xr:uid="{CD1DF380-C6E1-4C8A-B696-C358C9F3CCE5}"/>
    <cellStyle name="Normal 36 3 2 3" xfId="22078" xr:uid="{81D11C44-202E-4970-9D62-5502E5A52C56}"/>
    <cellStyle name="Normal 36 3 3" xfId="16991" xr:uid="{7CB892EB-F811-42ED-98BD-28C9AAC565F3}"/>
    <cellStyle name="Normal 36 3 3 2" xfId="23648" xr:uid="{644A6935-A118-48F3-BDEC-4A2AFAA76503}"/>
    <cellStyle name="Normal 36 3 4" xfId="20516" xr:uid="{BE539D43-241C-4293-82DB-9EB96BA97174}"/>
    <cellStyle name="Normal 36 4" xfId="9322" xr:uid="{1CFA7004-E94B-4C28-B518-018BC2584AEF}"/>
    <cellStyle name="Normal 36 4 2" xfId="10654" xr:uid="{2FFD7003-61A7-4EE2-9D6A-B94E48FD4F4D}"/>
    <cellStyle name="Normal 36 4 2 2" xfId="18882" xr:uid="{B346E132-300E-4A51-B161-0FADC9D2B9CE}"/>
    <cellStyle name="Normal 36 4 2 2 2" xfId="25394" xr:uid="{C149D9F5-A7E4-4927-82FC-91D4C1AC4A02}"/>
    <cellStyle name="Normal 36 4 2 3" xfId="22559" xr:uid="{88AB9B95-6292-47D8-B793-EFDD39625CCE}"/>
    <cellStyle name="Normal 36 4 3" xfId="17563" xr:uid="{87595ED2-57B9-4844-84BC-B5E2C98B3807}"/>
    <cellStyle name="Normal 36 4 3 2" xfId="24138" xr:uid="{872A349F-086C-4576-9683-A1B42B45047E}"/>
    <cellStyle name="Normal 36 4 4" xfId="21303" xr:uid="{1F0B17E9-D448-43CF-9FAB-BA00ADC27106}"/>
    <cellStyle name="Normal 36 5" xfId="9755" xr:uid="{E1B10747-4C15-4DC5-8A38-77C5A88D768F}"/>
    <cellStyle name="Normal 36 5 2" xfId="17983" xr:uid="{78E4D102-15CD-4260-B929-1278DF5D6010}"/>
    <cellStyle name="Normal 36 5 2 2" xfId="24495" xr:uid="{2E93A897-C6CC-443D-9C18-9393671230EA}"/>
    <cellStyle name="Normal 36 5 3" xfId="21660" xr:uid="{C7D1A4BB-B1E6-4696-BC46-B82465BD158B}"/>
    <cellStyle name="Normal 36 6" xfId="11092" xr:uid="{7AE83ED1-D857-415F-9AB7-AD7F00AE98F0}"/>
    <cellStyle name="Normal 36 6 2" xfId="22984" xr:uid="{EFB89D0B-B430-4E1D-A79D-F53C6EF34131}"/>
    <cellStyle name="Normal 36 7" xfId="20098" xr:uid="{9D0C2919-2415-4B31-AA1B-2F24BC87F7B2}"/>
    <cellStyle name="Normal 36 8" xfId="32162" xr:uid="{E83B52D5-252B-40C0-B06D-24C359FF4A48}"/>
    <cellStyle name="Normal 37" xfId="7903" xr:uid="{268F105B-FA4D-407C-BE1E-BB8CBD3EE08A}"/>
    <cellStyle name="Normal 37 2" xfId="8116" xr:uid="{A1F4A959-27EB-4BAB-BBC9-D9DBB6203CAE}"/>
    <cellStyle name="Normal 37 2 2" xfId="8534" xr:uid="{20141F8E-DF85-4842-ADF4-DFB529464EEB}"/>
    <cellStyle name="Normal 37 2 2 2" xfId="10396" xr:uid="{31ADDA1B-2C94-4D1F-B0E2-618B36DB3E2A}"/>
    <cellStyle name="Normal 37 2 2 2 2" xfId="18624" xr:uid="{F49E6160-37BD-4D28-BB69-6034E347FA55}"/>
    <cellStyle name="Normal 37 2 2 2 2 2" xfId="25136" xr:uid="{2DC52B5B-7545-423C-B1BE-C67396C725E2}"/>
    <cellStyle name="Normal 37 2 2 2 3" xfId="22301" xr:uid="{BF2DF0D3-AC47-4572-B49E-CC3DE0F78BC6}"/>
    <cellStyle name="Normal 37 2 2 3" xfId="17214" xr:uid="{12296EF3-3BA3-4326-A60A-FAC6B236FA3B}"/>
    <cellStyle name="Normal 37 2 2 3 2" xfId="23871" xr:uid="{8AD2E58A-A829-4F61-9A83-74E4B4FB726C}"/>
    <cellStyle name="Normal 37 2 2 4" xfId="20739" xr:uid="{ADAB2F99-FCDC-471D-85F7-96BE34DE283F}"/>
    <cellStyle name="Normal 37 2 3" xfId="9324" xr:uid="{9A2AD744-5CD7-478A-B11A-3675314353F5}"/>
    <cellStyle name="Normal 37 2 3 2" xfId="10656" xr:uid="{CBB2901A-0745-42A4-9F13-BAD4F0F84682}"/>
    <cellStyle name="Normal 37 2 3 2 2" xfId="18884" xr:uid="{75E540DC-CF62-4DF6-8C83-5F4A09431799}"/>
    <cellStyle name="Normal 37 2 3 2 2 2" xfId="25396" xr:uid="{9B37B75C-78D7-4673-8F65-A9DEE9CBC0E6}"/>
    <cellStyle name="Normal 37 2 3 2 3" xfId="22561" xr:uid="{02CA6727-236B-446F-AEA5-9EE3C51C2B64}"/>
    <cellStyle name="Normal 37 2 3 3" xfId="17565" xr:uid="{5DC001BA-642B-404A-BAEA-6FED87386A43}"/>
    <cellStyle name="Normal 37 2 3 3 2" xfId="24140" xr:uid="{1F643FEF-5C00-4386-9AFB-AFD1C7F45D7D}"/>
    <cellStyle name="Normal 37 2 3 4" xfId="21305" xr:uid="{9E6EB10B-8547-4868-AAEA-DE145E976AF2}"/>
    <cellStyle name="Normal 37 2 4" xfId="9978" xr:uid="{5A013D25-474E-42B1-8281-9AC9807AD42F}"/>
    <cellStyle name="Normal 37 2 4 2" xfId="18206" xr:uid="{9051B110-4CED-4605-ABCE-17D39A43A7C6}"/>
    <cellStyle name="Normal 37 2 4 2 2" xfId="24718" xr:uid="{08378FD5-CA0E-4006-AB63-9EE34AE571C8}"/>
    <cellStyle name="Normal 37 2 4 3" xfId="21883" xr:uid="{81C4363F-35AB-4881-916F-1BB94ABA988A}"/>
    <cellStyle name="Normal 37 2 5" xfId="11095" xr:uid="{2BDCB13D-816F-4158-8B37-A1FB4FCF4627}"/>
    <cellStyle name="Normal 37 2 5 2" xfId="22987" xr:uid="{F83BFDAE-6CAF-4B24-ADD4-935B9D2FC9EA}"/>
    <cellStyle name="Normal 37 2 6" xfId="20321" xr:uid="{77F6A126-6855-4FD7-A6E0-60274611AD56}"/>
    <cellStyle name="Normal 37 2 7" xfId="49560" xr:uid="{3CCCEE9D-04DE-4D3F-8764-A73E9BC4EA01}"/>
    <cellStyle name="Normal 37 3" xfId="8325" xr:uid="{DDE3F12B-327D-49B8-93C0-C049CE5691C8}"/>
    <cellStyle name="Normal 37 3 2" xfId="10187" xr:uid="{43361A1C-2E5C-4314-90F8-E92A1EEAD813}"/>
    <cellStyle name="Normal 37 3 2 2" xfId="18415" xr:uid="{E928DC0B-78B9-4A7B-BE06-662FE04A7388}"/>
    <cellStyle name="Normal 37 3 2 2 2" xfId="24927" xr:uid="{07F519B5-E31F-43CB-957F-6526E20AB306}"/>
    <cellStyle name="Normal 37 3 2 3" xfId="22092" xr:uid="{7D5BCDAA-875E-40CB-94FB-14258258E816}"/>
    <cellStyle name="Normal 37 3 3" xfId="17005" xr:uid="{F10AB401-78AD-4DB1-AC6A-93CCB976A7A2}"/>
    <cellStyle name="Normal 37 3 3 2" xfId="23662" xr:uid="{BDE7F737-C72E-4A92-8A7F-44AEA5118084}"/>
    <cellStyle name="Normal 37 3 4" xfId="20530" xr:uid="{FC7A5840-6F68-4837-9E40-1F00943CDFFE}"/>
    <cellStyle name="Normal 37 4" xfId="8926" xr:uid="{2B7A9DE5-E96F-46F3-A6BA-70019114355B}"/>
    <cellStyle name="Normal 37 4 2" xfId="10414" xr:uid="{03DF9599-0608-448F-BFC4-892300530E13}"/>
    <cellStyle name="Normal 37 4 2 2" xfId="18642" xr:uid="{B6345585-5F19-4E27-898F-3E24DC3ABED4}"/>
    <cellStyle name="Normal 37 4 2 2 2" xfId="25154" xr:uid="{F7359B59-D3F4-48B5-99C3-D736108DDE72}"/>
    <cellStyle name="Normal 37 4 2 3" xfId="22319" xr:uid="{40B7BE9F-CAFC-461C-AD90-28EC547FAC68}"/>
    <cellStyle name="Normal 37 4 3" xfId="17296" xr:uid="{8ED36F24-1B15-4DB2-B1C9-0A7E5951DDBC}"/>
    <cellStyle name="Normal 37 4 3 2" xfId="23896" xr:uid="{B320A066-ABF2-4F63-8588-F28A25CFADDE}"/>
    <cellStyle name="Normal 37 4 4" xfId="20978" xr:uid="{3677D506-4712-45F9-A3F9-53D435EB063B}"/>
    <cellStyle name="Normal 37 5" xfId="9769" xr:uid="{BB07608D-1834-41D1-96B5-5181DD3929C0}"/>
    <cellStyle name="Normal 37 5 2" xfId="17997" xr:uid="{6D9F36D5-3A64-4D3A-8446-5550B6418E04}"/>
    <cellStyle name="Normal 37 5 2 2" xfId="24509" xr:uid="{EB74331A-3F3C-4313-A076-BECFE7CDFCA5}"/>
    <cellStyle name="Normal 37 5 3" xfId="21674" xr:uid="{EDADAF44-4E80-4DBE-A903-0C0245E943AA}"/>
    <cellStyle name="Normal 37 6" xfId="11094" xr:uid="{958AEF75-0A2E-4E86-94B5-8D6A3CC8AAF1}"/>
    <cellStyle name="Normal 37 6 2" xfId="22986" xr:uid="{0517BC14-06D6-4335-B4D4-D99DAC6B687A}"/>
    <cellStyle name="Normal 37 7" xfId="20112" xr:uid="{8F9BE395-CF59-40AE-A999-CC566A66BCFB}"/>
    <cellStyle name="Normal 37 8" xfId="32163" xr:uid="{7BF9E498-6643-46B2-AF66-C01705C962BF}"/>
    <cellStyle name="Normal 38" xfId="10820" xr:uid="{AE6D37F6-FBAF-4695-B06D-9C38B8B0F268}"/>
    <cellStyle name="Normal 38 2" xfId="49562" xr:uid="{AAE49675-22C4-4529-803F-0D509CFD0180}"/>
    <cellStyle name="Normal 38 3" xfId="49561" xr:uid="{0B71A3BF-B853-4693-82AE-5CDB5AE04941}"/>
    <cellStyle name="Normal 38 4" xfId="31967" xr:uid="{D49BED84-18F0-4091-AFC8-50B2DEB59E39}"/>
    <cellStyle name="Normal 39" xfId="15066" xr:uid="{6B177D4A-96B6-41FF-BF14-7B57BB849D8A}"/>
    <cellStyle name="Normal 39 2" xfId="49384" xr:uid="{F4ED6FD0-DFD5-45FE-AF50-F5A757D8B002}"/>
    <cellStyle name="Normal 4 10" xfId="1179" xr:uid="{B25D0472-FFF1-402C-AF62-7F814B8B9F61}"/>
    <cellStyle name="Normal 4 10 2" xfId="2324" xr:uid="{436A7F6F-A48B-4964-8C17-D94419EB4274}"/>
    <cellStyle name="Normal 4 10 3" xfId="9325" xr:uid="{78476395-75CE-4766-812C-2CBA4D7CCED0}"/>
    <cellStyle name="Normal 4 10 4" xfId="6440" xr:uid="{7B198CC3-3C1F-4CBA-845A-5ADD240ADEF8}"/>
    <cellStyle name="Normal 4 11" xfId="1180" xr:uid="{79EA98FD-E6AB-461B-A117-FE35F0EC125A}"/>
    <cellStyle name="Normal 4 11 2" xfId="2325" xr:uid="{1D3A7143-E1EF-4E38-B2BB-10202585E08E}"/>
    <cellStyle name="Normal 4 11 3" xfId="9326" xr:uid="{70FC78AC-C2B5-4794-839D-6416F280CEB0}"/>
    <cellStyle name="Normal 4 11 4" xfId="6439" xr:uid="{2D3CDCEE-8079-40C6-8F52-1C26F1DAEC6E}"/>
    <cellStyle name="Normal 4 12" xfId="1181" xr:uid="{D60B7F55-851A-449F-9193-68310975198C}"/>
    <cellStyle name="Normal 4 12 2" xfId="2326" xr:uid="{F77D40AF-8449-4C2A-B230-0036A7F5E315}"/>
    <cellStyle name="Normal 4 13" xfId="2323" xr:uid="{7B9345CE-4530-4165-BECE-60FA5B9628BB}"/>
    <cellStyle name="Normal 4 13 2" xfId="12777" xr:uid="{0F7C9499-F996-4C08-916D-CD41382D917B}"/>
    <cellStyle name="Normal 4 13 2 2" xfId="12778" xr:uid="{A6F601AE-C4C7-4010-A7FA-E3BEA411912C}"/>
    <cellStyle name="Normal 4 13 2 3" xfId="12779" xr:uid="{AD8C0007-D2D1-4FEA-976B-586AF3D27A85}"/>
    <cellStyle name="Normal 4 13 2 3 2" xfId="32164" xr:uid="{0CAADF10-2CAB-4A57-9840-7DAED12EBFA5}"/>
    <cellStyle name="Normal 4 13 2 3 3" xfId="32165" xr:uid="{446CD719-AFF7-456A-8EBB-F8365211E7F5}"/>
    <cellStyle name="Normal 4 13 2 3 4" xfId="49563" xr:uid="{C00DBC2A-B476-45D7-B818-597E2AC33044}"/>
    <cellStyle name="Normal 4 13 2 4" xfId="12780" xr:uid="{F5A19AFD-C38F-4021-AA9F-C24273EB4D2C}"/>
    <cellStyle name="Normal 4 13 2 5" xfId="32166" xr:uid="{C728AA39-ECAD-42ED-8DE0-11A8AD41F899}"/>
    <cellStyle name="Normal 4 13 3" xfId="12776" xr:uid="{8E408697-2C09-4660-8EF1-1F712358AC1D}"/>
    <cellStyle name="Normal 4 13 4" xfId="11096" xr:uid="{9BC3716D-83B8-4FC7-8CC8-24C0D4FCEF73}"/>
    <cellStyle name="Normal 4 14" xfId="1178" xr:uid="{4A71C423-81AB-4697-8AED-2FB265200C1A}"/>
    <cellStyle name="Normal 4 14 2" xfId="4541" xr:uid="{3213CD5E-C18A-4176-8C12-CB972D65CE6B}"/>
    <cellStyle name="Normal 4 15" xfId="3431" xr:uid="{4485D80A-B629-4128-A2D7-69752EB661FC}"/>
    <cellStyle name="Normal 4 15 2" xfId="4471" xr:uid="{C02CB737-54B7-4599-A2CD-57FF66A015C9}"/>
    <cellStyle name="Normal 4 15 3" xfId="29592" xr:uid="{F7D26333-E00C-44ED-BF1D-22327C78576E}"/>
    <cellStyle name="Normal 4 16" xfId="3446" xr:uid="{1F8B40C1-0430-4380-833E-E5B12274AB49}"/>
    <cellStyle name="Normal 4 17" xfId="4475" xr:uid="{A202F10C-E3DB-49AE-A00C-515B11B153D6}"/>
    <cellStyle name="Normal 4 2" xfId="57" xr:uid="{A4B1BAC8-7BCC-4FEB-8D93-8660B4589528}"/>
    <cellStyle name="Normal 4 2 10" xfId="1182" xr:uid="{BF3B9B8D-39A0-4B7C-9303-2063EF6502DC}"/>
    <cellStyle name="Normal 4 2 10 2" xfId="8061" xr:uid="{8E6D81CE-5FBF-49BF-9A6D-103ECE237A27}"/>
    <cellStyle name="Normal 4 2 10 2 2" xfId="8480" xr:uid="{46D56EE8-DA7D-4720-B5CD-D334B5DF7E0B}"/>
    <cellStyle name="Normal 4 2 10 2 2 2" xfId="10342" xr:uid="{EF695A7A-4340-443C-8337-6D3F8BE1B95F}"/>
    <cellStyle name="Normal 4 2 10 2 2 2 2" xfId="18570" xr:uid="{5B69DA32-5723-480E-ABED-630327872F41}"/>
    <cellStyle name="Normal 4 2 10 2 2 2 2 2" xfId="25082" xr:uid="{CF4A3C35-3850-4812-A5AA-860336C784DF}"/>
    <cellStyle name="Normal 4 2 10 2 2 2 3" xfId="22247" xr:uid="{3BED6DC6-F46F-4749-B1AF-07F49C5C59DA}"/>
    <cellStyle name="Normal 4 2 10 2 2 3" xfId="17160" xr:uid="{689E7A9F-F06C-4583-9279-3F5DEDBCC774}"/>
    <cellStyle name="Normal 4 2 10 2 2 3 2" xfId="23817" xr:uid="{589B954E-6BF8-4D51-B6E2-A5A5C7D4494D}"/>
    <cellStyle name="Normal 4 2 10 2 2 4" xfId="20685" xr:uid="{0A551818-6544-4D11-A04B-3B7A113F2513}"/>
    <cellStyle name="Normal 4 2 10 2 3" xfId="9328" xr:uid="{C19B1CE0-CCCD-4B6E-9BB7-514A32242CF7}"/>
    <cellStyle name="Normal 4 2 10 2 3 2" xfId="10658" xr:uid="{48D9B4C2-186C-4A62-8730-E39615F8319D}"/>
    <cellStyle name="Normal 4 2 10 2 3 2 2" xfId="18886" xr:uid="{3527F406-504F-4200-9ECB-14A3190B0227}"/>
    <cellStyle name="Normal 4 2 10 2 3 2 2 2" xfId="25398" xr:uid="{D15334AF-A0D1-4931-AECF-04AC93B0827D}"/>
    <cellStyle name="Normal 4 2 10 2 3 2 3" xfId="22563" xr:uid="{73B365C9-231F-4E2B-9640-16EE73CDD12B}"/>
    <cellStyle name="Normal 4 2 10 2 3 3" xfId="17568" xr:uid="{C6EF6081-3ACE-4E8F-8A49-00AFE2A1B635}"/>
    <cellStyle name="Normal 4 2 10 2 3 3 2" xfId="24142" xr:uid="{48783E1C-DFE5-42C2-BD61-C67B6D53D5CB}"/>
    <cellStyle name="Normal 4 2 10 2 3 4" xfId="21307" xr:uid="{FDB93E10-DC32-491B-B123-63831AA38992}"/>
    <cellStyle name="Normal 4 2 10 2 4" xfId="9924" xr:uid="{9E334AD5-5178-4284-8A44-7AA311DC6291}"/>
    <cellStyle name="Normal 4 2 10 2 4 2" xfId="18152" xr:uid="{5CAD3828-32AE-4380-9008-0EB952C44EEF}"/>
    <cellStyle name="Normal 4 2 10 2 4 2 2" xfId="24664" xr:uid="{4BC0BAE2-466E-46B5-A2E9-306B97DE720D}"/>
    <cellStyle name="Normal 4 2 10 2 4 3" xfId="21829" xr:uid="{C40F11D5-A6B7-4358-815E-705647D27DD4}"/>
    <cellStyle name="Normal 4 2 10 2 5" xfId="11099" xr:uid="{5B8CCEAD-84EC-454C-918F-F90FD80E3241}"/>
    <cellStyle name="Normal 4 2 10 2 5 2" xfId="22990" xr:uid="{2C76A0FF-0E91-4285-94E4-7D5DE78C80F5}"/>
    <cellStyle name="Normal 4 2 10 2 6" xfId="20267" xr:uid="{16DF3FCD-8541-4141-9A10-0C9D975B94FE}"/>
    <cellStyle name="Normal 4 2 10 3" xfId="8271" xr:uid="{1B2C74E1-5F7B-4927-BA7F-36E29D2B2275}"/>
    <cellStyle name="Normal 4 2 10 3 2" xfId="10133" xr:uid="{DC1CA95F-BD0B-465D-88C6-F243EBDC7C20}"/>
    <cellStyle name="Normal 4 2 10 3 2 2" xfId="18361" xr:uid="{864BD4C9-DA24-4E32-9C70-DBD1391E11D6}"/>
    <cellStyle name="Normal 4 2 10 3 2 2 2" xfId="24873" xr:uid="{9C2B1E1E-FE2E-4D33-9412-D6F3CB99E365}"/>
    <cellStyle name="Normal 4 2 10 3 2 3" xfId="22038" xr:uid="{8081A90B-BE5B-4768-AC23-D22DA03965C2}"/>
    <cellStyle name="Normal 4 2 10 3 3" xfId="16952" xr:uid="{F0E40FA7-7D8D-4A99-9DB2-51AA79693667}"/>
    <cellStyle name="Normal 4 2 10 3 3 2" xfId="23609" xr:uid="{886B0212-C5F3-4074-BF47-0CFE689AA18E}"/>
    <cellStyle name="Normal 4 2 10 3 4" xfId="20476" xr:uid="{EE2AF673-B717-4B8A-8F8E-420E2292317E}"/>
    <cellStyle name="Normal 4 2 10 4" xfId="9327" xr:uid="{D3F01BA6-D397-4D20-AB32-0FA9EF549676}"/>
    <cellStyle name="Normal 4 2 10 4 2" xfId="10657" xr:uid="{921C976D-B415-479D-988A-3325877DDE05}"/>
    <cellStyle name="Normal 4 2 10 4 2 2" xfId="18885" xr:uid="{C8E56564-3B0D-44C9-8A73-BD383176F4B2}"/>
    <cellStyle name="Normal 4 2 10 4 2 2 2" xfId="25397" xr:uid="{4F82C650-BF16-4FCC-A7B3-8C6505E9525E}"/>
    <cellStyle name="Normal 4 2 10 4 2 3" xfId="22562" xr:uid="{E714D158-4F03-40A3-BF17-4831C0D176B6}"/>
    <cellStyle name="Normal 4 2 10 4 3" xfId="17567" xr:uid="{1881A8A0-B371-44A7-9FA3-4A909E4267BF}"/>
    <cellStyle name="Normal 4 2 10 4 3 2" xfId="24141" xr:uid="{6EC0B496-D09A-41FC-AF54-95E015BF4894}"/>
    <cellStyle name="Normal 4 2 10 4 4" xfId="21306" xr:uid="{FA2FA6C9-223F-42B9-B8AB-36416CAABCD9}"/>
    <cellStyle name="Normal 4 2 10 5" xfId="9715" xr:uid="{7C7210A2-CC16-43D1-A255-3186981A5522}"/>
    <cellStyle name="Normal 4 2 10 5 2" xfId="17943" xr:uid="{85D91FE8-E6E3-4679-86FA-D6EF2405B1F6}"/>
    <cellStyle name="Normal 4 2 10 5 2 2" xfId="24455" xr:uid="{02D4F462-37D6-4A82-B510-322ABF5079C8}"/>
    <cellStyle name="Normal 4 2 10 5 3" xfId="21620" xr:uid="{2102A851-7093-4E83-B5BD-65379F6B3C1E}"/>
    <cellStyle name="Normal 4 2 10 6" xfId="11098" xr:uid="{0D99D656-57A3-40E1-87F1-E79151D0800A}"/>
    <cellStyle name="Normal 4 2 10 6 2" xfId="22989" xr:uid="{D2282DBD-E18C-40D3-8FBF-CCAE45A59CEC}"/>
    <cellStyle name="Normal 4 2 10 7" xfId="20058" xr:uid="{30CC6987-3E66-49C3-BC8B-ABD1E83480F6}"/>
    <cellStyle name="Normal 4 2 10 8" xfId="7822" xr:uid="{F489ED6E-413B-4DBC-BC8A-E95046F2D81D}"/>
    <cellStyle name="Normal 4 2 11" xfId="11100" xr:uid="{36AC7FCA-909F-49B9-B608-5B61B70042A6}"/>
    <cellStyle name="Normal 4 2 12" xfId="11097" xr:uid="{8CE97C06-0FB0-4683-B6AB-4A849EDD664D}"/>
    <cellStyle name="Normal 4 2 12 2" xfId="22988" xr:uid="{8743D8E2-C51C-4A7F-B76F-5F357A802ABA}"/>
    <cellStyle name="Normal 4 2 13" xfId="159" xr:uid="{F66D3C1B-79ED-4681-B7B5-0B4CC2E99789}"/>
    <cellStyle name="Normal 4 2 2" xfId="1183" xr:uid="{E2FBC95A-8E62-47A8-800B-2CF693FFA492}"/>
    <cellStyle name="Normal 4 2 2 10" xfId="1184" xr:uid="{583D0CA1-9FE8-44C7-B959-758656D83C1E}"/>
    <cellStyle name="Normal 4 2 2 10 2" xfId="2329" xr:uid="{04EC102F-5AAD-4720-9C79-6746088898B6}"/>
    <cellStyle name="Normal 4 2 2 10 2 2" xfId="3164" xr:uid="{71FEC05E-1E2F-4B48-A1D6-0F8AC0C33ECA}"/>
    <cellStyle name="Normal 4 2 2 10 2 2 2" xfId="4221" xr:uid="{3AA56E14-C6BB-460C-BB1E-D59225AF6117}"/>
    <cellStyle name="Normal 4 2 2 10 2 2 2 2" xfId="18571" xr:uid="{68FC0BB8-F5C9-4551-BBFD-71450CF025BD}"/>
    <cellStyle name="Normal 4 2 2 10 2 2 2 2 2" xfId="25083" xr:uid="{F49F6D79-EBB2-4E25-B9F6-005ADE93B3EF}"/>
    <cellStyle name="Normal 4 2 2 10 2 2 2 3" xfId="22248" xr:uid="{5AAF3C8B-19FC-43F6-9211-C2B172E46664}"/>
    <cellStyle name="Normal 4 2 2 10 2 2 2 4" xfId="10343" xr:uid="{E3172F9A-81EB-4675-ADBB-2058AD17D9F4}"/>
    <cellStyle name="Normal 4 2 2 10 2 2 3" xfId="17161" xr:uid="{4243DCB7-48AE-453B-A05B-F6E91D9D32E4}"/>
    <cellStyle name="Normal 4 2 2 10 2 2 3 2" xfId="23818" xr:uid="{AE944CC0-A3CB-4BA5-9CE7-B061CF4A50E0}"/>
    <cellStyle name="Normal 4 2 2 10 2 2 4" xfId="20686" xr:uid="{73D0D83E-FCC6-4FBE-9AF6-44C0D75AFF31}"/>
    <cellStyle name="Normal 4 2 2 10 2 2 5" xfId="8481" xr:uid="{C119D214-B45E-48AD-B03F-843CFA348ABA}"/>
    <cellStyle name="Normal 4 2 2 10 2 3" xfId="3390" xr:uid="{41532B40-A731-4351-8F05-72F2D1A88667}"/>
    <cellStyle name="Normal 4 2 2 10 2 3 2" xfId="4431" xr:uid="{BFD085C2-E741-4FB2-B40C-EBA2D4111860}"/>
    <cellStyle name="Normal 4 2 2 10 2 3 2 2" xfId="18889" xr:uid="{796D3376-9EE8-44E9-9090-7AA2C276C788}"/>
    <cellStyle name="Normal 4 2 2 10 2 3 2 2 2" xfId="25401" xr:uid="{F28E7E10-3591-4855-BAF1-709807A8BE70}"/>
    <cellStyle name="Normal 4 2 2 10 2 3 2 3" xfId="22566" xr:uid="{445015A4-7E1D-4254-8170-43FEA5ED13E0}"/>
    <cellStyle name="Normal 4 2 2 10 2 3 2 4" xfId="10661" xr:uid="{A61F5FA0-3B51-4843-9C7C-7433186D1A4F}"/>
    <cellStyle name="Normal 4 2 2 10 2 3 3" xfId="17571" xr:uid="{B1C9FBFA-2DBA-4E0D-B8FB-E8CAE055E7A7}"/>
    <cellStyle name="Normal 4 2 2 10 2 3 3 2" xfId="24145" xr:uid="{FCB9461B-75F0-4BD6-914E-CF7980F68B4F}"/>
    <cellStyle name="Normal 4 2 2 10 2 3 4" xfId="21310" xr:uid="{48859436-71AD-4858-9437-BBCD5EB07A18}"/>
    <cellStyle name="Normal 4 2 2 10 2 3 5" xfId="9331" xr:uid="{E77FE8C9-36A2-4E9F-B075-E1315A33F186}"/>
    <cellStyle name="Normal 4 2 2 10 2 4" xfId="4011" xr:uid="{1E6B7D4B-BD39-4102-925E-D102E6451FF4}"/>
    <cellStyle name="Normal 4 2 2 10 2 4 2" xfId="18153" xr:uid="{7CC53C7C-E3EB-4F07-8C25-BBF4CA7E33F5}"/>
    <cellStyle name="Normal 4 2 2 10 2 4 2 2" xfId="24665" xr:uid="{1750E5EE-0569-412D-9E8D-A3F10D5BB4E5}"/>
    <cellStyle name="Normal 4 2 2 10 2 4 3" xfId="21830" xr:uid="{128410CD-BEFC-4654-B5F7-787A68B9A5A1}"/>
    <cellStyle name="Normal 4 2 2 10 2 4 4" xfId="9925" xr:uid="{2B94D67D-29B6-477D-985D-0E7D9A220B42}"/>
    <cellStyle name="Normal 4 2 2 10 2 5" xfId="11102" xr:uid="{EDEDAAB0-DA23-4D42-9E4D-81466B6CE80A}"/>
    <cellStyle name="Normal 4 2 2 10 2 5 2" xfId="22992" xr:uid="{1CE76CA7-A6EF-4527-B6C4-512BC3BDF98A}"/>
    <cellStyle name="Normal 4 2 2 10 2 6" xfId="20268" xr:uid="{C87AD556-36E8-4B36-BBFD-CC6F68EF3875}"/>
    <cellStyle name="Normal 4 2 2 10 2 7" xfId="8062" xr:uid="{0B636F9C-0F15-4D1C-A123-BD00C7D072D1}"/>
    <cellStyle name="Normal 4 2 2 10 3" xfId="3043" xr:uid="{A7D1FA9A-FE72-49E7-A3DC-ABD8C1F39C3A}"/>
    <cellStyle name="Normal 4 2 2 10 3 2" xfId="4116" xr:uid="{D4A79E6B-0720-4AC1-92D4-B257DDD8FE9E}"/>
    <cellStyle name="Normal 4 2 2 10 3 2 2" xfId="10660" xr:uid="{3377E02F-53AC-4826-8B12-2A3DAF504562}"/>
    <cellStyle name="Normal 4 2 2 10 3 2 2 2" xfId="18888" xr:uid="{864CA9DB-2965-4881-817C-FEE8C4AE3FFD}"/>
    <cellStyle name="Normal 4 2 2 10 3 2 2 2 2" xfId="25400" xr:uid="{89CEA37A-5853-4D6C-AAAC-A441B1F85825}"/>
    <cellStyle name="Normal 4 2 2 10 3 2 2 3" xfId="22565" xr:uid="{FE0061A3-0438-4ACA-9FE8-93D19AFF75C8}"/>
    <cellStyle name="Normal 4 2 2 10 3 2 3" xfId="17570" xr:uid="{33E2689E-6979-41F5-B3B3-433098B4F179}"/>
    <cellStyle name="Normal 4 2 2 10 3 2 3 2" xfId="24144" xr:uid="{9EB6DCF0-4205-48E5-BC5B-BC1A67B22CEF}"/>
    <cellStyle name="Normal 4 2 2 10 3 2 4" xfId="21309" xr:uid="{A0503CA1-A4EC-4373-9423-4DE697DB479F}"/>
    <cellStyle name="Normal 4 2 2 10 3 2 5" xfId="9330" xr:uid="{CE901D96-5009-4EE4-9E4F-89C9597DA307}"/>
    <cellStyle name="Normal 4 2 2 10 3 3" xfId="10134" xr:uid="{B5ECD2A9-0B99-4482-B741-6CB9573DD57B}"/>
    <cellStyle name="Normal 4 2 2 10 3 3 2" xfId="18362" xr:uid="{42A68EC0-FFED-4B77-B09E-0A8B1DC27C0F}"/>
    <cellStyle name="Normal 4 2 2 10 3 3 2 2" xfId="24874" xr:uid="{A0A2E79B-75F5-4D58-B3A0-F9D452CFB69C}"/>
    <cellStyle name="Normal 4 2 2 10 3 3 3" xfId="22039" xr:uid="{C4C5DEAF-EABE-4F22-A040-81FA189BC4C7}"/>
    <cellStyle name="Normal 4 2 2 10 3 4" xfId="16953" xr:uid="{3443C926-5E31-44D2-B6D1-46CA4A5FF857}"/>
    <cellStyle name="Normal 4 2 2 10 3 4 2" xfId="23610" xr:uid="{3AC46DA2-DDBA-4BD5-9254-012D933841C6}"/>
    <cellStyle name="Normal 4 2 2 10 3 5" xfId="20477" xr:uid="{2122E349-A7CA-4A51-B60B-2F336280BE8F}"/>
    <cellStyle name="Normal 4 2 2 10 3 6" xfId="8272" xr:uid="{2E355AFC-3C4B-4B5E-B749-5A1214E1B975}"/>
    <cellStyle name="Normal 4 2 2 10 4" xfId="3269" xr:uid="{A05C89B0-9BA4-4DD0-A277-8D9109A7D133}"/>
    <cellStyle name="Normal 4 2 2 10 4 2" xfId="4326" xr:uid="{9CBBC9A0-5A0A-4CDF-A886-C8011A35A0B5}"/>
    <cellStyle name="Normal 4 2 2 10 4 3" xfId="8790" xr:uid="{9E41FFA5-8ADF-4304-A106-0886E9A25A7D}"/>
    <cellStyle name="Normal 4 2 2 10 5" xfId="3719" xr:uid="{5B5E5011-EC93-4590-B974-469187B6A7A8}"/>
    <cellStyle name="Normal 4 2 2 10 5 2" xfId="17944" xr:uid="{7871381A-998F-45CB-A0B8-5D94F293A5C4}"/>
    <cellStyle name="Normal 4 2 2 10 5 2 2" xfId="24456" xr:uid="{920BEF99-6225-4E50-B0AA-DE94FE701A4F}"/>
    <cellStyle name="Normal 4 2 2 10 5 3" xfId="21621" xr:uid="{889B30A5-BF6A-4401-9C53-DA1DB24188B9}"/>
    <cellStyle name="Normal 4 2 2 10 5 4" xfId="9716" xr:uid="{1C8E4809-986E-4239-AF09-AC08A9061126}"/>
    <cellStyle name="Normal 4 2 2 10 6" xfId="11101" xr:uid="{1ED659F3-58A6-486F-AFF8-271C4D693970}"/>
    <cellStyle name="Normal 4 2 2 10 6 2" xfId="22991" xr:uid="{AF09FDF0-7C76-4326-9FF7-3E74E8EB0F95}"/>
    <cellStyle name="Normal 4 2 2 10 7" xfId="20059" xr:uid="{E1106068-7E37-4D70-867D-D4738ED9A0D8}"/>
    <cellStyle name="Normal 4 2 2 10 8" xfId="7823" xr:uid="{F6A534F0-BB9B-4294-9550-63B28785CFE3}"/>
    <cellStyle name="Normal 4 2 2 11" xfId="1185" xr:uid="{AAEAC23F-DEFD-4619-906F-E4F7A14531D5}"/>
    <cellStyle name="Normal 4 2 2 11 2" xfId="2330" xr:uid="{C301DAFF-4516-4BE2-A1DB-BA842C91F870}"/>
    <cellStyle name="Normal 4 2 2 11 2 2" xfId="3165" xr:uid="{662A52C7-C356-4B91-B634-0641720277AC}"/>
    <cellStyle name="Normal 4 2 2 11 2 2 2" xfId="4222" xr:uid="{0C1A6EE3-D273-4540-8566-1CD58430F673}"/>
    <cellStyle name="Normal 4 2 2 11 2 2 2 2" xfId="18572" xr:uid="{27E9CD51-826D-4F3D-9C48-7EF3650CE46A}"/>
    <cellStyle name="Normal 4 2 2 11 2 2 2 2 2" xfId="25084" xr:uid="{7861A6B3-C3F4-42BC-BC53-6D3CF37FB8FB}"/>
    <cellStyle name="Normal 4 2 2 11 2 2 2 3" xfId="22249" xr:uid="{BB212FF1-6D47-47B5-A237-465774075EB7}"/>
    <cellStyle name="Normal 4 2 2 11 2 2 2 4" xfId="10344" xr:uid="{13AB7F00-8D8E-4006-8253-01F6037CDE98}"/>
    <cellStyle name="Normal 4 2 2 11 2 2 3" xfId="17162" xr:uid="{90EBFAD6-A524-483D-84E5-930B6EBB9C35}"/>
    <cellStyle name="Normal 4 2 2 11 2 2 3 2" xfId="23819" xr:uid="{BC670CF6-CF1A-40CA-9154-F972A27C97F4}"/>
    <cellStyle name="Normal 4 2 2 11 2 2 4" xfId="20687" xr:uid="{AEA423E6-B78B-41AA-B5F4-73F39B0764D5}"/>
    <cellStyle name="Normal 4 2 2 11 2 2 5" xfId="8482" xr:uid="{4C5E5F8B-A589-41BD-80CC-DC3EB2A5F215}"/>
    <cellStyle name="Normal 4 2 2 11 2 3" xfId="3391" xr:uid="{E831626C-E852-4B21-89D2-452882F16856}"/>
    <cellStyle name="Normal 4 2 2 11 2 3 2" xfId="4432" xr:uid="{1EBC565F-B3AF-4DC9-ADA0-9B9AF858D023}"/>
    <cellStyle name="Normal 4 2 2 11 2 3 2 2" xfId="18891" xr:uid="{A03488F4-7D6D-4E73-8591-D1D79E32CFC0}"/>
    <cellStyle name="Normal 4 2 2 11 2 3 2 2 2" xfId="25403" xr:uid="{EE707DFF-7CEF-475D-93D0-A95A90BA5C1F}"/>
    <cellStyle name="Normal 4 2 2 11 2 3 2 3" xfId="22568" xr:uid="{5808B142-5411-476A-AD04-BA6ADDABB941}"/>
    <cellStyle name="Normal 4 2 2 11 2 3 2 4" xfId="10663" xr:uid="{AC364AE8-BFAA-4BF8-9F0D-093951DCD74B}"/>
    <cellStyle name="Normal 4 2 2 11 2 3 3" xfId="17573" xr:uid="{3103B289-1F86-458E-B95E-8CD07937C019}"/>
    <cellStyle name="Normal 4 2 2 11 2 3 3 2" xfId="24147" xr:uid="{C5D56490-B6FE-4D6E-9BB2-E6A0EA1DDAFA}"/>
    <cellStyle name="Normal 4 2 2 11 2 3 4" xfId="21312" xr:uid="{FE7A7A2D-D907-4A43-B83C-24DDE7295F7D}"/>
    <cellStyle name="Normal 4 2 2 11 2 3 5" xfId="9333" xr:uid="{BF2B2E35-A558-4AEB-B37B-6DA6E3A05C25}"/>
    <cellStyle name="Normal 4 2 2 11 2 4" xfId="4012" xr:uid="{F68B7BA3-50E0-4C18-9ACC-A68C3F073173}"/>
    <cellStyle name="Normal 4 2 2 11 2 4 2" xfId="18154" xr:uid="{FDE83BD1-0CBF-4119-85A2-1D91D29AEA38}"/>
    <cellStyle name="Normal 4 2 2 11 2 4 2 2" xfId="24666" xr:uid="{C764E534-FEF4-45AC-B932-FB05E939A750}"/>
    <cellStyle name="Normal 4 2 2 11 2 4 3" xfId="21831" xr:uid="{7CA889A4-277F-4DA8-B1BF-B93F31B125AF}"/>
    <cellStyle name="Normal 4 2 2 11 2 4 4" xfId="9926" xr:uid="{6A4EEE6F-58DC-4D5E-A4B1-750F28D65A77}"/>
    <cellStyle name="Normal 4 2 2 11 2 5" xfId="11104" xr:uid="{2CC256EB-F5AB-4941-B5FB-2A68D56FC9B2}"/>
    <cellStyle name="Normal 4 2 2 11 2 5 2" xfId="22994" xr:uid="{F558737B-927F-4F49-A669-226F12B9B975}"/>
    <cellStyle name="Normal 4 2 2 11 2 6" xfId="20269" xr:uid="{B1333145-A0EA-489B-8FFA-7367FADD15C8}"/>
    <cellStyle name="Normal 4 2 2 11 2 7" xfId="8063" xr:uid="{36759077-8D43-4731-BC82-20CB6A9E03F7}"/>
    <cellStyle name="Normal 4 2 2 11 3" xfId="3044" xr:uid="{D907AD09-48C0-435D-BEEE-19C314B03AC3}"/>
    <cellStyle name="Normal 4 2 2 11 3 2" xfId="4117" xr:uid="{9DB63FB4-ACD2-49EE-A96A-35D1FDBD34CF}"/>
    <cellStyle name="Normal 4 2 2 11 3 2 2" xfId="10662" xr:uid="{E52D7016-7888-47A8-BDD1-2BD80B463A13}"/>
    <cellStyle name="Normal 4 2 2 11 3 2 2 2" xfId="18890" xr:uid="{8FF7CBDF-FB4C-44EC-AC73-509040681368}"/>
    <cellStyle name="Normal 4 2 2 11 3 2 2 2 2" xfId="25402" xr:uid="{C27DE1C5-2BF5-432D-B6E8-7DEB9F6CD265}"/>
    <cellStyle name="Normal 4 2 2 11 3 2 2 3" xfId="22567" xr:uid="{2DF4512E-42FA-4A8D-9C9D-68089D556546}"/>
    <cellStyle name="Normal 4 2 2 11 3 2 3" xfId="17572" xr:uid="{0901AE27-063F-4AC3-83F5-5F92472FB394}"/>
    <cellStyle name="Normal 4 2 2 11 3 2 3 2" xfId="24146" xr:uid="{5732F2BB-6585-46B4-B618-B6FEEB756EFA}"/>
    <cellStyle name="Normal 4 2 2 11 3 2 4" xfId="21311" xr:uid="{2FBCE833-8DE8-4491-B628-00298C41CCAE}"/>
    <cellStyle name="Normal 4 2 2 11 3 2 5" xfId="9332" xr:uid="{0BACD7FF-64F2-4CFD-8E63-47139745B76C}"/>
    <cellStyle name="Normal 4 2 2 11 3 3" xfId="10135" xr:uid="{D1F6DE88-469D-43F2-AEC8-C5AE75AB4EA1}"/>
    <cellStyle name="Normal 4 2 2 11 3 3 2" xfId="18363" xr:uid="{091F2257-488D-4F9B-A26D-69B7ACA69D86}"/>
    <cellStyle name="Normal 4 2 2 11 3 3 2 2" xfId="24875" xr:uid="{CC63668E-D2FA-4A3B-80D6-B01C05974A2C}"/>
    <cellStyle name="Normal 4 2 2 11 3 3 3" xfId="22040" xr:uid="{FA609C86-EE24-4986-86FB-E5BC31170713}"/>
    <cellStyle name="Normal 4 2 2 11 3 4" xfId="16954" xr:uid="{E57F7802-66E9-4E6E-8237-8EDE9E0B25FE}"/>
    <cellStyle name="Normal 4 2 2 11 3 4 2" xfId="23611" xr:uid="{50C2E96D-46FD-4912-BE31-404023EFBF23}"/>
    <cellStyle name="Normal 4 2 2 11 3 5" xfId="20478" xr:uid="{2EEEE4BC-AD40-4D99-8F5D-26B0F5254219}"/>
    <cellStyle name="Normal 4 2 2 11 3 6" xfId="8273" xr:uid="{F5FEEF67-51AB-4B4E-9FC9-9440A20A079D}"/>
    <cellStyle name="Normal 4 2 2 11 4" xfId="3270" xr:uid="{FB9D5745-C505-410C-B10A-B815249C3268}"/>
    <cellStyle name="Normal 4 2 2 11 4 2" xfId="4327" xr:uid="{B4DC1DEA-5D1D-4BDE-9B02-2CBB1E0A7C8C}"/>
    <cellStyle name="Normal 4 2 2 11 4 3" xfId="8791" xr:uid="{2409497E-1FF0-4C81-9747-CE49C30789CE}"/>
    <cellStyle name="Normal 4 2 2 11 5" xfId="3720" xr:uid="{C26CB1B0-CDB2-4F8F-9A59-A1838B7A4DF4}"/>
    <cellStyle name="Normal 4 2 2 11 5 2" xfId="17945" xr:uid="{6BE1930E-D8AE-4E74-B974-C16FB719F4BF}"/>
    <cellStyle name="Normal 4 2 2 11 5 2 2" xfId="24457" xr:uid="{5E6CA73D-1691-4FCE-B085-4E5A27F9AC8F}"/>
    <cellStyle name="Normal 4 2 2 11 5 3" xfId="21622" xr:uid="{70A89D58-CCC9-476C-8235-FFCD891F7017}"/>
    <cellStyle name="Normal 4 2 2 11 5 4" xfId="9717" xr:uid="{8F3659BA-6C22-44D0-ABAB-687A1E169BE6}"/>
    <cellStyle name="Normal 4 2 2 11 6" xfId="11103" xr:uid="{5B6F49F5-3353-44A3-835D-9899BDC2866F}"/>
    <cellStyle name="Normal 4 2 2 11 6 2" xfId="22993" xr:uid="{A161DD7C-F1E6-4021-B713-67B14C016711}"/>
    <cellStyle name="Normal 4 2 2 11 7" xfId="20060" xr:uid="{3A6841CA-B4BB-403F-BEA0-9B3FB4972E47}"/>
    <cellStyle name="Normal 4 2 2 11 8" xfId="7824" xr:uid="{04730091-06DB-407B-B23D-2711CF4785F1}"/>
    <cellStyle name="Normal 4 2 2 12" xfId="1186" xr:uid="{FDDCDC1B-5C65-4029-9079-7AEA9F1E138C}"/>
    <cellStyle name="Normal 4 2 2 12 2" xfId="2331" xr:uid="{64A7D787-011A-48F9-A1A6-CAF02BD98668}"/>
    <cellStyle name="Normal 4 2 2 12 2 2" xfId="3166" xr:uid="{469B55B5-200F-4E74-8E26-0B9C687050CD}"/>
    <cellStyle name="Normal 4 2 2 12 2 2 2" xfId="4223" xr:uid="{34EDDB8B-CFA8-44F1-B582-5E081BD2CDE6}"/>
    <cellStyle name="Normal 4 2 2 12 2 2 2 2" xfId="18573" xr:uid="{91EC4D4A-00F6-4C07-9056-A7F373D82EAB}"/>
    <cellStyle name="Normal 4 2 2 12 2 2 2 2 2" xfId="25085" xr:uid="{2F521E45-08B2-4A29-A2DA-36085E963313}"/>
    <cellStyle name="Normal 4 2 2 12 2 2 2 3" xfId="22250" xr:uid="{6A1768CF-4AAD-4EF0-A6B4-C08FB13BAFE5}"/>
    <cellStyle name="Normal 4 2 2 12 2 2 2 4" xfId="10345" xr:uid="{AE438F58-40A9-43AC-9281-A9A14DEA45C9}"/>
    <cellStyle name="Normal 4 2 2 12 2 2 3" xfId="17163" xr:uid="{07CD616C-EF77-4E21-830C-78E66C4505CD}"/>
    <cellStyle name="Normal 4 2 2 12 2 2 3 2" xfId="23820" xr:uid="{3D8C1478-7B72-4574-A315-58AD49E0B26C}"/>
    <cellStyle name="Normal 4 2 2 12 2 2 4" xfId="20688" xr:uid="{E1B518EA-6337-49D1-AE4F-4A27AEFEB164}"/>
    <cellStyle name="Normal 4 2 2 12 2 2 5" xfId="8483" xr:uid="{553A8D91-758E-4A55-BBB8-D444E4C483DD}"/>
    <cellStyle name="Normal 4 2 2 12 2 3" xfId="3392" xr:uid="{8CB2EFDA-20AC-418F-9EF3-268673E13139}"/>
    <cellStyle name="Normal 4 2 2 12 2 3 2" xfId="4433" xr:uid="{7AD195BE-7CF8-4DFB-A0DB-972433B4606B}"/>
    <cellStyle name="Normal 4 2 2 12 2 3 2 2" xfId="18893" xr:uid="{23789A72-0A9A-417A-B69A-1D69C82DC82B}"/>
    <cellStyle name="Normal 4 2 2 12 2 3 2 2 2" xfId="25405" xr:uid="{44724258-0121-4798-ABB2-586B218B3308}"/>
    <cellStyle name="Normal 4 2 2 12 2 3 2 3" xfId="22570" xr:uid="{8AB18888-550D-402C-90B5-83818679B4AC}"/>
    <cellStyle name="Normal 4 2 2 12 2 3 2 4" xfId="10665" xr:uid="{9D75AD0D-485D-4C3B-9312-87BDD631B596}"/>
    <cellStyle name="Normal 4 2 2 12 2 3 3" xfId="17575" xr:uid="{DABF0383-78B3-4B65-9FAF-BBF64DAE98D5}"/>
    <cellStyle name="Normal 4 2 2 12 2 3 3 2" xfId="24149" xr:uid="{A60FB672-4555-44E2-8914-A2466441E0A0}"/>
    <cellStyle name="Normal 4 2 2 12 2 3 4" xfId="21314" xr:uid="{0EAFC70B-4725-4EF7-AFD5-9672FDF4C6CD}"/>
    <cellStyle name="Normal 4 2 2 12 2 3 5" xfId="9335" xr:uid="{A6FD3239-AD91-41CE-B151-92662513D327}"/>
    <cellStyle name="Normal 4 2 2 12 2 4" xfId="4013" xr:uid="{A0E7A2A8-2B99-4B99-8212-53371BB38DBC}"/>
    <cellStyle name="Normal 4 2 2 12 2 4 2" xfId="18155" xr:uid="{1EEA8B89-64B1-4522-AF4E-E11088493962}"/>
    <cellStyle name="Normal 4 2 2 12 2 4 2 2" xfId="24667" xr:uid="{FA498439-54B8-407A-AB80-A3EF6B23FC1E}"/>
    <cellStyle name="Normal 4 2 2 12 2 4 3" xfId="21832" xr:uid="{F5D99A7E-CB8E-460F-ABCD-2E967843D103}"/>
    <cellStyle name="Normal 4 2 2 12 2 4 4" xfId="9927" xr:uid="{C56F64E2-441E-4457-91A4-97889D6A7919}"/>
    <cellStyle name="Normal 4 2 2 12 2 5" xfId="11106" xr:uid="{28AB0F06-19D9-447F-B25A-0A0F1AB7042B}"/>
    <cellStyle name="Normal 4 2 2 12 2 5 2" xfId="22996" xr:uid="{C8DFD563-3CCE-4C51-AA46-06C1EE5DF04A}"/>
    <cellStyle name="Normal 4 2 2 12 2 6" xfId="20270" xr:uid="{919C41DB-64C4-4EA9-9C9B-EF81F6C81A41}"/>
    <cellStyle name="Normal 4 2 2 12 2 7" xfId="8064" xr:uid="{AD17B5A2-25BD-4566-8E6E-9435E018EA86}"/>
    <cellStyle name="Normal 4 2 2 12 3" xfId="3045" xr:uid="{161AA442-5781-453E-B891-596E71504D00}"/>
    <cellStyle name="Normal 4 2 2 12 3 2" xfId="4118" xr:uid="{D327CB35-698B-43B6-B7A9-A0AE0BC9AC40}"/>
    <cellStyle name="Normal 4 2 2 12 3 2 2" xfId="10664" xr:uid="{69D2D47D-893B-4C9D-8FD1-34BF1910584E}"/>
    <cellStyle name="Normal 4 2 2 12 3 2 2 2" xfId="18892" xr:uid="{4F9FE5E5-7CD2-4509-A33B-3EC946A15966}"/>
    <cellStyle name="Normal 4 2 2 12 3 2 2 2 2" xfId="25404" xr:uid="{BD4E014C-B278-4AF1-8A86-F0A6E6783B19}"/>
    <cellStyle name="Normal 4 2 2 12 3 2 2 3" xfId="22569" xr:uid="{FB69CF24-26FD-4055-B5F2-FAFDAB8F58A4}"/>
    <cellStyle name="Normal 4 2 2 12 3 2 3" xfId="17574" xr:uid="{25239FA7-BB84-4230-B713-D8C740333292}"/>
    <cellStyle name="Normal 4 2 2 12 3 2 3 2" xfId="24148" xr:uid="{DC25B3C7-5523-432A-92DD-7C4E237E60D9}"/>
    <cellStyle name="Normal 4 2 2 12 3 2 4" xfId="21313" xr:uid="{A08C9016-DBD6-456C-B8CC-3535F9232401}"/>
    <cellStyle name="Normal 4 2 2 12 3 2 5" xfId="9334" xr:uid="{96F817D7-BD32-40AA-AEA7-E08D3C5AD2FD}"/>
    <cellStyle name="Normal 4 2 2 12 3 3" xfId="10136" xr:uid="{8462B193-39E6-40A5-9FCF-6DAB77884556}"/>
    <cellStyle name="Normal 4 2 2 12 3 3 2" xfId="18364" xr:uid="{E6737C3E-810E-4902-A5F5-AA4085A895BE}"/>
    <cellStyle name="Normal 4 2 2 12 3 3 2 2" xfId="24876" xr:uid="{B9F67821-BD4F-4DAD-B977-E1BC30A97184}"/>
    <cellStyle name="Normal 4 2 2 12 3 3 3" xfId="22041" xr:uid="{3E577B45-4E2E-4259-9602-9434A3DBBF59}"/>
    <cellStyle name="Normal 4 2 2 12 3 4" xfId="16955" xr:uid="{EF541AA0-9EB8-4701-9B61-03A1330A3415}"/>
    <cellStyle name="Normal 4 2 2 12 3 4 2" xfId="23612" xr:uid="{8D559C89-5FA7-4E83-8127-554692F8F2AE}"/>
    <cellStyle name="Normal 4 2 2 12 3 5" xfId="20479" xr:uid="{22369EA7-0E50-45D9-87F5-68928DE73990}"/>
    <cellStyle name="Normal 4 2 2 12 3 6" xfId="8274" xr:uid="{784EE964-B9E4-4F57-A51F-E45755777774}"/>
    <cellStyle name="Normal 4 2 2 12 4" xfId="3271" xr:uid="{E1D060C0-7605-4926-ABDA-6562A45D9B96}"/>
    <cellStyle name="Normal 4 2 2 12 4 2" xfId="4328" xr:uid="{8E8C913F-B7F5-40F6-A09C-F1947A218963}"/>
    <cellStyle name="Normal 4 2 2 12 4 3" xfId="8792" xr:uid="{ACFC9F37-7BAD-4A62-A0B3-9C59FE753027}"/>
    <cellStyle name="Normal 4 2 2 12 5" xfId="3721" xr:uid="{96D26446-5B0D-4BAA-8EF3-1FBA8DD6BE3D}"/>
    <cellStyle name="Normal 4 2 2 12 5 2" xfId="17946" xr:uid="{751CDA9F-54B1-4A24-A199-DDC8A2A9C1B3}"/>
    <cellStyle name="Normal 4 2 2 12 5 2 2" xfId="24458" xr:uid="{1FCBBECD-9E61-4F6A-AEA8-A3D032346DAA}"/>
    <cellStyle name="Normal 4 2 2 12 5 3" xfId="21623" xr:uid="{0BC46F1D-3290-46D3-AC79-18CB00F4361C}"/>
    <cellStyle name="Normal 4 2 2 12 5 4" xfId="9718" xr:uid="{5B16928F-3964-4CA4-9A02-E3A42E86B5D9}"/>
    <cellStyle name="Normal 4 2 2 12 6" xfId="11105" xr:uid="{C9B31D89-47C9-4565-A69B-3C05039B2F5E}"/>
    <cellStyle name="Normal 4 2 2 12 6 2" xfId="22995" xr:uid="{7DA87F8D-12CA-45F8-9715-08AD1BEBFDCD}"/>
    <cellStyle name="Normal 4 2 2 12 7" xfId="20061" xr:uid="{D3E6377D-06B3-4D87-B1C3-A89D5F755E3F}"/>
    <cellStyle name="Normal 4 2 2 12 8" xfId="7825" xr:uid="{D85925EF-2F1B-4C3B-8A67-C90A0A8F0826}"/>
    <cellStyle name="Normal 4 2 2 13" xfId="1187" xr:uid="{2CB22CE5-8A75-49D4-92EC-3367C5B9EDFD}"/>
    <cellStyle name="Normal 4 2 2 13 2" xfId="2332" xr:uid="{79DE742C-09F4-4EDF-865E-364253FED8AE}"/>
    <cellStyle name="Normal 4 2 2 13 2 2" xfId="3167" xr:uid="{CE7B9265-642C-4E7F-AE3B-2402A6AA8CCF}"/>
    <cellStyle name="Normal 4 2 2 13 2 2 2" xfId="4224" xr:uid="{2833D80C-3C81-4ED3-8D46-29F05A3F37AF}"/>
    <cellStyle name="Normal 4 2 2 13 2 2 2 2" xfId="18574" xr:uid="{31A06B0A-74D0-4DCF-87F0-D40E6C98C73E}"/>
    <cellStyle name="Normal 4 2 2 13 2 2 2 2 2" xfId="25086" xr:uid="{1BB91071-A06D-42F1-8203-A5DC24ABAFF5}"/>
    <cellStyle name="Normal 4 2 2 13 2 2 2 3" xfId="22251" xr:uid="{7F509DA6-8882-4CA7-9B86-B9C93C97003A}"/>
    <cellStyle name="Normal 4 2 2 13 2 2 2 4" xfId="10346" xr:uid="{2698B110-D984-4884-B122-CF32E4AC7ABF}"/>
    <cellStyle name="Normal 4 2 2 13 2 2 3" xfId="17164" xr:uid="{D7F636C8-40ED-44A8-96E5-A35F28E8451B}"/>
    <cellStyle name="Normal 4 2 2 13 2 2 3 2" xfId="23821" xr:uid="{A9BDE1BB-2F47-4920-80CD-91ADFE158578}"/>
    <cellStyle name="Normal 4 2 2 13 2 2 4" xfId="20689" xr:uid="{B99DA3F7-D058-4CE8-96E8-0EFA1B67B6A0}"/>
    <cellStyle name="Normal 4 2 2 13 2 2 5" xfId="8484" xr:uid="{DF2666FF-501B-4270-87F8-BB434F5E93BA}"/>
    <cellStyle name="Normal 4 2 2 13 2 3" xfId="3393" xr:uid="{935819C5-9EF0-4BB5-9FA4-D95AF5BF87FF}"/>
    <cellStyle name="Normal 4 2 2 13 2 3 2" xfId="4434" xr:uid="{148747DB-D27B-4B8A-B756-151DA9DFF162}"/>
    <cellStyle name="Normal 4 2 2 13 2 3 2 2" xfId="18895" xr:uid="{87B580E1-A803-4CAB-AEE5-A83819C66DB3}"/>
    <cellStyle name="Normal 4 2 2 13 2 3 2 2 2" xfId="25407" xr:uid="{021516F2-A3EE-493D-A36D-FA6392826C7F}"/>
    <cellStyle name="Normal 4 2 2 13 2 3 2 3" xfId="22572" xr:uid="{84CBEF91-4AD5-49EB-82BC-ECD85A6CD4CF}"/>
    <cellStyle name="Normal 4 2 2 13 2 3 2 4" xfId="10667" xr:uid="{D3DAE1A2-01B2-404B-BF4F-54FCF54F8CB8}"/>
    <cellStyle name="Normal 4 2 2 13 2 3 3" xfId="17577" xr:uid="{C379E56F-F5A4-4E76-9E43-217960DD2EA2}"/>
    <cellStyle name="Normal 4 2 2 13 2 3 3 2" xfId="24151" xr:uid="{B6084B73-5B41-401C-822F-A96FE628CA50}"/>
    <cellStyle name="Normal 4 2 2 13 2 3 4" xfId="21316" xr:uid="{B275BADD-42C7-4C89-9233-85D24AEFCA39}"/>
    <cellStyle name="Normal 4 2 2 13 2 3 5" xfId="9337" xr:uid="{66E6D5AE-DF40-4F7B-B194-49625FDAF311}"/>
    <cellStyle name="Normal 4 2 2 13 2 4" xfId="4014" xr:uid="{6A79CDAB-5D8C-44E7-9404-0D2771BF5CF3}"/>
    <cellStyle name="Normal 4 2 2 13 2 4 2" xfId="18156" xr:uid="{C93AB15C-7416-4709-BACA-72849B50EDD6}"/>
    <cellStyle name="Normal 4 2 2 13 2 4 2 2" xfId="24668" xr:uid="{5400C487-A0DF-4917-B4EF-E068D3FA7A67}"/>
    <cellStyle name="Normal 4 2 2 13 2 4 3" xfId="21833" xr:uid="{0B530E68-6581-4DAA-9A94-182F0147744B}"/>
    <cellStyle name="Normal 4 2 2 13 2 4 4" xfId="9928" xr:uid="{7E2983C1-CFCE-47D6-B285-2F40EE696631}"/>
    <cellStyle name="Normal 4 2 2 13 2 5" xfId="11108" xr:uid="{34FF1FC2-45E0-4E5F-9991-EBB00E161515}"/>
    <cellStyle name="Normal 4 2 2 13 2 5 2" xfId="22998" xr:uid="{8D2A1041-3BB9-4279-9F72-C29A3EFBE69F}"/>
    <cellStyle name="Normal 4 2 2 13 2 6" xfId="20271" xr:uid="{3E7636E8-4E47-40F9-A56C-FEE621E72016}"/>
    <cellStyle name="Normal 4 2 2 13 2 7" xfId="8065" xr:uid="{414E9816-0877-41E2-9CD2-5F00878B0B15}"/>
    <cellStyle name="Normal 4 2 2 13 3" xfId="3046" xr:uid="{EE36C93D-34FA-4C6F-86C1-2646E5916464}"/>
    <cellStyle name="Normal 4 2 2 13 3 2" xfId="4119" xr:uid="{16F964FA-EFB1-445F-ACD7-E4BCAECD85F5}"/>
    <cellStyle name="Normal 4 2 2 13 3 2 2" xfId="10666" xr:uid="{4BB9E3DD-79F6-4012-A1AB-DFE383EB1AD4}"/>
    <cellStyle name="Normal 4 2 2 13 3 2 2 2" xfId="18894" xr:uid="{EF5417E0-A40E-4971-B858-6AD5EAE26500}"/>
    <cellStyle name="Normal 4 2 2 13 3 2 2 2 2" xfId="25406" xr:uid="{E88B8657-30F4-4F70-8FEB-2E3ADBC643FA}"/>
    <cellStyle name="Normal 4 2 2 13 3 2 2 3" xfId="22571" xr:uid="{D0027D81-532F-4653-8B6F-91F7F1C5706E}"/>
    <cellStyle name="Normal 4 2 2 13 3 2 3" xfId="17576" xr:uid="{F4C5E5A8-D522-4901-BB40-F5200E4446BD}"/>
    <cellStyle name="Normal 4 2 2 13 3 2 3 2" xfId="24150" xr:uid="{D9FE6F4A-CA39-4C10-A731-12E17397D1DC}"/>
    <cellStyle name="Normal 4 2 2 13 3 2 4" xfId="21315" xr:uid="{8EB15DE9-4199-4081-8955-8055BA81BFD3}"/>
    <cellStyle name="Normal 4 2 2 13 3 2 5" xfId="9336" xr:uid="{D5053370-54DC-449A-8A44-9555C30B927F}"/>
    <cellStyle name="Normal 4 2 2 13 3 3" xfId="10137" xr:uid="{6409723F-FFB6-4162-BEE1-167E873B4C92}"/>
    <cellStyle name="Normal 4 2 2 13 3 3 2" xfId="18365" xr:uid="{1473B65A-ED1B-4615-9426-AC33805A0188}"/>
    <cellStyle name="Normal 4 2 2 13 3 3 2 2" xfId="24877" xr:uid="{B933B267-6E82-45E2-81C2-CF40CABA162E}"/>
    <cellStyle name="Normal 4 2 2 13 3 3 3" xfId="22042" xr:uid="{144ADD99-6552-4D0E-B5E4-823AEE7A48DB}"/>
    <cellStyle name="Normal 4 2 2 13 3 4" xfId="16956" xr:uid="{42198BEF-9F46-47E0-98A7-4D2D2DD6515E}"/>
    <cellStyle name="Normal 4 2 2 13 3 4 2" xfId="23613" xr:uid="{D47C22B1-BDCC-4494-B5E5-508C59B662A9}"/>
    <cellStyle name="Normal 4 2 2 13 3 5" xfId="20480" xr:uid="{5C97B81A-742A-44F1-A1CC-88A27BBAA11E}"/>
    <cellStyle name="Normal 4 2 2 13 3 6" xfId="8275" xr:uid="{F8356A7B-2E3B-4449-86E5-66FB9C73EE3B}"/>
    <cellStyle name="Normal 4 2 2 13 4" xfId="3272" xr:uid="{97A27795-C946-478B-985D-F313761C6D03}"/>
    <cellStyle name="Normal 4 2 2 13 4 2" xfId="4329" xr:uid="{C58B6EC4-8CAD-4EE3-BCAA-0FA425439A06}"/>
    <cellStyle name="Normal 4 2 2 13 4 3" xfId="8793" xr:uid="{B4DC0E04-FB4B-4EA4-BE57-FFF5D715F009}"/>
    <cellStyle name="Normal 4 2 2 13 5" xfId="3722" xr:uid="{3EF173B8-129C-4DA8-85E9-3FFDAEF00183}"/>
    <cellStyle name="Normal 4 2 2 13 5 2" xfId="17947" xr:uid="{BFAB5F3E-6E3D-4AC0-81FA-14ED2EBB7726}"/>
    <cellStyle name="Normal 4 2 2 13 5 2 2" xfId="24459" xr:uid="{7AD8F4C7-44EA-42E3-99A6-A0AA68A1C558}"/>
    <cellStyle name="Normal 4 2 2 13 5 3" xfId="21624" xr:uid="{64C806F9-96F3-4A13-AA74-221BAD1434E0}"/>
    <cellStyle name="Normal 4 2 2 13 5 4" xfId="9719" xr:uid="{AC93AE32-98CA-47C8-857A-F0F399C95B65}"/>
    <cellStyle name="Normal 4 2 2 13 6" xfId="11107" xr:uid="{7D5B3B85-5B9D-4855-B849-A3D5BA800F7C}"/>
    <cellStyle name="Normal 4 2 2 13 6 2" xfId="22997" xr:uid="{2925C401-1B42-4646-A34B-FE3115B15977}"/>
    <cellStyle name="Normal 4 2 2 13 7" xfId="20062" xr:uid="{6EFAD3D1-5008-43A5-90AA-97209562C38D}"/>
    <cellStyle name="Normal 4 2 2 13 8" xfId="7826" xr:uid="{81BE4DBA-2A1E-46B3-A49F-1FB2F5DE379B}"/>
    <cellStyle name="Normal 4 2 2 14" xfId="2328" xr:uid="{D3935F3E-F8DD-4DB8-9DE5-7029BCAB1741}"/>
    <cellStyle name="Normal 4 2 2 14 2" xfId="8388" xr:uid="{2866E51A-A70C-4EA9-BED8-E53EC461E731}"/>
    <cellStyle name="Normal 4 2 2 14 2 2" xfId="10250" xr:uid="{84E3D7DE-AB2D-4633-9BCD-DCCB70C99260}"/>
    <cellStyle name="Normal 4 2 2 14 2 2 2" xfId="18478" xr:uid="{8755953A-AFC4-4590-B0B5-836FBCB354E0}"/>
    <cellStyle name="Normal 4 2 2 14 2 2 2 2" xfId="24990" xr:uid="{D2857848-05CB-4A78-A8D4-C6E53A02C62A}"/>
    <cellStyle name="Normal 4 2 2 14 2 2 3" xfId="22155" xr:uid="{236CED2D-8952-425A-8759-72ADC7B783CB}"/>
    <cellStyle name="Normal 4 2 2 14 2 3" xfId="17068" xr:uid="{456AF8B2-4DB2-4FFB-BD43-BA7D3530C259}"/>
    <cellStyle name="Normal 4 2 2 14 2 3 2" xfId="23725" xr:uid="{0B26D294-1E65-4F37-AFDB-8E9E5BDC15E0}"/>
    <cellStyle name="Normal 4 2 2 14 2 4" xfId="20593" xr:uid="{F9BD6E8D-011A-40D7-9476-C9D3C69FF774}"/>
    <cellStyle name="Normal 4 2 2 14 3" xfId="9338" xr:uid="{000015B4-0710-4781-9641-BBCFCF867DA1}"/>
    <cellStyle name="Normal 4 2 2 14 3 2" xfId="10668" xr:uid="{8452D3D1-3310-40CE-BD04-2A22F287839E}"/>
    <cellStyle name="Normal 4 2 2 14 3 2 2" xfId="18896" xr:uid="{734441B6-3620-40F2-B707-EC69633746AC}"/>
    <cellStyle name="Normal 4 2 2 14 3 2 2 2" xfId="25408" xr:uid="{CA8B7D40-0909-405A-9E5E-97B6C080B6BE}"/>
    <cellStyle name="Normal 4 2 2 14 3 2 3" xfId="22573" xr:uid="{C5FE76AD-DDE2-459B-A005-C5444A70B2E1}"/>
    <cellStyle name="Normal 4 2 2 14 3 3" xfId="17578" xr:uid="{BED02B7F-EFF6-4EB7-82F4-C362C6BAE8A6}"/>
    <cellStyle name="Normal 4 2 2 14 3 3 2" xfId="24152" xr:uid="{C4DD771D-08D8-454A-B7E6-A6877FD76EC9}"/>
    <cellStyle name="Normal 4 2 2 14 3 4" xfId="21317" xr:uid="{4C147E06-B39E-429C-A7FB-FEB617AF25B3}"/>
    <cellStyle name="Normal 4 2 2 14 4" xfId="9832" xr:uid="{81AB87A3-DAAE-4777-A887-BD5016AA132A}"/>
    <cellStyle name="Normal 4 2 2 14 4 2" xfId="18060" xr:uid="{BE317D18-2B7F-420A-8926-B7367748D876}"/>
    <cellStyle name="Normal 4 2 2 14 4 2 2" xfId="24572" xr:uid="{CF490F01-C60F-4077-B21F-CE80B8364BEF}"/>
    <cellStyle name="Normal 4 2 2 14 4 3" xfId="21737" xr:uid="{A833F3EC-ADF2-4995-952E-1D1B6F6B45FE}"/>
    <cellStyle name="Normal 4 2 2 14 5" xfId="11109" xr:uid="{B6DAF8B3-F6A8-4F3C-BE9E-54E6BE6FE34D}"/>
    <cellStyle name="Normal 4 2 2 14 5 2" xfId="22999" xr:uid="{89A21A50-E3C6-4A77-825B-F44D2CC2722A}"/>
    <cellStyle name="Normal 4 2 2 14 6" xfId="20175" xr:uid="{33FEBDAA-A9AF-40E1-95F5-8323AB5792D1}"/>
    <cellStyle name="Normal 4 2 2 14 7" xfId="7969" xr:uid="{543DA1EA-148E-487D-A006-4A4D2E347807}"/>
    <cellStyle name="Normal 4 2 2 15" xfId="8179" xr:uid="{B8B249EC-9010-47BE-9B6D-950ABFA60AA2}"/>
    <cellStyle name="Normal 4 2 2 15 2" xfId="9329" xr:uid="{0B527293-7260-4384-8A3B-BA3071C45441}"/>
    <cellStyle name="Normal 4 2 2 15 2 2" xfId="10659" xr:uid="{D996E20C-2049-4A72-B99F-D5395E666C2E}"/>
    <cellStyle name="Normal 4 2 2 15 2 2 2" xfId="18887" xr:uid="{030244BB-CA1B-4662-8B8B-D36B41E30E54}"/>
    <cellStyle name="Normal 4 2 2 15 2 2 2 2" xfId="25399" xr:uid="{39EE8F4B-D8C9-4840-91DA-A82F1AAFF58B}"/>
    <cellStyle name="Normal 4 2 2 15 2 2 3" xfId="22564" xr:uid="{40CBB834-7113-438A-AE30-F76BE8FBD762}"/>
    <cellStyle name="Normal 4 2 2 15 2 3" xfId="17569" xr:uid="{692FF7BC-0C8D-4053-8A4E-8B28908EA72C}"/>
    <cellStyle name="Normal 4 2 2 15 2 3 2" xfId="24143" xr:uid="{B41480CB-5EAE-4302-B959-7EFAB588DBD7}"/>
    <cellStyle name="Normal 4 2 2 15 2 4" xfId="21308" xr:uid="{36E93656-C1D5-4044-882E-38C10F5C33DD}"/>
    <cellStyle name="Normal 4 2 2 15 3" xfId="10041" xr:uid="{491BE2B0-2D57-4AE3-81C0-33E36F386E70}"/>
    <cellStyle name="Normal 4 2 2 15 3 2" xfId="18269" xr:uid="{BCA991ED-2057-48A0-AEA9-41D207968DA5}"/>
    <cellStyle name="Normal 4 2 2 15 3 2 2" xfId="24781" xr:uid="{B1677508-9083-4166-B18C-B7A4037AAE7C}"/>
    <cellStyle name="Normal 4 2 2 15 3 3" xfId="21946" xr:uid="{625F5B08-E38B-48DE-97B3-79855F23CDE6}"/>
    <cellStyle name="Normal 4 2 2 15 4" xfId="16866" xr:uid="{40FC67BB-4C1C-43F6-BC6E-C66B518FCE85}"/>
    <cellStyle name="Normal 4 2 2 15 4 2" xfId="23525" xr:uid="{875C051B-23FD-45CC-A770-5D88BA6C4D33}"/>
    <cellStyle name="Normal 4 2 2 15 5" xfId="20384" xr:uid="{88EA4FB5-446F-4C84-8FE8-A43DED6D26E1}"/>
    <cellStyle name="Normal 4 2 2 15 6" xfId="49564" xr:uid="{899A6F98-05BC-4B3E-89B7-38CEF6B6E9F8}"/>
    <cellStyle name="Normal 4 2 2 16" xfId="9623" xr:uid="{7F4D86F4-676F-4CAC-A3E0-89FFDBC34284}"/>
    <cellStyle name="Normal 4 2 2 16 2" xfId="17851" xr:uid="{7B060449-44AB-4EA9-BD15-3B4CD89EC8B6}"/>
    <cellStyle name="Normal 4 2 2 16 2 2" xfId="24363" xr:uid="{2765EFF1-7D61-4852-84AE-E0C165307439}"/>
    <cellStyle name="Normal 4 2 2 16 3" xfId="21528" xr:uid="{43B5D7CC-4849-4FA1-9634-2DACF1AC7B63}"/>
    <cellStyle name="Normal 4 2 2 17" xfId="19740" xr:uid="{8E80E12A-7136-480E-966E-59D2B5C4B2A3}"/>
    <cellStyle name="Normal 4 2 2 18" xfId="6441" xr:uid="{A09A8204-F23A-4283-B34B-CF48FE155699}"/>
    <cellStyle name="Normal 4 2 2 2" xfId="1188" xr:uid="{5A2701B8-370A-4137-9236-9FF7A9180BCD}"/>
    <cellStyle name="Normal 4 2 2 2 10" xfId="1189" xr:uid="{233D0FAA-4323-4BF4-992E-AC5DE3A379A4}"/>
    <cellStyle name="Normal 4 2 2 2 10 2" xfId="2334" xr:uid="{6CA39C31-9340-4B5A-A2ED-EA4299E83E8D}"/>
    <cellStyle name="Normal 4 2 2 2 11" xfId="1190" xr:uid="{3CC07E6E-CC7B-4940-87AF-33410FFE485F}"/>
    <cellStyle name="Normal 4 2 2 2 11 2" xfId="2335" xr:uid="{CC245647-B4F0-40C1-9330-D5A569D8641F}"/>
    <cellStyle name="Normal 4 2 2 2 12" xfId="1191" xr:uid="{619B55F6-21AE-417B-BD48-8E4A852CE18C}"/>
    <cellStyle name="Normal 4 2 2 2 12 2" xfId="2336" xr:uid="{995951B0-468E-4BCA-8A30-8CD4125100E0}"/>
    <cellStyle name="Normal 4 2 2 2 13" xfId="1192" xr:uid="{B92E4DB9-0E8C-417A-AEDB-50789122D216}"/>
    <cellStyle name="Normal 4 2 2 2 13 2" xfId="2337" xr:uid="{ACF191E2-ACB5-48EB-8294-F386FBC3572A}"/>
    <cellStyle name="Normal 4 2 2 2 14" xfId="2333" xr:uid="{976C5D26-6FBB-457C-8BE3-2690262BBFDA}"/>
    <cellStyle name="Normal 4 2 2 2 14 2" xfId="3168" xr:uid="{2343F4EE-B3CE-4A25-96A7-25DD2795E548}"/>
    <cellStyle name="Normal 4 2 2 2 14 2 2" xfId="4225" xr:uid="{04B532BB-6A89-4F2E-ACE9-C2094E856915}"/>
    <cellStyle name="Normal 4 2 2 2 14 2 2 2" xfId="10347" xr:uid="{21A10DA0-9D51-4488-83B2-FED2BA45E122}"/>
    <cellStyle name="Normal 4 2 2 2 14 2 2 2 2" xfId="18575" xr:uid="{A494A62C-FF7B-4B48-A72D-B93ECA80360E}"/>
    <cellStyle name="Normal 4 2 2 2 14 2 2 2 2 2" xfId="25087" xr:uid="{56910CB5-2003-4A30-8511-227008CC3FFB}"/>
    <cellStyle name="Normal 4 2 2 2 14 2 2 2 3" xfId="22252" xr:uid="{5AE6CE89-C324-4915-9B0E-061BBB210B68}"/>
    <cellStyle name="Normal 4 2 2 2 14 2 2 3" xfId="17165" xr:uid="{D9591399-B32E-4E75-A782-DD8C59F1CCAD}"/>
    <cellStyle name="Normal 4 2 2 2 14 2 2 3 2" xfId="23822" xr:uid="{EDBF8A18-4002-4524-9F0B-4B77BEAC0C73}"/>
    <cellStyle name="Normal 4 2 2 2 14 2 2 4" xfId="20690" xr:uid="{E8A1B769-3C51-46B4-856E-10FB2F569B2C}"/>
    <cellStyle name="Normal 4 2 2 2 14 2 2 5" xfId="8485" xr:uid="{F4FC3E0E-3E97-49CF-A3C6-0AAFFB714FF0}"/>
    <cellStyle name="Normal 4 2 2 2 14 2 3" xfId="9340" xr:uid="{70ED73D3-41CD-4DB7-BE45-AB2D92341E5A}"/>
    <cellStyle name="Normal 4 2 2 2 14 2 3 2" xfId="10670" xr:uid="{83371E65-0F7C-491B-96C7-ACE692C45C4B}"/>
    <cellStyle name="Normal 4 2 2 2 14 2 3 2 2" xfId="18898" xr:uid="{B0119D53-E747-491E-B827-911A461155C9}"/>
    <cellStyle name="Normal 4 2 2 2 14 2 3 2 2 2" xfId="25410" xr:uid="{9C6930C1-97F9-4911-85FA-407AB36ECBA2}"/>
    <cellStyle name="Normal 4 2 2 2 14 2 3 2 3" xfId="22575" xr:uid="{FCFFFC60-2CD7-4FEB-90B0-7CB61293502D}"/>
    <cellStyle name="Normal 4 2 2 2 14 2 3 3" xfId="17580" xr:uid="{43964A7D-0F09-469C-A3FD-744442B0DFCA}"/>
    <cellStyle name="Normal 4 2 2 2 14 2 3 3 2" xfId="24154" xr:uid="{63E5E24F-7BD5-44DF-B296-8DFC703D9EA8}"/>
    <cellStyle name="Normal 4 2 2 2 14 2 3 4" xfId="21319" xr:uid="{7EA4CEDC-C37B-4EE9-95E3-F827393CB45F}"/>
    <cellStyle name="Normal 4 2 2 2 14 2 4" xfId="9929" xr:uid="{DA2C054C-3419-4746-BE5F-ED3F2750E8B8}"/>
    <cellStyle name="Normal 4 2 2 2 14 2 4 2" xfId="18157" xr:uid="{F4895AA3-5BC4-4AC4-B38C-E824EB4B7C2C}"/>
    <cellStyle name="Normal 4 2 2 2 14 2 4 2 2" xfId="24669" xr:uid="{D3210B2F-39D7-4851-AAF5-CE228206CC57}"/>
    <cellStyle name="Normal 4 2 2 2 14 2 4 3" xfId="21834" xr:uid="{10DECD3A-99F8-48B2-A2AB-0F22E6361969}"/>
    <cellStyle name="Normal 4 2 2 2 14 2 5" xfId="11112" xr:uid="{8E605470-E30E-4147-9A96-F0F5557B4766}"/>
    <cellStyle name="Normal 4 2 2 2 14 2 5 2" xfId="23002" xr:uid="{C1ECFD58-9BFB-4CB7-975A-FF30F68BF1A8}"/>
    <cellStyle name="Normal 4 2 2 2 14 2 6" xfId="20272" xr:uid="{402161AB-DA42-4C58-986A-28E8536810EE}"/>
    <cellStyle name="Normal 4 2 2 2 14 2 7" xfId="8066" xr:uid="{00283279-4AA1-4217-94B5-08F8CD0E0EA1}"/>
    <cellStyle name="Normal 4 2 2 2 14 3" xfId="3394" xr:uid="{B0B29595-E5BD-44FD-BDFA-029B923BB9A1}"/>
    <cellStyle name="Normal 4 2 2 2 14 3 2" xfId="4435" xr:uid="{9559CC41-D3D6-416B-91B5-6589DBBF3852}"/>
    <cellStyle name="Normal 4 2 2 2 14 3 2 2" xfId="18366" xr:uid="{44A91B3C-B22B-4156-8CE9-E2386FAB2BEE}"/>
    <cellStyle name="Normal 4 2 2 2 14 3 2 2 2" xfId="24878" xr:uid="{AB2C8B31-8BBD-4170-B3E9-32052C9AD11D}"/>
    <cellStyle name="Normal 4 2 2 2 14 3 2 3" xfId="22043" xr:uid="{ED3BFAE9-DC6E-4DA9-814D-210649043851}"/>
    <cellStyle name="Normal 4 2 2 2 14 3 2 4" xfId="10138" xr:uid="{61EB07D1-B066-4D71-A938-9833873DF50F}"/>
    <cellStyle name="Normal 4 2 2 2 14 3 3" xfId="16957" xr:uid="{192FEF68-8E40-42D6-9456-5CB7AA63CC09}"/>
    <cellStyle name="Normal 4 2 2 2 14 3 3 2" xfId="23614" xr:uid="{FD09FE6A-CDE7-428A-A753-BE71BDC34492}"/>
    <cellStyle name="Normal 4 2 2 2 14 3 4" xfId="20481" xr:uid="{FDC206F8-4C0B-4C49-A32C-A075370D4D6A}"/>
    <cellStyle name="Normal 4 2 2 2 14 3 5" xfId="8276" xr:uid="{6EC7B8C5-38AD-410A-886D-3AA377229949}"/>
    <cellStyle name="Normal 4 2 2 2 14 4" xfId="4015" xr:uid="{78F7C94E-8B35-476A-AB68-182D5C3F7D4C}"/>
    <cellStyle name="Normal 4 2 2 2 14 4 2" xfId="10669" xr:uid="{10BED2AD-632A-4F6B-9EAB-D1A736CF8780}"/>
    <cellStyle name="Normal 4 2 2 2 14 4 2 2" xfId="18897" xr:uid="{424C416F-6034-43CB-AF20-28F5A566B2B4}"/>
    <cellStyle name="Normal 4 2 2 2 14 4 2 2 2" xfId="25409" xr:uid="{7BE53627-0FD4-47D0-A092-15E04C5A9C8B}"/>
    <cellStyle name="Normal 4 2 2 2 14 4 2 3" xfId="22574" xr:uid="{911160A6-4854-4DBD-88F8-6DFE05D88EC3}"/>
    <cellStyle name="Normal 4 2 2 2 14 4 3" xfId="17579" xr:uid="{FD55F358-5ACE-4E6C-B1A8-9C52F7C5ACA0}"/>
    <cellStyle name="Normal 4 2 2 2 14 4 3 2" xfId="24153" xr:uid="{5EF00454-C5C3-4631-AD15-A361F7CED579}"/>
    <cellStyle name="Normal 4 2 2 2 14 4 4" xfId="21318" xr:uid="{652BE5AA-58AE-423A-9353-E373F1EAF48F}"/>
    <cellStyle name="Normal 4 2 2 2 14 4 5" xfId="9339" xr:uid="{A7036600-7A8D-47AA-86BF-BEDB2067EE93}"/>
    <cellStyle name="Normal 4 2 2 2 14 5" xfId="9720" xr:uid="{C71D1BE4-0A44-4446-BE46-230482F925FD}"/>
    <cellStyle name="Normal 4 2 2 2 14 5 2" xfId="17948" xr:uid="{663E2D66-CEC0-4ECF-B3BA-6986E80268FC}"/>
    <cellStyle name="Normal 4 2 2 2 14 5 2 2" xfId="24460" xr:uid="{296ACB5A-BC74-40FC-BA74-2AD46AC1DF1C}"/>
    <cellStyle name="Normal 4 2 2 2 14 5 3" xfId="21625" xr:uid="{45183A34-E295-41DD-B1AA-E2306B64F1F2}"/>
    <cellStyle name="Normal 4 2 2 2 14 6" xfId="11111" xr:uid="{341C4339-4D01-41B2-848F-2D3171ACECF8}"/>
    <cellStyle name="Normal 4 2 2 2 14 6 2" xfId="23001" xr:uid="{2A5B372E-ACA7-4BC3-BD5E-6D0AE7135F45}"/>
    <cellStyle name="Normal 4 2 2 2 14 7" xfId="20063" xr:uid="{D1B6DB2C-5A50-416B-84B2-C1EF57089026}"/>
    <cellStyle name="Normal 4 2 2 2 14 8" xfId="7827" xr:uid="{C4ED3B73-3199-46DB-9696-9A4E42AA0191}"/>
    <cellStyle name="Normal 4 2 2 2 15" xfId="3047" xr:uid="{9ACE11A4-57FE-4831-9579-435871FA95A3}"/>
    <cellStyle name="Normal 4 2 2 2 15 2" xfId="4120" xr:uid="{1EAC1246-BC2F-474E-B621-6257CEC78699}"/>
    <cellStyle name="Normal 4 2 2 2 15 3" xfId="8794" xr:uid="{E2890F02-6A11-48B8-919C-47E7408BCC57}"/>
    <cellStyle name="Normal 4 2 2 2 16" xfId="3273" xr:uid="{4E0B32CC-1687-4BBE-BF63-250709A3F20A}"/>
    <cellStyle name="Normal 4 2 2 2 16 2" xfId="4330" xr:uid="{90A1CD25-39A7-403A-9A28-4474C0CF7382}"/>
    <cellStyle name="Normal 4 2 2 2 16 2 2" xfId="23000" xr:uid="{A716A681-49C7-44BB-8C52-37B03D7AC392}"/>
    <cellStyle name="Normal 4 2 2 2 16 3" xfId="11110" xr:uid="{A06C29D5-4737-44FC-A9E5-F42C5F2292AB}"/>
    <cellStyle name="Normal 4 2 2 2 17" xfId="3723" xr:uid="{57FF7BE3-8161-4217-A2A7-F0325DB1B674}"/>
    <cellStyle name="Normal 4 2 2 2 2" xfId="1193" xr:uid="{6DDF385A-BD18-41ED-B941-3495A37A3C7F}"/>
    <cellStyle name="Normal 4 2 2 2 2 2" xfId="2338" xr:uid="{15759F91-52C1-433B-8F13-C7A343B03A95}"/>
    <cellStyle name="Normal 4 2 2 2 3" xfId="1194" xr:uid="{20B906EA-C7F0-4E4B-A136-70F6B9ECB70B}"/>
    <cellStyle name="Normal 4 2 2 2 3 2" xfId="2339" xr:uid="{F49475B3-015B-4553-930E-36883F53329B}"/>
    <cellStyle name="Normal 4 2 2 2 4" xfId="1195" xr:uid="{26BCC07D-5FEB-4956-B963-4512DC4A78C4}"/>
    <cellStyle name="Normal 4 2 2 2 4 2" xfId="2340" xr:uid="{5087B463-0859-410D-92E8-9F5B0C4BA496}"/>
    <cellStyle name="Normal 4 2 2 2 5" xfId="1196" xr:uid="{0E5F4B20-BAEE-4641-B718-02C0B4C2A235}"/>
    <cellStyle name="Normal 4 2 2 2 5 2" xfId="2341" xr:uid="{CEEF1C82-3EC9-4AE2-9A52-43ADF1A927F9}"/>
    <cellStyle name="Normal 4 2 2 2 6" xfId="1197" xr:uid="{052937CD-A7C7-4197-A965-D5D7A14E1C5E}"/>
    <cellStyle name="Normal 4 2 2 2 6 2" xfId="2342" xr:uid="{86A8FD85-25CD-40F0-A252-E08027C985D1}"/>
    <cellStyle name="Normal 4 2 2 2 7" xfId="1198" xr:uid="{38357965-DD1F-4489-B157-14F125CF6919}"/>
    <cellStyle name="Normal 4 2 2 2 7 2" xfId="2343" xr:uid="{57293C7F-E450-4816-AD19-5CB2CA70E8B7}"/>
    <cellStyle name="Normal 4 2 2 2 8" xfId="1199" xr:uid="{9B6A8DE8-E531-4587-B2A2-283378D22D6A}"/>
    <cellStyle name="Normal 4 2 2 2 8 2" xfId="2344" xr:uid="{A2BE912D-8112-4E0B-BE2C-C41A6391AFB6}"/>
    <cellStyle name="Normal 4 2 2 2 9" xfId="1200" xr:uid="{B9635E59-D441-40C3-AEE0-A19CB5A0BC91}"/>
    <cellStyle name="Normal 4 2 2 2 9 2" xfId="2345" xr:uid="{0EC5DA58-BFBB-4C98-86BC-081B1B197E1C}"/>
    <cellStyle name="Normal 4 2 2 3" xfId="1201" xr:uid="{25298570-CA76-433E-9201-DC50D6344A50}"/>
    <cellStyle name="Normal 4 2 2 3 2" xfId="2346" xr:uid="{0FB6C51E-2E86-4451-8041-9522AB959F5E}"/>
    <cellStyle name="Normal 4 2 2 3 2 2" xfId="3169" xr:uid="{33B5C9E4-2A81-4605-B51B-1B8E47A6932D}"/>
    <cellStyle name="Normal 4 2 2 3 2 2 2" xfId="4226" xr:uid="{279A6E50-4736-4622-9B1B-AD34448D32D3}"/>
    <cellStyle name="Normal 4 2 2 3 2 2 2 2" xfId="18576" xr:uid="{0A0243FC-FFD6-4909-B1B8-72A297D8B0EA}"/>
    <cellStyle name="Normal 4 2 2 3 2 2 2 2 2" xfId="25088" xr:uid="{5B67665E-35A4-43F3-86C9-16389C5D1DFA}"/>
    <cellStyle name="Normal 4 2 2 3 2 2 2 3" xfId="22253" xr:uid="{A99D9844-9633-4EFA-BC70-4861C41AB46F}"/>
    <cellStyle name="Normal 4 2 2 3 2 2 2 4" xfId="10348" xr:uid="{7EB8E36A-84F3-4ECB-B137-E012C2996FAB}"/>
    <cellStyle name="Normal 4 2 2 3 2 2 3" xfId="17166" xr:uid="{BB31473E-D025-4407-B11E-32D6DDFF6658}"/>
    <cellStyle name="Normal 4 2 2 3 2 2 3 2" xfId="23823" xr:uid="{E2F94D7F-2550-40D1-B5B2-0E79E473D633}"/>
    <cellStyle name="Normal 4 2 2 3 2 2 4" xfId="20691" xr:uid="{C014BC6D-3E75-4EC4-9E18-29ECA4AC4B02}"/>
    <cellStyle name="Normal 4 2 2 3 2 2 5" xfId="8486" xr:uid="{E4200008-2653-4E50-BC6F-DF743CC46FC0}"/>
    <cellStyle name="Normal 4 2 2 3 2 3" xfId="3395" xr:uid="{D2A11C55-CEDE-4C83-84D1-0782C3288FCD}"/>
    <cellStyle name="Normal 4 2 2 3 2 3 2" xfId="4436" xr:uid="{0DB05125-2C97-4306-80E8-A16D6DB0D7FC}"/>
    <cellStyle name="Normal 4 2 2 3 2 3 2 2" xfId="18900" xr:uid="{E61AD9CB-6C10-46EF-9D13-8EDB7A4FED69}"/>
    <cellStyle name="Normal 4 2 2 3 2 3 2 2 2" xfId="25412" xr:uid="{E1C830A6-2BC7-4A6D-A503-A19C85FCFB59}"/>
    <cellStyle name="Normal 4 2 2 3 2 3 2 3" xfId="22577" xr:uid="{FF66DB57-8178-439A-9D2E-D1F467D6DA91}"/>
    <cellStyle name="Normal 4 2 2 3 2 3 2 4" xfId="10672" xr:uid="{63C4F368-A5BB-462D-A9FA-BEEF1F4F39C5}"/>
    <cellStyle name="Normal 4 2 2 3 2 3 3" xfId="17582" xr:uid="{0B330D7F-17D6-4113-AA76-CB8E6E39D74E}"/>
    <cellStyle name="Normal 4 2 2 3 2 3 3 2" xfId="24156" xr:uid="{2958FF59-9F92-4629-AA23-36DA7FE2EE2D}"/>
    <cellStyle name="Normal 4 2 2 3 2 3 4" xfId="21321" xr:uid="{EE5931AF-AFAB-4BA1-81DF-D4E9212FDD36}"/>
    <cellStyle name="Normal 4 2 2 3 2 3 5" xfId="9342" xr:uid="{4DEA88DD-8DAA-43C1-9781-8968F64EA092}"/>
    <cellStyle name="Normal 4 2 2 3 2 4" xfId="4016" xr:uid="{74051ADC-962E-48F4-9683-0E043802E88B}"/>
    <cellStyle name="Normal 4 2 2 3 2 4 2" xfId="18158" xr:uid="{98211EF4-28C1-4D1C-8516-4F871C510276}"/>
    <cellStyle name="Normal 4 2 2 3 2 4 2 2" xfId="24670" xr:uid="{6CB3F55E-664E-4DC6-825D-8E8721282991}"/>
    <cellStyle name="Normal 4 2 2 3 2 4 3" xfId="21835" xr:uid="{79C28229-D852-45AA-8C52-9D49A38B60C8}"/>
    <cellStyle name="Normal 4 2 2 3 2 4 4" xfId="9930" xr:uid="{E0FF750A-D2D0-442E-86B4-6649949C820F}"/>
    <cellStyle name="Normal 4 2 2 3 2 5" xfId="11114" xr:uid="{149A26ED-B2C6-4A0E-A2C8-C74AAB0265A7}"/>
    <cellStyle name="Normal 4 2 2 3 2 5 2" xfId="23004" xr:uid="{BE92706F-2194-4CF8-97E3-02DF51B67B49}"/>
    <cellStyle name="Normal 4 2 2 3 2 6" xfId="20273" xr:uid="{F89A2BED-B540-4012-B858-A748E7C1D31F}"/>
    <cellStyle name="Normal 4 2 2 3 2 7" xfId="8067" xr:uid="{02CA959C-3F41-42F4-92F1-EC9689CB952D}"/>
    <cellStyle name="Normal 4 2 2 3 3" xfId="3048" xr:uid="{9B91866C-70F9-4F1A-AC20-22B0CA933673}"/>
    <cellStyle name="Normal 4 2 2 3 3 2" xfId="4121" xr:uid="{2B8F6EE7-0CAB-413B-BE48-4D8913455FD2}"/>
    <cellStyle name="Normal 4 2 2 3 3 2 2" xfId="10671" xr:uid="{F0E2EE16-FFCE-40AE-9647-9D6779679013}"/>
    <cellStyle name="Normal 4 2 2 3 3 2 2 2" xfId="18899" xr:uid="{48BB6AD6-B411-41D8-B590-B6FD3BA6AA02}"/>
    <cellStyle name="Normal 4 2 2 3 3 2 2 2 2" xfId="25411" xr:uid="{591D0C2F-36A9-419F-9E6D-19CF7270435C}"/>
    <cellStyle name="Normal 4 2 2 3 3 2 2 3" xfId="22576" xr:uid="{D64E3C38-F2E7-4DE8-89D6-F335B28BAE17}"/>
    <cellStyle name="Normal 4 2 2 3 3 2 3" xfId="17581" xr:uid="{71F73D59-F7A8-43CE-9337-EFC1F0ED290B}"/>
    <cellStyle name="Normal 4 2 2 3 3 2 3 2" xfId="24155" xr:uid="{BE7B86EF-D703-474F-820F-9989F2BE5E71}"/>
    <cellStyle name="Normal 4 2 2 3 3 2 4" xfId="21320" xr:uid="{D72EC4AD-DBB4-4EAF-9391-027D145C8AC1}"/>
    <cellStyle name="Normal 4 2 2 3 3 2 5" xfId="9341" xr:uid="{23DF7CDF-7CD2-414B-A92F-A63E69D732EE}"/>
    <cellStyle name="Normal 4 2 2 3 3 3" xfId="10139" xr:uid="{C93BFD7D-913F-4E14-981B-73B2D84FD262}"/>
    <cellStyle name="Normal 4 2 2 3 3 3 2" xfId="18367" xr:uid="{C62484B6-AFB8-42EB-915E-7D6091340807}"/>
    <cellStyle name="Normal 4 2 2 3 3 3 2 2" xfId="24879" xr:uid="{7F5FC7AF-2D10-49EA-A27F-4A3A3256E83D}"/>
    <cellStyle name="Normal 4 2 2 3 3 3 3" xfId="22044" xr:uid="{8F1D92F1-D857-4165-8D6A-2FFBA86ED282}"/>
    <cellStyle name="Normal 4 2 2 3 3 4" xfId="16958" xr:uid="{9208561B-AB78-43DF-BA56-C422B78F8F3F}"/>
    <cellStyle name="Normal 4 2 2 3 3 4 2" xfId="23615" xr:uid="{DBBD08C1-9C46-4B99-97C4-5B74A38868A8}"/>
    <cellStyle name="Normal 4 2 2 3 3 5" xfId="20482" xr:uid="{45A4A665-8AC7-46E9-99BD-C58CC1842481}"/>
    <cellStyle name="Normal 4 2 2 3 3 6" xfId="8277" xr:uid="{C42DC297-3B85-4188-AE7A-560402F01B19}"/>
    <cellStyle name="Normal 4 2 2 3 4" xfId="3274" xr:uid="{FE38BF5D-F5A7-4107-A706-B9D25D4F7FBD}"/>
    <cellStyle name="Normal 4 2 2 3 4 2" xfId="4331" xr:uid="{78C27601-6C57-45B4-90AF-FAC472A890E9}"/>
    <cellStyle name="Normal 4 2 2 3 4 3" xfId="8795" xr:uid="{BEC9E86E-5057-406B-B869-6658EE25E417}"/>
    <cellStyle name="Normal 4 2 2 3 5" xfId="3724" xr:uid="{67FECE95-78C8-4F87-A338-13EDFBBC641C}"/>
    <cellStyle name="Normal 4 2 2 3 5 2" xfId="17949" xr:uid="{55A73728-AB52-4DE7-A85E-7C2334E0B1BE}"/>
    <cellStyle name="Normal 4 2 2 3 5 2 2" xfId="24461" xr:uid="{7A2F03E0-3845-4413-AD5C-8ED0B707F2D2}"/>
    <cellStyle name="Normal 4 2 2 3 5 3" xfId="21626" xr:uid="{8079180C-9E94-4CA2-B1D8-A86B3FEF0849}"/>
    <cellStyle name="Normal 4 2 2 3 5 4" xfId="9721" xr:uid="{FFDBD425-2BD2-4730-A65A-680A36A0DC89}"/>
    <cellStyle name="Normal 4 2 2 3 6" xfId="11113" xr:uid="{C8794712-F91E-4086-A523-7949A1F83065}"/>
    <cellStyle name="Normal 4 2 2 3 6 2" xfId="23003" xr:uid="{73C00508-B17D-4D8C-9A40-E6D89BDA30C8}"/>
    <cellStyle name="Normal 4 2 2 3 7" xfId="20064" xr:uid="{C484DDB4-1772-49F5-89FC-34310633D87F}"/>
    <cellStyle name="Normal 4 2 2 3 8" xfId="7828" xr:uid="{FE4EFA6A-B2D3-458B-BA8C-C70559E0F6B3}"/>
    <cellStyle name="Normal 4 2 2 4" xfId="1202" xr:uid="{E39E5439-A3CA-47EE-940A-9EE15CC2EB36}"/>
    <cellStyle name="Normal 4 2 2 4 2" xfId="2347" xr:uid="{78A5E228-C02C-4C23-B90A-4AA26082D1EC}"/>
    <cellStyle name="Normal 4 2 2 4 2 2" xfId="3170" xr:uid="{7577DD53-178E-4C29-8453-A692F92D75F4}"/>
    <cellStyle name="Normal 4 2 2 4 2 2 2" xfId="4227" xr:uid="{BA22B023-9DB0-4DC3-B19B-D6B94483B76A}"/>
    <cellStyle name="Normal 4 2 2 4 2 2 2 2" xfId="18577" xr:uid="{91CB1F02-FEF4-42FE-B729-2F30C8B07154}"/>
    <cellStyle name="Normal 4 2 2 4 2 2 2 2 2" xfId="25089" xr:uid="{3C1D56C4-8FEC-4C4E-BA6C-AD86FE2F4759}"/>
    <cellStyle name="Normal 4 2 2 4 2 2 2 3" xfId="22254" xr:uid="{9EB7D530-317D-4F02-92C0-E4A63DE13BF9}"/>
    <cellStyle name="Normal 4 2 2 4 2 2 2 4" xfId="10349" xr:uid="{6D5D14CD-3945-41B4-BC70-9B8F53F88284}"/>
    <cellStyle name="Normal 4 2 2 4 2 2 3" xfId="17167" xr:uid="{1E0A5A70-EE54-4069-82F1-DFC4923A38AD}"/>
    <cellStyle name="Normal 4 2 2 4 2 2 3 2" xfId="23824" xr:uid="{B0936939-9431-44C1-AD37-4F923A336E95}"/>
    <cellStyle name="Normal 4 2 2 4 2 2 4" xfId="20692" xr:uid="{2D136BA7-8DDC-47AE-9B7D-2CA148630FD4}"/>
    <cellStyle name="Normal 4 2 2 4 2 2 5" xfId="8487" xr:uid="{90BAE070-6AEE-4893-A582-4716DFB9A63A}"/>
    <cellStyle name="Normal 4 2 2 4 2 3" xfId="3396" xr:uid="{C23C3447-6B59-4480-8CE9-AA7AA09AE96F}"/>
    <cellStyle name="Normal 4 2 2 4 2 3 2" xfId="4437" xr:uid="{C8A091C1-6F82-4866-81F2-A3294E6B7167}"/>
    <cellStyle name="Normal 4 2 2 4 2 3 2 2" xfId="18902" xr:uid="{74C95F9E-9750-4675-A47D-C2724ECF7B65}"/>
    <cellStyle name="Normal 4 2 2 4 2 3 2 2 2" xfId="25414" xr:uid="{17E36EA7-656E-475E-A4E3-25D72C13E041}"/>
    <cellStyle name="Normal 4 2 2 4 2 3 2 3" xfId="22579" xr:uid="{97E785D7-EC33-4C0C-8E9A-D6B50729160C}"/>
    <cellStyle name="Normal 4 2 2 4 2 3 2 4" xfId="10674" xr:uid="{B072295A-D55F-47A9-9FB6-AB450309FB8A}"/>
    <cellStyle name="Normal 4 2 2 4 2 3 3" xfId="17584" xr:uid="{64129455-92FE-4DD0-BB6A-F19DF9B8A477}"/>
    <cellStyle name="Normal 4 2 2 4 2 3 3 2" xfId="24158" xr:uid="{3CE269E6-B16C-4BAB-B5DF-AB344587065A}"/>
    <cellStyle name="Normal 4 2 2 4 2 3 4" xfId="21323" xr:uid="{5DBF6DD8-06E1-4628-ACB2-CD74421DCBD3}"/>
    <cellStyle name="Normal 4 2 2 4 2 3 5" xfId="9344" xr:uid="{20779C7D-758C-4211-88A3-8E387142438F}"/>
    <cellStyle name="Normal 4 2 2 4 2 4" xfId="4017" xr:uid="{ECC2BA21-089B-4127-A199-7CDF80D0D4A7}"/>
    <cellStyle name="Normal 4 2 2 4 2 4 2" xfId="18159" xr:uid="{EC767BEE-8EA6-485F-AC47-FAD1A4253608}"/>
    <cellStyle name="Normal 4 2 2 4 2 4 2 2" xfId="24671" xr:uid="{5CAE0F34-7FDA-4176-9C1D-9E1C07BFB533}"/>
    <cellStyle name="Normal 4 2 2 4 2 4 3" xfId="21836" xr:uid="{12DC728E-4A9C-4299-98AE-69DBED1CEC2A}"/>
    <cellStyle name="Normal 4 2 2 4 2 4 4" xfId="9931" xr:uid="{DE91DA93-DD97-41DE-A82F-0D8D1F675426}"/>
    <cellStyle name="Normal 4 2 2 4 2 5" xfId="11116" xr:uid="{B6D45FBE-6ABA-4B6A-83C4-0889774332DA}"/>
    <cellStyle name="Normal 4 2 2 4 2 5 2" xfId="23006" xr:uid="{3A28E3CA-733D-44A1-AA7F-34783B80D745}"/>
    <cellStyle name="Normal 4 2 2 4 2 6" xfId="20274" xr:uid="{ED87A406-FE4E-4C66-83AF-187947942C97}"/>
    <cellStyle name="Normal 4 2 2 4 2 7" xfId="8068" xr:uid="{DD3CDF16-886A-41DD-AE3C-F5EF5747482E}"/>
    <cellStyle name="Normal 4 2 2 4 3" xfId="3049" xr:uid="{B0E3AFB9-5D2D-4433-BA6B-C49D31F490B1}"/>
    <cellStyle name="Normal 4 2 2 4 3 2" xfId="4122" xr:uid="{5625F00B-B42E-497A-8463-8F606765B6C3}"/>
    <cellStyle name="Normal 4 2 2 4 3 2 2" xfId="10673" xr:uid="{B0A8052A-D191-4636-B26E-028A2238F9E5}"/>
    <cellStyle name="Normal 4 2 2 4 3 2 2 2" xfId="18901" xr:uid="{A9FC7A1F-F58D-4495-8704-B7866EFD4476}"/>
    <cellStyle name="Normal 4 2 2 4 3 2 2 2 2" xfId="25413" xr:uid="{788783E3-634C-43CB-82AA-6B5F2C3E0C34}"/>
    <cellStyle name="Normal 4 2 2 4 3 2 2 3" xfId="22578" xr:uid="{726D275D-58D7-49EC-907E-22C7573F59BE}"/>
    <cellStyle name="Normal 4 2 2 4 3 2 3" xfId="17583" xr:uid="{8D001BE3-E6F8-498E-AE39-1D3BF225FCBC}"/>
    <cellStyle name="Normal 4 2 2 4 3 2 3 2" xfId="24157" xr:uid="{FE7EB9C1-1CD8-432D-8989-545035E0557B}"/>
    <cellStyle name="Normal 4 2 2 4 3 2 4" xfId="21322" xr:uid="{496409D5-E8BF-4101-B651-0B12366C8605}"/>
    <cellStyle name="Normal 4 2 2 4 3 2 5" xfId="9343" xr:uid="{26F2D777-BC85-437D-890D-1B3EEC034397}"/>
    <cellStyle name="Normal 4 2 2 4 3 3" xfId="10140" xr:uid="{2EF7511A-9C2B-4003-B496-C10CC210A693}"/>
    <cellStyle name="Normal 4 2 2 4 3 3 2" xfId="18368" xr:uid="{4C790973-092D-42EB-A416-79FD4F784B72}"/>
    <cellStyle name="Normal 4 2 2 4 3 3 2 2" xfId="24880" xr:uid="{98789AAD-2D20-4892-B21C-408888C8AFDB}"/>
    <cellStyle name="Normal 4 2 2 4 3 3 3" xfId="22045" xr:uid="{D0911737-8629-4F06-A274-F8077AAE6440}"/>
    <cellStyle name="Normal 4 2 2 4 3 4" xfId="16959" xr:uid="{21AA1C76-B667-435C-8C02-8E11C1BA566A}"/>
    <cellStyle name="Normal 4 2 2 4 3 4 2" xfId="23616" xr:uid="{B9BA9B25-ED38-4F79-9E98-E11BEF54AEE2}"/>
    <cellStyle name="Normal 4 2 2 4 3 5" xfId="20483" xr:uid="{5E903A3B-3469-4C45-A587-117DDF0B9D83}"/>
    <cellStyle name="Normal 4 2 2 4 3 6" xfId="8278" xr:uid="{29E200C7-1E67-49C7-920C-E932A991AD2D}"/>
    <cellStyle name="Normal 4 2 2 4 4" xfId="3275" xr:uid="{8FBB1B65-0265-45E1-AB0A-60534F46B7BF}"/>
    <cellStyle name="Normal 4 2 2 4 4 2" xfId="4332" xr:uid="{884ADB66-8A29-46D5-AA29-38204B01B79E}"/>
    <cellStyle name="Normal 4 2 2 4 4 3" xfId="8796" xr:uid="{B98748C8-B534-4A2B-9841-41919F02D0B6}"/>
    <cellStyle name="Normal 4 2 2 4 5" xfId="3725" xr:uid="{3AD044FD-6133-4698-BF62-E6A8E4ACF1C2}"/>
    <cellStyle name="Normal 4 2 2 4 5 2" xfId="17950" xr:uid="{814D1BAC-B0CA-41BD-AD75-CD3D21668E9F}"/>
    <cellStyle name="Normal 4 2 2 4 5 2 2" xfId="24462" xr:uid="{C94B21A7-FBB5-4293-ADDB-0B58376B0697}"/>
    <cellStyle name="Normal 4 2 2 4 5 3" xfId="21627" xr:uid="{DEA9D658-AC2B-4E6C-9A22-CD8D0A44949C}"/>
    <cellStyle name="Normal 4 2 2 4 5 4" xfId="9722" xr:uid="{16894982-86D8-45F0-B775-7EFA4952A7A7}"/>
    <cellStyle name="Normal 4 2 2 4 6" xfId="11115" xr:uid="{73B730BC-994E-495D-ACCC-6BFE0E216103}"/>
    <cellStyle name="Normal 4 2 2 4 6 2" xfId="23005" xr:uid="{DCEB43B6-DA79-451F-A0E6-BC42AB20B50E}"/>
    <cellStyle name="Normal 4 2 2 4 7" xfId="20065" xr:uid="{544E8425-0561-4309-8329-A0A8D1240AA6}"/>
    <cellStyle name="Normal 4 2 2 4 8" xfId="7829" xr:uid="{7D0BF366-1F36-42F3-B4FA-B20AE7C074D4}"/>
    <cellStyle name="Normal 4 2 2 5" xfId="1203" xr:uid="{48B8CFE6-629E-40C9-B923-CCF5D395928C}"/>
    <cellStyle name="Normal 4 2 2 5 2" xfId="2348" xr:uid="{B1E8D031-26C7-45A1-8517-9028CCD4997C}"/>
    <cellStyle name="Normal 4 2 2 5 2 2" xfId="3171" xr:uid="{DD942015-D15F-4231-AD49-3B4B763612FC}"/>
    <cellStyle name="Normal 4 2 2 5 2 2 2" xfId="4228" xr:uid="{D0E96C94-7CCC-43F1-99D5-A437F35B16DB}"/>
    <cellStyle name="Normal 4 2 2 5 2 2 2 2" xfId="18578" xr:uid="{E7C8FCB4-5869-4224-A6D5-8F275F7F8887}"/>
    <cellStyle name="Normal 4 2 2 5 2 2 2 2 2" xfId="25090" xr:uid="{F504A41E-BC52-48D9-9528-028CB0B83F07}"/>
    <cellStyle name="Normal 4 2 2 5 2 2 2 3" xfId="22255" xr:uid="{CF1E6F1D-8A7E-4EDE-AD08-A554896F5F1C}"/>
    <cellStyle name="Normal 4 2 2 5 2 2 2 4" xfId="10350" xr:uid="{9439B2A5-AEB9-4E64-9CD3-E2A04A31D640}"/>
    <cellStyle name="Normal 4 2 2 5 2 2 3" xfId="17168" xr:uid="{A63AFC46-FA46-4E6C-8C63-ABED2DA3FE30}"/>
    <cellStyle name="Normal 4 2 2 5 2 2 3 2" xfId="23825" xr:uid="{2DA63715-B953-4425-8163-DA6201D5FED3}"/>
    <cellStyle name="Normal 4 2 2 5 2 2 4" xfId="20693" xr:uid="{F4246D94-F132-4997-9D1B-CC2A944B0B28}"/>
    <cellStyle name="Normal 4 2 2 5 2 2 5" xfId="8488" xr:uid="{FD22874A-0DBF-43E0-9899-0784E961E38C}"/>
    <cellStyle name="Normal 4 2 2 5 2 3" xfId="3397" xr:uid="{430BAE24-A15C-48B3-9243-CAD62B27257D}"/>
    <cellStyle name="Normal 4 2 2 5 2 3 2" xfId="4438" xr:uid="{ED768C4E-81CA-4BCA-986D-F115B7E3382D}"/>
    <cellStyle name="Normal 4 2 2 5 2 3 2 2" xfId="18904" xr:uid="{0E803B20-ACEE-49C1-A1E7-BEF40C0A13DB}"/>
    <cellStyle name="Normal 4 2 2 5 2 3 2 2 2" xfId="25416" xr:uid="{DD55406D-7683-48BB-BF31-A73197AC4117}"/>
    <cellStyle name="Normal 4 2 2 5 2 3 2 3" xfId="22581" xr:uid="{F00C2752-FD73-4F61-BB66-7E7E76C87066}"/>
    <cellStyle name="Normal 4 2 2 5 2 3 2 4" xfId="10676" xr:uid="{F2EA0DF0-560F-4545-96DE-7EBA90C0C1C9}"/>
    <cellStyle name="Normal 4 2 2 5 2 3 3" xfId="17586" xr:uid="{B39B5660-E836-44E3-A79E-269603601C44}"/>
    <cellStyle name="Normal 4 2 2 5 2 3 3 2" xfId="24160" xr:uid="{14470F1B-BFC4-4108-B32F-CAC5D570CB2D}"/>
    <cellStyle name="Normal 4 2 2 5 2 3 4" xfId="21325" xr:uid="{78728AD3-080E-4A7A-83A8-C47861B7E243}"/>
    <cellStyle name="Normal 4 2 2 5 2 3 5" xfId="9346" xr:uid="{F1DFA574-BBE4-45C5-908D-416E64CB7400}"/>
    <cellStyle name="Normal 4 2 2 5 2 4" xfId="4018" xr:uid="{8EB97A3B-1408-4220-A49C-0976F20D0F30}"/>
    <cellStyle name="Normal 4 2 2 5 2 4 2" xfId="18160" xr:uid="{CB76FB79-2750-40F9-8073-62EAD114434C}"/>
    <cellStyle name="Normal 4 2 2 5 2 4 2 2" xfId="24672" xr:uid="{49FDCD90-4CDC-4C74-AF55-9FCBF0D5A120}"/>
    <cellStyle name="Normal 4 2 2 5 2 4 3" xfId="21837" xr:uid="{19856194-9CBF-4184-981C-A101A166E038}"/>
    <cellStyle name="Normal 4 2 2 5 2 4 4" xfId="9932" xr:uid="{DDB17884-9184-44F3-9237-DDE5FF10958B}"/>
    <cellStyle name="Normal 4 2 2 5 2 5" xfId="11118" xr:uid="{832DE438-7F2B-4451-8088-17E99237816F}"/>
    <cellStyle name="Normal 4 2 2 5 2 5 2" xfId="23008" xr:uid="{A5668045-E048-4878-8D55-5FEB95A469DC}"/>
    <cellStyle name="Normal 4 2 2 5 2 6" xfId="20275" xr:uid="{2B52EC6D-D0F2-4EBD-A654-2210D2CC42AB}"/>
    <cellStyle name="Normal 4 2 2 5 2 7" xfId="8069" xr:uid="{791539AA-3A84-4EE7-9993-B23D0FB00D36}"/>
    <cellStyle name="Normal 4 2 2 5 3" xfId="3050" xr:uid="{DFF39A5C-22EA-4B86-B0FF-2A5DD31FD814}"/>
    <cellStyle name="Normal 4 2 2 5 3 2" xfId="4123" xr:uid="{50BE39E0-60CD-4E50-98D4-23EB799A3B24}"/>
    <cellStyle name="Normal 4 2 2 5 3 2 2" xfId="10675" xr:uid="{2B744C5F-807E-443A-99E1-F9408A8D81C2}"/>
    <cellStyle name="Normal 4 2 2 5 3 2 2 2" xfId="18903" xr:uid="{B2DC3762-D96D-4FDB-9B7D-0F1C92A8646A}"/>
    <cellStyle name="Normal 4 2 2 5 3 2 2 2 2" xfId="25415" xr:uid="{C62B302D-38EA-4FE1-8E92-D7FF76EE2D52}"/>
    <cellStyle name="Normal 4 2 2 5 3 2 2 3" xfId="22580" xr:uid="{4571105C-EC84-4733-9A79-CF3FD567D8ED}"/>
    <cellStyle name="Normal 4 2 2 5 3 2 3" xfId="17585" xr:uid="{BEBFEEA7-94F9-45E8-A15B-34D6D9E9BA07}"/>
    <cellStyle name="Normal 4 2 2 5 3 2 3 2" xfId="24159" xr:uid="{EDF0F7F6-2B12-4A29-BE13-CCDC8832A99D}"/>
    <cellStyle name="Normal 4 2 2 5 3 2 4" xfId="21324" xr:uid="{EAE9807A-0973-448A-9CCC-E782E345B71F}"/>
    <cellStyle name="Normal 4 2 2 5 3 2 5" xfId="9345" xr:uid="{9E5F160D-C6CA-4649-B115-4B6DB3037B8B}"/>
    <cellStyle name="Normal 4 2 2 5 3 3" xfId="10141" xr:uid="{B4CD5013-06AB-426B-9DCA-15545557D882}"/>
    <cellStyle name="Normal 4 2 2 5 3 3 2" xfId="18369" xr:uid="{A677F369-313A-44A4-9399-5D126B9C6153}"/>
    <cellStyle name="Normal 4 2 2 5 3 3 2 2" xfId="24881" xr:uid="{53C7FEEC-0F09-43E9-B2C4-D67F95AF63BE}"/>
    <cellStyle name="Normal 4 2 2 5 3 3 3" xfId="22046" xr:uid="{B05306D6-EED0-4898-A0C5-CA915D77C152}"/>
    <cellStyle name="Normal 4 2 2 5 3 4" xfId="16960" xr:uid="{242A8095-B5E5-4AFC-A9E9-81C0CA7AA7C9}"/>
    <cellStyle name="Normal 4 2 2 5 3 4 2" xfId="23617" xr:uid="{20145F80-832E-4D0F-A1D6-C8712501300D}"/>
    <cellStyle name="Normal 4 2 2 5 3 5" xfId="20484" xr:uid="{06D5CE8B-404D-4D70-A00E-AB88CE9DECB4}"/>
    <cellStyle name="Normal 4 2 2 5 3 6" xfId="8279" xr:uid="{52BED139-AA8B-4704-A06E-F65EF262C4CF}"/>
    <cellStyle name="Normal 4 2 2 5 4" xfId="3276" xr:uid="{DAA7344F-0C73-4751-AF50-F31C735FA3DA}"/>
    <cellStyle name="Normal 4 2 2 5 4 2" xfId="4333" xr:uid="{E3569FDD-9915-479B-8346-3EFCB7359B88}"/>
    <cellStyle name="Normal 4 2 2 5 4 3" xfId="8797" xr:uid="{19F83AE9-5643-4F2C-960F-5212BDD6FE7D}"/>
    <cellStyle name="Normal 4 2 2 5 5" xfId="3726" xr:uid="{7FD52CF6-AAC3-413F-A8F4-914373D3252A}"/>
    <cellStyle name="Normal 4 2 2 5 5 2" xfId="17951" xr:uid="{8370600E-72A8-4132-9095-D337CC4CC381}"/>
    <cellStyle name="Normal 4 2 2 5 5 2 2" xfId="24463" xr:uid="{2B2F3C04-65DB-460C-B3D8-98ECCEDECD46}"/>
    <cellStyle name="Normal 4 2 2 5 5 3" xfId="21628" xr:uid="{2297D6DF-3C26-4857-A19D-DA96F9FCDC7A}"/>
    <cellStyle name="Normal 4 2 2 5 5 4" xfId="9723" xr:uid="{5082442E-6349-484A-8AD7-4E2D21C30049}"/>
    <cellStyle name="Normal 4 2 2 5 6" xfId="11117" xr:uid="{677C4979-EB85-41B1-B6C3-3DE854791BD6}"/>
    <cellStyle name="Normal 4 2 2 5 6 2" xfId="23007" xr:uid="{26B21E1A-0538-459F-BF94-9CA963EAA7D4}"/>
    <cellStyle name="Normal 4 2 2 5 7" xfId="20066" xr:uid="{95C9BAA9-4164-4160-B973-9A8B6370FBEF}"/>
    <cellStyle name="Normal 4 2 2 5 8" xfId="7830" xr:uid="{1FDA72A3-F8EC-4257-8C1A-5318D43ED326}"/>
    <cellStyle name="Normal 4 2 2 6" xfId="1204" xr:uid="{A0584F17-81D4-4775-8881-EF15AC63B3B0}"/>
    <cellStyle name="Normal 4 2 2 6 2" xfId="2349" xr:uid="{E520B101-9DD2-4660-9CAB-5CB1495313B9}"/>
    <cellStyle name="Normal 4 2 2 6 2 2" xfId="3172" xr:uid="{F71DEFD7-93D9-4BB2-80D2-C386CE66F479}"/>
    <cellStyle name="Normal 4 2 2 6 2 2 2" xfId="4229" xr:uid="{AF4B02D0-78EA-41E5-9524-148C259CDEB5}"/>
    <cellStyle name="Normal 4 2 2 6 2 2 2 2" xfId="18579" xr:uid="{86CBD7CF-8D6D-4E12-9645-7DF54746F142}"/>
    <cellStyle name="Normal 4 2 2 6 2 2 2 2 2" xfId="25091" xr:uid="{3312F722-14BE-4C7B-A04D-00ABF2131E81}"/>
    <cellStyle name="Normal 4 2 2 6 2 2 2 3" xfId="22256" xr:uid="{BA27033D-5A0C-423A-A151-3988734CF202}"/>
    <cellStyle name="Normal 4 2 2 6 2 2 2 4" xfId="10351" xr:uid="{2B9D5F7E-B4A6-4FF3-8412-5799B7F1095E}"/>
    <cellStyle name="Normal 4 2 2 6 2 2 3" xfId="17169" xr:uid="{38C659FD-3D67-4959-BC50-E64734C57C39}"/>
    <cellStyle name="Normal 4 2 2 6 2 2 3 2" xfId="23826" xr:uid="{90C93107-3AD5-480E-9563-C5B7BFC1949D}"/>
    <cellStyle name="Normal 4 2 2 6 2 2 4" xfId="20694" xr:uid="{20D008A9-1FD0-45DA-BDC6-DB7DB3CB55E7}"/>
    <cellStyle name="Normal 4 2 2 6 2 2 5" xfId="8489" xr:uid="{9300AD0E-099B-406F-B614-645DA03A9926}"/>
    <cellStyle name="Normal 4 2 2 6 2 3" xfId="3398" xr:uid="{43B8EFE4-2891-4858-9C36-F2CFB7459C1D}"/>
    <cellStyle name="Normal 4 2 2 6 2 3 2" xfId="4439" xr:uid="{4ADEBEE7-7D40-4B41-825B-609227F73C6F}"/>
    <cellStyle name="Normal 4 2 2 6 2 3 2 2" xfId="18906" xr:uid="{74AB6891-2ABD-47C7-85A9-1B9F22857996}"/>
    <cellStyle name="Normal 4 2 2 6 2 3 2 2 2" xfId="25418" xr:uid="{2CF327C3-9F3E-4FFB-A895-3BD95D3F8D2E}"/>
    <cellStyle name="Normal 4 2 2 6 2 3 2 3" xfId="22583" xr:uid="{18041A96-7923-4ADF-97A3-A10A1CDE733A}"/>
    <cellStyle name="Normal 4 2 2 6 2 3 2 4" xfId="10678" xr:uid="{AC60DC73-B59D-4A89-A50C-0E3A0F865BF9}"/>
    <cellStyle name="Normal 4 2 2 6 2 3 3" xfId="17588" xr:uid="{288D8DA0-FF8D-4789-ABA3-B3F49334F1D2}"/>
    <cellStyle name="Normal 4 2 2 6 2 3 3 2" xfId="24162" xr:uid="{3CEFF088-7C28-473C-B5BB-1C344C1011AB}"/>
    <cellStyle name="Normal 4 2 2 6 2 3 4" xfId="21327" xr:uid="{8403CA96-6C89-4BEA-BD2D-EA631BE6465B}"/>
    <cellStyle name="Normal 4 2 2 6 2 3 5" xfId="9348" xr:uid="{8B524318-64E6-49ED-914D-10BA8E284094}"/>
    <cellStyle name="Normal 4 2 2 6 2 4" xfId="4019" xr:uid="{FA10A79E-A0F3-48AC-86C0-2EBDCA4A67FF}"/>
    <cellStyle name="Normal 4 2 2 6 2 4 2" xfId="18161" xr:uid="{828E7F6E-76C1-4F24-807F-A48CA7806DEE}"/>
    <cellStyle name="Normal 4 2 2 6 2 4 2 2" xfId="24673" xr:uid="{520A55C5-8089-4388-BA37-BCBBA43550D7}"/>
    <cellStyle name="Normal 4 2 2 6 2 4 3" xfId="21838" xr:uid="{84548215-5572-422C-9634-4E3802D82914}"/>
    <cellStyle name="Normal 4 2 2 6 2 4 4" xfId="9933" xr:uid="{600B25BA-D73A-4C5C-804F-B6B20731A353}"/>
    <cellStyle name="Normal 4 2 2 6 2 5" xfId="11120" xr:uid="{5614AF6A-4194-4A52-835D-E97B78E20508}"/>
    <cellStyle name="Normal 4 2 2 6 2 5 2" xfId="23010" xr:uid="{B2FE91C4-B9DE-4E7B-87C4-D583DBEF8835}"/>
    <cellStyle name="Normal 4 2 2 6 2 6" xfId="20276" xr:uid="{275C09EA-548F-468E-BDD3-070FE84F5D3C}"/>
    <cellStyle name="Normal 4 2 2 6 2 7" xfId="8070" xr:uid="{93EE9CC3-0CFF-4307-BD46-54EFADA03628}"/>
    <cellStyle name="Normal 4 2 2 6 3" xfId="3051" xr:uid="{E24A8CD3-ACC0-4B55-9C08-5DE6E4BD0173}"/>
    <cellStyle name="Normal 4 2 2 6 3 2" xfId="4124" xr:uid="{7249658B-1DC0-4A85-A1AB-D4657FB653FC}"/>
    <cellStyle name="Normal 4 2 2 6 3 2 2" xfId="10677" xr:uid="{95CBAE51-D849-4C4C-9D50-53F29F3569E5}"/>
    <cellStyle name="Normal 4 2 2 6 3 2 2 2" xfId="18905" xr:uid="{3120840F-48BA-48B4-A7DC-B019FD4F0514}"/>
    <cellStyle name="Normal 4 2 2 6 3 2 2 2 2" xfId="25417" xr:uid="{C54091C2-E8B4-43F3-A9F8-40B25F11C9FA}"/>
    <cellStyle name="Normal 4 2 2 6 3 2 2 3" xfId="22582" xr:uid="{072E4466-BB1A-4D47-8F7E-AB813010F1C3}"/>
    <cellStyle name="Normal 4 2 2 6 3 2 3" xfId="17587" xr:uid="{1B6467FF-A9D4-4B90-9F57-97B96A4FC0E9}"/>
    <cellStyle name="Normal 4 2 2 6 3 2 3 2" xfId="24161" xr:uid="{873772AA-1BC0-44AE-A1AD-DB89C1E09031}"/>
    <cellStyle name="Normal 4 2 2 6 3 2 4" xfId="21326" xr:uid="{67FC5BC0-08A1-4801-8CE8-DDB062FE0FBD}"/>
    <cellStyle name="Normal 4 2 2 6 3 2 5" xfId="9347" xr:uid="{636BEFF9-5F1E-4196-AA21-F2158EDFE371}"/>
    <cellStyle name="Normal 4 2 2 6 3 3" xfId="10142" xr:uid="{5021B720-0CED-4559-8E00-FA211611AA1E}"/>
    <cellStyle name="Normal 4 2 2 6 3 3 2" xfId="18370" xr:uid="{6D0D692E-864D-4BC8-B14A-041BC2D69A80}"/>
    <cellStyle name="Normal 4 2 2 6 3 3 2 2" xfId="24882" xr:uid="{5E087497-AFD0-479C-A111-A516FD9DB15A}"/>
    <cellStyle name="Normal 4 2 2 6 3 3 3" xfId="22047" xr:uid="{CED74FBE-A409-4DFC-AC11-995E05733415}"/>
    <cellStyle name="Normal 4 2 2 6 3 4" xfId="16961" xr:uid="{DC8FE5C1-7200-4F54-9FA4-5C6A71C44196}"/>
    <cellStyle name="Normal 4 2 2 6 3 4 2" xfId="23618" xr:uid="{0DF85CEB-E760-4495-9156-E55EDA463F1C}"/>
    <cellStyle name="Normal 4 2 2 6 3 5" xfId="20485" xr:uid="{B42C6145-5046-47E1-82A6-5699312AF865}"/>
    <cellStyle name="Normal 4 2 2 6 3 6" xfId="8280" xr:uid="{C45974B9-A5F0-4F33-9FAE-8AD819A7D67E}"/>
    <cellStyle name="Normal 4 2 2 6 4" xfId="3277" xr:uid="{7B3CBEE2-D94D-4378-BE32-251A3FCA3D61}"/>
    <cellStyle name="Normal 4 2 2 6 4 2" xfId="4334" xr:uid="{804D77E7-64AC-4C81-8B82-D0C3B5ED9E2A}"/>
    <cellStyle name="Normal 4 2 2 6 4 3" xfId="8798" xr:uid="{A74D9F17-8EDE-4136-812F-AA6440B71447}"/>
    <cellStyle name="Normal 4 2 2 6 5" xfId="3727" xr:uid="{8AC88C61-C2E3-4E16-A85E-8265D97F4147}"/>
    <cellStyle name="Normal 4 2 2 6 5 2" xfId="17952" xr:uid="{BEAB505A-6396-4CF0-AE80-ADE4894AF6D9}"/>
    <cellStyle name="Normal 4 2 2 6 5 2 2" xfId="24464" xr:uid="{BF6B1515-1954-4784-8CB5-0971B84DEC95}"/>
    <cellStyle name="Normal 4 2 2 6 5 3" xfId="21629" xr:uid="{2F79302E-7FFB-4C4E-9F3C-0CCF259E5CB7}"/>
    <cellStyle name="Normal 4 2 2 6 5 4" xfId="9724" xr:uid="{7330E48E-8BB3-4BE6-90CD-7E3DA5A2A8C5}"/>
    <cellStyle name="Normal 4 2 2 6 6" xfId="11119" xr:uid="{8B81E163-F6D3-415D-A3AD-65D0F511CBE5}"/>
    <cellStyle name="Normal 4 2 2 6 6 2" xfId="23009" xr:uid="{3511BC41-4044-4DB5-9A35-CF009FC7AEEC}"/>
    <cellStyle name="Normal 4 2 2 6 7" xfId="20067" xr:uid="{966628D4-A3EB-4AE7-889C-A9227109F79D}"/>
    <cellStyle name="Normal 4 2 2 6 8" xfId="7831" xr:uid="{F9A4A052-44FC-4583-8785-1E206928D09A}"/>
    <cellStyle name="Normal 4 2 2 7" xfId="1205" xr:uid="{06C3A9C5-655E-4ECC-A7ED-DDD1883DCD1D}"/>
    <cellStyle name="Normal 4 2 2 7 2" xfId="2350" xr:uid="{322018C2-C4AE-41D4-A961-E55DA17DD02B}"/>
    <cellStyle name="Normal 4 2 2 7 2 2" xfId="3173" xr:uid="{6DF695F9-EB8E-4099-94E2-1D2B61F47C86}"/>
    <cellStyle name="Normal 4 2 2 7 2 2 2" xfId="4230" xr:uid="{187C3F84-04C4-4542-B26E-F1DC8BA01A47}"/>
    <cellStyle name="Normal 4 2 2 7 2 2 2 2" xfId="18580" xr:uid="{B7AC3DE5-2EC6-4793-A5E2-0A2F1284632D}"/>
    <cellStyle name="Normal 4 2 2 7 2 2 2 2 2" xfId="25092" xr:uid="{A096AF25-A998-4E7E-AC80-C57371BD96EE}"/>
    <cellStyle name="Normal 4 2 2 7 2 2 2 3" xfId="22257" xr:uid="{CECADDE0-8FEE-4EC1-8679-6FBAA5A6230B}"/>
    <cellStyle name="Normal 4 2 2 7 2 2 2 4" xfId="10352" xr:uid="{061DDEAE-17FD-4984-8D5F-BE7CD3E12B4D}"/>
    <cellStyle name="Normal 4 2 2 7 2 2 3" xfId="17170" xr:uid="{554808B5-A794-47CE-85EA-57A44FC2F4B2}"/>
    <cellStyle name="Normal 4 2 2 7 2 2 3 2" xfId="23827" xr:uid="{3A27E0FA-B5BB-4666-8DB9-18501D31F605}"/>
    <cellStyle name="Normal 4 2 2 7 2 2 4" xfId="20695" xr:uid="{F87090B1-5CB8-4092-A66A-628DB2D7D82B}"/>
    <cellStyle name="Normal 4 2 2 7 2 2 5" xfId="8490" xr:uid="{DDF9A5A7-34CD-4E7A-B55E-DB0B1CCE82BB}"/>
    <cellStyle name="Normal 4 2 2 7 2 3" xfId="3399" xr:uid="{449EC79C-445C-4924-8C87-013CA805BAC3}"/>
    <cellStyle name="Normal 4 2 2 7 2 3 2" xfId="4440" xr:uid="{427C2166-FA5E-4BA8-8725-707703E892D8}"/>
    <cellStyle name="Normal 4 2 2 7 2 3 2 2" xfId="18908" xr:uid="{06BC322F-F894-46FD-B4E6-955AF1589489}"/>
    <cellStyle name="Normal 4 2 2 7 2 3 2 2 2" xfId="25420" xr:uid="{A4A00DDC-BD15-4EC8-A99E-EA0D9BD63955}"/>
    <cellStyle name="Normal 4 2 2 7 2 3 2 3" xfId="22585" xr:uid="{CEC95ABF-F731-4609-B6FE-BC2F029203AB}"/>
    <cellStyle name="Normal 4 2 2 7 2 3 2 4" xfId="10680" xr:uid="{7DBAC8B7-DBF8-4424-A1AE-48B2DD7B407D}"/>
    <cellStyle name="Normal 4 2 2 7 2 3 3" xfId="17590" xr:uid="{91AE0175-7964-4F4D-9535-CE5FFC7DC46B}"/>
    <cellStyle name="Normal 4 2 2 7 2 3 3 2" xfId="24164" xr:uid="{34A33AE4-90ED-44BA-937D-49B1AB34FA29}"/>
    <cellStyle name="Normal 4 2 2 7 2 3 4" xfId="21329" xr:uid="{FB6EE900-BA58-4D85-A015-6D2F415548B9}"/>
    <cellStyle name="Normal 4 2 2 7 2 3 5" xfId="9350" xr:uid="{E976E513-A01B-44AC-80E9-2CC4D0B93D63}"/>
    <cellStyle name="Normal 4 2 2 7 2 4" xfId="4020" xr:uid="{4294DFCE-B183-46D7-AE29-CBCD567E6027}"/>
    <cellStyle name="Normal 4 2 2 7 2 4 2" xfId="18162" xr:uid="{4A9721E6-9EDA-4770-9667-48DBE662CB63}"/>
    <cellStyle name="Normal 4 2 2 7 2 4 2 2" xfId="24674" xr:uid="{88A5AF32-20D8-4F01-9F15-C0B3F490BD2F}"/>
    <cellStyle name="Normal 4 2 2 7 2 4 3" xfId="21839" xr:uid="{6C098E8F-935D-44DA-9ACB-F5C859C971F1}"/>
    <cellStyle name="Normal 4 2 2 7 2 4 4" xfId="9934" xr:uid="{529B2BC8-E58A-4D57-B396-8136536E4A24}"/>
    <cellStyle name="Normal 4 2 2 7 2 5" xfId="11122" xr:uid="{D8E950A2-2C4C-48F4-B4A2-1F28AEB6FC8D}"/>
    <cellStyle name="Normal 4 2 2 7 2 5 2" xfId="23012" xr:uid="{95376CAB-D0D4-4FDD-84F5-F74215AFE7F6}"/>
    <cellStyle name="Normal 4 2 2 7 2 6" xfId="20277" xr:uid="{FB2D3111-F24F-4E3A-98FC-E1C248CD96AA}"/>
    <cellStyle name="Normal 4 2 2 7 2 7" xfId="8071" xr:uid="{3B340D64-04BD-4346-A903-D33EEE243B0B}"/>
    <cellStyle name="Normal 4 2 2 7 3" xfId="3052" xr:uid="{F049FEA7-EC48-4B58-A591-A410D7C4A3EA}"/>
    <cellStyle name="Normal 4 2 2 7 3 2" xfId="4125" xr:uid="{F5729BAD-19B8-4705-A5CC-41EE7045E6E7}"/>
    <cellStyle name="Normal 4 2 2 7 3 2 2" xfId="10679" xr:uid="{3DD4F453-306B-4051-869D-4F0E39620DC7}"/>
    <cellStyle name="Normal 4 2 2 7 3 2 2 2" xfId="18907" xr:uid="{CD0D6035-A00B-497B-8A47-2CDAB3156784}"/>
    <cellStyle name="Normal 4 2 2 7 3 2 2 2 2" xfId="25419" xr:uid="{CD0C9E38-4773-4811-96D2-6226E808A8BC}"/>
    <cellStyle name="Normal 4 2 2 7 3 2 2 3" xfId="22584" xr:uid="{2F5E061A-F5F8-4D9B-882F-A109837059FD}"/>
    <cellStyle name="Normal 4 2 2 7 3 2 3" xfId="17589" xr:uid="{CCB6BE9A-6A2B-4188-9786-37BBC460AE74}"/>
    <cellStyle name="Normal 4 2 2 7 3 2 3 2" xfId="24163" xr:uid="{AF22D6DA-6B84-4CD1-B233-E8358C510DB0}"/>
    <cellStyle name="Normal 4 2 2 7 3 2 4" xfId="21328" xr:uid="{8CB4E187-CDA9-422E-A7F1-A6DBE61769C6}"/>
    <cellStyle name="Normal 4 2 2 7 3 2 5" xfId="9349" xr:uid="{CADBEB45-5A9D-4849-AC8C-AE5A55492AEE}"/>
    <cellStyle name="Normal 4 2 2 7 3 3" xfId="10143" xr:uid="{78C2DBF2-F8B1-40A1-87B8-4A25CA9A3269}"/>
    <cellStyle name="Normal 4 2 2 7 3 3 2" xfId="18371" xr:uid="{13EF88C1-516A-4154-A0E8-E2E067164766}"/>
    <cellStyle name="Normal 4 2 2 7 3 3 2 2" xfId="24883" xr:uid="{96F2BA0C-C60B-4D5C-A634-BFC5CA061130}"/>
    <cellStyle name="Normal 4 2 2 7 3 3 3" xfId="22048" xr:uid="{B3349D67-6A79-4970-99F9-CA82782C1443}"/>
    <cellStyle name="Normal 4 2 2 7 3 4" xfId="16962" xr:uid="{430709E0-07B5-4C7D-8917-235E9DEDFBA5}"/>
    <cellStyle name="Normal 4 2 2 7 3 4 2" xfId="23619" xr:uid="{245E8937-DA1E-45A2-AC58-143A793D9942}"/>
    <cellStyle name="Normal 4 2 2 7 3 5" xfId="20486" xr:uid="{17503918-CEAA-467F-8794-0D298F911839}"/>
    <cellStyle name="Normal 4 2 2 7 3 6" xfId="8281" xr:uid="{48781D67-6AD8-478D-895D-5301AAF3FC1B}"/>
    <cellStyle name="Normal 4 2 2 7 4" xfId="3278" xr:uid="{4227685A-98EA-430C-8706-1221C1E76E05}"/>
    <cellStyle name="Normal 4 2 2 7 4 2" xfId="4335" xr:uid="{C88B3FF8-0DA5-4E52-93F2-0A95E0C45003}"/>
    <cellStyle name="Normal 4 2 2 7 4 3" xfId="8799" xr:uid="{8790198C-8E89-4032-9E31-0153310323CD}"/>
    <cellStyle name="Normal 4 2 2 7 5" xfId="3728" xr:uid="{7D68AABC-D5D3-4163-888D-0E1A9C951BF6}"/>
    <cellStyle name="Normal 4 2 2 7 5 2" xfId="17953" xr:uid="{FE5A61CA-6A58-4838-89B6-1F532140154B}"/>
    <cellStyle name="Normal 4 2 2 7 5 2 2" xfId="24465" xr:uid="{77F33D6C-5557-4559-B492-3A6CB40F7D3C}"/>
    <cellStyle name="Normal 4 2 2 7 5 3" xfId="21630" xr:uid="{DBE3094B-CC73-4911-ACFE-321A996A1337}"/>
    <cellStyle name="Normal 4 2 2 7 5 4" xfId="9725" xr:uid="{F87614CB-D4BE-40B1-8E04-01B6F402AE93}"/>
    <cellStyle name="Normal 4 2 2 7 6" xfId="11121" xr:uid="{07FA4738-5725-49C1-8CE2-988B330B68A2}"/>
    <cellStyle name="Normal 4 2 2 7 6 2" xfId="23011" xr:uid="{1617F7D6-F0D3-48B5-811F-EBDB31519847}"/>
    <cellStyle name="Normal 4 2 2 7 7" xfId="20068" xr:uid="{52EB15BE-192A-4CCE-BFBA-B3283F1BF5A1}"/>
    <cellStyle name="Normal 4 2 2 7 8" xfId="7832" xr:uid="{23F0B44D-89EB-4ABA-9C8B-0D56CEAE35F4}"/>
    <cellStyle name="Normal 4 2 2 8" xfId="1206" xr:uid="{8A6B38B6-6EC8-4672-9480-0B7619AEF97F}"/>
    <cellStyle name="Normal 4 2 2 8 2" xfId="2351" xr:uid="{C74185A7-5B39-41EE-8798-FBB917A50ADB}"/>
    <cellStyle name="Normal 4 2 2 8 2 2" xfId="3174" xr:uid="{B27BD1A5-BA6A-45C7-BB08-96F9DA8EB267}"/>
    <cellStyle name="Normal 4 2 2 8 2 2 2" xfId="4231" xr:uid="{1E596520-3632-48FA-A8CD-831F947FDCBB}"/>
    <cellStyle name="Normal 4 2 2 8 2 2 2 2" xfId="18581" xr:uid="{D3E95C58-17B0-433D-A9EB-906F5C9EA8ED}"/>
    <cellStyle name="Normal 4 2 2 8 2 2 2 2 2" xfId="25093" xr:uid="{F9B3D411-B672-4AA0-BBFE-4E288E655F1F}"/>
    <cellStyle name="Normal 4 2 2 8 2 2 2 3" xfId="22258" xr:uid="{497893C5-58E1-44E4-9260-61F509660688}"/>
    <cellStyle name="Normal 4 2 2 8 2 2 2 4" xfId="10353" xr:uid="{379F3FB9-4426-4E96-900A-F428B2EF7EF5}"/>
    <cellStyle name="Normal 4 2 2 8 2 2 3" xfId="17171" xr:uid="{4AE96D2E-3FBF-4079-83BE-152820853B4F}"/>
    <cellStyle name="Normal 4 2 2 8 2 2 3 2" xfId="23828" xr:uid="{713042AC-972E-40DA-A846-317FE46DB608}"/>
    <cellStyle name="Normal 4 2 2 8 2 2 4" xfId="20696" xr:uid="{902F9F09-034E-4986-A04A-2320CF1318DE}"/>
    <cellStyle name="Normal 4 2 2 8 2 2 5" xfId="8491" xr:uid="{630D2360-6AC9-4991-95AC-61CFD7D24EBB}"/>
    <cellStyle name="Normal 4 2 2 8 2 3" xfId="3400" xr:uid="{5B501C9D-EFDE-4477-BAA9-AA501D3E31F8}"/>
    <cellStyle name="Normal 4 2 2 8 2 3 2" xfId="4441" xr:uid="{120547AE-493C-473A-8DB7-82D38D72724C}"/>
    <cellStyle name="Normal 4 2 2 8 2 3 2 2" xfId="18910" xr:uid="{68573C6D-AC15-4C3A-883E-8F74BEF769F1}"/>
    <cellStyle name="Normal 4 2 2 8 2 3 2 2 2" xfId="25422" xr:uid="{78CEC25E-E38A-40A8-8F20-D046E6EE5FBC}"/>
    <cellStyle name="Normal 4 2 2 8 2 3 2 3" xfId="22587" xr:uid="{CB432094-F519-459F-9FF3-DBFF186F0D40}"/>
    <cellStyle name="Normal 4 2 2 8 2 3 2 4" xfId="10682" xr:uid="{36688C4D-17D7-40AF-8B4E-9FFCF6EB3747}"/>
    <cellStyle name="Normal 4 2 2 8 2 3 3" xfId="17592" xr:uid="{16BB61FE-3F13-40EB-A42A-50D103D9505A}"/>
    <cellStyle name="Normal 4 2 2 8 2 3 3 2" xfId="24166" xr:uid="{A14102AC-8364-45C7-8BA5-E68BF9364349}"/>
    <cellStyle name="Normal 4 2 2 8 2 3 4" xfId="21331" xr:uid="{2D59F556-66E0-4291-BBFA-C4A224E2536D}"/>
    <cellStyle name="Normal 4 2 2 8 2 3 5" xfId="9352" xr:uid="{23AA35EA-41D7-4DA1-AAA6-69520259409E}"/>
    <cellStyle name="Normal 4 2 2 8 2 4" xfId="4021" xr:uid="{E2B9AB1F-12DC-4181-BED7-3CE5820F83C6}"/>
    <cellStyle name="Normal 4 2 2 8 2 4 2" xfId="18163" xr:uid="{5D70831D-8679-4106-A811-4AF6BB6AB21C}"/>
    <cellStyle name="Normal 4 2 2 8 2 4 2 2" xfId="24675" xr:uid="{0E7A7854-B59A-465E-8115-FBD3DBB8E073}"/>
    <cellStyle name="Normal 4 2 2 8 2 4 3" xfId="21840" xr:uid="{C1BA282B-B3F0-499F-BD8F-2C3384475533}"/>
    <cellStyle name="Normal 4 2 2 8 2 4 4" xfId="9935" xr:uid="{660ADB3A-08FE-45B3-95A9-38A3CA06C18B}"/>
    <cellStyle name="Normal 4 2 2 8 2 5" xfId="11124" xr:uid="{E4B4ABA6-F929-476D-BFEF-9F0349AF358A}"/>
    <cellStyle name="Normal 4 2 2 8 2 5 2" xfId="23014" xr:uid="{FCAEE912-EA0B-467A-8B11-37E4CD8D0845}"/>
    <cellStyle name="Normal 4 2 2 8 2 6" xfId="20278" xr:uid="{3C8AC47C-AC7A-415C-932E-816574AD4C86}"/>
    <cellStyle name="Normal 4 2 2 8 2 7" xfId="8072" xr:uid="{0D8E2A9E-FD00-4F5B-B830-500D2B25969A}"/>
    <cellStyle name="Normal 4 2 2 8 3" xfId="3053" xr:uid="{753CD806-B089-4C3F-A4C4-316DF2BD7A92}"/>
    <cellStyle name="Normal 4 2 2 8 3 2" xfId="4126" xr:uid="{464F6E60-6D0E-4D18-B998-D563F0060176}"/>
    <cellStyle name="Normal 4 2 2 8 3 2 2" xfId="10681" xr:uid="{D2DEEE14-A952-445B-B06B-0DB300E80C8E}"/>
    <cellStyle name="Normal 4 2 2 8 3 2 2 2" xfId="18909" xr:uid="{3B909BC1-BC6B-4783-8C6A-99373D1DC72A}"/>
    <cellStyle name="Normal 4 2 2 8 3 2 2 2 2" xfId="25421" xr:uid="{60DF33DA-C747-4845-B940-95675DD145B4}"/>
    <cellStyle name="Normal 4 2 2 8 3 2 2 3" xfId="22586" xr:uid="{1EC0A9A2-9F11-4AD3-AF1A-4E3FD9768377}"/>
    <cellStyle name="Normal 4 2 2 8 3 2 3" xfId="17591" xr:uid="{777434DE-25AF-42B4-8F3C-A4CEB4F1C300}"/>
    <cellStyle name="Normal 4 2 2 8 3 2 3 2" xfId="24165" xr:uid="{2EE4A4AA-26FD-4DDD-BB8F-1747BFA38631}"/>
    <cellStyle name="Normal 4 2 2 8 3 2 4" xfId="21330" xr:uid="{E25B82F7-DF6F-47C7-BE2C-4BAA6DA63968}"/>
    <cellStyle name="Normal 4 2 2 8 3 2 5" xfId="9351" xr:uid="{E6F1C8F6-4CFB-41C8-B367-D1ED216CEFC2}"/>
    <cellStyle name="Normal 4 2 2 8 3 3" xfId="10144" xr:uid="{73B2B575-918F-4F6B-9723-19E1999D574D}"/>
    <cellStyle name="Normal 4 2 2 8 3 3 2" xfId="18372" xr:uid="{08F68CBC-29B2-4C08-9B9C-E46871D734B3}"/>
    <cellStyle name="Normal 4 2 2 8 3 3 2 2" xfId="24884" xr:uid="{389C8882-DDF7-4DB5-863C-C76DBED5D260}"/>
    <cellStyle name="Normal 4 2 2 8 3 3 3" xfId="22049" xr:uid="{3DD4784F-B8E1-4DDE-9BE0-D5AB43723ABC}"/>
    <cellStyle name="Normal 4 2 2 8 3 4" xfId="16963" xr:uid="{CD13E9F0-19BA-4181-8DBD-C4D9F1EC579B}"/>
    <cellStyle name="Normal 4 2 2 8 3 4 2" xfId="23620" xr:uid="{304D48A4-C0BA-478F-AA4C-0AA138E660A5}"/>
    <cellStyle name="Normal 4 2 2 8 3 5" xfId="20487" xr:uid="{9AAE7845-ACBB-4CF8-9558-4034FFA595FD}"/>
    <cellStyle name="Normal 4 2 2 8 3 6" xfId="8282" xr:uid="{EA07FD23-F756-44FF-AE91-FBE9FD74F514}"/>
    <cellStyle name="Normal 4 2 2 8 4" xfId="3279" xr:uid="{5A1158A2-7005-4DAA-8192-4E6F219C7A29}"/>
    <cellStyle name="Normal 4 2 2 8 4 2" xfId="4336" xr:uid="{ADAC63DA-2317-4C6C-8184-7A63AE8648BA}"/>
    <cellStyle name="Normal 4 2 2 8 4 3" xfId="8800" xr:uid="{2BA49171-40AF-433A-BB86-5EF256619A14}"/>
    <cellStyle name="Normal 4 2 2 8 5" xfId="3729" xr:uid="{2BB5D997-8D20-4A73-9CCA-9D7C3A550C45}"/>
    <cellStyle name="Normal 4 2 2 8 5 2" xfId="17954" xr:uid="{CBC767DC-D44A-4A23-9DF7-C34E5A1529F4}"/>
    <cellStyle name="Normal 4 2 2 8 5 2 2" xfId="24466" xr:uid="{896D51AD-F5F3-4686-B3A0-AD5A94A62D69}"/>
    <cellStyle name="Normal 4 2 2 8 5 3" xfId="21631" xr:uid="{90EFBAE8-E6DC-4C0B-A7BA-B550AF4287E8}"/>
    <cellStyle name="Normal 4 2 2 8 5 4" xfId="9726" xr:uid="{7761BD6B-4A35-4CAA-9F3E-C2E2F7D181F1}"/>
    <cellStyle name="Normal 4 2 2 8 6" xfId="11123" xr:uid="{B4B16387-95F6-4D50-8FD5-93C4937E63A7}"/>
    <cellStyle name="Normal 4 2 2 8 6 2" xfId="23013" xr:uid="{1323F4B6-5378-4ED0-ACBA-3AB14ECF93FC}"/>
    <cellStyle name="Normal 4 2 2 8 7" xfId="20069" xr:uid="{CA133BA2-0498-452C-A0AF-57209447FBA4}"/>
    <cellStyle name="Normal 4 2 2 8 8" xfId="7833" xr:uid="{847EC3E5-4BA5-4E87-95C6-862FE5917FD7}"/>
    <cellStyle name="Normal 4 2 2 9" xfId="1207" xr:uid="{4F7B09E2-B823-415A-8C55-585C80BB33EF}"/>
    <cellStyle name="Normal 4 2 2 9 2" xfId="2352" xr:uid="{418173ED-E1ED-4430-B27F-EE00A4138ED0}"/>
    <cellStyle name="Normal 4 2 2 9 2 2" xfId="3175" xr:uid="{C4DDB24F-5465-45E4-AA6D-FF2DE697F762}"/>
    <cellStyle name="Normal 4 2 2 9 2 2 2" xfId="4232" xr:uid="{BEBB27E1-E446-4187-AA8C-3DC0EBC09B9D}"/>
    <cellStyle name="Normal 4 2 2 9 2 2 2 2" xfId="18582" xr:uid="{0330609B-C7C3-4918-99DC-A91925814740}"/>
    <cellStyle name="Normal 4 2 2 9 2 2 2 2 2" xfId="25094" xr:uid="{ACE6F024-760F-41DD-863B-1C49FFA087DB}"/>
    <cellStyle name="Normal 4 2 2 9 2 2 2 3" xfId="22259" xr:uid="{07B2ADB7-15C9-44A1-9163-202E8F993D41}"/>
    <cellStyle name="Normal 4 2 2 9 2 2 2 4" xfId="10354" xr:uid="{5EC8C010-0672-439D-B0A1-6BFE32BA7725}"/>
    <cellStyle name="Normal 4 2 2 9 2 2 3" xfId="17172" xr:uid="{8A07AB21-B2B7-43DF-907C-2F279A173C59}"/>
    <cellStyle name="Normal 4 2 2 9 2 2 3 2" xfId="23829" xr:uid="{FD6F15D0-85F3-4519-B6E3-9A2FFA933C1B}"/>
    <cellStyle name="Normal 4 2 2 9 2 2 4" xfId="20697" xr:uid="{A6BFCB7C-CDEE-490F-BBF8-5F027799EE56}"/>
    <cellStyle name="Normal 4 2 2 9 2 2 5" xfId="8492" xr:uid="{96F39F16-65C4-43DA-8D74-C2BE0230E534}"/>
    <cellStyle name="Normal 4 2 2 9 2 3" xfId="3401" xr:uid="{C8A4C8C0-7D1C-47E9-8B7E-12201FDC59F8}"/>
    <cellStyle name="Normal 4 2 2 9 2 3 2" xfId="4442" xr:uid="{17A7F4AE-F008-4081-91FF-20A8AA44F7DB}"/>
    <cellStyle name="Normal 4 2 2 9 2 3 2 2" xfId="18912" xr:uid="{B510BF82-F29F-4DE7-92C9-7A2EA1451643}"/>
    <cellStyle name="Normal 4 2 2 9 2 3 2 2 2" xfId="25424" xr:uid="{C9AF8AE9-BA9F-426E-AFDC-862F7C528E14}"/>
    <cellStyle name="Normal 4 2 2 9 2 3 2 3" xfId="22589" xr:uid="{9D101A9C-0C3B-408D-A72B-AE74DEC39B22}"/>
    <cellStyle name="Normal 4 2 2 9 2 3 2 4" xfId="10684" xr:uid="{8131C927-5986-46AB-90F5-2B3301AACEAD}"/>
    <cellStyle name="Normal 4 2 2 9 2 3 3" xfId="17594" xr:uid="{C671CC4E-32F0-4F8E-95CA-131563B13EBF}"/>
    <cellStyle name="Normal 4 2 2 9 2 3 3 2" xfId="24168" xr:uid="{EE2D5AC0-CBA9-4C73-A065-60E4E7EB9476}"/>
    <cellStyle name="Normal 4 2 2 9 2 3 4" xfId="21333" xr:uid="{369F87DE-D8EE-49EA-B880-7ED0BC7B8549}"/>
    <cellStyle name="Normal 4 2 2 9 2 3 5" xfId="9354" xr:uid="{C028E1FF-FB00-407D-B684-84938624B61A}"/>
    <cellStyle name="Normal 4 2 2 9 2 4" xfId="4022" xr:uid="{639577B8-16B5-4A45-A751-1888E73A845F}"/>
    <cellStyle name="Normal 4 2 2 9 2 4 2" xfId="18164" xr:uid="{905C84F9-F913-492A-8173-73A5AA5641EA}"/>
    <cellStyle name="Normal 4 2 2 9 2 4 2 2" xfId="24676" xr:uid="{EFC67BD1-A2CC-470F-B077-C965A9306EE9}"/>
    <cellStyle name="Normal 4 2 2 9 2 4 3" xfId="21841" xr:uid="{830ADFA4-FEAB-4B01-9BDB-4A3C2E8C6D9F}"/>
    <cellStyle name="Normal 4 2 2 9 2 4 4" xfId="9936" xr:uid="{9115AC7F-DEF6-4CB6-B2E5-89F2F3E03AC5}"/>
    <cellStyle name="Normal 4 2 2 9 2 5" xfId="11126" xr:uid="{9D92050D-1208-437D-8EEB-C63AFE3EC6EE}"/>
    <cellStyle name="Normal 4 2 2 9 2 5 2" xfId="23016" xr:uid="{C60DAF90-C23C-42E5-B31F-219113738FD5}"/>
    <cellStyle name="Normal 4 2 2 9 2 6" xfId="20279" xr:uid="{2E5997B2-933E-4333-A0CF-2F167511F646}"/>
    <cellStyle name="Normal 4 2 2 9 2 7" xfId="8073" xr:uid="{403A4CC6-8E10-4423-99F6-8B2B9E072992}"/>
    <cellStyle name="Normal 4 2 2 9 3" xfId="3054" xr:uid="{31F16190-AE1B-48D2-A27C-9B2096251E8F}"/>
    <cellStyle name="Normal 4 2 2 9 3 2" xfId="4127" xr:uid="{3031F711-2B64-4A81-8E6B-F56736369AD2}"/>
    <cellStyle name="Normal 4 2 2 9 3 2 2" xfId="10683" xr:uid="{843EB445-F897-4B59-A815-D60C18DFBEB9}"/>
    <cellStyle name="Normal 4 2 2 9 3 2 2 2" xfId="18911" xr:uid="{018B7736-6AB1-4EC0-83C2-9123B4EA5EBB}"/>
    <cellStyle name="Normal 4 2 2 9 3 2 2 2 2" xfId="25423" xr:uid="{F60ECE83-7A82-4323-8B23-F1B06835DE17}"/>
    <cellStyle name="Normal 4 2 2 9 3 2 2 3" xfId="22588" xr:uid="{B08D4CF9-E178-4009-8EC9-6DFD28CD3BA9}"/>
    <cellStyle name="Normal 4 2 2 9 3 2 3" xfId="17593" xr:uid="{14550120-9A21-44E6-9BF0-C5DC1EDF4A75}"/>
    <cellStyle name="Normal 4 2 2 9 3 2 3 2" xfId="24167" xr:uid="{CA287CF0-85E0-4E8A-B08F-00664CCFDC21}"/>
    <cellStyle name="Normal 4 2 2 9 3 2 4" xfId="21332" xr:uid="{4C7041A5-8E17-474E-903F-7DAA1A080436}"/>
    <cellStyle name="Normal 4 2 2 9 3 2 5" xfId="9353" xr:uid="{53E9B8BE-8881-4649-8D98-3B996899577C}"/>
    <cellStyle name="Normal 4 2 2 9 3 3" xfId="10145" xr:uid="{15186141-D41D-4CC6-9995-C58A7DE0F522}"/>
    <cellStyle name="Normal 4 2 2 9 3 3 2" xfId="18373" xr:uid="{E4D5641E-51B3-47AB-9980-5FA877E277DE}"/>
    <cellStyle name="Normal 4 2 2 9 3 3 2 2" xfId="24885" xr:uid="{EDB7D24C-BAF0-44A7-ADFF-D05561E985CB}"/>
    <cellStyle name="Normal 4 2 2 9 3 3 3" xfId="22050" xr:uid="{284AD44E-6E90-48B7-ABC1-8EF1D985CF87}"/>
    <cellStyle name="Normal 4 2 2 9 3 4" xfId="16964" xr:uid="{1063DE32-BF2F-4A7A-AC0A-8E55005C0CA9}"/>
    <cellStyle name="Normal 4 2 2 9 3 4 2" xfId="23621" xr:uid="{EABBB737-AC82-43D4-AFDA-8221CD60BA57}"/>
    <cellStyle name="Normal 4 2 2 9 3 5" xfId="20488" xr:uid="{45DA6642-AE32-4327-A93A-C6A6FAA9BA6B}"/>
    <cellStyle name="Normal 4 2 2 9 3 6" xfId="8283" xr:uid="{34A39C8A-7A0F-4692-AA73-022EBA157395}"/>
    <cellStyle name="Normal 4 2 2 9 4" xfId="3280" xr:uid="{D3A62232-0E3A-4A09-A6C4-1557A77D6D0A}"/>
    <cellStyle name="Normal 4 2 2 9 4 2" xfId="4337" xr:uid="{8B33C67D-9759-482A-89B5-FF0015B6468C}"/>
    <cellStyle name="Normal 4 2 2 9 4 3" xfId="8801" xr:uid="{A40CA7F5-8D37-4C40-B1DC-5D9084E2669D}"/>
    <cellStyle name="Normal 4 2 2 9 5" xfId="3730" xr:uid="{F3EC0A02-1BEC-4043-8F20-5E566CA56ED8}"/>
    <cellStyle name="Normal 4 2 2 9 5 2" xfId="17955" xr:uid="{FAF6336B-C6E8-4DDF-A055-F7FC55937B50}"/>
    <cellStyle name="Normal 4 2 2 9 5 2 2" xfId="24467" xr:uid="{C089C3EE-B96E-4466-941B-07FC640F1A19}"/>
    <cellStyle name="Normal 4 2 2 9 5 3" xfId="21632" xr:uid="{F0B80BB7-0AD0-40AC-988C-911EA15C38BB}"/>
    <cellStyle name="Normal 4 2 2 9 5 4" xfId="9727" xr:uid="{5235181E-2F41-4E7F-A782-D9EEF2A94D26}"/>
    <cellStyle name="Normal 4 2 2 9 6" xfId="11125" xr:uid="{DC25D40B-1F8E-41C1-965E-EF1A8575D137}"/>
    <cellStyle name="Normal 4 2 2 9 6 2" xfId="23015" xr:uid="{BA8F2B4C-CD63-4CD4-B8B3-BFE065952DD3}"/>
    <cellStyle name="Normal 4 2 2 9 7" xfId="20070" xr:uid="{E44F70D6-6C43-49FF-9A29-7FFE6DE87907}"/>
    <cellStyle name="Normal 4 2 2 9 8" xfId="7834" xr:uid="{3B5FBDDE-7393-4377-9FB7-B3B4F9830C99}"/>
    <cellStyle name="Normal 4 2 3" xfId="1208" xr:uid="{5A290082-42C6-4CFE-98C0-BF3894EE2052}"/>
    <cellStyle name="Normal 4 2 3 2" xfId="2353" xr:uid="{15A7B5A7-D8B6-467A-8473-FC8739552210}"/>
    <cellStyle name="Normal 4 2 3 2 2" xfId="7970" xr:uid="{C815DA4F-CCBB-466E-84C2-209C0F267E0C}"/>
    <cellStyle name="Normal 4 2 3 2 2 2" xfId="8389" xr:uid="{6D2DDCB0-1E88-4CCA-B6BD-1F52F0D7A69D}"/>
    <cellStyle name="Normal 4 2 3 2 2 2 2" xfId="10251" xr:uid="{B49A9CA2-B187-4226-9CE3-E9D325503CBC}"/>
    <cellStyle name="Normal 4 2 3 2 2 2 2 2" xfId="18479" xr:uid="{3BDBAEEF-70CC-45B1-A69C-6AA8D204C414}"/>
    <cellStyle name="Normal 4 2 3 2 2 2 2 2 2" xfId="24991" xr:uid="{8A646EED-66B0-48C2-B145-9837B097E216}"/>
    <cellStyle name="Normal 4 2 3 2 2 2 2 3" xfId="22156" xr:uid="{4E36B3C5-D5EF-44A5-A66F-A62CEF8F4F6D}"/>
    <cellStyle name="Normal 4 2 3 2 2 2 3" xfId="17069" xr:uid="{57836367-76B1-42A5-8D56-3AB5E10C2F08}"/>
    <cellStyle name="Normal 4 2 3 2 2 2 3 2" xfId="23726" xr:uid="{70149B4F-F3FC-4A6D-BC76-D3C91F54780B}"/>
    <cellStyle name="Normal 4 2 3 2 2 2 4" xfId="20594" xr:uid="{ACF63533-E79B-4AA6-B1A2-DD5E827691CD}"/>
    <cellStyle name="Normal 4 2 3 2 2 2 5" xfId="49566" xr:uid="{1F617307-E955-4F9A-98FF-A41893898C9E}"/>
    <cellStyle name="Normal 4 2 3 2 2 3" xfId="9357" xr:uid="{0569E114-C66B-49AA-869F-6706C4DC306A}"/>
    <cellStyle name="Normal 4 2 3 2 2 3 2" xfId="10686" xr:uid="{0E1584A6-4AE6-44D1-85E2-B76D2B2C5C2B}"/>
    <cellStyle name="Normal 4 2 3 2 2 3 2 2" xfId="18914" xr:uid="{6E6D7658-700D-4EAA-AF0E-E661624121B6}"/>
    <cellStyle name="Normal 4 2 3 2 2 3 2 2 2" xfId="25426" xr:uid="{935B496F-F8CB-46E9-B764-E2134CB07924}"/>
    <cellStyle name="Normal 4 2 3 2 2 3 2 3" xfId="22591" xr:uid="{48B89A31-16A7-48D5-B322-877887FF6153}"/>
    <cellStyle name="Normal 4 2 3 2 2 3 3" xfId="17596" xr:uid="{9515A6AE-5F36-4210-9C4A-D942BABBDB9F}"/>
    <cellStyle name="Normal 4 2 3 2 2 3 3 2" xfId="24170" xr:uid="{6A38AA3A-4C88-406D-9324-64FA6A50C594}"/>
    <cellStyle name="Normal 4 2 3 2 2 3 4" xfId="21335" xr:uid="{91B23CE5-2DEA-44A8-98EC-270FE39E94B2}"/>
    <cellStyle name="Normal 4 2 3 2 2 4" xfId="9833" xr:uid="{5C970917-19B4-4F61-B806-59F15E0BEF22}"/>
    <cellStyle name="Normal 4 2 3 2 2 4 2" xfId="18061" xr:uid="{A61445EC-3632-48AD-AC17-CD357CD13A38}"/>
    <cellStyle name="Normal 4 2 3 2 2 4 2 2" xfId="24573" xr:uid="{FA2D2081-5809-4E69-9F87-5F0797038EA2}"/>
    <cellStyle name="Normal 4 2 3 2 2 4 3" xfId="21738" xr:uid="{0A98B942-BAA9-4DF4-BC6B-DDB3248E4909}"/>
    <cellStyle name="Normal 4 2 3 2 2 5" xfId="11128" xr:uid="{DDE360CD-BD18-439C-AEE3-F01DF171176F}"/>
    <cellStyle name="Normal 4 2 3 2 2 5 2" xfId="23018" xr:uid="{1CD29334-B7E9-4C6D-B54B-05E0D0B931CF}"/>
    <cellStyle name="Normal 4 2 3 2 2 6" xfId="20176" xr:uid="{23860CD2-7966-49F7-9C0B-435643319DE4}"/>
    <cellStyle name="Normal 4 2 3 2 2 7" xfId="32168" xr:uid="{7EE7BE29-4B72-4F17-940D-5555CC4C0043}"/>
    <cellStyle name="Normal 4 2 3 2 3" xfId="8180" xr:uid="{B9B3A252-923F-4B94-BDD6-7826825BC382}"/>
    <cellStyle name="Normal 4 2 3 2 3 2" xfId="10042" xr:uid="{C0666C43-6A4A-4079-A064-A008548CD7C9}"/>
    <cellStyle name="Normal 4 2 3 2 3 2 2" xfId="18270" xr:uid="{2A8A2DCC-23FC-460E-A9F6-9A4B1BF633C5}"/>
    <cellStyle name="Normal 4 2 3 2 3 2 2 2" xfId="24782" xr:uid="{C0345611-F8E9-47B0-AD13-ECB626418F00}"/>
    <cellStyle name="Normal 4 2 3 2 3 2 3" xfId="21947" xr:uid="{F66C826C-3E8D-4AAC-90CC-0C9DF6C3EC33}"/>
    <cellStyle name="Normal 4 2 3 2 3 3" xfId="16867" xr:uid="{60659EB3-C08F-4B94-9347-8E8FA8C36756}"/>
    <cellStyle name="Normal 4 2 3 2 3 3 2" xfId="23526" xr:uid="{6A4823F1-04AB-45F2-9214-D7BE15232CED}"/>
    <cellStyle name="Normal 4 2 3 2 3 4" xfId="12781" xr:uid="{C7136AD1-8E9D-4C16-A654-25CE00AB2B5A}"/>
    <cellStyle name="Normal 4 2 3 2 3 5" xfId="20385" xr:uid="{D1A8ED8C-4D4C-403F-8B2E-32C79D258BF7}"/>
    <cellStyle name="Normal 4 2 3 2 4" xfId="9356" xr:uid="{AE0C958D-6FD7-44BC-B2E7-E3E633286367}"/>
    <cellStyle name="Normal 4 2 3 2 4 2" xfId="10685" xr:uid="{ED16436C-8B83-4D25-93BF-C988CBEEFE5B}"/>
    <cellStyle name="Normal 4 2 3 2 4 2 2" xfId="18913" xr:uid="{436C2831-AE6A-4924-A51E-C2854793DF85}"/>
    <cellStyle name="Normal 4 2 3 2 4 2 2 2" xfId="25425" xr:uid="{80B594FD-FE70-4D51-913F-A37668A7361F}"/>
    <cellStyle name="Normal 4 2 3 2 4 2 3" xfId="22590" xr:uid="{E33699AF-0759-48F2-A3F0-85B44D1A3A78}"/>
    <cellStyle name="Normal 4 2 3 2 4 3" xfId="17595" xr:uid="{FA3FF8F9-6E47-4208-A2EA-86E21801B89B}"/>
    <cellStyle name="Normal 4 2 3 2 4 3 2" xfId="24169" xr:uid="{D07A4CA3-703C-45B1-86A8-8877FEAC13A0}"/>
    <cellStyle name="Normal 4 2 3 2 4 4" xfId="21334" xr:uid="{93793F89-0C06-4564-A21F-8E828A303CA2}"/>
    <cellStyle name="Normal 4 2 3 2 5" xfId="9624" xr:uid="{644714F0-3C55-43D7-A663-F0DE1CBF31A3}"/>
    <cellStyle name="Normal 4 2 3 2 5 2" xfId="17852" xr:uid="{911874AB-C5AF-444C-970A-EF028213EE9F}"/>
    <cellStyle name="Normal 4 2 3 2 5 2 2" xfId="24364" xr:uid="{1E966E40-4B80-4BDA-8802-9E0579C1FA82}"/>
    <cellStyle name="Normal 4 2 3 2 5 3" xfId="21529" xr:uid="{0E1E7A88-FA12-4994-A99F-8548C6F2EF31}"/>
    <cellStyle name="Normal 4 2 3 2 6" xfId="11127" xr:uid="{3CF949EB-25DA-4D79-8FD3-CA77107EE5A8}"/>
    <cellStyle name="Normal 4 2 3 2 6 2" xfId="23017" xr:uid="{29B28FDB-1BB1-48C5-A692-DACB82F53636}"/>
    <cellStyle name="Normal 4 2 3 2 7" xfId="19741" xr:uid="{711048FD-1E03-42E7-8D9E-ACFCDE66DF57}"/>
    <cellStyle name="Normal 4 2 3 2 8" xfId="6443" xr:uid="{E264B96B-DCAA-4563-AEEB-81AEBCB9AF26}"/>
    <cellStyle name="Normal 4 2 3 3" xfId="7835" xr:uid="{FFC09D6E-1492-4329-95E1-C46C9B512E45}"/>
    <cellStyle name="Normal 4 2 3 4" xfId="9355" xr:uid="{72CCDE60-2099-4C03-BB66-A957A008B08B}"/>
    <cellStyle name="Normal 4 2 3 4 2" xfId="49568" xr:uid="{9C732D3E-634B-48BE-8429-0D182DF182ED}"/>
    <cellStyle name="Normal 4 2 3 4 3" xfId="49567" xr:uid="{202F24EB-5647-495A-A51A-35706610F0A7}"/>
    <cellStyle name="Normal 4 2 3 4 4" xfId="32167" xr:uid="{F0DBD475-F2B8-4214-9FF4-CE8FED63F0F2}"/>
    <cellStyle name="Normal 4 2 3 5" xfId="6442" xr:uid="{D818DEE1-15B9-492F-AEB3-ADEACE515642}"/>
    <cellStyle name="Normal 4 2 3 6" xfId="49565" xr:uid="{83DCE586-EEA2-4A4C-9055-5226D62C0407}"/>
    <cellStyle name="Normal 4 2 4" xfId="1209" xr:uid="{5CF43EE4-AC79-425B-9732-DE820FAAB856}"/>
    <cellStyle name="Normal 4 2 4 2" xfId="2354" xr:uid="{407997A4-F689-44D7-A154-66F09653FAFD}"/>
    <cellStyle name="Normal 4 2 4 3" xfId="29630" xr:uid="{C93D77D1-2B8A-4729-8827-96C8C4819D17}"/>
    <cellStyle name="Normal 4 2 5" xfId="1210" xr:uid="{81007765-652F-4C58-9546-29FE53111E62}"/>
    <cellStyle name="Normal 4 2 5 2" xfId="2355" xr:uid="{DEBB6184-89BC-4638-BE8E-6A20E6E2F0A4}"/>
    <cellStyle name="Normal 4 2 5 3" xfId="29635" xr:uid="{361D2E2C-962E-40C8-9FE1-8500BC036AF5}"/>
    <cellStyle name="Normal 4 2 6" xfId="1211" xr:uid="{D1571054-FDD4-4D0A-A301-42623E6F87A6}"/>
    <cellStyle name="Normal 4 2 6 2" xfId="2356" xr:uid="{9D04850D-EE06-46EE-9E35-85597B7D910F}"/>
    <cellStyle name="Normal 4 2 7" xfId="1212" xr:uid="{C5E4C04E-74FD-4337-8F08-AA31948FE066}"/>
    <cellStyle name="Normal 4 2 7 2" xfId="2357" xr:uid="{C639C6AA-8269-4E9D-AA32-E05149AACCEA}"/>
    <cellStyle name="Normal 4 2 8" xfId="1213" xr:uid="{B72E500D-547E-442E-9B1B-29420DE18AF6}"/>
    <cellStyle name="Normal 4 2 8 2" xfId="2358" xr:uid="{E59B1F94-FBDB-4BAC-BEDF-414AF2958C5F}"/>
    <cellStyle name="Normal 4 2 9" xfId="2327" xr:uid="{FD2104EA-9801-43E9-B442-A9FEF0F8CC50}"/>
    <cellStyle name="Normal 4 2 9 2" xfId="9358" xr:uid="{2EC3235B-9C51-48FD-8BDE-54A26DAB128A}"/>
    <cellStyle name="Normal 4 2 9 3" xfId="8802" xr:uid="{2EFE1B98-C30C-4044-9BFC-33DD8D866501}"/>
    <cellStyle name="Normal 4 2 9 3 2" xfId="10400" xr:uid="{558D49EA-2661-4AD4-A9C4-BC34CE5A0346}"/>
    <cellStyle name="Normal 4 2 9 3 2 2" xfId="18628" xr:uid="{0F91D27A-2356-4CDD-A0F1-8F0E7FFBD0BA}"/>
    <cellStyle name="Normal 4 2 9 3 2 2 2" xfId="25140" xr:uid="{BCA77266-7C4A-441D-BA7B-E147D939E723}"/>
    <cellStyle name="Normal 4 2 9 3 2 3" xfId="22305" xr:uid="{00D1FEFF-225D-4833-AB55-F4D481E2C047}"/>
    <cellStyle name="Normal 4 2 9 3 3" xfId="17252" xr:uid="{85BD9720-CABC-4BBD-B45A-9F84FAB746D1}"/>
    <cellStyle name="Normal 4 2 9 3 3 2" xfId="23877" xr:uid="{F079833A-EF24-4AAC-B150-A9718047E95A}"/>
    <cellStyle name="Normal 4 2 9 3 4" xfId="20937" xr:uid="{468B3E81-0C5B-4C31-AB00-4C1B7266FEC8}"/>
    <cellStyle name="Normal 4 2_Scen_XBase" xfId="6444" xr:uid="{D3CA2B51-5B3F-4A9A-98C3-3CD5B9A6FAB8}"/>
    <cellStyle name="Normal 4 3" xfId="160" xr:uid="{B26D72E1-005A-4DD3-9745-41AF2BCE45A5}"/>
    <cellStyle name="Normal 4 3 10" xfId="1214" xr:uid="{2964DA1D-23D6-499A-A3B0-13AFB720AD82}"/>
    <cellStyle name="Normal 4 3 10 2" xfId="8334" xr:uid="{95AD565D-7F22-44AD-BA9D-BDF5EF6D7A8C}"/>
    <cellStyle name="Normal 4 3 10 2 2" xfId="10196" xr:uid="{ED9AF647-6D4B-4599-B015-406E853CEDFD}"/>
    <cellStyle name="Normal 4 3 10 2 2 2" xfId="18424" xr:uid="{8944AF52-B0D7-4C6B-8EB4-FA0EFED1E7F9}"/>
    <cellStyle name="Normal 4 3 10 2 2 2 2" xfId="24936" xr:uid="{F418BD67-416B-4E2D-BC8A-F0D2A04D5662}"/>
    <cellStyle name="Normal 4 3 10 2 2 3" xfId="22101" xr:uid="{391C423E-D3AA-42CD-B589-339E9BDFB0B0}"/>
    <cellStyle name="Normal 4 3 10 2 3" xfId="17014" xr:uid="{A691D5D5-7D3B-4A31-BD66-3FDA92A3CE47}"/>
    <cellStyle name="Normal 4 3 10 2 3 2" xfId="23671" xr:uid="{55918482-715A-44F2-9833-F0DF671B33E7}"/>
    <cellStyle name="Normal 4 3 10 2 4" xfId="20539" xr:uid="{D9857E0C-AA99-43AE-890F-19CC124F4221}"/>
    <cellStyle name="Normal 4 3 10 3" xfId="9359" xr:uid="{9D45E365-4CE2-46F3-BE25-5B3CDBB2ED7E}"/>
    <cellStyle name="Normal 4 3 10 3 2" xfId="10687" xr:uid="{A47B2AB7-631E-4066-99C0-53E052BAAA86}"/>
    <cellStyle name="Normal 4 3 10 3 2 2" xfId="18915" xr:uid="{6B5218BA-03F6-403E-9028-A8FB40506D52}"/>
    <cellStyle name="Normal 4 3 10 3 2 2 2" xfId="25427" xr:uid="{919EFC03-0385-4853-AA66-6AB5C491AC35}"/>
    <cellStyle name="Normal 4 3 10 3 2 3" xfId="22592" xr:uid="{344B24DF-9C1D-4502-A59A-7877126C69E8}"/>
    <cellStyle name="Normal 4 3 10 3 3" xfId="17597" xr:uid="{A0F69604-2250-474F-94CA-3C7209A89896}"/>
    <cellStyle name="Normal 4 3 10 3 3 2" xfId="24171" xr:uid="{80418974-C338-4ACB-8FAD-923202195142}"/>
    <cellStyle name="Normal 4 3 10 3 4" xfId="21336" xr:uid="{2E5913EF-C01B-4773-A1AB-BACE7939440A}"/>
    <cellStyle name="Normal 4 3 10 4" xfId="9778" xr:uid="{D1BF85B0-FD97-4B24-A2D9-2AAAC1979BB8}"/>
    <cellStyle name="Normal 4 3 10 4 2" xfId="18006" xr:uid="{E4E9C880-16AF-4975-8A47-27676439829A}"/>
    <cellStyle name="Normal 4 3 10 4 2 2" xfId="24518" xr:uid="{ED9265C6-BD63-43F1-958F-23251D2CA3EA}"/>
    <cellStyle name="Normal 4 3 10 4 3" xfId="21683" xr:uid="{044B2D99-B8AD-4455-80A2-A85E405121FF}"/>
    <cellStyle name="Normal 4 3 10 5" xfId="11129" xr:uid="{04BC9A47-53FD-4659-BBEC-C3DF29CF899D}"/>
    <cellStyle name="Normal 4 3 10 5 2" xfId="23019" xr:uid="{0265272B-A612-4626-8DDF-27722A28FE14}"/>
    <cellStyle name="Normal 4 3 10 6" xfId="20121" xr:uid="{C4035119-6E8A-49F9-B9AB-003F9284CCF8}"/>
    <cellStyle name="Normal 4 3 10 7" xfId="7912" xr:uid="{AFFE554D-67CD-4427-A3AB-85B33EBF3F94}"/>
    <cellStyle name="Normal 4 3 11" xfId="3447" xr:uid="{9584E312-5193-4BAF-9096-4D684F8180DB}"/>
    <cellStyle name="Normal 4 3 11 2" xfId="8903" xr:uid="{02DE87A7-6371-432B-A120-BA4AE3158F04}"/>
    <cellStyle name="Normal 4 3 11 2 2" xfId="10407" xr:uid="{710A36BF-B1CB-4642-8177-594A2B5D5E27}"/>
    <cellStyle name="Normal 4 3 11 2 2 2" xfId="18635" xr:uid="{ACA7BE5A-A09B-492B-9B3D-A7028E35F50B}"/>
    <cellStyle name="Normal 4 3 11 2 2 2 2" xfId="25147" xr:uid="{78436AE5-ED4E-46CA-B9F0-E58BDC8B8E89}"/>
    <cellStyle name="Normal 4 3 11 2 2 3" xfId="22312" xr:uid="{22516559-5161-41D6-A718-A556CF216ECD}"/>
    <cellStyle name="Normal 4 3 11 2 3" xfId="17279" xr:uid="{B9AB26F3-2A2A-4F72-9992-B54F0B21AE71}"/>
    <cellStyle name="Normal 4 3 11 2 3 2" xfId="23889" xr:uid="{D65B1806-6B47-4BB6-A17B-2594E25ED2BB}"/>
    <cellStyle name="Normal 4 3 11 2 4" xfId="20971" xr:uid="{A2BB330F-49F7-42E0-A9D0-B47F8AFBC8C8}"/>
    <cellStyle name="Normal 4 3 11 3" xfId="9987" xr:uid="{4C08AA26-2C75-4AD3-99B9-D769DA255EEC}"/>
    <cellStyle name="Normal 4 3 11 3 2" xfId="18215" xr:uid="{4E487A1C-CAE8-4CD7-8A87-83D97A3875EB}"/>
    <cellStyle name="Normal 4 3 11 3 2 2" xfId="24727" xr:uid="{E84F0459-A945-4551-A0D8-B41EAB53B968}"/>
    <cellStyle name="Normal 4 3 11 3 3" xfId="21892" xr:uid="{26A7B998-B90E-455B-A80B-1A7D1EA3893D}"/>
    <cellStyle name="Normal 4 3 11 4" xfId="11130" xr:uid="{05320556-4366-4466-BD9F-25678C47B00A}"/>
    <cellStyle name="Normal 4 3 11 4 2" xfId="23020" xr:uid="{980F3B2E-BFD6-4A52-92E1-AE8F0A2B2758}"/>
    <cellStyle name="Normal 4 3 11 5" xfId="20330" xr:uid="{051518FF-ECDB-4063-9CF5-D2F2F13D9698}"/>
    <cellStyle name="Normal 4 3 11 6" xfId="8125" xr:uid="{06AD904A-5465-4C4A-852E-2A048F7751C1}"/>
    <cellStyle name="Normal 4 3 12" xfId="9569" xr:uid="{86407E61-7CF0-46E3-A6BD-3C8A61E44A31}"/>
    <cellStyle name="Normal 4 3 12 2" xfId="17797" xr:uid="{E3BAA44E-BB4C-4A04-B29B-D4DC680A4057}"/>
    <cellStyle name="Normal 4 3 12 2 2" xfId="24309" xr:uid="{1DC3434D-DF06-4717-96B1-DF529CD7FC4C}"/>
    <cellStyle name="Normal 4 3 12 3" xfId="21474" xr:uid="{6D6BE46A-979A-4CF3-BD5C-710800BBAFB3}"/>
    <cellStyle name="Normal 4 3 13" xfId="19635" xr:uid="{A97DFE73-A5C7-442C-A1FF-13564744D319}"/>
    <cellStyle name="Normal 4 3 14" xfId="4542" xr:uid="{B32E08DE-7DCB-449F-8F52-2693DA755EEB}"/>
    <cellStyle name="Normal 4 3 2" xfId="1215" xr:uid="{EA226A74-DF85-49F6-8D56-B1F83A8A6BE1}"/>
    <cellStyle name="Normal 4 3 2 2" xfId="2360" xr:uid="{14E6D650-6DF8-4C53-948D-7A01099E5C23}"/>
    <cellStyle name="Normal 4 3 2 3" xfId="8904" xr:uid="{3A2BBE2A-0896-4531-A2D0-A25FEF3A7E31}"/>
    <cellStyle name="Normal 4 3 2 4" xfId="4543" xr:uid="{B8BDB767-7041-4BF1-8739-B09E66CC4B41}"/>
    <cellStyle name="Normal 4 3 3" xfId="1216" xr:uid="{EAEC6A9C-3DFC-4F71-BE54-4C4B0FD76818}"/>
    <cellStyle name="Normal 4 3 3 2" xfId="2361" xr:uid="{5B4857B3-7F78-4BC7-8077-E7A3D41378D1}"/>
    <cellStyle name="Normal 4 3 3 2 2" xfId="7971" xr:uid="{6011CA69-06D2-4F8B-A63B-E4B9F5844069}"/>
    <cellStyle name="Normal 4 3 3 2 2 2" xfId="8390" xr:uid="{E20FB7FD-025A-42A3-B1AE-61EA16F9DF87}"/>
    <cellStyle name="Normal 4 3 3 2 2 2 2" xfId="10252" xr:uid="{958AD088-3FCC-42C0-BA5C-903D41F3D41D}"/>
    <cellStyle name="Normal 4 3 3 2 2 2 2 2" xfId="18480" xr:uid="{BAD8DD7B-0105-4C28-96D6-75D2607F6E7E}"/>
    <cellStyle name="Normal 4 3 3 2 2 2 2 2 2" xfId="24992" xr:uid="{419B84CA-CFC7-4B88-92B8-70D336A7A1B5}"/>
    <cellStyle name="Normal 4 3 3 2 2 2 2 3" xfId="22157" xr:uid="{5D32742E-7AA1-470E-B58B-8BF51A6F4BDF}"/>
    <cellStyle name="Normal 4 3 3 2 2 2 3" xfId="17070" xr:uid="{436D1B19-CE5A-4E16-8BB7-022FF1BE3554}"/>
    <cellStyle name="Normal 4 3 3 2 2 2 3 2" xfId="23727" xr:uid="{E50CE462-5A25-4BCF-BD39-9B5417375AF6}"/>
    <cellStyle name="Normal 4 3 3 2 2 2 4" xfId="20595" xr:uid="{61FD5293-3345-487A-852C-9E37738851D2}"/>
    <cellStyle name="Normal 4 3 3 2 2 2 5" xfId="49569" xr:uid="{2BBFD1F7-6246-40B0-8B5F-95C34FD855BF}"/>
    <cellStyle name="Normal 4 3 3 2 2 3" xfId="9362" xr:uid="{A2A23FC2-E747-43A5-9852-0F54F5CA88A2}"/>
    <cellStyle name="Normal 4 3 3 2 2 3 2" xfId="10690" xr:uid="{ED9ED12B-AADC-4D54-AB99-75904BE2C8A1}"/>
    <cellStyle name="Normal 4 3 3 2 2 3 2 2" xfId="18918" xr:uid="{5DA8AE5E-E856-424C-874D-A45D436E2035}"/>
    <cellStyle name="Normal 4 3 3 2 2 3 2 2 2" xfId="25430" xr:uid="{C7DB95BD-DE65-434E-AE8F-E709894BD518}"/>
    <cellStyle name="Normal 4 3 3 2 2 3 2 3" xfId="22595" xr:uid="{E4490910-D0CA-4FDD-90A0-436051E8326A}"/>
    <cellStyle name="Normal 4 3 3 2 2 3 3" xfId="17600" xr:uid="{A4B503C0-BC0D-42B4-9F1A-FBA37ADAD054}"/>
    <cellStyle name="Normal 4 3 3 2 2 3 3 2" xfId="24174" xr:uid="{DF5E9756-C73E-4B7B-8D67-40A67D7FE89C}"/>
    <cellStyle name="Normal 4 3 3 2 2 3 4" xfId="21339" xr:uid="{F915ED78-3072-4679-BF00-D2A9CD31B55D}"/>
    <cellStyle name="Normal 4 3 3 2 2 4" xfId="9834" xr:uid="{109183DA-0164-4EEF-BC5D-5B64400B34B2}"/>
    <cellStyle name="Normal 4 3 3 2 2 4 2" xfId="18062" xr:uid="{017F03C1-CE8B-4AE8-88AF-DFC91175DFFE}"/>
    <cellStyle name="Normal 4 3 3 2 2 4 2 2" xfId="24574" xr:uid="{62127081-43FC-4B79-A1BC-771BBE3D3E44}"/>
    <cellStyle name="Normal 4 3 3 2 2 4 3" xfId="21739" xr:uid="{642CE5BC-8126-4302-A9CA-E800ACAD430A}"/>
    <cellStyle name="Normal 4 3 3 2 2 5" xfId="11132" xr:uid="{C1E3FBC4-2D1A-400A-B9B3-AD40513D9266}"/>
    <cellStyle name="Normal 4 3 3 2 2 5 2" xfId="23022" xr:uid="{F094BD96-2797-4681-84B2-5E0D149A3C03}"/>
    <cellStyle name="Normal 4 3 3 2 2 6" xfId="20177" xr:uid="{24600782-DB34-49C5-BC24-3B8AC6CA8AFD}"/>
    <cellStyle name="Normal 4 3 3 2 2 7" xfId="32169" xr:uid="{B831203B-49DD-4BCE-A86C-CE345828811E}"/>
    <cellStyle name="Normal 4 3 3 2 3" xfId="8181" xr:uid="{5F807B7B-15AB-4295-8177-CF5CD6A9211C}"/>
    <cellStyle name="Normal 4 3 3 2 3 2" xfId="10043" xr:uid="{D558AAC2-4BD4-4D63-A9BF-5269AE3A301B}"/>
    <cellStyle name="Normal 4 3 3 2 3 2 2" xfId="18271" xr:uid="{186D07B8-DE7B-45FD-8537-5D2E027943D1}"/>
    <cellStyle name="Normal 4 3 3 2 3 2 2 2" xfId="24783" xr:uid="{5C3CEDAE-FABF-4137-ABD7-0DD30D0C913E}"/>
    <cellStyle name="Normal 4 3 3 2 3 2 3" xfId="21948" xr:uid="{1D85424B-ABCE-4778-A98A-184F115B4665}"/>
    <cellStyle name="Normal 4 3 3 2 3 3" xfId="16868" xr:uid="{E49858FA-E322-4BE1-ABD3-5BCF65157DE5}"/>
    <cellStyle name="Normal 4 3 3 2 3 3 2" xfId="23527" xr:uid="{7EA9A631-74AC-4471-9D72-FB1B7739B7AE}"/>
    <cellStyle name="Normal 4 3 3 2 3 4" xfId="20386" xr:uid="{A39C8832-CDC8-415B-809D-E076067E4E6D}"/>
    <cellStyle name="Normal 4 3 3 2 4" xfId="9361" xr:uid="{D4681AB3-BCC8-46D7-9A01-B80DFFB55A25}"/>
    <cellStyle name="Normal 4 3 3 2 4 2" xfId="10689" xr:uid="{03B0AAA9-AC1E-4AA2-8D43-B2EF4442E691}"/>
    <cellStyle name="Normal 4 3 3 2 4 2 2" xfId="18917" xr:uid="{2FB727A1-C7BE-43B6-BF37-4BD10BA784ED}"/>
    <cellStyle name="Normal 4 3 3 2 4 2 2 2" xfId="25429" xr:uid="{CBDFA575-001E-448E-A793-5D04B58ED6A1}"/>
    <cellStyle name="Normal 4 3 3 2 4 2 3" xfId="22594" xr:uid="{C474AD4E-BB9D-4EAB-A271-8DABE582EB10}"/>
    <cellStyle name="Normal 4 3 3 2 4 3" xfId="17599" xr:uid="{BA0F0555-39F7-42D3-8182-A06A9DEEEAAA}"/>
    <cellStyle name="Normal 4 3 3 2 4 3 2" xfId="24173" xr:uid="{11A764F0-BB2E-4E84-A887-D520D5BD2B50}"/>
    <cellStyle name="Normal 4 3 3 2 4 4" xfId="21338" xr:uid="{18F7865F-A305-4206-84F8-FDC94D22F0CB}"/>
    <cellStyle name="Normal 4 3 3 2 5" xfId="9625" xr:uid="{6A53407C-B66E-4C50-86FF-F8BD42339BBD}"/>
    <cellStyle name="Normal 4 3 3 2 5 2" xfId="17853" xr:uid="{8C4C83C0-AFBD-48E7-AB2B-650EC8F9D6CD}"/>
    <cellStyle name="Normal 4 3 3 2 5 2 2" xfId="24365" xr:uid="{405EAC28-5DDF-4C7C-A1A5-B161F599A0D1}"/>
    <cellStyle name="Normal 4 3 3 2 5 3" xfId="21530" xr:uid="{BD0AEB2A-6246-42A3-A563-425BF139648E}"/>
    <cellStyle name="Normal 4 3 3 2 6" xfId="11131" xr:uid="{34556A5A-81F4-403F-B25D-0DA5FE2AFF54}"/>
    <cellStyle name="Normal 4 3 3 2 6 2" xfId="23021" xr:uid="{9556E4C9-D868-4D4F-A827-F7484D32E9BA}"/>
    <cellStyle name="Normal 4 3 3 2 7" xfId="19742" xr:uid="{0A866344-3975-47FB-9066-22470799F946}"/>
    <cellStyle name="Normal 4 3 3 2 8" xfId="6445" xr:uid="{7FDBB6E6-651F-4D70-B91C-3659E5C407F1}"/>
    <cellStyle name="Normal 4 3 3 3" xfId="7836" xr:uid="{33EEC07F-2B09-4134-B40F-5D3BB055E54C}"/>
    <cellStyle name="Normal 4 3 3 4" xfId="7937" xr:uid="{A98323D0-3A87-4AD2-9323-9502F6275A52}"/>
    <cellStyle name="Normal 4 3 3 4 2" xfId="8358" xr:uid="{E9345F3B-36D7-40C8-BD22-B42916730E21}"/>
    <cellStyle name="Normal 4 3 3 4 2 2" xfId="10220" xr:uid="{8F3440E6-8DF3-4516-ACB3-1EECB499B117}"/>
    <cellStyle name="Normal 4 3 3 4 2 2 2" xfId="18448" xr:uid="{374AB569-C1CE-47E9-95BD-199FA1A84669}"/>
    <cellStyle name="Normal 4 3 3 4 2 2 2 2" xfId="24960" xr:uid="{238002A5-9FF5-47C4-91FE-69DAE7EFDAC8}"/>
    <cellStyle name="Normal 4 3 3 4 2 2 3" xfId="22125" xr:uid="{794F48D1-0161-427C-83E9-2E1BC0AD70A2}"/>
    <cellStyle name="Normal 4 3 3 4 2 3" xfId="17038" xr:uid="{0C62810B-A31B-4F77-A16F-BBFD41D7C5EA}"/>
    <cellStyle name="Normal 4 3 3 4 2 3 2" xfId="23695" xr:uid="{D996E050-3EE6-49B5-8BB5-4D78C4A1A0D7}"/>
    <cellStyle name="Normal 4 3 3 4 2 4" xfId="20563" xr:uid="{EF7DC1EA-CFDB-4052-9A62-7D260F0D2D9D}"/>
    <cellStyle name="Normal 4 3 3 4 3" xfId="9363" xr:uid="{C1D94DC7-67E2-4791-9034-8E4DCBFB94F2}"/>
    <cellStyle name="Normal 4 3 3 4 3 2" xfId="10691" xr:uid="{385FDA0E-E4CC-4C5C-97E7-6FD4CF59035C}"/>
    <cellStyle name="Normal 4 3 3 4 3 2 2" xfId="18919" xr:uid="{C91A82AD-0A61-4C96-B259-DD41435AF8C1}"/>
    <cellStyle name="Normal 4 3 3 4 3 2 2 2" xfId="25431" xr:uid="{2413D8D5-B86C-4108-9824-DD501F19DB07}"/>
    <cellStyle name="Normal 4 3 3 4 3 2 3" xfId="22596" xr:uid="{E1981457-62A7-44D2-82F1-66E23344D47A}"/>
    <cellStyle name="Normal 4 3 3 4 3 3" xfId="17601" xr:uid="{0C5BE4C2-C298-4996-AFFD-61829879F7F5}"/>
    <cellStyle name="Normal 4 3 3 4 3 3 2" xfId="24175" xr:uid="{5D6C07E2-09C9-4C3F-9E0E-119AA792B3FB}"/>
    <cellStyle name="Normal 4 3 3 4 3 4" xfId="21340" xr:uid="{068A14D6-0DD2-4777-9981-A0C527A2E53C}"/>
    <cellStyle name="Normal 4 3 3 4 4" xfId="9802" xr:uid="{6E034970-3B17-4075-AF37-880DB64A42E1}"/>
    <cellStyle name="Normal 4 3 3 4 4 2" xfId="18030" xr:uid="{67C84564-6761-4596-9EB7-B19BBEBB58EE}"/>
    <cellStyle name="Normal 4 3 3 4 4 2 2" xfId="24542" xr:uid="{2CDAAACC-088B-41BE-AA0C-04C0E4F0FC7D}"/>
    <cellStyle name="Normal 4 3 3 4 4 3" xfId="21707" xr:uid="{E50CAD5F-F9F8-4675-9033-CB816FD53A36}"/>
    <cellStyle name="Normal 4 3 3 4 5" xfId="11133" xr:uid="{1D0B1D30-DE91-41A1-8301-3ABECE2B885F}"/>
    <cellStyle name="Normal 4 3 3 4 5 2" xfId="23023" xr:uid="{E318F9E1-B588-46AD-8832-02DA204BAA88}"/>
    <cellStyle name="Normal 4 3 3 4 6" xfId="20145" xr:uid="{EF3291AA-180B-4442-8D29-FE6859360336}"/>
    <cellStyle name="Normal 4 3 3 5" xfId="8149" xr:uid="{5765CC1B-B206-4B9F-9F80-573C2200908B}"/>
    <cellStyle name="Normal 4 3 3 5 2" xfId="9360" xr:uid="{A45B5A0C-566A-41FA-B8D8-F7DF239137FD}"/>
    <cellStyle name="Normal 4 3 3 5 2 2" xfId="10688" xr:uid="{3E6F850B-B4C0-4EA8-A51C-A47F1CD0C6BF}"/>
    <cellStyle name="Normal 4 3 3 5 2 2 2" xfId="18916" xr:uid="{4D360216-172A-4615-84F1-6E9C6C54017F}"/>
    <cellStyle name="Normal 4 3 3 5 2 2 2 2" xfId="25428" xr:uid="{A9B5F82E-3556-4129-B400-D5BA80049E4C}"/>
    <cellStyle name="Normal 4 3 3 5 2 2 3" xfId="22593" xr:uid="{9C59F29B-D9FA-4040-946F-03D102F71178}"/>
    <cellStyle name="Normal 4 3 3 5 2 3" xfId="17598" xr:uid="{F10F6B7C-5F95-4123-85CA-71474CEEFF0C}"/>
    <cellStyle name="Normal 4 3 3 5 2 3 2" xfId="24172" xr:uid="{4772F1BE-8802-4F11-83D8-C6BD02927308}"/>
    <cellStyle name="Normal 4 3 3 5 2 4" xfId="21337" xr:uid="{D93370BE-3F0F-4CBC-9100-9567B37CFD7B}"/>
    <cellStyle name="Normal 4 3 3 5 3" xfId="10011" xr:uid="{B40097C9-C02C-404E-A0BE-D0C824B119E4}"/>
    <cellStyle name="Normal 4 3 3 5 3 2" xfId="18239" xr:uid="{BEE0FC57-A994-4CC9-8800-02EA695D43A9}"/>
    <cellStyle name="Normal 4 3 3 5 3 2 2" xfId="24751" xr:uid="{F23B8360-8EBE-47DC-BC84-819CE0C5DF73}"/>
    <cellStyle name="Normal 4 3 3 5 3 3" xfId="21916" xr:uid="{8A445AB1-7EF2-42FC-8211-EF63EA4F88AD}"/>
    <cellStyle name="Normal 4 3 3 5 4" xfId="11134" xr:uid="{49B84E1D-9121-4995-ABB6-E40B15275AA4}"/>
    <cellStyle name="Normal 4 3 3 5 4 2" xfId="23024" xr:uid="{76475AD5-D774-4C20-B0DD-B595F3FC6F73}"/>
    <cellStyle name="Normal 4 3 3 5 5" xfId="20354" xr:uid="{88B4100C-7231-464A-A7FA-EB1A35E2F0E0}"/>
    <cellStyle name="Normal 4 3 3 6" xfId="9593" xr:uid="{16BADCF5-B4AA-4F24-831B-43D4C09B944E}"/>
    <cellStyle name="Normal 4 3 3 6 2" xfId="17821" xr:uid="{CA0FFD71-76F2-4B8A-96C2-487536359327}"/>
    <cellStyle name="Normal 4 3 3 6 2 2" xfId="24333" xr:uid="{CEC3E1F5-B8DD-4D30-AF3D-A25DCF9CF3CD}"/>
    <cellStyle name="Normal 4 3 3 6 3" xfId="21498" xr:uid="{706D316C-8FD2-4AC0-85E5-A31910989213}"/>
    <cellStyle name="Normal 4 3 3 7" xfId="19669" xr:uid="{CDF729AD-9ECE-4456-AF39-F211C2025AC0}"/>
    <cellStyle name="Normal 4 3 3 8" xfId="4593" xr:uid="{5E3958E2-0033-488B-8D2D-5FDFB36ED2ED}"/>
    <cellStyle name="Normal 4 3 4" xfId="1217" xr:uid="{28B592C5-A3DF-4006-AE2F-70F665ECBFF7}"/>
    <cellStyle name="Normal 4 3 4 2" xfId="2362" xr:uid="{12F4BAD1-DC21-4878-8C1F-5EDC0B29EB17}"/>
    <cellStyle name="Normal 4 3 4 2 2" xfId="6446" xr:uid="{898877FD-E245-4F62-B05B-507FD6A5AE39}"/>
    <cellStyle name="Normal 4 3 4 2 2 2" xfId="49572" xr:uid="{19E8B223-AB8D-4100-A6EC-710FB1494C59}"/>
    <cellStyle name="Normal 4 3 4 2 2 3" xfId="49571" xr:uid="{B69D8B7F-FE42-4794-9C7E-08D8457507BD}"/>
    <cellStyle name="Normal 4 3 4 2 2 4" xfId="32170" xr:uid="{BF712001-6E01-4B6A-89AE-F610B5AB17AB}"/>
    <cellStyle name="Normal 4 3 4 3" xfId="7837" xr:uid="{D7D750E5-E48B-43D8-AC52-092683F0B661}"/>
    <cellStyle name="Normal 4 3 4 4" xfId="7936" xr:uid="{046815E5-AB98-4320-ABA3-C561BA492C63}"/>
    <cellStyle name="Normal 4 3 4 4 2" xfId="8357" xr:uid="{0DD0E486-6F9A-4E28-8BC6-B499FDEADE99}"/>
    <cellStyle name="Normal 4 3 4 4 2 2" xfId="10219" xr:uid="{B6FE8790-7659-4E2A-AD04-F32DE85461B2}"/>
    <cellStyle name="Normal 4 3 4 4 2 2 2" xfId="18447" xr:uid="{4E50DB9D-1F1C-4C82-9616-D88C057098F7}"/>
    <cellStyle name="Normal 4 3 4 4 2 2 2 2" xfId="24959" xr:uid="{51D70CF6-E4B9-4FDD-A606-970CDCCE4354}"/>
    <cellStyle name="Normal 4 3 4 4 2 2 3" xfId="22124" xr:uid="{75639973-7709-4200-B666-02B7D089FC23}"/>
    <cellStyle name="Normal 4 3 4 4 2 3" xfId="17037" xr:uid="{91823CD2-C463-4C47-A54B-13EF556BA8B8}"/>
    <cellStyle name="Normal 4 3 4 4 2 3 2" xfId="23694" xr:uid="{0F5CF519-698C-4C27-95C1-906F062AFD5F}"/>
    <cellStyle name="Normal 4 3 4 4 2 4" xfId="20562" xr:uid="{FB1491D0-33DB-4F17-A423-B5D9DC0E3D99}"/>
    <cellStyle name="Normal 4 3 4 4 3" xfId="9365" xr:uid="{6BD3F7A8-3E4B-4410-8DB7-EDE243B8BF70}"/>
    <cellStyle name="Normal 4 3 4 4 3 2" xfId="10693" xr:uid="{B0508367-E3C8-4073-B0A6-D6CE69564B2C}"/>
    <cellStyle name="Normal 4 3 4 4 3 2 2" xfId="18921" xr:uid="{2D500389-BCA6-4939-AAE5-84BA7F887910}"/>
    <cellStyle name="Normal 4 3 4 4 3 2 2 2" xfId="25433" xr:uid="{D07E504C-F44D-429A-B1C3-41F69B6A95DF}"/>
    <cellStyle name="Normal 4 3 4 4 3 2 3" xfId="22598" xr:uid="{E19F27A0-EF47-4009-899B-385AD8FB23B9}"/>
    <cellStyle name="Normal 4 3 4 4 3 3" xfId="17603" xr:uid="{BA5A8ED6-F67C-4583-9D5D-01184B700B0E}"/>
    <cellStyle name="Normal 4 3 4 4 3 3 2" xfId="24177" xr:uid="{37C96E36-B86F-4B72-95F2-9E00CAF1F4F6}"/>
    <cellStyle name="Normal 4 3 4 4 3 4" xfId="21342" xr:uid="{2FDAEF17-838D-4CD5-A8A7-B33EE9313D39}"/>
    <cellStyle name="Normal 4 3 4 4 4" xfId="9801" xr:uid="{B9F5ECB6-0640-4280-8014-8F7401CD4ECE}"/>
    <cellStyle name="Normal 4 3 4 4 4 2" xfId="18029" xr:uid="{F5038A8E-8A32-47A8-A423-47E4B650C960}"/>
    <cellStyle name="Normal 4 3 4 4 4 2 2" xfId="24541" xr:uid="{A3F7DAE6-A0C3-43F7-93E8-61CDF01EAD25}"/>
    <cellStyle name="Normal 4 3 4 4 4 3" xfId="21706" xr:uid="{797DF17F-B544-43B8-87C5-D78BB9A73E35}"/>
    <cellStyle name="Normal 4 3 4 4 5" xfId="11135" xr:uid="{65D9C978-847A-46D5-8E5E-D05BC860FF9F}"/>
    <cellStyle name="Normal 4 3 4 4 5 2" xfId="23025" xr:uid="{DBDC9E67-7F30-42A8-A184-780BC180E00F}"/>
    <cellStyle name="Normal 4 3 4 4 6" xfId="20144" xr:uid="{B7E8D3C5-B8ED-4592-B0DD-9B6584A090DE}"/>
    <cellStyle name="Normal 4 3 4 5" xfId="8148" xr:uid="{01B89851-115E-4C81-B814-A83DC4471CDB}"/>
    <cellStyle name="Normal 4 3 4 5 2" xfId="9364" xr:uid="{71FFF37E-9821-4A5C-A161-07665257C39A}"/>
    <cellStyle name="Normal 4 3 4 5 2 2" xfId="10692" xr:uid="{78A383E0-4EA8-4474-9AA0-136A083C5487}"/>
    <cellStyle name="Normal 4 3 4 5 2 2 2" xfId="18920" xr:uid="{2B0DEE7C-0F62-4256-BE29-FC385E890A63}"/>
    <cellStyle name="Normal 4 3 4 5 2 2 2 2" xfId="25432" xr:uid="{F669905D-B9B5-4F58-A13F-7A3DFFCEE3E7}"/>
    <cellStyle name="Normal 4 3 4 5 2 2 3" xfId="22597" xr:uid="{83E54FE2-3027-46A9-A1B6-4BDC5D948C4C}"/>
    <cellStyle name="Normal 4 3 4 5 2 3" xfId="17602" xr:uid="{F0F7D2F7-2D8F-4B36-B6E6-29AC21496E9E}"/>
    <cellStyle name="Normal 4 3 4 5 2 3 2" xfId="24176" xr:uid="{49CCE110-949C-49B1-A64C-DBDEE0A90163}"/>
    <cellStyle name="Normal 4 3 4 5 2 4" xfId="21341" xr:uid="{D7D0CC6D-E253-4570-9D2A-8C8095D4CECB}"/>
    <cellStyle name="Normal 4 3 4 5 3" xfId="10010" xr:uid="{CA4D7127-17D5-42B8-881E-D13D96886F19}"/>
    <cellStyle name="Normal 4 3 4 5 3 2" xfId="18238" xr:uid="{FB1DA682-645A-418C-813D-A8F7CCAB90A7}"/>
    <cellStyle name="Normal 4 3 4 5 3 2 2" xfId="24750" xr:uid="{D5733EDD-D325-4A4D-B262-A2D44C748301}"/>
    <cellStyle name="Normal 4 3 4 5 3 3" xfId="21915" xr:uid="{81FFC8CC-8500-4078-B152-CA3CF96B44A2}"/>
    <cellStyle name="Normal 4 3 4 5 4" xfId="11136" xr:uid="{5F5F69A2-48FB-4D5B-A202-4296BC634D93}"/>
    <cellStyle name="Normal 4 3 4 5 4 2" xfId="23026" xr:uid="{7B54C0CA-2E76-4F54-B889-0E2D621C7A55}"/>
    <cellStyle name="Normal 4 3 4 5 5" xfId="20353" xr:uid="{61291B3B-F7E8-4056-B2BD-9E8BBCCF8CFC}"/>
    <cellStyle name="Normal 4 3 4 5 6" xfId="49570" xr:uid="{DC844BD3-42D6-4B3B-9A77-6900794FE27D}"/>
    <cellStyle name="Normal 4 3 4 6" xfId="9592" xr:uid="{FCFCA624-5848-4590-ABF0-2610088DA5E0}"/>
    <cellStyle name="Normal 4 3 4 6 2" xfId="17820" xr:uid="{AB697C68-F5EB-4662-AF1C-A19643120161}"/>
    <cellStyle name="Normal 4 3 4 6 2 2" xfId="24332" xr:uid="{A6AE3CE0-9E36-4614-8442-13E7ACF02B65}"/>
    <cellStyle name="Normal 4 3 4 6 3" xfId="21497" xr:uid="{22FAD1C9-AABE-4BFF-9488-1FFAAB4A58DD}"/>
    <cellStyle name="Normal 4 3 4 7" xfId="19668" xr:uid="{CE5D37BA-9786-4E75-B3F8-689C428A05F3}"/>
    <cellStyle name="Normal 4 3 4 8" xfId="4592" xr:uid="{A26B8078-1365-45ED-AE30-CC9BD8CA8B2E}"/>
    <cellStyle name="Normal 4 3 5" xfId="1218" xr:uid="{E4565FE6-21E9-41AB-9A0D-F77B4B426AC5}"/>
    <cellStyle name="Normal 4 3 5 2" xfId="2363" xr:uid="{52253765-CBD2-491D-ADE0-B014D585DC2F}"/>
    <cellStyle name="Normal 4 3 5 3" xfId="7972" xr:uid="{D8D2D987-6195-42EB-B1D4-2F1C9A416CA9}"/>
    <cellStyle name="Normal 4 3 5 3 2" xfId="8391" xr:uid="{95733F43-77C7-417B-B838-70A92DEC0A54}"/>
    <cellStyle name="Normal 4 3 5 3 2 2" xfId="10253" xr:uid="{2062C417-CD54-4B68-B870-BCE31D8FE723}"/>
    <cellStyle name="Normal 4 3 5 3 2 2 2" xfId="18481" xr:uid="{F1750C44-3482-4C57-AEF7-503D70A780C4}"/>
    <cellStyle name="Normal 4 3 5 3 2 2 2 2" xfId="24993" xr:uid="{35B80CE7-78B0-456F-8C38-80D9463F4296}"/>
    <cellStyle name="Normal 4 3 5 3 2 2 3" xfId="22158" xr:uid="{66AC7F42-BDF8-459B-81A6-768CF081E07A}"/>
    <cellStyle name="Normal 4 3 5 3 2 3" xfId="17071" xr:uid="{5F0A379D-0B44-4E77-A99B-6EAAFBE0841D}"/>
    <cellStyle name="Normal 4 3 5 3 2 3 2" xfId="23728" xr:uid="{210875C1-43FA-4C36-8370-230302976838}"/>
    <cellStyle name="Normal 4 3 5 3 2 4" xfId="20596" xr:uid="{C8281388-6260-42E6-9757-4FA70D441609}"/>
    <cellStyle name="Normal 4 3 5 3 3" xfId="9367" xr:uid="{3AACA745-0239-4651-BCD6-112F7E4F304E}"/>
    <cellStyle name="Normal 4 3 5 3 3 2" xfId="10695" xr:uid="{6238B0B2-E84E-4D52-8D24-DC84F7F5BED2}"/>
    <cellStyle name="Normal 4 3 5 3 3 2 2" xfId="18923" xr:uid="{616EEE6A-8245-4445-B744-A77EA19821C2}"/>
    <cellStyle name="Normal 4 3 5 3 3 2 2 2" xfId="25435" xr:uid="{511FF934-B318-400F-AE66-BFE4C00E0FBB}"/>
    <cellStyle name="Normal 4 3 5 3 3 2 3" xfId="22600" xr:uid="{68ABFFEC-A212-4EDA-940E-C3B158A78C20}"/>
    <cellStyle name="Normal 4 3 5 3 3 3" xfId="17605" xr:uid="{520E3F4B-7BBF-44CF-A172-CC9E7932E137}"/>
    <cellStyle name="Normal 4 3 5 3 3 3 2" xfId="24179" xr:uid="{993290A4-5EB9-475D-BBF2-8884BE31EA91}"/>
    <cellStyle name="Normal 4 3 5 3 3 4" xfId="21344" xr:uid="{AD5DCF85-2E9D-4BFC-A013-4E298EC10F0F}"/>
    <cellStyle name="Normal 4 3 5 3 4" xfId="9835" xr:uid="{52E74443-ECA3-40AB-AB66-F226C3E65231}"/>
    <cellStyle name="Normal 4 3 5 3 4 2" xfId="18063" xr:uid="{B2E89453-62B8-4C61-B01A-E10E24D709BF}"/>
    <cellStyle name="Normal 4 3 5 3 4 2 2" xfId="24575" xr:uid="{77E774F3-6DB0-43F9-936F-69C774E6F35D}"/>
    <cellStyle name="Normal 4 3 5 3 4 3" xfId="21740" xr:uid="{EF7127C0-9F0F-4B6A-A8E1-5956390E4451}"/>
    <cellStyle name="Normal 4 3 5 3 5" xfId="11137" xr:uid="{3FE900E5-2B67-408A-B0D3-803BBF288C0F}"/>
    <cellStyle name="Normal 4 3 5 3 5 2" xfId="23027" xr:uid="{D1EE8E50-A92A-4042-9A01-B185E50BE3CB}"/>
    <cellStyle name="Normal 4 3 5 3 6" xfId="20178" xr:uid="{EFEC52FD-466E-4705-8F37-60CA8020F158}"/>
    <cellStyle name="Normal 4 3 5 4" xfId="8182" xr:uid="{D78E32F1-F75B-402B-A8AB-3FBA32E17DB2}"/>
    <cellStyle name="Normal 4 3 5 4 2" xfId="9366" xr:uid="{BA8DE72A-C9FF-4195-A021-558587A4B6C5}"/>
    <cellStyle name="Normal 4 3 5 4 2 2" xfId="10694" xr:uid="{F6C5CED2-8E00-4FD2-AFD0-32DB1D648984}"/>
    <cellStyle name="Normal 4 3 5 4 2 2 2" xfId="18922" xr:uid="{461E6B48-4D97-4891-BA10-D4B08CAC2083}"/>
    <cellStyle name="Normal 4 3 5 4 2 2 2 2" xfId="25434" xr:uid="{5A161961-04BC-4FB3-8140-FAF0F928DBA4}"/>
    <cellStyle name="Normal 4 3 5 4 2 2 3" xfId="22599" xr:uid="{D7A56978-DB85-4EFD-ACCB-E6FD52E125EE}"/>
    <cellStyle name="Normal 4 3 5 4 2 3" xfId="17604" xr:uid="{A5491B4B-7CD5-440B-B42B-DAF4E6CC3975}"/>
    <cellStyle name="Normal 4 3 5 4 2 3 2" xfId="24178" xr:uid="{D708E4AF-C513-4314-A2E0-2F41731F982E}"/>
    <cellStyle name="Normal 4 3 5 4 2 4" xfId="21343" xr:uid="{8275A159-45EF-494A-937F-6BB19C51B91F}"/>
    <cellStyle name="Normal 4 3 5 4 3" xfId="10044" xr:uid="{71FFBD32-487D-4BD2-B552-E5F4B5E89194}"/>
    <cellStyle name="Normal 4 3 5 4 3 2" xfId="18272" xr:uid="{DE2D5DAA-DA35-4613-8C4B-37B0E9CE325E}"/>
    <cellStyle name="Normal 4 3 5 4 3 2 2" xfId="24784" xr:uid="{B7388858-291E-4788-9C7D-8B9FFBFEC784}"/>
    <cellStyle name="Normal 4 3 5 4 3 3" xfId="21949" xr:uid="{65054F3E-7444-4822-9FF4-470933006F45}"/>
    <cellStyle name="Normal 4 3 5 4 4" xfId="11138" xr:uid="{A6749D67-23D0-4656-9A1C-1B9CBD861320}"/>
    <cellStyle name="Normal 4 3 5 4 4 2" xfId="23028" xr:uid="{9FAC6303-8288-443B-BAC4-B8835D7522FB}"/>
    <cellStyle name="Normal 4 3 5 4 5" xfId="20387" xr:uid="{DC5FD76C-5D5A-4C08-B1AF-378CA324DD49}"/>
    <cellStyle name="Normal 4 3 5 5" xfId="9626" xr:uid="{BE48D4B3-3F8C-4F72-AFF2-6881192B27DD}"/>
    <cellStyle name="Normal 4 3 5 5 2" xfId="17854" xr:uid="{1EB44813-9330-44E1-A070-822A9E395BD6}"/>
    <cellStyle name="Normal 4 3 5 5 2 2" xfId="24366" xr:uid="{3D94D0B7-4532-489C-81E8-C53D176712EE}"/>
    <cellStyle name="Normal 4 3 5 5 3" xfId="21531" xr:uid="{42A75A47-18E5-4731-886F-D4ADB1B44700}"/>
    <cellStyle name="Normal 4 3 5 6" xfId="19743" xr:uid="{24ED5ED1-7240-4457-9CC0-F0FF216F8AD8}"/>
    <cellStyle name="Normal 4 3 5 7" xfId="6447" xr:uid="{C62F35A3-1881-4C8D-BF55-6F26A87739DC}"/>
    <cellStyle name="Normal 4 3 6" xfId="1219" xr:uid="{3A22CE63-9B27-48FF-AF35-0769D9E4F235}"/>
    <cellStyle name="Normal 4 3 6 2" xfId="2364" xr:uid="{DABF9662-B3F9-4EBE-9B0C-81A493F05B02}"/>
    <cellStyle name="Normal 4 3 7" xfId="1220" xr:uid="{948B69E8-CAEF-4957-94B4-969523833253}"/>
    <cellStyle name="Normal 4 3 7 2" xfId="2365" xr:uid="{ADFB67AF-8679-4B7C-80F1-330F240E89EE}"/>
    <cellStyle name="Normal 4 3 8" xfId="1221" xr:uid="{B6FE850A-80AA-4318-A302-8ED08BEB864C}"/>
    <cellStyle name="Normal 4 3 8 2" xfId="2366" xr:uid="{2B0E6A37-E14A-4800-8FDD-6F87BF081F3A}"/>
    <cellStyle name="Normal 4 3 9" xfId="2359" xr:uid="{82E70CAB-73C3-49B4-BECC-63BB6EA7E22A}"/>
    <cellStyle name="Normal 4 3 9 2" xfId="8109" xr:uid="{ED932267-38B8-40D6-8F24-95BD0E0CBF0D}"/>
    <cellStyle name="Normal 4 3 9 2 2" xfId="8527" xr:uid="{EF437A00-5D26-43EC-96F3-0B4ABD8F03EC}"/>
    <cellStyle name="Normal 4 3 9 2 2 2" xfId="10389" xr:uid="{2342A43D-477E-4315-85A1-082146B9E29C}"/>
    <cellStyle name="Normal 4 3 9 2 2 2 2" xfId="18617" xr:uid="{984D251E-ED01-4E99-82F3-4E707AFDB201}"/>
    <cellStyle name="Normal 4 3 9 2 2 2 2 2" xfId="25129" xr:uid="{8E5CFADC-57F8-4A17-BF1B-96EAD3EA15C1}"/>
    <cellStyle name="Normal 4 3 9 2 2 2 3" xfId="22294" xr:uid="{D999238A-20D2-4816-AD90-DA14937B933B}"/>
    <cellStyle name="Normal 4 3 9 2 2 3" xfId="17207" xr:uid="{01C3C7F7-B614-416F-A811-E3502F3818EA}"/>
    <cellStyle name="Normal 4 3 9 2 2 3 2" xfId="23864" xr:uid="{8DD11171-0C9A-49D2-ADCB-9D955B7FBF88}"/>
    <cellStyle name="Normal 4 3 9 2 2 4" xfId="20732" xr:uid="{4C58DE25-1D27-444E-843D-D5AD2B34F0E9}"/>
    <cellStyle name="Normal 4 3 9 2 3" xfId="9369" xr:uid="{39BA62AC-DFB0-41C2-BA13-C658B640070D}"/>
    <cellStyle name="Normal 4 3 9 2 3 2" xfId="10697" xr:uid="{9C092BE7-96B7-432E-8B3B-9A3F62E7496E}"/>
    <cellStyle name="Normal 4 3 9 2 3 2 2" xfId="18925" xr:uid="{726A67AD-8E92-4DE4-86DC-5F1954B36F1A}"/>
    <cellStyle name="Normal 4 3 9 2 3 2 2 2" xfId="25437" xr:uid="{3D70BBE8-F98A-4433-8DE4-8288B8DA9C52}"/>
    <cellStyle name="Normal 4 3 9 2 3 2 3" xfId="22602" xr:uid="{6FA8E903-6FF4-4ADF-8653-3E4674E614CF}"/>
    <cellStyle name="Normal 4 3 9 2 3 3" xfId="17607" xr:uid="{64C2A14A-DE7F-48D0-8138-F8F55019C89D}"/>
    <cellStyle name="Normal 4 3 9 2 3 3 2" xfId="24181" xr:uid="{575613BD-289E-4C12-AE70-E730147ED525}"/>
    <cellStyle name="Normal 4 3 9 2 3 4" xfId="21346" xr:uid="{6E8DC1BB-DB32-435D-B0FA-7F629A8AD5B7}"/>
    <cellStyle name="Normal 4 3 9 2 4" xfId="9971" xr:uid="{25BBD2DD-060D-4A42-A576-D26CF706505E}"/>
    <cellStyle name="Normal 4 3 9 2 4 2" xfId="18199" xr:uid="{81FE6497-D3FF-46AB-9478-1DC9D14A630E}"/>
    <cellStyle name="Normal 4 3 9 2 4 2 2" xfId="24711" xr:uid="{FBD9985E-4EEF-4601-9E0C-9F3E59BD3814}"/>
    <cellStyle name="Normal 4 3 9 2 4 3" xfId="21876" xr:uid="{5E2BBF3D-A2B0-44F0-98F0-B79DB4ACF76A}"/>
    <cellStyle name="Normal 4 3 9 2 5" xfId="11140" xr:uid="{0CAD74E2-1B10-40C4-AC9A-81CB31A1F5D4}"/>
    <cellStyle name="Normal 4 3 9 2 5 2" xfId="23030" xr:uid="{5BB3F890-9F53-4FE0-B6C4-376E1509C115}"/>
    <cellStyle name="Normal 4 3 9 2 6" xfId="20314" xr:uid="{47F50996-B9A6-43CD-977A-C1AAF64E852F}"/>
    <cellStyle name="Normal 4 3 9 3" xfId="8318" xr:uid="{D3865CE4-041D-4F9B-8CF7-5A7C7F5CB32B}"/>
    <cellStyle name="Normal 4 3 9 3 2" xfId="10180" xr:uid="{7DA6B3CF-37CC-450E-B9E2-2425EE47A948}"/>
    <cellStyle name="Normal 4 3 9 3 2 2" xfId="18408" xr:uid="{DF41ABEB-4222-411E-A90E-829FF4AC5CE1}"/>
    <cellStyle name="Normal 4 3 9 3 2 2 2" xfId="24920" xr:uid="{D5F5ED40-8F86-4F2F-A3A0-40EF58C02097}"/>
    <cellStyle name="Normal 4 3 9 3 2 3" xfId="22085" xr:uid="{7EF0B256-4518-4188-B59E-44E54F211529}"/>
    <cellStyle name="Normal 4 3 9 3 3" xfId="16998" xr:uid="{EE6626A9-6C09-4601-AEAE-71EFDA941F4B}"/>
    <cellStyle name="Normal 4 3 9 3 3 2" xfId="23655" xr:uid="{7A0E7F44-A581-4BAE-BD4C-6C303139A173}"/>
    <cellStyle name="Normal 4 3 9 3 4" xfId="20523" xr:uid="{AAE3DA3D-AC50-4DE8-81B8-0370438FB724}"/>
    <cellStyle name="Normal 4 3 9 4" xfId="9368" xr:uid="{60D1DF26-6685-482F-BE5A-F40B04A3EFC9}"/>
    <cellStyle name="Normal 4 3 9 4 2" xfId="10696" xr:uid="{A9814FC6-643C-4D82-9A5E-CE91248302C7}"/>
    <cellStyle name="Normal 4 3 9 4 2 2" xfId="18924" xr:uid="{2861F739-7561-4793-AF27-5CC033AD4F6F}"/>
    <cellStyle name="Normal 4 3 9 4 2 2 2" xfId="25436" xr:uid="{4CB6572C-BAAD-4BD7-8FA2-DBE11CE25F8C}"/>
    <cellStyle name="Normal 4 3 9 4 2 3" xfId="22601" xr:uid="{25A2C44E-B7E8-496C-9FC4-17D8E9C7FFDA}"/>
    <cellStyle name="Normal 4 3 9 4 3" xfId="17606" xr:uid="{9722A893-8EA9-4E08-90CA-2651A12BFB6B}"/>
    <cellStyle name="Normal 4 3 9 4 3 2" xfId="24180" xr:uid="{1C614701-3547-4A58-8B73-4E8599D2D06C}"/>
    <cellStyle name="Normal 4 3 9 4 4" xfId="21345" xr:uid="{5015664D-54CD-49D5-832A-9CCF9CF3679E}"/>
    <cellStyle name="Normal 4 3 9 5" xfId="9762" xr:uid="{B61D78AE-FE52-4908-AD79-807B6AC7D1D6}"/>
    <cellStyle name="Normal 4 3 9 5 2" xfId="17990" xr:uid="{463FC188-7D6B-4D6B-933E-57F6BB436800}"/>
    <cellStyle name="Normal 4 3 9 5 2 2" xfId="24502" xr:uid="{BEE53F29-8CC7-472B-AB36-060AFBC02370}"/>
    <cellStyle name="Normal 4 3 9 5 3" xfId="21667" xr:uid="{C42EE175-810B-486A-AE53-CFBF36B9E0E9}"/>
    <cellStyle name="Normal 4 3 9 6" xfId="11139" xr:uid="{D1A02226-6C34-472D-8E3B-C29E4A362730}"/>
    <cellStyle name="Normal 4 3 9 6 2" xfId="23029" xr:uid="{E3553B9A-9DDA-4B96-BF27-971732FD5778}"/>
    <cellStyle name="Normal 4 3 9 7" xfId="20105" xr:uid="{24F0CB08-87D5-4BD5-A31E-5A4BF6B66366}"/>
    <cellStyle name="Normal 4 3 9 8" xfId="7896" xr:uid="{00770F5E-4C55-4043-A170-F2FF95AA13AA}"/>
    <cellStyle name="Normal 4 3_Scen_XBase" xfId="6448" xr:uid="{7FF9282A-65D3-43E0-BB66-FB9FF12B9BC1}"/>
    <cellStyle name="Normal 4 4" xfId="161" xr:uid="{0CD26B11-DB84-4E87-9DC8-C3BF921C236A}"/>
    <cellStyle name="Normal 4 4 10" xfId="1222" xr:uid="{18193E70-82E4-4D92-892C-FF6B677C65C7}"/>
    <cellStyle name="Normal 4 4 2" xfId="1223" xr:uid="{471E8E0D-115C-4362-96D3-64B4CF81F65D}"/>
    <cellStyle name="Normal 4 4 2 2" xfId="2368" xr:uid="{DC0A1E11-FD0B-4F75-90A3-D20E6541134B}"/>
    <cellStyle name="Normal 4 4 3" xfId="1224" xr:uid="{6811EFE9-CB4C-4745-84DC-879B26CC66AD}"/>
    <cellStyle name="Normal 4 4 3 2" xfId="2369" xr:uid="{332FBAAD-67E2-4FCC-9F6F-3F651D5D1D87}"/>
    <cellStyle name="Normal 4 4 3 3" xfId="9370" xr:uid="{2191856C-B8C5-4445-9EAF-1E0D9C7F78D3}"/>
    <cellStyle name="Normal 4 4 3 4" xfId="6449" xr:uid="{4C64F069-7F8F-4BDB-AA6B-D7743B83441E}"/>
    <cellStyle name="Normal 4 4 4" xfId="1225" xr:uid="{46D333C8-A3D9-4498-B31E-93CFB4E359D0}"/>
    <cellStyle name="Normal 4 4 4 2" xfId="2370" xr:uid="{52D6C848-7249-4FEB-BC34-FAD4D55F1653}"/>
    <cellStyle name="Normal 4 4 5" xfId="1226" xr:uid="{272A5619-5974-44CE-A887-94FA2F47E0AA}"/>
    <cellStyle name="Normal 4 4 5 2" xfId="2371" xr:uid="{D16694C0-7BE2-4EFD-9DA0-E52FE886FD7A}"/>
    <cellStyle name="Normal 4 4 6" xfId="1227" xr:uid="{A7FAFF8A-8D84-46AF-89B2-F6F7617B6C1B}"/>
    <cellStyle name="Normal 4 4 6 2" xfId="2372" xr:uid="{1BDCD83A-1659-4578-B577-E4B2B1105928}"/>
    <cellStyle name="Normal 4 4 7" xfId="1228" xr:uid="{12932282-3993-4A97-9C2A-19DD1FFEA03E}"/>
    <cellStyle name="Normal 4 4 7 2" xfId="2373" xr:uid="{8D83FDA9-C209-46BE-9825-62F81A883E6F}"/>
    <cellStyle name="Normal 4 4 8" xfId="1229" xr:uid="{AFDC17C4-BBE9-4B58-8C25-81E02F6A0785}"/>
    <cellStyle name="Normal 4 4 8 2" xfId="2374" xr:uid="{CD2C9539-7570-4038-9DFD-9DCACE949F8F}"/>
    <cellStyle name="Normal 4 4 9" xfId="2367" xr:uid="{CC322F6C-64AF-40DA-96FB-998C975F706B}"/>
    <cellStyle name="Normal 4 4 9 2" xfId="8905" xr:uid="{D12FBFE1-09D3-4375-B04C-2B3B8134A513}"/>
    <cellStyle name="Normal 4 5" xfId="1230" xr:uid="{D2C1FE77-F0CB-4E09-9583-DFEC5C701D85}"/>
    <cellStyle name="Normal 4 5 10" xfId="7913" xr:uid="{191E9EDA-9384-4BCA-8964-4D2C68DD0057}"/>
    <cellStyle name="Normal 4 5 10 2" xfId="8335" xr:uid="{AEF6C136-74ED-4CCB-B210-997DA09EE2C5}"/>
    <cellStyle name="Normal 4 5 10 2 2" xfId="10197" xr:uid="{91584384-1345-4292-890F-3F1A72FA0E00}"/>
    <cellStyle name="Normal 4 5 10 2 2 2" xfId="18425" xr:uid="{33B9BA4E-01CB-4701-AA58-E6B3384CDFB1}"/>
    <cellStyle name="Normal 4 5 10 2 2 2 2" xfId="24937" xr:uid="{9D4EC582-D06E-4ACD-A3D9-E6114F93F5DD}"/>
    <cellStyle name="Normal 4 5 10 2 2 3" xfId="22102" xr:uid="{5C4A8D8E-0214-45B3-86A1-35024BEA42AD}"/>
    <cellStyle name="Normal 4 5 10 2 3" xfId="17015" xr:uid="{C24F1B67-8DA0-4AD8-A9AF-91C1D7F428B7}"/>
    <cellStyle name="Normal 4 5 10 2 3 2" xfId="23672" xr:uid="{2FAC7DE1-D84E-4671-9E32-00E8FB0ADE94}"/>
    <cellStyle name="Normal 4 5 10 2 4" xfId="20540" xr:uid="{7521669C-7AD1-4630-BF23-40B9A0F68CB0}"/>
    <cellStyle name="Normal 4 5 10 3" xfId="9371" xr:uid="{B9181701-6600-4E49-ACCD-54CD6B7564F0}"/>
    <cellStyle name="Normal 4 5 10 3 2" xfId="10698" xr:uid="{AF807D1E-9D0B-49A1-8BF1-828E55AE6C0D}"/>
    <cellStyle name="Normal 4 5 10 3 2 2" xfId="18926" xr:uid="{444BB81D-E63B-4436-92D2-9646347ECA48}"/>
    <cellStyle name="Normal 4 5 10 3 2 2 2" xfId="25438" xr:uid="{1BC32BEE-7672-4DDB-9B26-6FAD8AFE7926}"/>
    <cellStyle name="Normal 4 5 10 3 2 3" xfId="22603" xr:uid="{820414D8-0EB3-4246-A736-74D1380220AE}"/>
    <cellStyle name="Normal 4 5 10 3 3" xfId="17608" xr:uid="{E912672D-BAE8-4ECF-8F62-0AD8AF456327}"/>
    <cellStyle name="Normal 4 5 10 3 3 2" xfId="24182" xr:uid="{FA3547A4-48C5-4949-9D35-DAE875A94C0E}"/>
    <cellStyle name="Normal 4 5 10 3 4" xfId="21347" xr:uid="{ABDC8749-F5BE-40CB-9A29-0DF64C2883C5}"/>
    <cellStyle name="Normal 4 5 10 4" xfId="9779" xr:uid="{34CD66B3-75FA-41AF-AE9B-B4B1312906D3}"/>
    <cellStyle name="Normal 4 5 10 4 2" xfId="18007" xr:uid="{D9CEC538-0FCA-425E-87F8-3AA25385F244}"/>
    <cellStyle name="Normal 4 5 10 4 2 2" xfId="24519" xr:uid="{12421634-C257-499C-99B2-98004E50680A}"/>
    <cellStyle name="Normal 4 5 10 4 3" xfId="21684" xr:uid="{DB261134-41C2-4D10-9755-637E0A7DE34B}"/>
    <cellStyle name="Normal 4 5 10 5" xfId="11141" xr:uid="{1CEA72BB-CD9A-420D-BC03-281F9120DAF0}"/>
    <cellStyle name="Normal 4 5 10 5 2" xfId="23031" xr:uid="{E9D92BE0-77BA-4B1A-ACC4-047DBF266C60}"/>
    <cellStyle name="Normal 4 5 10 6" xfId="20122" xr:uid="{1FBB82C7-F54B-4A47-9515-824B4FD7C0B5}"/>
    <cellStyle name="Normal 4 5 11" xfId="8126" xr:uid="{3ED6178F-B95B-4AB2-9470-FF703BF5B538}"/>
    <cellStyle name="Normal 4 5 11 2" xfId="8906" xr:uid="{0E531807-3B4C-43E8-A3AF-447E72AC0004}"/>
    <cellStyle name="Normal 4 5 11 2 2" xfId="10408" xr:uid="{92788C04-916E-4314-80DD-4E25F627A08E}"/>
    <cellStyle name="Normal 4 5 11 2 2 2" xfId="18636" xr:uid="{82125521-0D64-4D62-B101-93D70EB86334}"/>
    <cellStyle name="Normal 4 5 11 2 2 2 2" xfId="25148" xr:uid="{AD961C15-1414-4A44-910E-8DA3F74CAC9F}"/>
    <cellStyle name="Normal 4 5 11 2 2 3" xfId="22313" xr:uid="{88A7407B-7D57-4A79-8150-67752395869F}"/>
    <cellStyle name="Normal 4 5 11 2 3" xfId="17280" xr:uid="{F297990C-918E-444B-B91A-3A1706B0C28D}"/>
    <cellStyle name="Normal 4 5 11 2 3 2" xfId="23890" xr:uid="{956F81AB-C19F-40DE-BB78-294CC120EE28}"/>
    <cellStyle name="Normal 4 5 11 2 4" xfId="20972" xr:uid="{8973A5C2-685C-4272-9064-2920BC0170CE}"/>
    <cellStyle name="Normal 4 5 11 3" xfId="9988" xr:uid="{8FD65A2D-9AD1-405C-9656-9F9A93237C2F}"/>
    <cellStyle name="Normal 4 5 11 3 2" xfId="18216" xr:uid="{9B7F8B77-E75A-48DD-9B10-7684F81046E4}"/>
    <cellStyle name="Normal 4 5 11 3 2 2" xfId="24728" xr:uid="{398CB855-0662-40C4-B890-2CA312CBF3DB}"/>
    <cellStyle name="Normal 4 5 11 3 3" xfId="21893" xr:uid="{9B2228C4-9F9F-4B08-AF2A-C30272D2C37B}"/>
    <cellStyle name="Normal 4 5 11 4" xfId="11142" xr:uid="{29E140FA-149C-4AD4-888B-038FC09BB588}"/>
    <cellStyle name="Normal 4 5 11 4 2" xfId="23032" xr:uid="{1ADA7204-6770-4CA1-95CF-1E9FD8329F31}"/>
    <cellStyle name="Normal 4 5 11 5" xfId="20331" xr:uid="{D430D5EC-0E09-4770-95B6-364184FBA4A4}"/>
    <cellStyle name="Normal 4 5 12" xfId="9570" xr:uid="{A38ECCC0-0215-4BE2-84CD-102C4CA6BC3F}"/>
    <cellStyle name="Normal 4 5 12 2" xfId="17798" xr:uid="{1F4D0E9F-1EFF-4917-BCFD-AB27B574F5FC}"/>
    <cellStyle name="Normal 4 5 12 2 2" xfId="24310" xr:uid="{2604E5BC-9E96-40C1-988E-AE52A60FE314}"/>
    <cellStyle name="Normal 4 5 12 3" xfId="21475" xr:uid="{F16A0ABC-2A96-45EB-869A-69A0F9002FBB}"/>
    <cellStyle name="Normal 4 5 13" xfId="19636" xr:uid="{22509D10-3BD2-464A-AD91-10DADBAAC077}"/>
    <cellStyle name="Normal 4 5 14" xfId="4544" xr:uid="{32BAE935-F87C-438D-A200-E331CC676543}"/>
    <cellStyle name="Normal 4 5 2" xfId="1231" xr:uid="{3749D979-A4FC-4F0D-A3AE-0248ED255A6A}"/>
    <cellStyle name="Normal 4 5 2 2" xfId="2376" xr:uid="{484FED23-9668-4B50-A3F1-BA5BB02E0FD2}"/>
    <cellStyle name="Normal 4 5 2 3" xfId="7938" xr:uid="{E67C42E6-5B63-4E65-84BD-35CAAF7D99B7}"/>
    <cellStyle name="Normal 4 5 2 3 2" xfId="8359" xr:uid="{0011BCD2-79B5-442E-A753-C8649E4AC168}"/>
    <cellStyle name="Normal 4 5 2 3 2 2" xfId="10221" xr:uid="{11F624F4-D2DC-48C2-8C0A-E873BF5F468B}"/>
    <cellStyle name="Normal 4 5 2 3 2 2 2" xfId="18449" xr:uid="{82474E51-6BCA-4A96-BF53-A3C64CE6637D}"/>
    <cellStyle name="Normal 4 5 2 3 2 2 2 2" xfId="24961" xr:uid="{66DA58E5-F2FC-42BD-980A-3962EAC3AC29}"/>
    <cellStyle name="Normal 4 5 2 3 2 2 3" xfId="22126" xr:uid="{D560D129-5693-4AFD-83D7-8303D282A9B5}"/>
    <cellStyle name="Normal 4 5 2 3 2 3" xfId="17039" xr:uid="{E93C041E-F991-4E5A-B4CD-E8EF76D03FF8}"/>
    <cellStyle name="Normal 4 5 2 3 2 3 2" xfId="23696" xr:uid="{8E615E95-6C3D-46CF-89C9-EE0B7BCAAA46}"/>
    <cellStyle name="Normal 4 5 2 3 2 4" xfId="20564" xr:uid="{C60BA3B4-9632-47E7-B991-CF15DFBCA1FB}"/>
    <cellStyle name="Normal 4 5 2 3 3" xfId="9373" xr:uid="{80B07A4B-379B-4742-A5BC-BCE7A5DD87C4}"/>
    <cellStyle name="Normal 4 5 2 3 3 2" xfId="10700" xr:uid="{99B58620-922C-429E-A619-08386DE3ADEB}"/>
    <cellStyle name="Normal 4 5 2 3 3 2 2" xfId="18928" xr:uid="{565854E8-C584-41EA-85C2-4B5E0158C8CC}"/>
    <cellStyle name="Normal 4 5 2 3 3 2 2 2" xfId="25440" xr:uid="{7E92AD5C-26B7-4D5C-AF2B-7B26FA0D0E66}"/>
    <cellStyle name="Normal 4 5 2 3 3 2 3" xfId="22605" xr:uid="{B3DEEC98-FF3C-4DB9-9776-E2BFFA219EC6}"/>
    <cellStyle name="Normal 4 5 2 3 3 3" xfId="17610" xr:uid="{1A07D79F-2743-490A-B231-F59ABC4835E6}"/>
    <cellStyle name="Normal 4 5 2 3 3 3 2" xfId="24184" xr:uid="{44DEB7EB-FB06-48CE-9C48-C95DF1AC091E}"/>
    <cellStyle name="Normal 4 5 2 3 3 4" xfId="21349" xr:uid="{A4A75DAC-8C80-4B2E-A9E3-5EDDE5C9F9EA}"/>
    <cellStyle name="Normal 4 5 2 3 4" xfId="9803" xr:uid="{044C226E-66B3-4AD3-AA6D-1271400FE04C}"/>
    <cellStyle name="Normal 4 5 2 3 4 2" xfId="18031" xr:uid="{8AFF7C16-8FF4-4223-A12C-039351D018B1}"/>
    <cellStyle name="Normal 4 5 2 3 4 2 2" xfId="24543" xr:uid="{FBACB9C4-7F34-4979-A279-6A48C9310392}"/>
    <cellStyle name="Normal 4 5 2 3 4 3" xfId="21708" xr:uid="{6B2D611B-40AB-470A-B0D5-098906641F62}"/>
    <cellStyle name="Normal 4 5 2 3 5" xfId="11143" xr:uid="{1E6FF102-74B8-4468-8828-1BDFFC66C427}"/>
    <cellStyle name="Normal 4 5 2 3 5 2" xfId="23033" xr:uid="{E5B9C145-2F95-44AB-8530-6ED342A0A07F}"/>
    <cellStyle name="Normal 4 5 2 3 6" xfId="20146" xr:uid="{475FAA4C-BF15-4047-B402-1506F85F1DC4}"/>
    <cellStyle name="Normal 4 5 2 4" xfId="8150" xr:uid="{7A7B3D10-F4D0-4575-987E-2289FDCF263D}"/>
    <cellStyle name="Normal 4 5 2 4 2" xfId="9372" xr:uid="{76724F27-FE14-44BC-A3E2-D836C69689D9}"/>
    <cellStyle name="Normal 4 5 2 4 2 2" xfId="10699" xr:uid="{59832BE8-581B-4BC6-AF2D-4B4E0FB0D677}"/>
    <cellStyle name="Normal 4 5 2 4 2 2 2" xfId="18927" xr:uid="{DF527C37-B830-4F3E-AC60-442B9828B6DF}"/>
    <cellStyle name="Normal 4 5 2 4 2 2 2 2" xfId="25439" xr:uid="{ED0E32DE-24CD-4BA9-97BE-830E30E50ADE}"/>
    <cellStyle name="Normal 4 5 2 4 2 2 3" xfId="22604" xr:uid="{6A630350-8B87-449E-82DA-F224A327618E}"/>
    <cellStyle name="Normal 4 5 2 4 2 3" xfId="17609" xr:uid="{E48EA016-01CB-43B1-9766-167CC7AFF5DF}"/>
    <cellStyle name="Normal 4 5 2 4 2 3 2" xfId="24183" xr:uid="{36D0B6AF-5227-4B64-98F5-0B253D1863D0}"/>
    <cellStyle name="Normal 4 5 2 4 2 4" xfId="21348" xr:uid="{44C0E98D-5751-4922-A7CD-1BB2B06C965D}"/>
    <cellStyle name="Normal 4 5 2 4 3" xfId="10012" xr:uid="{8869EE16-A2F5-4D0D-9C07-40D442315DEC}"/>
    <cellStyle name="Normal 4 5 2 4 3 2" xfId="18240" xr:uid="{4396D8C4-E3AE-4BB6-9D6B-D6AA1845423E}"/>
    <cellStyle name="Normal 4 5 2 4 3 2 2" xfId="24752" xr:uid="{6C4A1676-EDB0-4C17-B12D-5FD9E06AA150}"/>
    <cellStyle name="Normal 4 5 2 4 3 3" xfId="21917" xr:uid="{7F2648DC-366B-4EA6-901E-4D552751563A}"/>
    <cellStyle name="Normal 4 5 2 4 4" xfId="11144" xr:uid="{561090CC-2118-41F3-A770-E49743525A14}"/>
    <cellStyle name="Normal 4 5 2 4 4 2" xfId="23034" xr:uid="{E30956E3-B06A-41F8-AA0E-1F2B545AFC6D}"/>
    <cellStyle name="Normal 4 5 2 4 5" xfId="20355" xr:uid="{531259CF-8433-49E7-B263-CCB307EF7E7D}"/>
    <cellStyle name="Normal 4 5 2 5" xfId="9594" xr:uid="{81A4FDCC-BE31-449F-8E50-99BCE9D13E04}"/>
    <cellStyle name="Normal 4 5 2 5 2" xfId="17822" xr:uid="{A169B1FA-AB92-42A1-BC13-3D74A65330D2}"/>
    <cellStyle name="Normal 4 5 2 5 2 2" xfId="24334" xr:uid="{4F791791-BA14-44AE-9C7B-0EEA8E00EAF4}"/>
    <cellStyle name="Normal 4 5 2 5 3" xfId="21499" xr:uid="{97FB6F7A-7B07-4131-8C2F-D82A055161BD}"/>
    <cellStyle name="Normal 4 5 2 6" xfId="19670" xr:uid="{ADD85B6B-77C9-43F2-969F-0F97E340A7F9}"/>
    <cellStyle name="Normal 4 5 2 7" xfId="4594" xr:uid="{AD87F2BD-DF89-42EE-BF24-8197B4B37EF9}"/>
    <cellStyle name="Normal 4 5 3" xfId="1232" xr:uid="{06C6E27C-9015-44B1-AFBD-C73B1C207A6B}"/>
    <cellStyle name="Normal 4 5 3 2" xfId="2377" xr:uid="{78CB477A-E96C-41C4-A374-882907C4FBBA}"/>
    <cellStyle name="Normal 4 5 3 3" xfId="7973" xr:uid="{25A956AC-9A7E-4B18-A818-4CC069DF8A62}"/>
    <cellStyle name="Normal 4 5 3 3 2" xfId="8392" xr:uid="{28818F1A-5147-45CA-95DE-0B63F430BFF1}"/>
    <cellStyle name="Normal 4 5 3 3 2 2" xfId="10254" xr:uid="{17E37E73-FDD8-444B-8341-5286F551F78F}"/>
    <cellStyle name="Normal 4 5 3 3 2 2 2" xfId="18482" xr:uid="{1B50D183-6107-416E-B30C-53ACD4325CEF}"/>
    <cellStyle name="Normal 4 5 3 3 2 2 2 2" xfId="24994" xr:uid="{97C4D791-4132-42B2-820F-29747A21B4DA}"/>
    <cellStyle name="Normal 4 5 3 3 2 2 3" xfId="22159" xr:uid="{20DFFBF1-7918-493D-A89A-C295ADE3580C}"/>
    <cellStyle name="Normal 4 5 3 3 2 3" xfId="17072" xr:uid="{520BDFE4-73A1-42C0-B240-FBF5BD99C78F}"/>
    <cellStyle name="Normal 4 5 3 3 2 3 2" xfId="23729" xr:uid="{A01F4776-118A-44D5-B735-A5A95760246A}"/>
    <cellStyle name="Normal 4 5 3 3 2 4" xfId="20597" xr:uid="{D9CAB570-51FC-41AA-B86B-751AAC53365A}"/>
    <cellStyle name="Normal 4 5 3 3 3" xfId="9375" xr:uid="{BB45D668-03A2-40C7-BF41-E9016623812A}"/>
    <cellStyle name="Normal 4 5 3 3 3 2" xfId="10702" xr:uid="{B6381887-59C1-461F-B1EB-AA687F747EC7}"/>
    <cellStyle name="Normal 4 5 3 3 3 2 2" xfId="18930" xr:uid="{C10AEC35-1C90-4062-B4CA-FFAB90639DD6}"/>
    <cellStyle name="Normal 4 5 3 3 3 2 2 2" xfId="25442" xr:uid="{0983BFEE-1A8D-456C-B1E0-8ECADD175E6B}"/>
    <cellStyle name="Normal 4 5 3 3 3 2 3" xfId="22607" xr:uid="{B1330E9F-DDC6-42A9-8462-EF61CB4D3C4F}"/>
    <cellStyle name="Normal 4 5 3 3 3 3" xfId="17612" xr:uid="{6AC21586-C595-48EA-8180-DAF5AE70DBDC}"/>
    <cellStyle name="Normal 4 5 3 3 3 3 2" xfId="24186" xr:uid="{CB8AB6CB-4D9D-43CF-97F0-95C1082DA683}"/>
    <cellStyle name="Normal 4 5 3 3 3 4" xfId="21351" xr:uid="{706A64F1-545F-4D46-96B3-BF528DE910B3}"/>
    <cellStyle name="Normal 4 5 3 3 4" xfId="9836" xr:uid="{74FF1983-52E4-4428-9038-5825A95A3151}"/>
    <cellStyle name="Normal 4 5 3 3 4 2" xfId="18064" xr:uid="{5DD575EC-FB91-4633-88B8-39E796B8B514}"/>
    <cellStyle name="Normal 4 5 3 3 4 2 2" xfId="24576" xr:uid="{F3EBE0A8-5008-42F3-AFC2-9FBE04FA50A5}"/>
    <cellStyle name="Normal 4 5 3 3 4 3" xfId="21741" xr:uid="{71FF6C0C-224A-4D24-B00C-ED7B1E61EEF0}"/>
    <cellStyle name="Normal 4 5 3 3 5" xfId="11145" xr:uid="{D8FA5BCE-1B0B-481A-90BE-835271A61B17}"/>
    <cellStyle name="Normal 4 5 3 3 5 2" xfId="23035" xr:uid="{9ADCD92C-CF7E-4E9A-AF69-3D840CB5B0CB}"/>
    <cellStyle name="Normal 4 5 3 3 6" xfId="20179" xr:uid="{9745F94C-B95D-4E45-B4C2-D36A241AC206}"/>
    <cellStyle name="Normal 4 5 3 4" xfId="8183" xr:uid="{95AE845C-7321-4161-AD4E-58F6840ECA16}"/>
    <cellStyle name="Normal 4 5 3 4 2" xfId="9374" xr:uid="{DD962D6A-2C91-415A-B7A4-35A3F2986746}"/>
    <cellStyle name="Normal 4 5 3 4 2 2" xfId="10701" xr:uid="{CA85422F-5DDF-4896-832D-B48701DF8DBD}"/>
    <cellStyle name="Normal 4 5 3 4 2 2 2" xfId="18929" xr:uid="{DCFB6351-4555-4451-9AA7-93C1D3B9C123}"/>
    <cellStyle name="Normal 4 5 3 4 2 2 2 2" xfId="25441" xr:uid="{040CE7A1-25D6-44BD-8D0B-CBB252F27091}"/>
    <cellStyle name="Normal 4 5 3 4 2 2 3" xfId="22606" xr:uid="{78499341-0691-4703-9CB1-277248365BC8}"/>
    <cellStyle name="Normal 4 5 3 4 2 3" xfId="17611" xr:uid="{00B94B5A-873F-46B1-89BB-6EE8C2DDD5E8}"/>
    <cellStyle name="Normal 4 5 3 4 2 3 2" xfId="24185" xr:uid="{FFDEF266-FA5F-4F04-B671-7DA19DC13F19}"/>
    <cellStyle name="Normal 4 5 3 4 2 4" xfId="21350" xr:uid="{E90F1F1C-1A42-4A31-AB8C-947DB8DAC8E8}"/>
    <cellStyle name="Normal 4 5 3 4 3" xfId="10045" xr:uid="{36DCC8E4-B620-4ACC-980F-2A66BF28BBDB}"/>
    <cellStyle name="Normal 4 5 3 4 3 2" xfId="18273" xr:uid="{85DE763F-FAF8-4D7D-96C5-123B42AD8253}"/>
    <cellStyle name="Normal 4 5 3 4 3 2 2" xfId="24785" xr:uid="{C30D7DC6-06B1-4516-91C2-9B5F96AB9810}"/>
    <cellStyle name="Normal 4 5 3 4 3 3" xfId="21950" xr:uid="{F214E9D8-511B-4EAD-9BB4-00492B62EAC9}"/>
    <cellStyle name="Normal 4 5 3 4 4" xfId="11146" xr:uid="{ADD2716B-FD9C-46B8-8DD6-5C923EEEF85B}"/>
    <cellStyle name="Normal 4 5 3 4 4 2" xfId="23036" xr:uid="{92488974-4ED6-496B-8B54-352DD7E32FA2}"/>
    <cellStyle name="Normal 4 5 3 4 5" xfId="20388" xr:uid="{38F8A250-0ABC-48B3-AEC5-52F7AE802970}"/>
    <cellStyle name="Normal 4 5 3 5" xfId="9627" xr:uid="{74EDD81C-AB3D-460C-8C1E-C721AF30DDF1}"/>
    <cellStyle name="Normal 4 5 3 5 2" xfId="17855" xr:uid="{56D620E2-17C7-4EA2-9C31-6DEDFF51B47E}"/>
    <cellStyle name="Normal 4 5 3 5 2 2" xfId="24367" xr:uid="{0B023081-D665-4123-AA5D-DC4FA228A3D7}"/>
    <cellStyle name="Normal 4 5 3 5 3" xfId="21532" xr:uid="{479FF35C-2251-492B-A962-ABA2F765C890}"/>
    <cellStyle name="Normal 4 5 3 6" xfId="19744" xr:uid="{63B84855-D3F7-40BE-9DA7-B12F6C054A2E}"/>
    <cellStyle name="Normal 4 5 3 7" xfId="6450" xr:uid="{EA9E3FC8-8944-469E-A9E6-8DDECE14AEA8}"/>
    <cellStyle name="Normal 4 5 4" xfId="1233" xr:uid="{218A4D70-3847-489E-BF06-5A9C80AE195E}"/>
    <cellStyle name="Normal 4 5 4 2" xfId="2378" xr:uid="{030D2773-B6C4-456D-8B5D-65AE7A737FF5}"/>
    <cellStyle name="Normal 4 5 5" xfId="1234" xr:uid="{17CCE7FC-A6EB-48BC-87AB-D68078909F81}"/>
    <cellStyle name="Normal 4 5 5 2" xfId="2379" xr:uid="{01AFDAFF-B21D-41FD-B092-675B03D5FB2F}"/>
    <cellStyle name="Normal 4 5 6" xfId="1235" xr:uid="{18F773FF-8DE6-4F23-AC75-6B5942555F8A}"/>
    <cellStyle name="Normal 4 5 6 2" xfId="2380" xr:uid="{A6904071-00AF-46AF-B0BE-FEBEA65412CA}"/>
    <cellStyle name="Normal 4 5 7" xfId="1236" xr:uid="{06A9CB13-BE00-401D-A333-9CED3E2FFC99}"/>
    <cellStyle name="Normal 4 5 7 2" xfId="2381" xr:uid="{77AFE7D9-FDCD-4616-A6B8-AF410459F572}"/>
    <cellStyle name="Normal 4 5 8" xfId="1237" xr:uid="{5ABB070C-A4F0-4EA9-9170-57FBC8531B87}"/>
    <cellStyle name="Normal 4 5 8 2" xfId="2382" xr:uid="{17118B1C-FA8A-4074-A024-761BC782DE9C}"/>
    <cellStyle name="Normal 4 5 9" xfId="2375" xr:uid="{2AF2DC5C-435D-48D0-8163-D85A8CDB1FAD}"/>
    <cellStyle name="Normal 4 5 9 2" xfId="8110" xr:uid="{349CA264-F2BC-412F-B5C9-3BA74CAD74B4}"/>
    <cellStyle name="Normal 4 5 9 2 2" xfId="8528" xr:uid="{8EA70A4C-72CD-420A-9D14-4295916E3FBE}"/>
    <cellStyle name="Normal 4 5 9 2 2 2" xfId="10390" xr:uid="{6E5C9BA3-AF00-4291-9952-CA47EBED3921}"/>
    <cellStyle name="Normal 4 5 9 2 2 2 2" xfId="18618" xr:uid="{D31EC802-698F-4D4B-81BF-3339748A8D22}"/>
    <cellStyle name="Normal 4 5 9 2 2 2 2 2" xfId="25130" xr:uid="{22FE8CD2-B705-4334-9DF4-FFB4F854DFD0}"/>
    <cellStyle name="Normal 4 5 9 2 2 2 3" xfId="22295" xr:uid="{061DCEAF-466F-436F-A18C-E6E43803E8F7}"/>
    <cellStyle name="Normal 4 5 9 2 2 3" xfId="17208" xr:uid="{ED347F34-20AA-4B28-885D-28DA8730F91C}"/>
    <cellStyle name="Normal 4 5 9 2 2 3 2" xfId="23865" xr:uid="{D0EC9DCA-D893-4925-9078-E997DFC91A0E}"/>
    <cellStyle name="Normal 4 5 9 2 2 4" xfId="20733" xr:uid="{AF64DD64-C164-49DD-80C3-34DB898C7ED8}"/>
    <cellStyle name="Normal 4 5 9 2 3" xfId="9377" xr:uid="{D9741D8F-6E50-4344-BE4D-1EEEB1A8630F}"/>
    <cellStyle name="Normal 4 5 9 2 3 2" xfId="10704" xr:uid="{E70E7146-E4DB-4AFB-BD49-C43005C6A2A7}"/>
    <cellStyle name="Normal 4 5 9 2 3 2 2" xfId="18932" xr:uid="{B8646D87-E819-40A4-A4EE-05E6695BCC09}"/>
    <cellStyle name="Normal 4 5 9 2 3 2 2 2" xfId="25444" xr:uid="{0168A8FC-A31F-4F73-8981-DD4FF6D11CC2}"/>
    <cellStyle name="Normal 4 5 9 2 3 2 3" xfId="22609" xr:uid="{B5CC4B88-8F5A-4D75-A5E2-68979EB24315}"/>
    <cellStyle name="Normal 4 5 9 2 3 3" xfId="17614" xr:uid="{FE10E9FD-7730-4577-9DDF-C11EE795AE46}"/>
    <cellStyle name="Normal 4 5 9 2 3 3 2" xfId="24188" xr:uid="{D38EBCEE-640E-41E6-A50D-DCE269F39EC5}"/>
    <cellStyle name="Normal 4 5 9 2 3 4" xfId="21353" xr:uid="{4BFBDF89-2F3B-4A57-BF4B-DD63BCDAB452}"/>
    <cellStyle name="Normal 4 5 9 2 4" xfId="9972" xr:uid="{FDD9F799-D15C-47FD-AFC5-191BBA7094AA}"/>
    <cellStyle name="Normal 4 5 9 2 4 2" xfId="18200" xr:uid="{A53485E6-1BBF-43CC-840C-685E13CE7DE6}"/>
    <cellStyle name="Normal 4 5 9 2 4 2 2" xfId="24712" xr:uid="{45043945-164E-469A-8965-F1E8C86AF1D5}"/>
    <cellStyle name="Normal 4 5 9 2 4 3" xfId="21877" xr:uid="{E399130A-3085-4295-96AD-DCD1627CD1A8}"/>
    <cellStyle name="Normal 4 5 9 2 5" xfId="11148" xr:uid="{6793EC80-C8F5-4EBA-9302-83672D046CEF}"/>
    <cellStyle name="Normal 4 5 9 2 5 2" xfId="23038" xr:uid="{99D201D1-3851-49CA-9F5C-F9C96CFD7BFC}"/>
    <cellStyle name="Normal 4 5 9 2 6" xfId="20315" xr:uid="{432C96F0-2843-4801-952C-DC9EBF7D7109}"/>
    <cellStyle name="Normal 4 5 9 3" xfId="8319" xr:uid="{CCE94CEA-86AF-4BAF-8A91-E5567AB60412}"/>
    <cellStyle name="Normal 4 5 9 3 2" xfId="10181" xr:uid="{CF62D1C7-F74D-4DE6-9FC5-5EE3CED5FDFA}"/>
    <cellStyle name="Normal 4 5 9 3 2 2" xfId="18409" xr:uid="{05B7CFE2-AF4E-4685-85AA-363B36F8867D}"/>
    <cellStyle name="Normal 4 5 9 3 2 2 2" xfId="24921" xr:uid="{74CA89BE-1205-413B-8772-F88367848ECF}"/>
    <cellStyle name="Normal 4 5 9 3 2 3" xfId="22086" xr:uid="{FB154C56-D056-48E5-972B-56779DE636E3}"/>
    <cellStyle name="Normal 4 5 9 3 3" xfId="16999" xr:uid="{862F5EB2-709C-4644-8009-5F9527D94A8C}"/>
    <cellStyle name="Normal 4 5 9 3 3 2" xfId="23656" xr:uid="{2E1D423F-5C6E-489B-888D-7C53A08BEFDA}"/>
    <cellStyle name="Normal 4 5 9 3 4" xfId="20524" xr:uid="{274AEF98-EF9C-49EF-98E7-A71357030560}"/>
    <cellStyle name="Normal 4 5 9 4" xfId="9376" xr:uid="{DE613AD7-3751-4B7D-8C5D-C60DE43077C9}"/>
    <cellStyle name="Normal 4 5 9 4 2" xfId="10703" xr:uid="{AB0E6EBB-F719-45F2-905D-5FB5F7D0D19D}"/>
    <cellStyle name="Normal 4 5 9 4 2 2" xfId="18931" xr:uid="{0EA476FE-5436-41FF-891B-FDAF5FC6BE1D}"/>
    <cellStyle name="Normal 4 5 9 4 2 2 2" xfId="25443" xr:uid="{2EAA0B7D-F6B0-49D1-B64A-62A8170A841B}"/>
    <cellStyle name="Normal 4 5 9 4 2 3" xfId="22608" xr:uid="{1C21C65D-1D78-4C38-8890-44C09C21E471}"/>
    <cellStyle name="Normal 4 5 9 4 3" xfId="17613" xr:uid="{6C8A82B8-86BD-44C1-ABD4-C033B3FCEA85}"/>
    <cellStyle name="Normal 4 5 9 4 3 2" xfId="24187" xr:uid="{862387AC-14B6-4C73-96FB-AB90F72989F7}"/>
    <cellStyle name="Normal 4 5 9 4 4" xfId="21352" xr:uid="{8E7CF984-7A12-403C-AD3B-63FAD53B5328}"/>
    <cellStyle name="Normal 4 5 9 5" xfId="9763" xr:uid="{E911FED1-5616-4010-B2E3-F88DF6D93EEB}"/>
    <cellStyle name="Normal 4 5 9 5 2" xfId="17991" xr:uid="{E1EF786E-D164-4398-B9FF-1184550FFBAE}"/>
    <cellStyle name="Normal 4 5 9 5 2 2" xfId="24503" xr:uid="{A7E745AE-3045-4221-90AC-FBE068F51162}"/>
    <cellStyle name="Normal 4 5 9 5 3" xfId="21668" xr:uid="{07B16D4A-8921-4980-8709-6B9A4439E9AD}"/>
    <cellStyle name="Normal 4 5 9 6" xfId="11147" xr:uid="{2C4A2397-D80B-4A54-A45F-7CADE3BE82CC}"/>
    <cellStyle name="Normal 4 5 9 6 2" xfId="23037" xr:uid="{BDD5582C-78F2-4B7B-8317-4DDD2DB30818}"/>
    <cellStyle name="Normal 4 5 9 7" xfId="20106" xr:uid="{137415DB-61CC-47DC-AE3E-2A3092F4B338}"/>
    <cellStyle name="Normal 4 5 9 8" xfId="7897" xr:uid="{CD4D4221-0CE8-4208-9DB3-E84248042395}"/>
    <cellStyle name="Normal 4 6" xfId="1238" xr:uid="{71DAA300-321E-4D83-96EF-599957C838E0}"/>
    <cellStyle name="Normal 4 6 10" xfId="4545" xr:uid="{CB4A7C8A-F03D-4003-8800-B4E5770400E8}"/>
    <cellStyle name="Normal 4 6 2" xfId="2383" xr:uid="{E9DFC369-B9B0-4B86-81E4-D7F338467046}"/>
    <cellStyle name="Normal 4 6 2 2" xfId="6452" xr:uid="{12107CF9-5074-41F5-9530-1D29CC28864E}"/>
    <cellStyle name="Normal 4 6 2 3" xfId="7939" xr:uid="{6D2DAB6F-0C8A-4276-89FB-ECC9F7936331}"/>
    <cellStyle name="Normal 4 6 2 3 2" xfId="8360" xr:uid="{35BF4A92-17B2-48A4-9057-265F4F046E45}"/>
    <cellStyle name="Normal 4 6 2 3 2 2" xfId="10222" xr:uid="{1DB9F7EA-FC1A-4F7F-9608-0154C84A20E7}"/>
    <cellStyle name="Normal 4 6 2 3 2 2 2" xfId="18450" xr:uid="{E54876B9-F5A3-4DC5-A511-8A518E7C7F11}"/>
    <cellStyle name="Normal 4 6 2 3 2 2 2 2" xfId="24962" xr:uid="{60891A79-7D80-4BE4-AE92-0E36C564006A}"/>
    <cellStyle name="Normal 4 6 2 3 2 2 3" xfId="22127" xr:uid="{FD4BAD4E-B33D-4771-8F29-6E66EC1E96C4}"/>
    <cellStyle name="Normal 4 6 2 3 2 3" xfId="17040" xr:uid="{BC0BA0AB-F4D2-4D9C-ADF8-BF97CA0D01B6}"/>
    <cellStyle name="Normal 4 6 2 3 2 3 2" xfId="23697" xr:uid="{55F461A0-7B10-4FB7-84BF-83D91A05DDE7}"/>
    <cellStyle name="Normal 4 6 2 3 2 4" xfId="20565" xr:uid="{108B1773-66FE-4B8D-AB70-4FD2DC1DD8D7}"/>
    <cellStyle name="Normal 4 6 2 3 3" xfId="9379" xr:uid="{70226777-AEDC-4AB0-9D52-8465C517BB7A}"/>
    <cellStyle name="Normal 4 6 2 3 3 2" xfId="10706" xr:uid="{BBAB37A8-0FA9-49C7-8FEF-FD9BCA7AB17D}"/>
    <cellStyle name="Normal 4 6 2 3 3 2 2" xfId="18934" xr:uid="{533CD3C8-CF42-4D10-86BD-4FB0CEE46D4C}"/>
    <cellStyle name="Normal 4 6 2 3 3 2 2 2" xfId="25446" xr:uid="{AE74BF11-0CB0-40B8-9CBD-C2BBAFF8D47C}"/>
    <cellStyle name="Normal 4 6 2 3 3 2 3" xfId="22611" xr:uid="{5FD7404A-E820-431C-B442-AF37F80A7261}"/>
    <cellStyle name="Normal 4 6 2 3 3 3" xfId="17616" xr:uid="{C4972173-4D30-4732-A88A-81A24328F591}"/>
    <cellStyle name="Normal 4 6 2 3 3 3 2" xfId="24190" xr:uid="{720366F0-5537-47D5-A452-9C5B3BB57C37}"/>
    <cellStyle name="Normal 4 6 2 3 3 4" xfId="21355" xr:uid="{0CDC858B-0455-4A37-8A67-76EC9335AA1D}"/>
    <cellStyle name="Normal 4 6 2 3 4" xfId="9804" xr:uid="{F94A8700-B871-48ED-BB7D-70816A448FDA}"/>
    <cellStyle name="Normal 4 6 2 3 4 2" xfId="18032" xr:uid="{356837FE-D9C8-4965-BCF3-B8A7B1A7DFE7}"/>
    <cellStyle name="Normal 4 6 2 3 4 2 2" xfId="24544" xr:uid="{2ED0C170-DFF6-4D2C-AA50-59763CF397D0}"/>
    <cellStyle name="Normal 4 6 2 3 4 3" xfId="21709" xr:uid="{4A5CDF47-7AD1-4E34-B45C-6B4910B7C348}"/>
    <cellStyle name="Normal 4 6 2 3 5" xfId="11150" xr:uid="{6518DC86-8D2A-4B4A-809E-DCD0BBB2DD72}"/>
    <cellStyle name="Normal 4 6 2 3 5 2" xfId="23040" xr:uid="{088EC3F8-4648-45DA-941F-F090CD00148E}"/>
    <cellStyle name="Normal 4 6 2 3 6" xfId="20147" xr:uid="{4D862A3A-E146-438C-AA49-4C28E47FB740}"/>
    <cellStyle name="Normal 4 6 2 4" xfId="8151" xr:uid="{12BC527B-EDAD-4B1B-80E5-EA2D9A9FBC5E}"/>
    <cellStyle name="Normal 4 6 2 4 2" xfId="10013" xr:uid="{C063461D-BE94-4A7D-AB91-40A55E7EB10A}"/>
    <cellStyle name="Normal 4 6 2 4 2 2" xfId="18241" xr:uid="{A4C9F8FF-570F-4C55-89D9-FF643376AA59}"/>
    <cellStyle name="Normal 4 6 2 4 2 2 2" xfId="24753" xr:uid="{3C5D09F3-9DF3-40D9-B0AB-8BC78236DD89}"/>
    <cellStyle name="Normal 4 6 2 4 2 3" xfId="21918" xr:uid="{15EE223D-8EB7-457C-91AE-C4D57CBB8D33}"/>
    <cellStyle name="Normal 4 6 2 4 3" xfId="16845" xr:uid="{06268DAF-7639-4BF0-BEE1-3F7D094E6EFD}"/>
    <cellStyle name="Normal 4 6 2 4 3 2" xfId="23504" xr:uid="{B81059EF-E6FA-475E-B02A-1B98F9B54CFD}"/>
    <cellStyle name="Normal 4 6 2 4 4" xfId="20356" xr:uid="{30232BCD-5C95-44E3-8C72-AA669268EDD7}"/>
    <cellStyle name="Normal 4 6 2 5" xfId="9378" xr:uid="{F0967F39-05CC-44A3-8E6C-E0924FE608A1}"/>
    <cellStyle name="Normal 4 6 2 5 2" xfId="10705" xr:uid="{DED3D3B1-6E5D-4D8C-8527-FD7232F25DFC}"/>
    <cellStyle name="Normal 4 6 2 5 2 2" xfId="18933" xr:uid="{1D781D58-0C5B-471C-8944-56DFF42FA4F4}"/>
    <cellStyle name="Normal 4 6 2 5 2 2 2" xfId="25445" xr:uid="{78ECA715-9F49-4866-90C4-480FB3CCCE40}"/>
    <cellStyle name="Normal 4 6 2 5 2 3" xfId="22610" xr:uid="{93D695DE-F52D-4589-A4EC-D5DB04F82565}"/>
    <cellStyle name="Normal 4 6 2 5 3" xfId="17615" xr:uid="{6BBB5382-1F4D-487C-95CD-8956C400A850}"/>
    <cellStyle name="Normal 4 6 2 5 3 2" xfId="24189" xr:uid="{8B8262D0-4C72-41C5-9D7E-DA542AE39A2C}"/>
    <cellStyle name="Normal 4 6 2 5 4" xfId="21354" xr:uid="{2AB4B486-48A6-496D-A048-A630E50343DE}"/>
    <cellStyle name="Normal 4 6 2 6" xfId="9595" xr:uid="{2A971ED7-E56B-4DA7-B39F-AB11C75D89B7}"/>
    <cellStyle name="Normal 4 6 2 6 2" xfId="17823" xr:uid="{9CE516ED-E196-41B5-AAEA-2B450CF80240}"/>
    <cellStyle name="Normal 4 6 2 6 2 2" xfId="24335" xr:uid="{882223F3-EEC2-4A31-AC56-0C93951224E5}"/>
    <cellStyle name="Normal 4 6 2 6 3" xfId="21500" xr:uid="{78984F9C-D178-4CB7-AD30-9E36BD22A0F3}"/>
    <cellStyle name="Normal 4 6 2 7" xfId="11149" xr:uid="{45A98C8A-6AC2-4035-801C-5952BF24B963}"/>
    <cellStyle name="Normal 4 6 2 7 2" xfId="23039" xr:uid="{C081CD47-59D7-45C3-A499-06CBDBB68C89}"/>
    <cellStyle name="Normal 4 6 2 8" xfId="19671" xr:uid="{7478843B-AE4B-404C-B0D7-5BD98847B3F5}"/>
    <cellStyle name="Normal 4 6 2 9" xfId="4595" xr:uid="{622F8E2E-8128-4ADA-82EA-D921FA841249}"/>
    <cellStyle name="Normal 4 6 3" xfId="6453" xr:uid="{6BD400EC-D1DD-48B8-B732-C4136891457D}"/>
    <cellStyle name="Normal 4 6 4" xfId="6451" xr:uid="{EA137DD0-A531-48FB-9063-46CF46BCED65}"/>
    <cellStyle name="Normal 4 6 4 2" xfId="7974" xr:uid="{66E70533-3B60-4C1A-89BD-B9EEA698D4AC}"/>
    <cellStyle name="Normal 4 6 4 2 2" xfId="8393" xr:uid="{DA28E564-AA65-4313-AE6A-31E9CD724F02}"/>
    <cellStyle name="Normal 4 6 4 2 2 2" xfId="10255" xr:uid="{9F20ADEB-2883-4CA1-B7A2-56CC98020447}"/>
    <cellStyle name="Normal 4 6 4 2 2 2 2" xfId="18483" xr:uid="{7A40F8B8-6BB4-4CE8-9D27-4B5DDEC764B6}"/>
    <cellStyle name="Normal 4 6 4 2 2 2 2 2" xfId="24995" xr:uid="{532603F0-1C3E-4A9B-851C-B7DB01A8E32B}"/>
    <cellStyle name="Normal 4 6 4 2 2 2 3" xfId="22160" xr:uid="{3F178477-2ED7-4BF8-92EC-413C571612FA}"/>
    <cellStyle name="Normal 4 6 4 2 2 3" xfId="17073" xr:uid="{FD805881-9F4C-40DF-9C1C-FF3B2BA138EB}"/>
    <cellStyle name="Normal 4 6 4 2 2 3 2" xfId="23730" xr:uid="{6850A5F3-C31B-418C-B7FE-16D18DE28669}"/>
    <cellStyle name="Normal 4 6 4 2 2 4" xfId="20598" xr:uid="{19C6FB35-9848-40B8-A917-CFF8F08B4DC9}"/>
    <cellStyle name="Normal 4 6 4 2 3" xfId="9381" xr:uid="{F84D2B07-80B3-49B4-ABEF-D1EC69F95BEC}"/>
    <cellStyle name="Normal 4 6 4 2 3 2" xfId="10708" xr:uid="{66A20A15-5028-46C6-BBCD-9E82CCBC7574}"/>
    <cellStyle name="Normal 4 6 4 2 3 2 2" xfId="18936" xr:uid="{8DE8101E-4256-45C2-9605-C83B5BF2EFFB}"/>
    <cellStyle name="Normal 4 6 4 2 3 2 2 2" xfId="25448" xr:uid="{5A217518-F2A0-4D3B-901C-BD477BD74C45}"/>
    <cellStyle name="Normal 4 6 4 2 3 2 3" xfId="22613" xr:uid="{C90D0105-42D7-4261-8F96-75B3A7077326}"/>
    <cellStyle name="Normal 4 6 4 2 3 3" xfId="17618" xr:uid="{952039E3-497C-4516-9B01-2881A70244C9}"/>
    <cellStyle name="Normal 4 6 4 2 3 3 2" xfId="24192" xr:uid="{108AB4AE-E44F-4A6A-9298-F6A969B8C598}"/>
    <cellStyle name="Normal 4 6 4 2 3 4" xfId="21357" xr:uid="{0D7C8F84-DF1B-475F-926C-1E2A34ADE190}"/>
    <cellStyle name="Normal 4 6 4 2 4" xfId="9837" xr:uid="{641C15ED-9D8E-4550-A45F-C980445B5521}"/>
    <cellStyle name="Normal 4 6 4 2 4 2" xfId="18065" xr:uid="{F264D73B-63B1-49E0-81CA-3020919AEADD}"/>
    <cellStyle name="Normal 4 6 4 2 4 2 2" xfId="24577" xr:uid="{74EF2B39-D39C-423D-ABC3-E7090E3674D5}"/>
    <cellStyle name="Normal 4 6 4 2 4 3" xfId="21742" xr:uid="{C46BFB82-C51F-4E20-A31D-2E7B290459B6}"/>
    <cellStyle name="Normal 4 6 4 2 5" xfId="11152" xr:uid="{39C0FF48-42A1-4AF3-9EFB-24AEC36C8688}"/>
    <cellStyle name="Normal 4 6 4 2 5 2" xfId="23042" xr:uid="{DA1CB092-67EE-4537-9472-5601D9FB0931}"/>
    <cellStyle name="Normal 4 6 4 2 6" xfId="20180" xr:uid="{52182C30-74BC-472F-BA03-D1A540F4C1BC}"/>
    <cellStyle name="Normal 4 6 4 3" xfId="8184" xr:uid="{4E82D608-C3FC-4E92-B01F-B63730DFDBC6}"/>
    <cellStyle name="Normal 4 6 4 3 2" xfId="10046" xr:uid="{DE02E842-80C4-4A35-84A3-7D215802BB37}"/>
    <cellStyle name="Normal 4 6 4 3 2 2" xfId="18274" xr:uid="{D548DB3D-F0DA-438F-8FD5-EB3330F6BD24}"/>
    <cellStyle name="Normal 4 6 4 3 2 2 2" xfId="24786" xr:uid="{BADEB67A-346F-4C7D-B05B-2B6A50F6A1F5}"/>
    <cellStyle name="Normal 4 6 4 3 2 3" xfId="21951" xr:uid="{19060B3A-77A4-4E20-8ED6-6018F67D84DB}"/>
    <cellStyle name="Normal 4 6 4 3 3" xfId="16869" xr:uid="{CC172D3D-08D3-4E13-AA80-4A4ED03D96B8}"/>
    <cellStyle name="Normal 4 6 4 3 3 2" xfId="23528" xr:uid="{2E8D1942-CECA-489B-B482-B0687AA921D5}"/>
    <cellStyle name="Normal 4 6 4 3 4" xfId="20389" xr:uid="{7583D513-E239-4E7E-9C02-D230166C4093}"/>
    <cellStyle name="Normal 4 6 4 4" xfId="9380" xr:uid="{D8D666D2-B912-41D3-9242-DF6F4475821C}"/>
    <cellStyle name="Normal 4 6 4 4 2" xfId="10707" xr:uid="{12DE702A-B528-41F3-9E1F-01EC2DCEFA3A}"/>
    <cellStyle name="Normal 4 6 4 4 2 2" xfId="18935" xr:uid="{1413FF80-10B4-4146-9B0F-2DF5BAE134EB}"/>
    <cellStyle name="Normal 4 6 4 4 2 2 2" xfId="25447" xr:uid="{5E8321DD-6997-40B9-908A-58FB92CA7934}"/>
    <cellStyle name="Normal 4 6 4 4 2 3" xfId="22612" xr:uid="{E2308E19-9684-4393-8D55-6073B7C0FC3C}"/>
    <cellStyle name="Normal 4 6 4 4 3" xfId="17617" xr:uid="{74B2F296-CDBA-4BB6-A450-1ACF0ED2EAEF}"/>
    <cellStyle name="Normal 4 6 4 4 3 2" xfId="24191" xr:uid="{2A5170C3-8217-4237-B9D6-C960A5FE743E}"/>
    <cellStyle name="Normal 4 6 4 4 4" xfId="21356" xr:uid="{440F3AD1-F68B-44D8-A273-C8758A027AB7}"/>
    <cellStyle name="Normal 4 6 4 5" xfId="9628" xr:uid="{3D740DB6-1913-4C61-B27C-78D53AAB12C6}"/>
    <cellStyle name="Normal 4 6 4 5 2" xfId="17856" xr:uid="{99FE765D-A41F-4733-A0E1-C71905A190DB}"/>
    <cellStyle name="Normal 4 6 4 5 2 2" xfId="24368" xr:uid="{D1E56E59-0AD2-4081-A499-E18F040907BF}"/>
    <cellStyle name="Normal 4 6 4 5 3" xfId="21533" xr:uid="{BF9F8EB5-F979-48B0-8644-F19F2D098CDD}"/>
    <cellStyle name="Normal 4 6 4 6" xfId="11151" xr:uid="{440E93D2-5F51-4070-9342-1E934CA259BB}"/>
    <cellStyle name="Normal 4 6 4 6 2" xfId="23041" xr:uid="{6678E61E-A626-49A2-BE95-632EF963D74D}"/>
    <cellStyle name="Normal 4 6 4 7" xfId="19745" xr:uid="{34B4B000-DB4A-4C33-943D-5D2F1B344300}"/>
    <cellStyle name="Normal 4 6 5" xfId="7898" xr:uid="{8E110274-C9B9-4159-B034-5C4CBA72AE46}"/>
    <cellStyle name="Normal 4 6 5 2" xfId="8111" xr:uid="{6954AD20-5B4C-4C51-93ED-1D77DB667A8E}"/>
    <cellStyle name="Normal 4 6 5 2 2" xfId="8529" xr:uid="{2B22CFC1-8ADD-44BE-8035-456C5DE8FC4B}"/>
    <cellStyle name="Normal 4 6 5 2 2 2" xfId="10391" xr:uid="{888B1DB4-2698-4BE5-AF44-D26AE1A6FA40}"/>
    <cellStyle name="Normal 4 6 5 2 2 2 2" xfId="18619" xr:uid="{20CFB764-AB38-4316-8DE9-288A50DAB46A}"/>
    <cellStyle name="Normal 4 6 5 2 2 2 2 2" xfId="25131" xr:uid="{7CE5F15A-1D6B-46D3-8577-35F67D36D9F2}"/>
    <cellStyle name="Normal 4 6 5 2 2 2 3" xfId="22296" xr:uid="{C5AB11F6-E4EA-4BBA-A538-261B08BD355B}"/>
    <cellStyle name="Normal 4 6 5 2 2 3" xfId="17209" xr:uid="{78E72C4D-A405-4977-8E96-79FF2F07E3E7}"/>
    <cellStyle name="Normal 4 6 5 2 2 3 2" xfId="23866" xr:uid="{064524BA-A935-49E1-BB82-913BB18CA362}"/>
    <cellStyle name="Normal 4 6 5 2 2 4" xfId="20734" xr:uid="{6AA65FD9-ED93-4850-AF90-69ED68A8BCC9}"/>
    <cellStyle name="Normal 4 6 5 2 3" xfId="9383" xr:uid="{D1D9F73F-50EE-4ED3-88E5-5BCE2E77F9D6}"/>
    <cellStyle name="Normal 4 6 5 2 3 2" xfId="10710" xr:uid="{C34DDE0E-3BA9-47B7-B71D-5ACBCB230F96}"/>
    <cellStyle name="Normal 4 6 5 2 3 2 2" xfId="18938" xr:uid="{E940CE17-FF92-4483-8618-E60ED41F8F5C}"/>
    <cellStyle name="Normal 4 6 5 2 3 2 2 2" xfId="25450" xr:uid="{5430DB87-29EB-4D3B-B985-CD57C8559182}"/>
    <cellStyle name="Normal 4 6 5 2 3 2 3" xfId="22615" xr:uid="{CD4EE91A-B5ED-486C-BC1A-25D5F235D837}"/>
    <cellStyle name="Normal 4 6 5 2 3 3" xfId="17620" xr:uid="{E90970C4-D0FE-4526-B5FA-19536985AAC0}"/>
    <cellStyle name="Normal 4 6 5 2 3 3 2" xfId="24194" xr:uid="{87541C13-8218-4B51-9C99-A9B1A3DC4C42}"/>
    <cellStyle name="Normal 4 6 5 2 3 4" xfId="21359" xr:uid="{7E9C63DF-A3FC-4D4E-A211-FDCA36EECFA3}"/>
    <cellStyle name="Normal 4 6 5 2 4" xfId="9973" xr:uid="{4166A7D2-4D6B-45D0-9B58-A30FE1E5A5C4}"/>
    <cellStyle name="Normal 4 6 5 2 4 2" xfId="18201" xr:uid="{CF947686-919D-49F7-94A2-C276EC14A599}"/>
    <cellStyle name="Normal 4 6 5 2 4 2 2" xfId="24713" xr:uid="{9665D16C-D422-4D98-9006-0EF7E26F21B5}"/>
    <cellStyle name="Normal 4 6 5 2 4 3" xfId="21878" xr:uid="{ACEC8734-5608-4692-AC06-5C4C3B2C83D4}"/>
    <cellStyle name="Normal 4 6 5 2 5" xfId="11154" xr:uid="{77AC59E9-322E-44DF-A998-2391D89F9BF9}"/>
    <cellStyle name="Normal 4 6 5 2 5 2" xfId="23044" xr:uid="{B2D272EF-A88D-4836-83E8-1988B15E7F19}"/>
    <cellStyle name="Normal 4 6 5 2 6" xfId="20316" xr:uid="{6567FBE5-804F-42A9-BEF4-A14567182535}"/>
    <cellStyle name="Normal 4 6 5 3" xfId="8320" xr:uid="{EA876D21-0724-4E8A-9BE2-DD04DCD39992}"/>
    <cellStyle name="Normal 4 6 5 3 2" xfId="10182" xr:uid="{BB16F8F9-401A-4666-8AB4-A3E93042EBA8}"/>
    <cellStyle name="Normal 4 6 5 3 2 2" xfId="18410" xr:uid="{96F32BCE-EF83-436C-B8EB-61D4C18A21D8}"/>
    <cellStyle name="Normal 4 6 5 3 2 2 2" xfId="24922" xr:uid="{11E28281-9508-4CAB-B27C-E70CA9783A2B}"/>
    <cellStyle name="Normal 4 6 5 3 2 3" xfId="22087" xr:uid="{6B9CD189-8907-4BB8-AD83-9FB190FDBFCE}"/>
    <cellStyle name="Normal 4 6 5 3 3" xfId="17000" xr:uid="{83F222E0-7C78-423C-B8C3-3E53D31F457C}"/>
    <cellStyle name="Normal 4 6 5 3 3 2" xfId="23657" xr:uid="{8FBD0B40-BCBD-467A-A2E5-0AD7783521B6}"/>
    <cellStyle name="Normal 4 6 5 3 4" xfId="20525" xr:uid="{52932154-C2FB-45F1-AE9D-4C1F77DF7206}"/>
    <cellStyle name="Normal 4 6 5 4" xfId="9382" xr:uid="{77CEA5C6-1CB4-45BF-A76F-CA7C347DCBE4}"/>
    <cellStyle name="Normal 4 6 5 4 2" xfId="10709" xr:uid="{CDD72BE7-D323-47EF-BC52-3CDCD084409A}"/>
    <cellStyle name="Normal 4 6 5 4 2 2" xfId="18937" xr:uid="{2969C5F4-2393-4CAA-AD8E-CB554C6482A5}"/>
    <cellStyle name="Normal 4 6 5 4 2 2 2" xfId="25449" xr:uid="{F7E86E53-4CDA-443F-9F8C-194D483B8CF9}"/>
    <cellStyle name="Normal 4 6 5 4 2 3" xfId="22614" xr:uid="{E5A525BB-50EE-496E-8357-D3525ADF8B7F}"/>
    <cellStyle name="Normal 4 6 5 4 3" xfId="17619" xr:uid="{ECDC76ED-1B52-4140-89C7-E8FC768ADD19}"/>
    <cellStyle name="Normal 4 6 5 4 3 2" xfId="24193" xr:uid="{FBDB1D94-3DD7-49D0-A65C-0F1F58F1511C}"/>
    <cellStyle name="Normal 4 6 5 4 4" xfId="21358" xr:uid="{A165F921-447D-40D4-B39D-4996A9B55AC9}"/>
    <cellStyle name="Normal 4 6 5 5" xfId="9764" xr:uid="{7FFA135E-343A-41F2-96B2-DFB1877A9075}"/>
    <cellStyle name="Normal 4 6 5 5 2" xfId="17992" xr:uid="{4DA28268-5169-49BB-BC4D-725067BA7A8F}"/>
    <cellStyle name="Normal 4 6 5 5 2 2" xfId="24504" xr:uid="{8B5C9921-1FE0-4AAB-BAA7-00F303AE85C1}"/>
    <cellStyle name="Normal 4 6 5 5 3" xfId="21669" xr:uid="{1D31665D-4798-4F5E-B816-EFBA74F902D3}"/>
    <cellStyle name="Normal 4 6 5 6" xfId="11153" xr:uid="{DAD91B94-4603-4816-A7E7-9C798B4C139F}"/>
    <cellStyle name="Normal 4 6 5 6 2" xfId="23043" xr:uid="{9DB15E2D-9875-4402-ADCB-D2813158FFD8}"/>
    <cellStyle name="Normal 4 6 5 7" xfId="20107" xr:uid="{6EC04E0C-7DF5-4B32-8809-90949D0F0F65}"/>
    <cellStyle name="Normal 4 6 6" xfId="7914" xr:uid="{A165E38F-6F11-4B14-9F5F-1DBF4B6F69A3}"/>
    <cellStyle name="Normal 4 6 6 2" xfId="8336" xr:uid="{9C4908B7-F8CE-481C-82FD-3B47BC61E34D}"/>
    <cellStyle name="Normal 4 6 6 2 2" xfId="10198" xr:uid="{E5A6331D-B76D-49FF-9449-4AB23FD6BBCD}"/>
    <cellStyle name="Normal 4 6 6 2 2 2" xfId="18426" xr:uid="{69725454-D02A-44AA-A038-2F786C27A46E}"/>
    <cellStyle name="Normal 4 6 6 2 2 2 2" xfId="24938" xr:uid="{9A718DD5-204C-4687-AB08-5EA3D4B9877B}"/>
    <cellStyle name="Normal 4 6 6 2 2 3" xfId="22103" xr:uid="{13C68227-BD9A-44A4-9BCF-B2540AF8F268}"/>
    <cellStyle name="Normal 4 6 6 2 3" xfId="17016" xr:uid="{3B1FA241-8E70-4DA1-B789-FEE5C9C0334A}"/>
    <cellStyle name="Normal 4 6 6 2 3 2" xfId="23673" xr:uid="{E1073D70-E95D-4DEB-87D5-C4B34F989163}"/>
    <cellStyle name="Normal 4 6 6 2 4" xfId="20541" xr:uid="{FC560B9D-E916-4CED-B860-6B88ABEFA24D}"/>
    <cellStyle name="Normal 4 6 6 3" xfId="9384" xr:uid="{C88A5A93-37D2-449D-8EB6-004313ED812D}"/>
    <cellStyle name="Normal 4 6 6 3 2" xfId="10711" xr:uid="{5B25553D-B977-4895-9D10-F5D9FF72526E}"/>
    <cellStyle name="Normal 4 6 6 3 2 2" xfId="18939" xr:uid="{0E0119FC-C409-48D9-AB7C-5434EB22F3F1}"/>
    <cellStyle name="Normal 4 6 6 3 2 2 2" xfId="25451" xr:uid="{D80A3AB7-1E1F-4E11-93F8-92EFAB57BCCD}"/>
    <cellStyle name="Normal 4 6 6 3 2 3" xfId="22616" xr:uid="{E8B53556-B393-44B2-9E04-221ECC443E88}"/>
    <cellStyle name="Normal 4 6 6 3 3" xfId="17621" xr:uid="{8F45F672-A15E-43D4-8713-E187AF9B1C0D}"/>
    <cellStyle name="Normal 4 6 6 3 3 2" xfId="24195" xr:uid="{FE11D6AC-D3AF-489C-8336-38EADAA9AE21}"/>
    <cellStyle name="Normal 4 6 6 3 4" xfId="21360" xr:uid="{919B36E9-CD1E-403D-B202-3A3B25289C8F}"/>
    <cellStyle name="Normal 4 6 6 4" xfId="9780" xr:uid="{F2BFF4AA-9AC4-4F98-9D50-41F729CF06D0}"/>
    <cellStyle name="Normal 4 6 6 4 2" xfId="18008" xr:uid="{877A68F7-0911-443D-8D10-410346F24505}"/>
    <cellStyle name="Normal 4 6 6 4 2 2" xfId="24520" xr:uid="{6615138C-7F2F-4CB2-AA34-B6E1F794FAEF}"/>
    <cellStyle name="Normal 4 6 6 4 3" xfId="21685" xr:uid="{96579AF3-FB67-4DA4-84E2-46556CC1CEA9}"/>
    <cellStyle name="Normal 4 6 6 5" xfId="11155" xr:uid="{6577D45A-C95B-4A9B-AAE9-AD0613563D3C}"/>
    <cellStyle name="Normal 4 6 6 5 2" xfId="23045" xr:uid="{EB980FD4-8BC4-4EE4-98B8-C639F1DB29CD}"/>
    <cellStyle name="Normal 4 6 6 6" xfId="20123" xr:uid="{37F0E921-B13C-4C2D-A1FE-CC34ACADC271}"/>
    <cellStyle name="Normal 4 6 7" xfId="8127" xr:uid="{62BC9DEF-AF4F-4A65-AE83-31D9EEE9AEF2}"/>
    <cellStyle name="Normal 4 6 7 2" xfId="8907" xr:uid="{1F1154F4-47BE-4723-811C-1CA916C4DA40}"/>
    <cellStyle name="Normal 4 6 7 2 2" xfId="10409" xr:uid="{67A1EEEB-D8C9-4CE7-9286-B9028CF2244A}"/>
    <cellStyle name="Normal 4 6 7 2 2 2" xfId="18637" xr:uid="{D90A3E73-C534-4936-835E-AD4473F41B69}"/>
    <cellStyle name="Normal 4 6 7 2 2 2 2" xfId="25149" xr:uid="{7E8E31AA-FBD7-4C35-8B11-4DE43F4F2244}"/>
    <cellStyle name="Normal 4 6 7 2 2 3" xfId="22314" xr:uid="{61FF4781-B6E6-48CD-8192-05DFE66D5800}"/>
    <cellStyle name="Normal 4 6 7 2 3" xfId="17281" xr:uid="{52EA8850-8E71-40C8-8F77-C4E7BBC74B28}"/>
    <cellStyle name="Normal 4 6 7 2 3 2" xfId="23891" xr:uid="{96247A85-DFDC-4B34-99DF-DD205DF61691}"/>
    <cellStyle name="Normal 4 6 7 2 4" xfId="20973" xr:uid="{ED9A4075-316A-4B88-A041-840619144366}"/>
    <cellStyle name="Normal 4 6 7 3" xfId="9989" xr:uid="{A1271C8D-F327-4873-99B9-F03F438B021C}"/>
    <cellStyle name="Normal 4 6 7 3 2" xfId="18217" xr:uid="{AC695B39-A5CC-48E9-ADEF-D931477EFC55}"/>
    <cellStyle name="Normal 4 6 7 3 2 2" xfId="24729" xr:uid="{6E6434EC-1084-45B4-BDF0-153594F43D96}"/>
    <cellStyle name="Normal 4 6 7 3 3" xfId="21894" xr:uid="{6B24F24B-C50B-4C82-8FA8-43E5EBCC536A}"/>
    <cellStyle name="Normal 4 6 7 4" xfId="11156" xr:uid="{DAE8C04B-4577-4416-9087-12F55515E0D8}"/>
    <cellStyle name="Normal 4 6 7 4 2" xfId="23046" xr:uid="{36DC86A2-03EF-458A-BA0E-AC67B7C8DBAA}"/>
    <cellStyle name="Normal 4 6 7 5" xfId="20332" xr:uid="{F52C3E14-E24A-4CB9-8712-DB5223179605}"/>
    <cellStyle name="Normal 4 6 8" xfId="9571" xr:uid="{F9EF7DBF-4083-44F5-98F8-09DC4CDFDD24}"/>
    <cellStyle name="Normal 4 6 8 2" xfId="17799" xr:uid="{85BC2F3E-B7EE-4C32-A138-E4A5F213BB71}"/>
    <cellStyle name="Normal 4 6 8 2 2" xfId="24311" xr:uid="{6BFB92BB-876E-44AA-92C1-43EB9FF202BF}"/>
    <cellStyle name="Normal 4 6 8 3" xfId="21476" xr:uid="{577CCFD7-AEC5-40AC-856E-A149CCD09017}"/>
    <cellStyle name="Normal 4 6 9" xfId="19637" xr:uid="{6126DF3F-123F-4663-8FE4-A2D0BCF53B5B}"/>
    <cellStyle name="Normal 4 7" xfId="1239" xr:uid="{FD901580-EF30-42E9-907E-843F080F7764}"/>
    <cellStyle name="Normal 4 7 2" xfId="2384" xr:uid="{DF9C5F5A-4947-4CB3-9A19-C21EBEAD6845}"/>
    <cellStyle name="Normal 4 7 2 2" xfId="7975" xr:uid="{5E267DAD-63C8-4F4A-89D5-1269406DAB08}"/>
    <cellStyle name="Normal 4 7 2 2 2" xfId="8394" xr:uid="{50EBC9E5-72FF-4BA4-8A5F-5AC1332DEC65}"/>
    <cellStyle name="Normal 4 7 2 2 2 2" xfId="10256" xr:uid="{CC500331-C3C7-4221-876D-6AAC5B6263CD}"/>
    <cellStyle name="Normal 4 7 2 2 2 2 2" xfId="18484" xr:uid="{706A8DCC-FC6E-41A0-A1DD-D82870ED0626}"/>
    <cellStyle name="Normal 4 7 2 2 2 2 2 2" xfId="24996" xr:uid="{422D1F21-C5D2-4871-9294-6E2BB338CCFB}"/>
    <cellStyle name="Normal 4 7 2 2 2 2 3" xfId="22161" xr:uid="{5545E21D-D10F-45FA-AAF8-EB44BA9EAE59}"/>
    <cellStyle name="Normal 4 7 2 2 2 3" xfId="17074" xr:uid="{6EEC690F-E2A8-4555-85D2-A6B92C2D4284}"/>
    <cellStyle name="Normal 4 7 2 2 2 3 2" xfId="23731" xr:uid="{0193B9F1-F63D-4304-B5B0-3613691F6667}"/>
    <cellStyle name="Normal 4 7 2 2 2 4" xfId="20599" xr:uid="{94C2134C-1362-464B-A6CD-AF118E0351CE}"/>
    <cellStyle name="Normal 4 7 2 2 2 5" xfId="49573" xr:uid="{65A95258-5052-4542-A789-F25E78942D89}"/>
    <cellStyle name="Normal 4 7 2 2 3" xfId="9387" xr:uid="{67E5C1CB-DE54-4934-A420-69602D138ED6}"/>
    <cellStyle name="Normal 4 7 2 2 3 2" xfId="10714" xr:uid="{696374D7-0512-4465-AE06-0FC7C696E3F6}"/>
    <cellStyle name="Normal 4 7 2 2 3 2 2" xfId="18942" xr:uid="{A82B8D7D-265C-4B11-968C-A3A186DBF02D}"/>
    <cellStyle name="Normal 4 7 2 2 3 2 2 2" xfId="25454" xr:uid="{3998BB86-E0AB-42EE-892B-3C691F4CE139}"/>
    <cellStyle name="Normal 4 7 2 2 3 2 3" xfId="22619" xr:uid="{0B420701-37D7-4A00-BD89-CBFCF1AF8701}"/>
    <cellStyle name="Normal 4 7 2 2 3 3" xfId="17624" xr:uid="{5EAEACC6-B901-4940-AC8F-9737ABE2BCAA}"/>
    <cellStyle name="Normal 4 7 2 2 3 3 2" xfId="24198" xr:uid="{B9A9E280-DDC3-4C01-A15E-0CC3D20899EF}"/>
    <cellStyle name="Normal 4 7 2 2 3 4" xfId="21363" xr:uid="{C2AA3AAB-85C0-4F62-85AA-C92AA23279AD}"/>
    <cellStyle name="Normal 4 7 2 2 4" xfId="9838" xr:uid="{FEE29C35-8257-46BB-9E7A-AE59549185E3}"/>
    <cellStyle name="Normal 4 7 2 2 4 2" xfId="18066" xr:uid="{77455212-C55F-440B-B3DD-4F31B72633CE}"/>
    <cellStyle name="Normal 4 7 2 2 4 2 2" xfId="24578" xr:uid="{94659147-FF0D-4754-8429-3EE1C3276C68}"/>
    <cellStyle name="Normal 4 7 2 2 4 3" xfId="21743" xr:uid="{62AB2119-50CB-4739-9572-EF936FA08053}"/>
    <cellStyle name="Normal 4 7 2 2 5" xfId="11158" xr:uid="{C379CBE3-86F3-4D78-B27D-D9F0042D58C2}"/>
    <cellStyle name="Normal 4 7 2 2 5 2" xfId="23048" xr:uid="{CF70821D-9DB7-428C-A194-F5F9EEF9AF21}"/>
    <cellStyle name="Normal 4 7 2 2 6" xfId="20181" xr:uid="{F1E1CC4F-F1DD-410B-B13F-710DC7E4E5BB}"/>
    <cellStyle name="Normal 4 7 2 2 7" xfId="32171" xr:uid="{FDF458D3-FF01-4396-B022-F51EF735B584}"/>
    <cellStyle name="Normal 4 7 2 3" xfId="8185" xr:uid="{B3ABD441-1983-452A-9441-987408419673}"/>
    <cellStyle name="Normal 4 7 2 3 2" xfId="10047" xr:uid="{472B997B-44C7-4891-892F-279381FB6B37}"/>
    <cellStyle name="Normal 4 7 2 3 2 2" xfId="18275" xr:uid="{77DD3AC7-2A31-4758-B2E7-448A4571E645}"/>
    <cellStyle name="Normal 4 7 2 3 2 2 2" xfId="24787" xr:uid="{7C5B3B95-4EA4-41CD-BF83-02414DE2F8DF}"/>
    <cellStyle name="Normal 4 7 2 3 2 3" xfId="21952" xr:uid="{4E486D0C-7E9C-4612-A5D0-FC90F4757DCE}"/>
    <cellStyle name="Normal 4 7 2 3 3" xfId="16870" xr:uid="{C27A0A0B-2586-4BF2-8513-677B7E57FB29}"/>
    <cellStyle name="Normal 4 7 2 3 3 2" xfId="23529" xr:uid="{535B2975-A004-487F-96C4-558FB337DFAD}"/>
    <cellStyle name="Normal 4 7 2 3 4" xfId="20390" xr:uid="{A2F319B7-C3E4-4247-A3B6-F461F72E89BF}"/>
    <cellStyle name="Normal 4 7 2 4" xfId="9386" xr:uid="{6E673C4F-4A21-47FB-AFE4-A3BBFAB1BCAA}"/>
    <cellStyle name="Normal 4 7 2 4 2" xfId="10713" xr:uid="{D6648B00-5EF5-42DA-B572-24A127D80197}"/>
    <cellStyle name="Normal 4 7 2 4 2 2" xfId="18941" xr:uid="{78AF8A32-E8C8-4FB1-BBF9-2B12AE09835F}"/>
    <cellStyle name="Normal 4 7 2 4 2 2 2" xfId="25453" xr:uid="{95D5C829-79A0-4B57-8A9D-DF3B432DAB4F}"/>
    <cellStyle name="Normal 4 7 2 4 2 3" xfId="22618" xr:uid="{05DC64CF-9F8F-49E3-A8ED-87A4BD0A63DF}"/>
    <cellStyle name="Normal 4 7 2 4 3" xfId="17623" xr:uid="{D73A0800-82E8-41EE-9903-E6954D18E3D3}"/>
    <cellStyle name="Normal 4 7 2 4 3 2" xfId="24197" xr:uid="{157F290D-29FB-45E6-99F6-4E447BBA871F}"/>
    <cellStyle name="Normal 4 7 2 4 4" xfId="21362" xr:uid="{0EDCB5EB-0244-4556-9208-2E69708ED750}"/>
    <cellStyle name="Normal 4 7 2 5" xfId="9629" xr:uid="{576A65EC-A9B6-476B-B766-4B6108574AB7}"/>
    <cellStyle name="Normal 4 7 2 5 2" xfId="17857" xr:uid="{0CD1FAC2-3917-4B77-9420-EA3ADF9942CB}"/>
    <cellStyle name="Normal 4 7 2 5 2 2" xfId="24369" xr:uid="{AC4521CC-12B5-4B0B-9274-5F7FFD28D978}"/>
    <cellStyle name="Normal 4 7 2 5 3" xfId="21534" xr:uid="{EBD0A0E5-1142-4943-94D5-D44005E8871D}"/>
    <cellStyle name="Normal 4 7 2 6" xfId="11157" xr:uid="{98D2CEEC-528D-429D-883E-725DD5C75182}"/>
    <cellStyle name="Normal 4 7 2 6 2" xfId="23047" xr:uid="{4752C4E3-A1BA-4917-8E48-C243C8F8DAB2}"/>
    <cellStyle name="Normal 4 7 2 7" xfId="19746" xr:uid="{DB09F350-C513-4FBB-A2CC-714AE495C6C5}"/>
    <cellStyle name="Normal 4 7 2 8" xfId="6454" xr:uid="{26DAE656-3F69-4D3A-BB69-47653D5616C5}"/>
    <cellStyle name="Normal 4 7 3" xfId="7838" xr:uid="{BFAC2DC5-AB03-421D-8F8B-D08A71395E1C}"/>
    <cellStyle name="Normal 4 7 4" xfId="7940" xr:uid="{E9AF0224-1EE7-43C2-9614-75FF6E750365}"/>
    <cellStyle name="Normal 4 7 4 2" xfId="8361" xr:uid="{9FCFAFEB-F98A-41F5-9095-E3D609AF88CE}"/>
    <cellStyle name="Normal 4 7 4 2 2" xfId="10223" xr:uid="{3E0D5ADF-EBB9-4694-AAA0-A21178CCE909}"/>
    <cellStyle name="Normal 4 7 4 2 2 2" xfId="18451" xr:uid="{43A883FB-59A6-4B6E-BE4A-48B529234854}"/>
    <cellStyle name="Normal 4 7 4 2 2 2 2" xfId="24963" xr:uid="{1E671E35-77EB-4E84-9E81-B67EDEA621C1}"/>
    <cellStyle name="Normal 4 7 4 2 2 3" xfId="22128" xr:uid="{78076250-96BE-4527-99DD-0EE50A49278B}"/>
    <cellStyle name="Normal 4 7 4 2 3" xfId="17041" xr:uid="{A520DECD-F437-4C35-BDF9-705A2CFF916B}"/>
    <cellStyle name="Normal 4 7 4 2 3 2" xfId="23698" xr:uid="{41940DD6-9B49-4DD5-BEC2-621618355676}"/>
    <cellStyle name="Normal 4 7 4 2 4" xfId="20566" xr:uid="{33A27C70-2D8C-46A0-91B9-BC2DFCF902FE}"/>
    <cellStyle name="Normal 4 7 4 3" xfId="9388" xr:uid="{4F3E0EA1-C911-4227-97B4-1EB5D16ECE17}"/>
    <cellStyle name="Normal 4 7 4 3 2" xfId="10715" xr:uid="{C9E4C431-3E93-4EBA-AD9D-1164F0877D7E}"/>
    <cellStyle name="Normal 4 7 4 3 2 2" xfId="18943" xr:uid="{EBBFD7F3-5770-49EC-8DA8-24C14DF30DC1}"/>
    <cellStyle name="Normal 4 7 4 3 2 2 2" xfId="25455" xr:uid="{24C749BF-79AA-485F-A221-901707BDD0C7}"/>
    <cellStyle name="Normal 4 7 4 3 2 3" xfId="22620" xr:uid="{8B1BDACA-D3E1-4BA7-8B7C-97C476103707}"/>
    <cellStyle name="Normal 4 7 4 3 3" xfId="17625" xr:uid="{3147291E-F396-4A41-86F0-4FE528E7E064}"/>
    <cellStyle name="Normal 4 7 4 3 3 2" xfId="24199" xr:uid="{1637EE66-F994-4D38-BE2D-9663B2677985}"/>
    <cellStyle name="Normal 4 7 4 3 4" xfId="21364" xr:uid="{5A11524A-E7B8-48B4-9EA3-E8D35209FFBD}"/>
    <cellStyle name="Normal 4 7 4 4" xfId="9805" xr:uid="{CF48B40F-AFF9-45D7-9D71-CCBB567C5B71}"/>
    <cellStyle name="Normal 4 7 4 4 2" xfId="18033" xr:uid="{75BAD43A-04D2-4D71-A460-DBDFDD207D5E}"/>
    <cellStyle name="Normal 4 7 4 4 2 2" xfId="24545" xr:uid="{3670035E-2595-4A0D-B80C-EC6F0E374155}"/>
    <cellStyle name="Normal 4 7 4 4 3" xfId="21710" xr:uid="{3A025DF8-B429-41B5-B486-26DC1B005721}"/>
    <cellStyle name="Normal 4 7 4 5" xfId="11159" xr:uid="{2977CF21-5F4E-48E5-9552-F64BD21E4323}"/>
    <cellStyle name="Normal 4 7 4 5 2" xfId="23049" xr:uid="{797ED69C-6D98-4DE9-97F2-D2F3CCB3EA5C}"/>
    <cellStyle name="Normal 4 7 4 6" xfId="20148" xr:uid="{5DB94805-CFBD-43BA-8804-793C3E300778}"/>
    <cellStyle name="Normal 4 7 5" xfId="8152" xr:uid="{40514093-1AE0-47B0-AE59-80A33BC58E1E}"/>
    <cellStyle name="Normal 4 7 5 2" xfId="9385" xr:uid="{F26F9CF3-23A4-4C9A-99BC-15CC3DAB3D47}"/>
    <cellStyle name="Normal 4 7 5 2 2" xfId="10712" xr:uid="{D626A2B6-B541-48B6-9DBD-1D071F079BFF}"/>
    <cellStyle name="Normal 4 7 5 2 2 2" xfId="18940" xr:uid="{5CAECE35-8ADA-4896-AFF8-3C03E9962602}"/>
    <cellStyle name="Normal 4 7 5 2 2 2 2" xfId="25452" xr:uid="{C59B602E-6DE3-4931-BFC5-C0797A014ED3}"/>
    <cellStyle name="Normal 4 7 5 2 2 3" xfId="22617" xr:uid="{82F91D4D-E95D-459E-827A-8D338DCC242C}"/>
    <cellStyle name="Normal 4 7 5 2 3" xfId="17622" xr:uid="{76171DEB-BA50-4458-91E2-282C4EC9F1CF}"/>
    <cellStyle name="Normal 4 7 5 2 3 2" xfId="24196" xr:uid="{6C30CD6B-5AF3-443F-9E7D-FCB5025850BA}"/>
    <cellStyle name="Normal 4 7 5 2 4" xfId="21361" xr:uid="{2A0BB965-26BF-4ADB-866D-23CEE2EFD880}"/>
    <cellStyle name="Normal 4 7 5 3" xfId="10014" xr:uid="{011823D6-D1F9-4D88-9413-15FDD461439E}"/>
    <cellStyle name="Normal 4 7 5 3 2" xfId="18242" xr:uid="{024B5D77-5DDB-4DE1-99B8-EE8B1DE2A754}"/>
    <cellStyle name="Normal 4 7 5 3 2 2" xfId="24754" xr:uid="{912C5092-96C4-48A3-8D03-08929D2208E6}"/>
    <cellStyle name="Normal 4 7 5 3 3" xfId="21919" xr:uid="{8AED4888-5D6B-4D24-ADDF-E18A615749C2}"/>
    <cellStyle name="Normal 4 7 5 4" xfId="11160" xr:uid="{A4B21811-24CC-4BA8-90F6-9F245AAD83C2}"/>
    <cellStyle name="Normal 4 7 5 4 2" xfId="23050" xr:uid="{E3E61F00-EFCE-44FB-AC93-4244B7F33E4D}"/>
    <cellStyle name="Normal 4 7 5 5" xfId="20357" xr:uid="{EA2FB3CC-5F07-4D08-9BB3-585738E21CE3}"/>
    <cellStyle name="Normal 4 7 6" xfId="9596" xr:uid="{623F9ED6-7A02-4A81-86A1-A48D003D622B}"/>
    <cellStyle name="Normal 4 7 6 2" xfId="17824" xr:uid="{D877A272-E5D2-48AD-9106-35649E8A68C3}"/>
    <cellStyle name="Normal 4 7 6 2 2" xfId="24336" xr:uid="{0BD1492F-BC22-4054-A3C9-E2675F4156A2}"/>
    <cellStyle name="Normal 4 7 6 3" xfId="21501" xr:uid="{4481B470-D953-4939-B779-CC4D68919AEF}"/>
    <cellStyle name="Normal 4 7 7" xfId="19672" xr:uid="{6FDEFBD7-3F29-4BF9-84DD-FB56BD5D195D}"/>
    <cellStyle name="Normal 4 7 8" xfId="4596" xr:uid="{1E211233-0E70-4FBD-9251-2C255ED9D370}"/>
    <cellStyle name="Normal 4 8" xfId="1240" xr:uid="{6723604E-EEC2-4F96-9829-97AA8035C3F0}"/>
    <cellStyle name="Normal 4 8 2" xfId="2385" xr:uid="{F303CEC8-73A0-4F1B-8C6D-DB68BFB6208F}"/>
    <cellStyle name="Normal 4 8 2 2" xfId="6455" xr:uid="{FFB00E32-CF8A-4EDC-9706-581486418FB4}"/>
    <cellStyle name="Normal 4 8 2 2 2" xfId="49575" xr:uid="{40091B77-6716-4C48-BCA8-DF02CDEB2605}"/>
    <cellStyle name="Normal 4 8 2 2 3" xfId="49574" xr:uid="{A1A2D3CC-D158-44AD-967B-A6F0F94ACE18}"/>
    <cellStyle name="Normal 4 8 2 2 4" xfId="32172" xr:uid="{79FDF46F-9F64-42E9-A4B2-09724FD94D69}"/>
    <cellStyle name="Normal 4 8 3" xfId="7839" xr:uid="{A043B43D-5FF7-4100-A609-64A326D67C7D}"/>
    <cellStyle name="Normal 4 8 4" xfId="7935" xr:uid="{6C810C13-B47B-4D8F-A094-6FF85B20B856}"/>
    <cellStyle name="Normal 4 8 4 2" xfId="8356" xr:uid="{C8D35CD6-D14C-4944-BD94-7762B3D0C890}"/>
    <cellStyle name="Normal 4 8 4 2 2" xfId="10218" xr:uid="{7EC6D630-AA50-4C25-98BD-29524D966950}"/>
    <cellStyle name="Normal 4 8 4 2 2 2" xfId="18446" xr:uid="{EA2503A2-60C9-417C-B11E-C4BA7F0247BE}"/>
    <cellStyle name="Normal 4 8 4 2 2 2 2" xfId="24958" xr:uid="{EB91C1E6-E22F-4DD1-B0AC-AA6851E93587}"/>
    <cellStyle name="Normal 4 8 4 2 2 3" xfId="22123" xr:uid="{535C3CB3-094B-4634-A0EC-F858ED07A3A7}"/>
    <cellStyle name="Normal 4 8 4 2 3" xfId="17036" xr:uid="{6D4609E9-241E-4E2E-98A8-79AE82A8D033}"/>
    <cellStyle name="Normal 4 8 4 2 3 2" xfId="23693" xr:uid="{6C41CC79-4527-452D-AB4F-FF45ABB01564}"/>
    <cellStyle name="Normal 4 8 4 2 4" xfId="20561" xr:uid="{30659E1C-0214-4DD0-83E3-4E8CFCE3B01D}"/>
    <cellStyle name="Normal 4 8 4 3" xfId="9390" xr:uid="{4E3720A6-917C-4339-A0B3-F4CC8923538F}"/>
    <cellStyle name="Normal 4 8 4 3 2" xfId="10717" xr:uid="{D8D8D99E-9FF9-4A04-A4EE-FA273B8D5197}"/>
    <cellStyle name="Normal 4 8 4 3 2 2" xfId="18945" xr:uid="{38007341-AAE3-453B-956B-5F731A35F99D}"/>
    <cellStyle name="Normal 4 8 4 3 2 2 2" xfId="25457" xr:uid="{9F29EB9F-26C9-484D-A455-554A49AF6016}"/>
    <cellStyle name="Normal 4 8 4 3 2 3" xfId="22622" xr:uid="{3B0CA2D3-5C7C-45AB-972B-AD288B1F0488}"/>
    <cellStyle name="Normal 4 8 4 3 3" xfId="17627" xr:uid="{A07B021D-0BD8-44F6-A18D-05768203E256}"/>
    <cellStyle name="Normal 4 8 4 3 3 2" xfId="24201" xr:uid="{FE728E10-2536-4636-97E1-89BD70C57134}"/>
    <cellStyle name="Normal 4 8 4 3 4" xfId="21366" xr:uid="{765C3A82-1947-46DE-A0DB-2C55C84AB254}"/>
    <cellStyle name="Normal 4 8 4 4" xfId="9800" xr:uid="{5EBB70CA-F7D9-4838-B895-AB00C2507E63}"/>
    <cellStyle name="Normal 4 8 4 4 2" xfId="18028" xr:uid="{13EE5D76-5876-4B6F-83D5-4F47FA4953DE}"/>
    <cellStyle name="Normal 4 8 4 4 2 2" xfId="24540" xr:uid="{1687E289-B050-4FBB-B9BE-54C8A5FFD90F}"/>
    <cellStyle name="Normal 4 8 4 4 3" xfId="21705" xr:uid="{A35072DE-661C-4099-ADBF-B6AB1ACAE454}"/>
    <cellStyle name="Normal 4 8 4 5" xfId="11161" xr:uid="{3D623261-B611-4B13-B7B0-38C8F7E637D0}"/>
    <cellStyle name="Normal 4 8 4 5 2" xfId="23051" xr:uid="{21A35442-E538-4206-A7D7-090F097F6CF8}"/>
    <cellStyle name="Normal 4 8 4 6" xfId="20143" xr:uid="{4C982327-FC99-4125-97AC-F2B994C77D44}"/>
    <cellStyle name="Normal 4 8 5" xfId="8147" xr:uid="{0A9E632C-80E6-4D25-925C-346402B2C870}"/>
    <cellStyle name="Normal 4 8 5 2" xfId="9389" xr:uid="{45ED79DB-E967-43A1-8029-1B3135B65ED9}"/>
    <cellStyle name="Normal 4 8 5 2 2" xfId="10716" xr:uid="{D51F0B76-C614-42CF-938F-311C9FF3EA55}"/>
    <cellStyle name="Normal 4 8 5 2 2 2" xfId="18944" xr:uid="{CFCCCF38-FAF5-4B45-A197-AB88AF23F02F}"/>
    <cellStyle name="Normal 4 8 5 2 2 2 2" xfId="25456" xr:uid="{1E60E344-07D7-4BCB-A7C6-BE59222CC12E}"/>
    <cellStyle name="Normal 4 8 5 2 2 3" xfId="22621" xr:uid="{48223E30-8E1C-41A1-BF7B-0FBF18551B7E}"/>
    <cellStyle name="Normal 4 8 5 2 3" xfId="17626" xr:uid="{FA772BBE-6ADE-4D8D-90B0-9D41EBF8D50F}"/>
    <cellStyle name="Normal 4 8 5 2 3 2" xfId="24200" xr:uid="{1B2C18DC-9FAC-4D78-9A0A-63EC2859F8EC}"/>
    <cellStyle name="Normal 4 8 5 2 4" xfId="21365" xr:uid="{F658CD1E-632E-4CE7-B07F-2ACB3FE67DE9}"/>
    <cellStyle name="Normal 4 8 5 3" xfId="10009" xr:uid="{D591C873-AEE1-418F-BEAD-4B506B37B5B1}"/>
    <cellStyle name="Normal 4 8 5 3 2" xfId="18237" xr:uid="{5AD56DFA-6AEE-4023-BDE7-41B4BA7233B4}"/>
    <cellStyle name="Normal 4 8 5 3 2 2" xfId="24749" xr:uid="{8E288136-FE87-4AB9-8CFA-2EC3DE903025}"/>
    <cellStyle name="Normal 4 8 5 3 3" xfId="21914" xr:uid="{848B5643-C0B3-49BD-A364-2C083F9AA039}"/>
    <cellStyle name="Normal 4 8 5 4" xfId="11162" xr:uid="{82395F89-1E58-4A3E-A7EF-637C6F50A4C6}"/>
    <cellStyle name="Normal 4 8 5 4 2" xfId="23052" xr:uid="{A9570CCA-8475-4853-B1D1-AACAEF2983B7}"/>
    <cellStyle name="Normal 4 8 5 5" xfId="20352" xr:uid="{8F279979-7B90-4F98-AD82-9E6F45563ADE}"/>
    <cellStyle name="Normal 4 8 6" xfId="9591" xr:uid="{8F11CFC1-93C9-477A-A699-395F048F5F9B}"/>
    <cellStyle name="Normal 4 8 6 2" xfId="17819" xr:uid="{9F6868F0-E51C-4849-8B30-722A251D8ED0}"/>
    <cellStyle name="Normal 4 8 6 2 2" xfId="24331" xr:uid="{EBB64252-E877-47A3-AD49-C7DA6DEB7D28}"/>
    <cellStyle name="Normal 4 8 6 3" xfId="21496" xr:uid="{211B9089-83BA-44B4-907C-8E0D1660E348}"/>
    <cellStyle name="Normal 4 8 7" xfId="19667" xr:uid="{D22EFD5D-63AA-4308-8F3F-AC7D80CA8242}"/>
    <cellStyle name="Normal 4 8 8" xfId="4591" xr:uid="{95045DB5-49A9-40B4-925D-E2F239958D13}"/>
    <cellStyle name="Normal 4 9" xfId="1241" xr:uid="{C20191D5-CE43-4F16-BA80-D87EBE4FD7A1}"/>
    <cellStyle name="Normal 4 9 2" xfId="2386" xr:uid="{52F4153D-B2C0-4272-9BF1-3DBCBBB0A9C2}"/>
    <cellStyle name="Normal 4 9 3" xfId="9391" xr:uid="{54299B64-3E7A-423B-888F-B180911FAD96}"/>
    <cellStyle name="Normal 4 9 3 2" xfId="49578" xr:uid="{E9A0EBA2-F168-4DBF-81CC-F5659309DAE3}"/>
    <cellStyle name="Normal 4 9 3 3" xfId="49577" xr:uid="{1DA74576-A4EB-46FE-BB0C-18E00D6F97B8}"/>
    <cellStyle name="Normal 4 9 3 4" xfId="32173" xr:uid="{E98DC71C-814B-4F95-830A-7D5474736BE6}"/>
    <cellStyle name="Normal 4 9 4" xfId="6456" xr:uid="{721EEBD7-52A1-4EE9-B931-29DB26E1D196}"/>
    <cellStyle name="Normal 4 9 4 2" xfId="49576" xr:uid="{4BD66952-0D66-4DC7-9205-2A49211C974B}"/>
    <cellStyle name="Normal 4_ELC" xfId="12782" xr:uid="{7D3DE31D-6ABF-4CC1-8999-DD4F88B459C1}"/>
    <cellStyle name="Normal 40" xfId="6457" xr:uid="{52953490-4C32-411A-9A06-BE8E63D1D068}"/>
    <cellStyle name="Normal 41" xfId="15288" xr:uid="{DB6C85B5-E1D1-459A-8427-DAB9745597CE}"/>
    <cellStyle name="Normal 41 2" xfId="49579" xr:uid="{05ACE0F9-3420-4BD9-B180-9D1FBEE55A7A}"/>
    <cellStyle name="Normal 41 3" xfId="29639" xr:uid="{D988236C-5084-4B3D-965D-FB5374A845BC}"/>
    <cellStyle name="Normal 42" xfId="15277" xr:uid="{FE6B1514-CE59-4B19-95E7-CCEED6AE361C}"/>
    <cellStyle name="Normal 43" xfId="15276" xr:uid="{DEC8E60E-1814-4BBA-8ECF-51C9BAADFDD6}"/>
    <cellStyle name="Normal 44" xfId="15289" xr:uid="{E6D26838-7FFF-4594-8E33-02017E624929}"/>
    <cellStyle name="Normal 45" xfId="17258" xr:uid="{43933D70-E2DB-4FE2-90BB-2FE09350BDF2}"/>
    <cellStyle name="Normal 46" xfId="19565" xr:uid="{9F7A3152-C613-4A03-9545-3A6AC4FF090E}"/>
    <cellStyle name="Normal 47" xfId="15768" xr:uid="{4FA12F8A-315F-4646-A0E1-E762D78B0F44}"/>
    <cellStyle name="Normal 48" xfId="10819" xr:uid="{063CCBC9-6C7F-40D5-A435-7DE8C9882A95}"/>
    <cellStyle name="Normal 48 2" xfId="22724" xr:uid="{EE26A1EC-AD52-40D9-85C7-2663CFE6C92A}"/>
    <cellStyle name="Normal 49" xfId="19593" xr:uid="{0B6B23A1-6BBB-4913-983C-AF9722F24745}"/>
    <cellStyle name="Normal 49 2" xfId="25559" xr:uid="{0FD3C5EA-C1AE-4C4E-A427-511BE6F794D6}"/>
    <cellStyle name="Normal 5" xfId="162" xr:uid="{DCDF4541-BAF6-4244-8A49-E29F6019AF31}"/>
    <cellStyle name="Normal 5 10" xfId="1243" xr:uid="{98D0A22F-AF70-4426-A251-EED1AF4EDA3C}"/>
    <cellStyle name="Normal 5 10 2" xfId="2388" xr:uid="{4BDEB915-ADE7-4969-AC86-E822E8F0CB8C}"/>
    <cellStyle name="Normal 5 10 3" xfId="9392" xr:uid="{BBF4DADE-8946-4F9E-A9FC-B985CCB89A1D}"/>
    <cellStyle name="Normal 5 10 4" xfId="6459" xr:uid="{BE5F8A28-A2E1-4255-A287-3D2336B61444}"/>
    <cellStyle name="Normal 5 11" xfId="1244" xr:uid="{3CA2ACD3-51FC-43AE-B5BD-B6415BE3A05C}"/>
    <cellStyle name="Normal 5 11 2" xfId="2389" xr:uid="{F12EC0E6-EDCC-4462-B777-54DFAB697643}"/>
    <cellStyle name="Normal 5 11 3" xfId="9393" xr:uid="{27BCDE8B-20F3-4782-A21D-052611A91B12}"/>
    <cellStyle name="Normal 5 11 4" xfId="6460" xr:uid="{8D33B8DD-2789-4F26-83F2-8FE5271AE83E}"/>
    <cellStyle name="Normal 5 12" xfId="1245" xr:uid="{38205CE9-5EED-492F-9497-C89165038036}"/>
    <cellStyle name="Normal 5 12 2" xfId="2390" xr:uid="{E0779451-A264-4605-8D84-CA63CFF5E570}"/>
    <cellStyle name="Normal 5 12 3" xfId="7977" xr:uid="{D606CB24-E6E8-4951-9963-501063699C9E}"/>
    <cellStyle name="Normal 5 12 3 2" xfId="8396" xr:uid="{29969DE1-71A5-4D70-AB81-1A66E426C95D}"/>
    <cellStyle name="Normal 5 12 3 2 2" xfId="10258" xr:uid="{E33FBB1E-4651-4A16-B76F-F60D8B0FBE2C}"/>
    <cellStyle name="Normal 5 12 3 2 2 2" xfId="18486" xr:uid="{0982EE8A-7522-4790-A35E-C7019023A206}"/>
    <cellStyle name="Normal 5 12 3 2 2 2 2" xfId="24998" xr:uid="{42FB491C-E97C-41B0-9548-90B365C279E0}"/>
    <cellStyle name="Normal 5 12 3 2 2 3" xfId="22163" xr:uid="{1159675C-E4F6-498F-B61B-6975101CD3B6}"/>
    <cellStyle name="Normal 5 12 3 2 3" xfId="17076" xr:uid="{7861B3F6-92B8-48C8-8FE7-F5701C347AD4}"/>
    <cellStyle name="Normal 5 12 3 2 3 2" xfId="23733" xr:uid="{A774ED94-4EB3-44C8-820D-2892E67E9ADF}"/>
    <cellStyle name="Normal 5 12 3 2 4" xfId="20601" xr:uid="{49A1F53E-6208-43C7-BA08-6FD4D2190454}"/>
    <cellStyle name="Normal 5 12 3 3" xfId="9395" xr:uid="{029AC6F2-2BF4-4F9E-B6B5-E227A7FA42EB}"/>
    <cellStyle name="Normal 5 12 3 3 2" xfId="10719" xr:uid="{661F7F20-5104-4361-BFA6-997D59DFB8E5}"/>
    <cellStyle name="Normal 5 12 3 3 2 2" xfId="18947" xr:uid="{62ECA4FB-6AB1-428E-966D-6F4C3948C6A8}"/>
    <cellStyle name="Normal 5 12 3 3 2 2 2" xfId="25459" xr:uid="{C9128152-15D9-4AC9-83AA-A5E1C5F0B3BB}"/>
    <cellStyle name="Normal 5 12 3 3 2 3" xfId="22624" xr:uid="{199B79C6-2D30-487C-8E18-FAFF3ED985EE}"/>
    <cellStyle name="Normal 5 12 3 3 3" xfId="17629" xr:uid="{975D59D1-26E0-47BB-8EA0-A4C40EA58AF5}"/>
    <cellStyle name="Normal 5 12 3 3 3 2" xfId="24203" xr:uid="{059DF165-C7DA-4559-87A8-8D332E34D975}"/>
    <cellStyle name="Normal 5 12 3 3 4" xfId="21368" xr:uid="{2985639B-6A68-452A-A2F2-39C1E5804943}"/>
    <cellStyle name="Normal 5 12 3 4" xfId="9840" xr:uid="{92413C94-F2A1-4ECE-8BC3-E901D64BEF86}"/>
    <cellStyle name="Normal 5 12 3 4 2" xfId="18068" xr:uid="{A29EE4EA-E44B-49D5-9D5E-53137311EC2D}"/>
    <cellStyle name="Normal 5 12 3 4 2 2" xfId="24580" xr:uid="{9B701213-C240-48AA-A044-837FF8DDDAF0}"/>
    <cellStyle name="Normal 5 12 3 4 3" xfId="21745" xr:uid="{82CF3B47-52F5-4F6B-AE4F-9C1B38844719}"/>
    <cellStyle name="Normal 5 12 3 5" xfId="11163" xr:uid="{D5C8FB15-46FF-431A-8555-0E7BA9369462}"/>
    <cellStyle name="Normal 5 12 3 5 2" xfId="23053" xr:uid="{E0611718-78F0-4827-A5A9-D61375D67ED3}"/>
    <cellStyle name="Normal 5 12 3 6" xfId="20183" xr:uid="{D5F3812C-6B8D-496D-A7C6-98D418887853}"/>
    <cellStyle name="Normal 5 12 4" xfId="8187" xr:uid="{BA5A9B89-0AB3-4F65-9D1E-3BFAC2E409EB}"/>
    <cellStyle name="Normal 5 12 4 2" xfId="9394" xr:uid="{321223D8-93CF-4573-AF22-C604B1E1FD2B}"/>
    <cellStyle name="Normal 5 12 4 2 2" xfId="10718" xr:uid="{B040040D-A07A-490D-8F47-AC7EC704295C}"/>
    <cellStyle name="Normal 5 12 4 2 2 2" xfId="18946" xr:uid="{A80932F8-2899-49BE-97CE-85FED8C80B27}"/>
    <cellStyle name="Normal 5 12 4 2 2 2 2" xfId="25458" xr:uid="{E08F6CA4-9053-41BB-AB05-598E87FB15F0}"/>
    <cellStyle name="Normal 5 12 4 2 2 3" xfId="22623" xr:uid="{4CA447EF-9C18-4B49-8D85-C0561D6405FF}"/>
    <cellStyle name="Normal 5 12 4 2 3" xfId="17628" xr:uid="{2C7BA7F3-B6B9-4D2C-966D-8D44879C1EF1}"/>
    <cellStyle name="Normal 5 12 4 2 3 2" xfId="24202" xr:uid="{93CBFEFE-B303-41A0-8746-E71D19E6FEF6}"/>
    <cellStyle name="Normal 5 12 4 2 4" xfId="21367" xr:uid="{97F9E41B-460C-4728-B50E-1FEFA9DAD217}"/>
    <cellStyle name="Normal 5 12 4 3" xfId="10049" xr:uid="{5CA78353-0FD7-4D5C-B3FF-CA52BF287489}"/>
    <cellStyle name="Normal 5 12 4 3 2" xfId="18277" xr:uid="{F408FB2A-900B-4139-AB47-A07D29FF9671}"/>
    <cellStyle name="Normal 5 12 4 3 2 2" xfId="24789" xr:uid="{903C98A4-EC2F-40F5-8685-B4B5282F1E23}"/>
    <cellStyle name="Normal 5 12 4 3 3" xfId="21954" xr:uid="{67643092-53B3-4130-A729-D0C4258C9138}"/>
    <cellStyle name="Normal 5 12 4 4" xfId="11164" xr:uid="{C28C23F2-0451-473C-A512-CFF857BCD5AA}"/>
    <cellStyle name="Normal 5 12 4 4 2" xfId="23054" xr:uid="{81C93B69-FBAE-4BA7-A5F3-8F5A5782D5CB}"/>
    <cellStyle name="Normal 5 12 4 5" xfId="20392" xr:uid="{A2D934DE-3A53-44F4-B3F8-FBABF956D059}"/>
    <cellStyle name="Normal 5 12 5" xfId="9631" xr:uid="{F953C127-D0CF-4B11-B1CE-21846373CACF}"/>
    <cellStyle name="Normal 5 12 5 2" xfId="17859" xr:uid="{A867F06E-C3E3-41C3-BBD6-33D45DAE8434}"/>
    <cellStyle name="Normal 5 12 5 2 2" xfId="24371" xr:uid="{AADE4D18-931C-4BB7-B442-28D56B2DB830}"/>
    <cellStyle name="Normal 5 12 5 3" xfId="21536" xr:uid="{B83B221A-7EC4-4A54-B0B6-A9DCDBD69A34}"/>
    <cellStyle name="Normal 5 12 6" xfId="19748" xr:uid="{AB5C6AC3-3E68-4306-AB4C-FDF58BF0B03F}"/>
    <cellStyle name="Normal 5 12 7" xfId="6461" xr:uid="{B34487A0-711E-487C-9D7E-6EEC66A096E6}"/>
    <cellStyle name="Normal 5 13" xfId="1246" xr:uid="{3126C6D9-5499-4453-9FCD-AD9DA38D0CC9}"/>
    <cellStyle name="Normal 5 13 2" xfId="2391" xr:uid="{2D8D8E65-4305-4807-B150-3E3792A2002E}"/>
    <cellStyle name="Normal 5 13 2 2" xfId="8395" xr:uid="{3D7CEDDA-1DBD-4D53-9747-B7C5A7463B8C}"/>
    <cellStyle name="Normal 5 13 2 2 2" xfId="10257" xr:uid="{D0EE7B4E-E13F-4B73-A737-2628A5B3B2AF}"/>
    <cellStyle name="Normal 5 13 2 2 2 2" xfId="18485" xr:uid="{A567127A-30CC-4044-9B15-4BADE9AE4F16}"/>
    <cellStyle name="Normal 5 13 2 2 2 2 2" xfId="24997" xr:uid="{C181C725-65B7-4B86-BBA3-A558635F8062}"/>
    <cellStyle name="Normal 5 13 2 2 2 3" xfId="22162" xr:uid="{3FBEB78E-4062-46C5-9691-17C913AA8EA2}"/>
    <cellStyle name="Normal 5 13 2 2 3" xfId="17075" xr:uid="{2964118E-2A78-43CF-8939-F1A9B80E7147}"/>
    <cellStyle name="Normal 5 13 2 2 3 2" xfId="23732" xr:uid="{CAE6B3E9-FD65-4D5C-80CB-1E7EF2A9B037}"/>
    <cellStyle name="Normal 5 13 2 2 4" xfId="20600" xr:uid="{921D84C5-2B9B-4DEC-B7A5-6B35BF761A32}"/>
    <cellStyle name="Normal 5 13 2 2 5" xfId="49580" xr:uid="{898A269C-9C84-46C7-9188-726446AE937A}"/>
    <cellStyle name="Normal 5 13 2 3" xfId="9397" xr:uid="{4C4B5484-4210-4072-BC0E-3A8C60AC763A}"/>
    <cellStyle name="Normal 5 13 2 3 2" xfId="10721" xr:uid="{FCD6FA3C-119C-47A1-AEEE-676A2C059A3D}"/>
    <cellStyle name="Normal 5 13 2 3 2 2" xfId="18949" xr:uid="{95BDAA04-5EFB-4086-B38E-80071F1A1C73}"/>
    <cellStyle name="Normal 5 13 2 3 2 2 2" xfId="25461" xr:uid="{EFDD46E7-63BD-4647-B4B6-F8F1C85FCE79}"/>
    <cellStyle name="Normal 5 13 2 3 2 3" xfId="22626" xr:uid="{FE2F4BFD-5A38-4C01-83F3-08BAB0794281}"/>
    <cellStyle name="Normal 5 13 2 3 3" xfId="17631" xr:uid="{9DFCE4BA-DE12-44EC-838C-5A0EF6A82CD8}"/>
    <cellStyle name="Normal 5 13 2 3 3 2" xfId="24205" xr:uid="{3ECEB346-8C7F-4225-A06A-CF41F2729652}"/>
    <cellStyle name="Normal 5 13 2 3 4" xfId="21370" xr:uid="{AF8AD387-FFF1-4638-8A00-BB3D27F6EBE5}"/>
    <cellStyle name="Normal 5 13 2 4" xfId="9839" xr:uid="{A708411F-C909-4CBA-B011-248E938AD668}"/>
    <cellStyle name="Normal 5 13 2 4 2" xfId="18067" xr:uid="{FC513A3E-94BE-4318-A176-A6BF1CB11D74}"/>
    <cellStyle name="Normal 5 13 2 4 2 2" xfId="24579" xr:uid="{407D53B0-6923-46F9-BCD7-F8367AA5802A}"/>
    <cellStyle name="Normal 5 13 2 4 3" xfId="21744" xr:uid="{64C356CA-B437-4FC8-B36A-161CC567C7C1}"/>
    <cellStyle name="Normal 5 13 2 5" xfId="11166" xr:uid="{84860B1C-88F5-4FFF-BF9B-AEF275AB477A}"/>
    <cellStyle name="Normal 5 13 2 5 2" xfId="23056" xr:uid="{FD94D518-258F-470A-A6D1-7FCA3D4C38AB}"/>
    <cellStyle name="Normal 5 13 2 6" xfId="20182" xr:uid="{B626BC21-30A2-4E0C-B6EC-E9AF8B924272}"/>
    <cellStyle name="Normal 5 13 2 7" xfId="7976" xr:uid="{F8725DCC-8633-4409-84FD-DAE209018AAD}"/>
    <cellStyle name="Normal 5 13 3" xfId="8186" xr:uid="{EDE49E73-408C-46DA-A057-CA7B2EC4F86C}"/>
    <cellStyle name="Normal 5 13 3 2" xfId="10048" xr:uid="{E505A21C-C04D-465F-85A8-6ADA4A521528}"/>
    <cellStyle name="Normal 5 13 3 2 2" xfId="18276" xr:uid="{14A38A75-F83B-4F66-92B5-9E3916ED562C}"/>
    <cellStyle name="Normal 5 13 3 2 2 2" xfId="24788" xr:uid="{EFD0FEA0-9C91-4CB6-9A25-FE88AE5CFD31}"/>
    <cellStyle name="Normal 5 13 3 2 3" xfId="21953" xr:uid="{E8126673-3981-42C7-9D1D-4C4988A05D36}"/>
    <cellStyle name="Normal 5 13 3 3" xfId="16871" xr:uid="{FD353ACA-7E98-4631-B1EF-D67957F9389E}"/>
    <cellStyle name="Normal 5 13 3 3 2" xfId="23530" xr:uid="{31754A00-0760-429B-B2FC-97888D2ACCD3}"/>
    <cellStyle name="Normal 5 13 3 4" xfId="12783" xr:uid="{013F0A07-29F5-4987-B41C-B14F571A455D}"/>
    <cellStyle name="Normal 5 13 3 5" xfId="20391" xr:uid="{41586F12-6B1E-4379-9563-E32F8D97106F}"/>
    <cellStyle name="Normal 5 13 4" xfId="9396" xr:uid="{3EBB8B0E-6E65-4042-8136-D670EF2715FF}"/>
    <cellStyle name="Normal 5 13 4 2" xfId="10720" xr:uid="{441618F4-E212-4203-B1B7-0E91E83DC326}"/>
    <cellStyle name="Normal 5 13 4 2 2" xfId="18948" xr:uid="{D040D9ED-83AF-48F9-8CBA-521056E0C6B2}"/>
    <cellStyle name="Normal 5 13 4 2 2 2" xfId="25460" xr:uid="{1678B1F1-75FC-48A6-9EA1-B36AD88A5C88}"/>
    <cellStyle name="Normal 5 13 4 2 3" xfId="22625" xr:uid="{CF7F46E4-A1BC-4F5B-9CD9-203E90005275}"/>
    <cellStyle name="Normal 5 13 4 3" xfId="17630" xr:uid="{872632A3-AF16-453B-B5FF-13C0566AAC3A}"/>
    <cellStyle name="Normal 5 13 4 3 2" xfId="24204" xr:uid="{11FA1B3A-269E-4ECA-8D88-2C3C55DE5C2B}"/>
    <cellStyle name="Normal 5 13 4 4" xfId="21369" xr:uid="{042E5B67-4162-407B-9AC5-C37293602752}"/>
    <cellStyle name="Normal 5 13 5" xfId="9630" xr:uid="{9A4EE5F2-180C-4201-9360-BD8BE422544D}"/>
    <cellStyle name="Normal 5 13 5 2" xfId="17858" xr:uid="{F4BDF0C4-A2D2-4DB8-8867-D982F01C9E82}"/>
    <cellStyle name="Normal 5 13 5 2 2" xfId="24370" xr:uid="{B43C351C-E47C-4F43-A89D-7F939C97395D}"/>
    <cellStyle name="Normal 5 13 5 3" xfId="21535" xr:uid="{6BDECD29-B902-4706-AD2C-ED8217412405}"/>
    <cellStyle name="Normal 5 13 6" xfId="11165" xr:uid="{0C5FD99D-C502-44DE-9B3B-08BBC4364A0B}"/>
    <cellStyle name="Normal 5 13 6 2" xfId="23055" xr:uid="{38DFC47B-36ED-4ADE-AB7C-679BA902C170}"/>
    <cellStyle name="Normal 5 13 7" xfId="19747" xr:uid="{8A98A36F-8D4A-4F4A-A517-8D8275F4B014}"/>
    <cellStyle name="Normal 5 13 8" xfId="6458" xr:uid="{55DF34D6-F689-4B9A-A71B-F42BE73F6878}"/>
    <cellStyle name="Normal 5 14" xfId="2387" xr:uid="{E189FC30-38CA-4C73-87B3-A6798F5A14BC}"/>
    <cellStyle name="Normal 5 14 2" xfId="3176" xr:uid="{B0EF4643-4D09-4C78-939D-8A5B9C9746BB}"/>
    <cellStyle name="Normal 5 14 2 2" xfId="4233" xr:uid="{2ED3A790-CD3E-467B-83CA-BE385205C6A7}"/>
    <cellStyle name="Normal 5 14 2 3" xfId="12784" xr:uid="{AAC14569-9EA7-4BCE-B0F3-69352126C6F0}"/>
    <cellStyle name="Normal 5 14 3" xfId="3402" xr:uid="{09D9E82D-C27A-47E0-A4DE-46CB5CAAC3D1}"/>
    <cellStyle name="Normal 5 14 3 2" xfId="4443" xr:uid="{F1E9B262-9106-4EB8-817A-43B0A31E75BB}"/>
    <cellStyle name="Normal 5 14 4" xfId="4023" xr:uid="{2F48E60D-1B2B-499C-87EF-80805C7D2B70}"/>
    <cellStyle name="Normal 5 14 5" xfId="11167" xr:uid="{7809D2C2-AF97-493F-9F30-B784A64F63D5}"/>
    <cellStyle name="Normal 5 15" xfId="1242" xr:uid="{C79D05BF-596C-4323-B847-BCE6A8568E8B}"/>
    <cellStyle name="Normal 5 15 2" xfId="3731" xr:uid="{E633A9EB-F77E-4EB2-87C6-410AD090D9BE}"/>
    <cellStyle name="Normal 5 15 3" xfId="29593" xr:uid="{0133B454-2C54-4FB1-A019-DDFE173C6796}"/>
    <cellStyle name="Normal 5 16" xfId="3055" xr:uid="{F14A2700-BE54-446A-8A7C-9FB60A849E0D}"/>
    <cellStyle name="Normal 5 16 2" xfId="4128" xr:uid="{27FBFC5B-DB2E-401B-912D-BEBA4617F8CD}"/>
    <cellStyle name="Normal 5 17" xfId="3281" xr:uid="{52475745-C075-41C1-B70C-0146DED5A573}"/>
    <cellStyle name="Normal 5 17 2" xfId="4338" xr:uid="{0425209B-056B-41DF-8B6C-93CB0D755DC2}"/>
    <cellStyle name="Normal 5 18 2" xfId="4472" xr:uid="{8DDC9D98-7FED-497D-8387-9D186832FEED}"/>
    <cellStyle name="Normal 5 19" xfId="3448" xr:uid="{4730253C-331D-4D06-993A-5687B7B044B5}"/>
    <cellStyle name="Normal 5 2" xfId="163" xr:uid="{37F19290-4F0D-42DF-8634-CB856C1866D0}"/>
    <cellStyle name="Normal 5 2 10" xfId="2392" xr:uid="{625D609E-FCD9-4F62-973D-22B6B1109E4C}"/>
    <cellStyle name="Normal 5 2 10 2" xfId="3177" xr:uid="{C909FE36-B62D-4B57-9856-78B73D804D01}"/>
    <cellStyle name="Normal 5 2 10 2 2" xfId="4234" xr:uid="{FCD9B72D-29D7-4BD5-AEB8-FD97F52DD08E}"/>
    <cellStyle name="Normal 5 2 10 2 3" xfId="23161" xr:uid="{36482485-05B0-420F-AAB3-A2BAEE1D95EB}"/>
    <cellStyle name="Normal 5 2 10 3" xfId="3403" xr:uid="{4E249EFC-2ED0-40D0-A1C0-0BAF97C4395A}"/>
    <cellStyle name="Normal 5 2 10 3 2" xfId="4444" xr:uid="{6455D3A2-2052-4DD5-B9B4-22D351EEBED1}"/>
    <cellStyle name="Normal 5 2 10 4" xfId="4024" xr:uid="{B45A6AFA-7935-4CCC-96A0-B831281D437F}"/>
    <cellStyle name="Normal 5 2 10 5" xfId="12785" xr:uid="{BCD6D0D8-4C25-4DFF-9BB2-5C78D3B1AE5B}"/>
    <cellStyle name="Normal 5 2 11" xfId="1247" xr:uid="{D5B952A5-529C-4181-BD21-636E9956E335}"/>
    <cellStyle name="Normal 5 2 11 2" xfId="3732" xr:uid="{7EF500E9-D282-4D00-837B-0883C67004C6}"/>
    <cellStyle name="Normal 5 2 11 3" xfId="29684" xr:uid="{ED9FAEBA-36D8-4641-A3C1-0F585ECE30A3}"/>
    <cellStyle name="Normal 5 2 12" xfId="3056" xr:uid="{88858B90-9FAF-4446-B120-0BE1ADC0A14B}"/>
    <cellStyle name="Normal 5 2 12 2" xfId="4129" xr:uid="{F6A0B117-1174-4B8E-AC7B-187BA345AFD3}"/>
    <cellStyle name="Normal 5 2 12 3" xfId="29594" xr:uid="{E5226F03-8844-4FF2-9CEE-16F1AE157AEE}"/>
    <cellStyle name="Normal 5 2 13" xfId="3282" xr:uid="{B619619F-FFAB-4CF7-9F84-BF03D7ADD3F3}"/>
    <cellStyle name="Normal 5 2 13 2" xfId="4339" xr:uid="{7DE7B396-99BD-4F30-B347-A2444FD83D44}"/>
    <cellStyle name="Normal 5 2 14" xfId="3432" xr:uid="{36619008-3B83-481E-ADDA-0D652226CFC4}"/>
    <cellStyle name="Normal 5 2 14 2" xfId="4473" xr:uid="{AB02FEA4-F49B-48BB-92BB-D75A5D49697F}"/>
    <cellStyle name="Normal 5 2 2" xfId="1248" xr:uid="{15C5ABFC-F41C-4D75-8432-0C57F2D7F4E0}"/>
    <cellStyle name="Normal 5 2 2 10" xfId="1249" xr:uid="{F6BDBE25-16FD-41FA-908B-C6B7BFA0FDE0}"/>
    <cellStyle name="Normal 5 2 2 10 2" xfId="2394" xr:uid="{BDA4EFBD-E58E-468E-9CD5-CD619215886F}"/>
    <cellStyle name="Normal 5 2 2 10 2 2" xfId="3178" xr:uid="{2654B8AB-ADB5-4AE5-81F4-6F70D683CFC5}"/>
    <cellStyle name="Normal 5 2 2 10 2 2 2" xfId="4235" xr:uid="{04B60187-CB01-4635-AA17-CB15694F1469}"/>
    <cellStyle name="Normal 5 2 2 10 2 2 2 2" xfId="18583" xr:uid="{81BCCCE4-DE6B-48E1-92E8-E0909A170495}"/>
    <cellStyle name="Normal 5 2 2 10 2 2 2 2 2" xfId="25095" xr:uid="{9346935A-71C2-4577-861B-812AF3DAA8A2}"/>
    <cellStyle name="Normal 5 2 2 10 2 2 2 3" xfId="22260" xr:uid="{34CDC986-CE26-40A2-BD3B-33EB155ABCA7}"/>
    <cellStyle name="Normal 5 2 2 10 2 2 2 4" xfId="10355" xr:uid="{53A6A592-1E2E-4997-A80F-2D28E07161CA}"/>
    <cellStyle name="Normal 5 2 2 10 2 2 3" xfId="17173" xr:uid="{0BE715C4-17ED-47DC-90E4-8B7C5581AF5B}"/>
    <cellStyle name="Normal 5 2 2 10 2 2 3 2" xfId="23830" xr:uid="{1C6D6C89-A551-4B4F-817F-A90DF8EE7E2E}"/>
    <cellStyle name="Normal 5 2 2 10 2 2 4" xfId="20698" xr:uid="{1E7FB76A-F4F5-424C-B206-4131E8DD47D7}"/>
    <cellStyle name="Normal 5 2 2 10 2 2 5" xfId="8493" xr:uid="{77209252-8F22-49BC-8B19-48E7A94EFD88}"/>
    <cellStyle name="Normal 5 2 2 10 2 3" xfId="3404" xr:uid="{DCF0AD55-67AF-463B-B5DB-5C7C10740808}"/>
    <cellStyle name="Normal 5 2 2 10 2 3 2" xfId="4445" xr:uid="{51957A27-AA72-4B7C-8885-1117D241333E}"/>
    <cellStyle name="Normal 5 2 2 10 2 3 2 2" xfId="18951" xr:uid="{3E16CFF6-6384-42D7-B8CD-167C16675580}"/>
    <cellStyle name="Normal 5 2 2 10 2 3 2 2 2" xfId="25463" xr:uid="{7CF432EF-33B9-4200-8344-10E749E2DE62}"/>
    <cellStyle name="Normal 5 2 2 10 2 3 2 3" xfId="22628" xr:uid="{8C2A4A07-6F59-4C33-A445-B8F700C42A73}"/>
    <cellStyle name="Normal 5 2 2 10 2 3 2 4" xfId="10723" xr:uid="{5214389C-7029-49A0-9263-7FE4CB1CB7A5}"/>
    <cellStyle name="Normal 5 2 2 10 2 3 3" xfId="17633" xr:uid="{647074E0-019D-463E-A391-0F68EBF18506}"/>
    <cellStyle name="Normal 5 2 2 10 2 3 3 2" xfId="24207" xr:uid="{347D8396-5283-4327-BAB3-061A222D028A}"/>
    <cellStyle name="Normal 5 2 2 10 2 3 4" xfId="21372" xr:uid="{9A68B2EA-38B9-4FCC-83DC-67B99C0002A5}"/>
    <cellStyle name="Normal 5 2 2 10 2 3 5" xfId="9399" xr:uid="{B304D831-FB33-4B19-9946-681FEB6634CB}"/>
    <cellStyle name="Normal 5 2 2 10 2 4" xfId="4025" xr:uid="{6929684D-82E2-43F3-89CA-492161ECFF98}"/>
    <cellStyle name="Normal 5 2 2 10 2 4 2" xfId="18165" xr:uid="{499EA55A-5867-4349-8095-7AD75AF4755E}"/>
    <cellStyle name="Normal 5 2 2 10 2 4 2 2" xfId="24677" xr:uid="{9E9FE524-DA99-45BD-8659-BF1C00484125}"/>
    <cellStyle name="Normal 5 2 2 10 2 4 3" xfId="21842" xr:uid="{15F84369-BCCC-4E5F-9AA2-67B15869FEFC}"/>
    <cellStyle name="Normal 5 2 2 10 2 4 4" xfId="9937" xr:uid="{11340A02-992D-498F-8F08-C0AA61C0E182}"/>
    <cellStyle name="Normal 5 2 2 10 2 5" xfId="11169" xr:uid="{61B37451-D19C-4EE9-BCD7-AFD5CDC4E40C}"/>
    <cellStyle name="Normal 5 2 2 10 2 5 2" xfId="23058" xr:uid="{2B6A96C7-959B-4277-9687-785E816FECA4}"/>
    <cellStyle name="Normal 5 2 2 10 2 6" xfId="20280" xr:uid="{07B451E5-9149-49D9-A0F6-E5E02FAC3163}"/>
    <cellStyle name="Normal 5 2 2 10 2 7" xfId="8074" xr:uid="{C57639F7-7CF2-4B3F-A57A-173342B52802}"/>
    <cellStyle name="Normal 5 2 2 10 3" xfId="3057" xr:uid="{17383A3F-D7D9-467E-A5A3-8D50100FA63D}"/>
    <cellStyle name="Normal 5 2 2 10 3 2" xfId="4130" xr:uid="{DFBA884B-9976-47B8-9CBB-077900911467}"/>
    <cellStyle name="Normal 5 2 2 10 3 2 2" xfId="10722" xr:uid="{5C0A71F0-7546-40B2-8B27-448FB7F9D332}"/>
    <cellStyle name="Normal 5 2 2 10 3 2 2 2" xfId="18950" xr:uid="{0492CF4D-D37A-4D03-84E9-CCBBFEA8A7FF}"/>
    <cellStyle name="Normal 5 2 2 10 3 2 2 2 2" xfId="25462" xr:uid="{7C60AD55-C206-4BAB-ACBF-6E06573EE2E0}"/>
    <cellStyle name="Normal 5 2 2 10 3 2 2 3" xfId="22627" xr:uid="{9980CD84-E26D-4608-821E-528496E6C878}"/>
    <cellStyle name="Normal 5 2 2 10 3 2 3" xfId="17632" xr:uid="{4F852553-F839-4C08-9788-9F212A9A5AD8}"/>
    <cellStyle name="Normal 5 2 2 10 3 2 3 2" xfId="24206" xr:uid="{D6474C54-AE28-4C21-95A3-BEA4F1F365D4}"/>
    <cellStyle name="Normal 5 2 2 10 3 2 4" xfId="21371" xr:uid="{38F71ED0-5360-4B68-9CE3-B55EFC3AF101}"/>
    <cellStyle name="Normal 5 2 2 10 3 2 5" xfId="9398" xr:uid="{A24CDEA7-FD84-4B24-AE29-9A1E7011E895}"/>
    <cellStyle name="Normal 5 2 2 10 3 3" xfId="10146" xr:uid="{79E4307B-7A96-4B04-A671-CD67DF742740}"/>
    <cellStyle name="Normal 5 2 2 10 3 3 2" xfId="18374" xr:uid="{5A08ED7A-384C-4BC5-8268-997D3D94A2AD}"/>
    <cellStyle name="Normal 5 2 2 10 3 3 2 2" xfId="24886" xr:uid="{C6419E68-8FDF-4F0E-86E3-7FF4A13FC464}"/>
    <cellStyle name="Normal 5 2 2 10 3 3 3" xfId="22051" xr:uid="{3239E20C-2EF9-43CD-A05C-B039A86071D9}"/>
    <cellStyle name="Normal 5 2 2 10 3 4" xfId="16965" xr:uid="{CE8C1A57-F192-4BA3-ACE3-3DB3E6A2E4A9}"/>
    <cellStyle name="Normal 5 2 2 10 3 4 2" xfId="23622" xr:uid="{42A325E6-5925-4220-AC3A-7E27E1616FBF}"/>
    <cellStyle name="Normal 5 2 2 10 3 5" xfId="20489" xr:uid="{302C0573-911C-4C33-B0E0-B8956E2FA610}"/>
    <cellStyle name="Normal 5 2 2 10 3 6" xfId="8284" xr:uid="{1E17CE9F-FB4C-4390-BFA8-85AB8B1252E0}"/>
    <cellStyle name="Normal 5 2 2 10 4" xfId="3283" xr:uid="{0ECEFF19-B5A8-4DBC-B440-2744BC9F1BBA}"/>
    <cellStyle name="Normal 5 2 2 10 4 2" xfId="4340" xr:uid="{E47D29E3-B873-4413-A6A4-DD36ACCA92FF}"/>
    <cellStyle name="Normal 5 2 2 10 4 3" xfId="8803" xr:uid="{2BDE2B58-1874-4BE6-9E1E-96BAAEA5F8AB}"/>
    <cellStyle name="Normal 5 2 2 10 5" xfId="3733" xr:uid="{774A3274-5442-44B3-825D-F4BF1E031F9A}"/>
    <cellStyle name="Normal 5 2 2 10 5 2" xfId="17956" xr:uid="{F3A9F504-34B1-446F-AC96-4B6B3B682059}"/>
    <cellStyle name="Normal 5 2 2 10 5 2 2" xfId="24468" xr:uid="{2069255E-F86E-4D64-B125-5B5AF51C00FB}"/>
    <cellStyle name="Normal 5 2 2 10 5 3" xfId="21633" xr:uid="{55045727-7427-4526-AD5F-A7045E4B95F8}"/>
    <cellStyle name="Normal 5 2 2 10 5 4" xfId="9728" xr:uid="{0A40A91F-3CB4-49FF-8C44-606466BD4402}"/>
    <cellStyle name="Normal 5 2 2 10 6" xfId="11168" xr:uid="{783217DC-D211-4395-8492-01016D39C1B2}"/>
    <cellStyle name="Normal 5 2 2 10 6 2" xfId="23057" xr:uid="{2F525A6E-2BA3-4B4A-A801-05EAC5D0C20B}"/>
    <cellStyle name="Normal 5 2 2 10 7" xfId="20071" xr:uid="{9D1BD9FE-6A77-4DA5-879D-7E2F7F5978D2}"/>
    <cellStyle name="Normal 5 2 2 10 8" xfId="7840" xr:uid="{D6D5C0C0-B1EE-4CC9-98EF-29EC4EBEFB00}"/>
    <cellStyle name="Normal 5 2 2 11" xfId="1250" xr:uid="{9C52DCE0-BABF-4016-8F1D-237F4F541B1B}"/>
    <cellStyle name="Normal 5 2 2 11 2" xfId="2395" xr:uid="{45309EA8-B417-44A5-A3A6-93EC9683B3BE}"/>
    <cellStyle name="Normal 5 2 2 11 2 2" xfId="3179" xr:uid="{D5835573-4365-4BBE-BC8B-5CD89A172C11}"/>
    <cellStyle name="Normal 5 2 2 11 2 2 2" xfId="4236" xr:uid="{342B0256-D7F4-474C-9AED-E36A0B2E4085}"/>
    <cellStyle name="Normal 5 2 2 11 2 2 2 2" xfId="18584" xr:uid="{7B53C3DD-CD6F-46B7-91EC-0FDDCB7577E6}"/>
    <cellStyle name="Normal 5 2 2 11 2 2 2 2 2" xfId="25096" xr:uid="{2A420E30-93D7-423C-B042-DEBDCA61BFFE}"/>
    <cellStyle name="Normal 5 2 2 11 2 2 2 3" xfId="22261" xr:uid="{89124F6A-2EC4-4796-A899-E375A386FA23}"/>
    <cellStyle name="Normal 5 2 2 11 2 2 2 4" xfId="10356" xr:uid="{4A174D05-8588-44A5-9C9D-1F3F42BB984B}"/>
    <cellStyle name="Normal 5 2 2 11 2 2 3" xfId="17174" xr:uid="{6B32237D-B7A0-47D1-BE36-ACA2F6CDCBF0}"/>
    <cellStyle name="Normal 5 2 2 11 2 2 3 2" xfId="23831" xr:uid="{1FE1165F-93D6-4C16-BE41-54A2FD2CA017}"/>
    <cellStyle name="Normal 5 2 2 11 2 2 4" xfId="20699" xr:uid="{8670F424-7AFA-48E4-8D2E-A71BD35243C8}"/>
    <cellStyle name="Normal 5 2 2 11 2 2 5" xfId="8494" xr:uid="{F7ECA605-DD4F-46C5-9103-C3173F740433}"/>
    <cellStyle name="Normal 5 2 2 11 2 3" xfId="3405" xr:uid="{1ABF7FF3-4765-4865-8551-DBBDDE0EFBEC}"/>
    <cellStyle name="Normal 5 2 2 11 2 3 2" xfId="4446" xr:uid="{06F0148D-E207-4A65-AEAB-0E7E1F4A2F51}"/>
    <cellStyle name="Normal 5 2 2 11 2 3 2 2" xfId="18953" xr:uid="{FB52900D-50F9-435E-BFD6-A4296BA0D46A}"/>
    <cellStyle name="Normal 5 2 2 11 2 3 2 2 2" xfId="25465" xr:uid="{4CBC31D5-6F61-453B-9337-1F5CBBA4C490}"/>
    <cellStyle name="Normal 5 2 2 11 2 3 2 3" xfId="22630" xr:uid="{F700AFF5-978F-4102-8B78-AD12E754122A}"/>
    <cellStyle name="Normal 5 2 2 11 2 3 2 4" xfId="10725" xr:uid="{B37A3C63-8302-42CF-8CAD-3475504360D3}"/>
    <cellStyle name="Normal 5 2 2 11 2 3 3" xfId="17635" xr:uid="{5C379D3D-CC29-46D9-B6DC-309EFD28617D}"/>
    <cellStyle name="Normal 5 2 2 11 2 3 3 2" xfId="24209" xr:uid="{EC39142C-DAF0-4524-9A9C-7CB3337D1726}"/>
    <cellStyle name="Normal 5 2 2 11 2 3 4" xfId="21374" xr:uid="{4421C801-32E6-4FB2-86D9-7B2C92FF802F}"/>
    <cellStyle name="Normal 5 2 2 11 2 3 5" xfId="9401" xr:uid="{3EFC2A67-282F-402A-B130-C464DCD823BA}"/>
    <cellStyle name="Normal 5 2 2 11 2 4" xfId="4026" xr:uid="{F368139A-A45A-419A-9D58-FC3AA22BC297}"/>
    <cellStyle name="Normal 5 2 2 11 2 4 2" xfId="18166" xr:uid="{FB278DD2-95A4-4267-8AFB-B28C059765F4}"/>
    <cellStyle name="Normal 5 2 2 11 2 4 2 2" xfId="24678" xr:uid="{E1A9BDE2-DBAB-4757-8291-7B6F9A1BEAC6}"/>
    <cellStyle name="Normal 5 2 2 11 2 4 3" xfId="21843" xr:uid="{95C211B1-F98D-4944-9618-2BCDA8BFB67C}"/>
    <cellStyle name="Normal 5 2 2 11 2 4 4" xfId="9938" xr:uid="{3BC3CC32-746D-42A3-BD2B-50566E21D175}"/>
    <cellStyle name="Normal 5 2 2 11 2 5" xfId="11171" xr:uid="{7E5F79E1-5C8C-4109-A731-B2CD44657732}"/>
    <cellStyle name="Normal 5 2 2 11 2 5 2" xfId="23060" xr:uid="{1E3628B5-955D-4EAF-AAF0-4966743A3C8C}"/>
    <cellStyle name="Normal 5 2 2 11 2 6" xfId="20281" xr:uid="{27F8BE35-9E65-444A-B645-20E02C043C4F}"/>
    <cellStyle name="Normal 5 2 2 11 2 7" xfId="8075" xr:uid="{29856740-5B1E-4457-9E94-26E91E288E86}"/>
    <cellStyle name="Normal 5 2 2 11 3" xfId="3058" xr:uid="{421183FC-F7F7-418C-8417-39688FD60F98}"/>
    <cellStyle name="Normal 5 2 2 11 3 2" xfId="4131" xr:uid="{84A22CA6-760B-466A-8618-E2278AC30C66}"/>
    <cellStyle name="Normal 5 2 2 11 3 2 2" xfId="10724" xr:uid="{A1ED6F78-07D1-4CB1-904C-BC15C9D2C78E}"/>
    <cellStyle name="Normal 5 2 2 11 3 2 2 2" xfId="18952" xr:uid="{A3CCAFCF-8B5C-4345-8310-418A1A15E106}"/>
    <cellStyle name="Normal 5 2 2 11 3 2 2 2 2" xfId="25464" xr:uid="{980383B4-121E-42E1-8E93-E5ECE110DB91}"/>
    <cellStyle name="Normal 5 2 2 11 3 2 2 3" xfId="22629" xr:uid="{4AD9E410-E5B8-4813-8CB1-B7C2CD67E26D}"/>
    <cellStyle name="Normal 5 2 2 11 3 2 3" xfId="17634" xr:uid="{231AF233-4C44-462C-8CF7-BFA9F089D362}"/>
    <cellStyle name="Normal 5 2 2 11 3 2 3 2" xfId="24208" xr:uid="{EDC6F9A5-2838-4A03-8659-6982544D4804}"/>
    <cellStyle name="Normal 5 2 2 11 3 2 4" xfId="21373" xr:uid="{58712BF6-8AE4-4718-909C-600DB3E5E521}"/>
    <cellStyle name="Normal 5 2 2 11 3 2 5" xfId="9400" xr:uid="{D10C0750-B76F-4EB6-8C45-91DD04C09DBD}"/>
    <cellStyle name="Normal 5 2 2 11 3 3" xfId="10147" xr:uid="{6D013FFD-C7DD-468F-B964-8EC5A013FA21}"/>
    <cellStyle name="Normal 5 2 2 11 3 3 2" xfId="18375" xr:uid="{DA139FEA-2898-4109-B4CD-EE259C66EA5B}"/>
    <cellStyle name="Normal 5 2 2 11 3 3 2 2" xfId="24887" xr:uid="{52C3D97A-49A5-42D4-A350-FFF7425F0FF8}"/>
    <cellStyle name="Normal 5 2 2 11 3 3 3" xfId="22052" xr:uid="{A6AE4E4F-173A-4DC3-B51A-4DAEC804A4F7}"/>
    <cellStyle name="Normal 5 2 2 11 3 4" xfId="16966" xr:uid="{84ECA178-4B7D-4615-AC3D-75759907623E}"/>
    <cellStyle name="Normal 5 2 2 11 3 4 2" xfId="23623" xr:uid="{F0460E6A-3814-419B-AF93-AE17361AFBB9}"/>
    <cellStyle name="Normal 5 2 2 11 3 5" xfId="20490" xr:uid="{81D8DC3C-C533-47FB-909F-51C35A2AE5A2}"/>
    <cellStyle name="Normal 5 2 2 11 3 6" xfId="8285" xr:uid="{DEF29D4A-0526-4EF6-96C6-40C872B80D4B}"/>
    <cellStyle name="Normal 5 2 2 11 4" xfId="3284" xr:uid="{D570E7B9-257B-49AF-9551-F140AE8C8309}"/>
    <cellStyle name="Normal 5 2 2 11 4 2" xfId="4341" xr:uid="{FAD0BA6D-2991-4CB6-8B55-2C7377D477A0}"/>
    <cellStyle name="Normal 5 2 2 11 4 3" xfId="8804" xr:uid="{D6C93004-15F2-4C05-BB18-DA7972C23643}"/>
    <cellStyle name="Normal 5 2 2 11 5" xfId="3734" xr:uid="{D91FD632-6773-4108-8C66-5CD9C55EE5CF}"/>
    <cellStyle name="Normal 5 2 2 11 5 2" xfId="17957" xr:uid="{60568612-D0C2-4F6D-A37E-747A61713F17}"/>
    <cellStyle name="Normal 5 2 2 11 5 2 2" xfId="24469" xr:uid="{830776C8-20CA-4402-BB36-82BD6B00964E}"/>
    <cellStyle name="Normal 5 2 2 11 5 3" xfId="21634" xr:uid="{DA871C7C-FC25-49A8-9375-538CE0C2DAA0}"/>
    <cellStyle name="Normal 5 2 2 11 5 4" xfId="9729" xr:uid="{0F7348F3-0942-44FC-A467-DA1E8B17BAD1}"/>
    <cellStyle name="Normal 5 2 2 11 6" xfId="11170" xr:uid="{01C3E4D2-6CFF-4FDE-8233-147D7011F2F6}"/>
    <cellStyle name="Normal 5 2 2 11 6 2" xfId="23059" xr:uid="{442DA04C-A1DA-45CC-B4C3-A1C96F1C1C8C}"/>
    <cellStyle name="Normal 5 2 2 11 7" xfId="20072" xr:uid="{8066975F-0AAA-4C3F-931D-A9CE013C103D}"/>
    <cellStyle name="Normal 5 2 2 11 8" xfId="7841" xr:uid="{2EF98DD2-400A-48F9-BE3C-619F30673EA1}"/>
    <cellStyle name="Normal 5 2 2 12" xfId="1251" xr:uid="{1B3CE4A1-126D-4BFF-BD6B-60B769F8F7F8}"/>
    <cellStyle name="Normal 5 2 2 12 2" xfId="2396" xr:uid="{516D9D16-92FD-4262-A84F-3AEBC1B9CB0A}"/>
    <cellStyle name="Normal 5 2 2 12 2 2" xfId="3180" xr:uid="{DDE47766-3032-4F1F-815F-47F2C1A01538}"/>
    <cellStyle name="Normal 5 2 2 12 2 2 2" xfId="4237" xr:uid="{88F7CA53-2F83-47E8-BCBD-EBB89C224154}"/>
    <cellStyle name="Normal 5 2 2 12 2 2 2 2" xfId="18585" xr:uid="{4717C4EC-2EA8-459C-8CFD-31470E60EEA7}"/>
    <cellStyle name="Normal 5 2 2 12 2 2 2 2 2" xfId="25097" xr:uid="{397A6CFF-656C-4B30-AFD0-8EADC706233C}"/>
    <cellStyle name="Normal 5 2 2 12 2 2 2 3" xfId="22262" xr:uid="{871EC223-1879-42C2-9E21-7037E36903B9}"/>
    <cellStyle name="Normal 5 2 2 12 2 2 2 4" xfId="10357" xr:uid="{553E9A7D-4997-4F9D-8C5F-6D8297E55A80}"/>
    <cellStyle name="Normal 5 2 2 12 2 2 3" xfId="17175" xr:uid="{A7465480-793E-4A26-A220-56E9C3B18896}"/>
    <cellStyle name="Normal 5 2 2 12 2 2 3 2" xfId="23832" xr:uid="{469096A4-FB43-446E-B885-D0EC2931BA3D}"/>
    <cellStyle name="Normal 5 2 2 12 2 2 4" xfId="20700" xr:uid="{221DB316-42D9-4A23-B8AD-4AFCC7EA0FF1}"/>
    <cellStyle name="Normal 5 2 2 12 2 2 5" xfId="8495" xr:uid="{1FEC9447-681E-464B-B84D-61E92D85DA6B}"/>
    <cellStyle name="Normal 5 2 2 12 2 3" xfId="3406" xr:uid="{8F618813-EECC-4179-BA28-8593B5502E77}"/>
    <cellStyle name="Normal 5 2 2 12 2 3 2" xfId="4447" xr:uid="{7E885BDB-A40A-46E2-B54F-3DF0441ED788}"/>
    <cellStyle name="Normal 5 2 2 12 2 3 2 2" xfId="18955" xr:uid="{406FFEF3-727D-458C-9B1C-51894E4BC20C}"/>
    <cellStyle name="Normal 5 2 2 12 2 3 2 2 2" xfId="25467" xr:uid="{2B2AFCEB-D6FE-4140-B99E-D98C89954CFB}"/>
    <cellStyle name="Normal 5 2 2 12 2 3 2 3" xfId="22632" xr:uid="{86D2545C-44E5-4A76-B8BB-0921754E40F6}"/>
    <cellStyle name="Normal 5 2 2 12 2 3 2 4" xfId="10727" xr:uid="{2623A4F2-701C-4403-9D9B-DA623383261A}"/>
    <cellStyle name="Normal 5 2 2 12 2 3 3" xfId="17637" xr:uid="{BF2AFF0B-823E-4605-B6F2-F223AD1BCA87}"/>
    <cellStyle name="Normal 5 2 2 12 2 3 3 2" xfId="24211" xr:uid="{A3FA6F03-E3B7-4969-B55F-161A15C55019}"/>
    <cellStyle name="Normal 5 2 2 12 2 3 4" xfId="21376" xr:uid="{B47C9B38-047D-4F22-A343-1370ABE47AFE}"/>
    <cellStyle name="Normal 5 2 2 12 2 3 5" xfId="9403" xr:uid="{33AC5D20-C2A5-4ACC-B20E-A8998400F259}"/>
    <cellStyle name="Normal 5 2 2 12 2 4" xfId="4027" xr:uid="{62C75CC5-A460-4448-8AE1-786F6E7A9F5B}"/>
    <cellStyle name="Normal 5 2 2 12 2 4 2" xfId="18167" xr:uid="{2848F745-8996-47A9-8680-55DEE9AC53AE}"/>
    <cellStyle name="Normal 5 2 2 12 2 4 2 2" xfId="24679" xr:uid="{91BC133B-E314-4EAF-8893-DA10D9530FF9}"/>
    <cellStyle name="Normal 5 2 2 12 2 4 3" xfId="21844" xr:uid="{7090BA47-B0D7-46D5-B8FC-E69D5E10A572}"/>
    <cellStyle name="Normal 5 2 2 12 2 4 4" xfId="9939" xr:uid="{CCBDA70A-D83A-448C-A477-ACCBF1A950CC}"/>
    <cellStyle name="Normal 5 2 2 12 2 5" xfId="11173" xr:uid="{6F8A8A03-3027-4103-9F6A-13CF97184BA3}"/>
    <cellStyle name="Normal 5 2 2 12 2 5 2" xfId="23062" xr:uid="{6102FEBB-5631-49A9-A724-F43425396F67}"/>
    <cellStyle name="Normal 5 2 2 12 2 6" xfId="20282" xr:uid="{344851D3-6FE9-4EA7-9A4F-E5A548D0B994}"/>
    <cellStyle name="Normal 5 2 2 12 2 7" xfId="8076" xr:uid="{211950BE-A969-4168-85A3-DE0FDDEF1DEB}"/>
    <cellStyle name="Normal 5 2 2 12 3" xfId="3059" xr:uid="{ACCBF63A-E679-4E7D-95DF-297F36CED97D}"/>
    <cellStyle name="Normal 5 2 2 12 3 2" xfId="4132" xr:uid="{B13BF0C7-8F1B-4B52-929C-6B2EC9BD9907}"/>
    <cellStyle name="Normal 5 2 2 12 3 2 2" xfId="10726" xr:uid="{6E9825F8-7255-4993-A56B-DE5BE9B1AE32}"/>
    <cellStyle name="Normal 5 2 2 12 3 2 2 2" xfId="18954" xr:uid="{D1F7795E-C128-4FE2-BDED-9E42B1100F19}"/>
    <cellStyle name="Normal 5 2 2 12 3 2 2 2 2" xfId="25466" xr:uid="{A325C38C-06FD-4015-ADF0-6EB69B8122F7}"/>
    <cellStyle name="Normal 5 2 2 12 3 2 2 3" xfId="22631" xr:uid="{53BBC991-CF46-4045-A2D5-B5A34F323A6D}"/>
    <cellStyle name="Normal 5 2 2 12 3 2 3" xfId="17636" xr:uid="{55C4F807-E1A4-427C-9C8E-2F26DE13DEE1}"/>
    <cellStyle name="Normal 5 2 2 12 3 2 3 2" xfId="24210" xr:uid="{6885E1A7-20CA-4CCC-BF03-5530F03AE397}"/>
    <cellStyle name="Normal 5 2 2 12 3 2 4" xfId="21375" xr:uid="{22C301EA-2D5D-4295-9C85-470B872CABA7}"/>
    <cellStyle name="Normal 5 2 2 12 3 2 5" xfId="9402" xr:uid="{35071C95-2A3A-4872-AD57-03CDF55E91D1}"/>
    <cellStyle name="Normal 5 2 2 12 3 3" xfId="10148" xr:uid="{FC41864E-6791-4A5F-94B5-0DEC50070D80}"/>
    <cellStyle name="Normal 5 2 2 12 3 3 2" xfId="18376" xr:uid="{4CAD0021-16EB-4307-9F6F-FD33CCAFF63F}"/>
    <cellStyle name="Normal 5 2 2 12 3 3 2 2" xfId="24888" xr:uid="{B8830441-8E4C-4C66-A48B-5DFC04B9F1A1}"/>
    <cellStyle name="Normal 5 2 2 12 3 3 3" xfId="22053" xr:uid="{D2846821-899F-49EF-A1D2-B3BE2594AD33}"/>
    <cellStyle name="Normal 5 2 2 12 3 4" xfId="16967" xr:uid="{546BC14C-79CC-4076-BD14-C97E1AD6B199}"/>
    <cellStyle name="Normal 5 2 2 12 3 4 2" xfId="23624" xr:uid="{CF3FB116-5A44-4A0C-ADD9-20A07F37A68B}"/>
    <cellStyle name="Normal 5 2 2 12 3 5" xfId="20491" xr:uid="{E8979386-4CC7-4DFC-9A5F-BE66EC737B2A}"/>
    <cellStyle name="Normal 5 2 2 12 3 6" xfId="8286" xr:uid="{431D906E-361E-42C3-875F-F274055A9B27}"/>
    <cellStyle name="Normal 5 2 2 12 4" xfId="3285" xr:uid="{B9BF6007-4672-484C-B545-6188D4CBD516}"/>
    <cellStyle name="Normal 5 2 2 12 4 2" xfId="4342" xr:uid="{6A61E2EA-C509-4987-86DE-A7ED667E00BB}"/>
    <cellStyle name="Normal 5 2 2 12 4 3" xfId="8805" xr:uid="{61BDC61B-B220-49CB-BB98-00C3BE8D1E1F}"/>
    <cellStyle name="Normal 5 2 2 12 5" xfId="3735" xr:uid="{6532B363-29FD-4D91-9FC1-544068C8B8BC}"/>
    <cellStyle name="Normal 5 2 2 12 5 2" xfId="17958" xr:uid="{D2A7A15C-8806-426E-B02C-D6B28A2BB2AF}"/>
    <cellStyle name="Normal 5 2 2 12 5 2 2" xfId="24470" xr:uid="{651FC2E1-CFFC-4DBB-BB8F-07D5C95FB993}"/>
    <cellStyle name="Normal 5 2 2 12 5 3" xfId="21635" xr:uid="{FDF052CC-A403-4496-97C8-3E806872D19F}"/>
    <cellStyle name="Normal 5 2 2 12 5 4" xfId="9730" xr:uid="{92A1AEEF-265E-409A-A118-418A60FD3F59}"/>
    <cellStyle name="Normal 5 2 2 12 6" xfId="11172" xr:uid="{FC7C0675-D53A-4719-ABCD-0FA7A43F3818}"/>
    <cellStyle name="Normal 5 2 2 12 6 2" xfId="23061" xr:uid="{77FB979F-8F7B-49EE-92E7-4F0371174718}"/>
    <cellStyle name="Normal 5 2 2 12 7" xfId="20073" xr:uid="{7E5556EA-9E3F-41E1-BC9E-0D305112F9AD}"/>
    <cellStyle name="Normal 5 2 2 12 8" xfId="7842" xr:uid="{3AAA3E47-9235-4FDA-B911-6447A7D90DEE}"/>
    <cellStyle name="Normal 5 2 2 13" xfId="1252" xr:uid="{BF4AAC8E-09BE-48B3-A5EC-55F8E1FF6F32}"/>
    <cellStyle name="Normal 5 2 2 13 2" xfId="2397" xr:uid="{804B7F05-08B9-4DD1-BE24-94FAD0138331}"/>
    <cellStyle name="Normal 5 2 2 13 2 2" xfId="3181" xr:uid="{BA1E0D7E-1EB3-4BBB-B370-455AC287A186}"/>
    <cellStyle name="Normal 5 2 2 13 2 2 2" xfId="4238" xr:uid="{5AC1F05F-661B-452D-9E08-E4A7DEA03E74}"/>
    <cellStyle name="Normal 5 2 2 13 2 2 2 2" xfId="18586" xr:uid="{369FB59F-8C03-4AA0-AF71-FF67F3F0804B}"/>
    <cellStyle name="Normal 5 2 2 13 2 2 2 2 2" xfId="25098" xr:uid="{7C8D0C12-6BD3-44B8-A682-DC245B55EBE5}"/>
    <cellStyle name="Normal 5 2 2 13 2 2 2 3" xfId="22263" xr:uid="{D4BC2F6F-94FB-42CD-9CF9-FF1895ECBED5}"/>
    <cellStyle name="Normal 5 2 2 13 2 2 2 4" xfId="10358" xr:uid="{003BF1A7-7571-4977-A306-787608697EFD}"/>
    <cellStyle name="Normal 5 2 2 13 2 2 3" xfId="17176" xr:uid="{8D842752-2EF8-44BD-8B70-1C3E9B09CF11}"/>
    <cellStyle name="Normal 5 2 2 13 2 2 3 2" xfId="23833" xr:uid="{7C3D1B3E-AE63-4F22-BDF1-05967C357B73}"/>
    <cellStyle name="Normal 5 2 2 13 2 2 4" xfId="20701" xr:uid="{E4439C51-411E-46AF-9CB6-F8BD0EA27C84}"/>
    <cellStyle name="Normal 5 2 2 13 2 2 5" xfId="8496" xr:uid="{83A85711-1217-49F5-A0A9-3C9D8E8D4C6C}"/>
    <cellStyle name="Normal 5 2 2 13 2 3" xfId="3407" xr:uid="{406D0A3C-67FD-4A54-B9B8-06FEF7795FA0}"/>
    <cellStyle name="Normal 5 2 2 13 2 3 2" xfId="4448" xr:uid="{99D9B0F2-9F69-4689-8669-8CADC7BA84B6}"/>
    <cellStyle name="Normal 5 2 2 13 2 3 2 2" xfId="18957" xr:uid="{D2DCC635-44D2-42CE-82F8-A50466B82E58}"/>
    <cellStyle name="Normal 5 2 2 13 2 3 2 2 2" xfId="25469" xr:uid="{7ABE28BD-ECF9-4C1C-9099-B356297530E0}"/>
    <cellStyle name="Normal 5 2 2 13 2 3 2 3" xfId="22634" xr:uid="{5F35CF51-2F36-43F1-BA0C-A08D5436909F}"/>
    <cellStyle name="Normal 5 2 2 13 2 3 2 4" xfId="10729" xr:uid="{497A06E8-907B-4491-89D9-94573B9044FD}"/>
    <cellStyle name="Normal 5 2 2 13 2 3 3" xfId="17639" xr:uid="{250D12B0-A5DB-4511-A093-486CF824EE96}"/>
    <cellStyle name="Normal 5 2 2 13 2 3 3 2" xfId="24213" xr:uid="{3C518182-75BA-4718-B18B-E618078A1D2A}"/>
    <cellStyle name="Normal 5 2 2 13 2 3 4" xfId="21378" xr:uid="{B808CAE8-3F53-4FE0-A446-F4AE573A2244}"/>
    <cellStyle name="Normal 5 2 2 13 2 3 5" xfId="9405" xr:uid="{1642987A-C559-46F4-97D8-3779324DF77C}"/>
    <cellStyle name="Normal 5 2 2 13 2 4" xfId="4028" xr:uid="{6233DD85-EF2B-46A4-99C8-C59C8ADEB16A}"/>
    <cellStyle name="Normal 5 2 2 13 2 4 2" xfId="18168" xr:uid="{F518C5BE-6131-494F-9004-7B2105D71A43}"/>
    <cellStyle name="Normal 5 2 2 13 2 4 2 2" xfId="24680" xr:uid="{6CC8D11D-E32F-4180-BD59-77080FCC73FB}"/>
    <cellStyle name="Normal 5 2 2 13 2 4 3" xfId="21845" xr:uid="{8FBA69C7-7E08-485E-9017-A9A933394B45}"/>
    <cellStyle name="Normal 5 2 2 13 2 4 4" xfId="9940" xr:uid="{B0F5862C-7B41-459D-89D1-F96EF6ED4BAE}"/>
    <cellStyle name="Normal 5 2 2 13 2 5" xfId="11175" xr:uid="{AF64CA53-AEE4-40BB-BDB0-09B79097943B}"/>
    <cellStyle name="Normal 5 2 2 13 2 5 2" xfId="23064" xr:uid="{9C4A13F8-8106-44A5-B3D4-1B3756AC158C}"/>
    <cellStyle name="Normal 5 2 2 13 2 6" xfId="20283" xr:uid="{76F9BE87-198A-4D62-8271-8DD9EA93E4C5}"/>
    <cellStyle name="Normal 5 2 2 13 2 7" xfId="8077" xr:uid="{1215304A-C8BC-4F04-8194-5F24BDBF6F3F}"/>
    <cellStyle name="Normal 5 2 2 13 3" xfId="3060" xr:uid="{CB4A233A-2D1D-43A0-A546-22420B86CFCC}"/>
    <cellStyle name="Normal 5 2 2 13 3 2" xfId="4133" xr:uid="{3B5735E9-10EE-4F64-AD05-305BF51B2A88}"/>
    <cellStyle name="Normal 5 2 2 13 3 2 2" xfId="10728" xr:uid="{248027B0-FCE3-4FF0-8B03-B40D39314C82}"/>
    <cellStyle name="Normal 5 2 2 13 3 2 2 2" xfId="18956" xr:uid="{CD2E01F6-36E8-451A-BFA9-62B83A8CA44C}"/>
    <cellStyle name="Normal 5 2 2 13 3 2 2 2 2" xfId="25468" xr:uid="{45E7EA84-980A-4C59-BCDC-958CBF52A330}"/>
    <cellStyle name="Normal 5 2 2 13 3 2 2 3" xfId="22633" xr:uid="{868C3853-E37C-4AB0-B51A-3C678C21871B}"/>
    <cellStyle name="Normal 5 2 2 13 3 2 3" xfId="17638" xr:uid="{CB6480E3-A12D-460E-ADC1-8200989EAE9F}"/>
    <cellStyle name="Normal 5 2 2 13 3 2 3 2" xfId="24212" xr:uid="{61D4756D-E13A-4D1E-95A8-325FCDDD8148}"/>
    <cellStyle name="Normal 5 2 2 13 3 2 4" xfId="21377" xr:uid="{692F853D-65BC-46F7-82A0-E31A115A0988}"/>
    <cellStyle name="Normal 5 2 2 13 3 2 5" xfId="9404" xr:uid="{AA4901B6-6646-4C85-9999-1A833B8149CE}"/>
    <cellStyle name="Normal 5 2 2 13 3 3" xfId="10149" xr:uid="{298F8C94-B123-4233-B677-7FA3D4F879C8}"/>
    <cellStyle name="Normal 5 2 2 13 3 3 2" xfId="18377" xr:uid="{F361BB8E-C791-4E9C-94D7-C69E4C4D97B7}"/>
    <cellStyle name="Normal 5 2 2 13 3 3 2 2" xfId="24889" xr:uid="{A85BD8F1-D515-4405-93DE-EFCBAFC5F022}"/>
    <cellStyle name="Normal 5 2 2 13 3 3 3" xfId="22054" xr:uid="{BA0E44FF-C217-418B-9B1D-760E83B690C4}"/>
    <cellStyle name="Normal 5 2 2 13 3 4" xfId="16968" xr:uid="{78B7DFDD-6100-4645-BFC3-A7A7D0828F0F}"/>
    <cellStyle name="Normal 5 2 2 13 3 4 2" xfId="23625" xr:uid="{0E7A6458-583A-432D-858C-CB569B799DCB}"/>
    <cellStyle name="Normal 5 2 2 13 3 5" xfId="20492" xr:uid="{71775EF1-613B-484E-8B07-1FF48A76599C}"/>
    <cellStyle name="Normal 5 2 2 13 3 6" xfId="8287" xr:uid="{74AC07E2-1927-4F24-A80E-BE5DE6518228}"/>
    <cellStyle name="Normal 5 2 2 13 4" xfId="3286" xr:uid="{4AA7D118-87ED-4B44-8EFC-0C6A32EBC2CE}"/>
    <cellStyle name="Normal 5 2 2 13 4 2" xfId="4343" xr:uid="{A5B30980-3B42-4D6D-BA1E-1227B3D8D4EF}"/>
    <cellStyle name="Normal 5 2 2 13 4 3" xfId="8806" xr:uid="{D9FFEF84-7271-414E-A9BF-D3F83FC02E91}"/>
    <cellStyle name="Normal 5 2 2 13 5" xfId="3736" xr:uid="{7ADD02AE-BE52-4E59-B27D-917F683F7895}"/>
    <cellStyle name="Normal 5 2 2 13 5 2" xfId="17959" xr:uid="{E4CD3EC6-8F44-4EAE-838A-73B28E5F8749}"/>
    <cellStyle name="Normal 5 2 2 13 5 2 2" xfId="24471" xr:uid="{24110756-6F66-4483-B723-FF5616E71CD9}"/>
    <cellStyle name="Normal 5 2 2 13 5 3" xfId="21636" xr:uid="{CC836E73-BFF4-4449-9B91-47DE330783D6}"/>
    <cellStyle name="Normal 5 2 2 13 5 4" xfId="9731" xr:uid="{6C7533FC-D739-4FD0-B270-68A394FF92A4}"/>
    <cellStyle name="Normal 5 2 2 13 6" xfId="11174" xr:uid="{F3CBC0A8-5687-486D-91E9-38787E34AEA6}"/>
    <cellStyle name="Normal 5 2 2 13 6 2" xfId="23063" xr:uid="{0FC960DB-1D4B-4289-B9A4-6C42CFFF11DD}"/>
    <cellStyle name="Normal 5 2 2 13 7" xfId="20074" xr:uid="{75CADCBB-FB6D-4ED3-93DD-6A1EA9389586}"/>
    <cellStyle name="Normal 5 2 2 13 8" xfId="7843" xr:uid="{81998660-65E4-40DF-BB66-A1E0A89767C2}"/>
    <cellStyle name="Normal 5 2 2 14" xfId="2393" xr:uid="{A8511C60-D274-4BEE-BF05-A412C795ADF1}"/>
    <cellStyle name="Normal 5 2 2 15" xfId="11176" xr:uid="{A764F510-ACED-4789-A02D-B3198BDA2726}"/>
    <cellStyle name="Normal 5 2 2 16" xfId="4546" xr:uid="{DE1BA4D9-01F2-4FCD-93AA-3577B8CA3F44}"/>
    <cellStyle name="Normal 5 2 2 2" xfId="1253" xr:uid="{A0573227-D930-466A-BCA5-5239FC1F292C}"/>
    <cellStyle name="Normal 5 2 2 2 10" xfId="1254" xr:uid="{6ECC1D8C-C1A7-4EF9-8F94-2B182B80D712}"/>
    <cellStyle name="Normal 5 2 2 2 10 2" xfId="2399" xr:uid="{C120BC96-D433-4293-A623-B45C220C6D87}"/>
    <cellStyle name="Normal 5 2 2 2 11" xfId="1255" xr:uid="{81864CA8-F4A2-4653-8FE5-CF9B0C109FA9}"/>
    <cellStyle name="Normal 5 2 2 2 11 2" xfId="2400" xr:uid="{849EC73E-6BBC-47AD-9EF9-8E295721625F}"/>
    <cellStyle name="Normal 5 2 2 2 12" xfId="1256" xr:uid="{54C397EA-0FB9-42A3-818C-FF21480163AB}"/>
    <cellStyle name="Normal 5 2 2 2 12 2" xfId="2401" xr:uid="{299F795D-3B4F-45FD-87CB-5B8D7E6AD93F}"/>
    <cellStyle name="Normal 5 2 2 2 13" xfId="1257" xr:uid="{EBA43112-3F49-42DE-853C-99FE4CB59D1C}"/>
    <cellStyle name="Normal 5 2 2 2 13 2" xfId="2402" xr:uid="{42CC5321-5EA4-4728-9983-BFCA564CD901}"/>
    <cellStyle name="Normal 5 2 2 2 14" xfId="2398" xr:uid="{BF77AC4D-C6AC-480D-8EA4-3BA342AC1180}"/>
    <cellStyle name="Normal 5 2 2 2 14 2" xfId="3182" xr:uid="{9E29DB46-4AFA-4B5D-9249-EC0065CB052F}"/>
    <cellStyle name="Normal 5 2 2 2 14 2 2" xfId="4239" xr:uid="{6D737A2B-AA6A-47AD-BCDA-FF6604AD7B66}"/>
    <cellStyle name="Normal 5 2 2 2 14 2 2 2" xfId="10359" xr:uid="{7B397A50-94FB-41C7-9A83-A8C1E734FF25}"/>
    <cellStyle name="Normal 5 2 2 2 14 2 2 2 2" xfId="18587" xr:uid="{0B498D02-D7F4-41CC-BE17-E773C9C00342}"/>
    <cellStyle name="Normal 5 2 2 2 14 2 2 2 2 2" xfId="25099" xr:uid="{DB40C337-2BE8-44A0-9AAB-FC6BA501DEAB}"/>
    <cellStyle name="Normal 5 2 2 2 14 2 2 2 3" xfId="22264" xr:uid="{A30786C6-02B2-4025-8C2F-63C0EF3E74BB}"/>
    <cellStyle name="Normal 5 2 2 2 14 2 2 3" xfId="17177" xr:uid="{29CDCF98-DCE1-4825-A322-21A1AECFB6E0}"/>
    <cellStyle name="Normal 5 2 2 2 14 2 2 3 2" xfId="23834" xr:uid="{FB8C202C-9883-4265-9A45-46D9BE175BB6}"/>
    <cellStyle name="Normal 5 2 2 2 14 2 2 4" xfId="20702" xr:uid="{1B474F49-6E1D-49E0-AF3B-FA16F3CCA73D}"/>
    <cellStyle name="Normal 5 2 2 2 14 2 2 5" xfId="8497" xr:uid="{0F8A85A0-2A3A-4073-B4C8-6C2DD0DD38D0}"/>
    <cellStyle name="Normal 5 2 2 2 14 2 3" xfId="9407" xr:uid="{D850E765-B6A1-4543-B3F3-2AE4FFF277F1}"/>
    <cellStyle name="Normal 5 2 2 2 14 2 3 2" xfId="10731" xr:uid="{E175270E-D355-46AD-BB99-9D86542C0B64}"/>
    <cellStyle name="Normal 5 2 2 2 14 2 3 2 2" xfId="18959" xr:uid="{E092BBFD-1CE6-4F4E-99C4-C76AD42CB4AE}"/>
    <cellStyle name="Normal 5 2 2 2 14 2 3 2 2 2" xfId="25471" xr:uid="{DB302BFD-D485-4382-8871-10CF73F807FC}"/>
    <cellStyle name="Normal 5 2 2 2 14 2 3 2 3" xfId="22636" xr:uid="{43E690E0-BB51-4105-9568-5D0860001984}"/>
    <cellStyle name="Normal 5 2 2 2 14 2 3 3" xfId="17641" xr:uid="{ACEAE694-00DF-4653-91D6-DB1DCFEFEFBF}"/>
    <cellStyle name="Normal 5 2 2 2 14 2 3 3 2" xfId="24215" xr:uid="{59E76EB7-68D3-482A-AEB8-3F8913F787C1}"/>
    <cellStyle name="Normal 5 2 2 2 14 2 3 4" xfId="21380" xr:uid="{6832A6C8-3B69-48BC-89AE-9C163EF8A3E0}"/>
    <cellStyle name="Normal 5 2 2 2 14 2 4" xfId="9941" xr:uid="{39294CD7-9936-4199-AA68-B04C3451F916}"/>
    <cellStyle name="Normal 5 2 2 2 14 2 4 2" xfId="18169" xr:uid="{F8AF8CA0-EDEF-4DBE-92EE-D51E4BE4B869}"/>
    <cellStyle name="Normal 5 2 2 2 14 2 4 2 2" xfId="24681" xr:uid="{69AE2408-1DFC-457B-AB41-D1EE056B21BE}"/>
    <cellStyle name="Normal 5 2 2 2 14 2 4 3" xfId="21846" xr:uid="{32224553-4428-4BF1-BA23-868C7CE0578E}"/>
    <cellStyle name="Normal 5 2 2 2 14 2 5" xfId="11179" xr:uid="{C30F16A8-F461-4E0B-ABEC-835EA70B53EA}"/>
    <cellStyle name="Normal 5 2 2 2 14 2 5 2" xfId="23067" xr:uid="{C3822D24-4E9E-43A7-BE8F-A69436B260F8}"/>
    <cellStyle name="Normal 5 2 2 2 14 2 6" xfId="20284" xr:uid="{7E3FFE4A-16F6-42D2-A96C-0994C8F14E94}"/>
    <cellStyle name="Normal 5 2 2 2 14 2 7" xfId="8078" xr:uid="{3CCE6620-D842-4895-AC8C-ED9AF4D8E175}"/>
    <cellStyle name="Normal 5 2 2 2 14 3" xfId="3408" xr:uid="{3B2B169A-4E1C-4845-954B-E67342AEDD53}"/>
    <cellStyle name="Normal 5 2 2 2 14 3 2" xfId="4449" xr:uid="{D2152EBF-09FA-4FDB-8590-98437C354DF8}"/>
    <cellStyle name="Normal 5 2 2 2 14 3 2 2" xfId="18378" xr:uid="{BEBA9CFB-C937-45C4-B627-C6AD7ED4B1CF}"/>
    <cellStyle name="Normal 5 2 2 2 14 3 2 2 2" xfId="24890" xr:uid="{2E111A06-3EA3-4434-A604-26295C7B94CC}"/>
    <cellStyle name="Normal 5 2 2 2 14 3 2 3" xfId="22055" xr:uid="{DAE28473-5C1F-4B1A-87C0-25B691C8A78A}"/>
    <cellStyle name="Normal 5 2 2 2 14 3 2 4" xfId="10150" xr:uid="{A0111F53-93EE-465E-A693-821EACFED2FB}"/>
    <cellStyle name="Normal 5 2 2 2 14 3 3" xfId="16969" xr:uid="{088C5763-BCC6-4DF8-B27D-EE8C8A9CA617}"/>
    <cellStyle name="Normal 5 2 2 2 14 3 3 2" xfId="23626" xr:uid="{B8E7D623-3404-4266-834B-03F3938C6094}"/>
    <cellStyle name="Normal 5 2 2 2 14 3 4" xfId="20493" xr:uid="{4B623A3D-5C0A-42FC-9103-1EF62C2F2A71}"/>
    <cellStyle name="Normal 5 2 2 2 14 3 5" xfId="8288" xr:uid="{C32933EC-3994-42E2-9CCA-79E845064907}"/>
    <cellStyle name="Normal 5 2 2 2 14 4" xfId="4029" xr:uid="{01380349-7A27-45C7-98DA-7AB7A33EE409}"/>
    <cellStyle name="Normal 5 2 2 2 14 4 2" xfId="10730" xr:uid="{11A5B7F2-89B0-43D1-B0E9-93B68FF4FBFE}"/>
    <cellStyle name="Normal 5 2 2 2 14 4 2 2" xfId="18958" xr:uid="{27C05E32-26BE-491D-BDFA-28E4A268E09D}"/>
    <cellStyle name="Normal 5 2 2 2 14 4 2 2 2" xfId="25470" xr:uid="{C9986EB7-C063-413A-9EA9-35AEB1B961E7}"/>
    <cellStyle name="Normal 5 2 2 2 14 4 2 3" xfId="22635" xr:uid="{FBE651B6-BA3E-41A3-A086-3A10C7001E05}"/>
    <cellStyle name="Normal 5 2 2 2 14 4 3" xfId="17640" xr:uid="{EFA163DC-B820-4128-84F2-3E1B15AAE312}"/>
    <cellStyle name="Normal 5 2 2 2 14 4 3 2" xfId="24214" xr:uid="{A45309A6-F059-44C3-82DD-FFCB188DEA5C}"/>
    <cellStyle name="Normal 5 2 2 2 14 4 4" xfId="21379" xr:uid="{23E80938-6D73-40B4-820C-4E2AFAD7986C}"/>
    <cellStyle name="Normal 5 2 2 2 14 4 5" xfId="9406" xr:uid="{2AE3DF61-E08F-4544-A066-DCDF57BF5A0E}"/>
    <cellStyle name="Normal 5 2 2 2 14 5" xfId="9732" xr:uid="{E7E3AF0C-419C-4B5D-911B-5B5F6F11C7B0}"/>
    <cellStyle name="Normal 5 2 2 2 14 5 2" xfId="17960" xr:uid="{F38DE194-C445-41F8-9D7A-219E19077572}"/>
    <cellStyle name="Normal 5 2 2 2 14 5 2 2" xfId="24472" xr:uid="{6D8B71B0-8FFD-4521-B7F2-8A6D4C622ED7}"/>
    <cellStyle name="Normal 5 2 2 2 14 5 3" xfId="21637" xr:uid="{B368B22C-F0AA-42C1-AE94-D82B27F9D0F4}"/>
    <cellStyle name="Normal 5 2 2 2 14 6" xfId="11178" xr:uid="{07E7BCAB-32A9-4A59-B9F1-4627F4EADB4E}"/>
    <cellStyle name="Normal 5 2 2 2 14 6 2" xfId="23066" xr:uid="{7BC60169-8967-42CA-A01B-BD523B4A29EC}"/>
    <cellStyle name="Normal 5 2 2 2 14 7" xfId="20075" xr:uid="{EFA63E6D-983A-415A-8459-A118E3F1F2E5}"/>
    <cellStyle name="Normal 5 2 2 2 14 8" xfId="7844" xr:uid="{C9C54756-530B-47C1-A0C2-035BFAAA65B7}"/>
    <cellStyle name="Normal 5 2 2 2 15" xfId="3061" xr:uid="{A796F717-2E9C-456E-90CE-D0F7EAB20A30}"/>
    <cellStyle name="Normal 5 2 2 2 15 2" xfId="4134" xr:uid="{38A9634F-FEA2-4D92-A52A-DCA4BB3BF1A5}"/>
    <cellStyle name="Normal 5 2 2 2 15 3" xfId="11180" xr:uid="{12CE884B-C10D-4381-8411-CC0564D2F6DA}"/>
    <cellStyle name="Normal 5 2 2 2 16" xfId="3287" xr:uid="{845DF79B-794D-43DA-B61F-BE1D45E0EF53}"/>
    <cellStyle name="Normal 5 2 2 2 16 2" xfId="4344" xr:uid="{C927707D-BB1C-4A9D-B43D-E8F439D7B880}"/>
    <cellStyle name="Normal 5 2 2 2 16 2 2" xfId="23065" xr:uid="{11FD30BB-5BFB-4ED4-8472-8A05EA6FD5CD}"/>
    <cellStyle name="Normal 5 2 2 2 16 3" xfId="11177" xr:uid="{9491C3CA-FCA3-4884-84BB-AC3F04131A3E}"/>
    <cellStyle name="Normal 5 2 2 2 17" xfId="3737" xr:uid="{9D6CC336-213A-448F-A110-652D22FB1AC3}"/>
    <cellStyle name="Normal 5 2 2 2 18" xfId="6463" xr:uid="{0CA4C8A2-894D-4CD3-863B-E8DA01458AB1}"/>
    <cellStyle name="Normal 5 2 2 2 2" xfId="1258" xr:uid="{AAEBB0FF-E051-4CEA-8162-A47A38A8E4B6}"/>
    <cellStyle name="Normal 5 2 2 2 2 2" xfId="2403" xr:uid="{5244351D-3012-4699-887A-9BE8066F5BB2}"/>
    <cellStyle name="Normal 5 2 2 2 3" xfId="1259" xr:uid="{6B15AE22-5B2F-4854-9E5C-22EA18D851DE}"/>
    <cellStyle name="Normal 5 2 2 2 3 2" xfId="2404" xr:uid="{825B5501-B07C-4450-8B59-2D8B160FD5DD}"/>
    <cellStyle name="Normal 5 2 2 2 4" xfId="1260" xr:uid="{07B5B1F7-4030-4A9E-91BA-C0932DE910AC}"/>
    <cellStyle name="Normal 5 2 2 2 4 2" xfId="2405" xr:uid="{718759B9-063F-4238-9197-31000360EB00}"/>
    <cellStyle name="Normal 5 2 2 2 5" xfId="1261" xr:uid="{EAE3F41F-C504-4035-BE4C-6CDD1B36C506}"/>
    <cellStyle name="Normal 5 2 2 2 5 2" xfId="2406" xr:uid="{C1726D50-5B72-441D-8499-0262CA3503B8}"/>
    <cellStyle name="Normal 5 2 2 2 6" xfId="1262" xr:uid="{97C4E78B-7879-4EB0-9432-687F59DE434F}"/>
    <cellStyle name="Normal 5 2 2 2 6 2" xfId="2407" xr:uid="{8B2BB7E4-A1ED-4948-ADC5-CE637F3F73D6}"/>
    <cellStyle name="Normal 5 2 2 2 7" xfId="1263" xr:uid="{E76AB996-1005-4F6B-BD80-5E9BE8DFB0A7}"/>
    <cellStyle name="Normal 5 2 2 2 7 2" xfId="2408" xr:uid="{6AB55437-8621-4C74-AC1B-A2B72A2232CE}"/>
    <cellStyle name="Normal 5 2 2 2 8" xfId="1264" xr:uid="{53D52853-19FF-4C83-96CE-D41AF2EFDCA5}"/>
    <cellStyle name="Normal 5 2 2 2 8 2" xfId="2409" xr:uid="{ED75BA75-F7E8-4A47-A313-31DC3D1CF617}"/>
    <cellStyle name="Normal 5 2 2 2 9" xfId="1265" xr:uid="{2C9088EC-52A9-45CA-A607-A9E503792151}"/>
    <cellStyle name="Normal 5 2 2 2 9 2" xfId="2410" xr:uid="{35DF10FC-9F94-414A-A04A-796274DC5B1A}"/>
    <cellStyle name="Normal 5 2 2 3" xfId="1266" xr:uid="{DC4D0E3A-6B27-46A5-96FC-9FE267DFE37E}"/>
    <cellStyle name="Normal 5 2 2 3 2" xfId="2411" xr:uid="{BB0003BF-86DB-46E9-95C6-3102C090FB00}"/>
    <cellStyle name="Normal 5 2 2 3 2 2" xfId="3183" xr:uid="{667086E5-6A6D-4E30-A05C-169821C58981}"/>
    <cellStyle name="Normal 5 2 2 3 2 2 2" xfId="4240" xr:uid="{5333002E-DFE9-4D23-B529-F979F956043A}"/>
    <cellStyle name="Normal 5 2 2 3 2 2 2 2" xfId="10360" xr:uid="{7F607AFB-A645-46A3-8CC9-B9B3244EC303}"/>
    <cellStyle name="Normal 5 2 2 3 2 2 2 2 2" xfId="18588" xr:uid="{B0BB7032-11C7-4FA9-AB31-2E28DCAD0D09}"/>
    <cellStyle name="Normal 5 2 2 3 2 2 2 2 2 2" xfId="25100" xr:uid="{05AECFDB-4CFE-4593-A7D9-E3A096E847C8}"/>
    <cellStyle name="Normal 5 2 2 3 2 2 2 2 3" xfId="22265" xr:uid="{DB096CF1-69DB-40E1-B483-70B8D60A8CF0}"/>
    <cellStyle name="Normal 5 2 2 3 2 2 2 3" xfId="17178" xr:uid="{7EB0601F-73BF-4E69-936E-1D19F50EFDE0}"/>
    <cellStyle name="Normal 5 2 2 3 2 2 2 3 2" xfId="23835" xr:uid="{167FB81C-FBBB-40E4-8832-B228BC32E8F9}"/>
    <cellStyle name="Normal 5 2 2 3 2 2 2 4" xfId="20703" xr:uid="{3B724B08-26E2-4EF4-AFC0-FC242A96286C}"/>
    <cellStyle name="Normal 5 2 2 3 2 2 2 5" xfId="8498" xr:uid="{6F2A7038-6998-4EE9-B0AE-5F40593CD79D}"/>
    <cellStyle name="Normal 5 2 2 3 2 2 3" xfId="9410" xr:uid="{A0681C6E-898C-4AE5-8F38-B6037D9BC057}"/>
    <cellStyle name="Normal 5 2 2 3 2 2 3 2" xfId="10734" xr:uid="{EC416ADD-1C44-4003-A74C-A352EFAEA447}"/>
    <cellStyle name="Normal 5 2 2 3 2 2 3 2 2" xfId="18962" xr:uid="{6D6F1123-4B3E-433F-A520-A035E209CEEF}"/>
    <cellStyle name="Normal 5 2 2 3 2 2 3 2 2 2" xfId="25474" xr:uid="{625309D3-F870-44E8-B46E-02D8393F8564}"/>
    <cellStyle name="Normal 5 2 2 3 2 2 3 2 3" xfId="22639" xr:uid="{C7CC976D-F6B6-49F9-8A47-1B83613F0ECF}"/>
    <cellStyle name="Normal 5 2 2 3 2 2 3 3" xfId="17644" xr:uid="{9CD8B721-F670-472F-9147-20D83998FF06}"/>
    <cellStyle name="Normal 5 2 2 3 2 2 3 3 2" xfId="24218" xr:uid="{A7A6B80D-D2CC-4B67-B925-5C64A9A5204A}"/>
    <cellStyle name="Normal 5 2 2 3 2 2 3 4" xfId="21383" xr:uid="{D811AF87-978F-4B6D-B46F-666CBCBCF5F3}"/>
    <cellStyle name="Normal 5 2 2 3 2 2 4" xfId="9942" xr:uid="{176D9755-B570-4D24-A0EC-E0DE4B1BC545}"/>
    <cellStyle name="Normal 5 2 2 3 2 2 4 2" xfId="18170" xr:uid="{B34A2ECF-9E23-4FF4-A553-6AF85906C1E9}"/>
    <cellStyle name="Normal 5 2 2 3 2 2 4 2 2" xfId="24682" xr:uid="{A76F8CA4-150C-4502-9AB6-013BF1B8AA45}"/>
    <cellStyle name="Normal 5 2 2 3 2 2 4 3" xfId="21847" xr:uid="{2A360B3E-3C59-4BAB-8921-9A1E75291F2D}"/>
    <cellStyle name="Normal 5 2 2 3 2 2 5" xfId="11183" xr:uid="{F75ED740-A77B-45FD-A534-E054B4451A31}"/>
    <cellStyle name="Normal 5 2 2 3 2 2 5 2" xfId="23070" xr:uid="{FA7A4A9A-C048-466C-BAD2-0E7EA85BE1B6}"/>
    <cellStyle name="Normal 5 2 2 3 2 2 6" xfId="20285" xr:uid="{C666AD53-EC3C-451A-8BC8-99C1E300B245}"/>
    <cellStyle name="Normal 5 2 2 3 2 2 7" xfId="8079" xr:uid="{22B32C30-96F4-4F3D-BBC0-7CE839E1CE46}"/>
    <cellStyle name="Normal 5 2 2 3 2 3" xfId="3409" xr:uid="{BA74C79A-2CC3-4DD1-9CE1-54C778D09D7C}"/>
    <cellStyle name="Normal 5 2 2 3 2 3 2" xfId="4450" xr:uid="{787D0635-491A-472D-ADD8-50C7199610C4}"/>
    <cellStyle name="Normal 5 2 2 3 2 3 2 2" xfId="18379" xr:uid="{950DC4AA-F318-49D8-A09C-33BFD4D7F3ED}"/>
    <cellStyle name="Normal 5 2 2 3 2 3 2 2 2" xfId="24891" xr:uid="{CB76E494-38C9-49BC-8BC9-13F9D9F03D68}"/>
    <cellStyle name="Normal 5 2 2 3 2 3 2 3" xfId="22056" xr:uid="{1CF6C93E-BE70-4E9F-BF4E-DF17ED6F05BC}"/>
    <cellStyle name="Normal 5 2 2 3 2 3 2 4" xfId="10151" xr:uid="{CD214BD1-ECFA-4FA4-B7D1-F3731A20EAFA}"/>
    <cellStyle name="Normal 5 2 2 3 2 3 3" xfId="16970" xr:uid="{66DB2B35-B225-48E1-AFBC-EBD483DF1824}"/>
    <cellStyle name="Normal 5 2 2 3 2 3 3 2" xfId="23627" xr:uid="{7FFE594B-0611-4013-80EB-602924943431}"/>
    <cellStyle name="Normal 5 2 2 3 2 3 4" xfId="20494" xr:uid="{8488C929-025D-4188-8996-965E2010B662}"/>
    <cellStyle name="Normal 5 2 2 3 2 3 5" xfId="8289" xr:uid="{1D88634C-AA5C-42C5-A64A-C95D74B10D0E}"/>
    <cellStyle name="Normal 5 2 2 3 2 4" xfId="4030" xr:uid="{38D3236A-BEF2-4E0B-AA26-3351697651FB}"/>
    <cellStyle name="Normal 5 2 2 3 2 4 2" xfId="10733" xr:uid="{85F8EE7A-36CD-4332-AC0D-0790390BEF5F}"/>
    <cellStyle name="Normal 5 2 2 3 2 4 2 2" xfId="18961" xr:uid="{34541567-2BE3-4B61-BAA8-C26668C84839}"/>
    <cellStyle name="Normal 5 2 2 3 2 4 2 2 2" xfId="25473" xr:uid="{E7810786-F7DA-4576-92DE-AE7ED08758C5}"/>
    <cellStyle name="Normal 5 2 2 3 2 4 2 3" xfId="22638" xr:uid="{F11A3747-1EAD-4BEB-9091-C7022770F9DE}"/>
    <cellStyle name="Normal 5 2 2 3 2 4 3" xfId="17643" xr:uid="{0899D2F4-AD93-4B94-90D2-FA6BFAACFF1A}"/>
    <cellStyle name="Normal 5 2 2 3 2 4 3 2" xfId="24217" xr:uid="{2D17A884-FEF7-4997-8867-DD1F66847AE1}"/>
    <cellStyle name="Normal 5 2 2 3 2 4 4" xfId="21382" xr:uid="{747D0339-09F7-452C-9A13-41A31DA03AD0}"/>
    <cellStyle name="Normal 5 2 2 3 2 4 5" xfId="9409" xr:uid="{E63049A1-36C3-4044-8265-A4B263723361}"/>
    <cellStyle name="Normal 5 2 2 3 2 5" xfId="9733" xr:uid="{274BBBF9-4E57-405F-A66B-4890C6332641}"/>
    <cellStyle name="Normal 5 2 2 3 2 5 2" xfId="17961" xr:uid="{171AF699-2A39-4C0B-A9EB-2F14329FC5A9}"/>
    <cellStyle name="Normal 5 2 2 3 2 5 2 2" xfId="24473" xr:uid="{56415788-BA02-4CA1-B570-FFF95019F337}"/>
    <cellStyle name="Normal 5 2 2 3 2 5 3" xfId="21638" xr:uid="{B3849A19-B44B-4C70-8355-0C23B648CFE3}"/>
    <cellStyle name="Normal 5 2 2 3 2 6" xfId="11182" xr:uid="{11ABA9EF-34EB-42EA-A5FA-AC3E69C3CE15}"/>
    <cellStyle name="Normal 5 2 2 3 2 6 2" xfId="23069" xr:uid="{7B803FD3-1ED3-4E4E-B57F-9B4274EF7D05}"/>
    <cellStyle name="Normal 5 2 2 3 2 7" xfId="20076" xr:uid="{C6C9E3C7-0C41-4E24-991C-B457D3A41D4E}"/>
    <cellStyle name="Normal 5 2 2 3 2 8" xfId="7845" xr:uid="{5DAC958E-8EF2-4C78-A120-E8AF9EAB5CE0}"/>
    <cellStyle name="Normal 5 2 2 3 3" xfId="3062" xr:uid="{D861DD2D-3F3C-4A63-8775-6B0C9A8AC453}"/>
    <cellStyle name="Normal 5 2 2 3 3 2" xfId="4135" xr:uid="{4F5C5319-DD94-4E91-9585-A98F25AE74EA}"/>
    <cellStyle name="Normal 5 2 2 3 3 2 2" xfId="10259" xr:uid="{F56D8A8A-5C51-4EA8-AA11-8FB8724CBAD2}"/>
    <cellStyle name="Normal 5 2 2 3 3 2 2 2" xfId="18487" xr:uid="{329954BB-E3AB-4987-9216-90F26C364294}"/>
    <cellStyle name="Normal 5 2 2 3 3 2 2 2 2" xfId="24999" xr:uid="{08D34A1B-3565-4AC5-9F53-4889F88A736D}"/>
    <cellStyle name="Normal 5 2 2 3 3 2 2 3" xfId="22164" xr:uid="{EBB46C6D-3378-42B3-A63A-440940A7E008}"/>
    <cellStyle name="Normal 5 2 2 3 3 2 3" xfId="17077" xr:uid="{78F00BDE-28B2-4CAB-A171-5ED8FDBFE75E}"/>
    <cellStyle name="Normal 5 2 2 3 3 2 3 2" xfId="23734" xr:uid="{DA7ADAF7-A2E9-437D-B0AE-E59556DF74D8}"/>
    <cellStyle name="Normal 5 2 2 3 3 2 4" xfId="20602" xr:uid="{4F2A924F-7CC5-4283-B545-651E68890C85}"/>
    <cellStyle name="Normal 5 2 2 3 3 2 5" xfId="8397" xr:uid="{7E6A0C1E-7B4E-441E-B5BB-F3C2C9A494E5}"/>
    <cellStyle name="Normal 5 2 2 3 3 3" xfId="9411" xr:uid="{8EF5539E-F95B-4CE7-9B34-A52B8E514B44}"/>
    <cellStyle name="Normal 5 2 2 3 3 3 2" xfId="10735" xr:uid="{7D2F5C36-FC09-4CE0-B53F-36398D1BEA21}"/>
    <cellStyle name="Normal 5 2 2 3 3 3 2 2" xfId="18963" xr:uid="{07970A76-DEC0-4670-A4F8-1301DF098C40}"/>
    <cellStyle name="Normal 5 2 2 3 3 3 2 2 2" xfId="25475" xr:uid="{2FD26CB1-2D32-470C-9303-198C80F9CAD7}"/>
    <cellStyle name="Normal 5 2 2 3 3 3 2 3" xfId="22640" xr:uid="{DF3FF731-7299-4154-B3DC-7EAA0B23FF42}"/>
    <cellStyle name="Normal 5 2 2 3 3 3 3" xfId="17645" xr:uid="{80C49F70-5B77-47A2-9FB6-A40FC924DA67}"/>
    <cellStyle name="Normal 5 2 2 3 3 3 3 2" xfId="24219" xr:uid="{E7C01E3A-0871-4FC6-BBBC-76E6A4070CF2}"/>
    <cellStyle name="Normal 5 2 2 3 3 3 4" xfId="21384" xr:uid="{6EF4CEA6-4817-49F9-B1F3-10A7DDFCFCBC}"/>
    <cellStyle name="Normal 5 2 2 3 3 4" xfId="9841" xr:uid="{0EFCFDCC-80AB-41C6-898D-F51139CE5D4A}"/>
    <cellStyle name="Normal 5 2 2 3 3 4 2" xfId="18069" xr:uid="{B95B3A6A-BF72-4FC2-AB98-87F1F580BAFD}"/>
    <cellStyle name="Normal 5 2 2 3 3 4 2 2" xfId="24581" xr:uid="{E0E9B61A-EB74-476E-93A7-2C9D52EFF461}"/>
    <cellStyle name="Normal 5 2 2 3 3 4 3" xfId="21746" xr:uid="{28FE1CC1-F5DC-4A5F-9AC6-A5A7C3055C67}"/>
    <cellStyle name="Normal 5 2 2 3 3 5" xfId="11184" xr:uid="{3E99E483-C46E-40B5-82E1-BEA6C97E9E91}"/>
    <cellStyle name="Normal 5 2 2 3 3 5 2" xfId="23071" xr:uid="{F2D0B08E-425E-4F61-95BB-932E86230B4E}"/>
    <cellStyle name="Normal 5 2 2 3 3 6" xfId="20184" xr:uid="{3A17C168-0218-4714-BF32-DB54703CC249}"/>
    <cellStyle name="Normal 5 2 2 3 3 7" xfId="7978" xr:uid="{9B79B7E0-99B3-4496-AFC3-14C6C7D58C71}"/>
    <cellStyle name="Normal 5 2 2 3 4" xfId="3288" xr:uid="{F4127B7A-D27F-42CD-8EC3-377EE7032D24}"/>
    <cellStyle name="Normal 5 2 2 3 4 2" xfId="4345" xr:uid="{EB52A55C-E4A2-420F-9E8E-A44CD900BF3C}"/>
    <cellStyle name="Normal 5 2 2 3 4 2 2" xfId="10732" xr:uid="{4A834DAA-4EC9-4A01-9022-23AD171A90AE}"/>
    <cellStyle name="Normal 5 2 2 3 4 2 2 2" xfId="18960" xr:uid="{44469EE7-6870-4AB1-933A-676D8F9C040E}"/>
    <cellStyle name="Normal 5 2 2 3 4 2 2 2 2" xfId="25472" xr:uid="{D2CBC29A-0294-441F-88C6-1502C92CA27D}"/>
    <cellStyle name="Normal 5 2 2 3 4 2 2 3" xfId="22637" xr:uid="{1AC7E594-5556-41D9-85F1-ACBF57023E42}"/>
    <cellStyle name="Normal 5 2 2 3 4 2 3" xfId="17642" xr:uid="{E5F799BA-A317-47D4-8A20-0D0E4141C6BC}"/>
    <cellStyle name="Normal 5 2 2 3 4 2 3 2" xfId="24216" xr:uid="{722D4ADF-1742-41FF-A9E0-8845C007FDA4}"/>
    <cellStyle name="Normal 5 2 2 3 4 2 4" xfId="21381" xr:uid="{042DF646-0810-4882-82DA-F02514EE6AEC}"/>
    <cellStyle name="Normal 5 2 2 3 4 2 5" xfId="9408" xr:uid="{E55E1AF2-0677-43DD-B4E0-0D8A65238FE6}"/>
    <cellStyle name="Normal 5 2 2 3 4 3" xfId="10050" xr:uid="{AFB3961E-0696-4009-B555-D5812098CA5C}"/>
    <cellStyle name="Normal 5 2 2 3 4 3 2" xfId="18278" xr:uid="{1C904B86-831B-411B-B595-03101607E7D3}"/>
    <cellStyle name="Normal 5 2 2 3 4 3 2 2" xfId="24790" xr:uid="{C00B50FD-AD57-4435-B96E-BB60E949ACDB}"/>
    <cellStyle name="Normal 5 2 2 3 4 3 3" xfId="21955" xr:uid="{D197CA25-D15B-495D-8B18-5D52EC246EB1}"/>
    <cellStyle name="Normal 5 2 2 3 4 4" xfId="16873" xr:uid="{DEFB968B-88EB-4460-8979-3AD717F1724A}"/>
    <cellStyle name="Normal 5 2 2 3 4 4 2" xfId="23531" xr:uid="{A77FACAE-7635-4126-AD5D-861A433435BD}"/>
    <cellStyle name="Normal 5 2 2 3 4 5" xfId="20393" xr:uid="{C47FAEA6-A1AA-4E37-9595-C3167338461B}"/>
    <cellStyle name="Normal 5 2 2 3 4 6" xfId="8188" xr:uid="{1507534A-E2DB-41F0-9A81-203B1686C062}"/>
    <cellStyle name="Normal 5 2 2 3 5" xfId="3738" xr:uid="{6113D5EB-A39B-4E8C-AE10-E08B2E454E5F}"/>
    <cellStyle name="Normal 5 2 2 3 5 2" xfId="8807" xr:uid="{5DB41F44-2EDB-4E93-9746-D6437D678AE0}"/>
    <cellStyle name="Normal 5 2 2 3 6" xfId="9632" xr:uid="{23ECFF91-97CC-451D-AD04-F67B037EB954}"/>
    <cellStyle name="Normal 5 2 2 3 6 2" xfId="17860" xr:uid="{33AE668C-C6A4-418C-A59F-320431EADF76}"/>
    <cellStyle name="Normal 5 2 2 3 6 2 2" xfId="24372" xr:uid="{9B029161-E436-4F22-9110-5AECD0102E6A}"/>
    <cellStyle name="Normal 5 2 2 3 6 3" xfId="21537" xr:uid="{95C394C6-B439-4537-87CA-60299FCEE36B}"/>
    <cellStyle name="Normal 5 2 2 3 7" xfId="11181" xr:uid="{CD8219E3-C1F7-45A7-A69A-4BF04BC0EB39}"/>
    <cellStyle name="Normal 5 2 2 3 7 2" xfId="23068" xr:uid="{D699D820-CAE4-4122-A788-8C9AD4994B35}"/>
    <cellStyle name="Normal 5 2 2 3 8" xfId="19749" xr:uid="{A3A39466-427F-4ADC-98F5-ADDB515ADA83}"/>
    <cellStyle name="Normal 5 2 2 3 9" xfId="6462" xr:uid="{5C731DF8-F64B-4C6C-A8A4-FA596C770333}"/>
    <cellStyle name="Normal 5 2 2 4" xfId="1267" xr:uid="{48B1A105-82CF-4ED8-9B25-509A8E7AF83D}"/>
    <cellStyle name="Normal 5 2 2 4 2" xfId="2412" xr:uid="{8C0503CA-5D89-4260-A1D8-C484F6EE920F}"/>
    <cellStyle name="Normal 5 2 2 4 2 2" xfId="3184" xr:uid="{79E70438-5ADA-429E-A8BD-5A72F614A53A}"/>
    <cellStyle name="Normal 5 2 2 4 2 2 2" xfId="4241" xr:uid="{8D84431F-8737-4DC7-AC56-CBBD749842F2}"/>
    <cellStyle name="Normal 5 2 2 4 2 2 2 2" xfId="18589" xr:uid="{DC2238D1-D98B-4180-8662-606306ACEB4D}"/>
    <cellStyle name="Normal 5 2 2 4 2 2 2 2 2" xfId="25101" xr:uid="{7A6B79E7-4CC1-4488-8FBC-8853505EDA9F}"/>
    <cellStyle name="Normal 5 2 2 4 2 2 2 3" xfId="22266" xr:uid="{4502450E-0D3F-4342-B734-5C19DEB80DFC}"/>
    <cellStyle name="Normal 5 2 2 4 2 2 2 4" xfId="10361" xr:uid="{07F08FED-23C8-4C6D-8C59-B9966E31EAF7}"/>
    <cellStyle name="Normal 5 2 2 4 2 2 3" xfId="17179" xr:uid="{7BE9F9CD-5B9D-487C-91D7-979A6C04A8C8}"/>
    <cellStyle name="Normal 5 2 2 4 2 2 3 2" xfId="23836" xr:uid="{915F1D9A-3DE6-46DF-8AF6-CD4B6C73F4D1}"/>
    <cellStyle name="Normal 5 2 2 4 2 2 4" xfId="20704" xr:uid="{0E1C0297-657D-49BE-8803-8EA8C8891AC4}"/>
    <cellStyle name="Normal 5 2 2 4 2 2 5" xfId="8499" xr:uid="{CF45A3C3-E625-4586-896C-274227D99B71}"/>
    <cellStyle name="Normal 5 2 2 4 2 3" xfId="3410" xr:uid="{7C00E6B9-2ACD-4547-AC2E-BEA44D6CF4D5}"/>
    <cellStyle name="Normal 5 2 2 4 2 3 2" xfId="4451" xr:uid="{BD272AB0-A11A-4901-B95B-6F18F6EF46BB}"/>
    <cellStyle name="Normal 5 2 2 4 2 3 2 2" xfId="18965" xr:uid="{6E9CA3CB-1F51-4642-BF58-E475367BA655}"/>
    <cellStyle name="Normal 5 2 2 4 2 3 2 2 2" xfId="25477" xr:uid="{75ACA178-F95F-4AAD-88C8-4EB955DB8289}"/>
    <cellStyle name="Normal 5 2 2 4 2 3 2 3" xfId="22642" xr:uid="{87365D14-1201-4586-8DA0-EBC3711C121B}"/>
    <cellStyle name="Normal 5 2 2 4 2 3 2 4" xfId="10737" xr:uid="{356E6BB5-4DC0-4D04-BC90-83B8BE8092F0}"/>
    <cellStyle name="Normal 5 2 2 4 2 3 3" xfId="17647" xr:uid="{48FBE845-EFF9-4691-B3D2-8FD9A9F5394E}"/>
    <cellStyle name="Normal 5 2 2 4 2 3 3 2" xfId="24221" xr:uid="{9B8ABA8F-BD36-42F9-B0FD-BB0784AD9B41}"/>
    <cellStyle name="Normal 5 2 2 4 2 3 4" xfId="21386" xr:uid="{F31EE562-1B97-4FC4-A908-141D4D7F6E38}"/>
    <cellStyle name="Normal 5 2 2 4 2 3 5" xfId="9413" xr:uid="{AE0D9F67-7F42-483D-B516-DD9B03B63E33}"/>
    <cellStyle name="Normal 5 2 2 4 2 4" xfId="4031" xr:uid="{F21DDB49-0367-480F-B2B6-983D05351879}"/>
    <cellStyle name="Normal 5 2 2 4 2 4 2" xfId="18171" xr:uid="{27F747EC-7A67-4B80-89B4-F6FB1737CEB5}"/>
    <cellStyle name="Normal 5 2 2 4 2 4 2 2" xfId="24683" xr:uid="{BBE4D1FB-5B8B-4A64-9839-FEDD5129D1A0}"/>
    <cellStyle name="Normal 5 2 2 4 2 4 3" xfId="21848" xr:uid="{5ED60D29-7A80-4CDD-9628-8D2AD46B4991}"/>
    <cellStyle name="Normal 5 2 2 4 2 4 4" xfId="9943" xr:uid="{155C789E-B8F7-4107-838A-B6EF40E41CB4}"/>
    <cellStyle name="Normal 5 2 2 4 2 5" xfId="11186" xr:uid="{D230C6F9-2478-4EB5-9C78-00A31CB74BED}"/>
    <cellStyle name="Normal 5 2 2 4 2 5 2" xfId="23073" xr:uid="{582DF030-EE5A-4CE6-8640-5195EC9DCF7E}"/>
    <cellStyle name="Normal 5 2 2 4 2 6" xfId="20286" xr:uid="{E51228DC-0546-43BD-A63F-B9787C82D67E}"/>
    <cellStyle name="Normal 5 2 2 4 2 7" xfId="8080" xr:uid="{16AD4611-1AB0-4954-8953-5AE074A72657}"/>
    <cellStyle name="Normal 5 2 2 4 3" xfId="3063" xr:uid="{5CF40BF1-0320-47BD-8C92-895CDB69578D}"/>
    <cellStyle name="Normal 5 2 2 4 3 2" xfId="4136" xr:uid="{D8998D5B-25DB-44C2-80E4-CE7EDE384A54}"/>
    <cellStyle name="Normal 5 2 2 4 3 2 2" xfId="10736" xr:uid="{18B68953-7154-4964-B5E6-5CEA8952A090}"/>
    <cellStyle name="Normal 5 2 2 4 3 2 2 2" xfId="18964" xr:uid="{1559C260-DAFB-439E-AFC4-228E3E8E7AF5}"/>
    <cellStyle name="Normal 5 2 2 4 3 2 2 2 2" xfId="25476" xr:uid="{DB792AA8-0A71-407B-854F-9029C9965F39}"/>
    <cellStyle name="Normal 5 2 2 4 3 2 2 3" xfId="22641" xr:uid="{21F0D6AC-1858-4CB5-BF19-D14B2C22C905}"/>
    <cellStyle name="Normal 5 2 2 4 3 2 3" xfId="17646" xr:uid="{2EF5D6F0-2FE9-43F0-882E-5F77FCEF822A}"/>
    <cellStyle name="Normal 5 2 2 4 3 2 3 2" xfId="24220" xr:uid="{E78DB2D9-B7EC-4DCD-AC83-213ED8D2DB9E}"/>
    <cellStyle name="Normal 5 2 2 4 3 2 4" xfId="21385" xr:uid="{D54EC4AD-F319-4478-81C1-81622D5DD163}"/>
    <cellStyle name="Normal 5 2 2 4 3 2 5" xfId="9412" xr:uid="{8171F4FC-81C8-4CD1-ACA9-D8FCAD7ABEAA}"/>
    <cellStyle name="Normal 5 2 2 4 3 3" xfId="10152" xr:uid="{032654C9-78B0-46E3-A61D-E0CDE94E2363}"/>
    <cellStyle name="Normal 5 2 2 4 3 3 2" xfId="18380" xr:uid="{FA1F5484-CD50-4240-8427-9C47E794910A}"/>
    <cellStyle name="Normal 5 2 2 4 3 3 2 2" xfId="24892" xr:uid="{9A6F5E7E-1D98-49AE-896E-1EDBA225614E}"/>
    <cellStyle name="Normal 5 2 2 4 3 3 3" xfId="22057" xr:uid="{B2C7F0BC-8D3D-4DFB-8832-36FD42369D63}"/>
    <cellStyle name="Normal 5 2 2 4 3 4" xfId="16971" xr:uid="{E180CD10-A460-4F4A-A286-AAA937BC9E6E}"/>
    <cellStyle name="Normal 5 2 2 4 3 4 2" xfId="23628" xr:uid="{D05C437A-BEA4-45A3-9C02-3EAC33EC1646}"/>
    <cellStyle name="Normal 5 2 2 4 3 5" xfId="20495" xr:uid="{D814E889-7D89-4C08-B15A-8C0F7C9BAAE6}"/>
    <cellStyle name="Normal 5 2 2 4 3 6" xfId="8290" xr:uid="{B2542D68-605D-4312-85D8-8D0EFCDC5221}"/>
    <cellStyle name="Normal 5 2 2 4 4" xfId="3289" xr:uid="{F6BEFD31-72E5-4E69-A937-0BCC7EBBB8C0}"/>
    <cellStyle name="Normal 5 2 2 4 4 2" xfId="4346" xr:uid="{E251DC37-DEED-436F-97D1-03322D23D6CB}"/>
    <cellStyle name="Normal 5 2 2 4 4 3" xfId="8808" xr:uid="{0C248DFB-67B8-4DF5-90E8-673A8ACB8D53}"/>
    <cellStyle name="Normal 5 2 2 4 5" xfId="3739" xr:uid="{56F5A0C8-984D-4047-932C-1AE5F91951B7}"/>
    <cellStyle name="Normal 5 2 2 4 5 2" xfId="17962" xr:uid="{34ED1715-608F-4087-9997-0168575F6D4B}"/>
    <cellStyle name="Normal 5 2 2 4 5 2 2" xfId="24474" xr:uid="{47D9F62E-4283-4022-9D23-963D8B4C01B9}"/>
    <cellStyle name="Normal 5 2 2 4 5 3" xfId="21639" xr:uid="{4F3ED3CD-FF4D-49AF-8D72-1B34DD49CEB1}"/>
    <cellStyle name="Normal 5 2 2 4 5 4" xfId="9734" xr:uid="{BE49192B-E3D1-4DDB-8B66-E10120099116}"/>
    <cellStyle name="Normal 5 2 2 4 6" xfId="11185" xr:uid="{53EF21D8-A18D-4F9C-A3EF-95DC939E6B11}"/>
    <cellStyle name="Normal 5 2 2 4 6 2" xfId="23072" xr:uid="{A209FDFB-DA3D-405D-819D-38116F2948D9}"/>
    <cellStyle name="Normal 5 2 2 4 7" xfId="20077" xr:uid="{0FFD649C-C6B4-4E3D-A608-AFD6DEC90CA8}"/>
    <cellStyle name="Normal 5 2 2 4 8" xfId="7846" xr:uid="{4CAF0186-1098-4277-BF74-DF63957530B1}"/>
    <cellStyle name="Normal 5 2 2 5" xfId="1268" xr:uid="{95FE7B42-F60A-4AF1-9E55-97DFAB26D15E}"/>
    <cellStyle name="Normal 5 2 2 5 2" xfId="2413" xr:uid="{F7902884-4BB7-401D-A979-AF7931CC428C}"/>
    <cellStyle name="Normal 5 2 2 5 2 2" xfId="3185" xr:uid="{FFBCB3DB-0320-4FC0-9BA6-F71CEDA6291F}"/>
    <cellStyle name="Normal 5 2 2 5 2 2 2" xfId="4242" xr:uid="{3E10F4E6-F77C-4C8C-9295-C722B3547C22}"/>
    <cellStyle name="Normal 5 2 2 5 2 2 2 2" xfId="18590" xr:uid="{FA89469E-2DD8-4C02-93EC-59588A618562}"/>
    <cellStyle name="Normal 5 2 2 5 2 2 2 2 2" xfId="25102" xr:uid="{CDFE2C81-D0B0-433F-B873-80BBEEBBF0F5}"/>
    <cellStyle name="Normal 5 2 2 5 2 2 2 3" xfId="22267" xr:uid="{3311ADD8-BD60-4C41-A176-C22B6A90E710}"/>
    <cellStyle name="Normal 5 2 2 5 2 2 2 4" xfId="10362" xr:uid="{C749EECA-537E-48F3-83FB-C9BB89D473D2}"/>
    <cellStyle name="Normal 5 2 2 5 2 2 3" xfId="17180" xr:uid="{BBCB50FB-1D02-4025-B6E1-09B787F6DE6A}"/>
    <cellStyle name="Normal 5 2 2 5 2 2 3 2" xfId="23837" xr:uid="{E5CFE486-F64C-4D0B-B55F-C4C5D50C1004}"/>
    <cellStyle name="Normal 5 2 2 5 2 2 4" xfId="20705" xr:uid="{325C3598-4C1C-44E0-8B02-7DAF6AB81BED}"/>
    <cellStyle name="Normal 5 2 2 5 2 2 5" xfId="8500" xr:uid="{1918B72D-410A-4DB7-9701-C816F4CA83DD}"/>
    <cellStyle name="Normal 5 2 2 5 2 3" xfId="3411" xr:uid="{B28782C4-2E36-4C70-9235-9BAAB5C6DCF6}"/>
    <cellStyle name="Normal 5 2 2 5 2 3 2" xfId="4452" xr:uid="{6D6559AD-C241-4C74-A688-46AF333E6090}"/>
    <cellStyle name="Normal 5 2 2 5 2 3 2 2" xfId="18967" xr:uid="{21FD4F44-C7F5-47E5-955B-E2B6FE8374A0}"/>
    <cellStyle name="Normal 5 2 2 5 2 3 2 2 2" xfId="25479" xr:uid="{25334D37-00EA-45E8-BF10-247236AA113B}"/>
    <cellStyle name="Normal 5 2 2 5 2 3 2 3" xfId="22644" xr:uid="{0E6FD0B1-1CAF-4802-87B4-4E9D9C0EA3EB}"/>
    <cellStyle name="Normal 5 2 2 5 2 3 2 4" xfId="10739" xr:uid="{2F5F8E94-A844-4FC1-A96C-0BFD8522CFED}"/>
    <cellStyle name="Normal 5 2 2 5 2 3 3" xfId="17649" xr:uid="{4FB44DC5-E38C-45BC-95D2-2C8FF061F6B3}"/>
    <cellStyle name="Normal 5 2 2 5 2 3 3 2" xfId="24223" xr:uid="{2EF3AE40-1105-48D0-AE0A-6E6173400AA5}"/>
    <cellStyle name="Normal 5 2 2 5 2 3 4" xfId="21388" xr:uid="{56CCCA60-F056-4FD3-802D-B7F1C8E8EB95}"/>
    <cellStyle name="Normal 5 2 2 5 2 3 5" xfId="9415" xr:uid="{200836CD-5306-4520-AD51-6E0DF0CD8AEA}"/>
    <cellStyle name="Normal 5 2 2 5 2 4" xfId="4032" xr:uid="{197152AD-2340-4AE5-8162-F168C0958599}"/>
    <cellStyle name="Normal 5 2 2 5 2 4 2" xfId="18172" xr:uid="{E9A29406-4E65-4E84-80C2-0310F6F55896}"/>
    <cellStyle name="Normal 5 2 2 5 2 4 2 2" xfId="24684" xr:uid="{01B689B3-29DA-4EC0-9465-8F74FEE68A84}"/>
    <cellStyle name="Normal 5 2 2 5 2 4 3" xfId="21849" xr:uid="{CDA4DFA7-DEB1-4309-89BE-C4A7A87F6E5D}"/>
    <cellStyle name="Normal 5 2 2 5 2 4 4" xfId="9944" xr:uid="{86E60DDB-E956-43D5-A90B-2B425D6A90D4}"/>
    <cellStyle name="Normal 5 2 2 5 2 5" xfId="11188" xr:uid="{0D791D56-E4B0-40B5-B539-7453FF766E6E}"/>
    <cellStyle name="Normal 5 2 2 5 2 5 2" xfId="23075" xr:uid="{FC7AD0B8-EAD9-4B17-9B26-87B3AB930C6F}"/>
    <cellStyle name="Normal 5 2 2 5 2 6" xfId="20287" xr:uid="{E4E35C9F-B7AC-4607-A6EB-E186F26DD4D1}"/>
    <cellStyle name="Normal 5 2 2 5 2 7" xfId="8081" xr:uid="{EC89252F-D377-4DAA-8F7D-999947A1F665}"/>
    <cellStyle name="Normal 5 2 2 5 3" xfId="3064" xr:uid="{ED91418C-31BF-4813-A512-703428117DF1}"/>
    <cellStyle name="Normal 5 2 2 5 3 2" xfId="4137" xr:uid="{402EA205-91A4-4CCD-951D-AE4276582B12}"/>
    <cellStyle name="Normal 5 2 2 5 3 2 2" xfId="10738" xr:uid="{29767DA1-5161-4D80-BA4B-EC6BC8725D0C}"/>
    <cellStyle name="Normal 5 2 2 5 3 2 2 2" xfId="18966" xr:uid="{8F710E99-F5C8-4AE7-AB6F-32BE23ED4385}"/>
    <cellStyle name="Normal 5 2 2 5 3 2 2 2 2" xfId="25478" xr:uid="{FC9F420A-7AAD-4ECC-8861-A87CF27C7FBA}"/>
    <cellStyle name="Normal 5 2 2 5 3 2 2 3" xfId="22643" xr:uid="{26DACC52-E6B3-48A4-82FA-B10EA51BCB2C}"/>
    <cellStyle name="Normal 5 2 2 5 3 2 3" xfId="17648" xr:uid="{4FBB646C-56B2-432E-9DC1-BF7573B033FB}"/>
    <cellStyle name="Normal 5 2 2 5 3 2 3 2" xfId="24222" xr:uid="{E0892846-CBEE-4CE5-B5D0-A605A988979F}"/>
    <cellStyle name="Normal 5 2 2 5 3 2 4" xfId="21387" xr:uid="{BC9DA62B-3058-4D8A-A16D-60D8F4C42FF9}"/>
    <cellStyle name="Normal 5 2 2 5 3 2 5" xfId="9414" xr:uid="{D35EDF51-735E-420E-8490-61C547A35137}"/>
    <cellStyle name="Normal 5 2 2 5 3 3" xfId="10153" xr:uid="{F3A85ECE-A004-4376-A4CF-C346F5AD8E7F}"/>
    <cellStyle name="Normal 5 2 2 5 3 3 2" xfId="18381" xr:uid="{DAB04151-D470-46F1-BF9A-77362845FFE3}"/>
    <cellStyle name="Normal 5 2 2 5 3 3 2 2" xfId="24893" xr:uid="{418729FA-5C7E-4B32-8788-B024DDFBF6EA}"/>
    <cellStyle name="Normal 5 2 2 5 3 3 3" xfId="22058" xr:uid="{08A47E51-FA6B-4562-854C-BBD21F6251E7}"/>
    <cellStyle name="Normal 5 2 2 5 3 4" xfId="16972" xr:uid="{DF6DA9D8-F983-46C8-A54A-2D31D3F0CC76}"/>
    <cellStyle name="Normal 5 2 2 5 3 4 2" xfId="23629" xr:uid="{E40DE600-00F6-4468-9A71-7B495AEE2F7C}"/>
    <cellStyle name="Normal 5 2 2 5 3 5" xfId="20496" xr:uid="{7C11F8AD-AA09-4962-A98B-A9E0BC7B056D}"/>
    <cellStyle name="Normal 5 2 2 5 3 6" xfId="8291" xr:uid="{0A718F5A-E04E-4808-A65F-51B53F45B5F7}"/>
    <cellStyle name="Normal 5 2 2 5 4" xfId="3290" xr:uid="{67232392-99BD-49B9-BE3A-70DA5068AAD4}"/>
    <cellStyle name="Normal 5 2 2 5 4 2" xfId="4347" xr:uid="{32EFB40C-A1EA-42E3-BF9F-0EBC30C19A3B}"/>
    <cellStyle name="Normal 5 2 2 5 4 3" xfId="8809" xr:uid="{FF5204C4-A87B-4219-9F3D-0E6288119ACA}"/>
    <cellStyle name="Normal 5 2 2 5 5" xfId="3740" xr:uid="{9A777423-22FC-44C5-A642-BFB8E49697AC}"/>
    <cellStyle name="Normal 5 2 2 5 5 2" xfId="17963" xr:uid="{B9545D34-A3F8-4A95-AF59-9D870A885AA2}"/>
    <cellStyle name="Normal 5 2 2 5 5 2 2" xfId="24475" xr:uid="{9B752542-842A-4B27-A278-77A8B60B19F7}"/>
    <cellStyle name="Normal 5 2 2 5 5 3" xfId="21640" xr:uid="{1209F2E9-CA2E-4BFC-B4CC-0BDAF0855E13}"/>
    <cellStyle name="Normal 5 2 2 5 5 4" xfId="9735" xr:uid="{2AF94430-CBBE-48C0-A458-78F6D5C5EF5D}"/>
    <cellStyle name="Normal 5 2 2 5 6" xfId="11187" xr:uid="{585CEB94-40ED-4054-B08A-9F02891588E6}"/>
    <cellStyle name="Normal 5 2 2 5 6 2" xfId="23074" xr:uid="{E8C05AEB-1A15-4CC1-9CDE-81EA3836032F}"/>
    <cellStyle name="Normal 5 2 2 5 7" xfId="20078" xr:uid="{D4384530-F6A7-4A11-A4F4-6A0ABC8A7F86}"/>
    <cellStyle name="Normal 5 2 2 5 8" xfId="7847" xr:uid="{33C26664-1E83-4B59-8A39-8BE546984261}"/>
    <cellStyle name="Normal 5 2 2 6" xfId="1269" xr:uid="{0BF4E254-EF3A-4B87-8F3D-6222685810B3}"/>
    <cellStyle name="Normal 5 2 2 6 2" xfId="2414" xr:uid="{9F376DC3-DB0F-48F0-B25C-0D05E74E2283}"/>
    <cellStyle name="Normal 5 2 2 6 2 2" xfId="3186" xr:uid="{FB5B2B35-3642-443F-B93F-955E881D6B29}"/>
    <cellStyle name="Normal 5 2 2 6 2 2 2" xfId="4243" xr:uid="{B3608C3E-F455-41FE-8E6A-CEFD9C4139F0}"/>
    <cellStyle name="Normal 5 2 2 6 2 2 2 2" xfId="18591" xr:uid="{DDC02BCE-340A-48D2-9087-6765F35D81FD}"/>
    <cellStyle name="Normal 5 2 2 6 2 2 2 2 2" xfId="25103" xr:uid="{0E553567-AA79-4F3A-B91A-D04C62C9A78C}"/>
    <cellStyle name="Normal 5 2 2 6 2 2 2 3" xfId="22268" xr:uid="{C90D7CF7-E6B0-4C5A-8B98-C4E979962C2A}"/>
    <cellStyle name="Normal 5 2 2 6 2 2 2 4" xfId="10363" xr:uid="{490A6BA2-14D4-4D61-8C67-6B992D64B8FF}"/>
    <cellStyle name="Normal 5 2 2 6 2 2 3" xfId="17181" xr:uid="{52C04BB4-5553-429D-8317-FC2A88126E65}"/>
    <cellStyle name="Normal 5 2 2 6 2 2 3 2" xfId="23838" xr:uid="{D3C4D66C-E091-4AFD-8219-7B107E4C944D}"/>
    <cellStyle name="Normal 5 2 2 6 2 2 4" xfId="20706" xr:uid="{E67885C7-6BCE-44B7-A2F6-042556DC6082}"/>
    <cellStyle name="Normal 5 2 2 6 2 2 5" xfId="8501" xr:uid="{E6E55901-F082-4C0F-904E-4E2B2511C735}"/>
    <cellStyle name="Normal 5 2 2 6 2 3" xfId="3412" xr:uid="{D9DDC096-9495-41A7-AF1C-9D8D8EB4E4DC}"/>
    <cellStyle name="Normal 5 2 2 6 2 3 2" xfId="4453" xr:uid="{29CEE4A0-7351-419D-B77F-4509D2F1C5AE}"/>
    <cellStyle name="Normal 5 2 2 6 2 3 2 2" xfId="18969" xr:uid="{494A3CC5-9591-451A-A994-FC44815C7FA6}"/>
    <cellStyle name="Normal 5 2 2 6 2 3 2 2 2" xfId="25481" xr:uid="{134F3769-F4CA-4D2F-8C1F-1B12061FA059}"/>
    <cellStyle name="Normal 5 2 2 6 2 3 2 3" xfId="22646" xr:uid="{EABC1AC2-0F4E-471A-AEEC-5EA6189FEA4A}"/>
    <cellStyle name="Normal 5 2 2 6 2 3 2 4" xfId="10741" xr:uid="{8E14E610-6316-4DD1-95B4-142CCE98519A}"/>
    <cellStyle name="Normal 5 2 2 6 2 3 3" xfId="17651" xr:uid="{55D78DD7-E7A1-471D-A146-31DDDA15ED21}"/>
    <cellStyle name="Normal 5 2 2 6 2 3 3 2" xfId="24225" xr:uid="{39EEDC28-3078-4F10-B7C2-11967B23DAA9}"/>
    <cellStyle name="Normal 5 2 2 6 2 3 4" xfId="21390" xr:uid="{3AA14DA8-6435-469B-A09D-2296F59C7327}"/>
    <cellStyle name="Normal 5 2 2 6 2 3 5" xfId="9417" xr:uid="{4EAFF399-B2A6-4AB6-A292-B1FB983BDB1E}"/>
    <cellStyle name="Normal 5 2 2 6 2 4" xfId="4033" xr:uid="{8C6142B5-29E1-4B85-A353-59D2B1A25589}"/>
    <cellStyle name="Normal 5 2 2 6 2 4 2" xfId="18173" xr:uid="{F124937B-217F-4AF1-B7DE-DEE636D5D657}"/>
    <cellStyle name="Normal 5 2 2 6 2 4 2 2" xfId="24685" xr:uid="{F1E087B9-DE9A-4B5D-9E26-5EB80244FE29}"/>
    <cellStyle name="Normal 5 2 2 6 2 4 3" xfId="21850" xr:uid="{DEE7CDB9-0E9F-45F3-A3A0-3E2626FA38D7}"/>
    <cellStyle name="Normal 5 2 2 6 2 4 4" xfId="9945" xr:uid="{48827460-3595-4280-894A-1E0C486B5232}"/>
    <cellStyle name="Normal 5 2 2 6 2 5" xfId="11190" xr:uid="{1036AC67-F5A9-4BEC-BDD4-1F948FD9FF95}"/>
    <cellStyle name="Normal 5 2 2 6 2 5 2" xfId="23077" xr:uid="{FDD2BF08-0CDB-4DA9-ACDA-C66D014E19EB}"/>
    <cellStyle name="Normal 5 2 2 6 2 6" xfId="20288" xr:uid="{A4F087A5-CB9A-4D61-9158-800BB46F1DCC}"/>
    <cellStyle name="Normal 5 2 2 6 2 7" xfId="8082" xr:uid="{A0AC575D-2364-44BC-ADAD-0B820065348E}"/>
    <cellStyle name="Normal 5 2 2 6 3" xfId="3065" xr:uid="{5F494863-9CB1-4DB2-98B7-116D40342330}"/>
    <cellStyle name="Normal 5 2 2 6 3 2" xfId="4138" xr:uid="{BEB12C2D-FDC9-4263-94ED-CC509504EEBC}"/>
    <cellStyle name="Normal 5 2 2 6 3 2 2" xfId="10740" xr:uid="{6E89C7D6-B5AE-4417-B669-494F596E15F4}"/>
    <cellStyle name="Normal 5 2 2 6 3 2 2 2" xfId="18968" xr:uid="{2A050E17-7DC2-474E-ADC3-872B9CFA2BCB}"/>
    <cellStyle name="Normal 5 2 2 6 3 2 2 2 2" xfId="25480" xr:uid="{9DFDF781-9C5D-41BF-887C-2A282991BA38}"/>
    <cellStyle name="Normal 5 2 2 6 3 2 2 3" xfId="22645" xr:uid="{C75E1DA1-511B-4F11-9324-0B8F40D51C1F}"/>
    <cellStyle name="Normal 5 2 2 6 3 2 3" xfId="17650" xr:uid="{50879A8F-793B-4F92-9FF1-DC4EEBB1A862}"/>
    <cellStyle name="Normal 5 2 2 6 3 2 3 2" xfId="24224" xr:uid="{DB3CE6E1-D842-44DB-9BF5-6B2F4B6D47E4}"/>
    <cellStyle name="Normal 5 2 2 6 3 2 4" xfId="21389" xr:uid="{44F6C5F3-8086-4108-879F-807747B6AF70}"/>
    <cellStyle name="Normal 5 2 2 6 3 2 5" xfId="9416" xr:uid="{F17AD1E5-7C54-4776-8394-A0853149B44F}"/>
    <cellStyle name="Normal 5 2 2 6 3 3" xfId="10154" xr:uid="{543729FF-151A-4072-AD8C-C34ADDDB3E65}"/>
    <cellStyle name="Normal 5 2 2 6 3 3 2" xfId="18382" xr:uid="{B6F8235C-D518-410F-989B-7EEDC9A0624A}"/>
    <cellStyle name="Normal 5 2 2 6 3 3 2 2" xfId="24894" xr:uid="{2058E759-F49D-4CC1-8438-27BF6F7B358F}"/>
    <cellStyle name="Normal 5 2 2 6 3 3 3" xfId="22059" xr:uid="{A1CB250E-1513-4392-AEC5-510658B0454B}"/>
    <cellStyle name="Normal 5 2 2 6 3 4" xfId="16973" xr:uid="{7E5D7845-2CE7-4594-AA2A-0C9E38267A59}"/>
    <cellStyle name="Normal 5 2 2 6 3 4 2" xfId="23630" xr:uid="{2878322B-84AF-4875-83F0-BDFAFE7E3958}"/>
    <cellStyle name="Normal 5 2 2 6 3 5" xfId="20497" xr:uid="{515ED2E6-7B95-4B69-889E-E881978A73FD}"/>
    <cellStyle name="Normal 5 2 2 6 3 6" xfId="8292" xr:uid="{60DC3C2F-EDED-4FEA-B397-A51373560A4B}"/>
    <cellStyle name="Normal 5 2 2 6 4" xfId="3291" xr:uid="{69F42003-CCD6-46AE-9006-8CCD98725706}"/>
    <cellStyle name="Normal 5 2 2 6 4 2" xfId="4348" xr:uid="{F3ABA962-5E6F-43C1-9244-1F8D9A4CBEDE}"/>
    <cellStyle name="Normal 5 2 2 6 4 3" xfId="8810" xr:uid="{529F4B33-211F-4824-8E77-1E8DF1F20478}"/>
    <cellStyle name="Normal 5 2 2 6 5" xfId="3741" xr:uid="{D5E61214-1E13-488A-80F4-9E5AF0D9FBBF}"/>
    <cellStyle name="Normal 5 2 2 6 5 2" xfId="17964" xr:uid="{EEFE853F-02B7-445D-AD96-EBF40643811A}"/>
    <cellStyle name="Normal 5 2 2 6 5 2 2" xfId="24476" xr:uid="{B91055DF-4283-49CC-900F-812789345A44}"/>
    <cellStyle name="Normal 5 2 2 6 5 3" xfId="21641" xr:uid="{ED9D81F4-A485-400E-9843-4D23C5544D88}"/>
    <cellStyle name="Normal 5 2 2 6 5 4" xfId="9736" xr:uid="{0A2B2AEC-A1D6-4455-B359-AD783F909555}"/>
    <cellStyle name="Normal 5 2 2 6 6" xfId="11189" xr:uid="{734F6587-262D-40BF-B8A4-2D8B9BD72126}"/>
    <cellStyle name="Normal 5 2 2 6 6 2" xfId="23076" xr:uid="{413EA0FE-8084-4678-BACD-75252610C804}"/>
    <cellStyle name="Normal 5 2 2 6 7" xfId="20079" xr:uid="{5068FABF-9952-4607-9CEB-F34B8A391539}"/>
    <cellStyle name="Normal 5 2 2 6 8" xfId="7848" xr:uid="{BD407C58-81BD-4235-A94E-A8FE321F1025}"/>
    <cellStyle name="Normal 5 2 2 7" xfId="1270" xr:uid="{DA6AB44A-C78A-4178-BE04-6287798612A9}"/>
    <cellStyle name="Normal 5 2 2 7 2" xfId="2415" xr:uid="{812F41F2-2A44-46ED-933A-1BA029906E0E}"/>
    <cellStyle name="Normal 5 2 2 7 2 2" xfId="3187" xr:uid="{55B4FF59-B007-44CA-B31F-EC887D29EB5E}"/>
    <cellStyle name="Normal 5 2 2 7 2 2 2" xfId="4244" xr:uid="{203D08C1-E9D4-446C-AAC4-7611DF15EFC9}"/>
    <cellStyle name="Normal 5 2 2 7 2 2 2 2" xfId="18592" xr:uid="{91E525AC-B2B2-4F32-A0B0-DDC8F25F82F3}"/>
    <cellStyle name="Normal 5 2 2 7 2 2 2 2 2" xfId="25104" xr:uid="{15FB79D3-B84F-4EA8-BFF3-33D0328B0314}"/>
    <cellStyle name="Normal 5 2 2 7 2 2 2 3" xfId="22269" xr:uid="{38B07584-BFF2-44F1-8935-9EF1D33FA128}"/>
    <cellStyle name="Normal 5 2 2 7 2 2 2 4" xfId="10364" xr:uid="{7545B49E-3C16-4350-8C25-63ED64C58BBF}"/>
    <cellStyle name="Normal 5 2 2 7 2 2 3" xfId="17182" xr:uid="{4DBFF060-477B-47D1-9729-8E4C6B7CBE01}"/>
    <cellStyle name="Normal 5 2 2 7 2 2 3 2" xfId="23839" xr:uid="{7C7CA069-8D3F-4271-A100-F324ED2025DB}"/>
    <cellStyle name="Normal 5 2 2 7 2 2 4" xfId="20707" xr:uid="{E1E82E98-DEA4-4338-9E06-FB43EFA374E9}"/>
    <cellStyle name="Normal 5 2 2 7 2 2 5" xfId="8502" xr:uid="{47333FAA-0805-4A80-9D46-0D97BAB0D8F0}"/>
    <cellStyle name="Normal 5 2 2 7 2 3" xfId="3413" xr:uid="{04648FF8-987E-4742-B5CE-A23860FFE1CB}"/>
    <cellStyle name="Normal 5 2 2 7 2 3 2" xfId="4454" xr:uid="{3678865D-B4B6-431E-BE69-17122E91D585}"/>
    <cellStyle name="Normal 5 2 2 7 2 3 2 2" xfId="18971" xr:uid="{DFEBE638-B6EF-4CE7-A2D4-A46A9C7A636A}"/>
    <cellStyle name="Normal 5 2 2 7 2 3 2 2 2" xfId="25483" xr:uid="{CB68C7AE-8C7F-431D-96AC-E8ACB4546359}"/>
    <cellStyle name="Normal 5 2 2 7 2 3 2 3" xfId="22648" xr:uid="{3D74894D-CFDD-4BCF-B44F-A5C37599697F}"/>
    <cellStyle name="Normal 5 2 2 7 2 3 2 4" xfId="10743" xr:uid="{15CF14BD-5D69-4435-88E7-0A4CED2066BD}"/>
    <cellStyle name="Normal 5 2 2 7 2 3 3" xfId="17653" xr:uid="{E49F4578-7A4E-4367-B41D-077706D21EFA}"/>
    <cellStyle name="Normal 5 2 2 7 2 3 3 2" xfId="24227" xr:uid="{989AC0B6-7F13-4EFD-BDD6-3C4DDA588CA1}"/>
    <cellStyle name="Normal 5 2 2 7 2 3 4" xfId="21392" xr:uid="{C9B69ED3-9E23-4F90-98EA-2FBEE4379151}"/>
    <cellStyle name="Normal 5 2 2 7 2 3 5" xfId="9419" xr:uid="{4528ECC4-8D2B-4637-BA5D-88F08DCAB19C}"/>
    <cellStyle name="Normal 5 2 2 7 2 4" xfId="4034" xr:uid="{10D84860-C190-4BA3-BE56-E3C6E57937D5}"/>
    <cellStyle name="Normal 5 2 2 7 2 4 2" xfId="18174" xr:uid="{ABF8AF17-88AD-44CF-97FE-A9D6F0217FAD}"/>
    <cellStyle name="Normal 5 2 2 7 2 4 2 2" xfId="24686" xr:uid="{90B52B74-971C-4C7B-869E-C0DD9B59B427}"/>
    <cellStyle name="Normal 5 2 2 7 2 4 3" xfId="21851" xr:uid="{165127DF-9360-4725-AD7B-16C77248FAC8}"/>
    <cellStyle name="Normal 5 2 2 7 2 4 4" xfId="9946" xr:uid="{2C6B25DB-893E-4BA1-BA73-4D51D4561206}"/>
    <cellStyle name="Normal 5 2 2 7 2 5" xfId="11192" xr:uid="{B437C173-395C-4FC7-9461-BE9EE161935A}"/>
    <cellStyle name="Normal 5 2 2 7 2 5 2" xfId="23079" xr:uid="{CBFA7150-AF75-4C56-8E8C-9AD2B88AC20E}"/>
    <cellStyle name="Normal 5 2 2 7 2 6" xfId="20289" xr:uid="{76C435C0-FA08-4C96-8133-C8772915148B}"/>
    <cellStyle name="Normal 5 2 2 7 2 7" xfId="8083" xr:uid="{9DC5DB88-FC8E-49AE-A075-1046B40486EA}"/>
    <cellStyle name="Normal 5 2 2 7 3" xfId="3066" xr:uid="{D2804B65-1B42-45EF-9ACD-FD30A9B80446}"/>
    <cellStyle name="Normal 5 2 2 7 3 2" xfId="4139" xr:uid="{B3E4D28E-52A8-4CCB-A534-E038E76B084C}"/>
    <cellStyle name="Normal 5 2 2 7 3 2 2" xfId="10742" xr:uid="{0AC2E61B-32F8-4FDD-B04A-C00DD85BA9B2}"/>
    <cellStyle name="Normal 5 2 2 7 3 2 2 2" xfId="18970" xr:uid="{39E33598-31B2-4689-9098-12C4A1E0D250}"/>
    <cellStyle name="Normal 5 2 2 7 3 2 2 2 2" xfId="25482" xr:uid="{BBD818AF-DC0E-4740-8728-14239C34AD3A}"/>
    <cellStyle name="Normal 5 2 2 7 3 2 2 3" xfId="22647" xr:uid="{2AD1F3F2-A34E-4BA5-B935-A72F1B186931}"/>
    <cellStyle name="Normal 5 2 2 7 3 2 3" xfId="17652" xr:uid="{509A273B-D554-42C0-A303-BC323DCE5250}"/>
    <cellStyle name="Normal 5 2 2 7 3 2 3 2" xfId="24226" xr:uid="{170B19A2-508B-45B2-A2EE-4122BFC568BE}"/>
    <cellStyle name="Normal 5 2 2 7 3 2 4" xfId="21391" xr:uid="{6B7D8BD8-1394-44DB-9845-FFE6715BFCE5}"/>
    <cellStyle name="Normal 5 2 2 7 3 2 5" xfId="9418" xr:uid="{E527660B-96E2-4FD8-9085-4657998133CF}"/>
    <cellStyle name="Normal 5 2 2 7 3 3" xfId="10155" xr:uid="{EEACC69F-18BD-48BB-B86F-BB123C6BF23C}"/>
    <cellStyle name="Normal 5 2 2 7 3 3 2" xfId="18383" xr:uid="{CC572492-71D9-4E07-B317-B71CF8AF7E1A}"/>
    <cellStyle name="Normal 5 2 2 7 3 3 2 2" xfId="24895" xr:uid="{A18FEA28-32CF-484C-8AD4-5EB29D9323B4}"/>
    <cellStyle name="Normal 5 2 2 7 3 3 3" xfId="22060" xr:uid="{CEFE3840-60FB-4F59-BAB2-F9309A04F594}"/>
    <cellStyle name="Normal 5 2 2 7 3 4" xfId="16974" xr:uid="{9C9BD2E4-C933-4954-B40E-C254532BA247}"/>
    <cellStyle name="Normal 5 2 2 7 3 4 2" xfId="23631" xr:uid="{E95399B6-8BF4-49B1-9F04-DFBCFF612F0A}"/>
    <cellStyle name="Normal 5 2 2 7 3 5" xfId="20498" xr:uid="{B16E8BC8-9C51-4989-AC17-DA7710A28032}"/>
    <cellStyle name="Normal 5 2 2 7 3 6" xfId="8293" xr:uid="{173504A6-3AF5-4396-BC2F-9FE19EA68116}"/>
    <cellStyle name="Normal 5 2 2 7 4" xfId="3292" xr:uid="{72219806-4712-4825-8B52-496C1A7BBDFF}"/>
    <cellStyle name="Normal 5 2 2 7 4 2" xfId="4349" xr:uid="{AFE5FC10-086A-4558-A9B5-C3D685FBEAE3}"/>
    <cellStyle name="Normal 5 2 2 7 4 3" xfId="8811" xr:uid="{46ADA99F-7396-4179-BCCB-3234C2FEEF7D}"/>
    <cellStyle name="Normal 5 2 2 7 5" xfId="3742" xr:uid="{2267D551-D987-462E-A699-ED3E2424CF0B}"/>
    <cellStyle name="Normal 5 2 2 7 5 2" xfId="17965" xr:uid="{5DFC0FB2-4988-450F-993C-D347C0B7955F}"/>
    <cellStyle name="Normal 5 2 2 7 5 2 2" xfId="24477" xr:uid="{606E430F-A668-410B-B95F-2E47DFE988D7}"/>
    <cellStyle name="Normal 5 2 2 7 5 3" xfId="21642" xr:uid="{9B416BB8-85DC-49CC-BF03-954790EA9BDF}"/>
    <cellStyle name="Normal 5 2 2 7 5 4" xfId="9737" xr:uid="{8B5392E3-A4E3-41F3-8C8B-3DE003A0B6A5}"/>
    <cellStyle name="Normal 5 2 2 7 6" xfId="11191" xr:uid="{A2E7E883-209F-46FF-9BB6-455AB5776A5B}"/>
    <cellStyle name="Normal 5 2 2 7 6 2" xfId="23078" xr:uid="{0A9D9F8C-6C95-4986-BC04-E5F4FBDA3045}"/>
    <cellStyle name="Normal 5 2 2 7 7" xfId="20080" xr:uid="{C7CCBAE4-84B0-4DDF-8AA5-D9C6578F5351}"/>
    <cellStyle name="Normal 5 2 2 7 8" xfId="7849" xr:uid="{B0B53342-3F62-492B-8517-2931172E5B2B}"/>
    <cellStyle name="Normal 5 2 2 8" xfId="1271" xr:uid="{107DB8CF-62A3-40A5-9E17-9000E7164568}"/>
    <cellStyle name="Normal 5 2 2 8 2" xfId="2416" xr:uid="{FA6C8C82-C9EE-426F-80AD-C5613878FCB5}"/>
    <cellStyle name="Normal 5 2 2 8 2 2" xfId="3188" xr:uid="{E5DC65B0-625B-485F-BBBE-01FC5270E75C}"/>
    <cellStyle name="Normal 5 2 2 8 2 2 2" xfId="4245" xr:uid="{9580B2C4-80B2-4F73-8BD7-63CCC9D2CAE3}"/>
    <cellStyle name="Normal 5 2 2 8 2 2 2 2" xfId="18593" xr:uid="{E5C8B02F-6767-40EB-B34E-4D33AE4D5EC7}"/>
    <cellStyle name="Normal 5 2 2 8 2 2 2 2 2" xfId="25105" xr:uid="{C7A5F991-74C4-48A3-A69E-7182F5E8DD06}"/>
    <cellStyle name="Normal 5 2 2 8 2 2 2 3" xfId="22270" xr:uid="{EAB6C26A-8663-484C-B5A3-219036F995DE}"/>
    <cellStyle name="Normal 5 2 2 8 2 2 2 4" xfId="10365" xr:uid="{61798549-C73C-400E-BC52-6EF49A254FE7}"/>
    <cellStyle name="Normal 5 2 2 8 2 2 3" xfId="17183" xr:uid="{914F7724-7AAB-45EE-A090-D73EEF3AEAF3}"/>
    <cellStyle name="Normal 5 2 2 8 2 2 3 2" xfId="23840" xr:uid="{842A9798-58ED-42A6-800A-226EF3029306}"/>
    <cellStyle name="Normal 5 2 2 8 2 2 4" xfId="20708" xr:uid="{46D597B6-D75B-4344-9316-41491ECEB06C}"/>
    <cellStyle name="Normal 5 2 2 8 2 2 5" xfId="8503" xr:uid="{906C0A3E-C70D-4962-B2E1-B79343606A5D}"/>
    <cellStyle name="Normal 5 2 2 8 2 3" xfId="3414" xr:uid="{258990CA-C71D-4F9B-B8E8-5C8663FB057D}"/>
    <cellStyle name="Normal 5 2 2 8 2 3 2" xfId="4455" xr:uid="{989603E5-F10D-4CCE-9D24-AD6C918E61D1}"/>
    <cellStyle name="Normal 5 2 2 8 2 3 2 2" xfId="18973" xr:uid="{F02B7130-88EB-4A94-A50F-2D069F38CE96}"/>
    <cellStyle name="Normal 5 2 2 8 2 3 2 2 2" xfId="25485" xr:uid="{E1951644-F72C-4A21-86F7-F6CCEBB2D074}"/>
    <cellStyle name="Normal 5 2 2 8 2 3 2 3" xfId="22650" xr:uid="{F4F32893-51CC-446E-B863-3A68954CBD22}"/>
    <cellStyle name="Normal 5 2 2 8 2 3 2 4" xfId="10745" xr:uid="{B1B78031-153D-4461-9507-F4300CC042FB}"/>
    <cellStyle name="Normal 5 2 2 8 2 3 3" xfId="17655" xr:uid="{E18E9FC9-CDB4-4FB3-BE63-627E054AEC35}"/>
    <cellStyle name="Normal 5 2 2 8 2 3 3 2" xfId="24229" xr:uid="{A0C1A985-A2D9-4526-8696-C7B2009F4A4F}"/>
    <cellStyle name="Normal 5 2 2 8 2 3 4" xfId="21394" xr:uid="{2D397F33-86D4-4391-9D11-56A851C4BCB2}"/>
    <cellStyle name="Normal 5 2 2 8 2 3 5" xfId="9421" xr:uid="{BF4395F6-B18B-4B5A-B503-83463869D1FE}"/>
    <cellStyle name="Normal 5 2 2 8 2 4" xfId="4035" xr:uid="{7F5CA2AC-9451-4D7D-9163-F2CFD79A86F6}"/>
    <cellStyle name="Normal 5 2 2 8 2 4 2" xfId="18175" xr:uid="{2EE765BA-01BC-4A62-91ED-FB7D93CF65DC}"/>
    <cellStyle name="Normal 5 2 2 8 2 4 2 2" xfId="24687" xr:uid="{22927756-38CA-42DB-A485-7123414FE5F0}"/>
    <cellStyle name="Normal 5 2 2 8 2 4 3" xfId="21852" xr:uid="{09DD3F9B-4BB1-49E8-A60B-643577110E10}"/>
    <cellStyle name="Normal 5 2 2 8 2 4 4" xfId="9947" xr:uid="{0B0DA6BC-FC80-4F06-946C-47083B18B28B}"/>
    <cellStyle name="Normal 5 2 2 8 2 5" xfId="11194" xr:uid="{29F26AB0-FF89-4A3A-A186-B773596C13AE}"/>
    <cellStyle name="Normal 5 2 2 8 2 5 2" xfId="23081" xr:uid="{E07D9311-FDDD-4102-B37D-4EF809901D17}"/>
    <cellStyle name="Normal 5 2 2 8 2 6" xfId="20290" xr:uid="{43E87A32-BAE8-4353-A12A-D0F302E2C38F}"/>
    <cellStyle name="Normal 5 2 2 8 2 7" xfId="8084" xr:uid="{DBEE2168-26FC-4D42-B631-484744F748A4}"/>
    <cellStyle name="Normal 5 2 2 8 3" xfId="3067" xr:uid="{1FE58334-704D-4A97-B2DC-021987B5AFD0}"/>
    <cellStyle name="Normal 5 2 2 8 3 2" xfId="4140" xr:uid="{1DDA197A-A239-443F-ABE8-9469D18D94D3}"/>
    <cellStyle name="Normal 5 2 2 8 3 2 2" xfId="10744" xr:uid="{5513D16E-B5A7-43A6-8689-18C771765229}"/>
    <cellStyle name="Normal 5 2 2 8 3 2 2 2" xfId="18972" xr:uid="{C191D25A-C4DE-4B99-903B-A79A2B48E257}"/>
    <cellStyle name="Normal 5 2 2 8 3 2 2 2 2" xfId="25484" xr:uid="{7FA602FC-F016-45D8-8B62-536FEB8C463F}"/>
    <cellStyle name="Normal 5 2 2 8 3 2 2 3" xfId="22649" xr:uid="{5105AB5D-D256-443A-9011-C86B7A3A338E}"/>
    <cellStyle name="Normal 5 2 2 8 3 2 3" xfId="17654" xr:uid="{E3ADDC6F-A962-42A8-AE49-5F93DAE8F18C}"/>
    <cellStyle name="Normal 5 2 2 8 3 2 3 2" xfId="24228" xr:uid="{B77518F4-A8D2-456E-A4FF-76A4EB6F11CD}"/>
    <cellStyle name="Normal 5 2 2 8 3 2 4" xfId="21393" xr:uid="{5465FF49-08DA-4AE8-8F17-4EE8083B84CB}"/>
    <cellStyle name="Normal 5 2 2 8 3 2 5" xfId="9420" xr:uid="{526E6045-E0E7-4012-8CE7-2DF55E2A5497}"/>
    <cellStyle name="Normal 5 2 2 8 3 3" xfId="10156" xr:uid="{378FA45D-FE53-42FC-B99C-50B0B84ED31D}"/>
    <cellStyle name="Normal 5 2 2 8 3 3 2" xfId="18384" xr:uid="{11073134-419C-4272-A072-FF2D3D151C61}"/>
    <cellStyle name="Normal 5 2 2 8 3 3 2 2" xfId="24896" xr:uid="{E472DF48-A68A-4511-B739-66534B86733D}"/>
    <cellStyle name="Normal 5 2 2 8 3 3 3" xfId="22061" xr:uid="{5C3E76B5-F0B3-4596-8E4B-323245F43BDE}"/>
    <cellStyle name="Normal 5 2 2 8 3 4" xfId="16975" xr:uid="{7696C391-78F9-40F4-A100-4E02C0DFB468}"/>
    <cellStyle name="Normal 5 2 2 8 3 4 2" xfId="23632" xr:uid="{C6E91B17-4224-4D80-B250-8A1A641086A6}"/>
    <cellStyle name="Normal 5 2 2 8 3 5" xfId="20499" xr:uid="{12881E34-9E76-47A9-9B38-9EE9787B27B6}"/>
    <cellStyle name="Normal 5 2 2 8 3 6" xfId="8294" xr:uid="{4292726A-47DA-4D6C-91C7-8038384FF9DA}"/>
    <cellStyle name="Normal 5 2 2 8 4" xfId="3293" xr:uid="{9E98CDD1-AF62-4662-958C-900E763AFF41}"/>
    <cellStyle name="Normal 5 2 2 8 4 2" xfId="4350" xr:uid="{55F109F3-B303-41F5-8394-355CAF9A047F}"/>
    <cellStyle name="Normal 5 2 2 8 4 3" xfId="8812" xr:uid="{BDCBFAF5-5C7B-4B0C-8AD9-D88E4A72A214}"/>
    <cellStyle name="Normal 5 2 2 8 5" xfId="3743" xr:uid="{4BBADBB2-9941-492A-A1FC-6352A3A0B3A5}"/>
    <cellStyle name="Normal 5 2 2 8 5 2" xfId="17966" xr:uid="{EF9AF927-5530-4C6E-A3D3-BCE58DB393BE}"/>
    <cellStyle name="Normal 5 2 2 8 5 2 2" xfId="24478" xr:uid="{9BA503EB-A0CE-4CB5-8DF2-080A9A6C3BE0}"/>
    <cellStyle name="Normal 5 2 2 8 5 3" xfId="21643" xr:uid="{22AFDB82-AA2C-4DC8-9EFC-4B8126DB0947}"/>
    <cellStyle name="Normal 5 2 2 8 5 4" xfId="9738" xr:uid="{F9593A71-7A17-44B5-814C-E37AE5DAB1AE}"/>
    <cellStyle name="Normal 5 2 2 8 6" xfId="11193" xr:uid="{C18E8277-D64E-454C-B53B-7C412A14FE93}"/>
    <cellStyle name="Normal 5 2 2 8 6 2" xfId="23080" xr:uid="{A6182C52-6FD3-4661-81C2-FA846DC491E0}"/>
    <cellStyle name="Normal 5 2 2 8 7" xfId="20081" xr:uid="{C4E65952-E4D6-42E9-BC08-CE148AAC9557}"/>
    <cellStyle name="Normal 5 2 2 8 8" xfId="7850" xr:uid="{688B8E1C-426A-4A63-8783-784EC0FC15FC}"/>
    <cellStyle name="Normal 5 2 2 9" xfId="1272" xr:uid="{88E70765-50BD-43B5-9B21-7E1638E80F5F}"/>
    <cellStyle name="Normal 5 2 2 9 2" xfId="2417" xr:uid="{847362F2-7400-4A8B-9CF6-2D2020208D34}"/>
    <cellStyle name="Normal 5 2 2 9 2 2" xfId="3189" xr:uid="{84D6603E-1B66-407E-A385-3C6FBCA1B3ED}"/>
    <cellStyle name="Normal 5 2 2 9 2 2 2" xfId="4246" xr:uid="{E6201F07-3B6D-459D-AD4B-1DF59594A854}"/>
    <cellStyle name="Normal 5 2 2 9 2 2 2 2" xfId="18594" xr:uid="{5EAE9F76-A91B-4191-A9BC-F4145AE5FB8B}"/>
    <cellStyle name="Normal 5 2 2 9 2 2 2 2 2" xfId="25106" xr:uid="{10974A03-82DF-4D26-A834-B2D30238951A}"/>
    <cellStyle name="Normal 5 2 2 9 2 2 2 3" xfId="22271" xr:uid="{690CE10B-3F31-4309-A82B-57AE3CA4DC59}"/>
    <cellStyle name="Normal 5 2 2 9 2 2 2 4" xfId="10366" xr:uid="{8E6EE921-22CC-4C17-9EA2-BB472F6BF8CC}"/>
    <cellStyle name="Normal 5 2 2 9 2 2 3" xfId="17184" xr:uid="{D1DA7157-F559-45A3-83BA-BFD5D7848780}"/>
    <cellStyle name="Normal 5 2 2 9 2 2 3 2" xfId="23841" xr:uid="{781135B1-7193-4ACF-A5A9-022C04424AE0}"/>
    <cellStyle name="Normal 5 2 2 9 2 2 4" xfId="20709" xr:uid="{612C3C74-AD03-42D9-8829-6DB693151C2E}"/>
    <cellStyle name="Normal 5 2 2 9 2 2 5" xfId="8504" xr:uid="{D376EFF0-BB71-4BC1-B5B5-D30B40285B4B}"/>
    <cellStyle name="Normal 5 2 2 9 2 3" xfId="3415" xr:uid="{826D3418-889E-4993-9096-5D1C1629BC02}"/>
    <cellStyle name="Normal 5 2 2 9 2 3 2" xfId="4456" xr:uid="{48D35DBF-B523-4D86-BA6D-1D89DCF6FAA9}"/>
    <cellStyle name="Normal 5 2 2 9 2 3 2 2" xfId="18975" xr:uid="{10E44114-201F-4AF7-8249-464B4FF07218}"/>
    <cellStyle name="Normal 5 2 2 9 2 3 2 2 2" xfId="25487" xr:uid="{2808FB3B-3842-4974-8F30-B4951AB15EDF}"/>
    <cellStyle name="Normal 5 2 2 9 2 3 2 3" xfId="22652" xr:uid="{2A3B3745-6E2D-4634-BC7F-F6EC453B76A1}"/>
    <cellStyle name="Normal 5 2 2 9 2 3 2 4" xfId="10747" xr:uid="{1144EA02-FCCC-4FA6-A080-068BB1129D6F}"/>
    <cellStyle name="Normal 5 2 2 9 2 3 3" xfId="17657" xr:uid="{8E585424-4F90-41B0-AEB1-0A8857A42042}"/>
    <cellStyle name="Normal 5 2 2 9 2 3 3 2" xfId="24231" xr:uid="{99EEA6A2-1AB0-463A-ADA3-D0BE08D4E325}"/>
    <cellStyle name="Normal 5 2 2 9 2 3 4" xfId="21396" xr:uid="{1767D8B1-BD20-48A3-9502-95138C4338CE}"/>
    <cellStyle name="Normal 5 2 2 9 2 3 5" xfId="9423" xr:uid="{93DCC1CA-FB30-4351-A7A1-627DF04182D4}"/>
    <cellStyle name="Normal 5 2 2 9 2 4" xfId="4036" xr:uid="{5C770CEC-3AA1-42FD-B225-33B8089153C4}"/>
    <cellStyle name="Normal 5 2 2 9 2 4 2" xfId="18176" xr:uid="{66249077-A740-4D0A-896D-AA7D6C883A64}"/>
    <cellStyle name="Normal 5 2 2 9 2 4 2 2" xfId="24688" xr:uid="{AAC75728-A775-4F66-AA6A-529105B7F8D3}"/>
    <cellStyle name="Normal 5 2 2 9 2 4 3" xfId="21853" xr:uid="{53679972-C94F-495B-A711-6DCD2FEF6BFB}"/>
    <cellStyle name="Normal 5 2 2 9 2 4 4" xfId="9948" xr:uid="{0DF4EE5C-4D55-4B9D-9BE7-238AB3149BD7}"/>
    <cellStyle name="Normal 5 2 2 9 2 5" xfId="11196" xr:uid="{BB060E26-EA3E-43C5-9B84-41C1691B152D}"/>
    <cellStyle name="Normal 5 2 2 9 2 5 2" xfId="23083" xr:uid="{E6AFB439-B81C-411B-AA6B-396CBD9F2A76}"/>
    <cellStyle name="Normal 5 2 2 9 2 6" xfId="20291" xr:uid="{F811008E-B7C5-46F8-AF2D-4BCF9D7D6031}"/>
    <cellStyle name="Normal 5 2 2 9 2 7" xfId="8085" xr:uid="{83EC9200-DE36-4509-9811-343BC3EE90D5}"/>
    <cellStyle name="Normal 5 2 2 9 3" xfId="3068" xr:uid="{C681B5BB-B76B-40ED-9835-00FEFAB5FF7F}"/>
    <cellStyle name="Normal 5 2 2 9 3 2" xfId="4141" xr:uid="{AD2FAA13-92AB-4006-9FA6-10764BA00C74}"/>
    <cellStyle name="Normal 5 2 2 9 3 2 2" xfId="10746" xr:uid="{99E8C5CF-3245-4CED-A37C-CD0C98B8F278}"/>
    <cellStyle name="Normal 5 2 2 9 3 2 2 2" xfId="18974" xr:uid="{4F04933D-2244-4E4B-A8C8-6E308B4E6C3A}"/>
    <cellStyle name="Normal 5 2 2 9 3 2 2 2 2" xfId="25486" xr:uid="{132AA8F8-894D-4B3E-A55A-63AA275827F4}"/>
    <cellStyle name="Normal 5 2 2 9 3 2 2 3" xfId="22651" xr:uid="{0C6EBB8C-3092-4581-B542-081287B33EA5}"/>
    <cellStyle name="Normal 5 2 2 9 3 2 3" xfId="17656" xr:uid="{ACC40E9A-1A40-4476-BC47-1F37C47B2F40}"/>
    <cellStyle name="Normal 5 2 2 9 3 2 3 2" xfId="24230" xr:uid="{277608A1-83DB-4A68-BCE8-167CD010ECCC}"/>
    <cellStyle name="Normal 5 2 2 9 3 2 4" xfId="21395" xr:uid="{DDFC0EE6-F06A-435C-9475-6778667E4FE2}"/>
    <cellStyle name="Normal 5 2 2 9 3 2 5" xfId="9422" xr:uid="{2DDCEC1D-BF18-4B11-B8A3-EA0F18D57651}"/>
    <cellStyle name="Normal 5 2 2 9 3 3" xfId="10157" xr:uid="{471906AE-5147-40A9-972A-008284D2DA91}"/>
    <cellStyle name="Normal 5 2 2 9 3 3 2" xfId="18385" xr:uid="{1EB9B2E9-AFCA-42AB-B2F3-DC9331E96CB8}"/>
    <cellStyle name="Normal 5 2 2 9 3 3 2 2" xfId="24897" xr:uid="{867BF818-5AC0-41AD-983F-3E5A3353B970}"/>
    <cellStyle name="Normal 5 2 2 9 3 3 3" xfId="22062" xr:uid="{D606E738-A0E7-448A-AD2E-F24AF7C2D646}"/>
    <cellStyle name="Normal 5 2 2 9 3 4" xfId="16976" xr:uid="{CA4E974B-A1E2-4138-BA8A-68C2DB7C70EF}"/>
    <cellStyle name="Normal 5 2 2 9 3 4 2" xfId="23633" xr:uid="{C694CF8E-C0F8-4F35-8E75-070B9BE9A5F0}"/>
    <cellStyle name="Normal 5 2 2 9 3 5" xfId="20500" xr:uid="{3AF381AD-50F1-43C6-AA0B-7C5FA0C9A3B5}"/>
    <cellStyle name="Normal 5 2 2 9 3 6" xfId="8295" xr:uid="{C3BA1E18-B829-4DA2-8F61-47FA8814ED4F}"/>
    <cellStyle name="Normal 5 2 2 9 4" xfId="3294" xr:uid="{0CF7B126-3980-4819-A181-249C83D8CC60}"/>
    <cellStyle name="Normal 5 2 2 9 4 2" xfId="4351" xr:uid="{00C43612-8EEE-4977-AEF9-BE924CE2B4B3}"/>
    <cellStyle name="Normal 5 2 2 9 4 3" xfId="8813" xr:uid="{CB20CF25-366F-4DF0-971A-2C8C4E3D383C}"/>
    <cellStyle name="Normal 5 2 2 9 5" xfId="3744" xr:uid="{EFE7F0D1-5F5C-4619-A8DE-EB7E5576272C}"/>
    <cellStyle name="Normal 5 2 2 9 5 2" xfId="17967" xr:uid="{FF17C53D-4D26-4C84-948F-3E3EB3A25DD0}"/>
    <cellStyle name="Normal 5 2 2 9 5 2 2" xfId="24479" xr:uid="{33A1E239-38DB-489F-BB6F-F72C9AB77879}"/>
    <cellStyle name="Normal 5 2 2 9 5 3" xfId="21644" xr:uid="{079F4762-6D27-40BD-88BD-41C887877909}"/>
    <cellStyle name="Normal 5 2 2 9 5 4" xfId="9739" xr:uid="{4CBEE2F2-564E-4CEA-89A3-2F166E401505}"/>
    <cellStyle name="Normal 5 2 2 9 6" xfId="11195" xr:uid="{86C29CE9-2436-4233-8734-B352B79D96C5}"/>
    <cellStyle name="Normal 5 2 2 9 6 2" xfId="23082" xr:uid="{6D424912-8260-4457-9A59-907B22B67249}"/>
    <cellStyle name="Normal 5 2 2 9 7" xfId="20082" xr:uid="{1A491215-45A1-4B8B-BF3F-206FE04C6B69}"/>
    <cellStyle name="Normal 5 2 2 9 8" xfId="7851" xr:uid="{D09A26EC-8A15-49E8-A0E6-FDB460C606D4}"/>
    <cellStyle name="Normal 5 2 3" xfId="1273" xr:uid="{194CC9A9-3D1A-45DE-8B39-05E240E21626}"/>
    <cellStyle name="Normal 5 2 3 2" xfId="2418" xr:uid="{73B640F5-21B8-494D-A352-B1C983C93045}"/>
    <cellStyle name="Normal 5 2 3 3" xfId="7979" xr:uid="{CDB41E3A-5AF8-4761-B306-E80C545F9F9D}"/>
    <cellStyle name="Normal 5 2 3 3 2" xfId="8398" xr:uid="{879DA34D-8FA5-4A36-A33F-5E2FE669490F}"/>
    <cellStyle name="Normal 5 2 3 3 2 2" xfId="10260" xr:uid="{81DAD9EE-3525-4E0B-8534-A3BB9F7AAA8F}"/>
    <cellStyle name="Normal 5 2 3 3 2 2 2" xfId="18488" xr:uid="{DA37D62D-1D71-46F0-894E-0F91F6086602}"/>
    <cellStyle name="Normal 5 2 3 3 2 2 2 2" xfId="25000" xr:uid="{86F15FE8-BCEC-4432-8FAC-EC43C391A510}"/>
    <cellStyle name="Normal 5 2 3 3 2 2 3" xfId="22165" xr:uid="{7FD73B55-5DF8-4C78-AB29-B0C3B105B51C}"/>
    <cellStyle name="Normal 5 2 3 3 2 3" xfId="17078" xr:uid="{2F872CBF-F89C-438D-83CE-6A520B4621AD}"/>
    <cellStyle name="Normal 5 2 3 3 2 3 2" xfId="23735" xr:uid="{4BE4D0E9-F14B-44DE-957C-929CE9EFDED9}"/>
    <cellStyle name="Normal 5 2 3 3 2 4" xfId="20603" xr:uid="{111227B7-CEA5-4AF5-8A17-965B29529726}"/>
    <cellStyle name="Normal 5 2 3 3 3" xfId="9425" xr:uid="{16151BDD-4449-4DC9-84BF-E1F8356D62A8}"/>
    <cellStyle name="Normal 5 2 3 3 3 2" xfId="10749" xr:uid="{9D84A289-5876-402A-91F5-D774A0454AE0}"/>
    <cellStyle name="Normal 5 2 3 3 3 2 2" xfId="18977" xr:uid="{E24455C1-5CCF-4D07-A1D1-791FF23D340C}"/>
    <cellStyle name="Normal 5 2 3 3 3 2 2 2" xfId="25489" xr:uid="{EE26AACB-2947-4519-97B1-B536AAC7C16F}"/>
    <cellStyle name="Normal 5 2 3 3 3 2 3" xfId="22654" xr:uid="{4B34B7C3-AA2A-4C18-9852-0A842ACEF302}"/>
    <cellStyle name="Normal 5 2 3 3 3 3" xfId="17659" xr:uid="{DB676116-BB8C-4D18-A8FA-2BC391F5D2E5}"/>
    <cellStyle name="Normal 5 2 3 3 3 3 2" xfId="24233" xr:uid="{1B25A97B-33B5-4590-B5AD-E83E3E31CF2D}"/>
    <cellStyle name="Normal 5 2 3 3 3 4" xfId="21398" xr:uid="{C3738BC0-5BF2-42F3-9694-98EAC21FA195}"/>
    <cellStyle name="Normal 5 2 3 3 4" xfId="9842" xr:uid="{F4ECF478-AEB8-40E2-8244-682DDC5ECCC7}"/>
    <cellStyle name="Normal 5 2 3 3 4 2" xfId="18070" xr:uid="{96902FF1-7332-44F9-9ECD-1F0586F93D80}"/>
    <cellStyle name="Normal 5 2 3 3 4 2 2" xfId="24582" xr:uid="{58176496-E0F9-4E78-846A-083B10689053}"/>
    <cellStyle name="Normal 5 2 3 3 4 3" xfId="21747" xr:uid="{B96EB99A-B9B8-4A44-800D-6D0F8C31142A}"/>
    <cellStyle name="Normal 5 2 3 3 5" xfId="11197" xr:uid="{2B204695-40B8-4465-8D0A-CB05DCAA6B10}"/>
    <cellStyle name="Normal 5 2 3 3 5 2" xfId="23084" xr:uid="{A7BF59E4-5BCD-4544-BF6E-2CA64B6B37FB}"/>
    <cellStyle name="Normal 5 2 3 3 6" xfId="20185" xr:uid="{3954449B-BC16-4674-8FDD-29B550943E26}"/>
    <cellStyle name="Normal 5 2 3 4" xfId="8189" xr:uid="{3B1EE01B-D866-42B0-ABCC-A6953BF4F1EB}"/>
    <cellStyle name="Normal 5 2 3 4 2" xfId="9424" xr:uid="{E81793F1-E977-4B82-8831-2B25BD141316}"/>
    <cellStyle name="Normal 5 2 3 4 2 2" xfId="10748" xr:uid="{8B1ACA90-F949-4D6E-A9BE-1C71E52F8905}"/>
    <cellStyle name="Normal 5 2 3 4 2 2 2" xfId="18976" xr:uid="{B7C4B166-B86F-46EA-8B9B-3684CAACA2C9}"/>
    <cellStyle name="Normal 5 2 3 4 2 2 2 2" xfId="25488" xr:uid="{AD5F8979-61E1-4123-8372-DE31087D711A}"/>
    <cellStyle name="Normal 5 2 3 4 2 2 3" xfId="22653" xr:uid="{E9A3FF56-CCC6-4DAC-A475-292ED23E6876}"/>
    <cellStyle name="Normal 5 2 3 4 2 3" xfId="17658" xr:uid="{291CD6A1-CC79-4BF3-9ABC-34BF5BC17D46}"/>
    <cellStyle name="Normal 5 2 3 4 2 3 2" xfId="24232" xr:uid="{75E0DEB7-783F-43D0-83FB-CC1F35488AA4}"/>
    <cellStyle name="Normal 5 2 3 4 2 4" xfId="21397" xr:uid="{C3A4D84A-5870-4331-9D5F-8D39F086248D}"/>
    <cellStyle name="Normal 5 2 3 4 3" xfId="10051" xr:uid="{A32A7AA1-3A81-4897-877E-FCA416D914EA}"/>
    <cellStyle name="Normal 5 2 3 4 3 2" xfId="18279" xr:uid="{670B728A-6477-46C1-A868-54FF056EC79D}"/>
    <cellStyle name="Normal 5 2 3 4 3 2 2" xfId="24791" xr:uid="{4C3E9292-B2CA-4C6E-A12E-95D399789367}"/>
    <cellStyle name="Normal 5 2 3 4 3 3" xfId="21956" xr:uid="{EAA5AE4A-7C50-4CAF-9AC4-90ECE1D26F27}"/>
    <cellStyle name="Normal 5 2 3 4 4" xfId="11198" xr:uid="{DCFC1E3F-E21C-42CE-BABD-0D9F7CD74880}"/>
    <cellStyle name="Normal 5 2 3 4 4 2" xfId="23085" xr:uid="{400E40A9-AB31-4519-8263-C4357C4C1DDE}"/>
    <cellStyle name="Normal 5 2 3 4 5" xfId="20394" xr:uid="{6C006116-FC31-4E66-9036-786756735DDC}"/>
    <cellStyle name="Normal 5 2 3 5" xfId="9633" xr:uid="{95506B02-34C6-46F8-815F-E7924B272B00}"/>
    <cellStyle name="Normal 5 2 3 5 2" xfId="17861" xr:uid="{57730AD5-9B38-4237-A5B4-1B47A30D546F}"/>
    <cellStyle name="Normal 5 2 3 5 2 2" xfId="24373" xr:uid="{667A91F0-C058-4918-A312-D6CD73D49385}"/>
    <cellStyle name="Normal 5 2 3 5 3" xfId="21538" xr:uid="{6F6AF297-3F9B-4591-A90B-31F4EBB17E9E}"/>
    <cellStyle name="Normal 5 2 3 6" xfId="19750" xr:uid="{8A1BE00A-E4AD-4B68-8627-E02EEFB5C374}"/>
    <cellStyle name="Normal 5 2 3 7" xfId="6464" xr:uid="{2DDE35A2-6984-48D0-AC57-4A1D1D03D3A1}"/>
    <cellStyle name="Normal 5 2 4" xfId="1274" xr:uid="{B79E5C48-1A8E-4E64-92F4-7540612F9205}"/>
    <cellStyle name="Normal 5 2 4 2" xfId="2419" xr:uid="{6A59138C-F2B6-495B-9D5B-6E931FEEB2C2}"/>
    <cellStyle name="Normal 5 2 5" xfId="1275" xr:uid="{AA5DC890-AB49-4B47-81A0-D6D00CE34A47}"/>
    <cellStyle name="Normal 5 2 5 2" xfId="2420" xr:uid="{A91B5DDA-E5DE-4EB3-9EA0-CA96E4A45D46}"/>
    <cellStyle name="Normal 5 2 6" xfId="1276" xr:uid="{39726574-AF46-47CC-8CF4-46965C8A0073}"/>
    <cellStyle name="Normal 5 2 6 2" xfId="2421" xr:uid="{2805C612-83E4-41BC-B5D3-E5BECA4743EF}"/>
    <cellStyle name="Normal 5 2 7" xfId="1277" xr:uid="{86782E0E-894D-468B-BD5C-141C72DE58B4}"/>
    <cellStyle name="Normal 5 2 7 2" xfId="2422" xr:uid="{30E161DD-0F45-40DA-A27E-2E5C54D51880}"/>
    <cellStyle name="Normal 5 2 8" xfId="1278" xr:uid="{D1511706-3E9E-4296-A50B-39ACF19E510A}"/>
    <cellStyle name="Normal 5 2 8 2" xfId="2423" xr:uid="{F91E2BBA-8CC7-4042-B986-47346E7A925B}"/>
    <cellStyle name="Normal 5 2 9" xfId="1279" xr:uid="{58C26A6F-1C0A-419B-98F8-80C907FBB527}"/>
    <cellStyle name="Normal 5 2 9 2" xfId="2424" xr:uid="{92F0EEA1-0EF3-4C38-B0CA-7A7B05078D0D}"/>
    <cellStyle name="Normal 5 3" xfId="164" xr:uid="{612A8933-515F-486C-A9D3-12487349B4DF}"/>
    <cellStyle name="Normal 5 3 10" xfId="1280" xr:uid="{B1EDA467-3933-4008-8801-F2BD32BA2C91}"/>
    <cellStyle name="Normal 5 3 10 2" xfId="12786" xr:uid="{38953A79-AB99-4AD2-AEB3-D50A3864E0C8}"/>
    <cellStyle name="Normal 5 3 10 2 2" xfId="23162" xr:uid="{D2CFC6C5-7791-4DB3-B9B1-E4CD98A76BDC}"/>
    <cellStyle name="Normal 5 3 10 3" xfId="8908" xr:uid="{5C4573F8-72C7-4159-B928-5B116A91C358}"/>
    <cellStyle name="Normal 5 3 2" xfId="1281" xr:uid="{4EAC2E8E-CE2E-46C6-B484-BB79D983BFA7}"/>
    <cellStyle name="Normal 5 3 2 2" xfId="2426" xr:uid="{03AAC00F-E3CB-4C45-9234-013DC793E9F9}"/>
    <cellStyle name="Normal 5 3 2 3" xfId="9426" xr:uid="{98C2CB99-207F-4D3B-971B-BE17B52B935E}"/>
    <cellStyle name="Normal 5 3 2 4" xfId="6465" xr:uid="{E7C60728-1076-4B75-A542-10951500F6F2}"/>
    <cellStyle name="Normal 5 3 3" xfId="1282" xr:uid="{F44934F7-E535-4915-8408-8D5B5A361C9F}"/>
    <cellStyle name="Normal 5 3 3 2" xfId="2427" xr:uid="{4542D526-18B4-498E-937F-A64F7FF8136C}"/>
    <cellStyle name="Normal 5 3 3 3" xfId="7980" xr:uid="{D41B9432-111E-40AD-A950-8C810F12C563}"/>
    <cellStyle name="Normal 5 3 3 3 2" xfId="8399" xr:uid="{73FD6F84-E5E3-4FA3-ABF7-CA9360446167}"/>
    <cellStyle name="Normal 5 3 3 3 2 2" xfId="10261" xr:uid="{D465DA82-57A2-45B1-87FB-E8EE85F1EC2C}"/>
    <cellStyle name="Normal 5 3 3 3 2 2 2" xfId="18489" xr:uid="{C0CF55C6-0634-4670-8C13-A5150A48E13F}"/>
    <cellStyle name="Normal 5 3 3 3 2 2 2 2" xfId="25001" xr:uid="{C27EA8A5-4C1A-4F60-BCEA-EF1BFCB855F8}"/>
    <cellStyle name="Normal 5 3 3 3 2 2 3" xfId="22166" xr:uid="{06E8125F-9ACD-42D4-AF04-EC5C4DF9BF20}"/>
    <cellStyle name="Normal 5 3 3 3 2 3" xfId="17079" xr:uid="{2EEE448B-1B6B-4629-B5DB-1E1CF0970EB6}"/>
    <cellStyle name="Normal 5 3 3 3 2 3 2" xfId="23736" xr:uid="{808C8539-013A-46D3-B126-3EF53D5C62B4}"/>
    <cellStyle name="Normal 5 3 3 3 2 4" xfId="20604" xr:uid="{3A9EA701-97DE-4DD1-B4BA-8BC9C1787E7B}"/>
    <cellStyle name="Normal 5 3 3 3 3" xfId="9428" xr:uid="{AC4FFB0F-174B-4564-8D9B-0488E3A239F4}"/>
    <cellStyle name="Normal 5 3 3 3 3 2" xfId="10751" xr:uid="{7E1B6A2A-D8E1-43DD-BA67-8D8C17D080E6}"/>
    <cellStyle name="Normal 5 3 3 3 3 2 2" xfId="18979" xr:uid="{98677CEB-FF55-46D2-B7C8-64C7E2BC923E}"/>
    <cellStyle name="Normal 5 3 3 3 3 2 2 2" xfId="25491" xr:uid="{2BD64262-41D9-4CD4-BA10-7C79246E84F6}"/>
    <cellStyle name="Normal 5 3 3 3 3 2 3" xfId="22656" xr:uid="{D2E4201E-D84B-4C89-8165-21D0AB095089}"/>
    <cellStyle name="Normal 5 3 3 3 3 3" xfId="17661" xr:uid="{AC10BA9C-BA92-4474-8FB5-DF21E0120A84}"/>
    <cellStyle name="Normal 5 3 3 3 3 3 2" xfId="24235" xr:uid="{DF060D9F-1DF3-414D-B8CE-43DA8F4B341E}"/>
    <cellStyle name="Normal 5 3 3 3 3 4" xfId="21400" xr:uid="{419E1E78-9B5C-41FF-8599-A1167CC555E0}"/>
    <cellStyle name="Normal 5 3 3 3 4" xfId="9843" xr:uid="{5B6402E7-C836-4966-BB26-578165D61F55}"/>
    <cellStyle name="Normal 5 3 3 3 4 2" xfId="18071" xr:uid="{A8E72E91-2961-4590-87C3-A0B0C58A30DF}"/>
    <cellStyle name="Normal 5 3 3 3 4 2 2" xfId="24583" xr:uid="{30F97B76-73F5-48F6-8117-3ABDC6172DFF}"/>
    <cellStyle name="Normal 5 3 3 3 4 3" xfId="21748" xr:uid="{07C629E4-5926-45F6-BF3D-41BFB2BCE114}"/>
    <cellStyle name="Normal 5 3 3 3 5" xfId="11199" xr:uid="{93CA73C9-D246-4714-BB8D-7D1A7B7B25D4}"/>
    <cellStyle name="Normal 5 3 3 3 5 2" xfId="23086" xr:uid="{7834B773-ACBF-41B0-B085-581260D5A04B}"/>
    <cellStyle name="Normal 5 3 3 3 6" xfId="20186" xr:uid="{AAFBE8B0-D804-4F27-A543-A41B5471C00D}"/>
    <cellStyle name="Normal 5 3 3 4" xfId="8190" xr:uid="{35990CE3-316B-4AE4-B950-3614F6258EC2}"/>
    <cellStyle name="Normal 5 3 3 4 2" xfId="9427" xr:uid="{6BC0839E-86EF-4BD8-823F-848086B87B9A}"/>
    <cellStyle name="Normal 5 3 3 4 2 2" xfId="10750" xr:uid="{507DE3D7-42CF-4FDB-A6B6-C0EF05FCFB64}"/>
    <cellStyle name="Normal 5 3 3 4 2 2 2" xfId="18978" xr:uid="{9863D50A-2F7C-4A73-81A0-5DEB07B1AC07}"/>
    <cellStyle name="Normal 5 3 3 4 2 2 2 2" xfId="25490" xr:uid="{BA57B8BD-2CD9-43FA-9D20-D0160885690C}"/>
    <cellStyle name="Normal 5 3 3 4 2 2 3" xfId="22655" xr:uid="{D5A1D111-3424-4BC5-ABC4-397F51403ABB}"/>
    <cellStyle name="Normal 5 3 3 4 2 3" xfId="17660" xr:uid="{A89A4C8F-0E21-4EB5-912C-18193E322A63}"/>
    <cellStyle name="Normal 5 3 3 4 2 3 2" xfId="24234" xr:uid="{D9941D70-E894-4BFF-B482-A306266D39D2}"/>
    <cellStyle name="Normal 5 3 3 4 2 4" xfId="21399" xr:uid="{6F4D3F06-3A0F-40F9-8D12-2B1B812FD334}"/>
    <cellStyle name="Normal 5 3 3 4 3" xfId="10052" xr:uid="{27FF7926-4E00-4904-9F1E-0DC8F3830D36}"/>
    <cellStyle name="Normal 5 3 3 4 3 2" xfId="18280" xr:uid="{F6D7C31C-D874-43BF-9767-CB1D44146982}"/>
    <cellStyle name="Normal 5 3 3 4 3 2 2" xfId="24792" xr:uid="{128B1E29-E43A-4ECF-98AA-2D1ACCA94EEE}"/>
    <cellStyle name="Normal 5 3 3 4 3 3" xfId="21957" xr:uid="{69A684A4-24A1-446C-92E8-A33BFA4610E5}"/>
    <cellStyle name="Normal 5 3 3 4 4" xfId="11200" xr:uid="{C8507739-B204-4991-9169-D3CF8652E47D}"/>
    <cellStyle name="Normal 5 3 3 4 4 2" xfId="23087" xr:uid="{A6BB8E8D-D6E1-4530-BAD4-E766D4A9678E}"/>
    <cellStyle name="Normal 5 3 3 4 5" xfId="20395" xr:uid="{02DB659F-2619-4A08-A2C6-3C213C42E732}"/>
    <cellStyle name="Normal 5 3 3 5" xfId="9634" xr:uid="{8D190132-87EF-4EAD-BC0F-BF49D634EE6F}"/>
    <cellStyle name="Normal 5 3 3 5 2" xfId="17862" xr:uid="{2B8DB992-45EA-4E88-9C7A-B6C1487E717D}"/>
    <cellStyle name="Normal 5 3 3 5 2 2" xfId="24374" xr:uid="{9EFA0F0F-3B9F-4E14-B576-734CD649BC83}"/>
    <cellStyle name="Normal 5 3 3 5 3" xfId="21539" xr:uid="{8B6485C0-1210-4D3C-9E1C-5C5AA6D34973}"/>
    <cellStyle name="Normal 5 3 3 6" xfId="19751" xr:uid="{7118FCDF-6C2F-402F-8EAD-6AD5E48A5E0D}"/>
    <cellStyle name="Normal 5 3 3 7" xfId="6466" xr:uid="{547CE4DC-4386-474F-AA9F-CF335C5C61BF}"/>
    <cellStyle name="Normal 5 3 4" xfId="1283" xr:uid="{1575F5EC-0D92-4D51-9D0F-331F47C765EA}"/>
    <cellStyle name="Normal 5 3 4 2" xfId="2428" xr:uid="{D418CFDB-6E72-4971-A7CB-76B2AE0C97A4}"/>
    <cellStyle name="Normal 5 3 5" xfId="1284" xr:uid="{4ED33901-3259-4653-BFA1-41287DC93271}"/>
    <cellStyle name="Normal 5 3 5 2" xfId="2429" xr:uid="{10E187F2-0BA4-48D8-BBF1-52D6E036A5A5}"/>
    <cellStyle name="Normal 5 3 6" xfId="1285" xr:uid="{DCAE4414-0B13-4FBC-9B62-1E7BD8C96F6C}"/>
    <cellStyle name="Normal 5 3 6 2" xfId="2430" xr:uid="{B8563900-D5F0-49E9-A3FE-699A4FB2305D}"/>
    <cellStyle name="Normal 5 3 7" xfId="1286" xr:uid="{32023304-1E62-48E6-B460-B203349755F8}"/>
    <cellStyle name="Normal 5 3 7 2" xfId="2431" xr:uid="{1010CFCF-9E01-46F9-934D-2AD2F733D560}"/>
    <cellStyle name="Normal 5 3 8" xfId="1287" xr:uid="{9FF290E2-F20A-4421-99BC-C5DFB501C126}"/>
    <cellStyle name="Normal 5 3 8 2" xfId="2432" xr:uid="{9F2669C7-BCC3-470A-A233-E07B388D4E27}"/>
    <cellStyle name="Normal 5 3 9" xfId="2425" xr:uid="{31557216-4D70-41B8-8F2E-DC90DCBD0E0B}"/>
    <cellStyle name="Normal 5 4" xfId="165" xr:uid="{3B677EB8-665E-4D3E-89FA-145F8C4447DE}"/>
    <cellStyle name="Normal 5 4 10" xfId="1288" xr:uid="{895D5B1C-EEAF-4437-9652-9C66240A4829}"/>
    <cellStyle name="Normal 5 4 2" xfId="1289" xr:uid="{A6D0D78C-BD92-4CD1-A746-43AFC68452D8}"/>
    <cellStyle name="Normal 5 4 2 2" xfId="2434" xr:uid="{E88D4F54-D405-44E6-8894-CA6404A7E0CE}"/>
    <cellStyle name="Normal 5 4 3" xfId="1290" xr:uid="{88C6E1F7-A1C8-413E-AF73-382844240ED8}"/>
    <cellStyle name="Normal 5 4 3 2" xfId="2435" xr:uid="{69097454-EE8B-4E0B-AD3D-42685F696B80}"/>
    <cellStyle name="Normal 5 4 4" xfId="1291" xr:uid="{65B0BF18-0226-4F35-9DF5-4B0851A7C88E}"/>
    <cellStyle name="Normal 5 4 4 2" xfId="2436" xr:uid="{3AFCC9FD-1454-49BD-AD3A-CE54F370B9FE}"/>
    <cellStyle name="Normal 5 4 5" xfId="1292" xr:uid="{B0FD29D3-8037-4404-BE59-2209048A3456}"/>
    <cellStyle name="Normal 5 4 5 2" xfId="2437" xr:uid="{D72D4965-24F4-4C26-AF78-5B977E6AD8A4}"/>
    <cellStyle name="Normal 5 4 6" xfId="1293" xr:uid="{4561B447-F488-4483-82BB-4D69280E1C35}"/>
    <cellStyle name="Normal 5 4 6 2" xfId="2438" xr:uid="{F8E107C0-9FB2-4A17-90F3-E30FCE14F83C}"/>
    <cellStyle name="Normal 5 4 7" xfId="1294" xr:uid="{FBCEC353-0B5E-400E-A689-F958031F035D}"/>
    <cellStyle name="Normal 5 4 7 2" xfId="2439" xr:uid="{B08BB43D-4CCF-4B45-B48E-82A718C84525}"/>
    <cellStyle name="Normal 5 4 8" xfId="1295" xr:uid="{67DC2CE0-3F0C-477B-829C-CD065D187580}"/>
    <cellStyle name="Normal 5 4 8 2" xfId="2440" xr:uid="{176FEA63-4D57-416F-89A1-D6149825EC53}"/>
    <cellStyle name="Normal 5 4 9" xfId="2433" xr:uid="{50986A2D-FCC8-44AE-B8FD-3B22472118BE}"/>
    <cellStyle name="Normal 5 5" xfId="1296" xr:uid="{AA93B6DB-251D-4CB3-963E-0ADF08F2A557}"/>
    <cellStyle name="Normal 5 5 10" xfId="7915" xr:uid="{E2C8B415-D8B7-4F4D-AC96-C8BDCFABE332}"/>
    <cellStyle name="Normal 5 5 10 2" xfId="8337" xr:uid="{69D8C788-5D74-49BC-AFE1-0DD3FE0533C5}"/>
    <cellStyle name="Normal 5 5 10 2 2" xfId="10199" xr:uid="{1EB0D17E-1758-488F-9BAF-62828EED77A1}"/>
    <cellStyle name="Normal 5 5 10 2 2 2" xfId="18427" xr:uid="{447C8FC5-6126-4A8B-A77D-A90CA174236B}"/>
    <cellStyle name="Normal 5 5 10 2 2 2 2" xfId="24939" xr:uid="{001E16AD-8412-42FE-A192-417528DF284B}"/>
    <cellStyle name="Normal 5 5 10 2 2 3" xfId="22104" xr:uid="{07A0FA38-7DB1-41EB-83F4-08D54D60EEBF}"/>
    <cellStyle name="Normal 5 5 10 2 3" xfId="17017" xr:uid="{282F953B-8C65-474C-814A-48E852EAD182}"/>
    <cellStyle name="Normal 5 5 10 2 3 2" xfId="23674" xr:uid="{4307982D-A148-49D7-BB92-AFFB4E731B78}"/>
    <cellStyle name="Normal 5 5 10 2 4" xfId="20542" xr:uid="{A0F3750F-C2AF-42A6-A211-060709E21646}"/>
    <cellStyle name="Normal 5 5 10 3" xfId="9429" xr:uid="{BF95D659-C64C-419A-B602-E906419FE289}"/>
    <cellStyle name="Normal 5 5 10 3 2" xfId="10752" xr:uid="{9E84095B-892A-413A-BD88-AB767C370CDA}"/>
    <cellStyle name="Normal 5 5 10 3 2 2" xfId="18980" xr:uid="{C7337148-D602-4977-A78D-002C0E5CC837}"/>
    <cellStyle name="Normal 5 5 10 3 2 2 2" xfId="25492" xr:uid="{B0ACA0EB-AD66-4EF8-BFA9-73DA627F3112}"/>
    <cellStyle name="Normal 5 5 10 3 2 3" xfId="22657" xr:uid="{F21BE65E-94BD-4841-BE1C-ADE9BB691441}"/>
    <cellStyle name="Normal 5 5 10 3 3" xfId="17662" xr:uid="{674D408D-89B9-432F-9B35-2D6806B2E695}"/>
    <cellStyle name="Normal 5 5 10 3 3 2" xfId="24236" xr:uid="{EC4B9907-6D99-4A07-96E3-D3FA6B45D9C8}"/>
    <cellStyle name="Normal 5 5 10 3 4" xfId="21401" xr:uid="{025AE1E1-0B99-4AF9-8BE4-F885DCFC6E29}"/>
    <cellStyle name="Normal 5 5 10 4" xfId="9781" xr:uid="{F1B9B99B-8B50-4B1F-ACB9-8E847311C5A5}"/>
    <cellStyle name="Normal 5 5 10 4 2" xfId="18009" xr:uid="{7D6E5C7B-7042-4F4B-9BD8-C28D251CCA41}"/>
    <cellStyle name="Normal 5 5 10 4 2 2" xfId="24521" xr:uid="{71788DBD-140A-4063-82CD-236C737C93A0}"/>
    <cellStyle name="Normal 5 5 10 4 3" xfId="21686" xr:uid="{39A45475-592C-4801-8F04-38F2F20ABFA0}"/>
    <cellStyle name="Normal 5 5 10 5" xfId="11201" xr:uid="{91481917-E8CC-4E4F-BB08-B95E346D9215}"/>
    <cellStyle name="Normal 5 5 10 5 2" xfId="23088" xr:uid="{4F3FE67B-7ED7-40E7-BA8A-7B68A386917D}"/>
    <cellStyle name="Normal 5 5 10 6" xfId="20124" xr:uid="{BB17B1DA-2EB5-42BA-A639-C9B61458EFFD}"/>
    <cellStyle name="Normal 5 5 11" xfId="8128" xr:uid="{AEE63799-0608-4B63-8F88-48A4BFAAD1E7}"/>
    <cellStyle name="Normal 5 5 11 2" xfId="8909" xr:uid="{762DCAB2-50D9-4941-96B8-8C26375CE242}"/>
    <cellStyle name="Normal 5 5 11 2 2" xfId="10410" xr:uid="{7FBFF960-6B18-4290-81F3-DE2A1F6DCE4B}"/>
    <cellStyle name="Normal 5 5 11 2 2 2" xfId="18638" xr:uid="{8168FE6E-E972-43F0-9555-939D82574DBC}"/>
    <cellStyle name="Normal 5 5 11 2 2 2 2" xfId="25150" xr:uid="{852AF0C0-72F5-440A-A683-E37C1EBAD8A6}"/>
    <cellStyle name="Normal 5 5 11 2 2 3" xfId="22315" xr:uid="{078C90EE-E6A2-43DD-A493-5F3C66BBA44B}"/>
    <cellStyle name="Normal 5 5 11 2 3" xfId="17282" xr:uid="{97F0247D-7D03-4665-84AB-8782381FED47}"/>
    <cellStyle name="Normal 5 5 11 2 3 2" xfId="23892" xr:uid="{1A5BDCBB-DD66-40FD-AB5A-6AAD1100AE5D}"/>
    <cellStyle name="Normal 5 5 11 2 4" xfId="20974" xr:uid="{4CC74DAD-27D0-494E-B5F1-1E41D1C51ACF}"/>
    <cellStyle name="Normal 5 5 11 3" xfId="9990" xr:uid="{43E59A0D-F2F1-40DF-AB70-8DD76C924D50}"/>
    <cellStyle name="Normal 5 5 11 3 2" xfId="18218" xr:uid="{CB0188A6-735B-4A26-B5EF-F1DA3895B0A3}"/>
    <cellStyle name="Normal 5 5 11 3 2 2" xfId="24730" xr:uid="{E5088FFD-7411-4ABC-AACF-7339512C5328}"/>
    <cellStyle name="Normal 5 5 11 3 3" xfId="21895" xr:uid="{FBAF7BF8-1964-4534-BDD4-4DE90301C279}"/>
    <cellStyle name="Normal 5 5 11 4" xfId="11202" xr:uid="{8906DE43-31D8-4E8C-9D5F-1802268EE74D}"/>
    <cellStyle name="Normal 5 5 11 4 2" xfId="23089" xr:uid="{72E39339-17D5-450F-B23E-554A7CDBC0EC}"/>
    <cellStyle name="Normal 5 5 11 5" xfId="20333" xr:uid="{6C71BB4F-46C3-4283-A325-7D27B5E457D8}"/>
    <cellStyle name="Normal 5 5 12" xfId="9572" xr:uid="{59588808-A730-49A2-B921-27B925D5FA9F}"/>
    <cellStyle name="Normal 5 5 12 2" xfId="17800" xr:uid="{98D1A699-6FE2-4229-9ED9-B26F8F87525F}"/>
    <cellStyle name="Normal 5 5 12 2 2" xfId="24312" xr:uid="{031A0B89-E3A3-4C4D-BBDB-19A356B6AA03}"/>
    <cellStyle name="Normal 5 5 12 3" xfId="21477" xr:uid="{3E90F120-3BB9-4317-B778-98FE618CF451}"/>
    <cellStyle name="Normal 5 5 13" xfId="19638" xr:uid="{C41758DF-3030-4BCA-9511-86D83C86ADDC}"/>
    <cellStyle name="Normal 5 5 14" xfId="4547" xr:uid="{758B9A3E-FC73-48C1-93E4-7579C9E54265}"/>
    <cellStyle name="Normal 5 5 2" xfId="1297" xr:uid="{09CEE5AD-5B83-454C-ADD4-43921B2E4AB3}"/>
    <cellStyle name="Normal 5 5 2 2" xfId="2442" xr:uid="{B296C4AF-2166-4895-AD43-F9E2CF9FF17B}"/>
    <cellStyle name="Normal 5 5 2 2 2" xfId="7982" xr:uid="{E02238E3-986C-4023-8CDE-6F983241F1E3}"/>
    <cellStyle name="Normal 5 5 2 2 2 2" xfId="8401" xr:uid="{91EB7D45-4C5A-4258-9E26-39430670B66B}"/>
    <cellStyle name="Normal 5 5 2 2 2 2 2" xfId="10263" xr:uid="{0CFEA108-CFB1-4CE1-9045-A51DF433CF39}"/>
    <cellStyle name="Normal 5 5 2 2 2 2 2 2" xfId="18491" xr:uid="{88D8C97E-26C9-487C-B139-3A03CCEC47F7}"/>
    <cellStyle name="Normal 5 5 2 2 2 2 2 2 2" xfId="25003" xr:uid="{7D58FBCC-D275-4EB8-A0E5-F9E270D0311F}"/>
    <cellStyle name="Normal 5 5 2 2 2 2 2 3" xfId="22168" xr:uid="{C8797B22-A3A7-4CF6-A6AD-2BAEEAB82620}"/>
    <cellStyle name="Normal 5 5 2 2 2 2 3" xfId="17081" xr:uid="{9C2C1E02-5B5E-4A9A-883C-BAA1DD9804F9}"/>
    <cellStyle name="Normal 5 5 2 2 2 2 3 2" xfId="23738" xr:uid="{82C4D2DA-71A5-4277-BDC8-B5510BFF889E}"/>
    <cellStyle name="Normal 5 5 2 2 2 2 4" xfId="20606" xr:uid="{C398E389-C9D9-4F60-90FA-E1D64287109A}"/>
    <cellStyle name="Normal 5 5 2 2 2 2 5" xfId="49581" xr:uid="{1908DADF-CE1F-4A03-80D9-151E46CE5CD5}"/>
    <cellStyle name="Normal 5 5 2 2 2 3" xfId="9432" xr:uid="{639C3193-A9CF-41A9-943A-7A6CE3971D8C}"/>
    <cellStyle name="Normal 5 5 2 2 2 3 2" xfId="10755" xr:uid="{FC701608-3281-45F0-8F55-7A501F085718}"/>
    <cellStyle name="Normal 5 5 2 2 2 3 2 2" xfId="18983" xr:uid="{10914999-0067-4B09-AF15-BFE4BA0AA18C}"/>
    <cellStyle name="Normal 5 5 2 2 2 3 2 2 2" xfId="25495" xr:uid="{74E34680-10E4-4007-80B6-F0CBB5DBB72F}"/>
    <cellStyle name="Normal 5 5 2 2 2 3 2 3" xfId="22660" xr:uid="{E585A40A-81B4-4A31-9CE9-C4F6FC47D5C8}"/>
    <cellStyle name="Normal 5 5 2 2 2 3 3" xfId="17665" xr:uid="{F31BFF55-F5A4-4234-9CFD-828F10D4C7F1}"/>
    <cellStyle name="Normal 5 5 2 2 2 3 3 2" xfId="24239" xr:uid="{75ED5D4E-8337-4B5F-8869-884DD1D5D1F5}"/>
    <cellStyle name="Normal 5 5 2 2 2 3 4" xfId="21404" xr:uid="{269C101E-33A4-4988-9906-ECB7958F99F5}"/>
    <cellStyle name="Normal 5 5 2 2 2 4" xfId="9845" xr:uid="{3D2C7AFD-0747-4DAA-A958-352F79AF8162}"/>
    <cellStyle name="Normal 5 5 2 2 2 4 2" xfId="18073" xr:uid="{4F97E5AA-1B57-4FBB-91CE-71416E466A95}"/>
    <cellStyle name="Normal 5 5 2 2 2 4 2 2" xfId="24585" xr:uid="{B282AF09-2149-4D37-B5D6-C5B1E62F250D}"/>
    <cellStyle name="Normal 5 5 2 2 2 4 3" xfId="21750" xr:uid="{BA102A12-DE8A-4C3A-8E7E-C4F4DF8BD592}"/>
    <cellStyle name="Normal 5 5 2 2 2 5" xfId="11204" xr:uid="{BAB54ED8-6C75-4B88-BD52-868E077FD165}"/>
    <cellStyle name="Normal 5 5 2 2 2 5 2" xfId="23091" xr:uid="{77D56225-A7C8-4B80-B89E-0776F47A5376}"/>
    <cellStyle name="Normal 5 5 2 2 2 6" xfId="20188" xr:uid="{08765548-0C1F-4320-A352-E83DA55670A6}"/>
    <cellStyle name="Normal 5 5 2 2 2 7" xfId="32174" xr:uid="{18D53AEC-9A38-4B45-B475-AB73BC160A86}"/>
    <cellStyle name="Normal 5 5 2 2 3" xfId="8192" xr:uid="{B6ED8C08-E5B0-475F-A841-749643097AA1}"/>
    <cellStyle name="Normal 5 5 2 2 3 2" xfId="10054" xr:uid="{2997EBF4-7D99-49BB-B033-7A146BA0E3D8}"/>
    <cellStyle name="Normal 5 5 2 2 3 2 2" xfId="18282" xr:uid="{28CE16DF-1AD1-4657-BCCC-D98BD2082810}"/>
    <cellStyle name="Normal 5 5 2 2 3 2 2 2" xfId="24794" xr:uid="{CC0CCCAD-45DD-450F-B0BC-7A3216F4BD2E}"/>
    <cellStyle name="Normal 5 5 2 2 3 2 3" xfId="21959" xr:uid="{0BFED5BD-AE9F-4229-8877-8442D41BA0D8}"/>
    <cellStyle name="Normal 5 5 2 2 3 3" xfId="16874" xr:uid="{913865EF-0882-4E98-B1CA-357838C1CD29}"/>
    <cellStyle name="Normal 5 5 2 2 3 3 2" xfId="23532" xr:uid="{30DE1E19-7B47-4F3C-8C47-65B7E3FBD090}"/>
    <cellStyle name="Normal 5 5 2 2 3 4" xfId="20397" xr:uid="{CA3D3285-D708-4A46-A291-2F184C3AB981}"/>
    <cellStyle name="Normal 5 5 2 2 4" xfId="9431" xr:uid="{439D41A2-C59B-40EF-8E23-73D29BBAF144}"/>
    <cellStyle name="Normal 5 5 2 2 4 2" xfId="10754" xr:uid="{DED79FB6-AF60-4220-B06B-9077268D7A66}"/>
    <cellStyle name="Normal 5 5 2 2 4 2 2" xfId="18982" xr:uid="{C5F78EC9-2583-4E92-A437-D63D15328081}"/>
    <cellStyle name="Normal 5 5 2 2 4 2 2 2" xfId="25494" xr:uid="{5F791C7B-B82F-45F1-AAC1-94C1FBA990B0}"/>
    <cellStyle name="Normal 5 5 2 2 4 2 3" xfId="22659" xr:uid="{FC3217EF-7AB8-463F-B544-AA50C8C28B17}"/>
    <cellStyle name="Normal 5 5 2 2 4 3" xfId="17664" xr:uid="{2663F8F3-137A-402C-B5A1-65CBBA2A6342}"/>
    <cellStyle name="Normal 5 5 2 2 4 3 2" xfId="24238" xr:uid="{17E61201-6CD3-4074-B998-AE0527370417}"/>
    <cellStyle name="Normal 5 5 2 2 4 4" xfId="21403" xr:uid="{79525890-FB8F-4F36-AEC7-D2F06A1A0CD2}"/>
    <cellStyle name="Normal 5 5 2 2 5" xfId="9636" xr:uid="{475FA88B-2D9F-47B7-8B49-BC8C5E7F6BDA}"/>
    <cellStyle name="Normal 5 5 2 2 5 2" xfId="17864" xr:uid="{F2D53CD4-9671-43F5-8815-B131B1FEA8DE}"/>
    <cellStyle name="Normal 5 5 2 2 5 2 2" xfId="24376" xr:uid="{7C8567C3-7AFC-43AE-AAE4-9D12CD536A97}"/>
    <cellStyle name="Normal 5 5 2 2 5 3" xfId="21541" xr:uid="{06BF264B-709F-4585-8613-C77955EC55ED}"/>
    <cellStyle name="Normal 5 5 2 2 6" xfId="11203" xr:uid="{6F18F0BA-B25E-4D57-A14F-3308D181ECF5}"/>
    <cellStyle name="Normal 5 5 2 2 6 2" xfId="23090" xr:uid="{78684949-2D5C-4A08-B5BA-F59DF4AB05E8}"/>
    <cellStyle name="Normal 5 5 2 2 7" xfId="19753" xr:uid="{4BAD916B-98EF-4D84-8790-D737EE804E1A}"/>
    <cellStyle name="Normal 5 5 2 2 8" xfId="6468" xr:uid="{6A168D47-48AD-4DA6-9A98-49AC439EAA91}"/>
    <cellStyle name="Normal 5 5 2 3" xfId="7852" xr:uid="{B6AED7AF-0874-45E0-8DB4-1D30D8CE79F8}"/>
    <cellStyle name="Normal 5 5 2 4" xfId="7942" xr:uid="{15060F2C-4902-4A34-B74D-7CACFDE27A3C}"/>
    <cellStyle name="Normal 5 5 2 4 2" xfId="8363" xr:uid="{CF666B01-7F98-42A8-8C35-8314C9434706}"/>
    <cellStyle name="Normal 5 5 2 4 2 2" xfId="10225" xr:uid="{2012F902-D254-4ACC-BF68-394D332B43AE}"/>
    <cellStyle name="Normal 5 5 2 4 2 2 2" xfId="18453" xr:uid="{EA42DCB9-32CA-44E9-B897-7745B99EC589}"/>
    <cellStyle name="Normal 5 5 2 4 2 2 2 2" xfId="24965" xr:uid="{61C6DA4A-FC49-40BB-A19D-22531174C7B1}"/>
    <cellStyle name="Normal 5 5 2 4 2 2 3" xfId="22130" xr:uid="{469F3C90-07A1-4A76-A202-F123F393C187}"/>
    <cellStyle name="Normal 5 5 2 4 2 3" xfId="17043" xr:uid="{F9F71A3C-3559-483C-BFEA-2689042FE36E}"/>
    <cellStyle name="Normal 5 5 2 4 2 3 2" xfId="23700" xr:uid="{8A8394BB-04E5-412B-97E3-02B05DC1B0B8}"/>
    <cellStyle name="Normal 5 5 2 4 2 4" xfId="20568" xr:uid="{D381ABC6-2CC0-4D87-BF42-00032B2052E1}"/>
    <cellStyle name="Normal 5 5 2 4 3" xfId="9433" xr:uid="{63C3754F-9F7C-4684-8BEF-A5D34C89A08F}"/>
    <cellStyle name="Normal 5 5 2 4 3 2" xfId="10756" xr:uid="{0F13A6C4-302F-44F9-8E61-1B262393FF9B}"/>
    <cellStyle name="Normal 5 5 2 4 3 2 2" xfId="18984" xr:uid="{023E5202-24DF-4052-93FC-EF068193EC7D}"/>
    <cellStyle name="Normal 5 5 2 4 3 2 2 2" xfId="25496" xr:uid="{2493C51F-6E2A-40AF-8074-B1E939982F53}"/>
    <cellStyle name="Normal 5 5 2 4 3 2 3" xfId="22661" xr:uid="{D9715B40-18DF-4670-A313-C4723168C425}"/>
    <cellStyle name="Normal 5 5 2 4 3 3" xfId="17666" xr:uid="{D00E7AD5-4128-4F38-8C82-0461F69A6F52}"/>
    <cellStyle name="Normal 5 5 2 4 3 3 2" xfId="24240" xr:uid="{9EEAC850-D1F3-4BC9-BA58-C534ACAD290F}"/>
    <cellStyle name="Normal 5 5 2 4 3 4" xfId="21405" xr:uid="{0C837ABB-E358-428F-97EC-6A4870D65AE4}"/>
    <cellStyle name="Normal 5 5 2 4 4" xfId="9807" xr:uid="{7CF9546E-75C2-43C9-9AE2-04D3CF27EEB1}"/>
    <cellStyle name="Normal 5 5 2 4 4 2" xfId="18035" xr:uid="{2CB20D1B-5311-4C29-8484-18BE2FC669D3}"/>
    <cellStyle name="Normal 5 5 2 4 4 2 2" xfId="24547" xr:uid="{CCFF0F50-2913-457C-9B07-46D27487A21D}"/>
    <cellStyle name="Normal 5 5 2 4 4 3" xfId="21712" xr:uid="{AF1E169F-9880-406B-B4EC-E55CEC9C7A5C}"/>
    <cellStyle name="Normal 5 5 2 4 5" xfId="11205" xr:uid="{E40BF40E-F536-4DBA-9202-8CED8F8CE460}"/>
    <cellStyle name="Normal 5 5 2 4 5 2" xfId="23092" xr:uid="{3617801D-6019-4199-A045-A3BFDA76E539}"/>
    <cellStyle name="Normal 5 5 2 4 6" xfId="20150" xr:uid="{A0A63C79-9984-4E31-A60B-55483747C440}"/>
    <cellStyle name="Normal 5 5 2 5" xfId="8154" xr:uid="{B6546138-06C5-4F0B-91FA-33B10A1FC5DA}"/>
    <cellStyle name="Normal 5 5 2 5 2" xfId="9430" xr:uid="{3A0F9D3C-943D-4B49-ABD5-5AF85D050DD2}"/>
    <cellStyle name="Normal 5 5 2 5 2 2" xfId="10753" xr:uid="{C54A2777-215F-4DAF-A398-243BD94E9572}"/>
    <cellStyle name="Normal 5 5 2 5 2 2 2" xfId="18981" xr:uid="{EE6289CE-53DA-433D-9CE8-17F7B73996B7}"/>
    <cellStyle name="Normal 5 5 2 5 2 2 2 2" xfId="25493" xr:uid="{1EA406B1-597C-4329-B5DC-8A94A2BE8722}"/>
    <cellStyle name="Normal 5 5 2 5 2 2 3" xfId="22658" xr:uid="{7D4EDF8A-98EE-4667-8DB4-18EB4A831203}"/>
    <cellStyle name="Normal 5 5 2 5 2 3" xfId="17663" xr:uid="{08987FB2-9E38-4A10-8DB2-84BA0CEF5DB3}"/>
    <cellStyle name="Normal 5 5 2 5 2 3 2" xfId="24237" xr:uid="{61144D7E-0E0D-4799-A09E-29E4FE4381FB}"/>
    <cellStyle name="Normal 5 5 2 5 2 4" xfId="21402" xr:uid="{26F417D2-61BF-4A5F-8934-A9B0B68AEF24}"/>
    <cellStyle name="Normal 5 5 2 5 3" xfId="10016" xr:uid="{376BE8A3-7ABD-4B81-A86D-FAD1EE54CBB6}"/>
    <cellStyle name="Normal 5 5 2 5 3 2" xfId="18244" xr:uid="{2D402F83-AB34-4A0B-A08C-E3302AF82661}"/>
    <cellStyle name="Normal 5 5 2 5 3 2 2" xfId="24756" xr:uid="{9BC3DA98-3539-47FA-B531-D8A8A11DA6E8}"/>
    <cellStyle name="Normal 5 5 2 5 3 3" xfId="21921" xr:uid="{40165028-F42E-4DA9-ACAA-FC95DEF1DD80}"/>
    <cellStyle name="Normal 5 5 2 5 4" xfId="11206" xr:uid="{496E077D-A043-4135-BCC8-FAD8D69F3663}"/>
    <cellStyle name="Normal 5 5 2 5 4 2" xfId="23093" xr:uid="{58640C17-0F97-4766-BD27-C153758E7FCE}"/>
    <cellStyle name="Normal 5 5 2 5 5" xfId="20359" xr:uid="{A8173A67-1FC4-4FA7-9919-356F44608996}"/>
    <cellStyle name="Normal 5 5 2 6" xfId="9598" xr:uid="{6D15EF6D-1A05-4937-AC8E-E4FBEBBDD59D}"/>
    <cellStyle name="Normal 5 5 2 6 2" xfId="17826" xr:uid="{A22BBC6C-2826-442B-860F-2995BB59E546}"/>
    <cellStyle name="Normal 5 5 2 6 2 2" xfId="24338" xr:uid="{1EE1A62A-DFE9-40FC-82F6-0D6B0A9FCEF6}"/>
    <cellStyle name="Normal 5 5 2 6 3" xfId="21503" xr:uid="{F94EF93A-552E-4FCB-B1E2-9DDAC0AD4536}"/>
    <cellStyle name="Normal 5 5 2 7" xfId="19674" xr:uid="{6CBF3367-0832-4E07-A871-3CDB33E90A76}"/>
    <cellStyle name="Normal 5 5 2 8" xfId="4598" xr:uid="{7462016E-DAAA-441E-A6EC-C1DC5C5CA795}"/>
    <cellStyle name="Normal 5 5 3" xfId="1298" xr:uid="{990BB987-D243-4913-8A0A-2DB41EEC896B}"/>
    <cellStyle name="Normal 5 5 3 2" xfId="2443" xr:uid="{BE59BBBD-F147-4B2F-9D6D-94156B034D70}"/>
    <cellStyle name="Normal 5 5 3 3" xfId="7941" xr:uid="{9FB0C707-F2E1-4A61-9C54-F512740C7AA2}"/>
    <cellStyle name="Normal 5 5 3 3 2" xfId="8362" xr:uid="{6059DB18-50BB-436D-BC3D-DF6E7DA0DE18}"/>
    <cellStyle name="Normal 5 5 3 3 2 2" xfId="10224" xr:uid="{18E1437F-73DC-46C2-8D04-D67016B18F8E}"/>
    <cellStyle name="Normal 5 5 3 3 2 2 2" xfId="18452" xr:uid="{D1FBAAB6-E490-468E-8BB7-9DED8AC06A33}"/>
    <cellStyle name="Normal 5 5 3 3 2 2 2 2" xfId="24964" xr:uid="{30EDCDAB-4016-4227-AABF-75FD9D444F28}"/>
    <cellStyle name="Normal 5 5 3 3 2 2 3" xfId="22129" xr:uid="{649BBE1E-B3EC-4980-AFDA-D949D9CD96ED}"/>
    <cellStyle name="Normal 5 5 3 3 2 3" xfId="17042" xr:uid="{58915048-8833-49B5-AC40-D3F6E4D715D2}"/>
    <cellStyle name="Normal 5 5 3 3 2 3 2" xfId="23699" xr:uid="{998BEA99-EE6E-4616-97BD-F6F97DABBD19}"/>
    <cellStyle name="Normal 5 5 3 3 2 4" xfId="20567" xr:uid="{04212DF3-CDE4-4CB6-B02E-B384EC4C3661}"/>
    <cellStyle name="Normal 5 5 3 3 3" xfId="9435" xr:uid="{B8113EBB-4753-4436-BA65-8AF10FA12632}"/>
    <cellStyle name="Normal 5 5 3 3 3 2" xfId="10758" xr:uid="{880DE31B-4ECD-4203-A6BC-CC2A350A24D8}"/>
    <cellStyle name="Normal 5 5 3 3 3 2 2" xfId="18986" xr:uid="{56DDAB99-A315-4BC7-876C-FA0DE20E4F04}"/>
    <cellStyle name="Normal 5 5 3 3 3 2 2 2" xfId="25498" xr:uid="{21F2032B-755C-4991-B1A6-87AF3AF98262}"/>
    <cellStyle name="Normal 5 5 3 3 3 2 3" xfId="22663" xr:uid="{77D4F41A-CE62-45EC-B582-E9068FBC9CF7}"/>
    <cellStyle name="Normal 5 5 3 3 3 3" xfId="17668" xr:uid="{D5A664E8-175F-41EA-9E07-3AD5422E8A27}"/>
    <cellStyle name="Normal 5 5 3 3 3 3 2" xfId="24242" xr:uid="{2EE5CC61-B6E2-4714-9309-D69499264DC2}"/>
    <cellStyle name="Normal 5 5 3 3 3 4" xfId="21407" xr:uid="{C790D17D-7EA5-4744-88FA-A46C3BD7AC4B}"/>
    <cellStyle name="Normal 5 5 3 3 4" xfId="9806" xr:uid="{AD918E9C-E167-4A32-A298-347D2F22AEFE}"/>
    <cellStyle name="Normal 5 5 3 3 4 2" xfId="18034" xr:uid="{DCDEA1D2-1711-4632-A953-DD7BBA82CC81}"/>
    <cellStyle name="Normal 5 5 3 3 4 2 2" xfId="24546" xr:uid="{967B1EF4-AE9F-42FC-9E3D-E8680A3D5CB2}"/>
    <cellStyle name="Normal 5 5 3 3 4 3" xfId="21711" xr:uid="{69D01596-8BAB-490B-822F-C06E9263EF4D}"/>
    <cellStyle name="Normal 5 5 3 3 5" xfId="11207" xr:uid="{2ABD1801-40F4-4E61-AC14-F8D7B58E254F}"/>
    <cellStyle name="Normal 5 5 3 3 5 2" xfId="23094" xr:uid="{2DA7C9CC-D486-413D-8F58-B3F87A1D2686}"/>
    <cellStyle name="Normal 5 5 3 3 6" xfId="20149" xr:uid="{0AAA67D2-ED69-4DC0-A1F4-C3B94871B215}"/>
    <cellStyle name="Normal 5 5 3 4" xfId="8153" xr:uid="{DAD8D655-9685-4E40-817A-748BB39C191F}"/>
    <cellStyle name="Normal 5 5 3 4 2" xfId="9434" xr:uid="{36CCE066-DDBB-4D70-853D-62B118CB9D10}"/>
    <cellStyle name="Normal 5 5 3 4 2 2" xfId="10757" xr:uid="{0AB73844-6D97-41AD-9EA1-895A83C34C27}"/>
    <cellStyle name="Normal 5 5 3 4 2 2 2" xfId="18985" xr:uid="{70D04699-25C8-4BCA-9577-75E363E61570}"/>
    <cellStyle name="Normal 5 5 3 4 2 2 2 2" xfId="25497" xr:uid="{6E5909FB-64EB-4006-BFB4-268BC8B8FF6B}"/>
    <cellStyle name="Normal 5 5 3 4 2 2 3" xfId="22662" xr:uid="{AA5DB388-9807-4F21-B6B3-24B741E18EFA}"/>
    <cellStyle name="Normal 5 5 3 4 2 3" xfId="17667" xr:uid="{D6326B2E-2C3C-403C-B127-EC079180420C}"/>
    <cellStyle name="Normal 5 5 3 4 2 3 2" xfId="24241" xr:uid="{79C77673-9983-46D4-AC7B-BDEAC91B4233}"/>
    <cellStyle name="Normal 5 5 3 4 2 4" xfId="21406" xr:uid="{0F0C93F9-3F9D-4B69-9233-5A12D8E6DCBF}"/>
    <cellStyle name="Normal 5 5 3 4 3" xfId="10015" xr:uid="{10229734-7CB2-4417-9770-F806547B0B0E}"/>
    <cellStyle name="Normal 5 5 3 4 3 2" xfId="18243" xr:uid="{2BDF6899-2715-4016-8830-32E1E5B3D31A}"/>
    <cellStyle name="Normal 5 5 3 4 3 2 2" xfId="24755" xr:uid="{7FA59B3E-0733-4AC7-889E-D5CD739C327C}"/>
    <cellStyle name="Normal 5 5 3 4 3 3" xfId="21920" xr:uid="{6E5322E4-797C-43AA-ABBE-AB1D2F2FED80}"/>
    <cellStyle name="Normal 5 5 3 4 4" xfId="11208" xr:uid="{C48C3C51-0174-4892-A7A0-118F540691C6}"/>
    <cellStyle name="Normal 5 5 3 4 4 2" xfId="23095" xr:uid="{D7E1A2B8-449A-4B08-B63E-855E1F5EBAEE}"/>
    <cellStyle name="Normal 5 5 3 4 5" xfId="20358" xr:uid="{2824581B-D898-426E-9846-20C9EE9A255C}"/>
    <cellStyle name="Normal 5 5 3 5" xfId="9597" xr:uid="{AA6EEF4A-150E-4966-8F07-268DA2978820}"/>
    <cellStyle name="Normal 5 5 3 5 2" xfId="17825" xr:uid="{A1846405-2DCF-472D-B5DD-ABBA6EAE7FBA}"/>
    <cellStyle name="Normal 5 5 3 5 2 2" xfId="24337" xr:uid="{FBC6A1F8-B52E-48D0-959B-10F62EC2CA30}"/>
    <cellStyle name="Normal 5 5 3 5 3" xfId="21502" xr:uid="{DA0B0F77-ABCD-4B2B-B8AD-739528596E05}"/>
    <cellStyle name="Normal 5 5 3 6" xfId="19673" xr:uid="{8FFE0D85-B4FC-4243-A9BD-5E955E81D91F}"/>
    <cellStyle name="Normal 5 5 3 7" xfId="4597" xr:uid="{29ECB0B3-6021-4EAC-B5C5-5B1B241B0BCD}"/>
    <cellStyle name="Normal 5 5 4" xfId="1299" xr:uid="{37444076-2DAC-47DD-B1AD-EAA1FBACA0A4}"/>
    <cellStyle name="Normal 5 5 4 2" xfId="2444" xr:uid="{1267C0B8-049D-42FA-B834-8CDC9CCCCF05}"/>
    <cellStyle name="Normal 5 5 4 3" xfId="7981" xr:uid="{B83BFD1E-1335-411A-BC63-A8EFA3652FEA}"/>
    <cellStyle name="Normal 5 5 4 3 2" xfId="8400" xr:uid="{5EB78491-E91B-474C-A7A0-1D6923ECF03C}"/>
    <cellStyle name="Normal 5 5 4 3 2 2" xfId="10262" xr:uid="{71A0AA5C-990E-467C-8240-AB2853FBDA99}"/>
    <cellStyle name="Normal 5 5 4 3 2 2 2" xfId="18490" xr:uid="{019AA5E0-C7FE-4AA8-BABE-69C958A0ABD5}"/>
    <cellStyle name="Normal 5 5 4 3 2 2 2 2" xfId="25002" xr:uid="{09FDE804-7B4D-4673-AC16-06EC50B4D970}"/>
    <cellStyle name="Normal 5 5 4 3 2 2 3" xfId="22167" xr:uid="{9BEEDC1E-0E1A-4F5E-8C3E-ABA163ED18EF}"/>
    <cellStyle name="Normal 5 5 4 3 2 3" xfId="17080" xr:uid="{E525CCAE-CFD0-4401-A05E-60F3A153BA4B}"/>
    <cellStyle name="Normal 5 5 4 3 2 3 2" xfId="23737" xr:uid="{700E9C02-0401-4AF7-BFCA-41FF83DAA204}"/>
    <cellStyle name="Normal 5 5 4 3 2 4" xfId="20605" xr:uid="{324CBE23-7BE4-43F4-B158-3FF5C587CE99}"/>
    <cellStyle name="Normal 5 5 4 3 3" xfId="9437" xr:uid="{9BDEDA45-E36A-41A2-BFCF-99CDA8360D72}"/>
    <cellStyle name="Normal 5 5 4 3 3 2" xfId="10760" xr:uid="{9D140644-9B48-44ED-80FB-36C02E5180B4}"/>
    <cellStyle name="Normal 5 5 4 3 3 2 2" xfId="18988" xr:uid="{FD89C90F-BAA2-4FCD-B8C8-B7501D9FE433}"/>
    <cellStyle name="Normal 5 5 4 3 3 2 2 2" xfId="25500" xr:uid="{ABA5B04A-A39A-4A79-A017-65D0F0FB9843}"/>
    <cellStyle name="Normal 5 5 4 3 3 2 3" xfId="22665" xr:uid="{EF50D297-E304-45A5-B177-220807BC27E4}"/>
    <cellStyle name="Normal 5 5 4 3 3 3" xfId="17670" xr:uid="{8717B60D-A7AB-401B-89F8-DFF167AE66E2}"/>
    <cellStyle name="Normal 5 5 4 3 3 3 2" xfId="24244" xr:uid="{237F730A-6975-469D-ABB0-35D9951E5409}"/>
    <cellStyle name="Normal 5 5 4 3 3 4" xfId="21409" xr:uid="{F26CE75F-6599-433F-9DB7-04583FD6E114}"/>
    <cellStyle name="Normal 5 5 4 3 4" xfId="9844" xr:uid="{892016FF-6036-4F06-9675-0E9179D1088E}"/>
    <cellStyle name="Normal 5 5 4 3 4 2" xfId="18072" xr:uid="{BE75C26A-4354-48DB-9F2B-D0F0D0458238}"/>
    <cellStyle name="Normal 5 5 4 3 4 2 2" xfId="24584" xr:uid="{1FCE9B01-FA16-4CE7-8860-B9A71D2D48B7}"/>
    <cellStyle name="Normal 5 5 4 3 4 3" xfId="21749" xr:uid="{0DFE3574-B0A2-4731-860C-824329313E1C}"/>
    <cellStyle name="Normal 5 5 4 3 5" xfId="11209" xr:uid="{8F8993E6-9DE1-4A0B-B01A-E7A946E25AD7}"/>
    <cellStyle name="Normal 5 5 4 3 5 2" xfId="23096" xr:uid="{5CF71D87-E587-4882-92C1-93BCC93E5B96}"/>
    <cellStyle name="Normal 5 5 4 3 6" xfId="20187" xr:uid="{5699E530-25FF-4128-A0ED-C5F1BB0B117B}"/>
    <cellStyle name="Normal 5 5 4 4" xfId="8191" xr:uid="{AB3CE5C3-82BD-4BCC-83C7-E9D619D60644}"/>
    <cellStyle name="Normal 5 5 4 4 2" xfId="9436" xr:uid="{D68051C7-26D1-48EF-A088-806F664B4FE9}"/>
    <cellStyle name="Normal 5 5 4 4 2 2" xfId="10759" xr:uid="{6CFBE7D6-3CE3-41AD-855A-C2B434E5EF1C}"/>
    <cellStyle name="Normal 5 5 4 4 2 2 2" xfId="18987" xr:uid="{EE7A91E8-8B61-42EB-8BC3-25E52DBDFE24}"/>
    <cellStyle name="Normal 5 5 4 4 2 2 2 2" xfId="25499" xr:uid="{0127ED9C-C6E4-4B4B-B6DF-0F885A4F0048}"/>
    <cellStyle name="Normal 5 5 4 4 2 2 3" xfId="22664" xr:uid="{5E7F31B0-1870-4A49-BB6A-7B836FA4C032}"/>
    <cellStyle name="Normal 5 5 4 4 2 3" xfId="17669" xr:uid="{B47339A1-5F5C-49B6-A72A-793099FDB5D0}"/>
    <cellStyle name="Normal 5 5 4 4 2 3 2" xfId="24243" xr:uid="{08CEBD6A-D1B5-430D-8F55-AF2F99E3468A}"/>
    <cellStyle name="Normal 5 5 4 4 2 4" xfId="21408" xr:uid="{F927C141-EBF6-4ED2-B9A6-0612381D2748}"/>
    <cellStyle name="Normal 5 5 4 4 3" xfId="10053" xr:uid="{BA519AF8-8CDE-4D4E-935D-B19BEC109F62}"/>
    <cellStyle name="Normal 5 5 4 4 3 2" xfId="18281" xr:uid="{018257B9-AF86-4DB7-968A-1DA44BF366ED}"/>
    <cellStyle name="Normal 5 5 4 4 3 2 2" xfId="24793" xr:uid="{D7D0D79B-7DD8-4F52-B075-A2A3739F006E}"/>
    <cellStyle name="Normal 5 5 4 4 3 3" xfId="21958" xr:uid="{4053967B-F109-451E-AFC4-4C71DCACF17E}"/>
    <cellStyle name="Normal 5 5 4 4 4" xfId="11210" xr:uid="{55B65535-3E01-4F47-8180-8395182C8571}"/>
    <cellStyle name="Normal 5 5 4 4 4 2" xfId="23097" xr:uid="{B9AA65EE-DE8F-42D5-8CDB-786730AF8D54}"/>
    <cellStyle name="Normal 5 5 4 4 5" xfId="20396" xr:uid="{98F5D607-EB2A-446A-874C-69B59281B602}"/>
    <cellStyle name="Normal 5 5 4 5" xfId="9635" xr:uid="{A981C924-9A6D-4DE2-AFA0-AA8541185DEE}"/>
    <cellStyle name="Normal 5 5 4 5 2" xfId="17863" xr:uid="{8406A31A-3695-416B-8837-93E92DD95AC8}"/>
    <cellStyle name="Normal 5 5 4 5 2 2" xfId="24375" xr:uid="{C19B2059-B112-4CCC-97A8-E5A110851397}"/>
    <cellStyle name="Normal 5 5 4 5 3" xfId="21540" xr:uid="{F0C2370A-217F-4E87-B930-E16A5B358B2B}"/>
    <cellStyle name="Normal 5 5 4 6" xfId="19752" xr:uid="{ED57E81F-5414-44A0-9E38-1648EDD98C86}"/>
    <cellStyle name="Normal 5 5 4 7" xfId="6467" xr:uid="{F1E84376-6761-4F8D-A23E-408EB7220BDE}"/>
    <cellStyle name="Normal 5 5 5" xfId="1300" xr:uid="{FC452CB0-7FFC-4A3B-AFC9-7E104B3AE2A3}"/>
    <cellStyle name="Normal 5 5 5 2" xfId="2445" xr:uid="{85A429F7-2AE9-49DD-AF6A-D5D3A2A865CA}"/>
    <cellStyle name="Normal 5 5 6" xfId="1301" xr:uid="{D4CA1999-9CEB-45E2-BA2F-D017F3E41790}"/>
    <cellStyle name="Normal 5 5 6 2" xfId="2446" xr:uid="{2C890015-77F7-497D-B934-F7740000BE91}"/>
    <cellStyle name="Normal 5 5 7" xfId="1302" xr:uid="{A70409B5-B4EF-4F2C-A649-CC77EFAEF7A2}"/>
    <cellStyle name="Normal 5 5 7 2" xfId="2447" xr:uid="{C3A456BB-D40F-47EE-8D71-8B339F3C89ED}"/>
    <cellStyle name="Normal 5 5 8" xfId="1303" xr:uid="{76B2F86F-8C20-4BCB-864A-34F5B0CD01A3}"/>
    <cellStyle name="Normal 5 5 8 2" xfId="2448" xr:uid="{7B546987-C4AD-4B46-BA86-E9862C135CF9}"/>
    <cellStyle name="Normal 5 5 9" xfId="2441" xr:uid="{ED78C567-C9AD-4F43-81D5-863DF8374666}"/>
    <cellStyle name="Normal 5 5 9 2" xfId="8112" xr:uid="{09CF14C7-7197-4C86-9D75-2BC7DE7ACF83}"/>
    <cellStyle name="Normal 5 5 9 2 2" xfId="8530" xr:uid="{EE6DB00F-9240-474C-BABA-ADC7D728BCEB}"/>
    <cellStyle name="Normal 5 5 9 2 2 2" xfId="10392" xr:uid="{8485F77E-B6B1-48AB-A145-716B3491BD1B}"/>
    <cellStyle name="Normal 5 5 9 2 2 2 2" xfId="18620" xr:uid="{E44B58C9-8538-4719-8B78-C3BEA7E69051}"/>
    <cellStyle name="Normal 5 5 9 2 2 2 2 2" xfId="25132" xr:uid="{B0623031-705E-43F4-BE7D-09E7785990FB}"/>
    <cellStyle name="Normal 5 5 9 2 2 2 3" xfId="22297" xr:uid="{F756BB4C-1715-458A-A0D7-7189620029BC}"/>
    <cellStyle name="Normal 5 5 9 2 2 3" xfId="17210" xr:uid="{0441D58E-2701-4C1B-A949-CB0802B0BC02}"/>
    <cellStyle name="Normal 5 5 9 2 2 3 2" xfId="23867" xr:uid="{00DCDAEB-93BD-4C55-8537-AAD8189EF518}"/>
    <cellStyle name="Normal 5 5 9 2 2 4" xfId="20735" xr:uid="{5431B460-4C65-48AB-8DB8-BB8158F5F8CC}"/>
    <cellStyle name="Normal 5 5 9 2 3" xfId="9439" xr:uid="{4DD89043-9763-4A6A-95C9-D420494AD536}"/>
    <cellStyle name="Normal 5 5 9 2 3 2" xfId="10762" xr:uid="{A919F3BF-8D9B-4CB7-97F1-52C8CFD785CB}"/>
    <cellStyle name="Normal 5 5 9 2 3 2 2" xfId="18990" xr:uid="{D6EC26F4-BFAD-4D82-8A40-D14BD1411227}"/>
    <cellStyle name="Normal 5 5 9 2 3 2 2 2" xfId="25502" xr:uid="{2AC35D06-FF60-4DA9-9329-FEDF0E20EE16}"/>
    <cellStyle name="Normal 5 5 9 2 3 2 3" xfId="22667" xr:uid="{712C91E4-D2E1-4159-84BF-9B30011D5364}"/>
    <cellStyle name="Normal 5 5 9 2 3 3" xfId="17672" xr:uid="{5030535C-AC1D-42D0-AF14-D0CDA6CA7178}"/>
    <cellStyle name="Normal 5 5 9 2 3 3 2" xfId="24246" xr:uid="{3420699B-E402-4A71-B82D-8B90F44AA469}"/>
    <cellStyle name="Normal 5 5 9 2 3 4" xfId="21411" xr:uid="{F2BED7C7-E7D2-4920-A913-3C89DA89B1C4}"/>
    <cellStyle name="Normal 5 5 9 2 4" xfId="9974" xr:uid="{AE6AAAE7-2E59-4583-BB01-2FBB2A32191B}"/>
    <cellStyle name="Normal 5 5 9 2 4 2" xfId="18202" xr:uid="{6C328A47-643D-4B60-B9BE-3CD885884D8A}"/>
    <cellStyle name="Normal 5 5 9 2 4 2 2" xfId="24714" xr:uid="{6CE69C88-7E2A-409D-93AE-A0873FC14A7E}"/>
    <cellStyle name="Normal 5 5 9 2 4 3" xfId="21879" xr:uid="{0604D686-C9B4-4440-8AFB-5B7030D2B924}"/>
    <cellStyle name="Normal 5 5 9 2 5" xfId="11212" xr:uid="{DB695C19-3957-4ECB-82EF-95EA6CA37F9F}"/>
    <cellStyle name="Normal 5 5 9 2 5 2" xfId="23099" xr:uid="{9D25136F-61FA-4668-BD24-BF152533BBA1}"/>
    <cellStyle name="Normal 5 5 9 2 6" xfId="20317" xr:uid="{4B6094EC-F2CF-4098-8C01-1BEB64FE866D}"/>
    <cellStyle name="Normal 5 5 9 3" xfId="8321" xr:uid="{2214E11A-449B-4475-90D6-6B83C6347D25}"/>
    <cellStyle name="Normal 5 5 9 3 2" xfId="10183" xr:uid="{224FAB33-45ED-445F-B180-CDE879232ABD}"/>
    <cellStyle name="Normal 5 5 9 3 2 2" xfId="18411" xr:uid="{0FEA583C-1C96-4417-928C-6A42731D602F}"/>
    <cellStyle name="Normal 5 5 9 3 2 2 2" xfId="24923" xr:uid="{49EFD59E-5C19-437F-BA75-A14E887217E5}"/>
    <cellStyle name="Normal 5 5 9 3 2 3" xfId="22088" xr:uid="{C7B9D913-33DA-4BC5-9A13-36A4E0155A85}"/>
    <cellStyle name="Normal 5 5 9 3 3" xfId="17001" xr:uid="{D3D4027E-64A5-4025-904A-85763D3EA98D}"/>
    <cellStyle name="Normal 5 5 9 3 3 2" xfId="23658" xr:uid="{0BC98324-13D0-40AE-A7A7-CB044997F981}"/>
    <cellStyle name="Normal 5 5 9 3 4" xfId="20526" xr:uid="{6C680A5E-FD5E-4188-9CB6-E6B0D177DCA6}"/>
    <cellStyle name="Normal 5 5 9 4" xfId="9438" xr:uid="{79435230-99E7-4037-AAF4-F709382CFC92}"/>
    <cellStyle name="Normal 5 5 9 4 2" xfId="10761" xr:uid="{466852CA-6734-4255-A223-BCEC1068A806}"/>
    <cellStyle name="Normal 5 5 9 4 2 2" xfId="18989" xr:uid="{1A951ED4-A539-4F3E-8A05-E2140D60EBC0}"/>
    <cellStyle name="Normal 5 5 9 4 2 2 2" xfId="25501" xr:uid="{42E6A33A-2A67-466A-9E21-8F41C1596EAB}"/>
    <cellStyle name="Normal 5 5 9 4 2 3" xfId="22666" xr:uid="{D79B7186-699D-4FCC-B19B-7402A18653D6}"/>
    <cellStyle name="Normal 5 5 9 4 3" xfId="17671" xr:uid="{6A2A7E8B-9B62-49C0-A9DB-623F27A546AA}"/>
    <cellStyle name="Normal 5 5 9 4 3 2" xfId="24245" xr:uid="{C7D01DF4-BDEC-45D6-9787-51BF3BF329B2}"/>
    <cellStyle name="Normal 5 5 9 4 4" xfId="21410" xr:uid="{030A4F1B-5FB2-4DA2-9C1A-08D863E406AB}"/>
    <cellStyle name="Normal 5 5 9 5" xfId="9765" xr:uid="{3D7FE955-FF7A-4520-87F0-7E292C90C519}"/>
    <cellStyle name="Normal 5 5 9 5 2" xfId="17993" xr:uid="{552B0625-3527-40A2-9FCA-7AAD81782040}"/>
    <cellStyle name="Normal 5 5 9 5 2 2" xfId="24505" xr:uid="{D3225632-5BFE-46CD-9D60-4237BE6E207E}"/>
    <cellStyle name="Normal 5 5 9 5 3" xfId="21670" xr:uid="{95EB0F0E-7FBD-460E-A464-A09CACB0DDF4}"/>
    <cellStyle name="Normal 5 5 9 6" xfId="11211" xr:uid="{E0D69D62-AA2D-499F-91C7-019A4DF553EF}"/>
    <cellStyle name="Normal 5 5 9 6 2" xfId="23098" xr:uid="{7507D569-B214-426F-8C5A-0AB16DEFBC64}"/>
    <cellStyle name="Normal 5 5 9 7" xfId="20108" xr:uid="{E2E6B465-BA51-4F06-9F42-BB56D1D05898}"/>
    <cellStyle name="Normal 5 5 9 8" xfId="7899" xr:uid="{DD7960E0-9ADA-4F88-BA52-CA1BC0A26B1B}"/>
    <cellStyle name="Normal 5 6" xfId="1304" xr:uid="{3CFB7CF8-7A17-4F5A-B1D7-9D6193090CEA}"/>
    <cellStyle name="Normal 5 6 2" xfId="2449" xr:uid="{86DDCDCE-5A70-45C9-AA06-4DC67E2D5BB0}"/>
    <cellStyle name="Normal 5 6 3" xfId="8910" xr:uid="{BE162A49-D6E3-453B-94C9-C689F63B7BB4}"/>
    <cellStyle name="Normal 5 6 4" xfId="4548" xr:uid="{8875EA81-30C3-4C3C-BA38-93C70584D706}"/>
    <cellStyle name="Normal 5 6 5" xfId="29595" xr:uid="{9DD14828-ADDC-4062-82E3-1851C297BF93}"/>
    <cellStyle name="Normal 5 7" xfId="1305" xr:uid="{F83B758E-E840-4DE1-BBDE-604CFC7DA421}"/>
    <cellStyle name="Normal 5 7 2" xfId="2450" xr:uid="{E062F9D4-0FAD-4C0A-800A-17D51FF70802}"/>
    <cellStyle name="Normal 5 8" xfId="1306" xr:uid="{10D05410-397F-451E-888D-02183DBB0710}"/>
    <cellStyle name="Normal 5 8 2" xfId="2451" xr:uid="{035C4D9C-4BA2-4B89-93FE-510DF528AEB9}"/>
    <cellStyle name="Normal 5 9" xfId="1307" xr:uid="{E3F73B6E-AFC3-43BC-9090-93EC3B31764B}"/>
    <cellStyle name="Normal 5 9 2" xfId="2452" xr:uid="{0315CA41-C6AF-4A66-82BC-68A2258B7E7F}"/>
    <cellStyle name="Normal 5_ELC" xfId="12787" xr:uid="{7CB89773-AEF5-4A3D-B68E-16F5850227FB}"/>
    <cellStyle name="Normal 50" xfId="6469" xr:uid="{863B22BD-312A-4E17-BC50-F44C837A25B5}"/>
    <cellStyle name="Normal 51" xfId="6470" xr:uid="{5C4FC930-43D3-4E29-9A1B-C02E5648B67A}"/>
    <cellStyle name="Normal 52" xfId="6471" xr:uid="{6FCBDE81-3E8A-4937-9A62-470B41A14F3B}"/>
    <cellStyle name="Normal 53" xfId="6472" xr:uid="{C01E3AEC-5DF1-4506-8286-E02904DC86DA}"/>
    <cellStyle name="Normal 54" xfId="6473" xr:uid="{41B12AD7-CDB6-41E1-AFAC-924CE939549F}"/>
    <cellStyle name="Normal 55" xfId="6474" xr:uid="{1398C908-FDE5-4D17-9D59-747B723056C3}"/>
    <cellStyle name="Normal 56" xfId="19594" xr:uid="{B4BA71D5-DC98-4070-AC20-7650AE8BF8CC}"/>
    <cellStyle name="Normal 56 2" xfId="25560" xr:uid="{7A98C5A7-91CA-4B12-8A80-DC75F7375484}"/>
    <cellStyle name="Normal 57" xfId="19595" xr:uid="{59A791F8-1F4F-40F2-9CC5-49F3037C1584}"/>
    <cellStyle name="Normal 57 2" xfId="25561" xr:uid="{595FB4C1-08E5-48B3-AAE4-FA21FCEBE045}"/>
    <cellStyle name="Normal 58" xfId="19596" xr:uid="{8D02F3F8-D247-437F-B42A-D4863987788E}"/>
    <cellStyle name="Normal 58 2" xfId="25562" xr:uid="{FD860AFC-2775-401C-B4C2-8BFD8C4B2564}"/>
    <cellStyle name="Normal 59" xfId="19597" xr:uid="{957598D0-2AAA-4AE2-9F2B-78507E151596}"/>
    <cellStyle name="Normal 59 2" xfId="25563" xr:uid="{97CFFF2F-364E-4E4B-AA34-304E1F509856}"/>
    <cellStyle name="Normal 6" xfId="166" xr:uid="{0AE2771D-5FA9-479F-909F-8163FC55235E}"/>
    <cellStyle name="Normal 6 10" xfId="1309" xr:uid="{8AA0B76E-147E-49C6-AA2A-13D045AF9946}"/>
    <cellStyle name="Normal 6 10 2" xfId="2454" xr:uid="{E2CFBF22-2E7F-450E-9425-34F4FADD48AF}"/>
    <cellStyle name="Normal 6 10 3" xfId="9440" xr:uid="{04298F4D-1FCC-4F01-B046-64A3C3038F0A}"/>
    <cellStyle name="Normal 6 10 4" xfId="6475" xr:uid="{7D128A1A-DB61-45D5-A521-D24551E6FCF8}"/>
    <cellStyle name="Normal 6 11" xfId="1310" xr:uid="{E0DF4C60-1348-48E2-8D19-4FC5E4B0D582}"/>
    <cellStyle name="Normal 6 11 2" xfId="2455" xr:uid="{FB7DD944-60FB-4273-86E3-5606C8330037}"/>
    <cellStyle name="Normal 6 12" xfId="1311" xr:uid="{1CA894BD-32E3-4239-AAA0-20DE6CAC52BE}"/>
    <cellStyle name="Normal 6 12 2" xfId="2456" xr:uid="{B3297BB1-92F1-47C5-BC6E-DF69AFED4E6C}"/>
    <cellStyle name="Normal 6 12 3" xfId="9441" xr:uid="{4AADE9BA-3974-40D5-860F-2C2009A12F74}"/>
    <cellStyle name="Normal 6 12 4" xfId="6476" xr:uid="{77A92381-3D66-49DA-9D56-B14E69B6BC28}"/>
    <cellStyle name="Normal 6 13" xfId="1312" xr:uid="{00CBBB32-3FF5-433C-8445-ECB73EA7EF9A}"/>
    <cellStyle name="Normal 6 13 2" xfId="2457" xr:uid="{2F8EEAE9-293B-4BC3-85C5-4A4FC2650A56}"/>
    <cellStyle name="Normal 6 13 3" xfId="29596" xr:uid="{CD9AB6DA-701A-4234-AF72-BD144B321259}"/>
    <cellStyle name="Normal 6 14" xfId="2453" xr:uid="{4F0139C2-20BB-4394-A748-B5352A6A28A7}"/>
    <cellStyle name="Normal 6 15" xfId="1308" xr:uid="{5D4BDF4B-82E6-4A7C-BD71-5D4B61CB9C07}"/>
    <cellStyle name="Normal 6 2" xfId="167" xr:uid="{9EC4847D-5936-4283-802C-0F412F472A2A}"/>
    <cellStyle name="Normal 6 2 10" xfId="1313" xr:uid="{059F08F5-23B1-4378-A93D-77A9E2C1376F}"/>
    <cellStyle name="Normal 6 2 11" xfId="6477" xr:uid="{35607C27-B36C-48A5-B81C-D9898EE878B6}"/>
    <cellStyle name="Normal 6 2 12" xfId="6478" xr:uid="{48EE0962-CE6A-4002-BBC3-CFA67814CCF7}"/>
    <cellStyle name="Normal 6 2 13" xfId="6479" xr:uid="{FF2253D6-163E-4219-8A8E-E6BA81CBF944}"/>
    <cellStyle name="Normal 6 2 14" xfId="6480" xr:uid="{E81FE339-2CBF-445C-B6B2-8DB6941FEE6D}"/>
    <cellStyle name="Normal 6 2 2" xfId="168" xr:uid="{17B322CF-97B5-4446-9A8B-0F81609D8B2C}"/>
    <cellStyle name="Normal 6 2 2 10" xfId="1315" xr:uid="{F9BDB96D-C735-455B-A33A-59D79FA197FA}"/>
    <cellStyle name="Normal 6 2 2 10 2" xfId="2460" xr:uid="{EB9EBCAC-2357-45F6-A448-0A15A1FF2F39}"/>
    <cellStyle name="Normal 6 2 2 10 2 2" xfId="3190" xr:uid="{212F079F-8AD2-416A-8E52-8901DAAA34DB}"/>
    <cellStyle name="Normal 6 2 2 10 2 2 2" xfId="4247" xr:uid="{EFB37C5C-3FB5-4317-9CD3-79859AD99672}"/>
    <cellStyle name="Normal 6 2 2 10 2 2 2 2" xfId="18595" xr:uid="{DC28FC83-5EC8-4D0D-9B69-C9FDDFEC1449}"/>
    <cellStyle name="Normal 6 2 2 10 2 2 2 2 2" xfId="25107" xr:uid="{7AFB8697-57A5-4320-B788-EC2F82E76DCD}"/>
    <cellStyle name="Normal 6 2 2 10 2 2 2 3" xfId="22272" xr:uid="{392DC50D-19E0-45D4-BCC7-1213C9AAF5A9}"/>
    <cellStyle name="Normal 6 2 2 10 2 2 2 4" xfId="10367" xr:uid="{AE1C4DE7-F906-478C-9322-8013992BFE16}"/>
    <cellStyle name="Normal 6 2 2 10 2 2 3" xfId="17185" xr:uid="{29019D0C-3066-4FB4-9F56-8C35BF8C9AD3}"/>
    <cellStyle name="Normal 6 2 2 10 2 2 3 2" xfId="23842" xr:uid="{D387D87F-8EDF-493A-968D-12C0DCA0C193}"/>
    <cellStyle name="Normal 6 2 2 10 2 2 4" xfId="20710" xr:uid="{3735CB20-3A27-47D1-8C1A-98A8A801240A}"/>
    <cellStyle name="Normal 6 2 2 10 2 2 5" xfId="8505" xr:uid="{23904AB4-7B23-416B-98C0-85591D8A22F3}"/>
    <cellStyle name="Normal 6 2 2 10 2 3" xfId="3416" xr:uid="{9133B10D-FAF8-4BB1-A748-88648C6384B4}"/>
    <cellStyle name="Normal 6 2 2 10 2 3 2" xfId="4457" xr:uid="{D993FCCE-F682-4D01-82F5-364171D02146}"/>
    <cellStyle name="Normal 6 2 2 10 2 3 2 2" xfId="18992" xr:uid="{0CE03947-C1B0-4DA7-981F-6CB6150DA1E7}"/>
    <cellStyle name="Normal 6 2 2 10 2 3 2 2 2" xfId="25504" xr:uid="{435DB6AD-9380-431E-AFB1-9533F00A67C8}"/>
    <cellStyle name="Normal 6 2 2 10 2 3 2 3" xfId="22669" xr:uid="{299FA580-A877-496B-B62D-AF156CC33A06}"/>
    <cellStyle name="Normal 6 2 2 10 2 3 2 4" xfId="10764" xr:uid="{9745C5A1-A4BE-447C-A7B3-FE6513474597}"/>
    <cellStyle name="Normal 6 2 2 10 2 3 3" xfId="17675" xr:uid="{2BFD49F7-4675-4645-B356-C2DD6E3F3655}"/>
    <cellStyle name="Normal 6 2 2 10 2 3 3 2" xfId="24248" xr:uid="{66A5C3A1-3540-4DA5-8991-818BF7AC0828}"/>
    <cellStyle name="Normal 6 2 2 10 2 3 4" xfId="21413" xr:uid="{83338298-1C20-470E-B08E-55B3277E3E4A}"/>
    <cellStyle name="Normal 6 2 2 10 2 3 5" xfId="9443" xr:uid="{F246EB6A-FFBE-469D-8F63-26711736A383}"/>
    <cellStyle name="Normal 6 2 2 10 2 4" xfId="4037" xr:uid="{7C023F1D-8080-4685-8FE3-496055FAA42E}"/>
    <cellStyle name="Normal 6 2 2 10 2 4 2" xfId="18177" xr:uid="{66BD8666-4FE8-4B3B-AF38-E0A97321A24F}"/>
    <cellStyle name="Normal 6 2 2 10 2 4 2 2" xfId="24689" xr:uid="{1D298C7F-4E04-4BA7-B19E-0E6B7CE2D7EA}"/>
    <cellStyle name="Normal 6 2 2 10 2 4 3" xfId="21854" xr:uid="{0DB46B5D-3CB5-4D05-8A18-C85DB3FBE08B}"/>
    <cellStyle name="Normal 6 2 2 10 2 4 4" xfId="9949" xr:uid="{238F2BAA-F08C-49F4-A647-FFD2ECBD99AE}"/>
    <cellStyle name="Normal 6 2 2 10 2 5" xfId="11214" xr:uid="{57B8E8C0-80A7-4D3D-B4BA-564E4CA29B14}"/>
    <cellStyle name="Normal 6 2 2 10 2 5 2" xfId="23101" xr:uid="{F5A158BC-F46D-4986-916A-70D058D35292}"/>
    <cellStyle name="Normal 6 2 2 10 2 6" xfId="20292" xr:uid="{5D75C0CE-E0F7-4173-B864-336495B1FBF0}"/>
    <cellStyle name="Normal 6 2 2 10 2 7" xfId="8086" xr:uid="{3045267D-E136-442C-B4D4-5A0F520097CB}"/>
    <cellStyle name="Normal 6 2 2 10 3" xfId="3069" xr:uid="{C9860BCF-4640-4EDB-B658-364BA82990E6}"/>
    <cellStyle name="Normal 6 2 2 10 3 2" xfId="4142" xr:uid="{FB1C4936-50E7-4C67-969E-66EA04EA68C7}"/>
    <cellStyle name="Normal 6 2 2 10 3 2 2" xfId="10763" xr:uid="{7874AF48-8D2E-459E-B29F-2C9C95254ACB}"/>
    <cellStyle name="Normal 6 2 2 10 3 2 2 2" xfId="18991" xr:uid="{8BD54828-F862-4916-B52C-14C5B8230EFD}"/>
    <cellStyle name="Normal 6 2 2 10 3 2 2 2 2" xfId="25503" xr:uid="{6D768CEE-16E1-45EA-A5B5-4E1A1A014ECF}"/>
    <cellStyle name="Normal 6 2 2 10 3 2 2 3" xfId="22668" xr:uid="{CAFD9811-5041-4DFE-A396-09A92C7E551A}"/>
    <cellStyle name="Normal 6 2 2 10 3 2 3" xfId="17674" xr:uid="{174425AF-D84C-46D0-B1E0-EC441299B980}"/>
    <cellStyle name="Normal 6 2 2 10 3 2 3 2" xfId="24247" xr:uid="{4220B006-9B32-4194-9179-42D044E31B9F}"/>
    <cellStyle name="Normal 6 2 2 10 3 2 4" xfId="21412" xr:uid="{6094141A-3C68-4D14-A303-0D4BBB93F1BE}"/>
    <cellStyle name="Normal 6 2 2 10 3 2 5" xfId="9442" xr:uid="{1FEBAD8A-0652-4640-A94F-8298E86C9DED}"/>
    <cellStyle name="Normal 6 2 2 10 3 3" xfId="10158" xr:uid="{268FA79E-76E8-4128-80C7-EFA4F752E611}"/>
    <cellStyle name="Normal 6 2 2 10 3 3 2" xfId="18386" xr:uid="{CF18D0D9-181F-427F-809F-35D52ADD0D66}"/>
    <cellStyle name="Normal 6 2 2 10 3 3 2 2" xfId="24898" xr:uid="{4E50FE38-6C10-4687-B90F-94E17FE36BFB}"/>
    <cellStyle name="Normal 6 2 2 10 3 3 3" xfId="22063" xr:uid="{FB513638-DAE7-4813-9A32-B857E37F0729}"/>
    <cellStyle name="Normal 6 2 2 10 3 4" xfId="16977" xr:uid="{4F83D32D-7369-4D64-859D-CA01D1A6564C}"/>
    <cellStyle name="Normal 6 2 2 10 3 4 2" xfId="23634" xr:uid="{D56B45F5-589C-4A24-A4FF-BAE1D3188D6E}"/>
    <cellStyle name="Normal 6 2 2 10 3 5" xfId="20501" xr:uid="{161BC15C-D2D2-407C-9870-8A8E4D8500D1}"/>
    <cellStyle name="Normal 6 2 2 10 3 6" xfId="8296" xr:uid="{7A30F297-09CC-44DC-88D3-ACEE0545BB76}"/>
    <cellStyle name="Normal 6 2 2 10 4" xfId="3295" xr:uid="{F47FF909-D95E-49E0-9BDA-4E5F4678D068}"/>
    <cellStyle name="Normal 6 2 2 10 4 2" xfId="4352" xr:uid="{E5137D8F-85DD-4940-BE68-7C47353E64D8}"/>
    <cellStyle name="Normal 6 2 2 10 4 3" xfId="8814" xr:uid="{921C5957-AD19-4E7C-859D-E348EAE9EC6F}"/>
    <cellStyle name="Normal 6 2 2 10 5" xfId="3745" xr:uid="{C6559529-5D1E-43FA-91E0-C30E23D09BE0}"/>
    <cellStyle name="Normal 6 2 2 10 5 2" xfId="17968" xr:uid="{7B0F9A2D-D420-4F40-B65E-7F703EE649C1}"/>
    <cellStyle name="Normal 6 2 2 10 5 2 2" xfId="24480" xr:uid="{5700A9B4-F2CC-4460-AAD7-F1C0FA619FAA}"/>
    <cellStyle name="Normal 6 2 2 10 5 3" xfId="21645" xr:uid="{46871EC8-51CE-4041-93BE-F8420A66A915}"/>
    <cellStyle name="Normal 6 2 2 10 5 4" xfId="9740" xr:uid="{0DB2B804-E956-409A-B073-E82152793EE4}"/>
    <cellStyle name="Normal 6 2 2 10 6" xfId="11213" xr:uid="{5A6709C9-480B-4F94-816F-05D9EE9D19F6}"/>
    <cellStyle name="Normal 6 2 2 10 6 2" xfId="23100" xr:uid="{24DC5F38-7479-4011-A4CB-C2A66894699D}"/>
    <cellStyle name="Normal 6 2 2 10 7" xfId="20083" xr:uid="{6FACB5AF-B710-490E-A307-DD4732898003}"/>
    <cellStyle name="Normal 6 2 2 10 8" xfId="7853" xr:uid="{D307EB1B-4964-4290-9BD4-63EA3C911111}"/>
    <cellStyle name="Normal 6 2 2 11" xfId="1316" xr:uid="{DD02D850-07A9-4E69-B200-C2EEBCB748DB}"/>
    <cellStyle name="Normal 6 2 2 11 2" xfId="2461" xr:uid="{72AF08A0-17E7-4391-993D-EFEDF7D9856C}"/>
    <cellStyle name="Normal 6 2 2 11 2 2" xfId="3191" xr:uid="{20081B4F-BB77-43E6-8884-28B9731A2422}"/>
    <cellStyle name="Normal 6 2 2 11 2 2 2" xfId="4248" xr:uid="{F1BD893F-3DF4-426E-8C70-87768928C785}"/>
    <cellStyle name="Normal 6 2 2 11 2 2 2 2" xfId="18596" xr:uid="{B970BB99-0FF5-4341-8C1A-3380CC38B72C}"/>
    <cellStyle name="Normal 6 2 2 11 2 2 2 2 2" xfId="25108" xr:uid="{75207639-B4D6-420F-B4EA-964252B26194}"/>
    <cellStyle name="Normal 6 2 2 11 2 2 2 3" xfId="22273" xr:uid="{984CA944-9741-4986-8728-A2E8F77F0DE9}"/>
    <cellStyle name="Normal 6 2 2 11 2 2 2 4" xfId="10368" xr:uid="{9E6A9EFD-9F52-4186-9213-D0CE330C3AE3}"/>
    <cellStyle name="Normal 6 2 2 11 2 2 3" xfId="17186" xr:uid="{8A1B5F00-B2A3-400D-8E93-6FE43BAB193F}"/>
    <cellStyle name="Normal 6 2 2 11 2 2 3 2" xfId="23843" xr:uid="{64007009-54E8-47BB-990C-9CFE6321400E}"/>
    <cellStyle name="Normal 6 2 2 11 2 2 4" xfId="20711" xr:uid="{1D4A25EE-10DE-43E4-AD8A-38F6527873D4}"/>
    <cellStyle name="Normal 6 2 2 11 2 2 5" xfId="8506" xr:uid="{605C1FD3-DF31-4C5B-BC27-3E4E7C0444E3}"/>
    <cellStyle name="Normal 6 2 2 11 2 3" xfId="3417" xr:uid="{D14603A6-32F8-4D1D-954E-14BCC441CDF6}"/>
    <cellStyle name="Normal 6 2 2 11 2 3 2" xfId="4458" xr:uid="{571F60B8-3324-449C-9A2B-0318CB6F7B93}"/>
    <cellStyle name="Normal 6 2 2 11 2 3 2 2" xfId="18994" xr:uid="{11988223-F035-48C1-A799-FA28383BA517}"/>
    <cellStyle name="Normal 6 2 2 11 2 3 2 2 2" xfId="25506" xr:uid="{B422BB4D-9063-46F7-AF7B-33B28043268B}"/>
    <cellStyle name="Normal 6 2 2 11 2 3 2 3" xfId="22671" xr:uid="{B547CD0C-E591-40D9-82CB-B359B4A6784F}"/>
    <cellStyle name="Normal 6 2 2 11 2 3 2 4" xfId="10766" xr:uid="{38484D40-AA51-497D-B2B0-9C354B690C7D}"/>
    <cellStyle name="Normal 6 2 2 11 2 3 3" xfId="17677" xr:uid="{464F284A-E7C1-40DE-91FD-1BEFC463F02B}"/>
    <cellStyle name="Normal 6 2 2 11 2 3 3 2" xfId="24250" xr:uid="{7257601A-7BF3-46FF-BA19-2E3DCFE6454D}"/>
    <cellStyle name="Normal 6 2 2 11 2 3 4" xfId="21415" xr:uid="{01FC85B5-F207-443B-83ED-B3E8A70B138E}"/>
    <cellStyle name="Normal 6 2 2 11 2 3 5" xfId="9445" xr:uid="{9E54F56C-D7EA-41B6-8F50-16D656D40CFA}"/>
    <cellStyle name="Normal 6 2 2 11 2 4" xfId="4038" xr:uid="{4A30EE39-DD41-4679-A7EA-A3EB1B10850C}"/>
    <cellStyle name="Normal 6 2 2 11 2 4 2" xfId="18178" xr:uid="{EF890150-2185-4671-9250-D6E699F21F7C}"/>
    <cellStyle name="Normal 6 2 2 11 2 4 2 2" xfId="24690" xr:uid="{3B961133-006E-442D-B0C1-B4C5BD79A36A}"/>
    <cellStyle name="Normal 6 2 2 11 2 4 3" xfId="21855" xr:uid="{C9394E2F-BCA1-4D95-AD13-FEE8CC220B9B}"/>
    <cellStyle name="Normal 6 2 2 11 2 4 4" xfId="9950" xr:uid="{4EA37FD8-39CA-42FD-A20C-EE938A828637}"/>
    <cellStyle name="Normal 6 2 2 11 2 5" xfId="11216" xr:uid="{C461EB33-F102-4633-A944-B26CC4D10CA0}"/>
    <cellStyle name="Normal 6 2 2 11 2 5 2" xfId="23103" xr:uid="{669FDEA1-94EC-4CD9-BB3D-FE627F060B0B}"/>
    <cellStyle name="Normal 6 2 2 11 2 6" xfId="20293" xr:uid="{594AC6DC-CD69-4E6A-B4D4-9C65640B695A}"/>
    <cellStyle name="Normal 6 2 2 11 2 7" xfId="8087" xr:uid="{20EE9E4D-CFFB-4F13-9AFC-A6C7CD0911E1}"/>
    <cellStyle name="Normal 6 2 2 11 3" xfId="3070" xr:uid="{9BEF1267-948C-4765-BF5E-47BCF9BFB8B7}"/>
    <cellStyle name="Normal 6 2 2 11 3 2" xfId="4143" xr:uid="{AEE518DE-6277-4D83-994E-EBF6940349BF}"/>
    <cellStyle name="Normal 6 2 2 11 3 2 2" xfId="10765" xr:uid="{B2EEC276-3F45-46F0-8845-149F5B770D12}"/>
    <cellStyle name="Normal 6 2 2 11 3 2 2 2" xfId="18993" xr:uid="{BE994D44-93A3-452B-9F1B-6CC4B01808B1}"/>
    <cellStyle name="Normal 6 2 2 11 3 2 2 2 2" xfId="25505" xr:uid="{800E44AD-0D93-4683-968F-CE33D4FE5790}"/>
    <cellStyle name="Normal 6 2 2 11 3 2 2 3" xfId="22670" xr:uid="{A871AFF5-8521-4EA1-A021-1B5DCAA13DCD}"/>
    <cellStyle name="Normal 6 2 2 11 3 2 3" xfId="17676" xr:uid="{71688C9A-F3AA-4DAC-A08C-9A82304DFDC9}"/>
    <cellStyle name="Normal 6 2 2 11 3 2 3 2" xfId="24249" xr:uid="{80175F21-03D3-4BE7-9AC6-ECE7C7B93188}"/>
    <cellStyle name="Normal 6 2 2 11 3 2 4" xfId="21414" xr:uid="{CF921B0B-9DC3-4536-A2D8-D3B34048A88B}"/>
    <cellStyle name="Normal 6 2 2 11 3 2 5" xfId="9444" xr:uid="{F02E2A2D-9AB1-41FF-B420-6ECC11C8AC52}"/>
    <cellStyle name="Normal 6 2 2 11 3 3" xfId="10159" xr:uid="{1E8D06C0-560C-4ADC-8ED7-0ACB3AC0E5FA}"/>
    <cellStyle name="Normal 6 2 2 11 3 3 2" xfId="18387" xr:uid="{4DC2C295-CFA0-4EEB-95DE-875A7924DD42}"/>
    <cellStyle name="Normal 6 2 2 11 3 3 2 2" xfId="24899" xr:uid="{40C15724-C008-44E8-8F09-BAC59ACB19AE}"/>
    <cellStyle name="Normal 6 2 2 11 3 3 3" xfId="22064" xr:uid="{9E43F260-EFB9-4D30-B096-0BD6FE083359}"/>
    <cellStyle name="Normal 6 2 2 11 3 4" xfId="16978" xr:uid="{D291DCFB-86FA-44E3-8221-70D697D3DD37}"/>
    <cellStyle name="Normal 6 2 2 11 3 4 2" xfId="23635" xr:uid="{C8906569-7943-4182-9F8E-BD7D23DB85B8}"/>
    <cellStyle name="Normal 6 2 2 11 3 5" xfId="20502" xr:uid="{3BA35EC9-FCBB-4B1E-8898-9544C055A1DF}"/>
    <cellStyle name="Normal 6 2 2 11 3 6" xfId="8297" xr:uid="{FB45DB7A-F994-460B-9C00-16348C2666BB}"/>
    <cellStyle name="Normal 6 2 2 11 4" xfId="3296" xr:uid="{B19DC00A-B83F-4B4F-9A0F-4859EC8C1DA2}"/>
    <cellStyle name="Normal 6 2 2 11 4 2" xfId="4353" xr:uid="{E5BC86C5-A117-4A86-A236-8E657CEA29DC}"/>
    <cellStyle name="Normal 6 2 2 11 4 3" xfId="8815" xr:uid="{4AD7D9E1-DDC5-4434-840E-76995BDF7772}"/>
    <cellStyle name="Normal 6 2 2 11 5" xfId="3746" xr:uid="{730DED8C-C66C-440B-B2FB-54F2F65F452F}"/>
    <cellStyle name="Normal 6 2 2 11 5 2" xfId="17969" xr:uid="{C0FEF355-B8ED-44CF-ACF3-54E58B709B4E}"/>
    <cellStyle name="Normal 6 2 2 11 5 2 2" xfId="24481" xr:uid="{FEB7FF54-4D3D-4228-A987-A4986F1ED3BB}"/>
    <cellStyle name="Normal 6 2 2 11 5 3" xfId="21646" xr:uid="{29ADC3F3-8E63-47A8-8AE6-344C0AD163C6}"/>
    <cellStyle name="Normal 6 2 2 11 5 4" xfId="9741" xr:uid="{9F86758F-57BA-43CF-B74C-D74A05520186}"/>
    <cellStyle name="Normal 6 2 2 11 6" xfId="11215" xr:uid="{1115403D-CD55-4D4C-89DE-F4F89740B240}"/>
    <cellStyle name="Normal 6 2 2 11 6 2" xfId="23102" xr:uid="{AD6F3AE2-6DD5-462C-BB1F-F9CF54BBE1AA}"/>
    <cellStyle name="Normal 6 2 2 11 7" xfId="20084" xr:uid="{61644DAF-1557-46EB-83E7-CF5E42592724}"/>
    <cellStyle name="Normal 6 2 2 11 8" xfId="7854" xr:uid="{4F6A125F-B989-48CC-A76B-21B5A69EA5CC}"/>
    <cellStyle name="Normal 6 2 2 12" xfId="1317" xr:uid="{C9625E51-E8A4-439F-9037-157A42755506}"/>
    <cellStyle name="Normal 6 2 2 12 2" xfId="2462" xr:uid="{788D668A-41AC-4063-9900-6A68CBDEF067}"/>
    <cellStyle name="Normal 6 2 2 12 2 2" xfId="3192" xr:uid="{F8D1F91A-B96B-4C5B-824F-57E332710F9B}"/>
    <cellStyle name="Normal 6 2 2 12 2 2 2" xfId="4249" xr:uid="{3CDDCDA2-8DB0-4265-823A-4AEF0C1370A8}"/>
    <cellStyle name="Normal 6 2 2 12 2 2 2 2" xfId="18597" xr:uid="{E0E4986A-5BC2-499B-B43A-5AB2F21AE16A}"/>
    <cellStyle name="Normal 6 2 2 12 2 2 2 2 2" xfId="25109" xr:uid="{B823D3BF-9D5F-4493-8B76-ABC5B252A3E1}"/>
    <cellStyle name="Normal 6 2 2 12 2 2 2 3" xfId="22274" xr:uid="{F1022E16-1711-4D24-BC78-128D78F8FDF0}"/>
    <cellStyle name="Normal 6 2 2 12 2 2 2 4" xfId="10369" xr:uid="{712854B1-BECA-4A90-A622-B90CED51298A}"/>
    <cellStyle name="Normal 6 2 2 12 2 2 3" xfId="17187" xr:uid="{2B63CDE1-E234-4D65-B61F-88094BAEDFB2}"/>
    <cellStyle name="Normal 6 2 2 12 2 2 3 2" xfId="23844" xr:uid="{56CEB6B8-581F-4AA7-9BDD-C367E4016712}"/>
    <cellStyle name="Normal 6 2 2 12 2 2 4" xfId="20712" xr:uid="{C8FD85AB-9D94-4EE2-AC29-24284F347AE0}"/>
    <cellStyle name="Normal 6 2 2 12 2 2 5" xfId="8507" xr:uid="{AAB4132F-D8DF-4D2A-BE8E-1CE1F7DC305B}"/>
    <cellStyle name="Normal 6 2 2 12 2 3" xfId="3418" xr:uid="{D35FA416-12F5-4F5F-BA78-460107EFDD89}"/>
    <cellStyle name="Normal 6 2 2 12 2 3 2" xfId="4459" xr:uid="{0D763290-50F3-4CD1-9A5E-73654E3C2EF9}"/>
    <cellStyle name="Normal 6 2 2 12 2 3 2 2" xfId="18996" xr:uid="{9C448AF8-649D-413E-BD90-02E1D34F7EC2}"/>
    <cellStyle name="Normal 6 2 2 12 2 3 2 2 2" xfId="25508" xr:uid="{EB4BC1EB-ED92-4628-A22F-0D319A42FE8A}"/>
    <cellStyle name="Normal 6 2 2 12 2 3 2 3" xfId="22673" xr:uid="{5076E891-F2B5-440B-B28A-69EB551E042A}"/>
    <cellStyle name="Normal 6 2 2 12 2 3 2 4" xfId="10768" xr:uid="{5EDD4D36-B08C-46FD-9A5A-AD3196C07E4F}"/>
    <cellStyle name="Normal 6 2 2 12 2 3 3" xfId="17679" xr:uid="{5F102F91-A6F2-4A3B-A111-DBAC09075BA8}"/>
    <cellStyle name="Normal 6 2 2 12 2 3 3 2" xfId="24252" xr:uid="{12485011-8A71-4072-AC0A-5D36DCE4EA55}"/>
    <cellStyle name="Normal 6 2 2 12 2 3 4" xfId="21417" xr:uid="{D810D296-BA29-47BC-A796-71BC4CBF8BF9}"/>
    <cellStyle name="Normal 6 2 2 12 2 3 5" xfId="9447" xr:uid="{D1F85792-4E53-4B10-9CAF-980C3055CABA}"/>
    <cellStyle name="Normal 6 2 2 12 2 4" xfId="4039" xr:uid="{57AAD42F-5594-4BBE-B234-05405A929A94}"/>
    <cellStyle name="Normal 6 2 2 12 2 4 2" xfId="18179" xr:uid="{545DEA4A-3B21-447D-94B3-76D41D9B4290}"/>
    <cellStyle name="Normal 6 2 2 12 2 4 2 2" xfId="24691" xr:uid="{4D55C75E-11B2-48E7-90F3-69B294E0D4F6}"/>
    <cellStyle name="Normal 6 2 2 12 2 4 3" xfId="21856" xr:uid="{194CE206-D947-4A7A-87C6-AD483804C92A}"/>
    <cellStyle name="Normal 6 2 2 12 2 4 4" xfId="9951" xr:uid="{BCED74AD-D0C4-45E2-8B0F-325BD9717E5B}"/>
    <cellStyle name="Normal 6 2 2 12 2 5" xfId="11218" xr:uid="{8E1A26EF-FBD0-4DDD-A917-D66425A192C9}"/>
    <cellStyle name="Normal 6 2 2 12 2 5 2" xfId="23105" xr:uid="{6159178B-246D-47C1-A8A3-CC38776D8E52}"/>
    <cellStyle name="Normal 6 2 2 12 2 6" xfId="20294" xr:uid="{F62F29D9-19CB-4E0E-ABC4-A6E1EDD06F0B}"/>
    <cellStyle name="Normal 6 2 2 12 2 7" xfId="8088" xr:uid="{6026E72D-6F6B-4845-B028-03B78A7FD7C9}"/>
    <cellStyle name="Normal 6 2 2 12 3" xfId="3071" xr:uid="{CDA40F18-E1EA-41EE-AFA4-D00AE60EEC90}"/>
    <cellStyle name="Normal 6 2 2 12 3 2" xfId="4144" xr:uid="{1E367215-0981-421D-9AFF-1D0F9D9C780C}"/>
    <cellStyle name="Normal 6 2 2 12 3 2 2" xfId="10767" xr:uid="{3CB8AF87-6EC6-4D8C-A4BF-C41ADE0410F3}"/>
    <cellStyle name="Normal 6 2 2 12 3 2 2 2" xfId="18995" xr:uid="{055735F7-BADC-490A-A372-6FBC18014603}"/>
    <cellStyle name="Normal 6 2 2 12 3 2 2 2 2" xfId="25507" xr:uid="{64346018-8D5E-421A-8CC1-93D27DA74C48}"/>
    <cellStyle name="Normal 6 2 2 12 3 2 2 3" xfId="22672" xr:uid="{45EE2F73-1AD2-4AF0-ABBB-5689DD3D40CE}"/>
    <cellStyle name="Normal 6 2 2 12 3 2 3" xfId="17678" xr:uid="{EA19871F-61E7-4D51-82B7-F621B4C8F2DF}"/>
    <cellStyle name="Normal 6 2 2 12 3 2 3 2" xfId="24251" xr:uid="{58DC61C1-2E1D-4A5E-85DB-84D9536A7CF9}"/>
    <cellStyle name="Normal 6 2 2 12 3 2 4" xfId="21416" xr:uid="{1A073C07-6925-4CEB-BEA0-D5984072F4D9}"/>
    <cellStyle name="Normal 6 2 2 12 3 2 5" xfId="9446" xr:uid="{12E9E4EA-0A20-4B4B-B854-CC5FB0995BF2}"/>
    <cellStyle name="Normal 6 2 2 12 3 3" xfId="10160" xr:uid="{6ACA88DC-FF05-48A6-A1E3-6D623C363867}"/>
    <cellStyle name="Normal 6 2 2 12 3 3 2" xfId="18388" xr:uid="{048AED54-848D-479D-989B-4441C01EA63F}"/>
    <cellStyle name="Normal 6 2 2 12 3 3 2 2" xfId="24900" xr:uid="{DBD97037-3A16-4758-B468-A736766F1587}"/>
    <cellStyle name="Normal 6 2 2 12 3 3 3" xfId="22065" xr:uid="{C26144D6-2E21-4F73-8EA5-860A0FD0D6C4}"/>
    <cellStyle name="Normal 6 2 2 12 3 4" xfId="16979" xr:uid="{23A29EF5-3218-4E2E-A6CF-E22C455F287B}"/>
    <cellStyle name="Normal 6 2 2 12 3 4 2" xfId="23636" xr:uid="{CEAE867D-2BA1-43C0-96C6-C2604738620F}"/>
    <cellStyle name="Normal 6 2 2 12 3 5" xfId="20503" xr:uid="{F2F1C5F1-F48C-4BC7-B261-22187F920130}"/>
    <cellStyle name="Normal 6 2 2 12 3 6" xfId="8298" xr:uid="{F67457D3-2B3B-47EE-8F51-D0524B837FF5}"/>
    <cellStyle name="Normal 6 2 2 12 4" xfId="3297" xr:uid="{A9D86C75-2A8B-4C3C-8B1B-FF4997A26267}"/>
    <cellStyle name="Normal 6 2 2 12 4 2" xfId="4354" xr:uid="{D81BDD05-E618-4B4E-89A0-72B9BB0AF790}"/>
    <cellStyle name="Normal 6 2 2 12 4 3" xfId="8816" xr:uid="{EBD27349-F4DC-4FB4-AB31-638E8714AF0D}"/>
    <cellStyle name="Normal 6 2 2 12 5" xfId="3747" xr:uid="{81ABEBCD-64EE-4F41-94EE-34FF989A1A4E}"/>
    <cellStyle name="Normal 6 2 2 12 5 2" xfId="17970" xr:uid="{AC836E05-ECB7-47F9-A581-F436EEFE7984}"/>
    <cellStyle name="Normal 6 2 2 12 5 2 2" xfId="24482" xr:uid="{72814AA9-749C-4C38-97B9-791A48782186}"/>
    <cellStyle name="Normal 6 2 2 12 5 3" xfId="21647" xr:uid="{26646568-D960-49FC-ABB5-B8A88C0BD030}"/>
    <cellStyle name="Normal 6 2 2 12 5 4" xfId="9742" xr:uid="{149EAFFA-51D6-40F5-A1C1-DB22D0A7BB09}"/>
    <cellStyle name="Normal 6 2 2 12 6" xfId="11217" xr:uid="{F8F08099-9AB5-4F3F-A894-FDAEA119D640}"/>
    <cellStyle name="Normal 6 2 2 12 6 2" xfId="23104" xr:uid="{8A8B2831-1B18-4971-9D8E-6FB651C94413}"/>
    <cellStyle name="Normal 6 2 2 12 7" xfId="20085" xr:uid="{773D0843-BB89-4D8A-908D-735D9141CABB}"/>
    <cellStyle name="Normal 6 2 2 12 8" xfId="7855" xr:uid="{57198243-A9D9-40DC-8C5E-507F081073D1}"/>
    <cellStyle name="Normal 6 2 2 13" xfId="1318" xr:uid="{5F131A6F-DECD-4B64-81BB-FD14439E7016}"/>
    <cellStyle name="Normal 6 2 2 13 2" xfId="2463" xr:uid="{8F16351C-874D-4AFB-89BC-1CF9D552CB12}"/>
    <cellStyle name="Normal 6 2 2 13 2 2" xfId="3193" xr:uid="{CD50FFEF-ADB2-4C7B-9731-7BA9AC5A96C1}"/>
    <cellStyle name="Normal 6 2 2 13 2 2 2" xfId="4250" xr:uid="{A8607F77-CB36-45CA-8543-D96A35B7A8A8}"/>
    <cellStyle name="Normal 6 2 2 13 2 2 2 2" xfId="18598" xr:uid="{6BFAED24-20D3-4A6C-9DD2-DAE58450694A}"/>
    <cellStyle name="Normal 6 2 2 13 2 2 2 2 2" xfId="25110" xr:uid="{402F462F-2954-4BA2-9274-347DF3AA91C1}"/>
    <cellStyle name="Normal 6 2 2 13 2 2 2 3" xfId="22275" xr:uid="{8F427E38-10D7-4330-9017-E61D64786C1C}"/>
    <cellStyle name="Normal 6 2 2 13 2 2 2 4" xfId="10370" xr:uid="{AED6CEC4-EB84-47B6-85AB-337A5488FA28}"/>
    <cellStyle name="Normal 6 2 2 13 2 2 3" xfId="17188" xr:uid="{1C06925E-1A8E-4AB7-A060-C094A474BCB0}"/>
    <cellStyle name="Normal 6 2 2 13 2 2 3 2" xfId="23845" xr:uid="{29968173-BA07-4969-9CFE-4486E0E1BE3D}"/>
    <cellStyle name="Normal 6 2 2 13 2 2 4" xfId="20713" xr:uid="{DF1EFDC2-7B80-4C6D-B135-58C644DD0BC3}"/>
    <cellStyle name="Normal 6 2 2 13 2 2 5" xfId="8508" xr:uid="{F0795A8B-CD68-450C-9746-CF85F0B524F4}"/>
    <cellStyle name="Normal 6 2 2 13 2 3" xfId="3419" xr:uid="{686FA6F6-DF70-4F7D-9277-342666A03394}"/>
    <cellStyle name="Normal 6 2 2 13 2 3 2" xfId="4460" xr:uid="{CD14ED5E-0706-41A6-B448-56D1A580AF24}"/>
    <cellStyle name="Normal 6 2 2 13 2 3 2 2" xfId="18998" xr:uid="{DD6946AD-FADE-4C60-AF9E-0D00AB36A46B}"/>
    <cellStyle name="Normal 6 2 2 13 2 3 2 2 2" xfId="25510" xr:uid="{DD23E4DF-B7CB-4504-8BAE-FA567A27BC79}"/>
    <cellStyle name="Normal 6 2 2 13 2 3 2 3" xfId="22675" xr:uid="{8D351C75-5B4D-4392-8455-CC8FF2BA46F7}"/>
    <cellStyle name="Normal 6 2 2 13 2 3 2 4" xfId="10770" xr:uid="{5A43273F-82DD-4013-91EC-50A1DED716D2}"/>
    <cellStyle name="Normal 6 2 2 13 2 3 3" xfId="17681" xr:uid="{D843C693-E414-41E8-A5F7-BAADA13708F8}"/>
    <cellStyle name="Normal 6 2 2 13 2 3 3 2" xfId="24254" xr:uid="{0887DEA1-E970-49C8-A3F8-51D4A910B340}"/>
    <cellStyle name="Normal 6 2 2 13 2 3 4" xfId="21419" xr:uid="{6C6ECAA7-B10F-4630-BED1-3261AE6A9EDC}"/>
    <cellStyle name="Normal 6 2 2 13 2 3 5" xfId="9449" xr:uid="{3D724B8F-E615-4569-BEE4-F33EF2DE73A4}"/>
    <cellStyle name="Normal 6 2 2 13 2 4" xfId="4040" xr:uid="{3D60EE26-8AFC-4191-B2BD-29C17CEB72B6}"/>
    <cellStyle name="Normal 6 2 2 13 2 4 2" xfId="18180" xr:uid="{07C5E641-B42C-46E2-80E5-E6F69B21C647}"/>
    <cellStyle name="Normal 6 2 2 13 2 4 2 2" xfId="24692" xr:uid="{D2CBEB06-2202-4915-9A6A-EFC627BF3C65}"/>
    <cellStyle name="Normal 6 2 2 13 2 4 3" xfId="21857" xr:uid="{81639466-619D-4F08-84A3-B9E28B42533C}"/>
    <cellStyle name="Normal 6 2 2 13 2 4 4" xfId="9952" xr:uid="{FBF4E444-5772-4F5A-84E8-99264D28722A}"/>
    <cellStyle name="Normal 6 2 2 13 2 5" xfId="11220" xr:uid="{4F2B7D86-5A26-483B-9EFB-F674F82F594C}"/>
    <cellStyle name="Normal 6 2 2 13 2 5 2" xfId="23107" xr:uid="{D4524B66-2A16-4379-8455-D6C76A630C78}"/>
    <cellStyle name="Normal 6 2 2 13 2 6" xfId="20295" xr:uid="{80C50F8A-B6EF-4A09-8BDB-5D6EC958B08B}"/>
    <cellStyle name="Normal 6 2 2 13 2 7" xfId="8089" xr:uid="{F580FD57-B02C-49EB-B4B3-75FB206B0E25}"/>
    <cellStyle name="Normal 6 2 2 13 3" xfId="3072" xr:uid="{3EB8CBD5-E5C1-4D42-A075-E90956D504DF}"/>
    <cellStyle name="Normal 6 2 2 13 3 2" xfId="4145" xr:uid="{B02F7E04-5A98-47FF-BBA1-3E057B7ECD67}"/>
    <cellStyle name="Normal 6 2 2 13 3 2 2" xfId="10769" xr:uid="{925CF719-2C4B-4AB9-9174-2C83BD205D30}"/>
    <cellStyle name="Normal 6 2 2 13 3 2 2 2" xfId="18997" xr:uid="{D9F4336B-8538-46AE-A6D1-3843F1C7FEE1}"/>
    <cellStyle name="Normal 6 2 2 13 3 2 2 2 2" xfId="25509" xr:uid="{27BBDEAF-F682-4EB3-A486-513AD4606B19}"/>
    <cellStyle name="Normal 6 2 2 13 3 2 2 3" xfId="22674" xr:uid="{74BBB101-36D6-4CDC-82D3-1D9876C62F3F}"/>
    <cellStyle name="Normal 6 2 2 13 3 2 3" xfId="17680" xr:uid="{0D05B6D0-EE12-424E-8FCD-4D75C3C6160C}"/>
    <cellStyle name="Normal 6 2 2 13 3 2 3 2" xfId="24253" xr:uid="{1C195522-BD77-423D-B9F7-163A35FB4E54}"/>
    <cellStyle name="Normal 6 2 2 13 3 2 4" xfId="21418" xr:uid="{8D1B74CC-098B-4ABF-8DF7-8E9E10EA1BBD}"/>
    <cellStyle name="Normal 6 2 2 13 3 2 5" xfId="9448" xr:uid="{54AE1AB4-4FA0-4853-A385-05F8969B59B9}"/>
    <cellStyle name="Normal 6 2 2 13 3 3" xfId="10161" xr:uid="{2E0A79E6-E9C4-4070-BA42-BA9CDD487945}"/>
    <cellStyle name="Normal 6 2 2 13 3 3 2" xfId="18389" xr:uid="{D9DD4F5B-FA7A-4847-9C5C-54B103E7C2C8}"/>
    <cellStyle name="Normal 6 2 2 13 3 3 2 2" xfId="24901" xr:uid="{8D162E73-5AD5-4598-B763-D855D3248A71}"/>
    <cellStyle name="Normal 6 2 2 13 3 3 3" xfId="22066" xr:uid="{BB2570D2-6FDE-403B-8B4F-7C61B774829B}"/>
    <cellStyle name="Normal 6 2 2 13 3 4" xfId="16980" xr:uid="{595F1179-290E-4904-B74B-A14A1500E2A5}"/>
    <cellStyle name="Normal 6 2 2 13 3 4 2" xfId="23637" xr:uid="{7A8366CC-6DCE-4DA5-892B-184D877E732B}"/>
    <cellStyle name="Normal 6 2 2 13 3 5" xfId="20504" xr:uid="{E425DB13-15F9-4DF6-AEAD-47371C95B731}"/>
    <cellStyle name="Normal 6 2 2 13 3 6" xfId="8299" xr:uid="{798E2E47-6AF4-4C53-A2D8-0BE75B687FF2}"/>
    <cellStyle name="Normal 6 2 2 13 4" xfId="3298" xr:uid="{6E65CD6B-7CF7-4F21-92FA-C49F5A862FF1}"/>
    <cellStyle name="Normal 6 2 2 13 4 2" xfId="4355" xr:uid="{9A81E917-0F95-427F-BBD7-0B1D9918F10D}"/>
    <cellStyle name="Normal 6 2 2 13 4 3" xfId="8817" xr:uid="{1415B2BA-3514-4184-A168-82BBD57A8805}"/>
    <cellStyle name="Normal 6 2 2 13 5" xfId="3748" xr:uid="{9F9BAB22-EBC5-432E-A7FB-307BC6B7FEF3}"/>
    <cellStyle name="Normal 6 2 2 13 5 2" xfId="17971" xr:uid="{8D25C4ED-7DBE-4F81-AE16-ECA350A5CD7E}"/>
    <cellStyle name="Normal 6 2 2 13 5 2 2" xfId="24483" xr:uid="{7C25431F-ACE8-4F1A-B1A5-A96BE608B13A}"/>
    <cellStyle name="Normal 6 2 2 13 5 3" xfId="21648" xr:uid="{83F33010-57FF-430F-8E99-8744710E4591}"/>
    <cellStyle name="Normal 6 2 2 13 5 4" xfId="9743" xr:uid="{5CB0EF28-3290-4F17-8746-0A35DC2B8163}"/>
    <cellStyle name="Normal 6 2 2 13 6" xfId="11219" xr:uid="{0B0884FE-CC7C-4E81-92C7-A43D5229935E}"/>
    <cellStyle name="Normal 6 2 2 13 6 2" xfId="23106" xr:uid="{91F066A7-5B20-4856-92FE-5ED67E79BA68}"/>
    <cellStyle name="Normal 6 2 2 13 7" xfId="20086" xr:uid="{5975FCA3-806D-4D21-B721-3D05CFEB31E4}"/>
    <cellStyle name="Normal 6 2 2 13 8" xfId="7856" xr:uid="{24F690F0-1CBA-4A9D-9911-34AC40E28C16}"/>
    <cellStyle name="Normal 6 2 2 14" xfId="2459" xr:uid="{355623BE-3C32-4455-8D73-CA4DB47A998B}"/>
    <cellStyle name="Normal 6 2 2 15" xfId="1314" xr:uid="{72831452-C702-4F05-AF4C-F39B1C75B615}"/>
    <cellStyle name="Normal 6 2 2 2" xfId="1319" xr:uid="{6DE58C0B-20C1-4A3B-9CBB-641691D1E51B}"/>
    <cellStyle name="Normal 6 2 2 2 2" xfId="2464" xr:uid="{6530BBE7-A2C1-4669-A192-05C69CBAD519}"/>
    <cellStyle name="Normal 6 2 2 2 2 2" xfId="3194" xr:uid="{B317D176-3251-4614-90D6-1ED96AC0B261}"/>
    <cellStyle name="Normal 6 2 2 2 2 2 2" xfId="4251" xr:uid="{23937F2F-A6A0-4979-A24E-E439BDE59C13}"/>
    <cellStyle name="Normal 6 2 2 2 2 2 2 2" xfId="18599" xr:uid="{521A16BB-A6FF-4AC1-AF29-F9E7D018A6F2}"/>
    <cellStyle name="Normal 6 2 2 2 2 2 2 2 2" xfId="25111" xr:uid="{94FC0A4A-57AD-4DCA-8F66-CCE87B0E9391}"/>
    <cellStyle name="Normal 6 2 2 2 2 2 2 3" xfId="22276" xr:uid="{CF166251-9CDC-4959-9B6C-6436F104E119}"/>
    <cellStyle name="Normal 6 2 2 2 2 2 2 4" xfId="10371" xr:uid="{23018AE9-D822-4FFA-BC99-BFE2E1BD70AD}"/>
    <cellStyle name="Normal 6 2 2 2 2 2 3" xfId="17189" xr:uid="{F455A4CE-CBEE-43BF-AFB3-A03B4C662BAE}"/>
    <cellStyle name="Normal 6 2 2 2 2 2 3 2" xfId="23846" xr:uid="{5E365F01-ECF9-451F-9FF8-C2E56CF67D5C}"/>
    <cellStyle name="Normal 6 2 2 2 2 2 4" xfId="20714" xr:uid="{6BB31B76-4A48-49E7-9B73-21A2A8369B0B}"/>
    <cellStyle name="Normal 6 2 2 2 2 2 5" xfId="8509" xr:uid="{87694EC5-1D58-4F48-A5AA-BA96724AD1D5}"/>
    <cellStyle name="Normal 6 2 2 2 2 3" xfId="3420" xr:uid="{4E2D6688-4370-4581-B9BA-AA6A031D7C03}"/>
    <cellStyle name="Normal 6 2 2 2 2 3 2" xfId="4461" xr:uid="{B93C99ED-828C-4EAE-9B9E-303C4319537A}"/>
    <cellStyle name="Normal 6 2 2 2 2 3 2 2" xfId="19000" xr:uid="{5C15A2E4-3659-464B-B827-47EB25770D69}"/>
    <cellStyle name="Normal 6 2 2 2 2 3 2 2 2" xfId="25512" xr:uid="{A51EC9B4-315F-45CB-910C-026B09791BDD}"/>
    <cellStyle name="Normal 6 2 2 2 2 3 2 3" xfId="22677" xr:uid="{F6E02D29-B5EB-4C2B-8B91-9294FE846137}"/>
    <cellStyle name="Normal 6 2 2 2 2 3 2 4" xfId="10772" xr:uid="{59C08CB4-4EFE-453B-B04C-EC2ED591C600}"/>
    <cellStyle name="Normal 6 2 2 2 2 3 3" xfId="17683" xr:uid="{991F8134-5A9C-4122-BD44-3DA44304EFFA}"/>
    <cellStyle name="Normal 6 2 2 2 2 3 3 2" xfId="24256" xr:uid="{45159AA5-6A3D-4B10-B85B-BAAA8886FD01}"/>
    <cellStyle name="Normal 6 2 2 2 2 3 4" xfId="21421" xr:uid="{D1BF9578-4A6A-43E3-A3F9-D10D20F96255}"/>
    <cellStyle name="Normal 6 2 2 2 2 3 5" xfId="9451" xr:uid="{F1EFD827-7ED4-428F-B044-BC8CA14E816D}"/>
    <cellStyle name="Normal 6 2 2 2 2 4" xfId="4041" xr:uid="{E174E613-5D6C-4E03-BCE9-E48F15F93726}"/>
    <cellStyle name="Normal 6 2 2 2 2 4 2" xfId="18181" xr:uid="{D7C2FBBB-04AA-452C-B7EE-68714ACBDC87}"/>
    <cellStyle name="Normal 6 2 2 2 2 4 2 2" xfId="24693" xr:uid="{18676A46-5CDB-4274-AD04-FFB2DA0B84AE}"/>
    <cellStyle name="Normal 6 2 2 2 2 4 3" xfId="21858" xr:uid="{02DFA255-FFF4-4ABB-B5FD-CAA60CA1DD24}"/>
    <cellStyle name="Normal 6 2 2 2 2 4 4" xfId="9953" xr:uid="{998A2899-B5B5-489B-9572-646525F8B27E}"/>
    <cellStyle name="Normal 6 2 2 2 2 5" xfId="11222" xr:uid="{8933513B-280D-40BB-B767-264A08623D68}"/>
    <cellStyle name="Normal 6 2 2 2 2 5 2" xfId="23109" xr:uid="{696522E5-FD9B-4CB9-8E88-F830DB35503E}"/>
    <cellStyle name="Normal 6 2 2 2 2 6" xfId="20296" xr:uid="{E2C1ED1A-8EDE-4B09-BC7A-E440F94B98A1}"/>
    <cellStyle name="Normal 6 2 2 2 2 7" xfId="8090" xr:uid="{69CB0426-599C-4C83-9804-51E54F644D03}"/>
    <cellStyle name="Normal 6 2 2 2 3" xfId="3073" xr:uid="{317D73CD-0ABD-455F-90E7-A5CDF1476287}"/>
    <cellStyle name="Normal 6 2 2 2 3 2" xfId="4146" xr:uid="{F376692E-1613-460F-A648-422F068861AA}"/>
    <cellStyle name="Normal 6 2 2 2 3 2 2" xfId="10771" xr:uid="{AFAEFD17-8D4D-4048-A683-945C3D2DFE6C}"/>
    <cellStyle name="Normal 6 2 2 2 3 2 2 2" xfId="18999" xr:uid="{DCB5E62F-3299-4E5F-BD47-D535881C5872}"/>
    <cellStyle name="Normal 6 2 2 2 3 2 2 2 2" xfId="25511" xr:uid="{65C4FBC6-1B66-43E8-B933-57FF8BB314B0}"/>
    <cellStyle name="Normal 6 2 2 2 3 2 2 3" xfId="22676" xr:uid="{25D6C726-86E8-474B-A87C-B72ABF7A70E2}"/>
    <cellStyle name="Normal 6 2 2 2 3 2 3" xfId="17682" xr:uid="{018D0A2E-718C-4ACD-92A6-B58CA779B521}"/>
    <cellStyle name="Normal 6 2 2 2 3 2 3 2" xfId="24255" xr:uid="{CEA5BCBA-132E-4FCE-AA94-BA8E9397517E}"/>
    <cellStyle name="Normal 6 2 2 2 3 2 4" xfId="21420" xr:uid="{7A3E5873-23CA-4BDB-92B4-4BA9BBE0849C}"/>
    <cellStyle name="Normal 6 2 2 2 3 2 5" xfId="9450" xr:uid="{FA571952-34A2-44F8-BAE8-26352FE409F4}"/>
    <cellStyle name="Normal 6 2 2 2 3 3" xfId="10162" xr:uid="{90D7F955-76A0-4EEA-9DFA-346EA75AFD36}"/>
    <cellStyle name="Normal 6 2 2 2 3 3 2" xfId="18390" xr:uid="{0335E77B-042C-4199-93F6-1B212ED70CCE}"/>
    <cellStyle name="Normal 6 2 2 2 3 3 2 2" xfId="24902" xr:uid="{A51D1C90-772C-43CD-9B49-B4DBCFE82587}"/>
    <cellStyle name="Normal 6 2 2 2 3 3 3" xfId="22067" xr:uid="{E0758802-7EAE-4783-A582-2BF560FF2705}"/>
    <cellStyle name="Normal 6 2 2 2 3 4" xfId="16981" xr:uid="{1418BF93-BFD0-495B-AD9E-37D68C299AF7}"/>
    <cellStyle name="Normal 6 2 2 2 3 4 2" xfId="23638" xr:uid="{CA247CA0-3171-47AA-886D-4D169D4E19EC}"/>
    <cellStyle name="Normal 6 2 2 2 3 5" xfId="20505" xr:uid="{9EAE5D16-C9CD-4BF8-8627-60EAB10E0F43}"/>
    <cellStyle name="Normal 6 2 2 2 3 6" xfId="8300" xr:uid="{D855A11C-37F3-4F56-9F51-74519BEE7EC8}"/>
    <cellStyle name="Normal 6 2 2 2 4" xfId="3299" xr:uid="{ADAD9FEA-C48C-4A5E-B447-02ED20E5784D}"/>
    <cellStyle name="Normal 6 2 2 2 4 2" xfId="4356" xr:uid="{8A76720C-44A5-448C-B194-C2B24E6025B1}"/>
    <cellStyle name="Normal 6 2 2 2 4 3" xfId="8818" xr:uid="{54516898-FD81-49CC-9DC1-55B1418F1477}"/>
    <cellStyle name="Normal 6 2 2 2 5" xfId="3749" xr:uid="{1EE330CA-418E-47D2-9686-5EB11C6232BC}"/>
    <cellStyle name="Normal 6 2 2 2 5 2" xfId="17972" xr:uid="{1D3C2E77-85D5-4223-9F05-DD3CB69950D7}"/>
    <cellStyle name="Normal 6 2 2 2 5 2 2" xfId="24484" xr:uid="{C5711CC0-574F-47E1-AED5-B29B1AC07969}"/>
    <cellStyle name="Normal 6 2 2 2 5 3" xfId="21649" xr:uid="{DBAB0A3B-7C71-49FA-B955-E4334DB6D54E}"/>
    <cellStyle name="Normal 6 2 2 2 5 4" xfId="9744" xr:uid="{BA79CA85-4539-44D6-A649-25B371426107}"/>
    <cellStyle name="Normal 6 2 2 2 6" xfId="11221" xr:uid="{57E3F910-7E47-4EB6-922F-2C8652FC9B72}"/>
    <cellStyle name="Normal 6 2 2 2 6 2" xfId="23108" xr:uid="{F8E286A4-86F9-40A7-8796-2DCDF750697F}"/>
    <cellStyle name="Normal 6 2 2 2 7" xfId="20087" xr:uid="{10D9D868-F721-4A92-B076-95025128B9D6}"/>
    <cellStyle name="Normal 6 2 2 2 8" xfId="7857" xr:uid="{F01959DF-883E-46CD-AFDF-79D16ED66BE5}"/>
    <cellStyle name="Normal 6 2 2 3" xfId="1320" xr:uid="{F0DDFC0D-AC61-4EC0-82E8-E9236312101B}"/>
    <cellStyle name="Normal 6 2 2 3 2" xfId="2465" xr:uid="{2126C5FF-DFA7-4AE3-8C9A-E1CAF714350F}"/>
    <cellStyle name="Normal 6 2 2 3 2 2" xfId="3195" xr:uid="{B9A05BF8-B9D8-45F1-A8C1-615AAFE463A7}"/>
    <cellStyle name="Normal 6 2 2 3 2 2 2" xfId="4252" xr:uid="{18F78DD0-C131-4E15-819E-FE877EE3A00A}"/>
    <cellStyle name="Normal 6 2 2 3 2 2 2 2" xfId="18600" xr:uid="{D7AB6D43-2732-4077-8D58-30EBB949DA0F}"/>
    <cellStyle name="Normal 6 2 2 3 2 2 2 2 2" xfId="25112" xr:uid="{28640F42-F5C4-48B3-B68C-349B16A2A350}"/>
    <cellStyle name="Normal 6 2 2 3 2 2 2 3" xfId="22277" xr:uid="{1B39CB81-C7E0-47D9-8C1E-286658D479DA}"/>
    <cellStyle name="Normal 6 2 2 3 2 2 2 4" xfId="10372" xr:uid="{8D641018-8C15-4380-A0AC-C4E6FAA41076}"/>
    <cellStyle name="Normal 6 2 2 3 2 2 3" xfId="17190" xr:uid="{63BB4C53-3DAB-48B5-B6B6-03067DBAA488}"/>
    <cellStyle name="Normal 6 2 2 3 2 2 3 2" xfId="23847" xr:uid="{2D39D1BF-3606-4675-A438-A69CB2C32F91}"/>
    <cellStyle name="Normal 6 2 2 3 2 2 4" xfId="20715" xr:uid="{8203249D-8AD1-4112-A133-58A5D60E94CC}"/>
    <cellStyle name="Normal 6 2 2 3 2 2 5" xfId="8510" xr:uid="{A35CE186-1BA0-4FCD-B3AB-5EE6AEE2B7C7}"/>
    <cellStyle name="Normal 6 2 2 3 2 3" xfId="3421" xr:uid="{9879C282-2D00-4192-9971-BBB02A2963F8}"/>
    <cellStyle name="Normal 6 2 2 3 2 3 2" xfId="4462" xr:uid="{88C45096-4374-4CBF-801A-BBCBF8A60056}"/>
    <cellStyle name="Normal 6 2 2 3 2 3 2 2" xfId="19002" xr:uid="{4C71671C-0688-4259-BA38-B2EF0A16A80D}"/>
    <cellStyle name="Normal 6 2 2 3 2 3 2 2 2" xfId="25514" xr:uid="{257D88CB-416E-40C4-AAA3-414C6D355675}"/>
    <cellStyle name="Normal 6 2 2 3 2 3 2 3" xfId="22679" xr:uid="{F28579E7-2E91-4ED1-AD43-92A0C77E1155}"/>
    <cellStyle name="Normal 6 2 2 3 2 3 2 4" xfId="10774" xr:uid="{47EBB5E5-B7F9-4E22-AD1E-07CC546C65DD}"/>
    <cellStyle name="Normal 6 2 2 3 2 3 3" xfId="17685" xr:uid="{C673CAB8-2812-46DA-899C-DF822DB89AA1}"/>
    <cellStyle name="Normal 6 2 2 3 2 3 3 2" xfId="24258" xr:uid="{0BEE0068-E8A5-4B14-811F-A349A15D3887}"/>
    <cellStyle name="Normal 6 2 2 3 2 3 4" xfId="21423" xr:uid="{3A4A5690-9631-4A28-8220-B14AE985DBED}"/>
    <cellStyle name="Normal 6 2 2 3 2 3 5" xfId="9453" xr:uid="{1FF339EA-BABE-44E0-9F20-7DF96E53C92B}"/>
    <cellStyle name="Normal 6 2 2 3 2 4" xfId="4042" xr:uid="{6E9AFFB3-E8D2-4E76-8CC1-6A3C5EAE1A28}"/>
    <cellStyle name="Normal 6 2 2 3 2 4 2" xfId="18182" xr:uid="{B4FD6C2D-D9E3-4505-B3E2-F4A680F3119C}"/>
    <cellStyle name="Normal 6 2 2 3 2 4 2 2" xfId="24694" xr:uid="{1455B3B0-04F0-4C88-AD0F-22BAEB89E563}"/>
    <cellStyle name="Normal 6 2 2 3 2 4 3" xfId="21859" xr:uid="{739D5194-3509-4F02-A555-25EC6CF7A3B9}"/>
    <cellStyle name="Normal 6 2 2 3 2 4 4" xfId="9954" xr:uid="{19EFF5CF-5362-4899-91F0-90FBE028FAA3}"/>
    <cellStyle name="Normal 6 2 2 3 2 5" xfId="11224" xr:uid="{9FF2C309-25A1-4F47-81E2-766829ACFEC4}"/>
    <cellStyle name="Normal 6 2 2 3 2 5 2" xfId="23111" xr:uid="{D10D4E70-B4F4-4472-8235-BB04BBD6EEFD}"/>
    <cellStyle name="Normal 6 2 2 3 2 6" xfId="20297" xr:uid="{AA98E40D-5859-493E-955F-C29D971A6AE5}"/>
    <cellStyle name="Normal 6 2 2 3 2 7" xfId="8091" xr:uid="{86369B0E-CF6B-4EB4-8D83-7A698822DAA1}"/>
    <cellStyle name="Normal 6 2 2 3 3" xfId="3074" xr:uid="{5EB7949A-4295-4ECD-B90F-8BCC468A51DF}"/>
    <cellStyle name="Normal 6 2 2 3 3 2" xfId="4147" xr:uid="{AB7CD727-3B48-4E13-8F04-6DD93F715DE6}"/>
    <cellStyle name="Normal 6 2 2 3 3 2 2" xfId="10773" xr:uid="{C581E9EE-3714-4F73-8F65-9F0B4880DC74}"/>
    <cellStyle name="Normal 6 2 2 3 3 2 2 2" xfId="19001" xr:uid="{5D00BFA0-1515-4C01-B09E-C34184B45D9A}"/>
    <cellStyle name="Normal 6 2 2 3 3 2 2 2 2" xfId="25513" xr:uid="{7D59F209-7914-4413-B085-DC10FBCE8011}"/>
    <cellStyle name="Normal 6 2 2 3 3 2 2 3" xfId="22678" xr:uid="{B5D1A0F7-6DCA-433F-B9D9-EE975492688B}"/>
    <cellStyle name="Normal 6 2 2 3 3 2 3" xfId="17684" xr:uid="{20995FB5-BF60-47F4-9C64-129F19AF0237}"/>
    <cellStyle name="Normal 6 2 2 3 3 2 3 2" xfId="24257" xr:uid="{8A4196BD-462C-4CD2-B986-0F96571B8F82}"/>
    <cellStyle name="Normal 6 2 2 3 3 2 4" xfId="21422" xr:uid="{15CEB04F-947A-49C8-A28F-16B44E6AC1FB}"/>
    <cellStyle name="Normal 6 2 2 3 3 2 5" xfId="9452" xr:uid="{B38222C6-940B-418B-B9F9-1FA0AF2E1AA6}"/>
    <cellStyle name="Normal 6 2 2 3 3 3" xfId="10163" xr:uid="{7C830C42-274D-4A5E-A5A0-3DF6E5897FC5}"/>
    <cellStyle name="Normal 6 2 2 3 3 3 2" xfId="18391" xr:uid="{31D70A64-4538-4D85-B6C0-EFED73A226FA}"/>
    <cellStyle name="Normal 6 2 2 3 3 3 2 2" xfId="24903" xr:uid="{A536EE8F-03FF-4321-878D-B0FC2F77B9C9}"/>
    <cellStyle name="Normal 6 2 2 3 3 3 3" xfId="22068" xr:uid="{633C9558-BFE0-4654-AC42-49AF9E9D8B03}"/>
    <cellStyle name="Normal 6 2 2 3 3 4" xfId="16982" xr:uid="{A8EE3F67-C928-48A5-A7CE-1DE4F53E5045}"/>
    <cellStyle name="Normal 6 2 2 3 3 4 2" xfId="23639" xr:uid="{03C80A86-EFC3-4E52-8032-CFF077397CB9}"/>
    <cellStyle name="Normal 6 2 2 3 3 5" xfId="20506" xr:uid="{5EEC992B-E316-4BBD-99B3-6CEEB5944FA6}"/>
    <cellStyle name="Normal 6 2 2 3 3 6" xfId="8301" xr:uid="{BA614029-4D24-43AC-82C7-F59CA6E375D2}"/>
    <cellStyle name="Normal 6 2 2 3 4" xfId="3300" xr:uid="{09874A75-1E80-46CF-85E9-F63198B9274E}"/>
    <cellStyle name="Normal 6 2 2 3 4 2" xfId="4357" xr:uid="{F740485E-9E67-4FCB-9BFA-3FE2DB8CEC4C}"/>
    <cellStyle name="Normal 6 2 2 3 4 3" xfId="8819" xr:uid="{5DF94EBE-5BC3-4004-8506-F050D4F2181E}"/>
    <cellStyle name="Normal 6 2 2 3 5" xfId="3750" xr:uid="{C999C853-2F12-4737-8CAF-C2F147C81A9B}"/>
    <cellStyle name="Normal 6 2 2 3 5 2" xfId="17973" xr:uid="{4E4554D3-BBB4-4663-94FF-5EBEF4AB44A6}"/>
    <cellStyle name="Normal 6 2 2 3 5 2 2" xfId="24485" xr:uid="{1C88895B-3B8B-4597-AC0D-CC83D7B75BA0}"/>
    <cellStyle name="Normal 6 2 2 3 5 3" xfId="21650" xr:uid="{EC42633A-8304-49B8-95CC-EE862026840E}"/>
    <cellStyle name="Normal 6 2 2 3 5 4" xfId="9745" xr:uid="{8BAFA2E6-E11B-4994-B108-173622447C06}"/>
    <cellStyle name="Normal 6 2 2 3 6" xfId="11223" xr:uid="{C5C14DFC-D99E-41EC-862A-7C137EE52CAB}"/>
    <cellStyle name="Normal 6 2 2 3 6 2" xfId="23110" xr:uid="{5D35A144-1369-470B-B3A9-345CE9D75887}"/>
    <cellStyle name="Normal 6 2 2 3 7" xfId="20088" xr:uid="{568D8D63-225A-483C-A4E6-9A83938CD0D4}"/>
    <cellStyle name="Normal 6 2 2 3 8" xfId="7858" xr:uid="{0D2B992F-9EDB-44F3-B54F-8DB2F2F2276B}"/>
    <cellStyle name="Normal 6 2 2 4" xfId="1321" xr:uid="{5916075B-861E-415E-BCE1-9FD4FCF936E2}"/>
    <cellStyle name="Normal 6 2 2 4 2" xfId="2466" xr:uid="{AF6F724D-4FA0-4879-B05F-C93B2FB444F9}"/>
    <cellStyle name="Normal 6 2 2 4 2 2" xfId="3196" xr:uid="{9C4EDEF2-2C95-4EF6-935B-4C14DCB361D0}"/>
    <cellStyle name="Normal 6 2 2 4 2 2 2" xfId="4253" xr:uid="{8816DA6D-DBCF-49D5-9266-45A1CF330101}"/>
    <cellStyle name="Normal 6 2 2 4 2 2 2 2" xfId="18601" xr:uid="{8555A694-AAAA-4E55-8FB8-BB274588BE74}"/>
    <cellStyle name="Normal 6 2 2 4 2 2 2 2 2" xfId="25113" xr:uid="{5C06E4AA-85CB-48AF-B96F-AAA5517654EC}"/>
    <cellStyle name="Normal 6 2 2 4 2 2 2 3" xfId="22278" xr:uid="{2F4C46C0-2400-4229-8A58-6528C0B87F98}"/>
    <cellStyle name="Normal 6 2 2 4 2 2 2 4" xfId="10373" xr:uid="{1B4CB37C-7573-40E4-888C-8A9E1D1C3F0E}"/>
    <cellStyle name="Normal 6 2 2 4 2 2 3" xfId="17191" xr:uid="{DA9DA2FB-A389-41CE-8EDC-5F728A20D27D}"/>
    <cellStyle name="Normal 6 2 2 4 2 2 3 2" xfId="23848" xr:uid="{C3907F7C-9A53-4C7C-A1A9-466A84241E27}"/>
    <cellStyle name="Normal 6 2 2 4 2 2 4" xfId="20716" xr:uid="{14C3D653-02CD-4463-AF89-D1CA8DAF756B}"/>
    <cellStyle name="Normal 6 2 2 4 2 2 5" xfId="8511" xr:uid="{BF5D042B-0B7D-4DD2-A93F-AA5E1F722584}"/>
    <cellStyle name="Normal 6 2 2 4 2 3" xfId="3422" xr:uid="{DAB00BFD-19B8-4A7F-B83D-456AD6A66F4E}"/>
    <cellStyle name="Normal 6 2 2 4 2 3 2" xfId="4463" xr:uid="{08744809-C0BC-4D49-AECA-2E1228FB0832}"/>
    <cellStyle name="Normal 6 2 2 4 2 3 2 2" xfId="19004" xr:uid="{77773DB7-BE53-406A-A944-32C7A2F6A239}"/>
    <cellStyle name="Normal 6 2 2 4 2 3 2 2 2" xfId="25516" xr:uid="{87133916-19B5-4230-AA2F-71B58182A190}"/>
    <cellStyle name="Normal 6 2 2 4 2 3 2 3" xfId="22681" xr:uid="{5C5340C9-EB00-4260-B556-A408725A03EB}"/>
    <cellStyle name="Normal 6 2 2 4 2 3 2 4" xfId="10776" xr:uid="{988A72C4-6308-4951-AA29-C51790B275A5}"/>
    <cellStyle name="Normal 6 2 2 4 2 3 3" xfId="17687" xr:uid="{83CA0EDF-9D71-414D-B991-A2A5A838602D}"/>
    <cellStyle name="Normal 6 2 2 4 2 3 3 2" xfId="24260" xr:uid="{67766921-3CFC-48BB-99E2-AEFDE4FDC7C1}"/>
    <cellStyle name="Normal 6 2 2 4 2 3 4" xfId="21425" xr:uid="{967A1E9B-8F31-46ED-8699-6CEB362827A6}"/>
    <cellStyle name="Normal 6 2 2 4 2 3 5" xfId="9455" xr:uid="{995338D0-D466-4B7D-BACB-92CDC75B1DAE}"/>
    <cellStyle name="Normal 6 2 2 4 2 4" xfId="4043" xr:uid="{3035E6F5-2D5C-4FA0-B90E-10FE2304CDE2}"/>
    <cellStyle name="Normal 6 2 2 4 2 4 2" xfId="18183" xr:uid="{DF2C08B7-918C-47B3-89B4-F6C975A0FD03}"/>
    <cellStyle name="Normal 6 2 2 4 2 4 2 2" xfId="24695" xr:uid="{7BA7D8B8-8371-4830-9183-E0C63395CFCA}"/>
    <cellStyle name="Normal 6 2 2 4 2 4 3" xfId="21860" xr:uid="{734B722C-3F99-4DBF-90E3-F2E312337427}"/>
    <cellStyle name="Normal 6 2 2 4 2 4 4" xfId="9955" xr:uid="{118E137D-2BD1-40B5-BF9D-81BC8FC4C9C6}"/>
    <cellStyle name="Normal 6 2 2 4 2 5" xfId="11226" xr:uid="{C29FE8B7-E2DA-4E36-B0E7-94E8C236799C}"/>
    <cellStyle name="Normal 6 2 2 4 2 5 2" xfId="23113" xr:uid="{BF55BA54-FDF8-4F2D-BA69-44F45A9D4F38}"/>
    <cellStyle name="Normal 6 2 2 4 2 6" xfId="20298" xr:uid="{396600B1-7C49-4427-AE6C-C2DFB6999F36}"/>
    <cellStyle name="Normal 6 2 2 4 2 7" xfId="8092" xr:uid="{06B0FEE9-DA9A-4F8E-A1F2-CFC13CA14AE9}"/>
    <cellStyle name="Normal 6 2 2 4 3" xfId="3075" xr:uid="{3E7D8EA9-E2B3-4EAE-86BC-1D7EDC60B73E}"/>
    <cellStyle name="Normal 6 2 2 4 3 2" xfId="4148" xr:uid="{FF2CD965-E99E-4451-941B-10B7B27E982F}"/>
    <cellStyle name="Normal 6 2 2 4 3 2 2" xfId="10775" xr:uid="{BEE07565-02DD-4F20-A34B-4C48ABCC8467}"/>
    <cellStyle name="Normal 6 2 2 4 3 2 2 2" xfId="19003" xr:uid="{9F4DE1DF-AE84-4F73-8FD8-3BD66779E657}"/>
    <cellStyle name="Normal 6 2 2 4 3 2 2 2 2" xfId="25515" xr:uid="{35BAB54D-1C37-402B-B48D-A24EC98D6EE3}"/>
    <cellStyle name="Normal 6 2 2 4 3 2 2 3" xfId="22680" xr:uid="{48D28280-68A6-44C3-926F-1A8F08DE5B9E}"/>
    <cellStyle name="Normal 6 2 2 4 3 2 3" xfId="17686" xr:uid="{9BB1CD32-464E-4962-8496-778729F7BD96}"/>
    <cellStyle name="Normal 6 2 2 4 3 2 3 2" xfId="24259" xr:uid="{380FC911-4B8B-4251-921B-F708C2E48E0F}"/>
    <cellStyle name="Normal 6 2 2 4 3 2 4" xfId="21424" xr:uid="{5FE473CA-9A7E-4BC2-84BB-0EA6FB7CD211}"/>
    <cellStyle name="Normal 6 2 2 4 3 2 5" xfId="9454" xr:uid="{8F03DD99-CD58-4406-B9E9-5A4EDCD87E6F}"/>
    <cellStyle name="Normal 6 2 2 4 3 3" xfId="10164" xr:uid="{6C6415F8-EEE9-438B-99CA-A7DD97BF1C09}"/>
    <cellStyle name="Normal 6 2 2 4 3 3 2" xfId="18392" xr:uid="{78E5E9BC-96A6-4770-8802-233D060417B4}"/>
    <cellStyle name="Normal 6 2 2 4 3 3 2 2" xfId="24904" xr:uid="{1BF190BE-76BA-4493-A0C3-0CDA011633B8}"/>
    <cellStyle name="Normal 6 2 2 4 3 3 3" xfId="22069" xr:uid="{0EB86CB7-A2A8-4BAD-830A-C1C32FAFFE99}"/>
    <cellStyle name="Normal 6 2 2 4 3 4" xfId="16983" xr:uid="{C19212A8-B853-4737-8604-D14F958BFC27}"/>
    <cellStyle name="Normal 6 2 2 4 3 4 2" xfId="23640" xr:uid="{3EB45CE3-1BDE-4518-B553-94AE8304CB17}"/>
    <cellStyle name="Normal 6 2 2 4 3 5" xfId="20507" xr:uid="{B7E5C74D-0C1D-4AE6-B080-ECF44A93396E}"/>
    <cellStyle name="Normal 6 2 2 4 3 6" xfId="8302" xr:uid="{1979BB32-7077-4590-9EC4-6080FD0E07A5}"/>
    <cellStyle name="Normal 6 2 2 4 4" xfId="3301" xr:uid="{01BB4FC2-45A5-4641-9883-7F86800A5159}"/>
    <cellStyle name="Normal 6 2 2 4 4 2" xfId="4358" xr:uid="{672A9F05-2F11-42F1-BA4B-3A5AE248B227}"/>
    <cellStyle name="Normal 6 2 2 4 4 3" xfId="8820" xr:uid="{BD91330A-E04C-4FBE-AEA6-A3D84635DD02}"/>
    <cellStyle name="Normal 6 2 2 4 5" xfId="3751" xr:uid="{9D07BD2D-FDB9-44B6-876B-6879290866B0}"/>
    <cellStyle name="Normal 6 2 2 4 5 2" xfId="17974" xr:uid="{8DF2A897-9298-46DC-847D-7DBB1C92ACC8}"/>
    <cellStyle name="Normal 6 2 2 4 5 2 2" xfId="24486" xr:uid="{5722FBE1-E05E-41B8-A106-F7041937F295}"/>
    <cellStyle name="Normal 6 2 2 4 5 3" xfId="21651" xr:uid="{713D71CC-5F93-4AD7-A352-57EEBE7497D6}"/>
    <cellStyle name="Normal 6 2 2 4 5 4" xfId="9746" xr:uid="{33649B34-89F6-4013-AD6D-FB0E8F8086BB}"/>
    <cellStyle name="Normal 6 2 2 4 6" xfId="11225" xr:uid="{9147E898-A580-406E-B0D8-46D9F0FD2EFC}"/>
    <cellStyle name="Normal 6 2 2 4 6 2" xfId="23112" xr:uid="{B344FBA2-5E85-4351-B5D2-C0EB571767D5}"/>
    <cellStyle name="Normal 6 2 2 4 7" xfId="20089" xr:uid="{0DA3ADB1-9354-41F4-B922-FB4D87FFB52B}"/>
    <cellStyle name="Normal 6 2 2 4 8" xfId="7859" xr:uid="{96EE0F65-5B4D-4A20-99A5-44E6DC3AE593}"/>
    <cellStyle name="Normal 6 2 2 5" xfId="1322" xr:uid="{B70E3D2D-E956-46AE-9011-EB536D23B4B0}"/>
    <cellStyle name="Normal 6 2 2 5 2" xfId="2467" xr:uid="{F458DC1A-FBAA-4AA1-B2D0-BFA8CD70A83F}"/>
    <cellStyle name="Normal 6 2 2 5 2 2" xfId="3197" xr:uid="{1BF5F732-EA0E-4BC3-A43F-4D7D39FA2336}"/>
    <cellStyle name="Normal 6 2 2 5 2 2 2" xfId="4254" xr:uid="{BB82DF2A-FE71-4176-B049-6D55C5E7CE63}"/>
    <cellStyle name="Normal 6 2 2 5 2 2 2 2" xfId="18602" xr:uid="{FA3F7A49-99D2-4EC3-A804-57B50ADF2CC8}"/>
    <cellStyle name="Normal 6 2 2 5 2 2 2 2 2" xfId="25114" xr:uid="{0FC26453-AF87-4BB8-B1BE-8A18A57AF037}"/>
    <cellStyle name="Normal 6 2 2 5 2 2 2 3" xfId="22279" xr:uid="{E96C0F65-07EA-4A23-98B2-3D8D79DC2ED9}"/>
    <cellStyle name="Normal 6 2 2 5 2 2 2 4" xfId="10374" xr:uid="{98CBAE8A-92CE-40D6-9F2B-CE42FA4A1E49}"/>
    <cellStyle name="Normal 6 2 2 5 2 2 3" xfId="17192" xr:uid="{4BBF5918-90AE-47CD-A58E-78CFD1F6C7E4}"/>
    <cellStyle name="Normal 6 2 2 5 2 2 3 2" xfId="23849" xr:uid="{86089A6B-3AFD-4504-B521-0C70DA4008C6}"/>
    <cellStyle name="Normal 6 2 2 5 2 2 4" xfId="20717" xr:uid="{4A129784-8210-4F77-B4C6-4DB263E66D51}"/>
    <cellStyle name="Normal 6 2 2 5 2 2 5" xfId="8512" xr:uid="{5C96729C-EEB6-4F7A-869D-FF78BB02CFCE}"/>
    <cellStyle name="Normal 6 2 2 5 2 3" xfId="3423" xr:uid="{6BE45D90-44CA-4BE2-B441-C096B94BC653}"/>
    <cellStyle name="Normal 6 2 2 5 2 3 2" xfId="4464" xr:uid="{7103CCEF-81C4-4B60-AEDB-8017BC764A55}"/>
    <cellStyle name="Normal 6 2 2 5 2 3 2 2" xfId="19006" xr:uid="{335EE069-5246-4478-B055-966B80F7E601}"/>
    <cellStyle name="Normal 6 2 2 5 2 3 2 2 2" xfId="25518" xr:uid="{A81567DD-5646-4E9B-B33D-AB9D337EC4FF}"/>
    <cellStyle name="Normal 6 2 2 5 2 3 2 3" xfId="22683" xr:uid="{F9A3F7C4-7794-4C53-957B-65AEDBD7C700}"/>
    <cellStyle name="Normal 6 2 2 5 2 3 2 4" xfId="10778" xr:uid="{6651EEA4-DF53-45CF-91FF-CB01F85EABD2}"/>
    <cellStyle name="Normal 6 2 2 5 2 3 3" xfId="17689" xr:uid="{44D4A832-9845-4E1C-B99A-A6D942349756}"/>
    <cellStyle name="Normal 6 2 2 5 2 3 3 2" xfId="24262" xr:uid="{3085D5A7-F571-4335-AACF-80563DF1A8D3}"/>
    <cellStyle name="Normal 6 2 2 5 2 3 4" xfId="21427" xr:uid="{45284320-42AC-4D96-8BC6-251ACACE0F81}"/>
    <cellStyle name="Normal 6 2 2 5 2 3 5" xfId="9457" xr:uid="{2C746F32-EF65-4023-A15C-9D8C057CCF57}"/>
    <cellStyle name="Normal 6 2 2 5 2 4" xfId="4044" xr:uid="{E2C205FE-CB0C-4BEA-BF21-BAE2CF604833}"/>
    <cellStyle name="Normal 6 2 2 5 2 4 2" xfId="18184" xr:uid="{E7673EBC-ADC2-429E-A407-1DE1D090CA32}"/>
    <cellStyle name="Normal 6 2 2 5 2 4 2 2" xfId="24696" xr:uid="{AF29F60B-AB91-4D81-9938-69B8F76E42FA}"/>
    <cellStyle name="Normal 6 2 2 5 2 4 3" xfId="21861" xr:uid="{723B2B53-65CC-4BA9-AD69-19B052E5A6EF}"/>
    <cellStyle name="Normal 6 2 2 5 2 4 4" xfId="9956" xr:uid="{49811D95-EE5B-4801-A824-3A60ED75EF4D}"/>
    <cellStyle name="Normal 6 2 2 5 2 5" xfId="11228" xr:uid="{D9518508-2B5F-4367-9D5E-417A3A7CEF47}"/>
    <cellStyle name="Normal 6 2 2 5 2 5 2" xfId="23115" xr:uid="{3644AB2F-3324-4CB9-880C-51F5249667C8}"/>
    <cellStyle name="Normal 6 2 2 5 2 6" xfId="20299" xr:uid="{DD6C4C99-F600-4968-AA4B-F289FCD3414E}"/>
    <cellStyle name="Normal 6 2 2 5 2 7" xfId="8093" xr:uid="{08A8C2CE-7674-4EC2-B84D-999E4A38F1C8}"/>
    <cellStyle name="Normal 6 2 2 5 3" xfId="3076" xr:uid="{20CFFE79-D6AA-41AB-A112-0DE66200EBB6}"/>
    <cellStyle name="Normal 6 2 2 5 3 2" xfId="4149" xr:uid="{5908C345-8877-414E-BC1C-88A6A03D488B}"/>
    <cellStyle name="Normal 6 2 2 5 3 2 2" xfId="10777" xr:uid="{60CD2D45-DCA9-4672-A9F3-9B36995B09C3}"/>
    <cellStyle name="Normal 6 2 2 5 3 2 2 2" xfId="19005" xr:uid="{AE783F5B-6C67-4CB4-A029-25C070C74B29}"/>
    <cellStyle name="Normal 6 2 2 5 3 2 2 2 2" xfId="25517" xr:uid="{9FCD9F36-077B-41CC-A527-9695CC82ED41}"/>
    <cellStyle name="Normal 6 2 2 5 3 2 2 3" xfId="22682" xr:uid="{FFB72662-B564-41B3-8B4E-B893A7BA42E0}"/>
    <cellStyle name="Normal 6 2 2 5 3 2 3" xfId="17688" xr:uid="{DAA79765-2178-462D-9BDB-11A8C51A61A7}"/>
    <cellStyle name="Normal 6 2 2 5 3 2 3 2" xfId="24261" xr:uid="{E0CB5F25-E105-4F16-A059-542F671D9B3E}"/>
    <cellStyle name="Normal 6 2 2 5 3 2 4" xfId="21426" xr:uid="{823276F7-5D24-4A01-87BD-F80549368F2A}"/>
    <cellStyle name="Normal 6 2 2 5 3 2 5" xfId="9456" xr:uid="{EAA8DCF6-72F1-48BA-95C9-E2C9B5DB2283}"/>
    <cellStyle name="Normal 6 2 2 5 3 3" xfId="10165" xr:uid="{0BFE7D51-64C6-421D-B18E-C73F25A42CE4}"/>
    <cellStyle name="Normal 6 2 2 5 3 3 2" xfId="18393" xr:uid="{8F3FA339-905C-44D0-AEBF-E302C7622FBC}"/>
    <cellStyle name="Normal 6 2 2 5 3 3 2 2" xfId="24905" xr:uid="{1DE5EDF2-E116-4575-8CF5-FBF96E49EF3C}"/>
    <cellStyle name="Normal 6 2 2 5 3 3 3" xfId="22070" xr:uid="{CCDC4F09-5435-4F9F-88C2-DCFCC059494B}"/>
    <cellStyle name="Normal 6 2 2 5 3 4" xfId="16984" xr:uid="{77F0B172-9DA8-4A77-B1C6-4FFDC6874828}"/>
    <cellStyle name="Normal 6 2 2 5 3 4 2" xfId="23641" xr:uid="{93EA8FF0-14EE-4416-B2D7-86E1E241CB68}"/>
    <cellStyle name="Normal 6 2 2 5 3 5" xfId="20508" xr:uid="{ED0DD202-F907-4482-938B-2C026AFCF6A1}"/>
    <cellStyle name="Normal 6 2 2 5 3 6" xfId="8303" xr:uid="{57A9A222-B1D9-40EE-A8C6-1C0AC8DFBFFC}"/>
    <cellStyle name="Normal 6 2 2 5 4" xfId="3302" xr:uid="{12A6809E-77A6-4F68-90E4-48986E33A906}"/>
    <cellStyle name="Normal 6 2 2 5 4 2" xfId="4359" xr:uid="{21B6F560-704F-49FD-839F-5B026B8EA100}"/>
    <cellStyle name="Normal 6 2 2 5 4 3" xfId="8821" xr:uid="{35A17CD0-0063-4234-B77F-3C90DE8CB0C9}"/>
    <cellStyle name="Normal 6 2 2 5 5" xfId="3752" xr:uid="{026FAE90-478E-4BD9-A12E-EFD3815B9E0F}"/>
    <cellStyle name="Normal 6 2 2 5 5 2" xfId="17975" xr:uid="{BAD48AE3-7A80-4479-B8DB-2AA182901FD9}"/>
    <cellStyle name="Normal 6 2 2 5 5 2 2" xfId="24487" xr:uid="{342A2E06-C341-44C4-88F4-D05927E7B6AE}"/>
    <cellStyle name="Normal 6 2 2 5 5 3" xfId="21652" xr:uid="{86B7EA92-D7CD-4BC9-A317-94299B464EEF}"/>
    <cellStyle name="Normal 6 2 2 5 5 4" xfId="9747" xr:uid="{E32D5263-EE62-4A17-972E-EFD68D8B4D85}"/>
    <cellStyle name="Normal 6 2 2 5 6" xfId="11227" xr:uid="{3FCAF81C-C98F-4F49-82BE-52A5BF1EEA47}"/>
    <cellStyle name="Normal 6 2 2 5 6 2" xfId="23114" xr:uid="{F390E742-22F3-461F-A93E-A1F9844FC1CB}"/>
    <cellStyle name="Normal 6 2 2 5 7" xfId="20090" xr:uid="{6000F178-96F2-4753-92A6-91DF55A62AC9}"/>
    <cellStyle name="Normal 6 2 2 5 8" xfId="7860" xr:uid="{AC131E7C-5B57-4132-AC2A-565E1882B6C6}"/>
    <cellStyle name="Normal 6 2 2 6" xfId="1323" xr:uid="{831DA966-CCB5-477E-90E6-7E2BA2AA8AE3}"/>
    <cellStyle name="Normal 6 2 2 6 2" xfId="2468" xr:uid="{BFE8ACE3-5A1B-4A84-A916-C58CE97E7A8E}"/>
    <cellStyle name="Normal 6 2 2 6 2 2" xfId="3198" xr:uid="{EE9141DD-C870-4E0C-9286-18284404573A}"/>
    <cellStyle name="Normal 6 2 2 6 2 2 2" xfId="4255" xr:uid="{1122D303-B725-418B-8D6E-CA4F346BF975}"/>
    <cellStyle name="Normal 6 2 2 6 2 2 2 2" xfId="18603" xr:uid="{BAD389B9-9CB7-442C-93D2-A5A663D98B1B}"/>
    <cellStyle name="Normal 6 2 2 6 2 2 2 2 2" xfId="25115" xr:uid="{E1A4AA0A-2E27-4B11-BB39-B894A89C0C3C}"/>
    <cellStyle name="Normal 6 2 2 6 2 2 2 3" xfId="22280" xr:uid="{AAC9458B-71CE-4BBC-A7DE-891A1526BBE3}"/>
    <cellStyle name="Normal 6 2 2 6 2 2 2 4" xfId="10375" xr:uid="{F3BADD6A-06C0-49CE-A82C-671C6814A07D}"/>
    <cellStyle name="Normal 6 2 2 6 2 2 3" xfId="17193" xr:uid="{988F0AC7-BC76-4145-8849-09A2BE41C22E}"/>
    <cellStyle name="Normal 6 2 2 6 2 2 3 2" xfId="23850" xr:uid="{86534CEC-19AF-4BA8-93BA-05CA1E94BDCA}"/>
    <cellStyle name="Normal 6 2 2 6 2 2 4" xfId="20718" xr:uid="{3F509EFE-80D0-4C59-8795-6D5F3348A97C}"/>
    <cellStyle name="Normal 6 2 2 6 2 2 5" xfId="8513" xr:uid="{53C03609-B080-4666-B3C6-5AD41D89F054}"/>
    <cellStyle name="Normal 6 2 2 6 2 3" xfId="3424" xr:uid="{B1E23EB9-0EBF-4FBE-9D85-8626C81A7B21}"/>
    <cellStyle name="Normal 6 2 2 6 2 3 2" xfId="4465" xr:uid="{EB73D9BA-79C0-4985-A0F8-A0D9D0E07393}"/>
    <cellStyle name="Normal 6 2 2 6 2 3 2 2" xfId="19008" xr:uid="{16313E4A-3ECD-465D-89E8-786BE4849CF0}"/>
    <cellStyle name="Normal 6 2 2 6 2 3 2 2 2" xfId="25520" xr:uid="{21F73A5A-1E6B-415D-A2E1-E09B8D77F61B}"/>
    <cellStyle name="Normal 6 2 2 6 2 3 2 3" xfId="22685" xr:uid="{68CE2FA5-D35C-4C58-ABF6-C532256FD17D}"/>
    <cellStyle name="Normal 6 2 2 6 2 3 2 4" xfId="10780" xr:uid="{89A81166-EBF4-4607-B626-B4C5FBEF46B0}"/>
    <cellStyle name="Normal 6 2 2 6 2 3 3" xfId="17691" xr:uid="{486BF85A-B053-4AB2-88F7-96BD4D14FBD7}"/>
    <cellStyle name="Normal 6 2 2 6 2 3 3 2" xfId="24264" xr:uid="{5BED695C-8D9A-416E-B5AE-84CEB88DF781}"/>
    <cellStyle name="Normal 6 2 2 6 2 3 4" xfId="21429" xr:uid="{2244FB78-8B0B-4893-82BB-470E61BC4032}"/>
    <cellStyle name="Normal 6 2 2 6 2 3 5" xfId="9459" xr:uid="{C1EC3CFC-843E-4609-A262-4D6D15A19138}"/>
    <cellStyle name="Normal 6 2 2 6 2 4" xfId="4045" xr:uid="{50DC9DBC-6B35-42F0-B5DE-6F5B589DA3E7}"/>
    <cellStyle name="Normal 6 2 2 6 2 4 2" xfId="18185" xr:uid="{0D751AAA-BD6B-4C09-966B-12E9EB102A13}"/>
    <cellStyle name="Normal 6 2 2 6 2 4 2 2" xfId="24697" xr:uid="{9F6B5829-B928-40DA-8365-361668601A9E}"/>
    <cellStyle name="Normal 6 2 2 6 2 4 3" xfId="21862" xr:uid="{381F3F42-9FC1-46C4-B1F9-88073CC497A3}"/>
    <cellStyle name="Normal 6 2 2 6 2 4 4" xfId="9957" xr:uid="{B238BDFF-A8E6-4267-8A85-F3B94E3996C4}"/>
    <cellStyle name="Normal 6 2 2 6 2 5" xfId="11230" xr:uid="{88EF6B1B-E47D-4A16-ADA2-7B9807E26AC4}"/>
    <cellStyle name="Normal 6 2 2 6 2 5 2" xfId="23117" xr:uid="{8C37E0A1-065B-417F-AF82-1636B3C06048}"/>
    <cellStyle name="Normal 6 2 2 6 2 6" xfId="20300" xr:uid="{9D8996B1-4621-4FE6-9690-FEA4FF91A811}"/>
    <cellStyle name="Normal 6 2 2 6 2 7" xfId="8094" xr:uid="{9DF58E34-CBE6-4F9B-BED3-09FCCF922AC1}"/>
    <cellStyle name="Normal 6 2 2 6 3" xfId="3077" xr:uid="{4A2969BA-91B6-49C8-B2D7-E3F1E4B58A03}"/>
    <cellStyle name="Normal 6 2 2 6 3 2" xfId="4150" xr:uid="{B1F53E75-DCD3-4F15-925E-02A4A9BB5720}"/>
    <cellStyle name="Normal 6 2 2 6 3 2 2" xfId="10779" xr:uid="{34191E7A-CDBD-482F-8DBB-8020CBA51624}"/>
    <cellStyle name="Normal 6 2 2 6 3 2 2 2" xfId="19007" xr:uid="{A9CBB96E-5FB8-4906-9D9F-7313C79D7DC1}"/>
    <cellStyle name="Normal 6 2 2 6 3 2 2 2 2" xfId="25519" xr:uid="{BDF917D8-C5EA-420F-9478-44C7CF42B681}"/>
    <cellStyle name="Normal 6 2 2 6 3 2 2 3" xfId="22684" xr:uid="{BEDFD6BA-4B24-465D-A831-D62DA9362B36}"/>
    <cellStyle name="Normal 6 2 2 6 3 2 3" xfId="17690" xr:uid="{DD1F198E-EFA6-47DA-9764-51DA1B2B203B}"/>
    <cellStyle name="Normal 6 2 2 6 3 2 3 2" xfId="24263" xr:uid="{BAAA0671-2AFB-4B80-BC1F-3EA7EB84468F}"/>
    <cellStyle name="Normal 6 2 2 6 3 2 4" xfId="21428" xr:uid="{F0FA963E-66CF-43BA-833E-E9BF117FC3FE}"/>
    <cellStyle name="Normal 6 2 2 6 3 2 5" xfId="9458" xr:uid="{94D2BA29-6518-4C6A-95A2-2B2B208211E2}"/>
    <cellStyle name="Normal 6 2 2 6 3 3" xfId="10166" xr:uid="{F1DA8CEB-82FC-4596-BE96-465239582A91}"/>
    <cellStyle name="Normal 6 2 2 6 3 3 2" xfId="18394" xr:uid="{A9A600F2-84DF-423B-88C7-DBF6105F5804}"/>
    <cellStyle name="Normal 6 2 2 6 3 3 2 2" xfId="24906" xr:uid="{C1E05B88-6C0D-4EC4-856D-5444206A458D}"/>
    <cellStyle name="Normal 6 2 2 6 3 3 3" xfId="22071" xr:uid="{3945868F-E795-4152-BE66-65BFDD4C2C33}"/>
    <cellStyle name="Normal 6 2 2 6 3 4" xfId="16985" xr:uid="{411E6CA5-4822-4648-85B5-248D8A4F5403}"/>
    <cellStyle name="Normal 6 2 2 6 3 4 2" xfId="23642" xr:uid="{5827BFCA-DD58-4D89-BEA7-B310E91BE2DC}"/>
    <cellStyle name="Normal 6 2 2 6 3 5" xfId="20509" xr:uid="{C5885812-92F4-4607-946C-801560813264}"/>
    <cellStyle name="Normal 6 2 2 6 3 6" xfId="8304" xr:uid="{08A9DF50-FDAB-49DC-B120-8104C422C77F}"/>
    <cellStyle name="Normal 6 2 2 6 4" xfId="3303" xr:uid="{3783B8B1-5041-40EB-BE38-C04708A12EC1}"/>
    <cellStyle name="Normal 6 2 2 6 4 2" xfId="4360" xr:uid="{053595F8-39FA-4347-A587-F59E3860F21E}"/>
    <cellStyle name="Normal 6 2 2 6 4 3" xfId="8822" xr:uid="{02A3FF3B-03F5-45EC-8439-C683AFA3ADCC}"/>
    <cellStyle name="Normal 6 2 2 6 5" xfId="3753" xr:uid="{A08AA721-9599-4759-8206-E7BABDEDF90F}"/>
    <cellStyle name="Normal 6 2 2 6 5 2" xfId="17976" xr:uid="{3AB649C4-B948-4B3B-AFA4-3E9F5134895A}"/>
    <cellStyle name="Normal 6 2 2 6 5 2 2" xfId="24488" xr:uid="{557B6C1B-0727-4B8C-AD02-D4F8127BD36A}"/>
    <cellStyle name="Normal 6 2 2 6 5 3" xfId="21653" xr:uid="{D8ECF715-81AA-4199-9D97-DD6CAB6AC656}"/>
    <cellStyle name="Normal 6 2 2 6 5 4" xfId="9748" xr:uid="{DC1242C8-C47A-4BE7-B0DB-419DDE81E743}"/>
    <cellStyle name="Normal 6 2 2 6 6" xfId="11229" xr:uid="{24171DAC-2A19-4819-8428-DBB7CB26340F}"/>
    <cellStyle name="Normal 6 2 2 6 6 2" xfId="23116" xr:uid="{C57C92C5-3CBF-4AB9-9031-516E106D6E83}"/>
    <cellStyle name="Normal 6 2 2 6 7" xfId="20091" xr:uid="{B0D3407E-C645-4A82-B8D5-99607F2B4E72}"/>
    <cellStyle name="Normal 6 2 2 6 8" xfId="7861" xr:uid="{EA6A0E6B-D7F7-4848-8B95-AAD7D0FE6B42}"/>
    <cellStyle name="Normal 6 2 2 7" xfId="1324" xr:uid="{2E6DC1C9-F432-471F-9666-B2D8F578DCFE}"/>
    <cellStyle name="Normal 6 2 2 7 2" xfId="2469" xr:uid="{CA6C1105-BDEB-41B4-9165-888D479B9714}"/>
    <cellStyle name="Normal 6 2 2 7 2 2" xfId="3199" xr:uid="{40D642C7-968A-4BE1-BB8C-E5D084C069AC}"/>
    <cellStyle name="Normal 6 2 2 7 2 2 2" xfId="4256" xr:uid="{F90352E1-FD63-46E8-BF8B-6C6B7DE688B7}"/>
    <cellStyle name="Normal 6 2 2 7 2 2 2 2" xfId="18604" xr:uid="{B9F14171-5A90-4CE5-838B-8F541BC87E12}"/>
    <cellStyle name="Normal 6 2 2 7 2 2 2 2 2" xfId="25116" xr:uid="{608BC541-9AEF-482D-AAF8-7550BE0C0169}"/>
    <cellStyle name="Normal 6 2 2 7 2 2 2 3" xfId="22281" xr:uid="{1A799ED9-1AAE-404A-B959-84CCF749E676}"/>
    <cellStyle name="Normal 6 2 2 7 2 2 2 4" xfId="10376" xr:uid="{BF10491B-EF6B-4952-8624-EBEA2E2D9B3F}"/>
    <cellStyle name="Normal 6 2 2 7 2 2 3" xfId="17194" xr:uid="{02C626EE-F721-46D2-874A-300FB01AE343}"/>
    <cellStyle name="Normal 6 2 2 7 2 2 3 2" xfId="23851" xr:uid="{F71731D3-9EA7-4E05-B164-C6FDDF3FEC04}"/>
    <cellStyle name="Normal 6 2 2 7 2 2 4" xfId="20719" xr:uid="{AC4DA037-B262-42E6-9722-7330FC17E0AD}"/>
    <cellStyle name="Normal 6 2 2 7 2 2 5" xfId="8514" xr:uid="{E1FD0BCF-BA9A-4088-B175-2A3BFFBF4161}"/>
    <cellStyle name="Normal 6 2 2 7 2 3" xfId="3425" xr:uid="{99D9D46B-49A2-4151-B4AB-401691373658}"/>
    <cellStyle name="Normal 6 2 2 7 2 3 2" xfId="4466" xr:uid="{CDBEB23C-0B83-48EF-AC7F-0612445F0DAE}"/>
    <cellStyle name="Normal 6 2 2 7 2 3 2 2" xfId="19010" xr:uid="{D54B82C4-BC93-43B2-A8E6-F47ADCB4B691}"/>
    <cellStyle name="Normal 6 2 2 7 2 3 2 2 2" xfId="25522" xr:uid="{280A407A-AB6D-49BA-886E-457BC4109CB7}"/>
    <cellStyle name="Normal 6 2 2 7 2 3 2 3" xfId="22687" xr:uid="{DA13CC30-7E82-4360-8A90-7E09A1E232A5}"/>
    <cellStyle name="Normal 6 2 2 7 2 3 2 4" xfId="10782" xr:uid="{9EDFF065-E165-43DB-BBF1-BE62F39D1B2F}"/>
    <cellStyle name="Normal 6 2 2 7 2 3 3" xfId="17693" xr:uid="{8D41D640-25C9-4A7C-93E1-7137C850B6E9}"/>
    <cellStyle name="Normal 6 2 2 7 2 3 3 2" xfId="24266" xr:uid="{E067B71F-96B3-4037-AF25-C224B2B8BE71}"/>
    <cellStyle name="Normal 6 2 2 7 2 3 4" xfId="21431" xr:uid="{34707F72-6E5F-4668-8529-0A82B7981583}"/>
    <cellStyle name="Normal 6 2 2 7 2 3 5" xfId="9461" xr:uid="{71219975-B29C-4487-BA85-856CE748BC60}"/>
    <cellStyle name="Normal 6 2 2 7 2 4" xfId="4046" xr:uid="{A537BB2E-7B8C-467A-B7CA-BE3ACC8D0103}"/>
    <cellStyle name="Normal 6 2 2 7 2 4 2" xfId="18186" xr:uid="{9FB4E7D7-2B41-45B1-8D2B-FA6120967F0F}"/>
    <cellStyle name="Normal 6 2 2 7 2 4 2 2" xfId="24698" xr:uid="{43982B9E-7B28-4865-9B6F-655F9901CAA4}"/>
    <cellStyle name="Normal 6 2 2 7 2 4 3" xfId="21863" xr:uid="{4F22F823-9AA5-4CDB-B767-116066368519}"/>
    <cellStyle name="Normal 6 2 2 7 2 4 4" xfId="9958" xr:uid="{97E725D5-8CA1-429B-A4EF-0A0C421C582C}"/>
    <cellStyle name="Normal 6 2 2 7 2 5" xfId="11232" xr:uid="{A5E61BBF-FBF5-40C9-A0C7-5E69F617E6AB}"/>
    <cellStyle name="Normal 6 2 2 7 2 5 2" xfId="23119" xr:uid="{FA6EA0B4-D394-48BA-A3C6-5D398FC4C43A}"/>
    <cellStyle name="Normal 6 2 2 7 2 6" xfId="20301" xr:uid="{3FB4E9B4-961F-4F70-8DB6-C82326C56754}"/>
    <cellStyle name="Normal 6 2 2 7 2 7" xfId="8095" xr:uid="{8B06CB00-F87B-42E5-B2DE-DD74E46910BD}"/>
    <cellStyle name="Normal 6 2 2 7 3" xfId="3078" xr:uid="{D1E7BD94-0AAA-45C4-8AA3-6F04073BEB1A}"/>
    <cellStyle name="Normal 6 2 2 7 3 2" xfId="4151" xr:uid="{91E5EB39-05CD-41F6-B015-0E363AB93B83}"/>
    <cellStyle name="Normal 6 2 2 7 3 2 2" xfId="10781" xr:uid="{35F0DAB7-1E21-489A-B5C0-75A60A8064DF}"/>
    <cellStyle name="Normal 6 2 2 7 3 2 2 2" xfId="19009" xr:uid="{D6B3FDA7-63F0-40C3-B862-5DC0F881B4E3}"/>
    <cellStyle name="Normal 6 2 2 7 3 2 2 2 2" xfId="25521" xr:uid="{A9E33884-D07B-4CDB-AD4A-8094AF3A3910}"/>
    <cellStyle name="Normal 6 2 2 7 3 2 2 3" xfId="22686" xr:uid="{F56C9E25-AAD7-4B2B-97B0-76B6F85CD932}"/>
    <cellStyle name="Normal 6 2 2 7 3 2 3" xfId="17692" xr:uid="{E67458C1-9A7D-4EE2-9F6D-EC0D8BD15CD0}"/>
    <cellStyle name="Normal 6 2 2 7 3 2 3 2" xfId="24265" xr:uid="{A734EF8B-438E-48D1-8E7F-D45DED99C1EE}"/>
    <cellStyle name="Normal 6 2 2 7 3 2 4" xfId="21430" xr:uid="{3E9F793E-A9CB-42CA-8E5B-305189A21FA4}"/>
    <cellStyle name="Normal 6 2 2 7 3 2 5" xfId="9460" xr:uid="{6906DF03-FE79-4553-A264-BA9192F8183F}"/>
    <cellStyle name="Normal 6 2 2 7 3 3" xfId="10167" xr:uid="{19A72216-14F5-408A-BF01-83DC7C67E3AB}"/>
    <cellStyle name="Normal 6 2 2 7 3 3 2" xfId="18395" xr:uid="{2006142D-BACA-4BD0-BE54-13663966D43B}"/>
    <cellStyle name="Normal 6 2 2 7 3 3 2 2" xfId="24907" xr:uid="{EC5DFB05-633A-42D5-9BD8-99A5A57B525C}"/>
    <cellStyle name="Normal 6 2 2 7 3 3 3" xfId="22072" xr:uid="{E2E3627F-5079-4460-8A86-BBB4A252D390}"/>
    <cellStyle name="Normal 6 2 2 7 3 4" xfId="16986" xr:uid="{53B1C8FA-A042-4D7B-A1F4-08305C94A9FB}"/>
    <cellStyle name="Normal 6 2 2 7 3 4 2" xfId="23643" xr:uid="{0541605C-2387-44D0-AB13-A607398E8406}"/>
    <cellStyle name="Normal 6 2 2 7 3 5" xfId="20510" xr:uid="{58FDD1BA-7511-4E91-9373-BA0BCA099373}"/>
    <cellStyle name="Normal 6 2 2 7 3 6" xfId="8305" xr:uid="{9A9CFD08-2C7D-4148-8AA2-864A6FFDD5DA}"/>
    <cellStyle name="Normal 6 2 2 7 4" xfId="3304" xr:uid="{1E5F29D0-F7B0-4F89-B103-3C5307191282}"/>
    <cellStyle name="Normal 6 2 2 7 4 2" xfId="4361" xr:uid="{CF9AA656-6CCE-4540-BCBA-3641E7629907}"/>
    <cellStyle name="Normal 6 2 2 7 4 3" xfId="8823" xr:uid="{8D8852D0-686F-410A-8BAE-4D9CF44EEB18}"/>
    <cellStyle name="Normal 6 2 2 7 5" xfId="3754" xr:uid="{19A87E66-AB0B-4293-9E97-8F8A9EACE09E}"/>
    <cellStyle name="Normal 6 2 2 7 5 2" xfId="17977" xr:uid="{F6E05C23-A338-4EE7-8D0C-A101EBFFAEF3}"/>
    <cellStyle name="Normal 6 2 2 7 5 2 2" xfId="24489" xr:uid="{785D2564-30DD-40DA-968F-7FFD5963CCDF}"/>
    <cellStyle name="Normal 6 2 2 7 5 3" xfId="21654" xr:uid="{C59183E2-CFF5-4F4B-8B57-16542AB87957}"/>
    <cellStyle name="Normal 6 2 2 7 5 4" xfId="9749" xr:uid="{5E41120A-180B-4E19-8833-7E6CF17A207A}"/>
    <cellStyle name="Normal 6 2 2 7 6" xfId="11231" xr:uid="{12E69AA7-6F97-4CE8-A6CC-3B8065D3C149}"/>
    <cellStyle name="Normal 6 2 2 7 6 2" xfId="23118" xr:uid="{7DF54D8D-B7BB-425A-A915-D7CAEC1C24AA}"/>
    <cellStyle name="Normal 6 2 2 7 7" xfId="20092" xr:uid="{7E0BC559-6A2B-4C6B-8185-52E01541A01B}"/>
    <cellStyle name="Normal 6 2 2 7 8" xfId="7862" xr:uid="{A9A4A723-38F6-4E54-B1BF-9604A044D2E6}"/>
    <cellStyle name="Normal 6 2 2 8" xfId="1325" xr:uid="{FD30AAB6-5AF7-47BA-BC3B-906C9D16C661}"/>
    <cellStyle name="Normal 6 2 2 8 2" xfId="2470" xr:uid="{86575E03-BB79-4C68-AA34-E25F0FE6E476}"/>
    <cellStyle name="Normal 6 2 2 8 2 2" xfId="3200" xr:uid="{78F75DB1-F37E-4D49-9B64-039FAF646682}"/>
    <cellStyle name="Normal 6 2 2 8 2 2 2" xfId="4257" xr:uid="{BEB851C2-4DCF-48E1-89ED-2C487656BFB8}"/>
    <cellStyle name="Normal 6 2 2 8 2 2 2 2" xfId="18605" xr:uid="{2779F1DD-52DB-4066-82D9-7D85E53FA52E}"/>
    <cellStyle name="Normal 6 2 2 8 2 2 2 2 2" xfId="25117" xr:uid="{11710EE5-F7BE-4E6F-A445-4D86C428668A}"/>
    <cellStyle name="Normal 6 2 2 8 2 2 2 3" xfId="22282" xr:uid="{125ECC42-6DC8-4852-8833-38AF639209D9}"/>
    <cellStyle name="Normal 6 2 2 8 2 2 2 4" xfId="10377" xr:uid="{316E41F9-1575-41C1-B885-9DC7D9AECC91}"/>
    <cellStyle name="Normal 6 2 2 8 2 2 3" xfId="17195" xr:uid="{CB68E042-D94A-4854-BF3A-45ABFF3A4ED7}"/>
    <cellStyle name="Normal 6 2 2 8 2 2 3 2" xfId="23852" xr:uid="{30AF8DE0-609D-4B8C-9025-2B3126780DB6}"/>
    <cellStyle name="Normal 6 2 2 8 2 2 4" xfId="20720" xr:uid="{B09A6927-70C8-4B0A-937C-9E9C2DC0122C}"/>
    <cellStyle name="Normal 6 2 2 8 2 2 5" xfId="8515" xr:uid="{0AC21C6C-D7BE-46AD-9358-7BCD00F8941E}"/>
    <cellStyle name="Normal 6 2 2 8 2 3" xfId="3426" xr:uid="{E553B41A-94EC-4E62-8992-77C02EDFE643}"/>
    <cellStyle name="Normal 6 2 2 8 2 3 2" xfId="4467" xr:uid="{272CB766-44BA-4BE2-94CC-113451664CCC}"/>
    <cellStyle name="Normal 6 2 2 8 2 3 2 2" xfId="19012" xr:uid="{2CB1E67F-B2D9-46DD-9674-48DEA3F81308}"/>
    <cellStyle name="Normal 6 2 2 8 2 3 2 2 2" xfId="25524" xr:uid="{C73B678B-D6E1-436A-BE28-68A19596715E}"/>
    <cellStyle name="Normal 6 2 2 8 2 3 2 3" xfId="22689" xr:uid="{BFF77680-B073-4F4D-B2EA-BEFE0CE9EBDD}"/>
    <cellStyle name="Normal 6 2 2 8 2 3 2 4" xfId="10784" xr:uid="{A7FC221F-826C-4A08-8555-69BCAABE31E8}"/>
    <cellStyle name="Normal 6 2 2 8 2 3 3" xfId="17695" xr:uid="{3708C6A9-CE2A-41A5-B982-79E64D3F62D8}"/>
    <cellStyle name="Normal 6 2 2 8 2 3 3 2" xfId="24268" xr:uid="{24F68C08-EC21-4B70-9BC6-AA7E68F061A5}"/>
    <cellStyle name="Normal 6 2 2 8 2 3 4" xfId="21433" xr:uid="{0918C59E-6D69-4E52-B40C-BEE0EE8520C5}"/>
    <cellStyle name="Normal 6 2 2 8 2 3 5" xfId="9463" xr:uid="{43F054D2-5EBB-4F9F-8B43-227B2DA98012}"/>
    <cellStyle name="Normal 6 2 2 8 2 4" xfId="4047" xr:uid="{88440205-97FF-44C7-9853-13CBB01B7A3F}"/>
    <cellStyle name="Normal 6 2 2 8 2 4 2" xfId="18187" xr:uid="{E25B323B-63BA-4FBC-A043-941F9014A9BC}"/>
    <cellStyle name="Normal 6 2 2 8 2 4 2 2" xfId="24699" xr:uid="{912676FF-E4D7-410C-9D06-952EDADFA7C9}"/>
    <cellStyle name="Normal 6 2 2 8 2 4 3" xfId="21864" xr:uid="{1D053568-15EA-41F7-A6E2-75B8D898D1B8}"/>
    <cellStyle name="Normal 6 2 2 8 2 4 4" xfId="9959" xr:uid="{FBE21251-153B-4F52-9FAC-A72947AD5D1D}"/>
    <cellStyle name="Normal 6 2 2 8 2 5" xfId="11234" xr:uid="{1440695A-35A8-424C-BE4C-148234ABBF17}"/>
    <cellStyle name="Normal 6 2 2 8 2 5 2" xfId="23121" xr:uid="{A039459B-B451-44D0-9727-F31C17D10A6B}"/>
    <cellStyle name="Normal 6 2 2 8 2 6" xfId="20302" xr:uid="{62B34FB3-10BE-46D7-A4BD-B3DB7B2F646E}"/>
    <cellStyle name="Normal 6 2 2 8 2 7" xfId="8096" xr:uid="{B494AED5-8365-4C2B-836A-779B14BD4CF2}"/>
    <cellStyle name="Normal 6 2 2 8 3" xfId="3079" xr:uid="{3CCE4942-645C-4A54-BFBF-05BDBAF71BDF}"/>
    <cellStyle name="Normal 6 2 2 8 3 2" xfId="4152" xr:uid="{589A8DE2-9AB7-41BD-8B92-6A4F6A9038E9}"/>
    <cellStyle name="Normal 6 2 2 8 3 2 2" xfId="10783" xr:uid="{0C46A6FE-E599-4AEC-99F8-5452C158CDBD}"/>
    <cellStyle name="Normal 6 2 2 8 3 2 2 2" xfId="19011" xr:uid="{2AB99172-1C21-46A3-8DD6-DC5CB39A0305}"/>
    <cellStyle name="Normal 6 2 2 8 3 2 2 2 2" xfId="25523" xr:uid="{78301C25-EAD4-426F-A35E-A8220E14575C}"/>
    <cellStyle name="Normal 6 2 2 8 3 2 2 3" xfId="22688" xr:uid="{683E549B-8A14-4A5F-834C-D2FB406F73D8}"/>
    <cellStyle name="Normal 6 2 2 8 3 2 3" xfId="17694" xr:uid="{F4B97842-CF6C-4548-A3F1-D96309279A18}"/>
    <cellStyle name="Normal 6 2 2 8 3 2 3 2" xfId="24267" xr:uid="{5A7318D7-7B11-415E-90C2-F41F9DA1FAB6}"/>
    <cellStyle name="Normal 6 2 2 8 3 2 4" xfId="21432" xr:uid="{B5A007D3-3150-427E-BB2C-8B8ED5E5EE6D}"/>
    <cellStyle name="Normal 6 2 2 8 3 2 5" xfId="9462" xr:uid="{3225F370-BC32-4B83-B54B-DB8406AF545F}"/>
    <cellStyle name="Normal 6 2 2 8 3 3" xfId="10168" xr:uid="{FDCAC2E6-A28E-4C58-9952-12D3B7C87672}"/>
    <cellStyle name="Normal 6 2 2 8 3 3 2" xfId="18396" xr:uid="{2B15D4F5-4B42-4654-A0F7-0837AA827772}"/>
    <cellStyle name="Normal 6 2 2 8 3 3 2 2" xfId="24908" xr:uid="{7D057C65-C0CE-4F35-9821-780A9C74890C}"/>
    <cellStyle name="Normal 6 2 2 8 3 3 3" xfId="22073" xr:uid="{F7337CA2-A82A-4061-B413-88510B15D009}"/>
    <cellStyle name="Normal 6 2 2 8 3 4" xfId="16987" xr:uid="{7452EA48-A481-4683-946D-5E408D111C31}"/>
    <cellStyle name="Normal 6 2 2 8 3 4 2" xfId="23644" xr:uid="{809BE494-8B60-4174-9DD5-913C3DCE438B}"/>
    <cellStyle name="Normal 6 2 2 8 3 5" xfId="20511" xr:uid="{7027A43A-EB41-4076-A541-204B0B652816}"/>
    <cellStyle name="Normal 6 2 2 8 3 6" xfId="8306" xr:uid="{7C822BD1-3F13-46D4-A4F9-2922AC851839}"/>
    <cellStyle name="Normal 6 2 2 8 4" xfId="3305" xr:uid="{62183C5A-66B7-4E4B-9E91-FFAB5FE3B60D}"/>
    <cellStyle name="Normal 6 2 2 8 4 2" xfId="4362" xr:uid="{072AD34B-1337-4F4A-9C46-CD19F25B1F74}"/>
    <cellStyle name="Normal 6 2 2 8 4 3" xfId="8824" xr:uid="{48561E52-50DB-4DE5-8AA8-9AF6F153AEB6}"/>
    <cellStyle name="Normal 6 2 2 8 5" xfId="3755" xr:uid="{B025B1AC-AC43-4B2F-8CD2-FD2C47DA7F95}"/>
    <cellStyle name="Normal 6 2 2 8 5 2" xfId="17978" xr:uid="{80C83B7F-FA0C-467A-9770-65874A99A86E}"/>
    <cellStyle name="Normal 6 2 2 8 5 2 2" xfId="24490" xr:uid="{77FD63EB-617A-4DE3-957A-42AE2F66526B}"/>
    <cellStyle name="Normal 6 2 2 8 5 3" xfId="21655" xr:uid="{7279DC52-0042-47E0-BF1D-BB4E01352B31}"/>
    <cellStyle name="Normal 6 2 2 8 5 4" xfId="9750" xr:uid="{C4CDBE70-40E6-4613-B346-20E5221EAEF7}"/>
    <cellStyle name="Normal 6 2 2 8 6" xfId="11233" xr:uid="{C1D3010D-49A9-4DA9-90D5-53ED5B581C5C}"/>
    <cellStyle name="Normal 6 2 2 8 6 2" xfId="23120" xr:uid="{8D8F9CDD-3665-4116-93B0-5C53B7327B2A}"/>
    <cellStyle name="Normal 6 2 2 8 7" xfId="20093" xr:uid="{4A4DDEA7-1383-4F18-BB40-2A742FE0E516}"/>
    <cellStyle name="Normal 6 2 2 8 8" xfId="7863" xr:uid="{FF01088D-3B7E-4A52-95EE-5E5C65C5EE46}"/>
    <cellStyle name="Normal 6 2 2 9" xfId="1326" xr:uid="{EB002E8B-2512-4689-9052-AA27D1E5B609}"/>
    <cellStyle name="Normal 6 2 2 9 2" xfId="2471" xr:uid="{C9CF1537-099B-4481-8D39-BFD91DE0D998}"/>
    <cellStyle name="Normal 6 2 2 9 2 2" xfId="3201" xr:uid="{79CC8F02-0CCF-437B-94D6-FE0B7096E400}"/>
    <cellStyle name="Normal 6 2 2 9 2 2 2" xfId="4258" xr:uid="{609EB28C-03D1-49D5-B17C-EB9F67F4967F}"/>
    <cellStyle name="Normal 6 2 2 9 2 2 2 2" xfId="18606" xr:uid="{FBF1B138-8B14-4888-BD3D-5B0E1EA0FE1E}"/>
    <cellStyle name="Normal 6 2 2 9 2 2 2 2 2" xfId="25118" xr:uid="{F7CE9D17-6402-45C2-96C1-4BEB6FA8AD9C}"/>
    <cellStyle name="Normal 6 2 2 9 2 2 2 3" xfId="22283" xr:uid="{918CA993-3FAA-41D2-ADB1-7063BB93A6AF}"/>
    <cellStyle name="Normal 6 2 2 9 2 2 2 4" xfId="10378" xr:uid="{FDF2DA22-127D-4C9D-BE20-E6CBCA83342D}"/>
    <cellStyle name="Normal 6 2 2 9 2 2 3" xfId="17196" xr:uid="{99CB293B-960D-4BE1-8A53-1729B64715DA}"/>
    <cellStyle name="Normal 6 2 2 9 2 2 3 2" xfId="23853" xr:uid="{36F14A64-8246-4185-8EFC-76A11A2D1ECE}"/>
    <cellStyle name="Normal 6 2 2 9 2 2 4" xfId="20721" xr:uid="{A9147970-1EEE-4927-A654-9DE0FBE5DBA8}"/>
    <cellStyle name="Normal 6 2 2 9 2 2 5" xfId="8516" xr:uid="{35ACAA55-6E12-45BC-BFCF-EC9E0CDDAE34}"/>
    <cellStyle name="Normal 6 2 2 9 2 3" xfId="3427" xr:uid="{F81CFF80-FEF9-451E-A7AB-A418C2BDB94A}"/>
    <cellStyle name="Normal 6 2 2 9 2 3 2" xfId="4468" xr:uid="{5BF664B1-3416-4A14-8E18-6EECF4B1B782}"/>
    <cellStyle name="Normal 6 2 2 9 2 3 2 2" xfId="19014" xr:uid="{C5164BC1-2E28-48F2-ABB6-00A107618C51}"/>
    <cellStyle name="Normal 6 2 2 9 2 3 2 2 2" xfId="25526" xr:uid="{56A2B540-E7BD-4297-B3CC-FAE999203391}"/>
    <cellStyle name="Normal 6 2 2 9 2 3 2 3" xfId="22691" xr:uid="{C32C6B20-06EC-4D4A-B8EA-27E94AD7D521}"/>
    <cellStyle name="Normal 6 2 2 9 2 3 2 4" xfId="10786" xr:uid="{9E4B10B8-063D-4775-B11A-705AA4EECDDD}"/>
    <cellStyle name="Normal 6 2 2 9 2 3 3" xfId="17697" xr:uid="{147B7C80-29FD-4A50-88C4-7A58414DA337}"/>
    <cellStyle name="Normal 6 2 2 9 2 3 3 2" xfId="24270" xr:uid="{B50367EC-F078-4D00-94F5-C5FFCFB2B2F7}"/>
    <cellStyle name="Normal 6 2 2 9 2 3 4" xfId="21435" xr:uid="{DDB149CB-8C75-4DEA-B268-5BAE08A0ED36}"/>
    <cellStyle name="Normal 6 2 2 9 2 3 5" xfId="9465" xr:uid="{C8E9F8EB-B317-434F-9202-F1394C223827}"/>
    <cellStyle name="Normal 6 2 2 9 2 4" xfId="4048" xr:uid="{B3D1E064-1F8C-4E4E-A9ED-3281FD87D721}"/>
    <cellStyle name="Normal 6 2 2 9 2 4 2" xfId="18188" xr:uid="{E85CA8B8-85E8-4921-A756-F24AFF2228F4}"/>
    <cellStyle name="Normal 6 2 2 9 2 4 2 2" xfId="24700" xr:uid="{2DF29D50-32D0-4AE6-93E7-F13E7FD1970E}"/>
    <cellStyle name="Normal 6 2 2 9 2 4 3" xfId="21865" xr:uid="{DB78B90C-AD4E-4D8C-B2B9-3910A5F3DA0C}"/>
    <cellStyle name="Normal 6 2 2 9 2 4 4" xfId="9960" xr:uid="{C76AC258-F68B-4023-BA54-1911E74C47F5}"/>
    <cellStyle name="Normal 6 2 2 9 2 5" xfId="11236" xr:uid="{145F985E-23EE-4EEF-971E-CD2FE36CA2DB}"/>
    <cellStyle name="Normal 6 2 2 9 2 5 2" xfId="23123" xr:uid="{33D191F7-D10B-4A9D-BD03-035816C886C4}"/>
    <cellStyle name="Normal 6 2 2 9 2 6" xfId="20303" xr:uid="{CFA00AF1-697A-42D3-8DB2-AB0AE54C5AD7}"/>
    <cellStyle name="Normal 6 2 2 9 2 7" xfId="8097" xr:uid="{A3A9C7F6-86A0-44CD-9594-1C4114DDF4D2}"/>
    <cellStyle name="Normal 6 2 2 9 3" xfId="3080" xr:uid="{4DCDE437-88FA-4B55-ACEB-D4214BCBCD0C}"/>
    <cellStyle name="Normal 6 2 2 9 3 2" xfId="4153" xr:uid="{1936EFF0-3183-4833-855A-7BDCAF39BACF}"/>
    <cellStyle name="Normal 6 2 2 9 3 2 2" xfId="10785" xr:uid="{A561318D-224C-4757-854D-E4EDF18AE885}"/>
    <cellStyle name="Normal 6 2 2 9 3 2 2 2" xfId="19013" xr:uid="{96EF0C84-F56E-49DF-9A73-1901FA23B36D}"/>
    <cellStyle name="Normal 6 2 2 9 3 2 2 2 2" xfId="25525" xr:uid="{E7343D27-D36E-4E37-A325-6104E907C6F6}"/>
    <cellStyle name="Normal 6 2 2 9 3 2 2 3" xfId="22690" xr:uid="{A52C1E74-D228-4E03-93E5-F6B183B62007}"/>
    <cellStyle name="Normal 6 2 2 9 3 2 3" xfId="17696" xr:uid="{87E51ECD-2D53-4267-B197-6F7FD801C315}"/>
    <cellStyle name="Normal 6 2 2 9 3 2 3 2" xfId="24269" xr:uid="{9D6A3D0B-4B77-4EA7-8DD3-2FAE86851527}"/>
    <cellStyle name="Normal 6 2 2 9 3 2 4" xfId="21434" xr:uid="{F7A84C07-278D-4AFA-9471-F75481772AFC}"/>
    <cellStyle name="Normal 6 2 2 9 3 2 5" xfId="9464" xr:uid="{D753208E-1371-4605-BEBC-FCF318FC9232}"/>
    <cellStyle name="Normal 6 2 2 9 3 3" xfId="10169" xr:uid="{01E1578F-4F20-4C8E-BAC1-959606F89C67}"/>
    <cellStyle name="Normal 6 2 2 9 3 3 2" xfId="18397" xr:uid="{03981485-6A9E-4280-8E04-2B441C8CEE6B}"/>
    <cellStyle name="Normal 6 2 2 9 3 3 2 2" xfId="24909" xr:uid="{90BF3029-B486-4F25-BC4C-F8838804A170}"/>
    <cellStyle name="Normal 6 2 2 9 3 3 3" xfId="22074" xr:uid="{D2841010-FA5F-4D62-B88D-B9A19175140B}"/>
    <cellStyle name="Normal 6 2 2 9 3 4" xfId="16988" xr:uid="{F3E9B8C8-2927-4150-9F22-555E23428B59}"/>
    <cellStyle name="Normal 6 2 2 9 3 4 2" xfId="23645" xr:uid="{8CB93212-BBC6-47E8-92EE-49FAF28BF956}"/>
    <cellStyle name="Normal 6 2 2 9 3 5" xfId="20512" xr:uid="{DDE87B0C-2A20-4F91-AC83-A58DF33408D6}"/>
    <cellStyle name="Normal 6 2 2 9 3 6" xfId="8307" xr:uid="{26E4B263-ED9E-4734-8FAF-04A56D734BDB}"/>
    <cellStyle name="Normal 6 2 2 9 4" xfId="3306" xr:uid="{B0936E0D-9465-44A7-B78B-50B6599A85F6}"/>
    <cellStyle name="Normal 6 2 2 9 4 2" xfId="4363" xr:uid="{27F5F4F1-5088-4DDD-A402-3500D1B3B0B7}"/>
    <cellStyle name="Normal 6 2 2 9 4 3" xfId="8825" xr:uid="{BCC7C31E-77F8-400E-B92B-607139FF855B}"/>
    <cellStyle name="Normal 6 2 2 9 5" xfId="3756" xr:uid="{8C171E19-6357-47EE-AD29-2292939852CF}"/>
    <cellStyle name="Normal 6 2 2 9 5 2" xfId="17979" xr:uid="{470C2B72-69B1-4292-BA9F-F3B98D83B694}"/>
    <cellStyle name="Normal 6 2 2 9 5 2 2" xfId="24491" xr:uid="{49653DA6-EFC0-40C6-962A-B90EE24C684A}"/>
    <cellStyle name="Normal 6 2 2 9 5 3" xfId="21656" xr:uid="{923FAE9C-4D12-4BF7-8F3E-F82F5C460792}"/>
    <cellStyle name="Normal 6 2 2 9 5 4" xfId="9751" xr:uid="{F4C036CF-B077-4C1E-A2FB-DE2A580989F3}"/>
    <cellStyle name="Normal 6 2 2 9 6" xfId="11235" xr:uid="{4E11AAC1-B491-4AC5-B700-A79E8AB32B42}"/>
    <cellStyle name="Normal 6 2 2 9 6 2" xfId="23122" xr:uid="{67C06CA5-61FA-4494-AABF-D5E2856507AB}"/>
    <cellStyle name="Normal 6 2 2 9 7" xfId="20094" xr:uid="{A7201738-F27A-4889-9961-2645FF163959}"/>
    <cellStyle name="Normal 6 2 2 9 8" xfId="7864" xr:uid="{4D879ABD-EEBB-4745-800A-2A16FF791D70}"/>
    <cellStyle name="Normal 6 2 3" xfId="1327" xr:uid="{47747071-5588-40DE-BF25-BDE9268956EE}"/>
    <cellStyle name="Normal 6 2 3 2" xfId="2472" xr:uid="{EFF3EF07-4377-48CC-BD80-72EE812598B5}"/>
    <cellStyle name="Normal 6 2 4" xfId="1328" xr:uid="{77F5C7B3-D3FD-4340-8368-E278305985EC}"/>
    <cellStyle name="Normal 6 2 4 2" xfId="2473" xr:uid="{9DB31FED-0F95-4CDB-8D30-9629C03F10E0}"/>
    <cellStyle name="Normal 6 2 5" xfId="1329" xr:uid="{5242F02E-275C-4BFF-A895-E1A9F3B3A45D}"/>
    <cellStyle name="Normal 6 2 5 2" xfId="2474" xr:uid="{2CA40119-27FF-4AB1-8308-B70FDC114065}"/>
    <cellStyle name="Normal 6 2 6" xfId="1330" xr:uid="{9C633715-605C-4295-9B50-A35C40C75237}"/>
    <cellStyle name="Normal 6 2 6 2" xfId="2475" xr:uid="{BB3083ED-CCDE-40F3-B941-1549B7BF9C22}"/>
    <cellStyle name="Normal 6 2 7" xfId="1331" xr:uid="{CE081046-0728-4006-B05B-249EA4B5B4C9}"/>
    <cellStyle name="Normal 6 2 7 2" xfId="2476" xr:uid="{9D723FCF-08EC-4499-8C20-B0BB33353B32}"/>
    <cellStyle name="Normal 6 2 8" xfId="1332" xr:uid="{48A5910A-1AEB-4CE4-ADEB-60584C8C2DDA}"/>
    <cellStyle name="Normal 6 2 8 2" xfId="2477" xr:uid="{DA913CDB-9931-4A93-98DC-3EAA099C014B}"/>
    <cellStyle name="Normal 6 2 9" xfId="2458" xr:uid="{752DB33B-74AB-492C-8C76-DDEE52750927}"/>
    <cellStyle name="Normal 6 3" xfId="169" xr:uid="{295C172F-1F47-457E-A13E-5EEE80730FCF}"/>
    <cellStyle name="Normal 6 3 10" xfId="1333" xr:uid="{4785ED5A-3D24-41A5-AF05-6680235C8DD0}"/>
    <cellStyle name="Normal 6 3 11" xfId="6482" xr:uid="{529ACA03-D7AE-4C53-B1CE-34012A730E7C}"/>
    <cellStyle name="Normal 6 3 12" xfId="6483" xr:uid="{D9BA56E6-AEA6-49A1-AAEC-15719E9EFEA4}"/>
    <cellStyle name="Normal 6 3 13" xfId="6484" xr:uid="{1F9EB5BE-B990-471A-AE2D-8A121C6DC052}"/>
    <cellStyle name="Normal 6 3 14" xfId="6485" xr:uid="{04725AAE-D03D-4464-917A-EFB88CF9CC30}"/>
    <cellStyle name="Normal 6 3 15" xfId="6486" xr:uid="{79D2D830-5EA6-4992-92CD-E858B6FC5096}"/>
    <cellStyle name="Normal 6 3 16" xfId="6487" xr:uid="{88430895-58C5-4C51-82AB-B099D9EB6861}"/>
    <cellStyle name="Normal 6 3 17" xfId="6481" xr:uid="{5B4B0232-F5E3-44BD-B35B-A979B0C039AF}"/>
    <cellStyle name="Normal 6 3 17 2" xfId="7983" xr:uid="{561DB648-19CF-4526-97C2-0F74EA6BEC00}"/>
    <cellStyle name="Normal 6 3 17 2 2" xfId="8402" xr:uid="{32DD04B4-C5F8-48D3-ABCB-8C2C06D63859}"/>
    <cellStyle name="Normal 6 3 17 2 2 2" xfId="10264" xr:uid="{19696291-CA3A-4AB3-ABFE-42EE88559012}"/>
    <cellStyle name="Normal 6 3 17 2 2 2 2" xfId="18492" xr:uid="{DD847A42-69D0-4C9E-AAB5-8681197B451C}"/>
    <cellStyle name="Normal 6 3 17 2 2 2 2 2" xfId="25004" xr:uid="{7115BB2F-0D02-4D46-AA91-AC9E36C49295}"/>
    <cellStyle name="Normal 6 3 17 2 2 2 3" xfId="22169" xr:uid="{72A82DF4-9CCC-49F6-AD41-EE0A986FE978}"/>
    <cellStyle name="Normal 6 3 17 2 2 3" xfId="17082" xr:uid="{B069B026-280F-40A0-8E58-66F8E40640EB}"/>
    <cellStyle name="Normal 6 3 17 2 2 3 2" xfId="23739" xr:uid="{9E7C2E3F-B16F-4586-A14E-581DA4BBCA9C}"/>
    <cellStyle name="Normal 6 3 17 2 2 4" xfId="20607" xr:uid="{A7632E7F-2686-4B77-9816-F0A32969DF07}"/>
    <cellStyle name="Normal 6 3 17 2 3" xfId="9467" xr:uid="{1EC99CBF-D485-4F0B-BCB8-349A91ACE79C}"/>
    <cellStyle name="Normal 6 3 17 2 3 2" xfId="10788" xr:uid="{ED029A20-EAD1-483C-8D18-AC8CE8D3C091}"/>
    <cellStyle name="Normal 6 3 17 2 3 2 2" xfId="19016" xr:uid="{EAC48659-FB26-4576-9323-E8C1697D3DB7}"/>
    <cellStyle name="Normal 6 3 17 2 3 2 2 2" xfId="25528" xr:uid="{76D5ABAA-14E0-4B38-B852-AD10E6DA4F38}"/>
    <cellStyle name="Normal 6 3 17 2 3 2 3" xfId="22693" xr:uid="{9B11286B-FC22-4264-862F-35FC4814B0A8}"/>
    <cellStyle name="Normal 6 3 17 2 3 3" xfId="17699" xr:uid="{804333F0-A0B9-4290-9BD8-0BC2FAFFA6BB}"/>
    <cellStyle name="Normal 6 3 17 2 3 3 2" xfId="24272" xr:uid="{3C272FD0-C4EC-4277-B7CD-09EE137087F9}"/>
    <cellStyle name="Normal 6 3 17 2 3 4" xfId="21437" xr:uid="{1C8B3303-2BF0-46F5-A2EA-673CD6D74BBB}"/>
    <cellStyle name="Normal 6 3 17 2 4" xfId="9846" xr:uid="{45C348C7-5A76-4B10-B452-65BFA36AEB86}"/>
    <cellStyle name="Normal 6 3 17 2 4 2" xfId="18074" xr:uid="{97D2EAA7-8013-421A-9F21-A9C9BDD91E98}"/>
    <cellStyle name="Normal 6 3 17 2 4 2 2" xfId="24586" xr:uid="{02798D9D-E832-4EFA-B08B-D9F2CC0557FD}"/>
    <cellStyle name="Normal 6 3 17 2 4 3" xfId="21751" xr:uid="{812DC68C-5300-4CCB-90D5-1987CEE45EE3}"/>
    <cellStyle name="Normal 6 3 17 2 5" xfId="11238" xr:uid="{1E692533-83E9-4B5D-85F3-B8B2ECECB864}"/>
    <cellStyle name="Normal 6 3 17 2 5 2" xfId="23125" xr:uid="{47ED7C59-C4A0-48FA-AFA6-80C144B52F70}"/>
    <cellStyle name="Normal 6 3 17 2 6" xfId="20189" xr:uid="{AC876069-CC01-455D-B62D-1845A6D40C75}"/>
    <cellStyle name="Normal 6 3 17 3" xfId="8193" xr:uid="{6BC3E02C-6E90-4779-ABF0-AA7547BF2F0D}"/>
    <cellStyle name="Normal 6 3 17 3 2" xfId="10055" xr:uid="{2A1712F6-580F-45DB-96C1-7BE59E601A75}"/>
    <cellStyle name="Normal 6 3 17 3 2 2" xfId="18283" xr:uid="{516F5365-541E-4E0D-8638-178FBC016BF3}"/>
    <cellStyle name="Normal 6 3 17 3 2 2 2" xfId="24795" xr:uid="{BCB0D8C5-47A7-4211-A35A-5B8CBBFE7C88}"/>
    <cellStyle name="Normal 6 3 17 3 2 3" xfId="21960" xr:uid="{FAED5AA5-3158-4094-AAAA-61F17AD967A9}"/>
    <cellStyle name="Normal 6 3 17 3 3" xfId="16875" xr:uid="{D4E482EA-7A0B-4596-AFC3-70167C3F180F}"/>
    <cellStyle name="Normal 6 3 17 3 3 2" xfId="23533" xr:uid="{DA7FC3BC-71E1-4B21-B18C-AC990713DCB3}"/>
    <cellStyle name="Normal 6 3 17 3 4" xfId="20398" xr:uid="{6E35684E-DAA5-4958-A2D4-186BF87A405F}"/>
    <cellStyle name="Normal 6 3 17 4" xfId="9466" xr:uid="{01373B7A-279D-4013-9920-5C4D8F5459B9}"/>
    <cellStyle name="Normal 6 3 17 4 2" xfId="10787" xr:uid="{AF4963E2-D18A-48D1-B4FD-E05EA372FDA4}"/>
    <cellStyle name="Normal 6 3 17 4 2 2" xfId="19015" xr:uid="{AA58B8AD-91BD-4890-8D17-CF1D2C639612}"/>
    <cellStyle name="Normal 6 3 17 4 2 2 2" xfId="25527" xr:uid="{4A520685-3021-4B61-A2D3-920E8B179734}"/>
    <cellStyle name="Normal 6 3 17 4 2 3" xfId="22692" xr:uid="{80C2EA3A-2D20-41ED-82D2-5731E51F7AD8}"/>
    <cellStyle name="Normal 6 3 17 4 3" xfId="17698" xr:uid="{379FFD6B-6C4F-432B-922F-D4267E2D0096}"/>
    <cellStyle name="Normal 6 3 17 4 3 2" xfId="24271" xr:uid="{551F7FA4-5189-4ADD-966C-910181CA9B2F}"/>
    <cellStyle name="Normal 6 3 17 4 4" xfId="21436" xr:uid="{5710974E-FC30-4292-904E-2827BEFA876D}"/>
    <cellStyle name="Normal 6 3 17 5" xfId="9637" xr:uid="{9F1B66F1-C65C-43AB-B583-D712BCB39719}"/>
    <cellStyle name="Normal 6 3 17 5 2" xfId="17865" xr:uid="{87695A01-C15A-4202-9D92-00DFDAE4044A}"/>
    <cellStyle name="Normal 6 3 17 5 2 2" xfId="24377" xr:uid="{D7AF5AC2-C289-4204-8D88-90411A03235B}"/>
    <cellStyle name="Normal 6 3 17 5 3" xfId="21542" xr:uid="{DC4CA26B-287E-4707-9095-F42CA47CD217}"/>
    <cellStyle name="Normal 6 3 17 6" xfId="11237" xr:uid="{74E2B1B0-FB6D-45AE-8A52-CEB1506E5214}"/>
    <cellStyle name="Normal 6 3 17 6 2" xfId="23124" xr:uid="{4C255571-0F4C-488E-BFA9-8DE601F938FE}"/>
    <cellStyle name="Normal 6 3 17 7" xfId="19754" xr:uid="{71F04E4F-6E5C-4D68-A6A9-A918B14E97F0}"/>
    <cellStyle name="Normal 6 3 18" xfId="8911" xr:uid="{DD6B453E-5D4E-4478-A948-881CD460AE4A}"/>
    <cellStyle name="Normal 6 3 2" xfId="1334" xr:uid="{AFDDB166-5BEA-4292-A170-78892F507BE2}"/>
    <cellStyle name="Normal 6 3 2 2" xfId="2479" xr:uid="{2E35E061-DBBE-40DA-A6F1-C81CEBFFDAD2}"/>
    <cellStyle name="Normal 6 3 3" xfId="1335" xr:uid="{75A3BE52-6A73-402D-97B5-B636FA708575}"/>
    <cellStyle name="Normal 6 3 3 2" xfId="2480" xr:uid="{8A22CA52-425E-426C-9CF3-80A42F1FACA9}"/>
    <cellStyle name="Normal 6 3 4" xfId="1336" xr:uid="{F19B9207-933D-45F3-9095-17278CD5B2B7}"/>
    <cellStyle name="Normal 6 3 4 2" xfId="2481" xr:uid="{3B1D8329-82C4-4B9B-9235-9FF6848716EF}"/>
    <cellStyle name="Normal 6 3 5" xfId="1337" xr:uid="{301CC9F1-4218-4AAE-A136-6D375F156BDE}"/>
    <cellStyle name="Normal 6 3 5 2" xfId="2482" xr:uid="{59BDFE65-F796-4A76-BB24-792DBDB25AB7}"/>
    <cellStyle name="Normal 6 3 6" xfId="1338" xr:uid="{D9531E01-7903-4C23-909F-A790B42CC508}"/>
    <cellStyle name="Normal 6 3 6 2" xfId="2483" xr:uid="{83D05B1D-D8AD-4500-974D-751821C1FA61}"/>
    <cellStyle name="Normal 6 3 7" xfId="1339" xr:uid="{DC3EF85C-F4B7-40E7-B080-3ADB66410EE3}"/>
    <cellStyle name="Normal 6 3 7 2" xfId="2484" xr:uid="{9AA096C3-4E0D-4DDD-9CC8-358D116872F7}"/>
    <cellStyle name="Normal 6 3 8" xfId="1340" xr:uid="{E8B17ACC-7B73-4AFF-B2A3-AFCE3DBE753F}"/>
    <cellStyle name="Normal 6 3 8 2" xfId="2485" xr:uid="{EF9FC78A-77B3-46DF-9F5E-4685DE895641}"/>
    <cellStyle name="Normal 6 3 9" xfId="2478" xr:uid="{4F75353A-8CD7-4C6C-A16E-7778494CD209}"/>
    <cellStyle name="Normal 6 4" xfId="170" xr:uid="{7990AA50-9394-40AF-9C99-4BD110D6610E}"/>
    <cellStyle name="Normal 6 4 10" xfId="1341" xr:uid="{8163D168-E631-4218-AE05-80EDD59802F5}"/>
    <cellStyle name="Normal 6 4 2" xfId="1342" xr:uid="{4DDB7086-0BB0-4726-83D6-556C8426CC49}"/>
    <cellStyle name="Normal 6 4 2 2" xfId="2487" xr:uid="{75B9F23E-344C-4F6C-9912-C0FA2C041D74}"/>
    <cellStyle name="Normal 6 4 3" xfId="1343" xr:uid="{54626492-06E1-43C7-A86C-423F49406BD1}"/>
    <cellStyle name="Normal 6 4 3 2" xfId="2488" xr:uid="{473B22A4-80FC-4FB3-B5CF-176F2B3DC1AA}"/>
    <cellStyle name="Normal 6 4 4" xfId="1344" xr:uid="{1E250ED5-F06E-46C8-9F4D-454739E3CC65}"/>
    <cellStyle name="Normal 6 4 4 2" xfId="2489" xr:uid="{2971C64B-4FAE-464B-BAE1-766ED582E22C}"/>
    <cellStyle name="Normal 6 4 5" xfId="1345" xr:uid="{40E57421-1C95-4D50-BCEC-A4A9CF769522}"/>
    <cellStyle name="Normal 6 4 5 2" xfId="2490" xr:uid="{5CCFBDFE-51C8-4208-886F-9CFAA03C8E90}"/>
    <cellStyle name="Normal 6 4 6" xfId="1346" xr:uid="{FF2A4D26-15AC-48EB-B60A-1D5D9B2680CC}"/>
    <cellStyle name="Normal 6 4 6 2" xfId="2491" xr:uid="{DE656499-43F3-4FB0-B35B-321D81F912EF}"/>
    <cellStyle name="Normal 6 4 7" xfId="1347" xr:uid="{ECA45D5B-CAB0-43EE-9DEB-83CABC8F05DB}"/>
    <cellStyle name="Normal 6 4 7 2" xfId="2492" xr:uid="{229592B8-D460-4D58-8407-1BAE3136F79D}"/>
    <cellStyle name="Normal 6 4 8" xfId="1348" xr:uid="{AFE6C81D-3B39-4DB3-8296-E835C94D81B9}"/>
    <cellStyle name="Normal 6 4 8 2" xfId="2493" xr:uid="{DE1FD81B-03FE-4064-B6F4-D4162CAAC9B3}"/>
    <cellStyle name="Normal 6 4 9" xfId="2486" xr:uid="{5D788527-4F36-4566-8DC3-023EA7B73AD6}"/>
    <cellStyle name="Normal 6 5" xfId="1349" xr:uid="{30FAA57C-2338-4E80-8D5A-A2C1C718A298}"/>
    <cellStyle name="Normal 6 5 2" xfId="1350" xr:uid="{3D08D453-5B30-477C-8BCA-B436997E8CFD}"/>
    <cellStyle name="Normal 6 5 2 2" xfId="2495" xr:uid="{614AF23B-AB94-4B78-85D3-5C60AD7E0F46}"/>
    <cellStyle name="Normal 6 5 3" xfId="1351" xr:uid="{69F7F415-B5BE-48C3-83A0-A710840BF5B4}"/>
    <cellStyle name="Normal 6 5 3 2" xfId="2496" xr:uid="{23B861AF-3CC3-4997-BF57-C32FD2C3DA9E}"/>
    <cellStyle name="Normal 6 5 4" xfId="1352" xr:uid="{97191F61-86DC-4627-9F99-167EC2474747}"/>
    <cellStyle name="Normal 6 5 4 2" xfId="2497" xr:uid="{7636E6F9-1032-49C8-97AA-8126088F31C4}"/>
    <cellStyle name="Normal 6 5 5" xfId="1353" xr:uid="{349D2653-3C4C-4A66-A288-E2869AFBDBC2}"/>
    <cellStyle name="Normal 6 5 5 2" xfId="2498" xr:uid="{E7EF9238-CD30-49B2-A79F-B0F293370139}"/>
    <cellStyle name="Normal 6 5 6" xfId="1354" xr:uid="{C145C1D5-CE2A-445F-BCA6-C739FC8B1311}"/>
    <cellStyle name="Normal 6 5 6 2" xfId="2499" xr:uid="{A74D1F51-479B-4F20-90A8-28C56A18B36B}"/>
    <cellStyle name="Normal 6 5 7" xfId="1355" xr:uid="{0B00E9B5-672F-429B-BDD8-6CD53FB34486}"/>
    <cellStyle name="Normal 6 5 7 2" xfId="2500" xr:uid="{5C49BF7E-6EF1-4CE7-A9F8-7840190EB391}"/>
    <cellStyle name="Normal 6 5 8" xfId="1356" xr:uid="{8CEBE296-BBD3-4BA9-93FA-73E8944BA91F}"/>
    <cellStyle name="Normal 6 5 8 2" xfId="2501" xr:uid="{F44AAE3D-82D3-4B4B-8094-D8BB261683FB}"/>
    <cellStyle name="Normal 6 5 9" xfId="2494" xr:uid="{B5ABC037-09F3-462E-941E-0D80561E9C5C}"/>
    <cellStyle name="Normal 6 6" xfId="1357" xr:uid="{6F99940D-61C9-414B-85A7-789206D7029D}"/>
    <cellStyle name="Normal 6 6 2" xfId="2502" xr:uid="{1CC76EC5-BC58-4C95-8A4B-B18CE131CCC1}"/>
    <cellStyle name="Normal 6 7" xfId="1358" xr:uid="{0D79474B-D6E8-494A-A829-0F2F1FE1C04C}"/>
    <cellStyle name="Normal 6 7 2" xfId="2503" xr:uid="{17F9A8C8-F665-4E00-84EE-4E551ADDA4BE}"/>
    <cellStyle name="Normal 6 8" xfId="1359" xr:uid="{80E26FBA-ED55-4D83-92AB-18BC12DA307D}"/>
    <cellStyle name="Normal 6 8 2" xfId="2504" xr:uid="{96472229-933E-43AC-8504-31FCD8DCF109}"/>
    <cellStyle name="Normal 6 9" xfId="1360" xr:uid="{0376CCC0-16CD-44E8-8106-DAB17AF86653}"/>
    <cellStyle name="Normal 6 9 2" xfId="2505" xr:uid="{605DE26E-D8B7-451D-92F4-2718185E0F1B}"/>
    <cellStyle name="Normal 6_ELC" xfId="6488" xr:uid="{01DEE0CC-7BD6-4B7C-8432-A083B52D58D1}"/>
    <cellStyle name="Normal 60" xfId="19598" xr:uid="{D73C133C-9C6B-4018-B734-E465ADA8BF36}"/>
    <cellStyle name="Normal 60 2" xfId="25564" xr:uid="{12DF2D9B-1EF7-4AA8-A656-C5214C802903}"/>
    <cellStyle name="Normal 61" xfId="19599" xr:uid="{4E13497B-6339-482C-A7DA-7F367EB5A4BC}"/>
    <cellStyle name="Normal 61 2" xfId="25565" xr:uid="{BD5B2B06-170E-4BAE-8749-A52489E9BB7D}"/>
    <cellStyle name="Normal 62" xfId="19600" xr:uid="{4E02C3C4-C174-4695-B0D0-1B64047EC29D}"/>
    <cellStyle name="Normal 62 2" xfId="25566" xr:uid="{EC363B04-8DC7-4A71-B1C7-D3801574C9B4}"/>
    <cellStyle name="Normal 63" xfId="4482" xr:uid="{1F25B0B4-C96E-4992-9EFD-C48BB1134B86}"/>
    <cellStyle name="Normal 64" xfId="25571" xr:uid="{5D21A62E-A2C2-4EEB-B044-DB8204190FD3}"/>
    <cellStyle name="Normal 65" xfId="25570" xr:uid="{70452EEA-7B6E-4482-AEC3-BA135BD12B90}"/>
    <cellStyle name="Normal 66" xfId="25567" xr:uid="{4EB7838B-315F-4AED-8A3F-598BD71AA1F6}"/>
    <cellStyle name="Normal 67" xfId="25572" xr:uid="{C1850AD8-2DB7-4749-B475-A46AD9F28A83}"/>
    <cellStyle name="Normal 68" xfId="25573" xr:uid="{0D005677-12C4-4D4E-BB5E-51BC7C6832AB}"/>
    <cellStyle name="Normal 69" xfId="25568" xr:uid="{F29DE762-9DF8-4812-B4C3-6961C21287B5}"/>
    <cellStyle name="Normal 7" xfId="171" xr:uid="{CC536943-E33C-4F54-809B-7E9C8C508100}"/>
    <cellStyle name="Normal 7 10" xfId="1362" xr:uid="{7C5E1F8E-ECBD-4954-A612-ADC293A11419}"/>
    <cellStyle name="Normal 7 10 2" xfId="2507" xr:uid="{9C16B232-3CEF-437E-ACB6-6DA723378DB9}"/>
    <cellStyle name="Normal 7 11" xfId="1363" xr:uid="{A141C537-9690-4148-8B68-7DB29428E525}"/>
    <cellStyle name="Normal 7 11 2" xfId="2508" xr:uid="{506F210C-8B9A-4636-B8AA-4435DC4428C3}"/>
    <cellStyle name="Normal 7 12" xfId="1364" xr:uid="{7C9F02E5-9A5F-4511-9B1D-3B17028F19D8}"/>
    <cellStyle name="Normal 7 12 2" xfId="2509" xr:uid="{8F7759D5-1FB7-451F-B3E9-D81593A6EDAA}"/>
    <cellStyle name="Normal 7 13" xfId="2506" xr:uid="{6C319F66-0D4E-4FEB-B49C-1BB139007091}"/>
    <cellStyle name="Normal 7 14" xfId="1361" xr:uid="{88E635B3-8BD7-4A2F-B4C9-5CCA44570B51}"/>
    <cellStyle name="Normal 7 2" xfId="172" xr:uid="{A0F70F7B-31C3-4D4C-8DCD-C8F0568DDF1F}"/>
    <cellStyle name="Normal 7 2 10" xfId="1365" xr:uid="{B1510CBE-5230-48CE-B80D-15E9205079BF}"/>
    <cellStyle name="Normal 7 2 2" xfId="1366" xr:uid="{1EB446F3-1826-46D4-BF5D-F5EB8038FC11}"/>
    <cellStyle name="Normal 7 2 2 2" xfId="2511" xr:uid="{42E59D6A-5A08-40CE-AA4A-E9886D3960D1}"/>
    <cellStyle name="Normal 7 2 3" xfId="1367" xr:uid="{BF699E61-4EC3-489B-8BAB-6A0969A701DA}"/>
    <cellStyle name="Normal 7 2 3 2" xfId="2512" xr:uid="{FF616280-B1AC-4A3A-A9FD-993849C71EF3}"/>
    <cellStyle name="Normal 7 2 3 3" xfId="9468" xr:uid="{E9F71279-ECD4-4F1C-A079-1D4FC9DC8DAA}"/>
    <cellStyle name="Normal 7 2 3 4" xfId="6489" xr:uid="{C97BDC0C-FBED-4F86-9443-7F78E835D8D4}"/>
    <cellStyle name="Normal 7 2 4" xfId="1368" xr:uid="{2958F4B4-858C-4E5C-9466-104D6700651E}"/>
    <cellStyle name="Normal 7 2 4 2" xfId="2513" xr:uid="{190FC45A-F313-4EF3-93E5-39EBAB5106C1}"/>
    <cellStyle name="Normal 7 2 5" xfId="1369" xr:uid="{776099EF-A564-4F8F-92B1-0DC33254F661}"/>
    <cellStyle name="Normal 7 2 5 2" xfId="2514" xr:uid="{E80109EA-423C-41D7-959E-F7D5B85D6A69}"/>
    <cellStyle name="Normal 7 2 6" xfId="1370" xr:uid="{2449AB6C-6129-45A9-B2E6-A5249D5C4084}"/>
    <cellStyle name="Normal 7 2 6 2" xfId="2515" xr:uid="{3BA2FCD5-8934-4A8A-B899-12DEEDA89F9C}"/>
    <cellStyle name="Normal 7 2 7" xfId="1371" xr:uid="{3FFDFAA8-1AFB-433D-B03C-5DA4069EE162}"/>
    <cellStyle name="Normal 7 2 7 2" xfId="2516" xr:uid="{A49DC54C-F6C0-4FA5-AC5D-24310E47ED2A}"/>
    <cellStyle name="Normal 7 2 8" xfId="1372" xr:uid="{5E0CA560-0559-40B1-B9E0-D402B846C8C5}"/>
    <cellStyle name="Normal 7 2 8 2" xfId="2517" xr:uid="{3895DE44-D244-4311-96F4-A4F5C268DF86}"/>
    <cellStyle name="Normal 7 2 9" xfId="2510" xr:uid="{D29377D4-388D-42ED-A48F-3A0E37203747}"/>
    <cellStyle name="Normal 7 2_Scen_XBase" xfId="6490" xr:uid="{EC41BC2C-5ACE-42C3-B7A5-968C4689BE66}"/>
    <cellStyle name="Normal 7 3" xfId="1373" xr:uid="{01D78A16-C8D9-40D0-A600-C2C5CDB874AF}"/>
    <cellStyle name="Normal 7 3 10" xfId="7984" xr:uid="{F933B659-D143-44C4-A51F-C4ABCE4D2AD5}"/>
    <cellStyle name="Normal 7 3 10 2" xfId="8403" xr:uid="{B48CE95B-A272-4E0F-9F86-3FE69180C767}"/>
    <cellStyle name="Normal 7 3 10 2 2" xfId="10265" xr:uid="{61965F99-D903-4F1E-B8DA-AE7AC1552228}"/>
    <cellStyle name="Normal 7 3 10 2 2 2" xfId="18493" xr:uid="{D86123CB-0AFA-44EE-A7F6-8A539845EAA9}"/>
    <cellStyle name="Normal 7 3 10 2 2 2 2" xfId="25005" xr:uid="{84ECCE3F-DF74-4F1C-A91E-FF1E0272F19B}"/>
    <cellStyle name="Normal 7 3 10 2 2 3" xfId="22170" xr:uid="{FB703370-AD91-4834-AFEC-7A28275E624A}"/>
    <cellStyle name="Normal 7 3 10 2 3" xfId="17083" xr:uid="{50D23507-2552-4C33-B2F4-97E5A2CA378C}"/>
    <cellStyle name="Normal 7 3 10 2 3 2" xfId="23740" xr:uid="{4C469536-2834-4D7A-ABC9-0037EF73736F}"/>
    <cellStyle name="Normal 7 3 10 2 4" xfId="20608" xr:uid="{87205DEC-CA90-4EEC-926F-5D1DD0E1CC13}"/>
    <cellStyle name="Normal 7 3 10 3" xfId="9470" xr:uid="{782E30D9-F9D6-4BA2-BE44-5041C2D96C09}"/>
    <cellStyle name="Normal 7 3 10 3 2" xfId="10790" xr:uid="{84F5A257-F2EF-477C-80D5-099B09AB23B5}"/>
    <cellStyle name="Normal 7 3 10 3 2 2" xfId="19018" xr:uid="{3858040E-8DA8-4585-BAEC-E28B3524B092}"/>
    <cellStyle name="Normal 7 3 10 3 2 2 2" xfId="25530" xr:uid="{3A6D938B-55AF-49D8-89BF-82D6251BCE09}"/>
    <cellStyle name="Normal 7 3 10 3 2 3" xfId="22695" xr:uid="{420429A9-73E8-48CD-9043-5AFA1228FB5C}"/>
    <cellStyle name="Normal 7 3 10 3 3" xfId="17701" xr:uid="{CABE4692-A204-48E8-8BB0-CBF4E32C6346}"/>
    <cellStyle name="Normal 7 3 10 3 3 2" xfId="24274" xr:uid="{9EF71D3E-3812-456A-837B-A8E24B7DF2B4}"/>
    <cellStyle name="Normal 7 3 10 3 4" xfId="21439" xr:uid="{104DE16D-FCEE-4E08-B638-DEF3586C6826}"/>
    <cellStyle name="Normal 7 3 10 4" xfId="9847" xr:uid="{06BCE238-B94B-4CEC-A942-AE59460F13B6}"/>
    <cellStyle name="Normal 7 3 10 4 2" xfId="18075" xr:uid="{D1E85904-FC3E-424F-A31B-EDC6B07A6A2C}"/>
    <cellStyle name="Normal 7 3 10 4 2 2" xfId="24587" xr:uid="{3FE6365D-65F6-461A-BB05-5FCF4348EB9D}"/>
    <cellStyle name="Normal 7 3 10 4 3" xfId="21752" xr:uid="{CE42A84E-1132-48C5-90AA-835C72DE14A8}"/>
    <cellStyle name="Normal 7 3 10 5" xfId="11239" xr:uid="{49DAD1E0-73C8-405D-A1B6-69E99C6AFFC6}"/>
    <cellStyle name="Normal 7 3 10 5 2" xfId="23126" xr:uid="{ABF98775-E9CD-4A6D-B6E9-AABD93933226}"/>
    <cellStyle name="Normal 7 3 10 6" xfId="20190" xr:uid="{BCD2EF3C-B29C-4F1A-9851-25A31E89EAF9}"/>
    <cellStyle name="Normal 7 3 11" xfId="8194" xr:uid="{4450D2AA-BCB9-47E3-BD90-0E91A502A383}"/>
    <cellStyle name="Normal 7 3 11 2" xfId="9469" xr:uid="{62EA5D67-B1AA-475B-9469-131F63A647BF}"/>
    <cellStyle name="Normal 7 3 11 2 2" xfId="10789" xr:uid="{96866218-366F-4478-AA18-284871ACE454}"/>
    <cellStyle name="Normal 7 3 11 2 2 2" xfId="19017" xr:uid="{FF7BD8A9-53B6-4266-A6F0-540B03EE82D1}"/>
    <cellStyle name="Normal 7 3 11 2 2 2 2" xfId="25529" xr:uid="{2E060CF4-8E49-4B7B-B6B0-DC08481A02B1}"/>
    <cellStyle name="Normal 7 3 11 2 2 3" xfId="22694" xr:uid="{7F80D0AC-3904-497D-A6C2-DEB297576537}"/>
    <cellStyle name="Normal 7 3 11 2 3" xfId="17700" xr:uid="{DD1BD819-0EE0-4099-BB75-9D48A19A891B}"/>
    <cellStyle name="Normal 7 3 11 2 3 2" xfId="24273" xr:uid="{1CA90272-C5E5-4325-9519-D2CFC33D52B9}"/>
    <cellStyle name="Normal 7 3 11 2 4" xfId="21438" xr:uid="{F153DB75-C20C-479A-B282-0B80F5D82CA6}"/>
    <cellStyle name="Normal 7 3 11 3" xfId="10056" xr:uid="{B7D593D4-7E02-4F20-B458-4B56D578CD22}"/>
    <cellStyle name="Normal 7 3 11 3 2" xfId="18284" xr:uid="{1520E261-B290-4575-BA32-8D220D49003C}"/>
    <cellStyle name="Normal 7 3 11 3 2 2" xfId="24796" xr:uid="{3B62F030-ADC9-4202-A212-7D59AC896785}"/>
    <cellStyle name="Normal 7 3 11 3 3" xfId="21961" xr:uid="{81FFCE98-D08F-4925-8281-A212A4735AC8}"/>
    <cellStyle name="Normal 7 3 11 4" xfId="11240" xr:uid="{B77A08AC-99FE-41D1-85AA-86293F738BC4}"/>
    <cellStyle name="Normal 7 3 11 4 2" xfId="23127" xr:uid="{D5667D21-B085-4938-95DB-81A2ACDDE21F}"/>
    <cellStyle name="Normal 7 3 11 5" xfId="20399" xr:uid="{968AD83F-F28A-4F1B-A8EB-252990FAA2BB}"/>
    <cellStyle name="Normal 7 3 12" xfId="9638" xr:uid="{0F2210C2-6D0D-4192-A075-B5BBF754A6CB}"/>
    <cellStyle name="Normal 7 3 12 2" xfId="17866" xr:uid="{76134537-9469-47E9-89C2-449F97790859}"/>
    <cellStyle name="Normal 7 3 12 2 2" xfId="24378" xr:uid="{1E1D374D-1CFF-458E-988B-B5C6937BA028}"/>
    <cellStyle name="Normal 7 3 12 3" xfId="21543" xr:uid="{F43FFE95-6D8E-4760-B4F5-781B67A1C8C4}"/>
    <cellStyle name="Normal 7 3 13" xfId="19755" xr:uid="{9304D490-5E11-4B05-9BF1-83CD12B6174C}"/>
    <cellStyle name="Normal 7 3 14" xfId="6491" xr:uid="{AF804F1F-841E-4FF2-8248-01A39778BEED}"/>
    <cellStyle name="Normal 7 3 2" xfId="1374" xr:uid="{F1329C68-732C-4341-9610-399C59DEC47B}"/>
    <cellStyle name="Normal 7 3 2 2" xfId="2519" xr:uid="{0E34D9B3-D23B-4141-AD9D-1612ED02E09E}"/>
    <cellStyle name="Normal 7 3 3" xfId="1375" xr:uid="{F1C738A4-AFA2-4C92-AC5C-ECD318659713}"/>
    <cellStyle name="Normal 7 3 3 2" xfId="2520" xr:uid="{753F7E13-4B02-45CA-A768-589FDB272ED8}"/>
    <cellStyle name="Normal 7 3 4" xfId="1376" xr:uid="{4F24B596-F6FA-4AEB-9575-D790770BDAE6}"/>
    <cellStyle name="Normal 7 3 4 2" xfId="2521" xr:uid="{B6ABAD4D-2994-4F8B-8C1B-36DC85475F1C}"/>
    <cellStyle name="Normal 7 3 5" xfId="1377" xr:uid="{A7D5F275-593A-43B2-85F9-D2AAC1637222}"/>
    <cellStyle name="Normal 7 3 5 2" xfId="2522" xr:uid="{B6BFCAEF-6945-47E9-901A-9893964BF4BE}"/>
    <cellStyle name="Normal 7 3 6" xfId="1378" xr:uid="{7EA88B42-A2D1-4E2F-9E1A-5F8F96AC1A2E}"/>
    <cellStyle name="Normal 7 3 6 2" xfId="2523" xr:uid="{2CB35ED8-5C01-4C9E-B0F4-B1EF6D44EEE6}"/>
    <cellStyle name="Normal 7 3 7" xfId="1379" xr:uid="{B395ECDB-B17B-474D-BF18-75EDB8539BCD}"/>
    <cellStyle name="Normal 7 3 7 2" xfId="2524" xr:uid="{0176DBD1-9490-449B-94E3-03C860B1203D}"/>
    <cellStyle name="Normal 7 3 8" xfId="1380" xr:uid="{105C1DC9-1C45-44B1-86C0-8F807230CD51}"/>
    <cellStyle name="Normal 7 3 8 2" xfId="2525" xr:uid="{E1701E4C-759A-4974-B9E6-B31701B3C2FF}"/>
    <cellStyle name="Normal 7 3 9" xfId="2518" xr:uid="{4E1ADB53-AFD2-470C-B4A3-3FFF7DB99691}"/>
    <cellStyle name="Normal 7 4" xfId="1381" xr:uid="{E9097D92-71FB-4747-B7EF-36B3BDEB9DD9}"/>
    <cellStyle name="Normal 7 4 10" xfId="32175" xr:uid="{BC68B3BA-AF83-45C5-A2CF-7F9646FD2BF3}"/>
    <cellStyle name="Normal 7 4 11" xfId="30999" xr:uid="{34F03768-E65C-46DB-886D-CE9B5B547069}"/>
    <cellStyle name="Normal 7 4 12" xfId="29631" xr:uid="{42586EA3-2AB5-426F-8591-168F02D08A11}"/>
    <cellStyle name="Normal 7 4 2" xfId="1382" xr:uid="{129F962B-E768-4515-81A4-106932F45E8D}"/>
    <cellStyle name="Normal 7 4 2 2" xfId="2527" xr:uid="{14507041-78B7-4F20-A434-FF7190D86693}"/>
    <cellStyle name="Normal 7 4 3" xfId="1383" xr:uid="{F52670EF-C48A-4628-885C-3295D1E2F442}"/>
    <cellStyle name="Normal 7 4 3 2" xfId="2528" xr:uid="{5B0D6CD8-F7F1-4FEF-9363-71CD36F09003}"/>
    <cellStyle name="Normal 7 4 4" xfId="1384" xr:uid="{CB84D7AB-405F-4645-BB0E-ED51E16835D2}"/>
    <cellStyle name="Normal 7 4 4 2" xfId="2529" xr:uid="{62C6326A-AA58-4A6A-84C7-EC72FD079178}"/>
    <cellStyle name="Normal 7 4 5" xfId="1385" xr:uid="{275CB028-CC06-4192-A235-ABA6D0F7E48B}"/>
    <cellStyle name="Normal 7 4 5 2" xfId="2530" xr:uid="{7F2F9E14-7E4A-4D32-86A4-16D631E3A87C}"/>
    <cellStyle name="Normal 7 4 6" xfId="1386" xr:uid="{24B2F447-C60D-466D-9DBC-824FF4E612E0}"/>
    <cellStyle name="Normal 7 4 6 2" xfId="2531" xr:uid="{A60C2BAD-39B6-4A92-A459-CEFA80727D4E}"/>
    <cellStyle name="Normal 7 4 7" xfId="1387" xr:uid="{7BB70634-3A21-4AF0-B365-3A2EADF95C42}"/>
    <cellStyle name="Normal 7 4 7 2" xfId="2532" xr:uid="{F30C7D9B-9409-4C93-B6B0-F6F1E18F081C}"/>
    <cellStyle name="Normal 7 4 8" xfId="1388" xr:uid="{98C1FA45-C424-4E76-BE84-127BD3C48543}"/>
    <cellStyle name="Normal 7 4 8 2" xfId="2533" xr:uid="{583F02A2-6B91-43C0-AD90-EDA12C98F7CB}"/>
    <cellStyle name="Normal 7 4 9" xfId="2526" xr:uid="{D5D5A192-BC44-4E97-B452-0219B983E6E3}"/>
    <cellStyle name="Normal 7 5" xfId="1389" xr:uid="{7FB1B4BD-895D-4D0C-A04B-3A01FDD798EC}"/>
    <cellStyle name="Normal 7 5 10" xfId="32176" xr:uid="{3C37AF24-3B59-4819-AEDA-B97EA8543CCB}"/>
    <cellStyle name="Normal 7 5 11" xfId="31942" xr:uid="{2E07DB8A-45F4-40DC-8996-93F79B13E908}"/>
    <cellStyle name="Normal 7 5 12" xfId="29636" xr:uid="{11C33F67-979C-4F48-A31A-C9E25CADBE7F}"/>
    <cellStyle name="Normal 7 5 2" xfId="1390" xr:uid="{700B8735-56C0-4DF6-89F4-2DD9AF367A06}"/>
    <cellStyle name="Normal 7 5 2 2" xfId="2535" xr:uid="{DA8CECC3-6027-4C47-89EF-BD229AFC4AD9}"/>
    <cellStyle name="Normal 7 5 3" xfId="1391" xr:uid="{3763D143-B459-4B1F-BAFD-68899509308D}"/>
    <cellStyle name="Normal 7 5 3 2" xfId="2536" xr:uid="{7810F8E3-1ED0-40F7-B9D5-AE675B50158C}"/>
    <cellStyle name="Normal 7 5 4" xfId="1392" xr:uid="{E5B13BC0-11A2-4722-925A-906D9EA73273}"/>
    <cellStyle name="Normal 7 5 4 2" xfId="2537" xr:uid="{1D1D53B3-0557-4826-ABB5-81FA00D0E2C3}"/>
    <cellStyle name="Normal 7 5 5" xfId="1393" xr:uid="{479D0016-C150-43E0-B52E-7C0645AC792F}"/>
    <cellStyle name="Normal 7 5 5 2" xfId="2538" xr:uid="{B20F5E4C-99FF-4DB8-AF7C-0058B47B1E25}"/>
    <cellStyle name="Normal 7 5 6" xfId="1394" xr:uid="{EF956BE4-365C-406B-A932-AF504AF693B3}"/>
    <cellStyle name="Normal 7 5 6 2" xfId="2539" xr:uid="{5547F765-D9EB-42E4-AF45-F36DEED226E2}"/>
    <cellStyle name="Normal 7 5 7" xfId="1395" xr:uid="{DC841A3B-CBE2-4739-B7C4-F0219D3B8F37}"/>
    <cellStyle name="Normal 7 5 7 2" xfId="2540" xr:uid="{08BC6D82-D0F7-48A3-80E8-98E5FB20A823}"/>
    <cellStyle name="Normal 7 5 8" xfId="1396" xr:uid="{997A9DA9-3F48-45C4-8BE9-C6980F92168E}"/>
    <cellStyle name="Normal 7 5 8 2" xfId="2541" xr:uid="{12D2219C-EE8A-4691-8F11-C4AF47C9115C}"/>
    <cellStyle name="Normal 7 5 9" xfId="2534" xr:uid="{7297F31E-D773-4D26-B7B3-908DA3B46F8F}"/>
    <cellStyle name="Normal 7 6" xfId="1397" xr:uid="{B58423B3-351E-4781-AAC4-1B9A8443C0E6}"/>
    <cellStyle name="Normal 7 6 2" xfId="2542" xr:uid="{1A881739-BCBB-4A0B-B317-565A501F817C}"/>
    <cellStyle name="Normal 7 7" xfId="1398" xr:uid="{25DD880F-19C2-4B68-BA41-CCC55B2ACFA2}"/>
    <cellStyle name="Normal 7 7 2" xfId="2543" xr:uid="{AC80E4AD-DB2D-4279-AEA0-AC1653643F49}"/>
    <cellStyle name="Normal 7 8" xfId="1399" xr:uid="{64EF02F2-A732-4A47-B6AF-7B5721E3BCCE}"/>
    <cellStyle name="Normal 7 8 2" xfId="2544" xr:uid="{1706F67A-65C5-484E-A69F-ACDF4162845A}"/>
    <cellStyle name="Normal 7 9" xfId="1400" xr:uid="{048B90EE-688C-479B-8A9B-81FE4568DD24}"/>
    <cellStyle name="Normal 7 9 2" xfId="2545" xr:uid="{B69398DA-C2ED-4335-B064-173EA70E58B8}"/>
    <cellStyle name="Normal 70" xfId="25574" xr:uid="{67330EA7-2D6B-44C7-AB4E-5AE8719E256E}"/>
    <cellStyle name="Normal 71" xfId="25569" xr:uid="{4EEC31B2-7538-4534-88A0-FF63F67DFDC6}"/>
    <cellStyle name="Normal 72" xfId="25575" xr:uid="{96D19D1E-DCD2-4E2C-BFF4-9CDACA0084E0}"/>
    <cellStyle name="Normal 73" xfId="27502" xr:uid="{8B55768F-4A94-42EB-AAC9-605F0FF503FB}"/>
    <cellStyle name="Normal 74" xfId="28127" xr:uid="{174EE60E-47F9-4B15-B743-EEEEE6C90D22}"/>
    <cellStyle name="Normal 75" xfId="4474" xr:uid="{E0AF9DCC-B15A-4BA8-B730-0A0752DC42B0}"/>
    <cellStyle name="Normal 76" xfId="29430" xr:uid="{47FF0D58-4B71-4E50-9AE7-77FB0581C8E9}"/>
    <cellStyle name="Normal 8" xfId="173" xr:uid="{E5AFBE71-8102-40F0-A62E-C44B402402A5}"/>
    <cellStyle name="Normal 8 10" xfId="1402" xr:uid="{9D3DAB1B-E14A-4F45-A667-795B37F908B1}"/>
    <cellStyle name="Normal 8 10 2" xfId="2547" xr:uid="{33284D0F-F979-4A48-8DD2-E21EC283D60D}"/>
    <cellStyle name="Normal 8 10 3" xfId="9471" xr:uid="{A8C534D3-C41C-417E-8E5D-D2641ABA30C2}"/>
    <cellStyle name="Normal 8 10 4" xfId="6492" xr:uid="{C9855109-BF01-429F-9F19-D58C9601F0FC}"/>
    <cellStyle name="Normal 8 11" xfId="1403" xr:uid="{0FF4D223-0259-4616-9492-5246A1776661}"/>
    <cellStyle name="Normal 8 11 2" xfId="2548" xr:uid="{57607374-1A74-495B-8511-513F0F7634E2}"/>
    <cellStyle name="Normal 8 11 3" xfId="7985" xr:uid="{A32A909A-3C25-41BE-B2C5-1E2FA84D3F10}"/>
    <cellStyle name="Normal 8 11 3 2" xfId="8404" xr:uid="{B7ED4212-BDE6-4080-905F-20DEC20A982E}"/>
    <cellStyle name="Normal 8 11 3 2 2" xfId="10266" xr:uid="{769BDB9C-D130-45A6-98A4-08C0BEA37961}"/>
    <cellStyle name="Normal 8 11 3 2 2 2" xfId="18494" xr:uid="{763FEC62-7972-4018-954D-6BA44AA6CB27}"/>
    <cellStyle name="Normal 8 11 3 2 2 2 2" xfId="25006" xr:uid="{46021FD3-DE99-441D-BB1F-7DBF4072ED9C}"/>
    <cellStyle name="Normal 8 11 3 2 2 3" xfId="22171" xr:uid="{6E1BBFBB-5CAB-432C-B136-50A0B707D9F3}"/>
    <cellStyle name="Normal 8 11 3 2 3" xfId="17084" xr:uid="{E7399C74-59FB-406A-AAA2-F6E8CEFE26F7}"/>
    <cellStyle name="Normal 8 11 3 2 3 2" xfId="23741" xr:uid="{FAA0F074-71EB-4096-A223-101645522554}"/>
    <cellStyle name="Normal 8 11 3 2 4" xfId="20609" xr:uid="{0949CFC0-B5F2-4614-8E64-12F8D43470F5}"/>
    <cellStyle name="Normal 8 11 3 3" xfId="9473" xr:uid="{AE3582FF-4FF6-456F-AAFB-F8D97E788226}"/>
    <cellStyle name="Normal 8 11 3 3 2" xfId="10792" xr:uid="{D7294FB9-DFF1-4FA1-9F74-0719761A8B86}"/>
    <cellStyle name="Normal 8 11 3 3 2 2" xfId="19020" xr:uid="{9C6C8D63-C922-401D-9944-80F88360941E}"/>
    <cellStyle name="Normal 8 11 3 3 2 2 2" xfId="25532" xr:uid="{8025BC4E-74A0-4625-B7E2-E2B8BFA0B60B}"/>
    <cellStyle name="Normal 8 11 3 3 2 3" xfId="22697" xr:uid="{C630E25C-9544-4EC5-BEC9-F400647EA814}"/>
    <cellStyle name="Normal 8 11 3 3 3" xfId="17703" xr:uid="{60C231A0-207F-4CDF-BAC3-5F1BAE06AAA1}"/>
    <cellStyle name="Normal 8 11 3 3 3 2" xfId="24276" xr:uid="{78230C25-F068-4FE0-8E07-894257F919D5}"/>
    <cellStyle name="Normal 8 11 3 3 4" xfId="21441" xr:uid="{14BF3B06-584C-436D-9F44-6E9D05E7E7B6}"/>
    <cellStyle name="Normal 8 11 3 4" xfId="9848" xr:uid="{0C7DA2C2-5870-427F-90A9-C4C2DED9CC00}"/>
    <cellStyle name="Normal 8 11 3 4 2" xfId="18076" xr:uid="{87DC97E3-093D-4F98-8142-5C74DA189A63}"/>
    <cellStyle name="Normal 8 11 3 4 2 2" xfId="24588" xr:uid="{3D3DDC2E-3737-448C-84E0-8E23721C43D3}"/>
    <cellStyle name="Normal 8 11 3 4 3" xfId="21753" xr:uid="{EDA1149B-8442-4CF9-BC9F-975C2E59A940}"/>
    <cellStyle name="Normal 8 11 3 5" xfId="11241" xr:uid="{997CD728-0690-471F-9869-D9A21F7F0C49}"/>
    <cellStyle name="Normal 8 11 3 5 2" xfId="23128" xr:uid="{7DCA0463-ADD0-446F-BD91-37F44427A51A}"/>
    <cellStyle name="Normal 8 11 3 6" xfId="20191" xr:uid="{6CF5D8E5-B4A8-4C2A-A41E-EA58129B1435}"/>
    <cellStyle name="Normal 8 11 4" xfId="8195" xr:uid="{1432FAE7-8F65-473A-8EF7-539BE5D1A85B}"/>
    <cellStyle name="Normal 8 11 4 2" xfId="9472" xr:uid="{B4D4AB18-8DFE-4DF0-9836-1925EAEBD8D8}"/>
    <cellStyle name="Normal 8 11 4 2 2" xfId="10791" xr:uid="{2DFE8C78-79C2-42EB-8596-EB697E759A02}"/>
    <cellStyle name="Normal 8 11 4 2 2 2" xfId="19019" xr:uid="{E1C313F8-B72E-4DE3-86E1-7DA424FB0BE8}"/>
    <cellStyle name="Normal 8 11 4 2 2 2 2" xfId="25531" xr:uid="{1CA69105-E90C-4692-B36D-7D3CAD360BAB}"/>
    <cellStyle name="Normal 8 11 4 2 2 3" xfId="22696" xr:uid="{6BA20F7C-6CB1-4A29-84CE-487B6E3AEC55}"/>
    <cellStyle name="Normal 8 11 4 2 3" xfId="17702" xr:uid="{B8C999D4-22C0-46DF-A19B-114C78D1C65C}"/>
    <cellStyle name="Normal 8 11 4 2 3 2" xfId="24275" xr:uid="{AE839129-8447-422E-95A9-F0DFBE303289}"/>
    <cellStyle name="Normal 8 11 4 2 4" xfId="21440" xr:uid="{64D7EF36-9D9D-4B32-9012-A7D75F48F308}"/>
    <cellStyle name="Normal 8 11 4 3" xfId="10057" xr:uid="{ADE3BD10-F7A5-4BB8-A6BB-2B9C956D2A67}"/>
    <cellStyle name="Normal 8 11 4 3 2" xfId="18285" xr:uid="{414ED897-A588-4EA4-8650-DB88A192BB09}"/>
    <cellStyle name="Normal 8 11 4 3 2 2" xfId="24797" xr:uid="{D96E0EA4-74C7-4C0A-A797-FD91F426F10E}"/>
    <cellStyle name="Normal 8 11 4 3 3" xfId="21962" xr:uid="{6E52B248-EBB6-4653-8C5B-BEB812FBE572}"/>
    <cellStyle name="Normal 8 11 4 4" xfId="11242" xr:uid="{781206A3-4804-40A4-BBB9-C7BC30B88948}"/>
    <cellStyle name="Normal 8 11 4 4 2" xfId="23129" xr:uid="{4F9063B8-4DA5-4330-B48E-FFBDF042E9C0}"/>
    <cellStyle name="Normal 8 11 4 5" xfId="20400" xr:uid="{B0F50B46-0196-4D24-89AB-D34D501C41B9}"/>
    <cellStyle name="Normal 8 11 5" xfId="9639" xr:uid="{0168AFFA-00B8-4B1F-B48C-0E8391FCF3B3}"/>
    <cellStyle name="Normal 8 11 5 2" xfId="17867" xr:uid="{596CE784-EB45-4726-92A0-5A376168E09E}"/>
    <cellStyle name="Normal 8 11 5 2 2" xfId="24379" xr:uid="{ED8C6F2B-395F-4A99-B9E5-6C06C2F9A3F6}"/>
    <cellStyle name="Normal 8 11 5 3" xfId="21544" xr:uid="{760B152A-451A-4EC7-9E4B-CC1A3D1796EE}"/>
    <cellStyle name="Normal 8 11 6" xfId="19756" xr:uid="{B22757A6-D050-43F3-884D-C56F09490288}"/>
    <cellStyle name="Normal 8 11 7" xfId="6493" xr:uid="{DBF171B9-F3D8-432B-9661-A9E7CBA5D872}"/>
    <cellStyle name="Normal 8 12" xfId="1404" xr:uid="{39A513C7-2981-46BA-8736-10053403EE4D}"/>
    <cellStyle name="Normal 8 12 2" xfId="2549" xr:uid="{358028C0-FAEF-4620-98ED-40CF9A040CFF}"/>
    <cellStyle name="Normal 8 13" xfId="2546" xr:uid="{34B90354-121B-4B04-ACA5-4FB30C5E6C0D}"/>
    <cellStyle name="Normal 8 14" xfId="1401" xr:uid="{B5E28F3D-4512-43E5-9F37-56C8F0F41464}"/>
    <cellStyle name="Normal 8 15" xfId="58035" xr:uid="{CA31C98C-9EC2-4064-990A-83344635EA55}"/>
    <cellStyle name="Normal 8 2" xfId="174" xr:uid="{228C857B-A5A2-4837-B6B5-DC4EE3029249}"/>
    <cellStyle name="Normal 8 2 10" xfId="1405" xr:uid="{6D2D92B5-8BED-416F-886D-7B6861E170DB}"/>
    <cellStyle name="Normal 8 2 2" xfId="1406" xr:uid="{BB9265D8-2DA4-4DDD-B18A-A04A7BAB88DD}"/>
    <cellStyle name="Normal 8 2 2 2" xfId="2551" xr:uid="{8606425D-8B14-4A85-B56A-732B3C400349}"/>
    <cellStyle name="Normal 8 2 3" xfId="1407" xr:uid="{497D480F-8E8A-4D2F-9076-B5454B461246}"/>
    <cellStyle name="Normal 8 2 3 2" xfId="2552" xr:uid="{E348CABD-F1C2-4DA3-9D3D-A24F308E2BF2}"/>
    <cellStyle name="Normal 8 2 4" xfId="1408" xr:uid="{10D6B148-E72E-4554-8F44-281E27119F82}"/>
    <cellStyle name="Normal 8 2 4 2" xfId="2553" xr:uid="{4B47762C-159B-43E9-8D84-7A268BB1120B}"/>
    <cellStyle name="Normal 8 2 5" xfId="1409" xr:uid="{0C225401-8DA2-4100-A728-AFE20D0E6E66}"/>
    <cellStyle name="Normal 8 2 5 2" xfId="2554" xr:uid="{E58B2C22-6EF2-426B-A9C0-E3968DAC2F02}"/>
    <cellStyle name="Normal 8 2 6" xfId="1410" xr:uid="{0B722D6A-F871-44DC-BEE0-EADF480F6754}"/>
    <cellStyle name="Normal 8 2 6 2" xfId="2555" xr:uid="{CC268958-E083-463E-B4B3-9C870AE6A37E}"/>
    <cellStyle name="Normal 8 2 7" xfId="1411" xr:uid="{C998C38C-45A0-4D91-89EA-1B516EED06B4}"/>
    <cellStyle name="Normal 8 2 7 2" xfId="2556" xr:uid="{E168138E-97F4-4F58-90B8-658A2B848721}"/>
    <cellStyle name="Normal 8 2 8" xfId="1412" xr:uid="{1C0F52BD-9A9C-4ADE-A3D3-D3A39C95BFC4}"/>
    <cellStyle name="Normal 8 2 8 2" xfId="2557" xr:uid="{4E23B464-6AD0-4A1D-B39B-7A1989E6DAF4}"/>
    <cellStyle name="Normal 8 2 9" xfId="2550" xr:uid="{B91759C3-9040-4471-AC16-A917068A35E2}"/>
    <cellStyle name="Normal 8 3" xfId="1413" xr:uid="{307D860D-613C-4BC2-B3BF-0C4D4A8441D8}"/>
    <cellStyle name="Normal 8 3 10" xfId="29632" xr:uid="{EEB85E99-3639-4214-AB31-894EA40027D3}"/>
    <cellStyle name="Normal 8 3 2" xfId="1414" xr:uid="{067CCD1E-C688-433D-A106-7D53CFC4E8F8}"/>
    <cellStyle name="Normal 8 3 2 2" xfId="2559" xr:uid="{7E88A525-F82D-496A-9940-ACD6DBDBEEBF}"/>
    <cellStyle name="Normal 8 3 3" xfId="1415" xr:uid="{AA6696FD-2F61-4831-90DA-0B7B94438A51}"/>
    <cellStyle name="Normal 8 3 3 2" xfId="2560" xr:uid="{B961FA48-56D2-4918-9431-B0545943D7E7}"/>
    <cellStyle name="Normal 8 3 4" xfId="1416" xr:uid="{5D1C2480-2383-40C0-BF1E-A5BF2A0C89B1}"/>
    <cellStyle name="Normal 8 3 4 2" xfId="2561" xr:uid="{932FF473-271E-4D78-B15D-6821DC112190}"/>
    <cellStyle name="Normal 8 3 5" xfId="1417" xr:uid="{CDE37E0B-C7F6-442C-B2BA-696F6F2FDC22}"/>
    <cellStyle name="Normal 8 3 5 2" xfId="2562" xr:uid="{9E992BB8-1395-402A-932A-8426258F9D68}"/>
    <cellStyle name="Normal 8 3 6" xfId="1418" xr:uid="{914EF2A7-3AD4-4257-B04E-549E53BC57AC}"/>
    <cellStyle name="Normal 8 3 6 2" xfId="2563" xr:uid="{45D0EB15-DF28-42F9-A47B-4D0497A326F8}"/>
    <cellStyle name="Normal 8 3 7" xfId="1419" xr:uid="{A90F5B68-DC12-4AAB-9AB5-DD88EEA022BC}"/>
    <cellStyle name="Normal 8 3 7 2" xfId="2564" xr:uid="{990845BE-4DE4-49FB-834D-5010BC4A1C69}"/>
    <cellStyle name="Normal 8 3 8" xfId="1420" xr:uid="{9F5240B6-985E-4921-9EE1-FD14EA406236}"/>
    <cellStyle name="Normal 8 3 8 2" xfId="2565" xr:uid="{FDDBB17C-D7BC-43C0-8195-A8E36B7CFF59}"/>
    <cellStyle name="Normal 8 3 9" xfId="2558" xr:uid="{B2F676A0-3B41-4B18-9B93-C64BD8F2579B}"/>
    <cellStyle name="Normal 8 4" xfId="1421" xr:uid="{31B65F32-CC0A-4A7B-852A-6315BACA51C7}"/>
    <cellStyle name="Normal 8 4 10" xfId="29637" xr:uid="{1DE5F80F-4A37-415B-9F2F-32938891C9C1}"/>
    <cellStyle name="Normal 8 4 2" xfId="1422" xr:uid="{60EC5B4E-B727-436A-84EE-AE594B9EF308}"/>
    <cellStyle name="Normal 8 4 2 2" xfId="2567" xr:uid="{35E2107C-3565-4C9F-A081-00D155E9AD47}"/>
    <cellStyle name="Normal 8 4 3" xfId="1423" xr:uid="{8E60ED0C-37BB-4410-B302-0CC7E5804A36}"/>
    <cellStyle name="Normal 8 4 3 2" xfId="2568" xr:uid="{7C522072-151E-46AB-8A85-591EA900D39A}"/>
    <cellStyle name="Normal 8 4 4" xfId="1424" xr:uid="{2F30C9E1-5AA5-4867-87DA-EF9C4C633F11}"/>
    <cellStyle name="Normal 8 4 4 2" xfId="2569" xr:uid="{6B2B4BB9-3669-43E0-BCE6-F9067D344DAF}"/>
    <cellStyle name="Normal 8 4 5" xfId="1425" xr:uid="{33D69191-5A4A-42F0-A2AE-C8AF9870F369}"/>
    <cellStyle name="Normal 8 4 5 2" xfId="2570" xr:uid="{3BFDC763-2F09-491A-B071-DE55F5CBC2B7}"/>
    <cellStyle name="Normal 8 4 6" xfId="1426" xr:uid="{B9360109-05CE-4128-9982-B76473E310C5}"/>
    <cellStyle name="Normal 8 4 6 2" xfId="2571" xr:uid="{EB116F0B-B03F-48DD-BB66-AD3D21389A0D}"/>
    <cellStyle name="Normal 8 4 7" xfId="1427" xr:uid="{6987AE2E-0B8A-4F82-9E18-ECD1412F05DC}"/>
    <cellStyle name="Normal 8 4 7 2" xfId="2572" xr:uid="{518976F4-17AC-42A8-896E-F83CEBF056EE}"/>
    <cellStyle name="Normal 8 4 8" xfId="1428" xr:uid="{CF4EC6D8-3962-46C5-BC5E-6278EFABE246}"/>
    <cellStyle name="Normal 8 4 8 2" xfId="2573" xr:uid="{B93737F5-1C65-4754-9D79-4CF560A4D11E}"/>
    <cellStyle name="Normal 8 4 9" xfId="2566" xr:uid="{75EF99F4-30AF-4626-894B-B00F886D8040}"/>
    <cellStyle name="Normal 8 5" xfId="1429" xr:uid="{966E3BA8-89B4-4646-A558-D20156D23BD1}"/>
    <cellStyle name="Normal 8 5 2" xfId="1430" xr:uid="{EF1819FA-4706-4A91-A7E9-18172A79C313}"/>
    <cellStyle name="Normal 8 5 2 2" xfId="2575" xr:uid="{A61BB9E5-5D25-4867-B9AA-A73519C687E4}"/>
    <cellStyle name="Normal 8 5 3" xfId="1431" xr:uid="{57CB85CB-2258-4439-9482-5BE355F842E0}"/>
    <cellStyle name="Normal 8 5 3 2" xfId="2576" xr:uid="{50BD741B-7538-4731-B783-73CDBFEBACF5}"/>
    <cellStyle name="Normal 8 5 4" xfId="1432" xr:uid="{805D5CC2-6F0A-439B-9340-E75029AB195B}"/>
    <cellStyle name="Normal 8 5 4 2" xfId="2577" xr:uid="{7F2E6D3B-12B0-434D-82FA-B37412C82D04}"/>
    <cellStyle name="Normal 8 5 5" xfId="1433" xr:uid="{835BDA6F-BB70-49AF-AAA7-14BE22074185}"/>
    <cellStyle name="Normal 8 5 5 2" xfId="2578" xr:uid="{E03CC564-3152-4811-82A2-25DF8B117C39}"/>
    <cellStyle name="Normal 8 5 6" xfId="1434" xr:uid="{4712A98C-8383-4201-9753-2A00FA083397}"/>
    <cellStyle name="Normal 8 5 6 2" xfId="2579" xr:uid="{91835DA8-7967-4F62-9AD6-886533F05A5C}"/>
    <cellStyle name="Normal 8 5 7" xfId="1435" xr:uid="{A310D3AB-E43E-4071-8138-1F3370A19601}"/>
    <cellStyle name="Normal 8 5 7 2" xfId="2580" xr:uid="{CEFF6834-CC49-4AA4-86BC-C9FCA3A530FC}"/>
    <cellStyle name="Normal 8 5 8" xfId="1436" xr:uid="{6D9255A8-973F-46AC-B169-49606BB86E66}"/>
    <cellStyle name="Normal 8 5 8 2" xfId="2581" xr:uid="{41A380F8-4F3C-4A24-B3F9-A37C59282CC9}"/>
    <cellStyle name="Normal 8 5 9" xfId="2574" xr:uid="{A8BE7ED5-6051-46C3-8453-B1FBCBEE1717}"/>
    <cellStyle name="Normal 8 6" xfId="1437" xr:uid="{427758CB-5B8E-4C39-A485-7DCA81CB67E8}"/>
    <cellStyle name="Normal 8 6 2" xfId="2582" xr:uid="{84582781-6D5D-4D58-928E-53CB06BE3691}"/>
    <cellStyle name="Normal 8 7" xfId="1438" xr:uid="{5487CC41-78EC-45B0-A252-AEE46BFBD974}"/>
    <cellStyle name="Normal 8 7 2" xfId="2583" xr:uid="{E9C513FC-DFB2-45DC-A67F-1FF41227B660}"/>
    <cellStyle name="Normal 8 8" xfId="1439" xr:uid="{5C7D40E5-FD13-445C-AC6B-02C8A99E0254}"/>
    <cellStyle name="Normal 8 8 2" xfId="2584" xr:uid="{C104BF12-D601-470C-9AAB-EBFABCACA46A}"/>
    <cellStyle name="Normal 8 9" xfId="1440" xr:uid="{A0A117DE-8DDC-4283-8EC2-A4C14A4AF347}"/>
    <cellStyle name="Normal 8 9 2" xfId="2585" xr:uid="{1C465B29-90AF-4718-9FFB-5B9A9CE122A9}"/>
    <cellStyle name="Normal 9" xfId="175" xr:uid="{4677931D-A752-41C0-B771-440D83F3D3FD}"/>
    <cellStyle name="Normal 9 10" xfId="1441" xr:uid="{573A0364-C7C5-4F4D-BD9F-CAE1CBDDCED3}"/>
    <cellStyle name="Normal 9 10 2" xfId="7986" xr:uid="{99F0CB97-DC2C-4814-AC8A-46C94C46A9BD}"/>
    <cellStyle name="Normal 9 10 2 2" xfId="8405" xr:uid="{ABC38BD5-804C-4842-936A-A6B03F5EDAFD}"/>
    <cellStyle name="Normal 9 10 2 2 2" xfId="10267" xr:uid="{5AFB8E49-014B-454C-B0A9-F5CD24A16B85}"/>
    <cellStyle name="Normal 9 10 2 2 2 2" xfId="18495" xr:uid="{D2B3311B-9D71-462A-A569-B17D2D197DFA}"/>
    <cellStyle name="Normal 9 10 2 2 2 2 2" xfId="25007" xr:uid="{ECC7BF82-8135-4635-8161-BD5BAA5EE239}"/>
    <cellStyle name="Normal 9 10 2 2 2 3" xfId="22172" xr:uid="{6573FCDE-FCFC-499C-B7D3-86BFC7F9E067}"/>
    <cellStyle name="Normal 9 10 2 2 3" xfId="17085" xr:uid="{1E80E591-DB12-4473-B6E2-39E61906CC28}"/>
    <cellStyle name="Normal 9 10 2 2 3 2" xfId="23742" xr:uid="{FE4F00F2-93B0-4267-BD97-305B8525D80D}"/>
    <cellStyle name="Normal 9 10 2 2 4" xfId="20610" xr:uid="{47FCD7EF-B6F9-45FA-BDDA-CDFF90DAA495}"/>
    <cellStyle name="Normal 9 10 2 2 5" xfId="49582" xr:uid="{4B797C91-C074-4333-B407-9BD3C6FC9A69}"/>
    <cellStyle name="Normal 9 10 2 3" xfId="9475" xr:uid="{B5529509-0539-4267-8CD4-B20F06230418}"/>
    <cellStyle name="Normal 9 10 2 3 2" xfId="10794" xr:uid="{C132723B-F0C3-4E90-8F9B-D188AE9DAD8C}"/>
    <cellStyle name="Normal 9 10 2 3 2 2" xfId="19022" xr:uid="{A1DB83A1-3592-4847-B2AB-63E75AF54040}"/>
    <cellStyle name="Normal 9 10 2 3 2 2 2" xfId="25534" xr:uid="{6B0A46D4-0AD0-4F5E-9BB6-B459B18FECCD}"/>
    <cellStyle name="Normal 9 10 2 3 2 3" xfId="22699" xr:uid="{A2A7C129-0932-488F-8A64-49F3965CFBFD}"/>
    <cellStyle name="Normal 9 10 2 3 3" xfId="17705" xr:uid="{4C9063E7-CC8E-47E9-B1D7-20E4BA0EC751}"/>
    <cellStyle name="Normal 9 10 2 3 3 2" xfId="24278" xr:uid="{9FE4BF97-94B8-410B-971B-9DB0D451DE6B}"/>
    <cellStyle name="Normal 9 10 2 3 4" xfId="21443" xr:uid="{FC351849-2EC4-4915-90BB-A148002D118A}"/>
    <cellStyle name="Normal 9 10 2 4" xfId="9849" xr:uid="{99093F2D-D3ED-492F-927D-C296C9BE846F}"/>
    <cellStyle name="Normal 9 10 2 4 2" xfId="18077" xr:uid="{6109C443-35D9-4B63-A209-3A4E376010DD}"/>
    <cellStyle name="Normal 9 10 2 4 2 2" xfId="24589" xr:uid="{623CEDA3-478A-4F16-8509-CCC1B97E8736}"/>
    <cellStyle name="Normal 9 10 2 4 3" xfId="21754" xr:uid="{246A72EC-9980-495F-AFD5-90E9E2AB3A1B}"/>
    <cellStyle name="Normal 9 10 2 5" xfId="11244" xr:uid="{2099287F-2217-4985-AA41-43750F93576E}"/>
    <cellStyle name="Normal 9 10 2 5 2" xfId="23131" xr:uid="{14745A1E-3AD0-416F-BA44-D17C2257B2A9}"/>
    <cellStyle name="Normal 9 10 2 6" xfId="20192" xr:uid="{B35F4221-2956-4568-A4D4-17CCC751052F}"/>
    <cellStyle name="Normal 9 10 2 7" xfId="32177" xr:uid="{BE6733D1-1CFD-4642-A89A-FC129D69F055}"/>
    <cellStyle name="Normal 9 10 3" xfId="8196" xr:uid="{4A44D1DA-7002-4BD4-A613-C64643FF2A36}"/>
    <cellStyle name="Normal 9 10 3 2" xfId="10058" xr:uid="{52AB0B5E-16E9-40E1-88A1-DC9B62C688BF}"/>
    <cellStyle name="Normal 9 10 3 2 2" xfId="18286" xr:uid="{BCD5EC3F-FDE7-447C-8918-3EB8E30BD72D}"/>
    <cellStyle name="Normal 9 10 3 2 2 2" xfId="24798" xr:uid="{6CFF163F-4F41-4829-A1E0-4EB6438994DB}"/>
    <cellStyle name="Normal 9 10 3 2 3" xfId="21963" xr:uid="{CCFF91B3-79B7-4577-A60A-6949B801E243}"/>
    <cellStyle name="Normal 9 10 3 3" xfId="16877" xr:uid="{8C5E5C7A-E1E0-498C-B884-9AB896F02E61}"/>
    <cellStyle name="Normal 9 10 3 3 2" xfId="23534" xr:uid="{0B92133B-2ABE-493D-9CEF-4AD5D746B21B}"/>
    <cellStyle name="Normal 9 10 3 4" xfId="20401" xr:uid="{68D8BB39-BF1B-4F45-891E-25108664DD93}"/>
    <cellStyle name="Normal 9 10 4" xfId="9474" xr:uid="{BCF3805B-530B-478D-B13A-0CBA00B57813}"/>
    <cellStyle name="Normal 9 10 4 2" xfId="10793" xr:uid="{AE1AE05D-F3E9-4170-B998-CD823C6496F0}"/>
    <cellStyle name="Normal 9 10 4 2 2" xfId="19021" xr:uid="{E0CCB223-9651-49EE-AB4A-0E877FF22CC7}"/>
    <cellStyle name="Normal 9 10 4 2 2 2" xfId="25533" xr:uid="{ED5A5815-74C6-4A29-8203-7761CA3E2A0C}"/>
    <cellStyle name="Normal 9 10 4 2 3" xfId="22698" xr:uid="{57AE44A1-AA2F-49C7-B004-C9D2A419B342}"/>
    <cellStyle name="Normal 9 10 4 3" xfId="17704" xr:uid="{8CE90459-E4B0-4B64-BECD-97C5B0607EAC}"/>
    <cellStyle name="Normal 9 10 4 3 2" xfId="24277" xr:uid="{7620A4C7-F9FB-44AB-8DD6-A1EE4B3D3151}"/>
    <cellStyle name="Normal 9 10 4 4" xfId="21442" xr:uid="{617BFEA9-E754-4E43-83F1-E64F55A5F7A7}"/>
    <cellStyle name="Normal 9 10 5" xfId="9640" xr:uid="{192D1420-66D5-43F5-8DB7-401D142A091C}"/>
    <cellStyle name="Normal 9 10 5 2" xfId="17868" xr:uid="{4B95491F-3A60-4A9B-9AC3-19AD56D3AB45}"/>
    <cellStyle name="Normal 9 10 5 2 2" xfId="24380" xr:uid="{7DBF83AB-1A6A-4A74-9600-58CF498718CE}"/>
    <cellStyle name="Normal 9 10 5 3" xfId="21545" xr:uid="{2E58BA07-CAEE-4D17-9599-A63C01FF6F16}"/>
    <cellStyle name="Normal 9 10 6" xfId="11243" xr:uid="{CAA3FCE0-0354-4FF4-A5B3-CF8B3F723E7C}"/>
    <cellStyle name="Normal 9 10 6 2" xfId="23130" xr:uid="{EEA6C082-48D3-463E-BE61-BDBEBB3B1F73}"/>
    <cellStyle name="Normal 9 10 7" xfId="19757" xr:uid="{726AEDA5-955B-467E-8938-C9C728B4B265}"/>
    <cellStyle name="Normal 9 10 8" xfId="6494" xr:uid="{4342913B-9BC9-4CAF-B591-70B51433F131}"/>
    <cellStyle name="Normal 9 11" xfId="3449" xr:uid="{AECE691D-DEA7-4404-AC2C-FFB6166E755A}"/>
    <cellStyle name="Normal 9 11 2" xfId="8113" xr:uid="{4DE90209-74DE-4E71-AA7C-135D0B6017F7}"/>
    <cellStyle name="Normal 9 11 2 2" xfId="8531" xr:uid="{6D073D21-CC5A-4516-81E6-8E2BD164E09E}"/>
    <cellStyle name="Normal 9 11 2 2 2" xfId="10393" xr:uid="{C57FB9CF-46D9-4DB6-8845-8D3F69EF9702}"/>
    <cellStyle name="Normal 9 11 2 2 2 2" xfId="18621" xr:uid="{0C25DACB-FB22-4122-A1FC-714F33840AA5}"/>
    <cellStyle name="Normal 9 11 2 2 2 2 2" xfId="25133" xr:uid="{54C48FFE-082B-40B8-8A0F-9A2D13D084CF}"/>
    <cellStyle name="Normal 9 11 2 2 2 3" xfId="22298" xr:uid="{DBB67284-EC5F-4A97-86C5-26F4E0600A89}"/>
    <cellStyle name="Normal 9 11 2 2 3" xfId="17211" xr:uid="{A9AB0F45-7C95-4661-94D6-DFFDCB20BA7F}"/>
    <cellStyle name="Normal 9 11 2 2 3 2" xfId="23868" xr:uid="{305F47F9-026C-4369-A8DC-083887DBF0DF}"/>
    <cellStyle name="Normal 9 11 2 2 4" xfId="20736" xr:uid="{9BA4329B-BA54-4467-B7B5-340B1FF8CD5B}"/>
    <cellStyle name="Normal 9 11 2 3" xfId="9477" xr:uid="{14403B87-6AAA-4F91-8B86-312FA40F90C2}"/>
    <cellStyle name="Normal 9 11 2 3 2" xfId="10796" xr:uid="{41452212-2B32-4DE8-84ED-2DCB27B7D186}"/>
    <cellStyle name="Normal 9 11 2 3 2 2" xfId="19024" xr:uid="{4A6B092F-9FCF-432C-8CAF-8999BB17A1B5}"/>
    <cellStyle name="Normal 9 11 2 3 2 2 2" xfId="25536" xr:uid="{721ED567-7A7F-4F4C-BDBA-FA1F87CCAB69}"/>
    <cellStyle name="Normal 9 11 2 3 2 3" xfId="22701" xr:uid="{2B51BB05-6D67-40C3-BF3A-4A9A757878BE}"/>
    <cellStyle name="Normal 9 11 2 3 3" xfId="17707" xr:uid="{AF7761C7-7BF2-4132-AAF4-6176FD665875}"/>
    <cellStyle name="Normal 9 11 2 3 3 2" xfId="24280" xr:uid="{A0CE5809-1912-4843-8467-5C868AAB71AB}"/>
    <cellStyle name="Normal 9 11 2 3 4" xfId="21445" xr:uid="{8FE87AE8-4169-4A99-9F52-A3521DF5894B}"/>
    <cellStyle name="Normal 9 11 2 4" xfId="9975" xr:uid="{6C9DA3CB-C247-479E-9314-F467A839EF84}"/>
    <cellStyle name="Normal 9 11 2 4 2" xfId="18203" xr:uid="{3B499493-E74D-4C88-9EE6-447564B831AE}"/>
    <cellStyle name="Normal 9 11 2 4 2 2" xfId="24715" xr:uid="{A62BD583-AF0E-40A6-9BC4-6B77DD5344D9}"/>
    <cellStyle name="Normal 9 11 2 4 3" xfId="21880" xr:uid="{7B3B3885-0B04-42FC-A55E-661BD5A4BFDD}"/>
    <cellStyle name="Normal 9 11 2 5" xfId="11246" xr:uid="{BA5A808D-24C9-4AFA-B8EB-79B2D721DE1A}"/>
    <cellStyle name="Normal 9 11 2 5 2" xfId="23133" xr:uid="{CC741CBF-B9B8-4B9B-8BC8-13F219D4E298}"/>
    <cellStyle name="Normal 9 11 2 6" xfId="20318" xr:uid="{5AB4E09C-2024-4B27-8B23-2D6380CE8E7A}"/>
    <cellStyle name="Normal 9 11 3" xfId="8322" xr:uid="{45CCBCE7-400C-4353-B538-B77652D6504B}"/>
    <cellStyle name="Normal 9 11 3 2" xfId="10184" xr:uid="{59190E87-4AE9-4CF8-838E-2D5AE328CFF4}"/>
    <cellStyle name="Normal 9 11 3 2 2" xfId="18412" xr:uid="{E0E0F610-343A-4C09-9953-66922F44DA06}"/>
    <cellStyle name="Normal 9 11 3 2 2 2" xfId="24924" xr:uid="{A883A0E7-92F4-410E-8813-D3A62EFB89E0}"/>
    <cellStyle name="Normal 9 11 3 2 3" xfId="22089" xr:uid="{3EB4D51D-A240-4F1C-A31C-1F8934A8EDBD}"/>
    <cellStyle name="Normal 9 11 3 3" xfId="17002" xr:uid="{34B6D2EF-432D-48CC-9F17-D12BF02FEBA9}"/>
    <cellStyle name="Normal 9 11 3 3 2" xfId="23659" xr:uid="{5F40A897-F474-431D-9213-F078A1AD17FE}"/>
    <cellStyle name="Normal 9 11 3 4" xfId="20527" xr:uid="{459B88EA-3E5E-4474-8EE9-21F5573D164E}"/>
    <cellStyle name="Normal 9 11 4" xfId="9476" xr:uid="{CC756F98-6FF0-4A11-BED2-632CB3B17847}"/>
    <cellStyle name="Normal 9 11 4 2" xfId="10795" xr:uid="{F1973811-6BC8-4135-9285-92E201E14381}"/>
    <cellStyle name="Normal 9 11 4 2 2" xfId="19023" xr:uid="{034ED5FC-FFA4-4720-BA1F-5D704F9ED191}"/>
    <cellStyle name="Normal 9 11 4 2 2 2" xfId="25535" xr:uid="{6C1B9ADD-7E3A-4297-9CAE-3A1496D1866C}"/>
    <cellStyle name="Normal 9 11 4 2 3" xfId="22700" xr:uid="{B4BAD938-E42E-476F-AF84-22328F0F2775}"/>
    <cellStyle name="Normal 9 11 4 3" xfId="17706" xr:uid="{65A3690F-1D22-41D0-9868-73B89BEEFC06}"/>
    <cellStyle name="Normal 9 11 4 3 2" xfId="24279" xr:uid="{D15FDD06-5F1E-427D-86A4-E5639822A49E}"/>
    <cellStyle name="Normal 9 11 4 4" xfId="21444" xr:uid="{A71C469D-E0B1-419F-9248-91273A60CC3E}"/>
    <cellStyle name="Normal 9 11 5" xfId="9766" xr:uid="{77C8D85E-23DF-41A3-A3A0-A4E0BD9DC8C5}"/>
    <cellStyle name="Normal 9 11 5 2" xfId="17994" xr:uid="{086D9990-F788-4391-9BED-248D3B9899A4}"/>
    <cellStyle name="Normal 9 11 5 2 2" xfId="24506" xr:uid="{32923A09-4C42-4F41-983F-9CE98027B9F0}"/>
    <cellStyle name="Normal 9 11 5 3" xfId="21671" xr:uid="{B66B1ACA-56FE-4509-B470-1D38B1CC16AD}"/>
    <cellStyle name="Normal 9 11 6" xfId="11245" xr:uid="{34D47956-2237-413A-B606-90D0ADB2A74B}"/>
    <cellStyle name="Normal 9 11 6 2" xfId="23132" xr:uid="{01BD0A87-ED6F-41BD-8F58-9D07B760FF26}"/>
    <cellStyle name="Normal 9 11 7" xfId="20109" xr:uid="{CCD39767-D4E2-4BFF-9709-FEB6E7FE6028}"/>
    <cellStyle name="Normal 9 11 8" xfId="7900" xr:uid="{6DAC2182-F20D-4C57-88D6-391FA8C8170A}"/>
    <cellStyle name="Normal 9 12" xfId="7916" xr:uid="{7593DB90-C40C-4662-B22A-18CF28FF7312}"/>
    <cellStyle name="Normal 9 12 2" xfId="8338" xr:uid="{3ABCB231-48AC-43B6-9DA2-6580A56EB798}"/>
    <cellStyle name="Normal 9 12 2 2" xfId="10200" xr:uid="{0385C851-40FC-4C44-BA89-AA8E00415A62}"/>
    <cellStyle name="Normal 9 12 2 2 2" xfId="18428" xr:uid="{FBFD9DAC-333A-4A8B-B06A-5F1A774D0ED8}"/>
    <cellStyle name="Normal 9 12 2 2 2 2" xfId="24940" xr:uid="{EE4E8515-8E20-4654-8620-66F9F9AB1543}"/>
    <cellStyle name="Normal 9 12 2 2 3" xfId="22105" xr:uid="{49911BE0-4B1E-479E-B448-19B7D2871D96}"/>
    <cellStyle name="Normal 9 12 2 3" xfId="17018" xr:uid="{2EAB8195-60EA-435A-9B71-5AD0B382A784}"/>
    <cellStyle name="Normal 9 12 2 3 2" xfId="23675" xr:uid="{DED651C8-5A14-4F7F-8FB0-8ECDAD2F20E3}"/>
    <cellStyle name="Normal 9 12 2 4" xfId="20543" xr:uid="{428A97E4-AEE9-428E-81FA-1D0DDC6A3E2C}"/>
    <cellStyle name="Normal 9 12 3" xfId="9478" xr:uid="{44CF7015-C73D-42EB-82D2-2CC81095AA76}"/>
    <cellStyle name="Normal 9 12 3 2" xfId="10797" xr:uid="{7C507AC4-7CAF-4FD4-A5A7-FDF9BEAEC609}"/>
    <cellStyle name="Normal 9 12 3 2 2" xfId="19025" xr:uid="{0AEF148A-8EA4-47FF-81A4-36A9542DD012}"/>
    <cellStyle name="Normal 9 12 3 2 2 2" xfId="25537" xr:uid="{25EDF4C2-2ED7-459D-8430-1B6691E98081}"/>
    <cellStyle name="Normal 9 12 3 2 3" xfId="22702" xr:uid="{FDA368A1-60EF-4678-8716-3137F3CE774E}"/>
    <cellStyle name="Normal 9 12 3 3" xfId="17708" xr:uid="{827ED39F-A856-4753-8734-8064C0671DDF}"/>
    <cellStyle name="Normal 9 12 3 3 2" xfId="24281" xr:uid="{CE181F5B-B22F-44F9-BF20-7AC0CC22DD8F}"/>
    <cellStyle name="Normal 9 12 3 4" xfId="21446" xr:uid="{36E81442-E275-440F-884B-B5369F4FAA1C}"/>
    <cellStyle name="Normal 9 12 4" xfId="9782" xr:uid="{3F335A32-877D-44E1-A5FC-3A8C465D989C}"/>
    <cellStyle name="Normal 9 12 4 2" xfId="18010" xr:uid="{B6825AE9-4E57-401B-B733-5F3BB833E786}"/>
    <cellStyle name="Normal 9 12 4 2 2" xfId="24522" xr:uid="{122628AB-F5CB-4F88-AF33-B539C7A68EEB}"/>
    <cellStyle name="Normal 9 12 4 3" xfId="21687" xr:uid="{8DF239CA-95AA-43D5-B2C1-E7DE3AF3464F}"/>
    <cellStyle name="Normal 9 12 5" xfId="11247" xr:uid="{69AE1B92-2184-417A-8D60-A50BE0CA0746}"/>
    <cellStyle name="Normal 9 12 5 2" xfId="23134" xr:uid="{21EDA7DE-937D-47F9-8543-90EB45B46197}"/>
    <cellStyle name="Normal 9 12 6" xfId="20125" xr:uid="{CACA63C7-EE07-404B-BFAB-4309DB3C5CC7}"/>
    <cellStyle name="Normal 9 13" xfId="8129" xr:uid="{78A964B0-D543-4825-B775-89007EDA0BBC}"/>
    <cellStyle name="Normal 9 13 2" xfId="8912" xr:uid="{B251D66C-3A33-44D3-A37A-AF5B6C7C3E77}"/>
    <cellStyle name="Normal 9 13 2 2" xfId="10411" xr:uid="{906C0A08-BACA-4184-A45A-E7DE5961A2D4}"/>
    <cellStyle name="Normal 9 13 2 2 2" xfId="18639" xr:uid="{5CC77596-D326-449D-9F6D-CD817B2997CE}"/>
    <cellStyle name="Normal 9 13 2 2 2 2" xfId="25151" xr:uid="{3799CAEC-4756-4B14-A242-0F09B013B2CF}"/>
    <cellStyle name="Normal 9 13 2 2 3" xfId="22316" xr:uid="{521DE011-9B9A-4363-9545-99DC4F83B2BA}"/>
    <cellStyle name="Normal 9 13 2 3" xfId="17284" xr:uid="{49C9A4EA-0603-47BA-8FC0-E54ED2357BCB}"/>
    <cellStyle name="Normal 9 13 2 3 2" xfId="23893" xr:uid="{D039D628-3452-400A-BFCA-770F20BA75AF}"/>
    <cellStyle name="Normal 9 13 2 4" xfId="20975" xr:uid="{C4A37EA6-F339-4269-836C-424B2C7C827B}"/>
    <cellStyle name="Normal 9 13 3" xfId="9991" xr:uid="{71E37DE0-6E89-47BD-A90E-52F2C7EF75C0}"/>
    <cellStyle name="Normal 9 13 3 2" xfId="18219" xr:uid="{273D1240-DCE5-437A-9FB7-7014A752922C}"/>
    <cellStyle name="Normal 9 13 3 2 2" xfId="24731" xr:uid="{518F8B2F-CCF5-4766-92A4-5DFF03D73700}"/>
    <cellStyle name="Normal 9 13 3 3" xfId="21896" xr:uid="{CAE26D0A-314F-4D98-9460-F917B571F27B}"/>
    <cellStyle name="Normal 9 13 4" xfId="11248" xr:uid="{A908F338-5CAF-43E6-BFE3-03D12719DAA8}"/>
    <cellStyle name="Normal 9 13 4 2" xfId="23135" xr:uid="{5204FBC7-32E9-48B9-9B5F-4AE013E4FD07}"/>
    <cellStyle name="Normal 9 13 5" xfId="20334" xr:uid="{57AD2E41-C145-4C2C-9085-38124E3636EE}"/>
    <cellStyle name="Normal 9 14" xfId="9573" xr:uid="{9F2AB7CF-2286-428C-8E93-FB28952F1D28}"/>
    <cellStyle name="Normal 9 14 2" xfId="17801" xr:uid="{96CE680B-2E34-42D5-9913-3A80A71DC7E3}"/>
    <cellStyle name="Normal 9 14 2 2" xfId="24313" xr:uid="{B2A682D5-1C0C-4B00-BCA0-AE4C197E7595}"/>
    <cellStyle name="Normal 9 14 3" xfId="21478" xr:uid="{AF6E4136-E33A-47C8-8CFD-1354A6B6473D}"/>
    <cellStyle name="Normal 9 15" xfId="19639" xr:uid="{4FCA7816-4D82-4A7B-A34C-60191D73221F}"/>
    <cellStyle name="Normal 9 16" xfId="4549" xr:uid="{988E66AE-F644-4301-AC51-00897A0368DB}"/>
    <cellStyle name="Normal 9 2" xfId="1442" xr:uid="{E4076BDB-43FE-4FFB-AB44-E0C61046FB09}"/>
    <cellStyle name="Normal 9 2 2" xfId="2587" xr:uid="{C975378C-5C7F-4DB0-9F62-FFA71FE58429}"/>
    <cellStyle name="Normal 9 2 2 2" xfId="6496" xr:uid="{7B442CB8-32D4-4C8C-9B0C-71BD339E4C25}"/>
    <cellStyle name="Normal 9 2 2 3" xfId="7944" xr:uid="{2805D2A5-F978-48A9-B4B0-734D8246F846}"/>
    <cellStyle name="Normal 9 2 2 3 2" xfId="8365" xr:uid="{B8680CB3-4ED3-459C-ABFF-CD2EA8A66F2E}"/>
    <cellStyle name="Normal 9 2 2 3 2 2" xfId="10227" xr:uid="{013EC443-77BB-4D6F-AA30-7CF1BF339A19}"/>
    <cellStyle name="Normal 9 2 2 3 2 2 2" xfId="18455" xr:uid="{A1509D81-994C-48CA-B797-5F839721ACE7}"/>
    <cellStyle name="Normal 9 2 2 3 2 2 2 2" xfId="24967" xr:uid="{82DACAB1-A11B-48FD-8D1F-A45546C7C4EB}"/>
    <cellStyle name="Normal 9 2 2 3 2 2 3" xfId="22132" xr:uid="{49E30B41-C89A-47D3-8748-FC4DB968A116}"/>
    <cellStyle name="Normal 9 2 2 3 2 3" xfId="17045" xr:uid="{995D2EE6-4797-4AE4-938F-01EE2DEC0247}"/>
    <cellStyle name="Normal 9 2 2 3 2 3 2" xfId="23702" xr:uid="{5BFED515-E565-4B52-AAA0-03D6B741479C}"/>
    <cellStyle name="Normal 9 2 2 3 2 4" xfId="20570" xr:uid="{778F2ECF-7488-4B65-A623-E9DB13A4FF0A}"/>
    <cellStyle name="Normal 9 2 2 3 3" xfId="9480" xr:uid="{6F119D16-3248-49EC-BD7F-808BEFB3215A}"/>
    <cellStyle name="Normal 9 2 2 3 3 2" xfId="10799" xr:uid="{FB9C163B-3EA3-4867-8A58-005EEB399C9D}"/>
    <cellStyle name="Normal 9 2 2 3 3 2 2" xfId="19027" xr:uid="{F23B80CD-94DA-4C3B-99AD-2F350FF888A6}"/>
    <cellStyle name="Normal 9 2 2 3 3 2 2 2" xfId="25539" xr:uid="{B11878AE-6807-4567-A529-A5E8BBF1CAD9}"/>
    <cellStyle name="Normal 9 2 2 3 3 2 3" xfId="22704" xr:uid="{21339A02-0A13-4AF3-A924-AC986102D97C}"/>
    <cellStyle name="Normal 9 2 2 3 3 3" xfId="17710" xr:uid="{DD217F7B-9EAD-4B10-9521-B1322DC37033}"/>
    <cellStyle name="Normal 9 2 2 3 3 3 2" xfId="24283" xr:uid="{D54F7D01-2DA2-4E75-AC69-281400409B74}"/>
    <cellStyle name="Normal 9 2 2 3 3 4" xfId="21448" xr:uid="{178AA06E-F919-4059-A853-0220D9E9669A}"/>
    <cellStyle name="Normal 9 2 2 3 4" xfId="9809" xr:uid="{8C0AE032-A243-47D1-AF87-EA5B5987BA44}"/>
    <cellStyle name="Normal 9 2 2 3 4 2" xfId="18037" xr:uid="{8E0822D0-4BB7-4AD7-AD03-DA1A2E9D3125}"/>
    <cellStyle name="Normal 9 2 2 3 4 2 2" xfId="24549" xr:uid="{9A05C91B-94B5-42DA-8E41-6B2ED3FD73B3}"/>
    <cellStyle name="Normal 9 2 2 3 4 3" xfId="21714" xr:uid="{3AC0EC46-7085-449D-9AED-F35287E392AC}"/>
    <cellStyle name="Normal 9 2 2 3 5" xfId="11250" xr:uid="{265504F1-838E-4E30-AC37-222C09737315}"/>
    <cellStyle name="Normal 9 2 2 3 5 2" xfId="23137" xr:uid="{9799F941-9F01-4857-A78C-B1D6129DBEAD}"/>
    <cellStyle name="Normal 9 2 2 3 6" xfId="20152" xr:uid="{8F31C1CC-D37D-4A47-BEBA-1CEDACF42BE8}"/>
    <cellStyle name="Normal 9 2 2 4" xfId="8156" xr:uid="{97B434FC-8651-4F58-B4F3-85BAC471BBDB}"/>
    <cellStyle name="Normal 9 2 2 4 2" xfId="10018" xr:uid="{84C35B07-2F0A-4FA1-9DE1-15521904AC29}"/>
    <cellStyle name="Normal 9 2 2 4 2 2" xfId="18246" xr:uid="{4FC81780-2108-4501-84E5-74EF5C6DE450}"/>
    <cellStyle name="Normal 9 2 2 4 2 2 2" xfId="24758" xr:uid="{7DE51B2E-C310-4CCA-9FA1-3C969632FCE1}"/>
    <cellStyle name="Normal 9 2 2 4 2 3" xfId="21923" xr:uid="{EB63AF32-DEE8-4CD4-B248-016BB438F901}"/>
    <cellStyle name="Normal 9 2 2 4 3" xfId="16846" xr:uid="{13591F56-A690-49E9-9A30-97B90A3FD998}"/>
    <cellStyle name="Normal 9 2 2 4 3 2" xfId="23505" xr:uid="{E72CFA71-FFDE-4CDE-BE99-9BE6624663B9}"/>
    <cellStyle name="Normal 9 2 2 4 4" xfId="20361" xr:uid="{2929623D-712D-46CE-8039-6FC7C965A2D5}"/>
    <cellStyle name="Normal 9 2 2 5" xfId="9479" xr:uid="{53259D04-4A3E-4FB6-B896-19DDD9578586}"/>
    <cellStyle name="Normal 9 2 2 5 2" xfId="10798" xr:uid="{339766C9-49A6-4205-B7DC-996834DCF6AF}"/>
    <cellStyle name="Normal 9 2 2 5 2 2" xfId="19026" xr:uid="{E0E37BB4-7092-4A09-841A-BA26F1B1BD3D}"/>
    <cellStyle name="Normal 9 2 2 5 2 2 2" xfId="25538" xr:uid="{BCED8606-3B0D-4B3C-B72B-4A48251B709F}"/>
    <cellStyle name="Normal 9 2 2 5 2 3" xfId="22703" xr:uid="{ACE1B21D-F70F-4C59-A9C0-86A4FF73D1C9}"/>
    <cellStyle name="Normal 9 2 2 5 3" xfId="17709" xr:uid="{FDF1F10D-DEBD-4A67-9E31-44348A8A3A94}"/>
    <cellStyle name="Normal 9 2 2 5 3 2" xfId="24282" xr:uid="{BF612027-9B2C-404C-9A6D-01763E6906D9}"/>
    <cellStyle name="Normal 9 2 2 5 4" xfId="21447" xr:uid="{8E54829B-129B-4ECE-BFBC-84AEA25DAF13}"/>
    <cellStyle name="Normal 9 2 2 6" xfId="9600" xr:uid="{0B4875F3-3807-45EC-9B78-BF1E51835C5A}"/>
    <cellStyle name="Normal 9 2 2 6 2" xfId="17828" xr:uid="{9DE058D0-D19D-441F-9C82-1EA5729FFE51}"/>
    <cellStyle name="Normal 9 2 2 6 2 2" xfId="24340" xr:uid="{8165987A-3AA2-48F7-A67F-0D3D9266ECA9}"/>
    <cellStyle name="Normal 9 2 2 6 3" xfId="21505" xr:uid="{18C636F5-7AD6-4C05-9BB9-CA2FDDE05FA6}"/>
    <cellStyle name="Normal 9 2 2 7" xfId="11249" xr:uid="{E26FD69A-0585-4499-BDC9-78E7DF858614}"/>
    <cellStyle name="Normal 9 2 2 7 2" xfId="23136" xr:uid="{4403A1BB-62F0-461B-AAC0-6EF7C8E2E319}"/>
    <cellStyle name="Normal 9 2 2 8" xfId="19676" xr:uid="{F775DBE1-0ED4-431D-AE0A-B666AF1B1004}"/>
    <cellStyle name="Normal 9 2 2 9" xfId="4600" xr:uid="{0A616319-225A-456E-8D40-6BA2CF26947B}"/>
    <cellStyle name="Normal 9 2 3" xfId="6495" xr:uid="{1F512078-DAEA-416F-AFBF-CC8F0E7B6FA1}"/>
    <cellStyle name="Normal 9 2 3 2" xfId="7987" xr:uid="{68F8C933-A05A-489A-9BF1-23AAFF05CDB0}"/>
    <cellStyle name="Normal 9 2 3 2 2" xfId="8406" xr:uid="{008BA408-AF44-4E5A-BC57-4EDEABD81F49}"/>
    <cellStyle name="Normal 9 2 3 2 2 2" xfId="10268" xr:uid="{1A20FBD1-67EC-407C-950E-16B3C43E5F5B}"/>
    <cellStyle name="Normal 9 2 3 2 2 2 2" xfId="18496" xr:uid="{780D251D-673A-4C96-9C26-D41BD85B2D82}"/>
    <cellStyle name="Normal 9 2 3 2 2 2 2 2" xfId="25008" xr:uid="{53C0A709-E5E8-463F-A661-34E32A284518}"/>
    <cellStyle name="Normal 9 2 3 2 2 2 3" xfId="22173" xr:uid="{7972FADC-2AA9-4C76-8E0A-69D9F5C6FB5F}"/>
    <cellStyle name="Normal 9 2 3 2 2 3" xfId="17086" xr:uid="{F2DCA20C-D7CA-4B0A-A2C7-A8901E7EF981}"/>
    <cellStyle name="Normal 9 2 3 2 2 3 2" xfId="23743" xr:uid="{1720E524-1A7A-426E-BF72-875F3C05E8B2}"/>
    <cellStyle name="Normal 9 2 3 2 2 4" xfId="20611" xr:uid="{94BA9318-F430-4C06-AA2D-30842C866A11}"/>
    <cellStyle name="Normal 9 2 3 2 3" xfId="9482" xr:uid="{5FB322BD-2207-4BAD-9B92-1A811710FD6F}"/>
    <cellStyle name="Normal 9 2 3 2 3 2" xfId="10801" xr:uid="{0C685DE4-3539-4980-82BE-764E4D3FA1A8}"/>
    <cellStyle name="Normal 9 2 3 2 3 2 2" xfId="19029" xr:uid="{0D4EC0CC-0D39-4942-92C0-8AEF255D9395}"/>
    <cellStyle name="Normal 9 2 3 2 3 2 2 2" xfId="25541" xr:uid="{4CF549D9-E209-4032-A40B-3CC3C45FD77A}"/>
    <cellStyle name="Normal 9 2 3 2 3 2 3" xfId="22706" xr:uid="{D4E24A82-5C53-402A-9DA1-C8C63240D608}"/>
    <cellStyle name="Normal 9 2 3 2 3 3" xfId="17712" xr:uid="{9C557EAC-853D-46F2-9DEF-3E9B9741BEE7}"/>
    <cellStyle name="Normal 9 2 3 2 3 3 2" xfId="24285" xr:uid="{F6C79048-2DCF-446B-8C7A-24290CC4D1E6}"/>
    <cellStyle name="Normal 9 2 3 2 3 4" xfId="21450" xr:uid="{2DD22032-7D87-4850-B650-E81E2C0E0650}"/>
    <cellStyle name="Normal 9 2 3 2 4" xfId="9850" xr:uid="{6E9E1263-B5C0-4133-B7AB-889558DD772B}"/>
    <cellStyle name="Normal 9 2 3 2 4 2" xfId="18078" xr:uid="{4BE3A7B8-284D-46AE-ACB5-78F06E3ADF69}"/>
    <cellStyle name="Normal 9 2 3 2 4 2 2" xfId="24590" xr:uid="{81E5C99D-E1A0-4C05-9364-ABFF93DBD35A}"/>
    <cellStyle name="Normal 9 2 3 2 4 3" xfId="21755" xr:uid="{4DA43077-8F8C-4953-BBBC-344FF648DB57}"/>
    <cellStyle name="Normal 9 2 3 2 5" xfId="11252" xr:uid="{518B4ADB-F35E-4B1C-80C3-DCCC57CDED4B}"/>
    <cellStyle name="Normal 9 2 3 2 5 2" xfId="23139" xr:uid="{3DA0B357-4E4C-409C-8E99-0050B5F9A3AB}"/>
    <cellStyle name="Normal 9 2 3 2 6" xfId="20193" xr:uid="{DEC413FF-1C1F-40C0-B7BF-69CBFEC55654}"/>
    <cellStyle name="Normal 9 2 3 3" xfId="8197" xr:uid="{5C9D838E-6017-4EEA-82BB-F87C9ED9DE5C}"/>
    <cellStyle name="Normal 9 2 3 3 2" xfId="10059" xr:uid="{88535FD6-B815-4CE5-944D-EA1FD5F261A7}"/>
    <cellStyle name="Normal 9 2 3 3 2 2" xfId="18287" xr:uid="{A79E1D5E-3573-4EA8-BD23-174D2B7E6A56}"/>
    <cellStyle name="Normal 9 2 3 3 2 2 2" xfId="24799" xr:uid="{894A7516-5FC2-4B37-9AD0-BEDDB08FB00B}"/>
    <cellStyle name="Normal 9 2 3 3 2 3" xfId="21964" xr:uid="{5F8E511E-7518-4BC4-A4FA-621CEA20EC21}"/>
    <cellStyle name="Normal 9 2 3 3 3" xfId="16878" xr:uid="{97799D15-0417-4CD9-A43F-0AC4351F5BF6}"/>
    <cellStyle name="Normal 9 2 3 3 3 2" xfId="23535" xr:uid="{E141FC63-39B5-4196-8781-F3A8F7C60F12}"/>
    <cellStyle name="Normal 9 2 3 3 4" xfId="20402" xr:uid="{F8DF2FBE-A1BC-47C8-9A4E-422B51D6F21D}"/>
    <cellStyle name="Normal 9 2 3 4" xfId="9481" xr:uid="{C383FD10-1632-41CB-A57A-BB8C3A58F1EC}"/>
    <cellStyle name="Normal 9 2 3 4 2" xfId="10800" xr:uid="{FAC76148-D694-456C-8EF3-618E36D1143E}"/>
    <cellStyle name="Normal 9 2 3 4 2 2" xfId="19028" xr:uid="{93725C68-78B5-4214-8F3F-FA613FD90A4E}"/>
    <cellStyle name="Normal 9 2 3 4 2 2 2" xfId="25540" xr:uid="{F085327E-18A8-4618-9455-74003EBE4CB7}"/>
    <cellStyle name="Normal 9 2 3 4 2 3" xfId="22705" xr:uid="{9A4A9EA7-7BFA-4C0C-8A83-24DE1422EE1E}"/>
    <cellStyle name="Normal 9 2 3 4 3" xfId="17711" xr:uid="{687BDEAD-4810-4672-8C9A-B885E829644E}"/>
    <cellStyle name="Normal 9 2 3 4 3 2" xfId="24284" xr:uid="{951075CE-1AF1-4F09-A996-33354D8AF9CE}"/>
    <cellStyle name="Normal 9 2 3 4 4" xfId="21449" xr:uid="{ECEF6435-C1DC-49CB-9B8D-2718614889B1}"/>
    <cellStyle name="Normal 9 2 3 5" xfId="9641" xr:uid="{F59F8084-BCCD-4FDD-A4A1-820D9EDC31B0}"/>
    <cellStyle name="Normal 9 2 3 5 2" xfId="17869" xr:uid="{705801D5-7BBF-4027-ADA0-BC5625F459A0}"/>
    <cellStyle name="Normal 9 2 3 5 2 2" xfId="24381" xr:uid="{BFDF119D-4FEC-4B1D-BE10-48FF7201DF25}"/>
    <cellStyle name="Normal 9 2 3 5 3" xfId="21546" xr:uid="{4A6ACCAD-795E-4841-9104-BDC8FC98BC54}"/>
    <cellStyle name="Normal 9 2 3 6" xfId="11251" xr:uid="{D2178793-59E4-4F06-B9C8-7CCAC5D50098}"/>
    <cellStyle name="Normal 9 2 3 6 2" xfId="23138" xr:uid="{B8E9D4D8-107E-48B3-804A-C03BF9452B25}"/>
    <cellStyle name="Normal 9 2 3 7" xfId="19758" xr:uid="{D6A77639-8FBB-47C7-9A1C-6C4729B8CEA2}"/>
    <cellStyle name="Normal 9 2 4" xfId="7901" xr:uid="{F1C8AD1C-8DD5-44D2-BD29-2DB2EBDF4B86}"/>
    <cellStyle name="Normal 9 2 4 2" xfId="8114" xr:uid="{75F74A8D-DBA5-4B1B-86CD-626F636DAF18}"/>
    <cellStyle name="Normal 9 2 4 2 2" xfId="8532" xr:uid="{9938267B-354F-4139-B389-12808AC9942B}"/>
    <cellStyle name="Normal 9 2 4 2 2 2" xfId="10394" xr:uid="{FCE9B71E-B422-42EE-8F94-FA23460C3DE3}"/>
    <cellStyle name="Normal 9 2 4 2 2 2 2" xfId="18622" xr:uid="{D5C23A9C-78AF-46DA-9A29-A725AEDB1BBE}"/>
    <cellStyle name="Normal 9 2 4 2 2 2 2 2" xfId="25134" xr:uid="{96FBC7D5-EAA8-45DF-BEF1-2F3DAD134CE9}"/>
    <cellStyle name="Normal 9 2 4 2 2 2 3" xfId="22299" xr:uid="{94F80280-D716-4415-BAEE-3DB92BC2B740}"/>
    <cellStyle name="Normal 9 2 4 2 2 3" xfId="17212" xr:uid="{52916265-D4FD-4AFD-BE6D-99D73301C88C}"/>
    <cellStyle name="Normal 9 2 4 2 2 3 2" xfId="23869" xr:uid="{343AE393-A1DB-48CC-9A2C-249ACD4BF121}"/>
    <cellStyle name="Normal 9 2 4 2 2 4" xfId="20737" xr:uid="{163DC2CA-5C4E-473F-8BCB-E337784EE2F2}"/>
    <cellStyle name="Normal 9 2 4 2 3" xfId="9484" xr:uid="{570C6E2D-1CE1-4EA0-8539-E8AB7C60AA4C}"/>
    <cellStyle name="Normal 9 2 4 2 3 2" xfId="10803" xr:uid="{3A4A57AB-96F4-424D-94A8-A67E270FBC53}"/>
    <cellStyle name="Normal 9 2 4 2 3 2 2" xfId="19031" xr:uid="{87C77E99-00BA-4A63-A73B-E15118FED07B}"/>
    <cellStyle name="Normal 9 2 4 2 3 2 2 2" xfId="25543" xr:uid="{4C11BDC1-4612-4640-9AEC-BA6D3FD3B20C}"/>
    <cellStyle name="Normal 9 2 4 2 3 2 3" xfId="22708" xr:uid="{B5597224-ED15-41A0-B562-E808DE2C8C5A}"/>
    <cellStyle name="Normal 9 2 4 2 3 3" xfId="17714" xr:uid="{471D7BDC-BEC2-4CDE-998F-61A5455A8264}"/>
    <cellStyle name="Normal 9 2 4 2 3 3 2" xfId="24287" xr:uid="{4ADF5401-84D0-48C0-9630-C0B19BEA37B4}"/>
    <cellStyle name="Normal 9 2 4 2 3 4" xfId="21452" xr:uid="{2EA91DFA-DA3E-4AF1-8F60-29153CB92A0A}"/>
    <cellStyle name="Normal 9 2 4 2 4" xfId="9976" xr:uid="{72DC4A9E-59E8-410B-939A-35F6FE6A62DD}"/>
    <cellStyle name="Normal 9 2 4 2 4 2" xfId="18204" xr:uid="{91D886CA-3999-4C61-983A-A8C3BEC605F9}"/>
    <cellStyle name="Normal 9 2 4 2 4 2 2" xfId="24716" xr:uid="{29AD4966-812D-4BA2-9BB3-95729EFC9868}"/>
    <cellStyle name="Normal 9 2 4 2 4 3" xfId="21881" xr:uid="{B95B1EC1-852C-4C87-A6B1-2724E00B9F6E}"/>
    <cellStyle name="Normal 9 2 4 2 5" xfId="11254" xr:uid="{6EA52272-E65E-4020-8D78-B0A12B9583D2}"/>
    <cellStyle name="Normal 9 2 4 2 5 2" xfId="23141" xr:uid="{64A04303-332E-45F8-A80E-2DCE1B6507A0}"/>
    <cellStyle name="Normal 9 2 4 2 6" xfId="20319" xr:uid="{45C12E7F-D190-47DD-BF72-17E4169690DE}"/>
    <cellStyle name="Normal 9 2 4 3" xfId="8323" xr:uid="{B11E7F9C-C88D-481F-A9E9-8D067EE37098}"/>
    <cellStyle name="Normal 9 2 4 3 2" xfId="10185" xr:uid="{C1D8DA2C-E7E0-4EEC-AEE0-0B568B4CC0BD}"/>
    <cellStyle name="Normal 9 2 4 3 2 2" xfId="18413" xr:uid="{AC8C9827-062C-4541-85EB-1C636DDA3F33}"/>
    <cellStyle name="Normal 9 2 4 3 2 2 2" xfId="24925" xr:uid="{CCE90460-5A58-4CF5-BCBA-0D0A6EA6FE28}"/>
    <cellStyle name="Normal 9 2 4 3 2 3" xfId="22090" xr:uid="{F4D07255-6069-4485-B3BB-2015F4CCCBF9}"/>
    <cellStyle name="Normal 9 2 4 3 3" xfId="17003" xr:uid="{FF81E208-DFE7-4236-8B05-5C06D69B8FDD}"/>
    <cellStyle name="Normal 9 2 4 3 3 2" xfId="23660" xr:uid="{7D9EB3A6-E8CF-4856-AE81-5677D969FFD1}"/>
    <cellStyle name="Normal 9 2 4 3 4" xfId="20528" xr:uid="{E2FE3A94-9520-49C1-BC4E-C500856BB418}"/>
    <cellStyle name="Normal 9 2 4 4" xfId="9483" xr:uid="{4C0CB9EA-A14D-4E48-A7C2-50DD1E1CA97B}"/>
    <cellStyle name="Normal 9 2 4 4 2" xfId="10802" xr:uid="{14B0805E-1C42-4259-A522-7FCB574C6C1A}"/>
    <cellStyle name="Normal 9 2 4 4 2 2" xfId="19030" xr:uid="{BCFF3D6F-FFC1-48A6-826A-3363AA1BF4CE}"/>
    <cellStyle name="Normal 9 2 4 4 2 2 2" xfId="25542" xr:uid="{24A6578B-357F-40A1-B47A-EEBC07309136}"/>
    <cellStyle name="Normal 9 2 4 4 2 3" xfId="22707" xr:uid="{C2C9587C-96CB-4CE5-8940-1D963428C695}"/>
    <cellStyle name="Normal 9 2 4 4 3" xfId="17713" xr:uid="{ED42C4B1-F290-4586-AD07-D1D95F661D2E}"/>
    <cellStyle name="Normal 9 2 4 4 3 2" xfId="24286" xr:uid="{03E99C95-240C-43E8-B4E3-147A9974C4F7}"/>
    <cellStyle name="Normal 9 2 4 4 4" xfId="21451" xr:uid="{DE9C25EA-ED6C-4C50-96FE-2C7A2A32C8E9}"/>
    <cellStyle name="Normal 9 2 4 5" xfId="9767" xr:uid="{049C07BF-A525-43E1-9115-7436BD741DEC}"/>
    <cellStyle name="Normal 9 2 4 5 2" xfId="17995" xr:uid="{23479AA6-B81A-47A5-9225-8AEC9F150600}"/>
    <cellStyle name="Normal 9 2 4 5 2 2" xfId="24507" xr:uid="{ED6CB94D-3F86-48F4-B95F-45783B4C43A2}"/>
    <cellStyle name="Normal 9 2 4 5 3" xfId="21672" xr:uid="{EC1B5C8C-EF98-4704-B1A5-AF83BA543A60}"/>
    <cellStyle name="Normal 9 2 4 6" xfId="11253" xr:uid="{4D87F1FC-76D2-480A-8075-5DF9142D2A75}"/>
    <cellStyle name="Normal 9 2 4 6 2" xfId="23140" xr:uid="{DDA436E3-7F31-4221-BCFB-B1E8FD14FE92}"/>
    <cellStyle name="Normal 9 2 4 7" xfId="20110" xr:uid="{CEA7D4DF-2E55-4B77-92DC-FC9DA125B423}"/>
    <cellStyle name="Normal 9 2 5" xfId="7917" xr:uid="{4BDCB73A-0A67-4A14-A39E-50D7828C8CF8}"/>
    <cellStyle name="Normal 9 2 5 2" xfId="8339" xr:uid="{A8668666-5957-45F0-950E-3A09DF95DFCC}"/>
    <cellStyle name="Normal 9 2 5 2 2" xfId="10201" xr:uid="{77036B17-F8E9-4F2B-A578-12009B7F6DCA}"/>
    <cellStyle name="Normal 9 2 5 2 2 2" xfId="18429" xr:uid="{A629AE34-0519-4B71-A9E5-CAB773DBADC7}"/>
    <cellStyle name="Normal 9 2 5 2 2 2 2" xfId="24941" xr:uid="{1D3430F5-FED5-4C7E-AA0B-7E75DCF50A22}"/>
    <cellStyle name="Normal 9 2 5 2 2 3" xfId="22106" xr:uid="{C925BC41-BD69-400B-89A6-A4D6BC272801}"/>
    <cellStyle name="Normal 9 2 5 2 3" xfId="17019" xr:uid="{55A78565-E148-4C23-A349-2747145A1A09}"/>
    <cellStyle name="Normal 9 2 5 2 3 2" xfId="23676" xr:uid="{FFD3EBAB-05B6-45AE-B4D7-6354CE6860E6}"/>
    <cellStyle name="Normal 9 2 5 2 4" xfId="20544" xr:uid="{5EA772AB-7B95-44D9-A504-2ABE6C957CF5}"/>
    <cellStyle name="Normal 9 2 5 3" xfId="9485" xr:uid="{E8351771-CC3B-4593-B315-20BF9DB49737}"/>
    <cellStyle name="Normal 9 2 5 3 2" xfId="10804" xr:uid="{43C570FE-F5D8-44BC-ADB6-F74850045491}"/>
    <cellStyle name="Normal 9 2 5 3 2 2" xfId="19032" xr:uid="{F6728C59-B13E-4F24-B039-5ED1F4DB8358}"/>
    <cellStyle name="Normal 9 2 5 3 2 2 2" xfId="25544" xr:uid="{1E82FA48-1655-46FE-A07C-2BF53C12C300}"/>
    <cellStyle name="Normal 9 2 5 3 2 3" xfId="22709" xr:uid="{4799CBC2-DA39-4FA0-8137-0079BB660DAA}"/>
    <cellStyle name="Normal 9 2 5 3 3" xfId="17715" xr:uid="{2470FFB4-0FF2-4DDB-894F-BD99A43BCA20}"/>
    <cellStyle name="Normal 9 2 5 3 3 2" xfId="24288" xr:uid="{B6780881-5A94-4E9D-9592-D56115C5C889}"/>
    <cellStyle name="Normal 9 2 5 3 4" xfId="21453" xr:uid="{59209179-47AD-496F-99D6-675804483957}"/>
    <cellStyle name="Normal 9 2 5 4" xfId="9783" xr:uid="{819F5DF7-91D7-4ADC-ABAD-6863EECFFB5A}"/>
    <cellStyle name="Normal 9 2 5 4 2" xfId="18011" xr:uid="{8C40B0F2-8F6E-4546-8F0C-6C0778C9E426}"/>
    <cellStyle name="Normal 9 2 5 4 2 2" xfId="24523" xr:uid="{AEEE9E49-9CF0-40BF-885D-378C0160B002}"/>
    <cellStyle name="Normal 9 2 5 4 3" xfId="21688" xr:uid="{480B2612-0D50-4F63-BE2A-C84200C8516A}"/>
    <cellStyle name="Normal 9 2 5 5" xfId="11255" xr:uid="{E816E6D8-C6C4-4519-9D90-A60B1CBCFC99}"/>
    <cellStyle name="Normal 9 2 5 5 2" xfId="23142" xr:uid="{CCCD31C8-C87A-4863-92A1-6F8956067421}"/>
    <cellStyle name="Normal 9 2 5 6" xfId="20126" xr:uid="{61D618CA-B6BE-4E15-902D-DB0E5FB3EE50}"/>
    <cellStyle name="Normal 9 2 6" xfId="8130" xr:uid="{46A97F8C-E4F9-422C-9DE1-0B224F103841}"/>
    <cellStyle name="Normal 9 2 6 2" xfId="8913" xr:uid="{D2E753DB-E783-4AF9-BA59-CBE777CD7152}"/>
    <cellStyle name="Normal 9 2 6 2 2" xfId="10412" xr:uid="{02FE85BC-2651-4A03-BAA4-758D7F6F4C96}"/>
    <cellStyle name="Normal 9 2 6 2 2 2" xfId="18640" xr:uid="{35B3A1AE-3EA8-4D9B-A392-9ADD4EB436D3}"/>
    <cellStyle name="Normal 9 2 6 2 2 2 2" xfId="25152" xr:uid="{BF876DAA-0A69-4604-A5FD-4DAD23EA6F1A}"/>
    <cellStyle name="Normal 9 2 6 2 2 3" xfId="22317" xr:uid="{5244BC5B-1A41-4745-B03F-484B56618665}"/>
    <cellStyle name="Normal 9 2 6 2 3" xfId="17285" xr:uid="{3080DDAC-8291-4C6F-AC9D-F46BC122FEA9}"/>
    <cellStyle name="Normal 9 2 6 2 3 2" xfId="23894" xr:uid="{B09236D7-0A05-4F5A-A34D-1C78472C864A}"/>
    <cellStyle name="Normal 9 2 6 2 4" xfId="20976" xr:uid="{AA46B3BF-8EBA-4AD7-A21A-B269FAE5B5A4}"/>
    <cellStyle name="Normal 9 2 6 3" xfId="9992" xr:uid="{5D1D5516-CE76-42AC-9E97-93A723D47459}"/>
    <cellStyle name="Normal 9 2 6 3 2" xfId="18220" xr:uid="{3ECB9731-620C-460B-9BEF-166FC47F44B7}"/>
    <cellStyle name="Normal 9 2 6 3 2 2" xfId="24732" xr:uid="{170F7AC5-73B8-401D-97B3-FBC615045C1C}"/>
    <cellStyle name="Normal 9 2 6 3 3" xfId="21897" xr:uid="{2A735215-87FE-400A-BA28-B9D7575F359A}"/>
    <cellStyle name="Normal 9 2 6 4" xfId="11256" xr:uid="{4520BCB4-5135-4388-9AF1-6670AC6EB517}"/>
    <cellStyle name="Normal 9 2 6 4 2" xfId="23143" xr:uid="{E7A54955-665A-41FF-9A3D-103F1159CC33}"/>
    <cellStyle name="Normal 9 2 6 5" xfId="20335" xr:uid="{B585ED29-7009-4C2B-AE17-1E9081D4B3AA}"/>
    <cellStyle name="Normal 9 2 7" xfId="9574" xr:uid="{6E48716F-D82B-4F0E-BCA2-3D503FE3B0B3}"/>
    <cellStyle name="Normal 9 2 7 2" xfId="17802" xr:uid="{4A1F8494-B37A-49EE-96A3-5981C401DBA4}"/>
    <cellStyle name="Normal 9 2 7 2 2" xfId="24314" xr:uid="{046EC224-8631-4485-9BA0-6FF6B6B27238}"/>
    <cellStyle name="Normal 9 2 7 3" xfId="21479" xr:uid="{A069D012-2193-4534-80A3-46E2DB0191D4}"/>
    <cellStyle name="Normal 9 2 8" xfId="19640" xr:uid="{9EA8EECB-8AE4-49E1-80B4-AFB0B8C33563}"/>
    <cellStyle name="Normal 9 2 9" xfId="4550" xr:uid="{645680B1-7320-4125-B872-68503F732B98}"/>
    <cellStyle name="Normal 9 3" xfId="1443" xr:uid="{90707FB4-5CB1-46DE-9C27-E843BF957966}"/>
    <cellStyle name="Normal 9 3 2" xfId="2588" xr:uid="{574611E5-65BD-438B-A663-2F6196C97C92}"/>
    <cellStyle name="Normal 9 3 3" xfId="7943" xr:uid="{E2987C54-69C8-41E1-B355-42D2E4CB186B}"/>
    <cellStyle name="Normal 9 3 3 2" xfId="8364" xr:uid="{CFC7E5A2-1A54-4EA1-9DEE-AEC9FA4D0AC3}"/>
    <cellStyle name="Normal 9 3 3 2 2" xfId="10226" xr:uid="{0F031B6B-B525-44C9-9323-5E5963D106D9}"/>
    <cellStyle name="Normal 9 3 3 2 2 2" xfId="18454" xr:uid="{0FB45417-9CFC-4F78-BCA5-9DCC8E03687F}"/>
    <cellStyle name="Normal 9 3 3 2 2 2 2" xfId="24966" xr:uid="{977F82FB-4FF4-4D94-8DFE-5210621089A0}"/>
    <cellStyle name="Normal 9 3 3 2 2 3" xfId="22131" xr:uid="{65916E6C-5038-4C88-B0F3-2E92F190A2FE}"/>
    <cellStyle name="Normal 9 3 3 2 3" xfId="17044" xr:uid="{BB67760D-10F8-44FB-A620-BA8D4860C35C}"/>
    <cellStyle name="Normal 9 3 3 2 3 2" xfId="23701" xr:uid="{76783C3C-8E63-490C-B541-494131F7712D}"/>
    <cellStyle name="Normal 9 3 3 2 4" xfId="20569" xr:uid="{613FE7D7-A79E-4E45-8E59-0B8842BC8C35}"/>
    <cellStyle name="Normal 9 3 3 3" xfId="9487" xr:uid="{74FA497A-1FE1-4886-B57B-0CEDDA93BA71}"/>
    <cellStyle name="Normal 9 3 3 3 2" xfId="10806" xr:uid="{6597F640-59E6-4DF3-A36B-10AFAD83A873}"/>
    <cellStyle name="Normal 9 3 3 3 2 2" xfId="19034" xr:uid="{32CCE256-0366-4B94-8B2F-009862F96823}"/>
    <cellStyle name="Normal 9 3 3 3 2 2 2" xfId="25546" xr:uid="{CC2E8AFE-7980-4573-B28A-D560F826BEFD}"/>
    <cellStyle name="Normal 9 3 3 3 2 3" xfId="22711" xr:uid="{D027F08E-FB66-474B-AEE7-9ED1B934F0B2}"/>
    <cellStyle name="Normal 9 3 3 3 3" xfId="17717" xr:uid="{8C09E62C-923F-4F4E-908C-58EF51A1DB0A}"/>
    <cellStyle name="Normal 9 3 3 3 3 2" xfId="24290" xr:uid="{D9E1B1BE-061D-46C0-9D1B-ACAC6BD68C50}"/>
    <cellStyle name="Normal 9 3 3 3 4" xfId="21455" xr:uid="{6D784E5B-49B3-4C06-BC9B-54C7F8F1BB4C}"/>
    <cellStyle name="Normal 9 3 3 4" xfId="9808" xr:uid="{F6456DE3-D008-485D-B5AC-104572F9DD43}"/>
    <cellStyle name="Normal 9 3 3 4 2" xfId="18036" xr:uid="{24C591D1-F9BD-4212-8A55-E6F328687247}"/>
    <cellStyle name="Normal 9 3 3 4 2 2" xfId="24548" xr:uid="{E0BD5DD0-45E3-4943-8A9D-A95D03B8FD76}"/>
    <cellStyle name="Normal 9 3 3 4 3" xfId="21713" xr:uid="{2EED35B6-3E9C-41FE-95D3-6522E96F17A4}"/>
    <cellStyle name="Normal 9 3 3 5" xfId="11257" xr:uid="{CF7110EB-7B70-4AE0-8D89-AB25492B1CA4}"/>
    <cellStyle name="Normal 9 3 3 5 2" xfId="23144" xr:uid="{C469F818-50CA-4F67-B49F-CF6956EDDD9F}"/>
    <cellStyle name="Normal 9 3 3 6" xfId="20151" xr:uid="{55E7E36F-6BA4-42B2-A26E-2A8EB1925108}"/>
    <cellStyle name="Normal 9 3 4" xfId="8155" xr:uid="{39C3ABA3-FCDA-4F54-9D33-11BBCB686435}"/>
    <cellStyle name="Normal 9 3 4 2" xfId="9486" xr:uid="{C67331DC-EDFD-46E9-BFE1-A48C3CB1F297}"/>
    <cellStyle name="Normal 9 3 4 2 2" xfId="10805" xr:uid="{B63A7D10-D212-4CC6-8B12-22316BE66237}"/>
    <cellStyle name="Normal 9 3 4 2 2 2" xfId="19033" xr:uid="{07F043F0-6980-4F75-9011-7D0D0164B59F}"/>
    <cellStyle name="Normal 9 3 4 2 2 2 2" xfId="25545" xr:uid="{8431D18A-D356-433F-9717-5DFF4E8E5846}"/>
    <cellStyle name="Normal 9 3 4 2 2 3" xfId="22710" xr:uid="{30154A8A-772B-452D-BB76-902B32699C2A}"/>
    <cellStyle name="Normal 9 3 4 2 3" xfId="17716" xr:uid="{440E70B2-CB7D-46B5-9850-544D8FA59448}"/>
    <cellStyle name="Normal 9 3 4 2 3 2" xfId="24289" xr:uid="{F50A9AA2-7DBB-4312-B4A9-851C412B35DF}"/>
    <cellStyle name="Normal 9 3 4 2 4" xfId="21454" xr:uid="{0D14052A-C434-4B5C-A5F6-54A803276707}"/>
    <cellStyle name="Normal 9 3 4 3" xfId="10017" xr:uid="{B466B66A-3414-4333-A385-31F8F156F568}"/>
    <cellStyle name="Normal 9 3 4 3 2" xfId="18245" xr:uid="{533C6EA6-0D24-4917-93F8-54FA0EE117A6}"/>
    <cellStyle name="Normal 9 3 4 3 2 2" xfId="24757" xr:uid="{C557B0E7-8F01-4D41-A897-F9A5B7A7FFB9}"/>
    <cellStyle name="Normal 9 3 4 3 3" xfId="21922" xr:uid="{17429A61-BF12-44C5-90CD-80A4AD9A3A47}"/>
    <cellStyle name="Normal 9 3 4 4" xfId="11258" xr:uid="{EFAB37E3-AAC6-43E4-A57B-92DFBF396371}"/>
    <cellStyle name="Normal 9 3 4 4 2" xfId="23145" xr:uid="{58E62BBA-E2DF-4D65-A185-6D268C97C658}"/>
    <cellStyle name="Normal 9 3 4 5" xfId="20360" xr:uid="{4D43F41D-2920-4FEB-A43A-49FF46561B0D}"/>
    <cellStyle name="Normal 9 3 5" xfId="9599" xr:uid="{70AF97A0-4A91-454F-A1A9-707585DEBA7D}"/>
    <cellStyle name="Normal 9 3 5 2" xfId="17827" xr:uid="{B14D5EBC-C9C1-4F98-A5FF-5AEC1156D7B6}"/>
    <cellStyle name="Normal 9 3 5 2 2" xfId="24339" xr:uid="{0D2E08C7-17F0-4647-93A3-610418A6D675}"/>
    <cellStyle name="Normal 9 3 5 3" xfId="21504" xr:uid="{C8289AAF-2154-47F7-BB60-BB9C8496A9CA}"/>
    <cellStyle name="Normal 9 3 6" xfId="19675" xr:uid="{38157A0C-63D1-496B-9469-643E0C3A748D}"/>
    <cellStyle name="Normal 9 3 7" xfId="4599" xr:uid="{AA35374F-2F4B-4264-BB4A-1CF126B589A3}"/>
    <cellStyle name="Normal 9 4" xfId="1444" xr:uid="{D2DE0ABA-B2A9-41C1-8243-1FC4C6EDF49D}"/>
    <cellStyle name="Normal 9 4 2" xfId="2589" xr:uid="{9715B736-3237-479C-87EA-813AAD7714D2}"/>
    <cellStyle name="Normal 9 5" xfId="1445" xr:uid="{5E7A83C7-C3B1-4DE9-A978-DA378103E25F}"/>
    <cellStyle name="Normal 9 5 2" xfId="2590" xr:uid="{962EDA12-CA93-40C1-91FB-7E85D628C9D4}"/>
    <cellStyle name="Normal 9 6" xfId="1446" xr:uid="{BE04CB20-B0EA-478A-BB67-E772CF70D4CF}"/>
    <cellStyle name="Normal 9 6 2" xfId="2591" xr:uid="{1B752460-B784-45BD-BEA3-5BEA86539D91}"/>
    <cellStyle name="Normal 9 7" xfId="1447" xr:uid="{B51D1C5E-3A57-4081-8872-0BDCE7672B57}"/>
    <cellStyle name="Normal 9 7 2" xfId="2592" xr:uid="{8266FAAD-ACBC-4966-B5E9-9BABB4B8082E}"/>
    <cellStyle name="Normal 9 8" xfId="1448" xr:uid="{D153A97F-EE68-4E34-A57E-AE81AC15BA13}"/>
    <cellStyle name="Normal 9 8 2" xfId="2593" xr:uid="{82FF5B62-7F2D-4F62-9ABA-3E55B07DC9DE}"/>
    <cellStyle name="Normal 9 9" xfId="2586" xr:uid="{30A548DF-72AB-4C3C-806E-6F6BB01E6B6D}"/>
    <cellStyle name="Normal 9 9 2" xfId="6497" xr:uid="{22AE37BB-0083-41D1-90DC-66822EAA8393}"/>
    <cellStyle name="Normal GHG Numbers (0.00)" xfId="238" xr:uid="{AA8D1F85-28A3-4262-9030-D8ECB781F24B}"/>
    <cellStyle name="Normal GHG Numbers (0.00) 2" xfId="29597" xr:uid="{DC9F856B-65B6-49AE-BB11-263B650996F7}"/>
    <cellStyle name="Normal GHG Textfiels Bold" xfId="239" xr:uid="{3612EB43-9C3E-41CA-949D-BA06A5B57020}"/>
    <cellStyle name="Normal GHG whole table" xfId="6498" xr:uid="{07B88A46-32D2-4309-86CD-C1B619CD4896}"/>
    <cellStyle name="Normal GHG whole table 2" xfId="31000" xr:uid="{042967AF-83CC-4562-B65C-D46AF1419040}"/>
    <cellStyle name="Normal GHG-Shade" xfId="240" xr:uid="{0DCABF1F-EB76-40C8-9794-5C985377464E}"/>
    <cellStyle name="Normal GHG-Shade 2" xfId="1449" xr:uid="{89CE3E8C-DF48-4363-8067-A2036B7CE956}"/>
    <cellStyle name="Normal GHG-Shade 2 2" xfId="2595" xr:uid="{70C10E7C-919D-44D3-9C8C-C22202F22BC2}"/>
    <cellStyle name="Normal GHG-Shade 3" xfId="2594" xr:uid="{F909B4E3-67C9-4BCA-AA77-9FEF050D4B5E}"/>
    <cellStyle name="Normale 2" xfId="29646" xr:uid="{0977F4B0-20A8-4996-B7CC-263D78F04675}"/>
    <cellStyle name="Normale_B2020" xfId="58" xr:uid="{AF88C405-8B86-45D3-A770-60000384B587}"/>
    <cellStyle name="Note 10" xfId="6499" xr:uid="{F09D9E07-5D2D-4DEC-BF3F-7DDC8D8A5184}"/>
    <cellStyle name="Note 10 2" xfId="6500" xr:uid="{DB40D9CF-D115-403C-AD69-9582C0D7E416}"/>
    <cellStyle name="Note 10 2 2" xfId="31002" xr:uid="{7898419B-EA2F-4C0F-93B1-80E0C5BE4AEF}"/>
    <cellStyle name="Note 10 3" xfId="6501" xr:uid="{667D0C6C-3F90-4E7A-8EA9-31C1BE585032}"/>
    <cellStyle name="Note 10 3 2" xfId="6502" xr:uid="{77291AED-FF58-4CC8-95B6-8C1CCF149783}"/>
    <cellStyle name="Note 10 3 2 2" xfId="31004" xr:uid="{3E77792F-BACB-4F4E-B919-1188E47B8452}"/>
    <cellStyle name="Note 10 3 3" xfId="31003" xr:uid="{9F28016A-6F4D-4E65-ACDC-F1DF33B27306}"/>
    <cellStyle name="Note 10 3_ELC_final" xfId="6503" xr:uid="{8F732F60-EA6C-43B5-B508-684FD24AF216}"/>
    <cellStyle name="Note 10 4" xfId="31001" xr:uid="{7239DF2A-A826-44DE-82E1-F7CB368DAAD0}"/>
    <cellStyle name="Note 10_ELC_final" xfId="6504" xr:uid="{22628026-2E82-4387-8114-95C3122C6999}"/>
    <cellStyle name="Note 11" xfId="6505" xr:uid="{43C7CC7B-AA55-40AF-8698-ACA70B109FF8}"/>
    <cellStyle name="Note 11 2" xfId="6506" xr:uid="{1F8C0EA8-45EB-42A5-B645-44844463D111}"/>
    <cellStyle name="Note 11 2 2" xfId="31006" xr:uid="{0185B0D3-842F-4E5F-8D03-1234A9B22F16}"/>
    <cellStyle name="Note 11 3" xfId="31005" xr:uid="{D375E2CB-EAFF-46F9-A6BB-30DC469A1CA1}"/>
    <cellStyle name="Note 11_ELC_final" xfId="6507" xr:uid="{EE3A84DC-2DDE-41D1-A5C8-B739424B5E7E}"/>
    <cellStyle name="Note 12" xfId="6508" xr:uid="{98FA600F-8468-4139-B4DE-5C70BDB9A29B}"/>
    <cellStyle name="Note 12 2" xfId="6509" xr:uid="{C63E4F74-E6DB-4018-B36E-FBFFCABCE4B1}"/>
    <cellStyle name="Note 12 2 2" xfId="31008" xr:uid="{696443BB-254B-4019-A721-5CCE619E5EF7}"/>
    <cellStyle name="Note 12 3" xfId="31007" xr:uid="{AB480E32-DD46-4F15-AD80-4D6A14153B1C}"/>
    <cellStyle name="Note 12_ELC_final" xfId="6510" xr:uid="{022F18DE-D3CE-4022-B522-DA2E98E11C7D}"/>
    <cellStyle name="Note 13" xfId="6511" xr:uid="{E45958E0-8C97-4394-BCB4-8A62016A24EB}"/>
    <cellStyle name="Note 13 2" xfId="6512" xr:uid="{06DE98A9-8021-4309-A3EA-4301D2DE1BFB}"/>
    <cellStyle name="Note 13 2 2" xfId="31010" xr:uid="{6A7E16CC-C15D-4E94-AE2C-EF10579E500B}"/>
    <cellStyle name="Note 13 3" xfId="31009" xr:uid="{38E74C3F-91E9-4B56-937B-C5E82A498346}"/>
    <cellStyle name="Note 13_ELC_final" xfId="6513" xr:uid="{AE1AD721-5906-446E-99F3-626713872D18}"/>
    <cellStyle name="Note 14" xfId="6514" xr:uid="{A768A3CE-D986-405E-9CE1-7C493B486AE7}"/>
    <cellStyle name="Note 14 2" xfId="6515" xr:uid="{D4930E76-D094-4E0F-B36F-6E1CFCD21A90}"/>
    <cellStyle name="Note 14 2 2" xfId="31012" xr:uid="{36D92162-3F8C-4104-BEC2-770C3AAF4005}"/>
    <cellStyle name="Note 14 3" xfId="31011" xr:uid="{15E14F33-3C25-49B0-A65C-3ACA62084A91}"/>
    <cellStyle name="Note 14_ELC_final" xfId="6516" xr:uid="{280CF361-6932-4710-B022-E807DC668E82}"/>
    <cellStyle name="Note 15" xfId="6517" xr:uid="{153DD4E1-A75E-49A1-98AB-0BD6A6670FCA}"/>
    <cellStyle name="Note 15 2" xfId="6518" xr:uid="{CB99822C-524F-4648-9B1D-5A05DF9CAAEA}"/>
    <cellStyle name="Note 15 2 2" xfId="31014" xr:uid="{175DD985-BA74-4964-8ED3-EFFF7C1CDB02}"/>
    <cellStyle name="Note 15 3" xfId="31013" xr:uid="{8D300655-CD93-45C4-9C4B-2BE1653050EA}"/>
    <cellStyle name="Note 15_ELC_final" xfId="6519" xr:uid="{43D919D4-80B7-4A02-846E-53C70CBD765A}"/>
    <cellStyle name="Note 16" xfId="6520" xr:uid="{0377930A-CBE3-4D98-B894-FA24A68C8FE5}"/>
    <cellStyle name="Note 16 2" xfId="6521" xr:uid="{572BFFF6-9B59-4F32-B1A9-42161BB8CE8C}"/>
    <cellStyle name="Note 16 2 2" xfId="31016" xr:uid="{0DF0890C-895E-47BC-9D20-EAC7C0590AC9}"/>
    <cellStyle name="Note 16 3" xfId="31015" xr:uid="{A5D8C51E-2EED-4938-BA44-34174FCA1BBA}"/>
    <cellStyle name="Note 16_ELC_final" xfId="6522" xr:uid="{EAA8B156-5896-4681-8048-9E3D67F3D830}"/>
    <cellStyle name="Note 17" xfId="6523" xr:uid="{0CCD7F69-455C-437D-881A-9AF133EA898D}"/>
    <cellStyle name="Note 17 2" xfId="6524" xr:uid="{2E415FE9-9576-452D-A620-9988E4ED4544}"/>
    <cellStyle name="Note 17 2 2" xfId="31018" xr:uid="{B27C084E-0E60-497F-8EFE-2B453DA8BE1C}"/>
    <cellStyle name="Note 17 3" xfId="31017" xr:uid="{72B4DE52-29CF-4B83-901E-34A882FEAAF4}"/>
    <cellStyle name="Note 17_ELC_final" xfId="6525" xr:uid="{94D98BD6-0AE0-4F44-A9B0-176D6B8D85F2}"/>
    <cellStyle name="Note 18" xfId="6526" xr:uid="{CBA69EE2-0FE4-4321-B169-AFDCACC3B8D3}"/>
    <cellStyle name="Note 18 2" xfId="6527" xr:uid="{0935E8A6-B1BA-43EE-B6C6-BFAD95C387C0}"/>
    <cellStyle name="Note 18 2 2" xfId="31020" xr:uid="{B789F272-72E8-497F-B8CD-87C65FFCE338}"/>
    <cellStyle name="Note 18 3" xfId="31019" xr:uid="{02A7370D-7EB2-466A-B204-2E406858DE9B}"/>
    <cellStyle name="Note 18_ELC_final" xfId="6528" xr:uid="{A99CF1C0-5012-49A9-B5EE-DAA716759E8F}"/>
    <cellStyle name="Note 19" xfId="6529" xr:uid="{1FDC9E51-FB7D-4BA4-BF48-6B507B9BCDA1}"/>
    <cellStyle name="Note 19 2" xfId="31021" xr:uid="{2DFFFB05-14AF-4130-A464-8CCAA0B452EF}"/>
    <cellStyle name="Note 2" xfId="60" xr:uid="{3DCF8E91-8CFE-4541-9045-8AAE0DA8FF5E}"/>
    <cellStyle name="Note 2 10" xfId="1451" xr:uid="{9D1C259A-A5B0-4F28-A68D-E7285F9872B7}"/>
    <cellStyle name="Note 2 10 2" xfId="2597" xr:uid="{EB51EF29-F357-44EF-A40C-D5A8CBB51585}"/>
    <cellStyle name="Note 2 10 3" xfId="31943" xr:uid="{7CD014C5-E289-4599-85B2-F83B28706239}"/>
    <cellStyle name="Note 2 11" xfId="1452" xr:uid="{C00CA6C9-C3C3-44A0-B631-D7F37909B844}"/>
    <cellStyle name="Note 2 11 2" xfId="2598" xr:uid="{716DE80B-3A33-462B-9E2F-42A7C80351BF}"/>
    <cellStyle name="Note 2 11 3" xfId="31944" xr:uid="{BC26D3C1-3AC2-4DD7-B2B7-823A90A3FBF2}"/>
    <cellStyle name="Note 2 12" xfId="1453" xr:uid="{A263FFE3-04B6-4FEE-9EFA-52146A81943E}"/>
    <cellStyle name="Note 2 12 2" xfId="2599" xr:uid="{39A7D541-0D3F-4A51-8FA6-6DD297E43B93}"/>
    <cellStyle name="Note 2 12 3" xfId="31945" xr:uid="{74649152-6218-4802-8D08-B3C00DA15A4C}"/>
    <cellStyle name="Note 2 13" xfId="1454" xr:uid="{F5733FE3-4A3C-403F-B925-EC7D1F3CE01E}"/>
    <cellStyle name="Note 2 13 2" xfId="2600" xr:uid="{65EA9146-5460-4ABB-ACF1-BBF821EAAA99}"/>
    <cellStyle name="Note 2 13 3" xfId="31946" xr:uid="{A8FE12A9-9BC0-44D2-82EC-31E44AFA31DD}"/>
    <cellStyle name="Note 2 14" xfId="1455" xr:uid="{CE471A4F-3AFB-4C67-9781-8570D63A568C}"/>
    <cellStyle name="Note 2 14 2" xfId="2601" xr:uid="{4FD6699E-9230-4030-AF7D-D070E6B44378}"/>
    <cellStyle name="Note 2 14 3" xfId="31947" xr:uid="{30A75564-3A69-4E5C-B8D4-20AD6C090C2D}"/>
    <cellStyle name="Note 2 15" xfId="1456" xr:uid="{578FAB67-79DC-493B-BB09-6973B1C84972}"/>
    <cellStyle name="Note 2 15 2" xfId="2602" xr:uid="{433E8EED-087E-4C9E-8F69-011AA5FA621D}"/>
    <cellStyle name="Note 2 15 3" xfId="31948" xr:uid="{5250E2C4-8F5E-4ED7-BD66-D2E953E87487}"/>
    <cellStyle name="Note 2 16" xfId="2596" xr:uid="{87E9145B-126F-4001-9232-B8505AE023E9}"/>
    <cellStyle name="Note 2 16 2" xfId="32178" xr:uid="{B4983DAB-A4B5-4095-B2A4-5C5EE4AF5958}"/>
    <cellStyle name="Note 2 17" xfId="1450" xr:uid="{93FB11A3-9703-4053-8925-04C56F8C7F76}"/>
    <cellStyle name="Note 2 17 2" xfId="4551" xr:uid="{0C6894CD-4801-46D2-8F68-207D23EA3DFE}"/>
    <cellStyle name="Note 2 18" xfId="4478" xr:uid="{938065B0-85A0-4F01-8D32-E0B21789E58A}"/>
    <cellStyle name="Note 2 19" xfId="176" xr:uid="{54C3FB92-52C2-4B24-BE62-2C5207012B1C}"/>
    <cellStyle name="Note 2 2" xfId="1457" xr:uid="{ED4218A9-0524-4D5C-B291-8EBBD62D599B}"/>
    <cellStyle name="Note 2 2 2" xfId="1458" xr:uid="{E39EC292-4999-4FC9-8AC7-61AA7D31FCB0}"/>
    <cellStyle name="Note 2 2 2 2" xfId="2603" xr:uid="{22A2CCE4-8F75-4793-B483-AB92C46CBBA8}"/>
    <cellStyle name="Note 2 2 2 2 2" xfId="49584" xr:uid="{5C73B074-135E-4C5A-BFCF-336DFF427C2A}"/>
    <cellStyle name="Note 2 2 2 2 3" xfId="49583" xr:uid="{C4924A6F-7FAA-477B-88CE-33EECFF0344A}"/>
    <cellStyle name="Note 2 2 2 2 4" xfId="32179" xr:uid="{BB10A960-FF44-46E6-813B-A3A5DD7FFD1B}"/>
    <cellStyle name="Note 2 2 2 3" xfId="6530" xr:uid="{5B2A6EBB-91CB-4C25-8BAC-B37351A91C3C}"/>
    <cellStyle name="Note 2 2 2 4" xfId="31022" xr:uid="{C3BAE4D8-778F-4D6E-9896-24F63F43794F}"/>
    <cellStyle name="Note 2 2 3" xfId="29708" xr:uid="{6E6EA08E-D548-4C4C-9E5B-E89D46B04964}"/>
    <cellStyle name="Note 2 2 4" xfId="29599" xr:uid="{1B850C4B-AE5B-459E-9B7B-5D23DFFBB121}"/>
    <cellStyle name="Note 2 20" xfId="29598" xr:uid="{FD504FF9-BB2B-4A80-97FE-87D607E1E1A5}"/>
    <cellStyle name="Note 2 3" xfId="1459" xr:uid="{88664B37-57EF-4AB5-8BA2-B72C14836A3F}"/>
    <cellStyle name="Note 2 3 2" xfId="2604" xr:uid="{70F5A868-6AA1-4A68-97C5-4C406C4F11D0}"/>
    <cellStyle name="Note 2 3 3" xfId="31023" xr:uid="{C19DD241-98D4-45E1-A0E8-4A3EEF5DCAF4}"/>
    <cellStyle name="Note 2 4" xfId="1460" xr:uid="{9C697E8F-D679-4A8A-8387-A6BEFFB4481F}"/>
    <cellStyle name="Note 2 4 2" xfId="2605" xr:uid="{065DE884-B287-4E4F-BD7E-6584A07A712B}"/>
    <cellStyle name="Note 2 4 3" xfId="31024" xr:uid="{586ABB55-49B3-410E-B246-5182EC893224}"/>
    <cellStyle name="Note 2 5" xfId="1461" xr:uid="{500B171D-F571-42B9-AD58-3F4499A00AF4}"/>
    <cellStyle name="Note 2 5 2" xfId="2606" xr:uid="{0FD39D25-3F5D-4832-AFA4-B6DD30B9E207}"/>
    <cellStyle name="Note 2 5 3" xfId="31949" xr:uid="{D429D73B-F8C2-4E59-ACFB-8F029454B020}"/>
    <cellStyle name="Note 2 6" xfId="1462" xr:uid="{60C51F23-F1DE-424B-A22D-3FF3B23FB115}"/>
    <cellStyle name="Note 2 6 2" xfId="2607" xr:uid="{A7CA9E36-1735-464C-A987-FB7F25F4175B}"/>
    <cellStyle name="Note 2 6 3" xfId="31950" xr:uid="{79AE491E-7EF2-4ABA-AD53-8C89CE8E1A0C}"/>
    <cellStyle name="Note 2 7" xfId="1463" xr:uid="{D8FA01A0-FB47-4B69-95B5-AC81AEC62293}"/>
    <cellStyle name="Note 2 7 2" xfId="2608" xr:uid="{6024562A-7113-49C6-B6AB-F79A8835F7EE}"/>
    <cellStyle name="Note 2 7 3" xfId="31951" xr:uid="{C18A8E30-5F67-4932-BC05-AE8FF6A60F83}"/>
    <cellStyle name="Note 2 8" xfId="1464" xr:uid="{BF6487BD-432D-4760-B745-D1F0BB4599FC}"/>
    <cellStyle name="Note 2 8 2" xfId="2609" xr:uid="{94073B7D-3A51-40EB-AA8F-F8C3C18EDA64}"/>
    <cellStyle name="Note 2 8 3" xfId="31952" xr:uid="{3913B5C1-91DC-46A5-BA57-40A6F4A963B5}"/>
    <cellStyle name="Note 2 9" xfId="1465" xr:uid="{1014CD2E-0D1C-4D68-8899-7C5767278861}"/>
    <cellStyle name="Note 2 9 2" xfId="2610" xr:uid="{D43C333A-8908-40DF-8F20-273814872E25}"/>
    <cellStyle name="Note 2 9 3" xfId="31953" xr:uid="{469E814B-CC22-419B-AE7C-E2AB5DA8CA69}"/>
    <cellStyle name="Note 2_PrimaryEnergyPrices_TIMES" xfId="6531" xr:uid="{B96134B0-57C3-4926-876F-A633CBFBA3BF}"/>
    <cellStyle name="Note 20" xfId="6532" xr:uid="{4C53847B-99B8-4950-8000-FC585315307B}"/>
    <cellStyle name="Note 20 2" xfId="31025" xr:uid="{DEF9FF26-3428-4B3E-9493-941CC473B8C1}"/>
    <cellStyle name="Note 21" xfId="6533" xr:uid="{59820E09-852C-4392-9461-D1B827BADDC6}"/>
    <cellStyle name="Note 21 2" xfId="31026" xr:uid="{306CF179-0F72-417B-91B8-03B7679A292B}"/>
    <cellStyle name="Note 22" xfId="6534" xr:uid="{32964278-FD28-47B9-8F16-F2DC6D65B322}"/>
    <cellStyle name="Note 22 2" xfId="31027" xr:uid="{45E3C35D-4E51-4BD6-A418-FE98FA195959}"/>
    <cellStyle name="Note 23" xfId="6535" xr:uid="{EB4F08BF-05B6-4B50-980E-7E684EB31344}"/>
    <cellStyle name="Note 23 2" xfId="31028" xr:uid="{0FE84C4A-D001-4780-99D3-3F1F8188DAD4}"/>
    <cellStyle name="Note 24" xfId="6536" xr:uid="{57813C34-B86F-4A64-A8AB-B0C9BFD0CABC}"/>
    <cellStyle name="Note 24 2" xfId="31029" xr:uid="{707AD519-96B6-4F86-BEE9-952BF6220A99}"/>
    <cellStyle name="Note 25" xfId="6537" xr:uid="{13555CC8-B28F-409E-9DCB-ADD6DB10CB5C}"/>
    <cellStyle name="Note 25 2" xfId="31030" xr:uid="{D452F58C-A508-4017-8EED-7F46FFF89A21}"/>
    <cellStyle name="Note 26" xfId="6538" xr:uid="{E10EE947-DE52-4B1B-B428-BE6E54DF1928}"/>
    <cellStyle name="Note 26 2" xfId="31031" xr:uid="{3E12B652-0DC0-4221-AF49-449FBE775258}"/>
    <cellStyle name="Note 27" xfId="6539" xr:uid="{5AD821D5-5D13-4769-B26A-3158BC381524}"/>
    <cellStyle name="Note 27 2" xfId="31032" xr:uid="{41C9C629-C669-429B-800A-BC70983A5D43}"/>
    <cellStyle name="Note 28" xfId="6540" xr:uid="{6954886D-F4C9-4FAE-9D7C-3516DCABBC54}"/>
    <cellStyle name="Note 28 2" xfId="31033" xr:uid="{36BDF271-BBC1-4229-85A2-E8B7F3DBE664}"/>
    <cellStyle name="Note 29" xfId="6541" xr:uid="{390F6398-4621-440D-AE87-A4CE6A271D54}"/>
    <cellStyle name="Note 29 2" xfId="31034" xr:uid="{950A16E0-7255-483B-8C56-9C89F3595EDF}"/>
    <cellStyle name="Note 3" xfId="177" xr:uid="{4A86675A-C1B3-4B3D-98B2-220A43B29938}"/>
    <cellStyle name="Note 3 10" xfId="29600" xr:uid="{2BDD97BB-3182-4C17-BDCF-43FBAFAC14F2}"/>
    <cellStyle name="Note 3 2" xfId="178" xr:uid="{F571D916-D2B8-4EAE-9A9B-F2D5EDE8137B}"/>
    <cellStyle name="Note 3 2 2" xfId="2611" xr:uid="{6AC9F52D-7353-4134-89EC-C0F0D2E7FC08}"/>
    <cellStyle name="Note 3 2 2 2" xfId="6543" xr:uid="{81EE3EAE-81AB-45C7-BB9D-0644A66B97BE}"/>
    <cellStyle name="Note 3 2 2 2 2" xfId="49587" xr:uid="{F87D5A69-3076-4BF3-BB06-A0422B6B4D24}"/>
    <cellStyle name="Note 3 2 2 3" xfId="31036" xr:uid="{1963A057-11CA-403A-9226-40C642CF4B0C}"/>
    <cellStyle name="Note 3 2 3" xfId="1467" xr:uid="{37705303-A241-4FE6-96C5-E496DD652264}"/>
    <cellStyle name="Note 3 2 3 2" xfId="29686" xr:uid="{E0AAAD9D-A3D4-411B-84ED-2B4D70AB2E61}"/>
    <cellStyle name="Note 3 2 4" xfId="49586" xr:uid="{E6FA92A0-8B43-4ED3-AF4A-A50A2A4908BF}"/>
    <cellStyle name="Note 3 2 5" xfId="29601" xr:uid="{75A3AE6D-2F2F-43E5-9221-0F0A6F754D21}"/>
    <cellStyle name="Note 3 3" xfId="1466" xr:uid="{93B78C2F-BB39-43F3-897E-792E24013077}"/>
    <cellStyle name="Note 3 3 2" xfId="4552" xr:uid="{295274CC-3524-4BD7-B3F0-8A9BD59DF031}"/>
    <cellStyle name="Note 3 3 2 2" xfId="49588" xr:uid="{1C54AA4D-C773-489B-B777-BEE1B5BE6B13}"/>
    <cellStyle name="Note 3 3 3" xfId="29687" xr:uid="{4FCE4CCA-86A4-43A9-A842-1E8D73DA8108}"/>
    <cellStyle name="Note 3 4" xfId="4601" xr:uid="{6023D86F-9DC9-47F6-BDB5-475E8927994E}"/>
    <cellStyle name="Note 3 4 2" xfId="6544" xr:uid="{ADFB78B0-662F-4DD3-9480-21356BD134C2}"/>
    <cellStyle name="Note 3 4 2 2" xfId="49590" xr:uid="{ED08102A-6646-4DD1-B227-3FE6AD10A697}"/>
    <cellStyle name="Note 3 4 2 3" xfId="31037" xr:uid="{1A5F3A80-4F6D-41D7-A4E8-12A53B879840}"/>
    <cellStyle name="Note 3 4 3" xfId="7945" xr:uid="{7B8556C4-94E0-42A9-8740-CACA40D83440}"/>
    <cellStyle name="Note 3 4 3 2" xfId="49591" xr:uid="{5CE6DCF2-BD25-4B95-B474-7A9E2CD256A6}"/>
    <cellStyle name="Note 3 4 4" xfId="49589" xr:uid="{CBB2C23C-E3EE-4D03-9848-0B28740EF232}"/>
    <cellStyle name="Note 3 4 5" xfId="29725" xr:uid="{1ABE5658-0C43-4630-BBE5-F77F5BFA92DA}"/>
    <cellStyle name="Note 3 5" xfId="6545" xr:uid="{B5624544-BC81-440B-BBED-20C8CB70F9C0}"/>
    <cellStyle name="Note 3 5 2" xfId="49592" xr:uid="{2CCDDEEA-17E1-4395-A3BE-7490755440BA}"/>
    <cellStyle name="Note 3 5 3" xfId="31038" xr:uid="{467F93D2-DD7A-4266-A94D-A6D703371CCE}"/>
    <cellStyle name="Note 3 6" xfId="6546" xr:uid="{B2AB6587-7712-43FD-884B-B8E30AC24938}"/>
    <cellStyle name="Note 3 6 2" xfId="49593" xr:uid="{B782102E-FE2B-4FC8-B179-0ED7FF9A5C49}"/>
    <cellStyle name="Note 3 6 3" xfId="31039" xr:uid="{D0AA855E-2A57-428D-80F1-528877AE3395}"/>
    <cellStyle name="Note 3 7" xfId="6542" xr:uid="{1A039796-CF51-470D-B0EC-F9F6B71E506B}"/>
    <cellStyle name="Note 3 7 2" xfId="49594" xr:uid="{A183CA29-E2D4-4E1C-8A4D-BA7DAF6F1E9B}"/>
    <cellStyle name="Note 3 7 3" xfId="31035" xr:uid="{E7D140D8-8F96-4935-AC92-A20A1930BC98}"/>
    <cellStyle name="Note 3 8" xfId="29685" xr:uid="{C2F76EF1-58DF-4D09-83F2-923EF6FCA980}"/>
    <cellStyle name="Note 3 9" xfId="49585" xr:uid="{36550475-64A5-4DD6-8A6F-297FC5AACC78}"/>
    <cellStyle name="Note 3_PrimaryEnergyPrices_TIMES" xfId="12788" xr:uid="{19B2A387-FEDE-4D8B-8F5B-0C7425F55CDC}"/>
    <cellStyle name="Note 30" xfId="6547" xr:uid="{F3A8A38F-5458-4F44-AD26-7A41266691F9}"/>
    <cellStyle name="Note 30 2" xfId="49595" xr:uid="{24D87478-507A-47FA-860A-FAE15CF476A7}"/>
    <cellStyle name="Note 30 3" xfId="31040" xr:uid="{A2CB6C86-C691-4A44-99A0-4E2D3D807BC0}"/>
    <cellStyle name="Note 31" xfId="6548" xr:uid="{5C15B42D-185D-4C38-AE9A-27C33C673E98}"/>
    <cellStyle name="Note 31 2" xfId="49596" xr:uid="{DE8239E9-8941-4930-BE40-0A2EDF8E5142}"/>
    <cellStyle name="Note 31 3" xfId="31041" xr:uid="{A19C1009-5F4D-44DD-B28B-D1B92AA10481}"/>
    <cellStyle name="Note 32" xfId="6549" xr:uid="{073555C0-DEB3-40E1-9FEF-37D8D020FE80}"/>
    <cellStyle name="Note 32 2" xfId="49597" xr:uid="{4C57F559-688A-4887-8EC2-6A4BEA59B165}"/>
    <cellStyle name="Note 32 3" xfId="31042" xr:uid="{BF9DB54D-3243-4118-9A13-3988A1BE247E}"/>
    <cellStyle name="Note 33" xfId="6550" xr:uid="{B438F200-15CC-430A-9963-8FF76FA349C6}"/>
    <cellStyle name="Note 33 2" xfId="49598" xr:uid="{A1030AB3-CF72-4A83-AC23-2A4D495802E1}"/>
    <cellStyle name="Note 33 3" xfId="31043" xr:uid="{5E2B5C12-B6FF-4AF5-8F90-7EC7E67BCCA3}"/>
    <cellStyle name="Note 34" xfId="6551" xr:uid="{CD338EB0-8506-44A2-A5D2-BA42B99D914C}"/>
    <cellStyle name="Note 34 2" xfId="49600" xr:uid="{C2F4150D-144A-4E6F-A865-8B8B7D69836F}"/>
    <cellStyle name="Note 34 3" xfId="49599" xr:uid="{28F318C7-E210-46E7-9D0D-D0398B3B0B6B}"/>
    <cellStyle name="Note 34 4" xfId="31044" xr:uid="{A3DA4CCA-3935-42AD-A888-8B248156C5DA}"/>
    <cellStyle name="Note 35" xfId="6552" xr:uid="{9527AC7C-6615-4324-9568-0283D2F36DC2}"/>
    <cellStyle name="Note 35 2" xfId="49602" xr:uid="{ECEF592F-037E-4CD7-BCCB-590D1C206F42}"/>
    <cellStyle name="Note 35 3" xfId="49601" xr:uid="{61E691E7-C2EB-4758-8D58-8E3E56A4AA11}"/>
    <cellStyle name="Note 35 4" xfId="31045" xr:uid="{85B5A697-1FA7-4A70-B58D-54C22553A406}"/>
    <cellStyle name="Note 36" xfId="6553" xr:uid="{777288D6-2DD0-4975-B019-CE7DDCE7748F}"/>
    <cellStyle name="Note 36 2" xfId="49604" xr:uid="{AF471B0C-BF78-40C0-BD8B-FE66CA0E27AB}"/>
    <cellStyle name="Note 36 3" xfId="49603" xr:uid="{CA57B810-23FE-49FB-8696-0DC4CD19FE1A}"/>
    <cellStyle name="Note 36 4" xfId="31046" xr:uid="{64D1A51D-DDEF-44E3-9707-30C73ADFCD13}"/>
    <cellStyle name="Note 37" xfId="6554" xr:uid="{AC5E2073-AE09-49A7-B8C2-B839A7636910}"/>
    <cellStyle name="Note 37 2" xfId="49606" xr:uid="{0A3A19F0-C604-4A97-ABC8-C10EFB813924}"/>
    <cellStyle name="Note 37 3" xfId="49605" xr:uid="{67297D6A-C016-4D74-A7D1-F81E93A2E862}"/>
    <cellStyle name="Note 37 4" xfId="31047" xr:uid="{63154C0D-0902-4E5B-919B-D967776EF32A}"/>
    <cellStyle name="Note 38" xfId="6555" xr:uid="{73689CB3-77B7-42B7-91CB-086B83CA9625}"/>
    <cellStyle name="Note 38 2" xfId="49608" xr:uid="{BF61454E-1644-4A3C-8E41-54B0D83062D9}"/>
    <cellStyle name="Note 38 3" xfId="49607" xr:uid="{54ED12FA-7CE4-4938-BBBF-345CD704AB5C}"/>
    <cellStyle name="Note 38 4" xfId="31048" xr:uid="{D0AB129A-EA67-487A-B7A0-732E8651813F}"/>
    <cellStyle name="Note 39" xfId="6556" xr:uid="{5D189B46-8637-4589-BA4B-74FCDDAD688C}"/>
    <cellStyle name="Note 39 2" xfId="49610" xr:uid="{39C67F75-EB00-4B2B-9096-8FB442BDD4BD}"/>
    <cellStyle name="Note 39 3" xfId="49609" xr:uid="{5B25299C-6142-4BD6-B4D2-DC363246A4D7}"/>
    <cellStyle name="Note 39 4" xfId="31049" xr:uid="{4F89F0E6-EC93-4568-8F40-3F150F644085}"/>
    <cellStyle name="Note 4" xfId="1468" xr:uid="{54FD604D-F3B9-45C8-88BF-1C8BB5F0A176}"/>
    <cellStyle name="Note 4 10" xfId="49612" xr:uid="{6D56D8D3-F4FB-4690-9D11-EFC6C020D541}"/>
    <cellStyle name="Note 4 11" xfId="49611" xr:uid="{F037298E-0F88-43AE-9910-8518A9B21C01}"/>
    <cellStyle name="Note 4 12" xfId="29602" xr:uid="{447AD833-3B18-4AB0-BA5F-88A544E06906}"/>
    <cellStyle name="Note 4 2" xfId="2612" xr:uid="{33A830AC-C82B-4087-B6FA-1317F82CF64C}"/>
    <cellStyle name="Note 4 2 2" xfId="31051" xr:uid="{0DBF3F11-15DD-45AE-A8D3-74F58E8A6C44}"/>
    <cellStyle name="Note 4 2 2 2" xfId="49614" xr:uid="{28458E98-D2D8-4099-951D-8E5AAEC82AB7}"/>
    <cellStyle name="Note 4 2 3" xfId="49613" xr:uid="{2FF382DF-478B-431D-AA17-B24809FEA995}"/>
    <cellStyle name="Note 4 2 4" xfId="29603" xr:uid="{C1374A12-6C41-463F-8BED-42237622FDEE}"/>
    <cellStyle name="Note 4 3" xfId="6557" xr:uid="{3F77FC40-5326-422C-AD1A-ADF1617DC6D8}"/>
    <cellStyle name="Note 4 3 2" xfId="6558" xr:uid="{BC90196C-E83A-4887-9461-462511C92207}"/>
    <cellStyle name="Note 4 3 2 2" xfId="49617" xr:uid="{2D1A888B-8993-4A50-A409-5C0EDE29CA8B}"/>
    <cellStyle name="Note 4 3 2 3" xfId="49616" xr:uid="{69AF3326-3B95-4AFF-A616-B345E5E5B69E}"/>
    <cellStyle name="Note 4 3 2 4" xfId="31053" xr:uid="{43395E7F-929F-4F3F-A9D6-1FF5ED11A3E3}"/>
    <cellStyle name="Note 4 3 3" xfId="31052" xr:uid="{46AEEF2D-760F-49E6-A658-C24D5A3DE6E5}"/>
    <cellStyle name="Note 4 3 3 2" xfId="49618" xr:uid="{F91D30FF-8EC5-4D82-8E66-8D1E9AA1F00B}"/>
    <cellStyle name="Note 4 3 4" xfId="49615" xr:uid="{3C4F992F-C39B-4ADF-BD9B-9508B9474FA3}"/>
    <cellStyle name="Note 4 3 5" xfId="29604" xr:uid="{DE55F31B-838D-40AC-BDCC-355B62C4A51B}"/>
    <cellStyle name="Note 4 3_ELC_final" xfId="6559" xr:uid="{144EC9C7-C6F0-4D2C-9FE8-0CC41E61CC4A}"/>
    <cellStyle name="Note 4 4" xfId="6560" xr:uid="{BD53EB40-3C99-4DD3-9E39-8479B8D2D490}"/>
    <cellStyle name="Note 4 4 2" xfId="49620" xr:uid="{93F12945-AC12-4E55-A592-D5790DE9F6FB}"/>
    <cellStyle name="Note 4 4 3" xfId="49619" xr:uid="{0ABE7E28-A4CB-48B7-8C7D-723C878CF7FF}"/>
    <cellStyle name="Note 4 4 4" xfId="31054" xr:uid="{EB16A99A-103F-4843-972C-F67CBF265319}"/>
    <cellStyle name="Note 4 5" xfId="31050" xr:uid="{3C3C1386-5D1F-4C4A-AD1B-2F5DDCE4118B}"/>
    <cellStyle name="Note 4 5 2" xfId="49621" xr:uid="{CD6AD69F-F6BB-429F-B743-032E76C1BA58}"/>
    <cellStyle name="Note 4 6" xfId="49622" xr:uid="{D7E9FC12-4FDD-42F2-8FC2-5745204FC891}"/>
    <cellStyle name="Note 4 7" xfId="49623" xr:uid="{53B45651-83C2-4C23-98A0-359CB2C01ADD}"/>
    <cellStyle name="Note 4 8" xfId="49624" xr:uid="{00FA721B-AA8E-47CC-9639-AE7FC5F1E0C0}"/>
    <cellStyle name="Note 4 9" xfId="49625" xr:uid="{2E0FF355-9F73-49BE-A66E-CAC94C390C5C}"/>
    <cellStyle name="Note 4_ELC_final" xfId="6561" xr:uid="{37964771-22B1-437C-B2DF-A4C17EF076B1}"/>
    <cellStyle name="Note 40" xfId="6562" xr:uid="{1EA72CCA-F1B9-4CEE-8BCC-A03B9CCED4A4}"/>
    <cellStyle name="Note 40 2" xfId="49627" xr:uid="{CE47FE00-9B5B-4598-A865-A5EA5A264DAB}"/>
    <cellStyle name="Note 40 3" xfId="49626" xr:uid="{7C4C6ABE-C879-415F-8122-5392446C8463}"/>
    <cellStyle name="Note 40 4" xfId="31055" xr:uid="{5FA01B15-FDCB-4E4D-94DD-C54110E406D6}"/>
    <cellStyle name="Note 41" xfId="6563" xr:uid="{DFC7793A-939D-44ED-85A2-03AE6DDD02FB}"/>
    <cellStyle name="Note 41 2" xfId="49629" xr:uid="{313F97DF-9BD6-4788-8395-A77B953C681C}"/>
    <cellStyle name="Note 41 3" xfId="49628" xr:uid="{3DB4B303-1D7A-41DC-B24E-6B9A9A4958A4}"/>
    <cellStyle name="Note 41 4" xfId="31056" xr:uid="{A74B0A50-DBB6-4AAC-BF1C-09B50C25E6C9}"/>
    <cellStyle name="Note 42" xfId="32180" xr:uid="{F01BFA20-2ACD-495A-AB75-D2DA7FA60916}"/>
    <cellStyle name="Note 42 2" xfId="49631" xr:uid="{1121F571-8A47-4D74-8475-35D893B361ED}"/>
    <cellStyle name="Note 42 3" xfId="49632" xr:uid="{B9E9D5CC-EAF2-4ACD-82C0-71BC137CFB87}"/>
    <cellStyle name="Note 42 4" xfId="49630" xr:uid="{D46E9D34-B13D-4C79-A3F3-1F998D4EC1C7}"/>
    <cellStyle name="Note 43" xfId="29640" xr:uid="{B7A92271-7A0F-4137-8611-2F409A766B81}"/>
    <cellStyle name="Note 43 2" xfId="49634" xr:uid="{AE11B9FE-23DF-425B-8640-827FAB3926A6}"/>
    <cellStyle name="Note 43 3" xfId="49633" xr:uid="{6F00FD58-2690-4976-B713-84CD0981DEEA}"/>
    <cellStyle name="Note 44" xfId="49635" xr:uid="{C987F51A-4C9E-4083-9CB5-18B61D319146}"/>
    <cellStyle name="Note 44 2" xfId="49636" xr:uid="{5B8E22EB-CB30-4527-A902-9E465D50D9D1}"/>
    <cellStyle name="Note 45" xfId="49637" xr:uid="{F3A37A78-2EE3-4A6B-9779-85A578050CCD}"/>
    <cellStyle name="Note 46" xfId="49638" xr:uid="{58894C53-9A65-498C-8B2E-B8FC751D9544}"/>
    <cellStyle name="Note 47" xfId="49639" xr:uid="{5B0FD84A-AE47-4F65-9BCB-59B92976B811}"/>
    <cellStyle name="Note 48" xfId="49640" xr:uid="{7DC6BDE7-D211-45D8-B031-DEC0027F1558}"/>
    <cellStyle name="Note 5" xfId="1469" xr:uid="{9A19329A-386A-4F08-BA20-3DCD2DD528E2}"/>
    <cellStyle name="Note 5 10" xfId="49642" xr:uid="{DBEB31D5-896E-4721-BA5C-9395B8357D4D}"/>
    <cellStyle name="Note 5 11" xfId="49641" xr:uid="{46D2279F-14D5-456D-B918-8F97D06CBE7E}"/>
    <cellStyle name="Note 5 12" xfId="29605" xr:uid="{830E1357-C3B1-4756-A1F4-CFB509FCE4DB}"/>
    <cellStyle name="Note 5 2" xfId="2613" xr:uid="{B798A8EE-399A-4A6E-8F56-BC8CB2C750EB}"/>
    <cellStyle name="Note 5 2 2" xfId="49644" xr:uid="{7B344618-73E2-49D8-9342-2C11FAFDEE5B}"/>
    <cellStyle name="Note 5 2 3" xfId="49643" xr:uid="{13556D27-8344-444A-96EA-0C3799948355}"/>
    <cellStyle name="Note 5 2 4" xfId="31058" xr:uid="{21F15B8F-3545-4C4A-AC90-A55083693FDC}"/>
    <cellStyle name="Note 5 3" xfId="6564" xr:uid="{59D1E3FD-003E-435E-B242-0E001BEBF4A8}"/>
    <cellStyle name="Note 5 3 2" xfId="6565" xr:uid="{D23AA3ED-06F0-4ED4-839C-AD778C764414}"/>
    <cellStyle name="Note 5 3 2 2" xfId="49647" xr:uid="{315FA85D-4FD9-4972-9DAE-D619CE5B29F0}"/>
    <cellStyle name="Note 5 3 2 3" xfId="49646" xr:uid="{4BCAE2F1-F695-4962-9602-F9FBCA440C88}"/>
    <cellStyle name="Note 5 3 2 4" xfId="31060" xr:uid="{851E7352-36B3-490A-BA6B-1A03E06D2735}"/>
    <cellStyle name="Note 5 3 3" xfId="49648" xr:uid="{B9283729-32B1-449A-8BD8-8151CAF9FE58}"/>
    <cellStyle name="Note 5 3 4" xfId="49645" xr:uid="{F3CD1633-1182-4426-AC6A-B229FF68A042}"/>
    <cellStyle name="Note 5 3 5" xfId="31059" xr:uid="{45D5B3C6-82D5-4AD0-9276-944AAC6F5EAD}"/>
    <cellStyle name="Note 5 3_ELC_final" xfId="6566" xr:uid="{CEFF3FE3-5C97-4F4A-B488-280079F3F34D}"/>
    <cellStyle name="Note 5 4" xfId="6567" xr:uid="{926CCCD3-68B8-46F6-A5C9-F75AA184A963}"/>
    <cellStyle name="Note 5 4 2" xfId="49650" xr:uid="{72D84B06-23CC-4A0B-95B3-C016AECEEE32}"/>
    <cellStyle name="Note 5 4 3" xfId="49649" xr:uid="{112F630C-5BC0-4A40-8CE4-FB2B4CCE3B54}"/>
    <cellStyle name="Note 5 4 4" xfId="31061" xr:uid="{1EC2C4B0-9C04-431F-A83B-7A06325BEA1C}"/>
    <cellStyle name="Note 5 5" xfId="31057" xr:uid="{C0DF230B-7601-4570-8A94-1343957ABB3E}"/>
    <cellStyle name="Note 5 5 2" xfId="49652" xr:uid="{FC98112B-0B6A-4D63-AA97-9AA700875FCD}"/>
    <cellStyle name="Note 5 5 3" xfId="49651" xr:uid="{6D61AE23-F994-4E5B-90E6-8410D1ED2A7B}"/>
    <cellStyle name="Note 5 6" xfId="49653" xr:uid="{4180416C-0742-48D6-B135-C924F76F1613}"/>
    <cellStyle name="Note 5 7" xfId="49654" xr:uid="{60FDE8D9-D145-4441-93D7-69D61075D414}"/>
    <cellStyle name="Note 5 8" xfId="49655" xr:uid="{164DB0A7-A6CD-48AC-9D23-7A5ECC181CAB}"/>
    <cellStyle name="Note 5 9" xfId="49656" xr:uid="{313AC2DE-B26A-48BC-8822-8E348B9B0A45}"/>
    <cellStyle name="Note 5_ELC_final" xfId="6568" xr:uid="{6B5DA351-1126-4B7B-9F97-0ADF650A3F38}"/>
    <cellStyle name="Note 6" xfId="1470" xr:uid="{18501F84-644E-4A67-8DE4-CD1B45012CCB}"/>
    <cellStyle name="Note 6 2" xfId="2614" xr:uid="{AD26B8B5-8857-44E5-8F87-434340EA54B1}"/>
    <cellStyle name="Note 6 2 2" xfId="49659" xr:uid="{77CB14FD-FFF8-4406-A0AF-017D4E6F3221}"/>
    <cellStyle name="Note 6 2 3" xfId="49658" xr:uid="{C8AC0581-0823-4B05-916E-DF6418910DAA}"/>
    <cellStyle name="Note 6 2 4" xfId="31063" xr:uid="{81EED3C5-F021-46C4-904D-E62B54578609}"/>
    <cellStyle name="Note 6 3" xfId="6569" xr:uid="{A59DE60E-C69C-49FB-A7EF-D8C2616654E3}"/>
    <cellStyle name="Note 6 3 2" xfId="6570" xr:uid="{FEA16321-3014-4FE5-83E6-5A1F00D007EB}"/>
    <cellStyle name="Note 6 3 2 2" xfId="49662" xr:uid="{3B6F735D-442C-41D5-BDA8-15D7D0A799EB}"/>
    <cellStyle name="Note 6 3 2 3" xfId="49661" xr:uid="{406181F6-A28F-4828-AE7A-84E3A06BC834}"/>
    <cellStyle name="Note 6 3 2 4" xfId="31065" xr:uid="{902FB99A-4ECE-4EE1-8CEE-BDE54FDB3829}"/>
    <cellStyle name="Note 6 3 3" xfId="49663" xr:uid="{54251E27-ABBA-4FF1-8F12-7EC7555C51CA}"/>
    <cellStyle name="Note 6 3 4" xfId="49660" xr:uid="{7C0BE057-AA66-4B56-ADF6-968BA3EEF2AF}"/>
    <cellStyle name="Note 6 3 5" xfId="31064" xr:uid="{1CE9621D-6E94-4C86-B9AE-A6B5A0BC0786}"/>
    <cellStyle name="Note 6 3_ELC_final" xfId="6571" xr:uid="{02F9E119-9251-4E30-80CC-E5574CE16D86}"/>
    <cellStyle name="Note 6 4" xfId="6572" xr:uid="{4F3328F1-1631-4C8E-9A69-0094A722D3A1}"/>
    <cellStyle name="Note 6 4 2" xfId="49665" xr:uid="{0F854872-51A0-4103-86F9-1B63FD730DF7}"/>
    <cellStyle name="Note 6 4 3" xfId="49664" xr:uid="{8ABA69AB-E2EA-45EF-A7D9-4F7D88968896}"/>
    <cellStyle name="Note 6 4 4" xfId="31066" xr:uid="{2E18454D-8602-41E4-896A-2ABDF93939F6}"/>
    <cellStyle name="Note 6 5" xfId="31062" xr:uid="{EE351E59-3F7B-4041-A4CC-FEA9D7427B4E}"/>
    <cellStyle name="Note 6 5 2" xfId="49666" xr:uid="{3340FA24-84C1-4F1A-B60C-39AD15A3B2B5}"/>
    <cellStyle name="Note 6 6" xfId="49657" xr:uid="{04937B5C-3761-4AAB-BCC2-16FD2E4030A6}"/>
    <cellStyle name="Note 6 7" xfId="29606" xr:uid="{B9F4DEB4-1BDD-4220-B7FF-76527CEF1D58}"/>
    <cellStyle name="Note 6_ELC_final" xfId="6573" xr:uid="{0D09DBBF-ED42-4414-978D-3636713ED288}"/>
    <cellStyle name="Note 7" xfId="1471" xr:uid="{DE247DB8-F25A-4F8B-A5DD-1DE9B0E85917}"/>
    <cellStyle name="Note 7 2" xfId="2615" xr:uid="{80E27984-CD65-4372-BEFD-6AA983B22E96}"/>
    <cellStyle name="Note 7 2 2" xfId="49669" xr:uid="{DB716936-8FFA-4535-889E-BC90050F8691}"/>
    <cellStyle name="Note 7 2 3" xfId="49668" xr:uid="{1270101D-EC5F-4410-B535-F74C0593B160}"/>
    <cellStyle name="Note 7 2 4" xfId="31068" xr:uid="{9E7B144F-34BD-4C0E-B424-091A45A15D54}"/>
    <cellStyle name="Note 7 3" xfId="6574" xr:uid="{98554F70-B9F9-4931-ACE0-6175E3E8C188}"/>
    <cellStyle name="Note 7 3 2" xfId="6575" xr:uid="{FA80D241-5D17-411D-A5E0-085A88FCC149}"/>
    <cellStyle name="Note 7 3 2 2" xfId="49672" xr:uid="{EB6A9862-B33D-4ED3-AF22-68AA2B4283B9}"/>
    <cellStyle name="Note 7 3 2 3" xfId="49671" xr:uid="{EC7C2DD7-E2B9-4776-A28B-65DA500BDCE9}"/>
    <cellStyle name="Note 7 3 2 4" xfId="31070" xr:uid="{7EC2316A-B0B7-4A6C-A5A2-5B6EBFDF8648}"/>
    <cellStyle name="Note 7 3 3" xfId="49673" xr:uid="{F37959DE-5E60-4A7D-A62A-E54190E8E80E}"/>
    <cellStyle name="Note 7 3 4" xfId="49670" xr:uid="{74F91E9B-008E-4CBA-8778-DEB055892C38}"/>
    <cellStyle name="Note 7 3 5" xfId="31069" xr:uid="{29913978-728A-47C9-9F16-27D92DA2831D}"/>
    <cellStyle name="Note 7 3_ELC_final" xfId="6576" xr:uid="{3EA084A5-A6C6-4B6C-B789-1DEFE26FF99A}"/>
    <cellStyle name="Note 7 4" xfId="6577" xr:uid="{CE22B69F-A4A6-4ECB-99A1-5BE0932FDD65}"/>
    <cellStyle name="Note 7 4 2" xfId="49675" xr:uid="{9D04AA33-1491-414C-9214-1484B8C52C45}"/>
    <cellStyle name="Note 7 4 3" xfId="49674" xr:uid="{A8369F68-01A8-4DB5-A137-0317B9291B9D}"/>
    <cellStyle name="Note 7 4 4" xfId="31071" xr:uid="{7AB6FA46-CC59-410D-B9F8-77843964B63C}"/>
    <cellStyle name="Note 7 5" xfId="49676" xr:uid="{7520860C-FEDF-45BB-A848-D3C9900CAD0D}"/>
    <cellStyle name="Note 7 6" xfId="49667" xr:uid="{6AC3F8F9-1E6C-48F2-93F8-692B61CAB84C}"/>
    <cellStyle name="Note 7 7" xfId="31067" xr:uid="{99F60C45-4E1E-4F6A-8121-150D230186F1}"/>
    <cellStyle name="Note 7_ELC_final" xfId="6578" xr:uid="{CB4DA9F5-BA44-4E5D-823F-320B1329FAD2}"/>
    <cellStyle name="Note 8" xfId="1472" xr:uid="{6F5EC898-ABA8-425E-B22B-70C2D7A12700}"/>
    <cellStyle name="Note 8 2" xfId="2616" xr:uid="{D456272E-14BC-4071-BCB8-79710C598574}"/>
    <cellStyle name="Note 8 2 2" xfId="49679" xr:uid="{8D9BE674-C010-4504-8B6F-3C532FCE679B}"/>
    <cellStyle name="Note 8 2 3" xfId="49678" xr:uid="{8529488A-DDEA-4DAA-94CA-F213FF7B8993}"/>
    <cellStyle name="Note 8 2 4" xfId="31073" xr:uid="{79C29667-05D5-4D0E-8812-05D8474F6EDC}"/>
    <cellStyle name="Note 8 3" xfId="6579" xr:uid="{88A79E7E-4DDB-4C1F-9E51-7C77FF6A9F21}"/>
    <cellStyle name="Note 8 3 2" xfId="6580" xr:uid="{5B09A86C-2862-465E-AEFC-D538DCCF6BA5}"/>
    <cellStyle name="Note 8 3 2 2" xfId="49682" xr:uid="{1310D19E-63F6-4C89-86C8-1709C935A62C}"/>
    <cellStyle name="Note 8 3 2 3" xfId="49681" xr:uid="{C812C24D-2CC5-4977-A541-A041F525BBCF}"/>
    <cellStyle name="Note 8 3 2 4" xfId="31075" xr:uid="{5F7500AC-A4A3-46FE-A1D5-75C314267136}"/>
    <cellStyle name="Note 8 3 3" xfId="49683" xr:uid="{46049479-AE50-40D5-A4DE-21A2076AAB11}"/>
    <cellStyle name="Note 8 3 4" xfId="49680" xr:uid="{2FD2244D-CC46-4E48-AF95-FB6A3085706E}"/>
    <cellStyle name="Note 8 3 5" xfId="31074" xr:uid="{7CB56EF1-6904-4274-AB67-B603E69556E0}"/>
    <cellStyle name="Note 8 3_ELC_final" xfId="6581" xr:uid="{479D83B5-185A-4855-9B3F-C728A22BC7D9}"/>
    <cellStyle name="Note 8 4" xfId="6582" xr:uid="{F360122A-F0D1-4BBA-A28C-FF6891AA015F}"/>
    <cellStyle name="Note 8 4 2" xfId="49685" xr:uid="{E4C25C78-A77A-4D8C-9F10-2B6BB69FDD31}"/>
    <cellStyle name="Note 8 4 3" xfId="49684" xr:uid="{CC3B647B-D8F9-453C-A58A-12828C3D8ADA}"/>
    <cellStyle name="Note 8 4 4" xfId="31076" xr:uid="{9ECCE83A-F4CD-43AA-8928-A7E5EC54405D}"/>
    <cellStyle name="Note 8 5" xfId="49686" xr:uid="{9014BA60-9948-45D1-8775-6EF685CB196E}"/>
    <cellStyle name="Note 8 6" xfId="49677" xr:uid="{02729F4D-05DD-48BF-915E-AD1CB07AA828}"/>
    <cellStyle name="Note 8 7" xfId="31072" xr:uid="{56E5F491-9F5C-4A04-9F52-43A03F20E5DE}"/>
    <cellStyle name="Note 8_ELC_final" xfId="6583" xr:uid="{009DB36A-760D-4E4B-8C06-90A6B840694B}"/>
    <cellStyle name="Note 9" xfId="6584" xr:uid="{9009D0E9-D559-410E-8423-AEBC4CCFBDD6}"/>
    <cellStyle name="Note 9 2" xfId="6585" xr:uid="{0534E915-176A-4AEC-AAAC-B368BC2CED96}"/>
    <cellStyle name="Note 9 2 2" xfId="49689" xr:uid="{AA6BFCB0-7C07-42E5-BE0E-945881896AE8}"/>
    <cellStyle name="Note 9 2 3" xfId="49688" xr:uid="{152D8B06-1334-4960-BF68-8593D3094B69}"/>
    <cellStyle name="Note 9 2 4" xfId="31078" xr:uid="{EEBC6B35-AA0A-4CF2-809E-864D8CADEEAB}"/>
    <cellStyle name="Note 9 3" xfId="6586" xr:uid="{6DF65B97-B937-49B7-B77A-059E3F5F2A0E}"/>
    <cellStyle name="Note 9 3 2" xfId="6587" xr:uid="{E2DFC754-7955-4E35-9391-688541692472}"/>
    <cellStyle name="Note 9 3 2 2" xfId="49692" xr:uid="{706211AA-2471-409A-B045-E6F8042C3ABA}"/>
    <cellStyle name="Note 9 3 2 3" xfId="49691" xr:uid="{73B2A8DC-250B-4B8A-8166-03EA16C11714}"/>
    <cellStyle name="Note 9 3 2 4" xfId="31080" xr:uid="{773E03F4-8EAA-406F-A61D-0DF6C69DDDBA}"/>
    <cellStyle name="Note 9 3 3" xfId="49693" xr:uid="{5DAA7D86-158B-429E-B849-2AA4F5DFEB70}"/>
    <cellStyle name="Note 9 3 4" xfId="49690" xr:uid="{602737ED-7117-488F-9BE1-91AF7A783991}"/>
    <cellStyle name="Note 9 3 5" xfId="31079" xr:uid="{8B05D719-F78E-40F9-975F-BF7CDA77AD84}"/>
    <cellStyle name="Note 9 3_ELC_final" xfId="6588" xr:uid="{BDBA8A83-157A-4058-B52B-0B877155E5E6}"/>
    <cellStyle name="Note 9 4" xfId="6589" xr:uid="{D95314BA-A019-4C7F-955D-7959F2B47031}"/>
    <cellStyle name="Note 9 4 2" xfId="49695" xr:uid="{5B7E0DAA-7B70-48B6-AC55-8844EBDC536B}"/>
    <cellStyle name="Note 9 4 3" xfId="49694" xr:uid="{B7F08F52-6793-43EC-9C31-755A4EA9DBFC}"/>
    <cellStyle name="Note 9 4 4" xfId="31081" xr:uid="{1A140E98-DE8A-4C11-8BF5-0E782246203D}"/>
    <cellStyle name="Note 9 5" xfId="49696" xr:uid="{D39C7DA9-134D-4CDE-8CB6-C526433A9743}"/>
    <cellStyle name="Note 9 6" xfId="49687" xr:uid="{754C39CD-EC4A-4156-A9D9-E5CD954C02B9}"/>
    <cellStyle name="Note 9 7" xfId="31077" xr:uid="{09FA8FCF-B3D6-4CAA-B302-CA32E0B8A3C3}"/>
    <cellStyle name="Note 9_ELC_final" xfId="6590" xr:uid="{D169B10B-7069-449D-A6C9-D3B14A874725}"/>
    <cellStyle name="Notiz" xfId="6591" xr:uid="{6CA80375-4672-4CD9-99DF-F5B5E32FF969}"/>
    <cellStyle name="Notiz 2" xfId="6592" xr:uid="{8AF842DA-BA7E-4A7A-814F-74220F03FDA0}"/>
    <cellStyle name="Notiz 2 2" xfId="49698" xr:uid="{E3615301-38C8-4937-932C-5F279B8070CB}"/>
    <cellStyle name="Notiz 2 3" xfId="31083" xr:uid="{6A1F8C38-9D49-452D-A08A-26A4ED19CC76}"/>
    <cellStyle name="Notiz 3" xfId="6593" xr:uid="{3E0A652D-51DB-43E9-BC56-0CE8E2FA483D}"/>
    <cellStyle name="Notiz 3 2" xfId="49699" xr:uid="{2B1F7652-4D3B-472C-8446-86EB91823733}"/>
    <cellStyle name="Notiz 3 3" xfId="31084" xr:uid="{77041326-C0C1-46A2-AD89-2F0E17D217CA}"/>
    <cellStyle name="Notiz 4" xfId="49700" xr:uid="{DF94C8F3-4279-4DEA-B87A-67132FD755A6}"/>
    <cellStyle name="Notiz 5" xfId="49701" xr:uid="{2B8FA823-AF87-4251-8180-C1E357AF2307}"/>
    <cellStyle name="Notiz 6" xfId="49697" xr:uid="{89B2C65D-A15A-4EDF-BA77-06AF40EE5679}"/>
    <cellStyle name="Notiz 7" xfId="31082" xr:uid="{54A2171F-26CD-470D-BCE6-C2006283E890}"/>
    <cellStyle name="num_note" xfId="1473" xr:uid="{7CB06135-2959-44C4-8189-2585004DBCF8}"/>
    <cellStyle name="NumberCellStyle" xfId="29643" xr:uid="{CE65B8D2-1706-4610-9C79-98E030298F87}"/>
    <cellStyle name="Nuovo" xfId="1474" xr:uid="{606ACC12-5B21-4F89-8B12-986772B807E3}"/>
    <cellStyle name="Nuovo 10" xfId="6594" xr:uid="{23289611-AA60-4689-8AFE-0563067292A0}"/>
    <cellStyle name="Nuovo 10 2" xfId="49704" xr:uid="{830445B2-FB09-4976-9258-C1070E12CC50}"/>
    <cellStyle name="Nuovo 10 3" xfId="49703" xr:uid="{B03A468A-69A3-4134-995A-7DAD774F9D09}"/>
    <cellStyle name="Nuovo 11" xfId="6595" xr:uid="{380B58B0-3853-425C-B7F0-F9A5E4EB1C83}"/>
    <cellStyle name="Nuovo 11 2" xfId="49706" xr:uid="{D3CE53AD-B2A0-4341-827B-55BCADB72ABA}"/>
    <cellStyle name="Nuovo 11 3" xfId="49705" xr:uid="{58FFF25B-FED4-483D-9CB2-9861E9B0E1DB}"/>
    <cellStyle name="Nuovo 12" xfId="6596" xr:uid="{08399858-BEF1-4D76-9FB0-1776692B7F59}"/>
    <cellStyle name="Nuovo 12 2" xfId="49708" xr:uid="{3B5789FF-3F4B-4A8B-8D4F-693EF8EA1634}"/>
    <cellStyle name="Nuovo 12 3" xfId="49707" xr:uid="{C60D6843-2F32-4578-B95B-81546FD8B8D7}"/>
    <cellStyle name="Nuovo 13" xfId="6597" xr:uid="{C6703E6D-1246-4906-93FD-73A1476482F5}"/>
    <cellStyle name="Nuovo 13 2" xfId="49710" xr:uid="{F61EED27-4A44-431A-9D6F-C5BDF7E8EB9B}"/>
    <cellStyle name="Nuovo 13 3" xfId="49709" xr:uid="{281B26F0-F993-41FB-AE0C-091FE3162B75}"/>
    <cellStyle name="Nuovo 14" xfId="6598" xr:uid="{17F82224-DA1C-4508-A4CC-324AF99BEB19}"/>
    <cellStyle name="Nuovo 14 2" xfId="49712" xr:uid="{D337584F-C1AE-4858-8DD9-E010F6BFBFA9}"/>
    <cellStyle name="Nuovo 14 3" xfId="49711" xr:uid="{3DA37033-161A-433E-B036-71C4E9EFF06C}"/>
    <cellStyle name="Nuovo 15" xfId="6599" xr:uid="{EAFD95EE-61B8-4C29-B894-66F913441547}"/>
    <cellStyle name="Nuovo 15 2" xfId="49714" xr:uid="{FBA7C10C-5AB5-4974-BD53-3FC6AA6B63F6}"/>
    <cellStyle name="Nuovo 15 3" xfId="49713" xr:uid="{92C1C0E2-A061-44A2-9E66-1C6BB1ED13E2}"/>
    <cellStyle name="Nuovo 16" xfId="6600" xr:uid="{6E1A8583-8043-4F37-AA4D-2B999B873ACB}"/>
    <cellStyle name="Nuovo 16 2" xfId="49716" xr:uid="{10B385E5-2ABE-4261-A6DB-A55DB5653BCD}"/>
    <cellStyle name="Nuovo 16 3" xfId="49715" xr:uid="{D980D3CC-1F1D-4377-9C46-4D903C1819D9}"/>
    <cellStyle name="Nuovo 17" xfId="6601" xr:uid="{732C7969-0BEA-4F0E-A1EC-A278E509AC47}"/>
    <cellStyle name="Nuovo 17 2" xfId="49718" xr:uid="{9D0B31F0-BD5A-4919-906F-4C2B0D257E7B}"/>
    <cellStyle name="Nuovo 17 3" xfId="49717" xr:uid="{9C20E38B-B68D-49DC-B9E2-AF37D6A0D14A}"/>
    <cellStyle name="Nuovo 18" xfId="6602" xr:uid="{189BD9E3-D881-48D2-BE31-D2C29B11603C}"/>
    <cellStyle name="Nuovo 18 2" xfId="49720" xr:uid="{9EB036AC-AD3F-4862-BDD0-C04C507CC5A5}"/>
    <cellStyle name="Nuovo 18 3" xfId="49719" xr:uid="{59BD2F15-1AD2-4223-837E-AB0593BA9387}"/>
    <cellStyle name="Nuovo 19" xfId="6603" xr:uid="{1B46A33E-74D2-4E39-9B7B-66AF342CB49E}"/>
    <cellStyle name="Nuovo 19 2" xfId="49722" xr:uid="{92969995-8682-404A-BBF4-87834B603B23}"/>
    <cellStyle name="Nuovo 19 3" xfId="49721" xr:uid="{A4F7090A-E66D-4CF8-AA65-C8E494DA5F11}"/>
    <cellStyle name="Nuovo 2" xfId="2617" xr:uid="{1C647FE2-3056-458F-B14F-9C721B16978E}"/>
    <cellStyle name="Nuovo 2 2" xfId="15112" xr:uid="{1A2738A4-58CB-48D8-8179-C2078672DD15}"/>
    <cellStyle name="Nuovo 2 2 2" xfId="49724" xr:uid="{163E9824-0801-4AEA-A0B8-1233BA5F50D4}"/>
    <cellStyle name="Nuovo 2 3" xfId="29607" xr:uid="{65C55B37-1480-4496-A721-2AB737070B8B}"/>
    <cellStyle name="Nuovo 2 3 2" xfId="49725" xr:uid="{9D722E75-F4F2-405D-9859-E3DCEF061B96}"/>
    <cellStyle name="Nuovo 2 4" xfId="29688" xr:uid="{C05A3548-FBDA-45EF-9A51-CFAF142827E3}"/>
    <cellStyle name="Nuovo 2 4 2" xfId="49726" xr:uid="{F2C81724-113C-4C5B-842C-D26CBE548BAB}"/>
    <cellStyle name="Nuovo 2 5" xfId="49727" xr:uid="{5DC1621B-7E27-40C4-BF25-50194A0FEEC0}"/>
    <cellStyle name="Nuovo 2 6" xfId="49728" xr:uid="{B43EB76E-3B92-4872-A6F5-2F345850DB4B}"/>
    <cellStyle name="Nuovo 2 7" xfId="49723" xr:uid="{3B0BC149-5FB8-489D-8810-668A991AB55A}"/>
    <cellStyle name="Nuovo 20" xfId="6604" xr:uid="{ECDD71AA-C140-482B-A662-780DF384E490}"/>
    <cellStyle name="Nuovo 20 2" xfId="49730" xr:uid="{DEA585F1-24E0-4A31-AD62-199ADBAFD98F}"/>
    <cellStyle name="Nuovo 20 3" xfId="49729" xr:uid="{C153E48B-A101-4BAE-809E-C857059B1DA7}"/>
    <cellStyle name="Nuovo 21" xfId="6605" xr:uid="{5AF1D0A5-7419-424A-B6F7-3B9FBCD728B6}"/>
    <cellStyle name="Nuovo 21 2" xfId="49732" xr:uid="{B4868363-9683-4255-A56E-F1D0DDE8BF56}"/>
    <cellStyle name="Nuovo 21 3" xfId="49731" xr:uid="{57E65DDA-CE1B-4C6B-8257-671AB0A9CFE3}"/>
    <cellStyle name="Nuovo 22" xfId="6606" xr:uid="{F3F891D9-922E-41DF-9B20-F202369743BB}"/>
    <cellStyle name="Nuovo 22 2" xfId="49734" xr:uid="{7DBAD825-F886-454F-82A2-9DDF8A2D17A1}"/>
    <cellStyle name="Nuovo 22 3" xfId="49733" xr:uid="{F69162D4-C07C-42A8-9D8A-1C7BCA5DF188}"/>
    <cellStyle name="Nuovo 23" xfId="6607" xr:uid="{7509ED6E-67D0-46F7-AEA5-8A60B7300F2F}"/>
    <cellStyle name="Nuovo 23 2" xfId="49736" xr:uid="{52245FAE-5BD0-4F7B-A56C-68502D886D9E}"/>
    <cellStyle name="Nuovo 23 3" xfId="49735" xr:uid="{E5A90F7D-0594-4E8A-8498-6DA681E4B21A}"/>
    <cellStyle name="Nuovo 24" xfId="6608" xr:uid="{0C0F68B6-C8AB-44D8-BE84-E7F4831FA763}"/>
    <cellStyle name="Nuovo 24 2" xfId="49738" xr:uid="{7FBC98BB-B491-4F26-ACEC-6918DF52B55F}"/>
    <cellStyle name="Nuovo 24 3" xfId="49737" xr:uid="{4EF8D252-CB6A-466A-A1FB-A9D83009663E}"/>
    <cellStyle name="Nuovo 25" xfId="6609" xr:uid="{B54799CE-EAB3-4188-9FAB-320461D37D12}"/>
    <cellStyle name="Nuovo 25 2" xfId="49740" xr:uid="{036E185C-442A-4C98-9E95-03A959A39FF2}"/>
    <cellStyle name="Nuovo 25 3" xfId="49739" xr:uid="{2D6DCE51-370A-4FB7-B13A-822A21905734}"/>
    <cellStyle name="Nuovo 26" xfId="6610" xr:uid="{C40D09F6-E101-47FB-84DE-B33CEA4017B1}"/>
    <cellStyle name="Nuovo 26 2" xfId="49742" xr:uid="{C7F5CD49-89A1-45E4-81C5-56AB32BD0A8B}"/>
    <cellStyle name="Nuovo 26 3" xfId="49741" xr:uid="{E1CEA147-1C58-4C39-A94B-DC840AAE1D78}"/>
    <cellStyle name="Nuovo 27" xfId="6611" xr:uid="{6602C582-4C43-4A0A-B227-1BBBBF166028}"/>
    <cellStyle name="Nuovo 27 2" xfId="49744" xr:uid="{C0E53DCA-FECA-4BA6-9735-0EC2C680C9D5}"/>
    <cellStyle name="Nuovo 27 3" xfId="49743" xr:uid="{FA508BD7-26A5-42E6-B846-1B2B79629899}"/>
    <cellStyle name="Nuovo 28" xfId="6612" xr:uid="{016910A5-229A-4931-A71A-425A86862F9B}"/>
    <cellStyle name="Nuovo 28 2" xfId="49746" xr:uid="{CB367031-4840-4413-ADE8-7C739AAAB35A}"/>
    <cellStyle name="Nuovo 28 3" xfId="49745" xr:uid="{E7409245-6733-4068-B4F0-C8EFCE0FE826}"/>
    <cellStyle name="Nuovo 29" xfId="6613" xr:uid="{04AAAD62-3A2A-4E92-841A-0096CCA395BC}"/>
    <cellStyle name="Nuovo 29 2" xfId="49748" xr:uid="{634C144B-81DE-4F1D-A3E6-4A0755F40210}"/>
    <cellStyle name="Nuovo 29 3" xfId="49747" xr:uid="{D04FD48B-249A-4514-B53A-E26E09FDB7B3}"/>
    <cellStyle name="Nuovo 3" xfId="4553" xr:uid="{53A8C417-D07F-4F9B-B04F-9A999625721F}"/>
    <cellStyle name="Nuovo 3 2" xfId="29689" xr:uid="{02DC7B24-1123-4315-A154-D348B343F8F4}"/>
    <cellStyle name="Nuovo 3 2 2" xfId="49750" xr:uid="{9361D37A-EC11-44D3-9998-FAABB4B187CE}"/>
    <cellStyle name="Nuovo 3 3" xfId="49749" xr:uid="{F44FA0D2-73F7-41A9-86AA-F107E00F21A3}"/>
    <cellStyle name="Nuovo 30" xfId="6614" xr:uid="{36AA1441-3369-4A15-B499-23FDB9F86842}"/>
    <cellStyle name="Nuovo 30 2" xfId="49752" xr:uid="{10A57DDA-67B8-4153-90A8-8DE1F7C2A810}"/>
    <cellStyle name="Nuovo 30 3" xfId="49751" xr:uid="{D4FAA7A9-9E94-4351-8D8E-B170439F8D1E}"/>
    <cellStyle name="Nuovo 31" xfId="6615" xr:uid="{96ADC839-5D9F-4D50-AE4A-28888C1356E0}"/>
    <cellStyle name="Nuovo 31 2" xfId="49754" xr:uid="{010444B5-18CF-4D11-AFFE-F195E6497253}"/>
    <cellStyle name="Nuovo 31 3" xfId="49753" xr:uid="{7400B79D-E5BD-4814-8D7C-D247F482F638}"/>
    <cellStyle name="Nuovo 32" xfId="6616" xr:uid="{2448BF89-8D98-4CD0-A6AF-99174B74A447}"/>
    <cellStyle name="Nuovo 32 2" xfId="49756" xr:uid="{6845E1D8-EAA5-4EF0-A73E-0B04F5482A66}"/>
    <cellStyle name="Nuovo 32 3" xfId="49755" xr:uid="{BA89C625-E962-47F7-94E6-DBD57EF5A535}"/>
    <cellStyle name="Nuovo 33" xfId="6617" xr:uid="{A597DB94-0439-4EC3-855B-BE3A0E8FB125}"/>
    <cellStyle name="Nuovo 33 2" xfId="49758" xr:uid="{D3462F49-3059-442C-88B3-FCD8A9127B3B}"/>
    <cellStyle name="Nuovo 33 3" xfId="49757" xr:uid="{9F872D40-D4A2-492F-B3A8-803F3FAF7394}"/>
    <cellStyle name="Nuovo 34" xfId="6618" xr:uid="{BB029B50-07AB-4F71-8C44-34B4B4BA1220}"/>
    <cellStyle name="Nuovo 34 2" xfId="49760" xr:uid="{E6BE9EB9-B8F1-4EC2-A9A6-B644A923825F}"/>
    <cellStyle name="Nuovo 34 3" xfId="49759" xr:uid="{C9DAE334-53B1-454A-AF69-955277072AAF}"/>
    <cellStyle name="Nuovo 35" xfId="6619" xr:uid="{EC59FF02-D60A-4637-97B2-7F1869681B0E}"/>
    <cellStyle name="Nuovo 35 2" xfId="49762" xr:uid="{A14D268B-FAD9-4142-A095-39663F5F47B0}"/>
    <cellStyle name="Nuovo 35 3" xfId="49761" xr:uid="{D6C20C30-BAF2-4645-B2A0-15402D0DAD34}"/>
    <cellStyle name="Nuovo 36" xfId="6620" xr:uid="{876C4569-B4AB-433D-BBDE-89C91324A184}"/>
    <cellStyle name="Nuovo 36 2" xfId="49764" xr:uid="{16374CDF-FD32-4BA3-A488-BAA6BF2BDD4A}"/>
    <cellStyle name="Nuovo 36 3" xfId="49763" xr:uid="{4A0AFAB0-64AF-422A-983A-DF02BC8D946C}"/>
    <cellStyle name="Nuovo 37" xfId="6621" xr:uid="{FD24AB9F-AC91-4B38-A97A-1E2E108AEDBF}"/>
    <cellStyle name="Nuovo 37 2" xfId="49766" xr:uid="{B8D4FEE2-6AFE-409D-9EC0-E6DC44364FB5}"/>
    <cellStyle name="Nuovo 37 3" xfId="49765" xr:uid="{C64AA260-A531-4358-AC65-7D18E6EBD9B2}"/>
    <cellStyle name="Nuovo 38" xfId="6622" xr:uid="{65518492-677E-49F7-A50F-A059C7BFA794}"/>
    <cellStyle name="Nuovo 38 2" xfId="12789" xr:uid="{190D33B6-9827-4831-B17F-72F1FE36382C}"/>
    <cellStyle name="Nuovo 38 2 2" xfId="32181" xr:uid="{28ACA9F8-B59A-4811-BD24-D23D4BAEDF30}"/>
    <cellStyle name="Nuovo 38 2 2 2" xfId="49769" xr:uid="{10D14E48-A331-4A4D-8952-AF86D2957160}"/>
    <cellStyle name="Nuovo 38 2 3" xfId="49770" xr:uid="{42A64F06-4987-4950-B7AF-D1AE6A900A13}"/>
    <cellStyle name="Nuovo 38 2 4" xfId="49768" xr:uid="{BD77A1B0-A324-4C5D-BF0A-CE134813913E}"/>
    <cellStyle name="Nuovo 38 3" xfId="12790" xr:uid="{8E59AC55-7CB4-48BF-8379-80C74EBF38B1}"/>
    <cellStyle name="Nuovo 38 3 2" xfId="32182" xr:uid="{C1ED0578-A393-4A41-A9D3-D22A72E182F4}"/>
    <cellStyle name="Nuovo 38 3 2 2" xfId="49773" xr:uid="{F0F17D2A-0F17-4A71-8121-F2DA8E6B6450}"/>
    <cellStyle name="Nuovo 38 3 2 3" xfId="49772" xr:uid="{32AF0089-BACA-49C3-96F0-CC4D3A53EDB2}"/>
    <cellStyle name="Nuovo 38 3 3" xfId="32183" xr:uid="{85F3E10F-F1EC-4284-A7B0-B82911B0B7DE}"/>
    <cellStyle name="Nuovo 38 3 3 2" xfId="49775" xr:uid="{372185ED-5912-43C0-AEAB-7CA0EBF2CA2A}"/>
    <cellStyle name="Nuovo 38 3 3 3" xfId="49774" xr:uid="{2679F8FB-4BC0-436B-BBAE-F6E8A9753127}"/>
    <cellStyle name="Nuovo 38 3 4" xfId="49776" xr:uid="{336F6110-BDBE-484B-9098-6861EE8FA931}"/>
    <cellStyle name="Nuovo 38 3 5" xfId="49771" xr:uid="{B45040F1-127A-428B-BD22-B910BF5C4CFE}"/>
    <cellStyle name="Nuovo 38 4" xfId="12791" xr:uid="{8D280DEC-AF55-499A-B934-966285890AA2}"/>
    <cellStyle name="Nuovo 38 4 2" xfId="49778" xr:uid="{BB558F5A-B6E4-4E3B-A4BE-952D5F984B4C}"/>
    <cellStyle name="Nuovo 38 4 3" xfId="49777" xr:uid="{43273039-3DE5-4BB8-A34A-E97D9F391505}"/>
    <cellStyle name="Nuovo 38 5" xfId="49779" xr:uid="{9EC9734B-AE9C-4BCD-8FEA-8F158259867E}"/>
    <cellStyle name="Nuovo 38 6" xfId="49767" xr:uid="{B2F015DA-F261-4683-82D7-2C937CD465BA}"/>
    <cellStyle name="Nuovo 39" xfId="8914" xr:uid="{5CE9F96F-14D1-45B5-A694-0518BD9B2FBD}"/>
    <cellStyle name="Nuovo 39 2" xfId="17286" xr:uid="{B86335CA-86CD-488D-8F0E-958E93DD5018}"/>
    <cellStyle name="Nuovo 39 3" xfId="49780" xr:uid="{427456BF-5BCC-470E-9EDF-BE4F07608AF5}"/>
    <cellStyle name="Nuovo 4" xfId="4602" xr:uid="{0E5DDCAF-C15F-4FEC-8368-AA6CCC3A38C1}"/>
    <cellStyle name="Nuovo 4 2" xfId="6623" xr:uid="{FE0BB099-B448-4780-AED7-A865ADE56504}"/>
    <cellStyle name="Nuovo 4 2 2" xfId="49782" xr:uid="{64947C67-E60F-45BA-AC82-BBA768DA0FF2}"/>
    <cellStyle name="Nuovo 4 3" xfId="49783" xr:uid="{B53B7118-9E1C-48BF-9A01-85578D7FE4BD}"/>
    <cellStyle name="Nuovo 4 4" xfId="49781" xr:uid="{3323B794-C3B1-47AE-B12C-CCFBBBEE74C0}"/>
    <cellStyle name="Nuovo 40" xfId="8826" xr:uid="{0BBF368E-C2A6-4149-9EBB-CD9016E3247C}"/>
    <cellStyle name="Nuovo 40 2" xfId="17253" xr:uid="{B849F74B-8631-4AFF-AC16-236D6B28D24A}"/>
    <cellStyle name="Nuovo 40 3" xfId="49784" xr:uid="{E6114A35-18DF-4611-BD41-F0BC3BF5F299}"/>
    <cellStyle name="Nuovo 41" xfId="49702" xr:uid="{F0B4FC01-A031-42C1-A5FA-C56D0DB578C0}"/>
    <cellStyle name="Nuovo 5" xfId="6624" xr:uid="{2B7EA655-B2E4-444C-9376-05FA4D6E2C78}"/>
    <cellStyle name="Nuovo 5 2" xfId="49786" xr:uid="{B02F8086-757E-40FC-9133-D1C5E9BC69D1}"/>
    <cellStyle name="Nuovo 5 3" xfId="49785" xr:uid="{FABA6738-961D-4412-B308-E35D90858A30}"/>
    <cellStyle name="Nuovo 6" xfId="6625" xr:uid="{B4A0D457-5C31-42F4-A663-4F06A96F2D38}"/>
    <cellStyle name="Nuovo 6 2" xfId="49788" xr:uid="{EC96F34B-3D8F-42CF-BBF3-F2CB30F4412B}"/>
    <cellStyle name="Nuovo 6 3" xfId="49787" xr:uid="{F9477A12-0022-48D3-B058-44F4CB4A9E7D}"/>
    <cellStyle name="Nuovo 7" xfId="6626" xr:uid="{131EE321-9EF0-474E-9554-585D8F73A6BC}"/>
    <cellStyle name="Nuovo 7 2" xfId="49790" xr:uid="{08259759-DEE8-4876-A8CB-C6A810F30F57}"/>
    <cellStyle name="Nuovo 7 3" xfId="49789" xr:uid="{37003518-C5E1-44CD-A7C1-0FD58A3FA20F}"/>
    <cellStyle name="Nuovo 8" xfId="6627" xr:uid="{275CC92F-A0B1-47F7-8608-D844E21EA89F}"/>
    <cellStyle name="Nuovo 8 2" xfId="49792" xr:uid="{1DA331B7-6941-4B27-81F0-A9E8A406F792}"/>
    <cellStyle name="Nuovo 8 3" xfId="49791" xr:uid="{BC985A92-7300-4F31-826D-EBAAAB625AC4}"/>
    <cellStyle name="Nuovo 9" xfId="6628" xr:uid="{36FEF243-BF59-4032-A7BB-2E01D317264F}"/>
    <cellStyle name="Nuovo 9 2" xfId="49794" xr:uid="{97C8932E-97ED-4A96-957F-08E32A1FBD31}"/>
    <cellStyle name="Nuovo 9 3" xfId="49793" xr:uid="{5DB23CB8-BB2E-4620-90EE-5A1B175D810F}"/>
    <cellStyle name="Output" xfId="23" builtinId="21" customBuiltin="1"/>
    <cellStyle name="Output 10" xfId="6629" xr:uid="{4F1405BE-4657-4AA6-B6D5-8796AE1E77E4}"/>
    <cellStyle name="Output 10 2" xfId="49796" xr:uid="{C4244F44-34DB-4F2D-A29B-0AC7E654EA0F}"/>
    <cellStyle name="Output 10 3" xfId="49795" xr:uid="{265F9070-D7FA-4AE2-A9B5-4EDB038BD654}"/>
    <cellStyle name="Output 10 4" xfId="31085" xr:uid="{519A3B59-EC32-403D-9404-5AE400C9D34D}"/>
    <cellStyle name="Output 11" xfId="6630" xr:uid="{1E39315E-B46A-4FAF-B314-EAFC1612E34F}"/>
    <cellStyle name="Output 11 2" xfId="49798" xr:uid="{D0651CDD-7FD9-49D2-A49E-3BD2CAB61784}"/>
    <cellStyle name="Output 11 3" xfId="49797" xr:uid="{318D13EC-D2D3-440E-99A2-4562CECADED1}"/>
    <cellStyle name="Output 11 4" xfId="31086" xr:uid="{0214A629-8F60-4F0B-B5DE-1CD2CEF07835}"/>
    <cellStyle name="Output 12" xfId="6631" xr:uid="{9E30AC67-286A-4F40-A0F0-49A858BBF96A}"/>
    <cellStyle name="Output 12 2" xfId="49800" xr:uid="{B9EC51C1-88A6-4B5E-96A7-9C31F3998FE4}"/>
    <cellStyle name="Output 12 3" xfId="49799" xr:uid="{6F5B25F9-D6A1-48B1-8E48-B782974442B0}"/>
    <cellStyle name="Output 12 4" xfId="31087" xr:uid="{DA7E5B5A-6705-4905-A22D-007C05025A9F}"/>
    <cellStyle name="Output 13" xfId="6632" xr:uid="{D0D2E772-D16B-4E93-8B90-544EDF499EC6}"/>
    <cellStyle name="Output 13 2" xfId="49802" xr:uid="{1E94AE09-8D02-4E05-B9A2-2519BAF8546B}"/>
    <cellStyle name="Output 13 3" xfId="49801" xr:uid="{1E35B554-367F-4BE1-AC21-03EC202F1D96}"/>
    <cellStyle name="Output 13 4" xfId="31088" xr:uid="{A10A14BF-C341-4F36-B3DD-27C8F2F2FE45}"/>
    <cellStyle name="Output 14" xfId="6633" xr:uid="{6581D1F4-1F24-47D1-AE9E-517B668DA9E6}"/>
    <cellStyle name="Output 14 2" xfId="49804" xr:uid="{EDA2AB7B-E8C5-4212-B684-545585B67DAD}"/>
    <cellStyle name="Output 14 3" xfId="49803" xr:uid="{04C265F2-A68E-4D0C-A964-909960B618CF}"/>
    <cellStyle name="Output 14 4" xfId="31089" xr:uid="{223BE32D-0DAE-44C8-9DC8-9173B817DA45}"/>
    <cellStyle name="Output 15" xfId="6634" xr:uid="{BE89AE8D-9559-41DD-BA7E-0543B8D183AC}"/>
    <cellStyle name="Output 15 2" xfId="49806" xr:uid="{8AC29285-DB8D-48CC-BD8E-FC5D48B754AC}"/>
    <cellStyle name="Output 15 3" xfId="49805" xr:uid="{2DB33814-D312-4ACA-91D2-B5CB4E74370D}"/>
    <cellStyle name="Output 15 4" xfId="31090" xr:uid="{9DBEA6CD-ADE2-4D83-93D2-6ED4A726B52D}"/>
    <cellStyle name="Output 16" xfId="6635" xr:uid="{8DF20516-6C42-4275-A5DF-F3AD007B7096}"/>
    <cellStyle name="Output 16 2" xfId="49808" xr:uid="{59D330F2-1883-41B3-B278-E0B7778D7A1E}"/>
    <cellStyle name="Output 16 3" xfId="49807" xr:uid="{3DEFF52E-58FD-4343-8673-24BAB23F764E}"/>
    <cellStyle name="Output 16 4" xfId="31091" xr:uid="{5B3AF2EA-EFDC-4266-860C-971E883F635A}"/>
    <cellStyle name="Output 17" xfId="6636" xr:uid="{C45AE5AF-F55C-407E-92C7-065CF4C1701E}"/>
    <cellStyle name="Output 17 2" xfId="49810" xr:uid="{043EB90A-A531-42A2-8B0A-3F10B348E09D}"/>
    <cellStyle name="Output 17 3" xfId="49809" xr:uid="{3700C96A-27F0-4A2B-9B08-B773853E3F25}"/>
    <cellStyle name="Output 17 4" xfId="31092" xr:uid="{C9ED70FF-4FDC-4097-BB70-7F63F07C304D}"/>
    <cellStyle name="Output 18" xfId="6637" xr:uid="{E7792A08-BD5B-4F73-99FD-3A6CC6F3E025}"/>
    <cellStyle name="Output 18 2" xfId="49812" xr:uid="{70A71CD8-7CF4-4725-BE6E-0F2E0D2D0B6B}"/>
    <cellStyle name="Output 18 3" xfId="49811" xr:uid="{F189078E-0E81-4245-BA77-BD8418996BE5}"/>
    <cellStyle name="Output 18 4" xfId="31093" xr:uid="{162FB96D-8828-4707-AF6D-BD2565C0D17D}"/>
    <cellStyle name="Output 19" xfId="6638" xr:uid="{9F911920-1E59-4B9B-AD02-8836F6187BBA}"/>
    <cellStyle name="Output 19 2" xfId="49814" xr:uid="{65ED7473-287A-426E-80DD-91C7787FB9EB}"/>
    <cellStyle name="Output 19 3" xfId="49813" xr:uid="{A1E10F9A-A962-4A08-8824-FBE92174DBEB}"/>
    <cellStyle name="Output 19 4" xfId="31094" xr:uid="{2BD1D6BA-E40A-4D8E-8FBF-73B8F80F41ED}"/>
    <cellStyle name="Output 2" xfId="179" xr:uid="{9F810386-7C5A-406C-AC84-C2501D5D7D5F}"/>
    <cellStyle name="Output 2 10" xfId="1475" xr:uid="{A2CE78D3-5EBB-4C20-9E00-E69649916065}"/>
    <cellStyle name="Output 2 10 2" xfId="49817" xr:uid="{9BE263C4-5DBF-4B40-BD57-DE942037DB5B}"/>
    <cellStyle name="Output 2 10 3" xfId="49816" xr:uid="{A3B1838F-CAAA-48EF-9D19-F68E297A0348}"/>
    <cellStyle name="Output 2 10 4" xfId="31954" xr:uid="{F8793892-92CE-4036-B7D2-ADAC37D2E6DF}"/>
    <cellStyle name="Output 2 11" xfId="12792" xr:uid="{69789A40-D361-4CCA-9CF1-0954F1650FD0}"/>
    <cellStyle name="Output 2 11 2" xfId="49819" xr:uid="{C1D61649-6C4E-4942-A44C-7E1A04D5872A}"/>
    <cellStyle name="Output 2 11 3" xfId="49818" xr:uid="{785C5BD5-C3E7-4F45-9A28-EC6EA5672115}"/>
    <cellStyle name="Output 2 11 4" xfId="32184" xr:uid="{6FE25DAC-A52A-4A9A-A621-E6DFE425A4EA}"/>
    <cellStyle name="Output 2 12" xfId="49820" xr:uid="{A1DF19E7-11C0-439B-BA84-9F898D4671C3}"/>
    <cellStyle name="Output 2 13" xfId="49815" xr:uid="{2635F4A4-F4DE-4953-AAB1-02E45D5D5670}"/>
    <cellStyle name="Output 2 14" xfId="29608" xr:uid="{2AD6F197-CA00-42A6-9851-A1B376CBA1A9}"/>
    <cellStyle name="Output 2 2" xfId="1476" xr:uid="{80613984-3792-4C89-B9A3-A16FDDDB578B}"/>
    <cellStyle name="Output 2 2 2" xfId="49822" xr:uid="{F3C2F85D-A690-4187-8B33-3268D41E5A55}"/>
    <cellStyle name="Output 2 2 3" xfId="49821" xr:uid="{19A53C57-DC7A-4E98-AAA4-441A4677371C}"/>
    <cellStyle name="Output 2 2 4" xfId="31955" xr:uid="{9468E417-C66E-47C0-9A72-0790CA24675B}"/>
    <cellStyle name="Output 2 3" xfId="1477" xr:uid="{55077C56-ED98-4133-8195-C0BAD35D5A1C}"/>
    <cellStyle name="Output 2 3 2" xfId="49824" xr:uid="{192B9A91-4F13-424C-B008-6395218A8F11}"/>
    <cellStyle name="Output 2 3 3" xfId="49823" xr:uid="{66E66C18-07EB-4899-880B-19922D870B4B}"/>
    <cellStyle name="Output 2 3 4" xfId="31956" xr:uid="{7E489BB5-7DEE-4151-9078-821814998B35}"/>
    <cellStyle name="Output 2 4" xfId="1478" xr:uid="{3A5307A2-C242-466E-8BDE-FFE18140F494}"/>
    <cellStyle name="Output 2 4 2" xfId="49826" xr:uid="{9536DD5F-4A8F-4CE9-964E-9AD23F97AEC8}"/>
    <cellStyle name="Output 2 4 3" xfId="49825" xr:uid="{816FED84-0A27-4A3D-97FF-9AA589179231}"/>
    <cellStyle name="Output 2 4 4" xfId="31957" xr:uid="{976DB3BA-CC3E-48F1-9114-23E65561F43C}"/>
    <cellStyle name="Output 2 5" xfId="1479" xr:uid="{C31ACFA9-CEF0-4A4F-8106-CBA20E77676D}"/>
    <cellStyle name="Output 2 5 2" xfId="49828" xr:uid="{0C672F6C-0453-4F20-9176-873C8043C145}"/>
    <cellStyle name="Output 2 5 3" xfId="49827" xr:uid="{949D4334-3C76-4049-A552-177152B0B118}"/>
    <cellStyle name="Output 2 5 4" xfId="31958" xr:uid="{77622AFC-F32C-408A-996F-53B90E447408}"/>
    <cellStyle name="Output 2 6" xfId="1480" xr:uid="{E9152908-41B8-4417-A35B-9D3AD998AD15}"/>
    <cellStyle name="Output 2 6 2" xfId="49830" xr:uid="{828965F2-BC56-42C0-8999-EAD8B7E55802}"/>
    <cellStyle name="Output 2 6 3" xfId="49829" xr:uid="{D049204D-7D47-4A47-9124-002BC852B7CB}"/>
    <cellStyle name="Output 2 6 4" xfId="31959" xr:uid="{A7704493-B946-490C-AFA0-603318783659}"/>
    <cellStyle name="Output 2 7" xfId="1481" xr:uid="{E705826D-8784-4E23-A9B2-96CEC30D6250}"/>
    <cellStyle name="Output 2 7 2" xfId="49832" xr:uid="{E450BCE5-DA64-43FE-8760-8853676614FA}"/>
    <cellStyle name="Output 2 7 3" xfId="49831" xr:uid="{E177A604-C142-4E67-97B1-BABA8A0D745E}"/>
    <cellStyle name="Output 2 7 4" xfId="31960" xr:uid="{7D98A331-A275-4D65-986A-EFDF8716DDD2}"/>
    <cellStyle name="Output 2 8" xfId="1482" xr:uid="{1B2975D6-51E4-4BB8-ACD1-B65F611D51D6}"/>
    <cellStyle name="Output 2 8 2" xfId="49834" xr:uid="{10710977-BD3C-4DCA-BB88-DE51B3F615CD}"/>
    <cellStyle name="Output 2 8 3" xfId="49833" xr:uid="{A5FBEC19-BF71-4E3B-A58D-816AB04FA6D3}"/>
    <cellStyle name="Output 2 8 4" xfId="31961" xr:uid="{3D923864-5978-48E5-9BDF-18C67B12A7C6}"/>
    <cellStyle name="Output 2 9" xfId="1483" xr:uid="{F786B2BB-EF8B-4E3D-B091-BF8D0784FB11}"/>
    <cellStyle name="Output 2 9 2" xfId="49836" xr:uid="{3355B3EE-6FB8-4638-8289-26B25C6DCC4B}"/>
    <cellStyle name="Output 2 9 3" xfId="49835" xr:uid="{EB00DC3C-88E2-4381-A3E3-75AE2A9D62D1}"/>
    <cellStyle name="Output 2 9 4" xfId="31962" xr:uid="{E41C9AD6-EA23-4325-9809-7CC096F12553}"/>
    <cellStyle name="Output 20" xfId="6639" xr:uid="{CA5E78F5-AB00-4181-81D8-568EF383A1B0}"/>
    <cellStyle name="Output 20 2" xfId="49838" xr:uid="{A917A107-448D-43B6-B3B4-31DDBBF9B7C7}"/>
    <cellStyle name="Output 20 3" xfId="49837" xr:uid="{79FFC30D-AEFD-49AB-948F-7850A868DF7E}"/>
    <cellStyle name="Output 20 4" xfId="31095" xr:uid="{81A0192A-70D7-4F2D-9DA9-3A40751DC434}"/>
    <cellStyle name="Output 21" xfId="6640" xr:uid="{6120EEB6-2661-4380-BB96-944DDF18A598}"/>
    <cellStyle name="Output 21 2" xfId="49840" xr:uid="{A6D25D0E-9B04-4D01-8B0C-ABC17FB5BD21}"/>
    <cellStyle name="Output 21 3" xfId="49839" xr:uid="{D4D69CA1-380C-482B-963B-19EC8BF16E62}"/>
    <cellStyle name="Output 21 4" xfId="31096" xr:uid="{312EE511-AA5B-4813-BD30-FCD9AAE55332}"/>
    <cellStyle name="Output 22" xfId="6641" xr:uid="{656EC626-F3F8-453E-A415-06BAF9F00593}"/>
    <cellStyle name="Output 22 2" xfId="49842" xr:uid="{2B9A4475-548C-479B-888F-33CF164155EB}"/>
    <cellStyle name="Output 22 3" xfId="49841" xr:uid="{1F6DE637-BBB5-4E99-B887-045B3E189415}"/>
    <cellStyle name="Output 22 4" xfId="31097" xr:uid="{6ABD9A5B-B0B2-44D5-8C15-B845B657A356}"/>
    <cellStyle name="Output 23" xfId="6642" xr:uid="{A699DB94-F36A-4C78-B8D8-EF0647FA5DE6}"/>
    <cellStyle name="Output 23 2" xfId="49844" xr:uid="{53A2873C-A076-4C6E-B87A-4D945D39FE0D}"/>
    <cellStyle name="Output 23 3" xfId="49843" xr:uid="{4C7013EB-8387-4ABD-A869-E5381EE66DDF}"/>
    <cellStyle name="Output 23 4" xfId="31098" xr:uid="{42A814E4-DE7D-45B4-913A-122E4E898A17}"/>
    <cellStyle name="Output 24" xfId="6643" xr:uid="{6BE11643-352D-479C-B81E-41627C2EA9BB}"/>
    <cellStyle name="Output 24 2" xfId="49846" xr:uid="{D1CD0E7A-4881-45DB-A97E-5583ED0E80E3}"/>
    <cellStyle name="Output 24 3" xfId="49845" xr:uid="{A9A3A4C1-15DB-4C60-ACF7-D4667AC131FA}"/>
    <cellStyle name="Output 24 4" xfId="31099" xr:uid="{C3A52622-CE40-481D-A328-B60F7595F23F}"/>
    <cellStyle name="Output 25" xfId="6644" xr:uid="{B10F6CCD-3C19-4323-B812-2279907EF0A2}"/>
    <cellStyle name="Output 25 2" xfId="49848" xr:uid="{9C56719A-534B-4FF7-9258-B9D82D2555A5}"/>
    <cellStyle name="Output 25 3" xfId="49847" xr:uid="{84B1BC1E-6694-468F-98D9-84F935455717}"/>
    <cellStyle name="Output 25 4" xfId="31100" xr:uid="{F5942F55-F741-47CA-AD52-C62C0150E5FC}"/>
    <cellStyle name="Output 26" xfId="6645" xr:uid="{271A3C67-0726-4164-95EE-68C05CE2016D}"/>
    <cellStyle name="Output 26 2" xfId="49850" xr:uid="{569F484F-C47C-4AC5-8F5E-03F4DB72D4FF}"/>
    <cellStyle name="Output 26 3" xfId="49849" xr:uid="{6333FECC-AD06-41FB-9439-C8294E944C15}"/>
    <cellStyle name="Output 26 4" xfId="31101" xr:uid="{F1A3E251-220F-4D63-94FD-283F1BA20C5A}"/>
    <cellStyle name="Output 27" xfId="6646" xr:uid="{D427AAEC-2ACB-4D3F-8C52-1BEC7A697C6D}"/>
    <cellStyle name="Output 27 2" xfId="49852" xr:uid="{A3085AC8-D7FF-4D47-B9A6-66010892228E}"/>
    <cellStyle name="Output 27 3" xfId="49851" xr:uid="{B2D55F1B-C17B-4F51-878B-2A4940531436}"/>
    <cellStyle name="Output 27 4" xfId="31102" xr:uid="{B9F623B4-761B-4322-AE41-F979C06B54DB}"/>
    <cellStyle name="Output 28" xfId="6647" xr:uid="{02DFF02C-CB88-4E08-BDE4-10D79B48E420}"/>
    <cellStyle name="Output 28 2" xfId="49854" xr:uid="{1A698AFB-4BB6-4EB7-8B40-A02BC1C5526E}"/>
    <cellStyle name="Output 28 3" xfId="49853" xr:uid="{77035995-2E7C-4A62-9AE9-388EDCD2F4D4}"/>
    <cellStyle name="Output 28 4" xfId="31103" xr:uid="{190B1489-A418-48A6-8D2E-5C8B2918495F}"/>
    <cellStyle name="Output 29" xfId="6648" xr:uid="{BBCF3653-663F-4A04-8787-51D5E2269767}"/>
    <cellStyle name="Output 29 2" xfId="49856" xr:uid="{3004EBFF-4489-4A17-87B4-1846ED219D21}"/>
    <cellStyle name="Output 29 3" xfId="49855" xr:uid="{C5EAE802-028D-4D55-9161-6853B4B2B6CF}"/>
    <cellStyle name="Output 29 4" xfId="31104" xr:uid="{696BEFCD-8571-4B83-AA7E-1F67FC68B02F}"/>
    <cellStyle name="Output 3" xfId="180" xr:uid="{19F54DEC-F924-4110-B4D4-3B9DA7A856F4}"/>
    <cellStyle name="Output 3 2" xfId="1484" xr:uid="{38F39700-921C-40E0-9CDF-BAC3367CA671}"/>
    <cellStyle name="Output 3 2 2" xfId="12793" xr:uid="{0AB5DA56-C9D1-4DAE-B6DB-B2B50BB01FBC}"/>
    <cellStyle name="Output 3 2 2 2" xfId="49860" xr:uid="{3E2AD102-18B6-4F00-82F0-100324E3376B}"/>
    <cellStyle name="Output 3 2 2 3" xfId="49859" xr:uid="{C478CD4C-E8C0-445E-9487-9735785F41D2}"/>
    <cellStyle name="Output 3 2 2 4" xfId="32185" xr:uid="{D1C924F9-26B2-40A3-859D-6636A4AC01F5}"/>
    <cellStyle name="Output 3 2 3" xfId="6649" xr:uid="{EBF4E2EE-0A07-4843-ADC8-AC1D747FB585}"/>
    <cellStyle name="Output 3 2 3 2" xfId="49861" xr:uid="{2E0F8792-5065-4A01-BA93-4E800CC1540C}"/>
    <cellStyle name="Output 3 2 4" xfId="49858" xr:uid="{B498F514-D4A1-4089-BD55-619EEBC83CA0}"/>
    <cellStyle name="Output 3 2 5" xfId="31105" xr:uid="{52024EA0-6B7E-4DE6-811D-C854496B7A00}"/>
    <cellStyle name="Output 3 3" xfId="7865" xr:uid="{F0B56A70-6472-4239-9B0C-313F86038ECD}"/>
    <cellStyle name="Output 3 3 2" xfId="49862" xr:uid="{D26FE5FF-AED8-43D0-B664-EF0153F0660A}"/>
    <cellStyle name="Output 3 3 3" xfId="31963" xr:uid="{51BC6F23-D2A9-4A7C-8FDD-09DEF294DA46}"/>
    <cellStyle name="Output 3 4" xfId="8915" xr:uid="{596D4819-E75D-45FD-AF22-BA0A5679D51E}"/>
    <cellStyle name="Output 3 4 2" xfId="49863" xr:uid="{E20A8F1D-C567-41CA-A301-6D67B158F90F}"/>
    <cellStyle name="Output 3 5" xfId="49857" xr:uid="{7CFDBAB5-B1C8-4176-A3A3-905574E16B9A}"/>
    <cellStyle name="Output 3 6" xfId="29609" xr:uid="{6F2C6421-EAA1-4F0E-AE67-04E470025559}"/>
    <cellStyle name="Output 30" xfId="6650" xr:uid="{C3BA4290-E57C-43AF-8A0F-511EB17E275A}"/>
    <cellStyle name="Output 30 2" xfId="49865" xr:uid="{6B610483-6A7B-4BFB-A662-0B31E311172D}"/>
    <cellStyle name="Output 30 3" xfId="49864" xr:uid="{E3A91691-EBC2-4565-ACB2-97A8575841D8}"/>
    <cellStyle name="Output 30 4" xfId="31106" xr:uid="{EF484695-4DAD-4849-9FE6-C314CA51687A}"/>
    <cellStyle name="Output 31" xfId="6651" xr:uid="{07AEF4F1-4B5A-42BC-97C5-CB2C1E6801FC}"/>
    <cellStyle name="Output 31 2" xfId="49867" xr:uid="{B526BFA3-0F6F-4E45-961F-EDB8917E24D7}"/>
    <cellStyle name="Output 31 3" xfId="49866" xr:uid="{F3A66287-8BC6-46FE-AA00-E64FF3675EA7}"/>
    <cellStyle name="Output 31 4" xfId="31107" xr:uid="{B46CD3AB-E509-4BCC-A6D0-EC7AFF5BBD88}"/>
    <cellStyle name="Output 32" xfId="6652" xr:uid="{6A939887-E2C7-44FB-9B2A-699F746929D0}"/>
    <cellStyle name="Output 32 2" xfId="49869" xr:uid="{36EA1437-B9AC-4A52-AA72-B20B44BE80BA}"/>
    <cellStyle name="Output 32 3" xfId="49868" xr:uid="{9425C04E-5290-4032-A9BA-52BD08C333F2}"/>
    <cellStyle name="Output 32 4" xfId="31108" xr:uid="{3BF15E6D-8901-43ED-838A-85DCA7AF8F3A}"/>
    <cellStyle name="Output 33" xfId="6653" xr:uid="{5CF98C7C-91AD-4EE2-98A4-2D81EC3A7B89}"/>
    <cellStyle name="Output 33 2" xfId="49871" xr:uid="{639DAA4E-3D8D-44E4-8352-A7D989BD69C7}"/>
    <cellStyle name="Output 33 3" xfId="49870" xr:uid="{171A60F4-FD75-455A-9C15-A7C19E0D2C37}"/>
    <cellStyle name="Output 33 4" xfId="31109" xr:uid="{AACDCA9F-B6AA-4866-94E8-0147EF800983}"/>
    <cellStyle name="Output 34" xfId="6654" xr:uid="{F20DD695-C1A3-460E-8F2B-E2150680F02B}"/>
    <cellStyle name="Output 34 2" xfId="49873" xr:uid="{2A473FA6-2A51-45CE-A60A-1D3D4C1570F0}"/>
    <cellStyle name="Output 34 3" xfId="49872" xr:uid="{9CD75910-E64A-4BAB-B6E7-C993A862405E}"/>
    <cellStyle name="Output 34 4" xfId="31110" xr:uid="{C67995F1-AB55-46A5-B790-5FC16450F1D7}"/>
    <cellStyle name="Output 35" xfId="6655" xr:uid="{21A9C5B4-8027-496B-B1ED-D65AF501B2EB}"/>
    <cellStyle name="Output 35 2" xfId="49875" xr:uid="{F5F681EE-DB70-4EC0-B995-615560254E71}"/>
    <cellStyle name="Output 35 3" xfId="49874" xr:uid="{AD010B1D-B4D4-4E94-BACB-2194D81B9DBB}"/>
    <cellStyle name="Output 35 4" xfId="31111" xr:uid="{F40D79E9-806C-4C86-BBC8-76431B8C8EC9}"/>
    <cellStyle name="Output 36" xfId="6656" xr:uid="{1C470D28-27B7-46F5-9C70-E02C619AFA1F}"/>
    <cellStyle name="Output 36 2" xfId="49877" xr:uid="{C5E3FB36-431D-4DCF-BF47-B9311E113CEC}"/>
    <cellStyle name="Output 36 3" xfId="49876" xr:uid="{F74733E3-4420-4AD6-8305-7D55D13DB628}"/>
    <cellStyle name="Output 36 4" xfId="31112" xr:uid="{CD5B65D8-B982-4F47-AFCB-82D39B9D309F}"/>
    <cellStyle name="Output 37" xfId="6657" xr:uid="{A5BB102B-9AFD-45A1-976F-BCEA2E314972}"/>
    <cellStyle name="Output 37 2" xfId="49879" xr:uid="{14A5F05F-3701-473B-A692-39BEBD2D9801}"/>
    <cellStyle name="Output 37 3" xfId="49878" xr:uid="{E9FC077D-5CDC-4793-86BC-8EE7FE52D903}"/>
    <cellStyle name="Output 37 4" xfId="31113" xr:uid="{276358CE-9250-4242-A867-3080A592281F}"/>
    <cellStyle name="Output 38" xfId="6658" xr:uid="{7F81AE86-DC99-4AED-BE1C-9C517465F20C}"/>
    <cellStyle name="Output 38 2" xfId="49881" xr:uid="{1EC2B145-9A70-4516-AD32-A07D30EC5EED}"/>
    <cellStyle name="Output 38 3" xfId="49880" xr:uid="{EEA1B040-45CF-4E3B-879F-868A597287EF}"/>
    <cellStyle name="Output 38 4" xfId="31114" xr:uid="{81B2C0F2-BF3E-4CEE-ABE6-1C20BB40069E}"/>
    <cellStyle name="Output 39" xfId="6659" xr:uid="{4D872246-88B8-4D89-A753-3E42A8DC4AC0}"/>
    <cellStyle name="Output 39 2" xfId="49883" xr:uid="{CDA51013-8720-42C4-A784-DE111C6E63D6}"/>
    <cellStyle name="Output 39 3" xfId="49882" xr:uid="{7AAF6353-5401-4515-B6D6-1642A0515EE3}"/>
    <cellStyle name="Output 39 4" xfId="31115" xr:uid="{2D034BBA-5A56-4FA3-B979-F8356F068F0F}"/>
    <cellStyle name="Output 4" xfId="6660" xr:uid="{3B3B2EF9-AF5E-4CE1-A504-28C6E3BF0F81}"/>
    <cellStyle name="Output 4 2" xfId="12794" xr:uid="{F287F58E-A564-4ED2-A818-1410D109841B}"/>
    <cellStyle name="Output 4 2 2" xfId="49886" xr:uid="{E1D0F4B7-07F6-45C2-AF66-148256AF6687}"/>
    <cellStyle name="Output 4 2 3" xfId="49885" xr:uid="{AFBDFFA0-2263-47C1-8FFF-B9B15E49B11B}"/>
    <cellStyle name="Output 4 2 4" xfId="32186" xr:uid="{7A51664B-DC2C-4A2C-9A8B-2D852C376A93}"/>
    <cellStyle name="Output 4 3" xfId="49887" xr:uid="{28A3172D-658D-483E-81FA-1032C1EC7BBD}"/>
    <cellStyle name="Output 4 4" xfId="49884" xr:uid="{84917D6E-CC1B-4097-B4FF-05E4551CEE7B}"/>
    <cellStyle name="Output 4 5" xfId="29610" xr:uid="{0858776F-F5DA-4DB2-A820-985565AC59B2}"/>
    <cellStyle name="Output 40" xfId="6661" xr:uid="{954BCC95-ACB5-4778-A982-1140BD4901BE}"/>
    <cellStyle name="Output 40 2" xfId="49889" xr:uid="{70CCCA38-DC88-4357-8F16-37B7A5CBB44F}"/>
    <cellStyle name="Output 40 3" xfId="49888" xr:uid="{9380D862-EAFB-491E-B73D-BD268DA4030B}"/>
    <cellStyle name="Output 40 4" xfId="31116" xr:uid="{1E318579-4849-493B-BE35-02B0906AB073}"/>
    <cellStyle name="Output 41" xfId="6662" xr:uid="{AB6D0635-EA85-4378-B523-F5543F40CD0B}"/>
    <cellStyle name="Output 41 2" xfId="49891" xr:uid="{0A577DCA-90F2-447F-B69D-FE353E61C08F}"/>
    <cellStyle name="Output 41 3" xfId="49890" xr:uid="{F014CB32-7E39-4031-8E68-89D1235BE34A}"/>
    <cellStyle name="Output 41 4" xfId="31117" xr:uid="{7939EBCC-BDB5-4A02-8CCB-7655FF9D58AF}"/>
    <cellStyle name="Output 42" xfId="6663" xr:uid="{F14D299F-0B54-4D35-BA49-BD4EA26B1772}"/>
    <cellStyle name="Output 42 2" xfId="49893" xr:uid="{4E9DB53A-93CB-4616-9522-C34B53F799E0}"/>
    <cellStyle name="Output 42 3" xfId="49892" xr:uid="{1502308C-0482-406C-94B9-893E71CCB1F9}"/>
    <cellStyle name="Output 42 4" xfId="31118" xr:uid="{DE31F667-2D01-40DC-BB36-757838A8FEE5}"/>
    <cellStyle name="Output 43" xfId="6664" xr:uid="{10506B96-F87A-4657-A82F-DF3AF0036788}"/>
    <cellStyle name="Output 43 2" xfId="49895" xr:uid="{CCFDC11F-9C4C-4FE7-8001-29CC55A0A998}"/>
    <cellStyle name="Output 43 3" xfId="49894" xr:uid="{D02B1F78-CC3A-4E7A-8620-E8CE8406893A}"/>
    <cellStyle name="Output 43 4" xfId="31119" xr:uid="{4005A5B9-D44E-4DBF-8ACE-820A1A86B7C5}"/>
    <cellStyle name="Output 44" xfId="49896" xr:uid="{3EE61A96-1B05-45EE-801E-D768B014346A}"/>
    <cellStyle name="Output 5" xfId="6665" xr:uid="{C9200720-D930-4692-872F-7659B531ABF7}"/>
    <cellStyle name="Output 5 2" xfId="12795" xr:uid="{965B7B20-AD35-40CA-A47E-3B9EFCAF8589}"/>
    <cellStyle name="Output 5 2 2" xfId="49899" xr:uid="{21D7F35D-B072-4132-8C97-5C22E706E330}"/>
    <cellStyle name="Output 5 2 3" xfId="49898" xr:uid="{D3F7392F-45FB-4850-BCAB-2DD96F73A4BC}"/>
    <cellStyle name="Output 5 2 4" xfId="32187" xr:uid="{0FD4A9DB-BCDB-4162-A72C-E9C3479C05A6}"/>
    <cellStyle name="Output 5 3" xfId="49900" xr:uid="{342A6649-BC8B-4908-A702-21C6BCAE8888}"/>
    <cellStyle name="Output 5 4" xfId="49897" xr:uid="{D3067870-E6AD-46E9-8E43-693D78245264}"/>
    <cellStyle name="Output 5 5" xfId="29611" xr:uid="{F7A1D08C-D193-4C4B-9E62-349E51CEB4AE}"/>
    <cellStyle name="Output 6" xfId="6666" xr:uid="{BD27DDBE-D32B-43F8-8826-E0EB647E0D1F}"/>
    <cellStyle name="Output 6 2" xfId="12796" xr:uid="{EF043648-C7A7-4B26-ADB2-8C7E97A1356A}"/>
    <cellStyle name="Output 6 2 2" xfId="49903" xr:uid="{F2A48F18-D5C0-4876-99B7-3213BD2D66F8}"/>
    <cellStyle name="Output 6 2 3" xfId="49902" xr:uid="{452A1F1D-B943-46B1-B7F3-1ADCE1221558}"/>
    <cellStyle name="Output 6 2 4" xfId="32188" xr:uid="{2FBFB5CB-BF53-44D3-8417-50A800FF499B}"/>
    <cellStyle name="Output 6 3" xfId="49904" xr:uid="{250F9B58-E89A-491F-BCC0-9DCE3D0F019D}"/>
    <cellStyle name="Output 6 4" xfId="49901" xr:uid="{39FF9F2D-FE2D-44CC-85F6-7A91C65F7D0C}"/>
    <cellStyle name="Output 6 5" xfId="31120" xr:uid="{006BD05D-D74A-4A51-A519-47087BBE5EB8}"/>
    <cellStyle name="Output 7" xfId="6667" xr:uid="{24DEC090-CD0A-4939-BEF0-618048D39B16}"/>
    <cellStyle name="Output 7 2" xfId="49906" xr:uid="{D8760A4E-9E1A-4E95-B175-8B332BD325CE}"/>
    <cellStyle name="Output 7 3" xfId="49905" xr:uid="{56C48602-9CD1-4107-A47B-299219D54861}"/>
    <cellStyle name="Output 7 4" xfId="31121" xr:uid="{C20F4B8A-0DC8-48F5-AE96-3F1A478A0DCB}"/>
    <cellStyle name="Output 8" xfId="6668" xr:uid="{1F34949F-C0EF-4BAF-87AC-05AF4426CE33}"/>
    <cellStyle name="Output 8 2" xfId="49908" xr:uid="{04DD22A9-08D8-430D-9B30-5943134BD8B0}"/>
    <cellStyle name="Output 8 3" xfId="49907" xr:uid="{71F49886-F66B-47A4-98B5-CFA6841DED2F}"/>
    <cellStyle name="Output 8 4" xfId="31122" xr:uid="{C004AE84-763F-44C7-AA1D-A216776C748A}"/>
    <cellStyle name="Output 9" xfId="6669" xr:uid="{8501C9D5-749E-41B6-BCAE-BE8E5F094B2D}"/>
    <cellStyle name="Output 9 2" xfId="49910" xr:uid="{4CCB8CA6-C954-4AF7-A3CF-73939CAD4A2C}"/>
    <cellStyle name="Output 9 3" xfId="49909" xr:uid="{B7645993-2812-4503-A8C5-CAB68BBAA11A}"/>
    <cellStyle name="Output 9 4" xfId="31123" xr:uid="{392BD95E-0D69-43FB-B86A-EB36A8531691}"/>
    <cellStyle name="Parent row" xfId="29440" xr:uid="{9B405914-8FFA-4F88-8289-9232C26EE48C}"/>
    <cellStyle name="Pattern" xfId="6670" xr:uid="{13D18A84-2ECF-4B5D-ACB7-8C9BA82AF885}"/>
    <cellStyle name="Pattern 2" xfId="49912" xr:uid="{AA0809EE-0E1C-4C9E-8599-5FCAF3068DB1}"/>
    <cellStyle name="Pattern 3" xfId="49911" xr:uid="{37C2BC84-FB28-4540-98BE-5A9FE9A9394F}"/>
    <cellStyle name="Pattern 4" xfId="31124" xr:uid="{C967D05A-42B4-402E-9475-E6FE50E2F0D2}"/>
    <cellStyle name="Percent" xfId="2" builtinId="5"/>
    <cellStyle name="Percent 10" xfId="1485" xr:uid="{DCBF6106-CF96-4BDB-800C-4B66022C382F}"/>
    <cellStyle name="Percent 10 10" xfId="6672" xr:uid="{F4F22470-463E-4914-AA1D-BD8494EB57EF}"/>
    <cellStyle name="Percent 10 10 2" xfId="49915" xr:uid="{F7CB27A1-A151-44C6-B533-51ECA1A9FC9E}"/>
    <cellStyle name="Percent 10 10 3" xfId="49914" xr:uid="{DB182289-3056-4782-98F9-6CCD98B00FF0}"/>
    <cellStyle name="Percent 10 11" xfId="6673" xr:uid="{603D683D-5824-431E-AC65-ED10C4E93707}"/>
    <cellStyle name="Percent 10 11 2" xfId="12797" xr:uid="{F3FC047A-7AE8-4D04-9BEF-B5E19BD6B694}"/>
    <cellStyle name="Percent 10 11 2 2" xfId="49916" xr:uid="{13B4E411-B51A-44D9-8406-230458AEC66F}"/>
    <cellStyle name="Percent 10 11 3" xfId="11259" xr:uid="{C9E3DFC9-AFD5-4909-9FAB-418959826096}"/>
    <cellStyle name="Percent 10 12" xfId="6674" xr:uid="{DF335D80-E35B-4E62-BE58-714A1998C97C}"/>
    <cellStyle name="Percent 10 12 2" xfId="12798" xr:uid="{4E5FAE7A-91B8-4986-8152-FC797D7B2EE6}"/>
    <cellStyle name="Percent 10 12 2 2" xfId="49917" xr:uid="{07021836-F7DB-4852-9CF9-A29E37AFEE7D}"/>
    <cellStyle name="Percent 10 12 3" xfId="11260" xr:uid="{6BA9E284-AB5A-4D2C-8ED5-8500B8253212}"/>
    <cellStyle name="Percent 10 13" xfId="6675" xr:uid="{6DDE64A0-5BFE-403E-B302-14424264FFB1}"/>
    <cellStyle name="Percent 10 13 2" xfId="12799" xr:uid="{76E3F23E-298E-435D-9EA6-F2E086CCA1AE}"/>
    <cellStyle name="Percent 10 13 2 2" xfId="49918" xr:uid="{BC235782-EA26-446F-8214-DD8F766B556A}"/>
    <cellStyle name="Percent 10 13 3" xfId="11261" xr:uid="{034922EA-2D00-49F7-8E4A-D8AC4945A69A}"/>
    <cellStyle name="Percent 10 14" xfId="6676" xr:uid="{C7744F5C-6007-4AE7-80D4-0286703E12B0}"/>
    <cellStyle name="Percent 10 14 2" xfId="12800" xr:uid="{CF093307-943A-45AA-A6A6-F297FFDF5E2A}"/>
    <cellStyle name="Percent 10 14 2 2" xfId="49919" xr:uid="{75AB5167-4C8E-4490-B5EE-9CC1CA985EAF}"/>
    <cellStyle name="Percent 10 14 3" xfId="19271" xr:uid="{33026FA8-AD68-453B-84CA-99EC92455E1B}"/>
    <cellStyle name="Percent 10 14 4" xfId="11262" xr:uid="{265341BC-D8AA-41B1-8A3E-4527F4E4A1A1}"/>
    <cellStyle name="Percent 10 15" xfId="6677" xr:uid="{129C6992-5ADE-4FF9-9BA4-CD9EDED83C46}"/>
    <cellStyle name="Percent 10 15 2" xfId="12801" xr:uid="{38A49135-997E-4096-8925-9D50A912B8DC}"/>
    <cellStyle name="Percent 10 15 2 2" xfId="49920" xr:uid="{D20E8CE4-9C66-4D26-BA24-AE01CFB322FB}"/>
    <cellStyle name="Percent 10 15 3" xfId="15671" xr:uid="{432A089C-6F6D-409C-A988-8C2CDC48B704}"/>
    <cellStyle name="Percent 10 15 4" xfId="11263" xr:uid="{A03D53DD-6E29-4A63-B8A4-C656E642685C}"/>
    <cellStyle name="Percent 10 16" xfId="6678" xr:uid="{560496BC-4F64-4579-8CA1-19D16329ABD0}"/>
    <cellStyle name="Percent 10 16 2" xfId="12802" xr:uid="{2373B496-E66B-4936-83D0-F08948D32458}"/>
    <cellStyle name="Percent 10 16 2 2" xfId="49921" xr:uid="{E41C7FEC-42B8-40A0-A194-071EC073D649}"/>
    <cellStyle name="Percent 10 16 3" xfId="15805" xr:uid="{57C6FCE4-608C-4BCA-A1B9-7F371AF41955}"/>
    <cellStyle name="Percent 10 16 4" xfId="11264" xr:uid="{4E26AE28-C6FA-49D4-8D19-C90E2CD735E1}"/>
    <cellStyle name="Percent 10 17" xfId="6679" xr:uid="{CCE415B3-A06F-4779-AF39-713B955B2FA9}"/>
    <cellStyle name="Percent 10 17 2" xfId="12803" xr:uid="{EA9A4BCE-5411-4CEF-9829-93DF9E5EE147}"/>
    <cellStyle name="Percent 10 17 2 2" xfId="49922" xr:uid="{2D5CC38D-F8DA-4519-8080-03E545921F76}"/>
    <cellStyle name="Percent 10 17 3" xfId="19137" xr:uid="{6EE3B5D9-11F0-4383-98D1-4D6148E45122}"/>
    <cellStyle name="Percent 10 17 4" xfId="11265" xr:uid="{83CB81DB-8E29-4B87-B559-682F808B1FC3}"/>
    <cellStyle name="Percent 10 18" xfId="6680" xr:uid="{F57F0ABC-7590-4205-AB46-92DF92ACD2BA}"/>
    <cellStyle name="Percent 10 18 2" xfId="12804" xr:uid="{B03D5AA9-294E-4225-8048-FC292ABF8A4B}"/>
    <cellStyle name="Percent 10 18 2 2" xfId="49923" xr:uid="{2CD74802-1EA2-467E-A378-82C6E5A1D3B3}"/>
    <cellStyle name="Percent 10 18 3" xfId="15419" xr:uid="{D6770FFF-0B0B-4C65-BEC7-9FC4F706CFCF}"/>
    <cellStyle name="Percent 10 18 4" xfId="11266" xr:uid="{3EEEEF2C-A347-4C3C-889F-4084988C7CF9}"/>
    <cellStyle name="Percent 10 19" xfId="6681" xr:uid="{5A218216-7CC1-4B6E-B253-610FE425ED1E}"/>
    <cellStyle name="Percent 10 19 2" xfId="12805" xr:uid="{5C172164-64BE-42A2-8E4C-B733A381CD24}"/>
    <cellStyle name="Percent 10 19 2 2" xfId="49924" xr:uid="{03F07E33-5438-4AD0-B014-AEEB9C5CF143}"/>
    <cellStyle name="Percent 10 19 3" xfId="16734" xr:uid="{1DD8ACFD-88AE-4A02-8424-C29FE9CEC9DB}"/>
    <cellStyle name="Percent 10 19 4" xfId="11267" xr:uid="{CFFEBA78-3CA8-412F-9A66-51D1FD6D861D}"/>
    <cellStyle name="Percent 10 2" xfId="1486" xr:uid="{3BC263E0-B6AF-4FA9-86B8-943C7EF30B4C}"/>
    <cellStyle name="Percent 10 2 2" xfId="2619" xr:uid="{88D4351C-80E0-4E9F-953D-A5E3C4ED0135}"/>
    <cellStyle name="Percent 10 2 2 2" xfId="12807" xr:uid="{70802E12-EAE6-41EB-8EBD-9B8191BD10AC}"/>
    <cellStyle name="Percent 10 2 2 2 2" xfId="49926" xr:uid="{EA33B53A-3019-473F-9757-6E0D1C45F528}"/>
    <cellStyle name="Percent 10 2 2 3" xfId="19511" xr:uid="{7F0882D2-D9EB-40CF-A9E8-4F0FCE22D15C}"/>
    <cellStyle name="Percent 10 2 2 4" xfId="11269" xr:uid="{BD3E8D6E-71AC-48E6-BAAC-497FF0A1568E}"/>
    <cellStyle name="Percent 10 2 3" xfId="9488" xr:uid="{CB16CACD-96E5-45DE-AE33-3B5A3EA6D316}"/>
    <cellStyle name="Percent 10 2 3 2" xfId="17718" xr:uid="{AC8048CA-9EC9-484E-A214-0B91512CA5FC}"/>
    <cellStyle name="Percent 10 2 3 3" xfId="17231" xr:uid="{00273CD6-FC78-4F36-8838-FEDE2ABAC1CA}"/>
    <cellStyle name="Percent 10 2 3 4" xfId="11270" xr:uid="{82B36546-6F5E-41FB-B8D9-01B01B189F96}"/>
    <cellStyle name="Percent 10 2 4" xfId="12806" xr:uid="{8E289437-3F10-4142-8DD4-F3B0B89DB64F}"/>
    <cellStyle name="Percent 10 2 4 2" xfId="49925" xr:uid="{07FC5871-0C22-4DF8-8027-AB0414F2BE2D}"/>
    <cellStyle name="Percent 10 2 5" xfId="15426" xr:uid="{36ED9C0A-C1E8-4C81-A462-993CFB331600}"/>
    <cellStyle name="Percent 10 2 6" xfId="11268" xr:uid="{400E3292-3F92-4123-8CCA-BB122CB13B8D}"/>
    <cellStyle name="Percent 10 2 7" xfId="6682" xr:uid="{6A7FEBE4-8770-4444-9E81-3FC2CFD709BF}"/>
    <cellStyle name="Percent 10 20" xfId="6683" xr:uid="{AB0164FD-8C99-4BB4-AD08-081C6D14EF7A}"/>
    <cellStyle name="Percent 10 20 2" xfId="12808" xr:uid="{9683F0AE-85C7-4C30-BC4B-EDF375D15E99}"/>
    <cellStyle name="Percent 10 20 2 2" xfId="49927" xr:uid="{A8872A6C-1918-48F1-800F-417B212522E4}"/>
    <cellStyle name="Percent 10 20 3" xfId="19230" xr:uid="{6FC0C46E-0C8B-4B2C-A6E0-89016EC7E358}"/>
    <cellStyle name="Percent 10 20 4" xfId="11271" xr:uid="{5B597467-264E-4DEF-BCD7-5D87C748A5FB}"/>
    <cellStyle name="Percent 10 21" xfId="49928" xr:uid="{731C0135-6A6E-4A06-8A99-7487B29BEA7A}"/>
    <cellStyle name="Percent 10 22" xfId="49913" xr:uid="{95C1C08D-9B21-4F24-8EAC-335D2617AC02}"/>
    <cellStyle name="Percent 10 3" xfId="1487" xr:uid="{886AAEAC-8E97-4AC7-A633-E887A3741EE0}"/>
    <cellStyle name="Percent 10 3 2" xfId="2620" xr:uid="{6263A3E6-763D-4929-8733-BCAE283BB792}"/>
    <cellStyle name="Percent 10 3 2 2" xfId="12810" xr:uid="{00F4BC5D-D0D2-497C-8771-045B027ABD8E}"/>
    <cellStyle name="Percent 10 3 2 2 2" xfId="49930" xr:uid="{6E63CEC7-6FE4-4829-B6D8-FEDFF0F55D0B}"/>
    <cellStyle name="Percent 10 3 2 3" xfId="15398" xr:uid="{6A50BE2C-F9C1-43C1-8032-979906AC11C4}"/>
    <cellStyle name="Percent 10 3 2 4" xfId="11273" xr:uid="{51F212AA-B9EA-480B-B59A-FD65A5883EDA}"/>
    <cellStyle name="Percent 10 3 3" xfId="9489" xr:uid="{B139D61E-294A-4190-8433-9C2FA087C187}"/>
    <cellStyle name="Percent 10 3 3 2" xfId="17719" xr:uid="{22BA4319-3940-4E0C-B9A7-A05809C7EBF5}"/>
    <cellStyle name="Percent 10 3 3 3" xfId="19147" xr:uid="{BCA0F7BD-CB77-48D7-9C72-8756186A9DD3}"/>
    <cellStyle name="Percent 10 3 3 4" xfId="11274" xr:uid="{9BB9A2C1-B18A-4B35-B6E2-0A2370CE405A}"/>
    <cellStyle name="Percent 10 3 4" xfId="12809" xr:uid="{95A21B2B-DB2F-4A76-9896-38858AC134B0}"/>
    <cellStyle name="Percent 10 3 4 2" xfId="49929" xr:uid="{25FC1768-79A0-444E-8112-383BD4F50FC4}"/>
    <cellStyle name="Percent 10 3 5" xfId="19493" xr:uid="{CC002A7E-FA84-4F91-B044-61DB13DA8A30}"/>
    <cellStyle name="Percent 10 3 6" xfId="11272" xr:uid="{559850B4-8CB6-40D1-B8DA-916538432467}"/>
    <cellStyle name="Percent 10 3 7" xfId="6684" xr:uid="{7CC2B1F1-0524-4822-9409-CF5E0A37D614}"/>
    <cellStyle name="Percent 10 4" xfId="1488" xr:uid="{4E38DB64-B01B-4B57-996E-2B6D781B012F}"/>
    <cellStyle name="Percent 10 4 2" xfId="2621" xr:uid="{5F78FCB3-AE91-49BC-A1D8-0E956FB61858}"/>
    <cellStyle name="Percent 10 4 2 2" xfId="12812" xr:uid="{9297A5EA-5AC5-4869-8038-D4B3EB9173EC}"/>
    <cellStyle name="Percent 10 4 2 2 2" xfId="49932" xr:uid="{A417B5A6-58C7-41C5-BB09-2D7070AE61C6}"/>
    <cellStyle name="Percent 10 4 2 3" xfId="19432" xr:uid="{76705A08-A24C-438F-818A-630706A5179F}"/>
    <cellStyle name="Percent 10 4 2 4" xfId="11276" xr:uid="{6F1B23B4-7CE8-4A5B-BF67-B24EAD78421E}"/>
    <cellStyle name="Percent 10 4 3" xfId="9490" xr:uid="{442425C9-9A46-4335-A223-8E1579FBBC0B}"/>
    <cellStyle name="Percent 10 4 3 2" xfId="17720" xr:uid="{3D10AF5C-23E2-4D51-AB01-F6D813A051AE}"/>
    <cellStyle name="Percent 10 4 3 3" xfId="19161" xr:uid="{2C71E6EA-7483-4E8D-9B4D-067E456950C4}"/>
    <cellStyle name="Percent 10 4 3 4" xfId="11277" xr:uid="{9DDA2EEE-EB45-4561-9AAD-76300DBBEC62}"/>
    <cellStyle name="Percent 10 4 4" xfId="12811" xr:uid="{D1D0D34C-B7E6-46C5-AEAA-BDC5483100E9}"/>
    <cellStyle name="Percent 10 4 4 2" xfId="49931" xr:uid="{0B2A5441-4FC2-4363-ADB3-7D2663D8C87C}"/>
    <cellStyle name="Percent 10 4 5" xfId="19331" xr:uid="{D729A422-C6D0-423E-A004-7A17189112A2}"/>
    <cellStyle name="Percent 10 4 6" xfId="11275" xr:uid="{96E57D77-2C25-424C-9EB4-897488AB9DE9}"/>
    <cellStyle name="Percent 10 4 7" xfId="6685" xr:uid="{E2A97E02-458E-4AFA-BF77-44DC1F1D4FA8}"/>
    <cellStyle name="Percent 10 5" xfId="1489" xr:uid="{26FF9864-04D4-45C1-B2A0-03CB24800FA3}"/>
    <cellStyle name="Percent 10 5 2" xfId="2622" xr:uid="{BED8B1F7-CB17-4041-92BE-1ADA2B0C63B8}"/>
    <cellStyle name="Percent 10 5 2 2" xfId="12814" xr:uid="{3C31608D-9392-42DD-9C43-904365C8516C}"/>
    <cellStyle name="Percent 10 5 2 2 2" xfId="49934" xr:uid="{BFC4C45B-3FD8-4052-B677-412A2AC215F9}"/>
    <cellStyle name="Percent 10 5 2 3" xfId="15715" xr:uid="{F3A91E93-04B4-42BD-9CB5-CFEDB647953F}"/>
    <cellStyle name="Percent 10 5 2 4" xfId="11279" xr:uid="{E58660F2-9C68-4252-8506-86F42AFF6DDF}"/>
    <cellStyle name="Percent 10 5 3" xfId="9491" xr:uid="{64B59856-42E4-4510-880F-0D9D74C551DE}"/>
    <cellStyle name="Percent 10 5 3 2" xfId="17721" xr:uid="{CC75E5F4-F74E-47E0-B6FA-E9B6C74E5D30}"/>
    <cellStyle name="Percent 10 5 3 3" xfId="16709" xr:uid="{EAAD7109-0A36-497A-B1D4-7D64021044CF}"/>
    <cellStyle name="Percent 10 5 3 4" xfId="11280" xr:uid="{F114D5EA-D856-4F6A-8E6D-4A31C5559530}"/>
    <cellStyle name="Percent 10 5 4" xfId="12813" xr:uid="{FEC275E0-804A-4374-AE55-261C79AA1470}"/>
    <cellStyle name="Percent 10 5 4 2" xfId="49933" xr:uid="{6BD09C79-DDA5-491C-B748-824C23DCAA5E}"/>
    <cellStyle name="Percent 10 5 5" xfId="15782" xr:uid="{882618DA-1DAB-42FB-9FF4-6EEB2A7915FF}"/>
    <cellStyle name="Percent 10 5 6" xfId="11278" xr:uid="{E02D99CF-5152-4009-B38E-36BD0D6FC20A}"/>
    <cellStyle name="Percent 10 5 7" xfId="6686" xr:uid="{73A94381-3953-4554-8262-5D29666B307A}"/>
    <cellStyle name="Percent 10 6" xfId="1490" xr:uid="{AAAFC054-0C5A-415F-8D54-690D09160DF4}"/>
    <cellStyle name="Percent 10 6 2" xfId="2623" xr:uid="{8FC8DAC8-9C47-403E-9D56-1C92E119C47D}"/>
    <cellStyle name="Percent 10 6 2 2" xfId="12816" xr:uid="{2A8E5D1B-8DA7-4289-8773-7F8AD6AF283D}"/>
    <cellStyle name="Percent 10 6 2 2 2" xfId="49936" xr:uid="{54DC65C6-49B2-40A0-B603-5EB0B1BE8415}"/>
    <cellStyle name="Percent 10 6 2 3" xfId="15810" xr:uid="{F7551917-7082-4E0B-BF57-9E7D4BBB3182}"/>
    <cellStyle name="Percent 10 6 2 4" xfId="11282" xr:uid="{49DA5373-8A7B-469E-9CDD-6D1077092060}"/>
    <cellStyle name="Percent 10 6 3" xfId="9492" xr:uid="{BAFA89EB-1E70-4A6B-8968-3E40875944CD}"/>
    <cellStyle name="Percent 10 6 3 2" xfId="17722" xr:uid="{57D14A90-226B-466E-95FB-15BEBBB096C4}"/>
    <cellStyle name="Percent 10 6 3 3" xfId="15719" xr:uid="{B7C26A8B-9DC5-4166-AC93-4B2D5BBDC7F0}"/>
    <cellStyle name="Percent 10 6 3 4" xfId="11283" xr:uid="{4E604CDF-FBE4-4EEA-B3F6-1EF7CE22000E}"/>
    <cellStyle name="Percent 10 6 4" xfId="12815" xr:uid="{CC6ADD1A-ABE1-46A7-B1C0-DC9FC66DD747}"/>
    <cellStyle name="Percent 10 6 4 2" xfId="49935" xr:uid="{24892CF0-CC28-4E16-BC8B-02E378D1ECF0}"/>
    <cellStyle name="Percent 10 6 5" xfId="19406" xr:uid="{F485A2CE-C389-4CD9-9B56-28E4EADF823F}"/>
    <cellStyle name="Percent 10 6 6" xfId="11281" xr:uid="{A955AB7E-76C3-4F39-BB4A-D8E7A195C7B2}"/>
    <cellStyle name="Percent 10 6 7" xfId="6687" xr:uid="{96AD10A1-CC99-4F16-A651-30B0CBB6FA21}"/>
    <cellStyle name="Percent 10 7" xfId="1491" xr:uid="{A83A8570-F366-450F-8317-998D62539B1C}"/>
    <cellStyle name="Percent 10 7 2" xfId="2624" xr:uid="{22A9F470-61A8-404F-90C7-907A4A512383}"/>
    <cellStyle name="Percent 10 7 2 2" xfId="12818" xr:uid="{D8A638CE-C90B-4A81-8231-0F58ADDA4D13}"/>
    <cellStyle name="Percent 10 7 2 2 2" xfId="49938" xr:uid="{FBAB42BA-8F1B-4EB3-A56D-0C94FC13A845}"/>
    <cellStyle name="Percent 10 7 2 3" xfId="19301" xr:uid="{0B967D19-030A-48A3-81C6-825256BB5E0E}"/>
    <cellStyle name="Percent 10 7 2 4" xfId="11285" xr:uid="{2230CDE5-D3FB-493F-9B78-F90D31990D39}"/>
    <cellStyle name="Percent 10 7 2 5" xfId="6689" xr:uid="{CFB74976-CD27-44AB-856D-18BA1078A1D6}"/>
    <cellStyle name="Percent 10 7 3" xfId="6690" xr:uid="{C9AD73D0-3215-4A6F-B1C3-90C01CB1F82C}"/>
    <cellStyle name="Percent 10 7 3 2" xfId="12819" xr:uid="{B3ACD06C-268C-48E4-8E69-B209E9F6A0A8}"/>
    <cellStyle name="Percent 10 7 3 2 2" xfId="49939" xr:uid="{470370E4-C784-43FF-A114-B5B5BE29941B}"/>
    <cellStyle name="Percent 10 7 3 3" xfId="19209" xr:uid="{E2968A96-F404-48D2-9E47-AD077A10DF81}"/>
    <cellStyle name="Percent 10 7 3 4" xfId="11286" xr:uid="{E96C94DB-77F3-46D7-887B-FB0D8F0F34A9}"/>
    <cellStyle name="Percent 10 7 4" xfId="7867" xr:uid="{1AEB7CFE-719C-4FCD-8C65-842C77E54B55}"/>
    <cellStyle name="Percent 10 7 4 2" xfId="12820" xr:uid="{A0C74539-0C56-47AB-95CB-F9D3033398AA}"/>
    <cellStyle name="Percent 10 7 4 2 2" xfId="49940" xr:uid="{B2FCB96B-0995-46DE-B267-A1EDCC28F8DD}"/>
    <cellStyle name="Percent 10 7 4 3" xfId="19246" xr:uid="{FCBCC1CA-096D-47F4-9DAE-C4CA1603B9CB}"/>
    <cellStyle name="Percent 10 7 4 4" xfId="11287" xr:uid="{C678DA56-2112-4177-8C61-7B594F52B31E}"/>
    <cellStyle name="Percent 10 7 5" xfId="9493" xr:uid="{B8234612-32D6-4E15-BEB1-66DD98570F2B}"/>
    <cellStyle name="Percent 10 7 5 2" xfId="17723" xr:uid="{C8CDFC39-40AA-4442-862F-34DB526841F3}"/>
    <cellStyle name="Percent 10 7 5 3" xfId="19142" xr:uid="{7CB992AF-5426-42AC-86AC-7463766CC7AA}"/>
    <cellStyle name="Percent 10 7 5 4" xfId="11288" xr:uid="{C869195D-30FE-494E-9EC7-A7C4AAC5AEA4}"/>
    <cellStyle name="Percent 10 7 6" xfId="12817" xr:uid="{55572C6B-158B-422A-BEC0-63936389EC41}"/>
    <cellStyle name="Percent 10 7 6 2" xfId="49937" xr:uid="{6929D88A-10EC-4ECE-BA63-A9D01D91F22D}"/>
    <cellStyle name="Percent 10 7 7" xfId="19554" xr:uid="{EB1BAEDB-BC66-46A0-BCE0-313BF9427438}"/>
    <cellStyle name="Percent 10 7 8" xfId="11284" xr:uid="{D4CC6234-37A3-4E8D-81C4-C2D0D8A0D65A}"/>
    <cellStyle name="Percent 10 7 9" xfId="6688" xr:uid="{FD2DEC85-586E-4CCB-8864-D6989B6CBCA8}"/>
    <cellStyle name="Percent 10 8" xfId="1492" xr:uid="{74F6F5C1-067A-4A90-A2CD-84159A00372C}"/>
    <cellStyle name="Percent 10 8 2" xfId="2625" xr:uid="{0929992A-E2B5-42F7-92B8-00A2671D1C4C}"/>
    <cellStyle name="Percent 10 8 2 2" xfId="12822" xr:uid="{9A174021-9B6D-4F45-882E-24FA28B48251}"/>
    <cellStyle name="Percent 10 8 2 2 2" xfId="49942" xr:uid="{629E057F-B876-4BCF-8C52-172D466FDD75}"/>
    <cellStyle name="Percent 10 8 2 3" xfId="16657" xr:uid="{54219504-2FEB-487F-A04E-BE701CD59A16}"/>
    <cellStyle name="Percent 10 8 2 4" xfId="11290" xr:uid="{CE28E601-8346-4033-AB79-B17D723F9773}"/>
    <cellStyle name="Percent 10 8 3" xfId="9494" xr:uid="{C3BDB883-C56F-4637-898E-3833A77C416B}"/>
    <cellStyle name="Percent 10 8 3 2" xfId="17724" xr:uid="{71F5221D-C4AA-4EE2-A98B-7B137988F4E5}"/>
    <cellStyle name="Percent 10 8 3 3" xfId="19100" xr:uid="{EB5D9E17-1F71-441B-B083-70FF2D7E136F}"/>
    <cellStyle name="Percent 10 8 3 4" xfId="11291" xr:uid="{B73283C5-065D-4803-9128-D0C7585B15E5}"/>
    <cellStyle name="Percent 10 8 4" xfId="12821" xr:uid="{9F0B82A9-7D07-424E-962F-415FFF30F0C0}"/>
    <cellStyle name="Percent 10 8 4 2" xfId="49941" xr:uid="{B366A933-41FB-4E52-9C65-DF39B37C6233}"/>
    <cellStyle name="Percent 10 8 5" xfId="15771" xr:uid="{F1B39C7B-30C8-4686-86E8-8D006B5F6A23}"/>
    <cellStyle name="Percent 10 8 6" xfId="11289" xr:uid="{B0693E5F-E5B9-43EA-AC08-02B1BBD0BE9A}"/>
    <cellStyle name="Percent 10 8 7" xfId="6691" xr:uid="{52EE3F42-84E4-475C-B881-135246A25223}"/>
    <cellStyle name="Percent 10 9" xfId="2618" xr:uid="{8598416B-4157-41B3-B96E-AE459E04F5F0}"/>
    <cellStyle name="Percent 10 9 2" xfId="12823" xr:uid="{1BBF1C5B-FF83-4C24-B973-9DA34E50FD49}"/>
    <cellStyle name="Percent 10 9 2 2" xfId="49943" xr:uid="{6577A8AA-57EA-48ED-8C96-7EEC782F1DA1}"/>
    <cellStyle name="Percent 10 9 3" xfId="16696" xr:uid="{5D8CD6A3-4157-464F-A38C-8114DA48EAC7}"/>
    <cellStyle name="Percent 10 9 4" xfId="11292" xr:uid="{72D3DF8D-246C-4E61-9FA9-5243ED69B518}"/>
    <cellStyle name="Percent 10 9 5" xfId="6692" xr:uid="{02176040-AC98-4521-AABC-2D17D9256DD1}"/>
    <cellStyle name="Percent 11" xfId="1493" xr:uid="{2607E4AF-F9EB-4DFA-89DC-4C6D4ABA351A}"/>
    <cellStyle name="Percent 11 10" xfId="6693" xr:uid="{A96FACCD-659E-467E-93E7-7691EC0D917E}"/>
    <cellStyle name="Percent 11 10 2" xfId="12825" xr:uid="{1C757BA4-2C5E-45B7-885A-62E3EAC33C35}"/>
    <cellStyle name="Percent 11 10 2 2" xfId="49944" xr:uid="{A00DB07B-BB1B-4217-BE7B-1C8BDC211FC4}"/>
    <cellStyle name="Percent 11 10 3" xfId="15364" xr:uid="{671C2BA0-D175-43CF-B47F-571BED498C78}"/>
    <cellStyle name="Percent 11 10 4" xfId="11294" xr:uid="{01AE3BFB-9EB1-424D-BEF3-26E2C6E74779}"/>
    <cellStyle name="Percent 11 11" xfId="12824" xr:uid="{9A57E4DF-41B8-43EF-9E9C-660339184D33}"/>
    <cellStyle name="Percent 11 11 2" xfId="49945" xr:uid="{1F19A883-75EF-4982-81E4-F9F17702DEA9}"/>
    <cellStyle name="Percent 11 12" xfId="19329" xr:uid="{0F6D12E0-C436-443B-A251-163AF5A9C61A}"/>
    <cellStyle name="Percent 11 13" xfId="11293" xr:uid="{EB7A5E0B-DD2E-4073-8FDD-942B75B728A9}"/>
    <cellStyle name="Percent 11 2" xfId="1494" xr:uid="{F10DC56B-6473-4644-94DF-0EB1BE47062E}"/>
    <cellStyle name="Percent 11 2 2" xfId="2627" xr:uid="{2BF17274-9978-442C-8BF4-E12E58CB5CF4}"/>
    <cellStyle name="Percent 11 2 2 2" xfId="12827" xr:uid="{6F01CEC0-5EAC-4544-9AE6-CD816581E5CB}"/>
    <cellStyle name="Percent 11 2 2 2 2" xfId="49947" xr:uid="{2B6F3F5A-004A-4831-934C-CE9314E2A860}"/>
    <cellStyle name="Percent 11 2 2 3" xfId="16667" xr:uid="{E8FD639C-6998-4A11-9655-95C389C6A202}"/>
    <cellStyle name="Percent 11 2 2 4" xfId="11296" xr:uid="{B799187A-21E5-4B10-A12F-D75C6FA795E9}"/>
    <cellStyle name="Percent 11 2 3" xfId="9495" xr:uid="{29537431-A858-4E95-9833-9042064C9D2C}"/>
    <cellStyle name="Percent 11 2 3 2" xfId="17725" xr:uid="{B6BE721C-1B6C-4932-AFD2-137E158CD637}"/>
    <cellStyle name="Percent 11 2 3 3" xfId="16420" xr:uid="{18D905BA-ECC7-44EB-BD78-EC2E834F7149}"/>
    <cellStyle name="Percent 11 2 3 4" xfId="11297" xr:uid="{7784E598-9FD9-4BDA-A5BD-1BF235264C1C}"/>
    <cellStyle name="Percent 11 2 4" xfId="12826" xr:uid="{E5159B59-A8D8-4890-8910-30677AC9C37E}"/>
    <cellStyle name="Percent 11 2 4 2" xfId="49946" xr:uid="{47D92DB9-D0F3-4000-BF79-9F10FAA5C661}"/>
    <cellStyle name="Percent 11 2 5" xfId="19199" xr:uid="{8237AB38-FFA3-4229-A7F5-C5FED0DBA460}"/>
    <cellStyle name="Percent 11 2 6" xfId="11295" xr:uid="{C73BC8D1-0A9D-4592-A93F-2C4F3BE11F58}"/>
    <cellStyle name="Percent 11 2 7" xfId="6694" xr:uid="{530CFF17-0E0B-4917-A014-F703EA7DA0F1}"/>
    <cellStyle name="Percent 11 3" xfId="1495" xr:uid="{B1328485-EC59-4B6C-BB86-592C0B77A7FB}"/>
    <cellStyle name="Percent 11 3 2" xfId="2628" xr:uid="{541E3DAE-9AE6-4203-936B-0ABBD149D518}"/>
    <cellStyle name="Percent 11 3 2 2" xfId="12829" xr:uid="{0BF3CA33-7D5E-49FC-B2BD-47ECE2244973}"/>
    <cellStyle name="Percent 11 3 2 2 2" xfId="49949" xr:uid="{0EDF351C-CCDC-48E5-8E43-F666228C80B5}"/>
    <cellStyle name="Percent 11 3 2 3" xfId="19540" xr:uid="{7534CF6D-E4C5-4C3D-A1DC-E7047D6467C6}"/>
    <cellStyle name="Percent 11 3 2 4" xfId="11299" xr:uid="{BFC3341D-8A4F-4438-BF5B-E98E485A1644}"/>
    <cellStyle name="Percent 11 3 3" xfId="9496" xr:uid="{45DFAE85-B820-4464-96D9-24390E9D93EF}"/>
    <cellStyle name="Percent 11 3 3 2" xfId="17726" xr:uid="{E3EE8210-5365-4D46-BF58-FF7A97EDE1FB}"/>
    <cellStyle name="Percent 11 3 3 3" xfId="16383" xr:uid="{283DA87D-9A35-4FB3-9A67-BAA0C087B24D}"/>
    <cellStyle name="Percent 11 3 3 4" xfId="11300" xr:uid="{B22A9ECF-637C-4706-91BF-7EA9E66FD5C6}"/>
    <cellStyle name="Percent 11 3 4" xfId="12828" xr:uid="{EB808F5A-BDC6-4E42-9F55-720766471AAF}"/>
    <cellStyle name="Percent 11 3 4 2" xfId="49948" xr:uid="{8D67B40C-D4DA-48C0-BCB6-068800622249}"/>
    <cellStyle name="Percent 11 3 5" xfId="19287" xr:uid="{99066324-688D-415F-963F-D91005AA19CB}"/>
    <cellStyle name="Percent 11 3 6" xfId="11298" xr:uid="{9C041BA3-9A41-4532-A1F9-B8518AB6B774}"/>
    <cellStyle name="Percent 11 3 7" xfId="6695" xr:uid="{E86C9E40-3A50-4710-BAEA-19FB8EB4D853}"/>
    <cellStyle name="Percent 11 4" xfId="1496" xr:uid="{C8A69789-6F25-4F7F-ABA2-EB99FEACE12B}"/>
    <cellStyle name="Percent 11 4 2" xfId="2629" xr:uid="{F97BBD36-503A-41D3-819F-F5F4DC055D78}"/>
    <cellStyle name="Percent 11 4 2 2" xfId="12831" xr:uid="{50D7573C-D937-47B4-AB02-7A2508E486E8}"/>
    <cellStyle name="Percent 11 4 2 2 2" xfId="49951" xr:uid="{995E7F50-9BC5-4B27-9DB9-92D9B7ED7D96}"/>
    <cellStyle name="Percent 11 4 2 3" xfId="19573" xr:uid="{47A3FCBE-E474-43AE-BB4F-CA4B3D2FF622}"/>
    <cellStyle name="Percent 11 4 2 4" xfId="11302" xr:uid="{F2440093-2357-45CB-87B2-E756957B9511}"/>
    <cellStyle name="Percent 11 4 3" xfId="9497" xr:uid="{98F1CAB6-DEE8-4FF1-92B5-F0EC29B927EF}"/>
    <cellStyle name="Percent 11 4 3 2" xfId="17727" xr:uid="{0487D2B3-5E61-4B2D-A01B-430A214CD612}"/>
    <cellStyle name="Percent 11 4 3 3" xfId="16639" xr:uid="{23078166-4A4A-46DD-92E1-1761074F5F51}"/>
    <cellStyle name="Percent 11 4 3 4" xfId="11303" xr:uid="{BAB191A0-42B8-4B5F-B41C-86AD9B4B3326}"/>
    <cellStyle name="Percent 11 4 4" xfId="12830" xr:uid="{15E1D259-75A4-474C-AB25-049C8D970E75}"/>
    <cellStyle name="Percent 11 4 4 2" xfId="49950" xr:uid="{C6736B16-F4BC-41C4-9652-A192AB2AEC0F}"/>
    <cellStyle name="Percent 11 4 5" xfId="19359" xr:uid="{CBB59B3B-4574-47D1-BE5E-68D2EB8A8ABC}"/>
    <cellStyle name="Percent 11 4 6" xfId="11301" xr:uid="{4C9FE368-BDF4-4C1F-B27B-55CA5C4E96AE}"/>
    <cellStyle name="Percent 11 4 7" xfId="6696" xr:uid="{96494B64-E5A2-4600-8F5F-F0A254DE7799}"/>
    <cellStyle name="Percent 11 5" xfId="1497" xr:uid="{965F5EE4-EFA1-4776-8D6F-AE436FB86176}"/>
    <cellStyle name="Percent 11 5 2" xfId="2630" xr:uid="{DB68AF7C-3998-46FD-A599-FBE9576DFAB9}"/>
    <cellStyle name="Percent 11 5 2 2" xfId="12833" xr:uid="{7AB2CB1B-7890-460C-B503-6817566BCBCC}"/>
    <cellStyle name="Percent 11 5 2 2 2" xfId="49953" xr:uid="{B876E4C3-B598-496C-8B5A-CFEECFB054F4}"/>
    <cellStyle name="Percent 11 5 2 3" xfId="19160" xr:uid="{47886A6F-2889-41D8-BB1F-8BED25C0FBD2}"/>
    <cellStyle name="Percent 11 5 2 4" xfId="11305" xr:uid="{F14761BD-5C33-4ACD-87ED-540D187EECC3}"/>
    <cellStyle name="Percent 11 5 3" xfId="9498" xr:uid="{E8475EA3-985A-421E-AC27-25C9DC8F7A17}"/>
    <cellStyle name="Percent 11 5 3 2" xfId="17728" xr:uid="{59B6D1F3-E504-4444-90CE-73415744847A}"/>
    <cellStyle name="Percent 11 5 3 3" xfId="15421" xr:uid="{68D1ADD7-6A76-44DF-9A1F-62EAEAD3B630}"/>
    <cellStyle name="Percent 11 5 3 4" xfId="11306" xr:uid="{B714D4DE-55E4-48A2-A151-0349136349A1}"/>
    <cellStyle name="Percent 11 5 4" xfId="12832" xr:uid="{549DA210-3ECC-48D8-B275-EFF3FC38E948}"/>
    <cellStyle name="Percent 11 5 4 2" xfId="49952" xr:uid="{38AEC5D5-F7F6-41A4-B5C6-00C86437C3C4}"/>
    <cellStyle name="Percent 11 5 5" xfId="16365" xr:uid="{B878014E-C55D-498E-80DD-F37F79981067}"/>
    <cellStyle name="Percent 11 5 6" xfId="11304" xr:uid="{9C717E99-073D-4912-B53C-63B8ECA5B679}"/>
    <cellStyle name="Percent 11 5 7" xfId="6697" xr:uid="{220E909C-1A1F-4794-8F0F-ECFBF710E383}"/>
    <cellStyle name="Percent 11 6" xfId="1498" xr:uid="{6E391D33-445E-47E0-AB21-1E259A6E4500}"/>
    <cellStyle name="Percent 11 6 2" xfId="2631" xr:uid="{B0EA0428-2D6C-4EBD-812E-4CAB8B78BE6F}"/>
    <cellStyle name="Percent 11 6 2 2" xfId="12835" xr:uid="{6B728722-9EA8-45E1-9979-5B707B5E3B2C}"/>
    <cellStyle name="Percent 11 6 2 2 2" xfId="49955" xr:uid="{4CBB3017-D7E6-4D05-B355-037682E4397D}"/>
    <cellStyle name="Percent 11 6 2 3" xfId="16386" xr:uid="{FDBD3EA1-05FC-4792-A7A1-C763AF8E2B14}"/>
    <cellStyle name="Percent 11 6 2 4" xfId="11308" xr:uid="{D2AA3BC0-A420-40AC-A2E5-23AA42BD49C4}"/>
    <cellStyle name="Percent 11 6 3" xfId="9499" xr:uid="{F30926EA-8499-4107-B0B0-818B63075E5E}"/>
    <cellStyle name="Percent 11 6 3 2" xfId="17729" xr:uid="{947E43AF-8456-4CED-A029-7036AABD2229}"/>
    <cellStyle name="Percent 11 6 3 3" xfId="19361" xr:uid="{5F1484F1-7950-4E2D-A995-B09F9F3CC5DE}"/>
    <cellStyle name="Percent 11 6 3 4" xfId="11309" xr:uid="{5BA895DA-315A-41BC-B584-38B44DE7369B}"/>
    <cellStyle name="Percent 11 6 4" xfId="12834" xr:uid="{1B6268D6-5E46-4673-887B-C26723CD4730}"/>
    <cellStyle name="Percent 11 6 4 2" xfId="49954" xr:uid="{2744D1C1-4AF9-422A-B18B-D53F59B8225E}"/>
    <cellStyle name="Percent 11 6 5" xfId="16731" xr:uid="{4621371C-8A60-4FE5-847E-73E1A22BC71F}"/>
    <cellStyle name="Percent 11 6 6" xfId="11307" xr:uid="{E65C38F8-DF1B-4BC7-BC73-9D507B380355}"/>
    <cellStyle name="Percent 11 6 7" xfId="6698" xr:uid="{9ED8B480-5872-4CB2-9539-CE4C6C65A643}"/>
    <cellStyle name="Percent 11 7" xfId="1499" xr:uid="{FB662878-C9A1-46A6-8CD3-BD626C496943}"/>
    <cellStyle name="Percent 11 7 2" xfId="2632" xr:uid="{2DE1F42F-CF28-4546-B24E-60671F2BA7D4}"/>
    <cellStyle name="Percent 11 7 2 2" xfId="12837" xr:uid="{1E5EACD5-DDF9-4D8F-8184-923F3DC82B1F}"/>
    <cellStyle name="Percent 11 7 2 2 2" xfId="49957" xr:uid="{7498BD22-8276-4C1F-BE5B-CCDACAADCFDB}"/>
    <cellStyle name="Percent 11 7 2 3" xfId="16378" xr:uid="{5F7E56A9-7E0D-45C7-AB60-ECBF7ADD4AD9}"/>
    <cellStyle name="Percent 11 7 2 4" xfId="11311" xr:uid="{4598D6F0-D09D-4B48-ADBD-AE956DFDCA0F}"/>
    <cellStyle name="Percent 11 7 2 5" xfId="6700" xr:uid="{BF1DB31A-2D75-47B2-A90B-618AE914378B}"/>
    <cellStyle name="Percent 11 7 3" xfId="6701" xr:uid="{C10CD734-D231-4401-A5CD-781E212CB46A}"/>
    <cellStyle name="Percent 11 7 3 2" xfId="12838" xr:uid="{DD7C69CF-ABC8-4596-809E-89FD3AB0B876}"/>
    <cellStyle name="Percent 11 7 3 2 2" xfId="49958" xr:uid="{C90EE3F6-9AD8-4172-B79F-9BCCADFCBDAA}"/>
    <cellStyle name="Percent 11 7 3 3" xfId="15295" xr:uid="{39AFE5A3-B4C6-45C0-BE8E-7E3BFFF46467}"/>
    <cellStyle name="Percent 11 7 3 4" xfId="11312" xr:uid="{C1E36444-1B2F-4D27-9296-0901659AE1D6}"/>
    <cellStyle name="Percent 11 7 4" xfId="7868" xr:uid="{408CEB87-9854-4DED-B557-DED09E24FAF8}"/>
    <cellStyle name="Percent 11 7 4 2" xfId="12839" xr:uid="{6009BAEF-F9CB-43D8-B3A6-75356702918D}"/>
    <cellStyle name="Percent 11 7 4 2 2" xfId="49959" xr:uid="{97F2BC0C-7E79-457D-A072-80C9DA0B5211}"/>
    <cellStyle name="Percent 11 7 4 3" xfId="16398" xr:uid="{F3A90E53-AF9F-4A0C-88AA-C45F7A299789}"/>
    <cellStyle name="Percent 11 7 4 4" xfId="11313" xr:uid="{73C88B95-F43D-4A3D-836E-B5E9A5971D3D}"/>
    <cellStyle name="Percent 11 7 5" xfId="9500" xr:uid="{65094788-0B44-493D-9A64-32B973534E62}"/>
    <cellStyle name="Percent 11 7 5 2" xfId="17730" xr:uid="{E83FC34C-784C-40E5-B2FA-E8C2FE3D8350}"/>
    <cellStyle name="Percent 11 7 5 3" xfId="15829" xr:uid="{A6BE4F0D-4BCC-4CD6-9B7D-0CBB6AEAA76F}"/>
    <cellStyle name="Percent 11 7 5 4" xfId="11314" xr:uid="{39A95493-FB58-4A4F-89F4-9DAD353952EE}"/>
    <cellStyle name="Percent 11 7 6" xfId="12836" xr:uid="{7457DB2F-76AD-4D37-B078-D1B8C18692F2}"/>
    <cellStyle name="Percent 11 7 6 2" xfId="49956" xr:uid="{7CF19774-A313-4003-8DC4-E88A71B17B5F}"/>
    <cellStyle name="Percent 11 7 7" xfId="19195" xr:uid="{13F1AD6A-78EB-469B-9263-E0BF67123D01}"/>
    <cellStyle name="Percent 11 7 8" xfId="11310" xr:uid="{F9490C2B-4C0D-4020-8CE9-87719150857D}"/>
    <cellStyle name="Percent 11 7 9" xfId="6699" xr:uid="{0771DE38-6243-46D8-B5C6-0F9C97ACCD30}"/>
    <cellStyle name="Percent 11 8" xfId="1500" xr:uid="{4FC137A7-E511-4810-8E67-EC09ED981FA9}"/>
    <cellStyle name="Percent 11 8 2" xfId="2633" xr:uid="{BD374371-E513-492A-9A45-EACD98C43849}"/>
    <cellStyle name="Percent 11 8 2 2" xfId="12841" xr:uid="{9BD6E721-9B4C-4A5E-9111-37257C2BEFDC}"/>
    <cellStyle name="Percent 11 8 2 2 2" xfId="49961" xr:uid="{F6A8CEAF-8EC2-430E-8DF8-EEB4746D37C2}"/>
    <cellStyle name="Percent 11 8 2 3" xfId="19586" xr:uid="{53014B69-353E-4A79-B88F-545914FD2EB3}"/>
    <cellStyle name="Percent 11 8 2 4" xfId="11316" xr:uid="{E11BA343-392B-4573-8D2A-8856EFAB3622}"/>
    <cellStyle name="Percent 11 8 3" xfId="9501" xr:uid="{7A5094AD-D856-4DB5-A262-D0F7DC93AB52}"/>
    <cellStyle name="Percent 11 8 3 2" xfId="17731" xr:uid="{5DEAF72A-407C-49F7-8888-F61CA8BB2B89}"/>
    <cellStyle name="Percent 11 8 3 3" xfId="16396" xr:uid="{D60FE9C9-8123-4945-ADCB-5FDCB8E5AB59}"/>
    <cellStyle name="Percent 11 8 3 4" xfId="11317" xr:uid="{145B2CF7-BBA3-4E71-B973-DAFBA9258853}"/>
    <cellStyle name="Percent 11 8 4" xfId="12840" xr:uid="{CC209FE5-B887-442B-A96D-2CBE2B6F5CFA}"/>
    <cellStyle name="Percent 11 8 4 2" xfId="49960" xr:uid="{BEFCECAC-3D00-41CD-AD65-0D813A54BC70}"/>
    <cellStyle name="Percent 11 8 5" xfId="19498" xr:uid="{C58EEEFD-E352-44E5-8AC5-949F7CA517D7}"/>
    <cellStyle name="Percent 11 8 6" xfId="11315" xr:uid="{6163CF82-EAEC-47DE-B18C-9545F2394F86}"/>
    <cellStyle name="Percent 11 8 7" xfId="6702" xr:uid="{3C8D9CB4-E745-4C38-926E-8CC32E35EA3D}"/>
    <cellStyle name="Percent 11 9" xfId="2626" xr:uid="{784DABB1-01B9-4444-8F39-EFB53D75398D}"/>
    <cellStyle name="Percent 11 9 2" xfId="12842" xr:uid="{941CC78B-1D29-4A62-A4B0-70CDBA40BB79}"/>
    <cellStyle name="Percent 11 9 2 2" xfId="49962" xr:uid="{91B0505F-F04B-43DD-8631-E6A9410D5945}"/>
    <cellStyle name="Percent 11 9 3" xfId="19081" xr:uid="{13F75E3C-EA57-49D2-B68E-DE3651AAA5D7}"/>
    <cellStyle name="Percent 11 9 4" xfId="11318" xr:uid="{0DBB1C11-F1DB-49AF-9F22-ACD7C1708AD8}"/>
    <cellStyle name="Percent 11 9 5" xfId="6703" xr:uid="{799FF36E-5A31-4C88-A6D1-46AFF3A968C0}"/>
    <cellStyle name="Percent 12" xfId="1501" xr:uid="{AC30277D-6729-4627-AC38-3DAD6670624D}"/>
    <cellStyle name="Percent 12 10" xfId="6704" xr:uid="{685939D3-198D-4E4A-A191-FC33FC4EE111}"/>
    <cellStyle name="Percent 12 10 2" xfId="12844" xr:uid="{E52F87C8-15E4-46E0-9993-41579AB2977E}"/>
    <cellStyle name="Percent 12 10 2 2" xfId="49963" xr:uid="{DDBCFBA0-5BB5-407B-A635-58A2044EBAA4}"/>
    <cellStyle name="Percent 12 10 3" xfId="19440" xr:uid="{32BBED7B-4C89-4D0D-AFCD-EFA713217787}"/>
    <cellStyle name="Percent 12 10 4" xfId="11320" xr:uid="{2FF1EE96-E6C1-4261-9A75-A68E5CB7115B}"/>
    <cellStyle name="Percent 12 11" xfId="12843" xr:uid="{D71D5293-BF0E-4F1D-B321-4BA2059441A8}"/>
    <cellStyle name="Percent 12 11 2" xfId="49964" xr:uid="{2B897328-5A07-485E-92CB-2281CA10BC66}"/>
    <cellStyle name="Percent 12 12" xfId="19192" xr:uid="{D58867BC-BC1E-4834-9B94-76B3A7FB4850}"/>
    <cellStyle name="Percent 12 13" xfId="11319" xr:uid="{4ABD705E-DD40-4386-87A6-10B9678A9265}"/>
    <cellStyle name="Percent 12 2" xfId="1502" xr:uid="{E8178BCC-B7CB-45AF-90B2-65D254FC97A8}"/>
    <cellStyle name="Percent 12 2 2" xfId="2635" xr:uid="{55ED4315-CA5F-46EB-9F41-25A415FCCDDF}"/>
    <cellStyle name="Percent 12 2 2 2" xfId="12846" xr:uid="{43959DB4-1FF9-466E-9064-B18CDB41A820}"/>
    <cellStyle name="Percent 12 2 2 2 2" xfId="49966" xr:uid="{7FB67E49-DA12-43FE-A154-D7F9D84539F3}"/>
    <cellStyle name="Percent 12 2 2 3" xfId="19348" xr:uid="{7E912827-B351-4921-BFDC-9F1A6E1229EF}"/>
    <cellStyle name="Percent 12 2 2 4" xfId="11322" xr:uid="{3C7F49B8-2404-4A1B-B663-5B8FB2796FA9}"/>
    <cellStyle name="Percent 12 2 3" xfId="9502" xr:uid="{A5DC1886-6C87-408E-9FE9-EEB89D6C20CA}"/>
    <cellStyle name="Percent 12 2 3 2" xfId="17732" xr:uid="{23F90789-DE1C-4F40-A0D8-C31C2969BAFE}"/>
    <cellStyle name="Percent 12 2 3 3" xfId="19484" xr:uid="{D82F4865-02DB-46A0-B7F4-ABA46B806E55}"/>
    <cellStyle name="Percent 12 2 3 4" xfId="11323" xr:uid="{C9A6237C-7677-4520-840B-8E66EDCA625A}"/>
    <cellStyle name="Percent 12 2 4" xfId="12845" xr:uid="{A4468B82-1700-4B2E-A039-B15C052198A8}"/>
    <cellStyle name="Percent 12 2 4 2" xfId="49965" xr:uid="{DA720F29-D775-49C6-9005-AD158E3B45EB}"/>
    <cellStyle name="Percent 12 2 5" xfId="19421" xr:uid="{0ACE2BCD-1288-4EE1-AC1D-67E06B7BD7EC}"/>
    <cellStyle name="Percent 12 2 6" xfId="11321" xr:uid="{036FEBEB-0C62-44BF-B096-672D7B1E7036}"/>
    <cellStyle name="Percent 12 2 7" xfId="6705" xr:uid="{5DE882C6-619A-4235-A4A7-79C1B6EEB1F6}"/>
    <cellStyle name="Percent 12 3" xfId="1503" xr:uid="{7A3D81DA-66F8-4D24-BA8E-A7B404DB783E}"/>
    <cellStyle name="Percent 12 3 2" xfId="2636" xr:uid="{3A06790B-ABF1-44CE-ABD0-11EFD154E83B}"/>
    <cellStyle name="Percent 12 3 2 2" xfId="12848" xr:uid="{57A6106F-9B1C-40DE-A9C8-D079D536F532}"/>
    <cellStyle name="Percent 12 3 2 2 2" xfId="49968" xr:uid="{D9EDBA2E-5D5F-4EF4-BD01-F2E12C1B74FC}"/>
    <cellStyle name="Percent 12 3 2 3" xfId="19155" xr:uid="{448C5B7F-592D-4B46-ABB1-0E5DA24AB48F}"/>
    <cellStyle name="Percent 12 3 2 4" xfId="11325" xr:uid="{2F869403-DD0D-4D66-943F-153AFCDE7CE5}"/>
    <cellStyle name="Percent 12 3 3" xfId="9503" xr:uid="{2AD2F268-F454-4508-8FF3-FD5D3F3358F8}"/>
    <cellStyle name="Percent 12 3 3 2" xfId="17733" xr:uid="{C49B1AA4-98CA-46B1-AFEA-865DB7079235}"/>
    <cellStyle name="Percent 12 3 3 3" xfId="15508" xr:uid="{F0E71741-3990-4E69-9021-6D28C48FAFE1}"/>
    <cellStyle name="Percent 12 3 3 4" xfId="11326" xr:uid="{A673ED71-74EA-4B25-87E8-A31C8C6D9326}"/>
    <cellStyle name="Percent 12 3 4" xfId="12847" xr:uid="{1AF161B2-DE7A-4394-913A-3190EE83535A}"/>
    <cellStyle name="Percent 12 3 4 2" xfId="49967" xr:uid="{62EC4E2E-3683-41BC-BB26-1DF85252BE3F}"/>
    <cellStyle name="Percent 12 3 5" xfId="17225" xr:uid="{BF015D7E-7ED4-4DE8-887D-40EC755D77F3}"/>
    <cellStyle name="Percent 12 3 6" xfId="11324" xr:uid="{53170C7E-8D4D-47F9-9DB8-7692F32D00EC}"/>
    <cellStyle name="Percent 12 3 7" xfId="6706" xr:uid="{CB8C7006-2AD4-4235-99D7-F64E60E30626}"/>
    <cellStyle name="Percent 12 4" xfId="1504" xr:uid="{4758BE83-1C89-44DB-A5E5-11DA9EBD6BAE}"/>
    <cellStyle name="Percent 12 4 2" xfId="2637" xr:uid="{D699F7D3-A4BF-4106-9ED1-D1370B9A6123}"/>
    <cellStyle name="Percent 12 4 2 2" xfId="12850" xr:uid="{BAAA4405-8D1C-4760-B2B0-2C1C2A44FB4B}"/>
    <cellStyle name="Percent 12 4 2 2 2" xfId="49970" xr:uid="{A12A22A0-2ADF-47BB-9081-2CCE81D9FB92}"/>
    <cellStyle name="Percent 12 4 2 3" xfId="19503" xr:uid="{3B9E1B6B-2D1F-4F41-8303-414C06637F89}"/>
    <cellStyle name="Percent 12 4 2 4" xfId="11328" xr:uid="{C11F7A3B-DC6D-4BD9-BA91-97ED3426F1DF}"/>
    <cellStyle name="Percent 12 4 3" xfId="9504" xr:uid="{6E7997C5-B973-40BD-B77B-344168803FF2}"/>
    <cellStyle name="Percent 12 4 3 2" xfId="17734" xr:uid="{DC0BB6B6-8884-4019-8EC3-2C4D2F56EEE5}"/>
    <cellStyle name="Percent 12 4 3 3" xfId="19533" xr:uid="{0393C643-6706-48C8-8688-488F00C65CFC}"/>
    <cellStyle name="Percent 12 4 3 4" xfId="11329" xr:uid="{7510FBD5-4387-4D6D-BC24-EA18FA4F27C6}"/>
    <cellStyle name="Percent 12 4 4" xfId="12849" xr:uid="{C2602E02-A4AD-44D8-A03C-CE2D21017F53}"/>
    <cellStyle name="Percent 12 4 4 2" xfId="49969" xr:uid="{7BD10534-EE75-4E76-AEF5-C0D6673FDE4D}"/>
    <cellStyle name="Percent 12 4 5" xfId="15654" xr:uid="{10D11638-C56F-41C1-85B6-CCD17C60016F}"/>
    <cellStyle name="Percent 12 4 6" xfId="11327" xr:uid="{2DB4A0F9-4CFC-4DD7-860A-0C3E4821FDB9}"/>
    <cellStyle name="Percent 12 4 7" xfId="6707" xr:uid="{8F427242-6355-4149-BB57-B1DD2A1FC1F0}"/>
    <cellStyle name="Percent 12 5" xfId="1505" xr:uid="{0A815674-E2C8-4B96-A83D-7A588FDC84A1}"/>
    <cellStyle name="Percent 12 5 2" xfId="2638" xr:uid="{68C5F760-AF8A-469E-8998-B19E1C91210B}"/>
    <cellStyle name="Percent 12 5 2 2" xfId="12852" xr:uid="{A1FFB4A9-497A-4B5E-BE5A-19CDF92A2098}"/>
    <cellStyle name="Percent 12 5 2 2 2" xfId="49972" xr:uid="{CEF634FC-C587-4CA9-B254-ADE3274EE86A}"/>
    <cellStyle name="Percent 12 5 2 3" xfId="15676" xr:uid="{B8A96FAF-7842-4220-9350-B89CCB118E5B}"/>
    <cellStyle name="Percent 12 5 2 4" xfId="11331" xr:uid="{6FD7F911-D3DD-4A06-8CC9-0D6FE6D2EBA1}"/>
    <cellStyle name="Percent 12 5 3" xfId="9505" xr:uid="{39A75EF3-C32D-4B70-AC04-F21028718DC0}"/>
    <cellStyle name="Percent 12 5 3 2" xfId="17735" xr:uid="{D358F7F8-BA04-41B1-8850-399F49196C89}"/>
    <cellStyle name="Percent 12 5 3 3" xfId="16405" xr:uid="{0643DCBA-FEB5-4578-854F-9FBEA2A32476}"/>
    <cellStyle name="Percent 12 5 3 4" xfId="11332" xr:uid="{89175146-9496-4504-AD52-A6D6753FEAAE}"/>
    <cellStyle name="Percent 12 5 4" xfId="12851" xr:uid="{87BA59EF-E41E-43C5-B284-26E32E321E55}"/>
    <cellStyle name="Percent 12 5 4 2" xfId="49971" xr:uid="{00F38D3E-27DC-4ED9-BBF1-8A1DE9AFB81C}"/>
    <cellStyle name="Percent 12 5 5" xfId="19482" xr:uid="{2D22146F-D660-489D-ABF4-CBD5900EA294}"/>
    <cellStyle name="Percent 12 5 6" xfId="11330" xr:uid="{DF78336B-B4C8-4152-9693-49EEDFE87161}"/>
    <cellStyle name="Percent 12 5 7" xfId="6708" xr:uid="{F0FE426E-7DB6-4720-86CC-23DB42543664}"/>
    <cellStyle name="Percent 12 6" xfId="1506" xr:uid="{29360105-837B-42C3-A2EF-B999757E6D5C}"/>
    <cellStyle name="Percent 12 6 2" xfId="2639" xr:uid="{F6E26DD9-0D2B-4A65-858A-54B720E17222}"/>
    <cellStyle name="Percent 12 6 2 2" xfId="12854" xr:uid="{E9927FD7-BF58-4D50-BDE6-7B3FB9442FA9}"/>
    <cellStyle name="Percent 12 6 2 2 2" xfId="49974" xr:uid="{88600FB7-742E-45D7-90A5-3B885C71606A}"/>
    <cellStyle name="Percent 12 6 2 3" xfId="15433" xr:uid="{F0A2B91C-1435-4345-99F3-E15C327163AD}"/>
    <cellStyle name="Percent 12 6 2 4" xfId="11334" xr:uid="{FB52592E-5D0B-43BC-A952-6212AE34A8E2}"/>
    <cellStyle name="Percent 12 6 3" xfId="9506" xr:uid="{A1C5FECB-8BE9-4D93-B46C-46BDE3498265}"/>
    <cellStyle name="Percent 12 6 3 2" xfId="17736" xr:uid="{6305D5D7-9776-4B17-A8FC-F25B48B198AE}"/>
    <cellStyle name="Percent 12 6 3 3" xfId="19335" xr:uid="{ABE0875E-F37B-4851-A636-5559DD6A48B5}"/>
    <cellStyle name="Percent 12 6 3 4" xfId="11335" xr:uid="{5245BB43-DAD8-4219-8388-745E0764DAAD}"/>
    <cellStyle name="Percent 12 6 4" xfId="12853" xr:uid="{D1399C32-0BD8-4E17-B809-E0CCBF7A4184}"/>
    <cellStyle name="Percent 12 6 4 2" xfId="49973" xr:uid="{B62C4DFC-0BA2-4FAE-8A01-CDF3DD3EDEFB}"/>
    <cellStyle name="Percent 12 6 5" xfId="15652" xr:uid="{F4E3D186-F91D-4344-8BFE-B0DD7A645680}"/>
    <cellStyle name="Percent 12 6 6" xfId="11333" xr:uid="{C0E31589-6B67-4AEC-83BD-07E1C67A906E}"/>
    <cellStyle name="Percent 12 6 7" xfId="6709" xr:uid="{AD035487-538D-430D-8C3B-7A71B9E63154}"/>
    <cellStyle name="Percent 12 7" xfId="1507" xr:uid="{7D541090-9788-4140-9222-834D8495E761}"/>
    <cellStyle name="Percent 12 7 2" xfId="2640" xr:uid="{2E4399AD-1DFE-4EF8-9DA7-04969BEE5B5C}"/>
    <cellStyle name="Percent 12 7 2 2" xfId="12856" xr:uid="{69C58DA7-C702-49F9-8F95-11FE8260308F}"/>
    <cellStyle name="Percent 12 7 2 2 2" xfId="49976" xr:uid="{FBFE049E-09FB-4176-8AEE-FD4343A6F7EE}"/>
    <cellStyle name="Percent 12 7 2 3" xfId="19243" xr:uid="{8B973F3C-4051-499F-9EC1-B9C652E84575}"/>
    <cellStyle name="Percent 12 7 2 4" xfId="11337" xr:uid="{C016E886-53F4-4CB7-9B8F-81C4C42AF77A}"/>
    <cellStyle name="Percent 12 7 2 5" xfId="6711" xr:uid="{C104E493-1BC3-4763-A4AE-C378C453F088}"/>
    <cellStyle name="Percent 12 7 3" xfId="6712" xr:uid="{372FB445-D1C3-4FAD-BF1B-661559C77447}"/>
    <cellStyle name="Percent 12 7 3 2" xfId="12857" xr:uid="{DD873E19-77B6-42BF-B4AB-5A81A98E18FE}"/>
    <cellStyle name="Percent 12 7 3 2 2" xfId="49977" xr:uid="{E1FF274E-9E36-45F3-B382-3BFC0F9B19D7}"/>
    <cellStyle name="Percent 12 7 3 3" xfId="16646" xr:uid="{4C28F9B7-F421-41B8-A939-2C47E4FECEF1}"/>
    <cellStyle name="Percent 12 7 3 4" xfId="11338" xr:uid="{0535183D-5FCF-4066-80B8-2ADFE7E289F7}"/>
    <cellStyle name="Percent 12 7 4" xfId="7869" xr:uid="{E0166E1F-40AF-45D7-A494-238FF4349CBF}"/>
    <cellStyle name="Percent 12 7 4 2" xfId="12858" xr:uid="{8C35AF68-58D6-4539-9929-02026919A445}"/>
    <cellStyle name="Percent 12 7 4 2 2" xfId="49978" xr:uid="{A75F5541-E55F-48A9-B5C5-B42909BCE269}"/>
    <cellStyle name="Percent 12 7 4 3" xfId="15721" xr:uid="{A69D27BC-7B03-441F-9F84-14BA4194C521}"/>
    <cellStyle name="Percent 12 7 4 4" xfId="11339" xr:uid="{22A00DBA-0A82-456E-B05A-08D200F932D7}"/>
    <cellStyle name="Percent 12 7 5" xfId="9507" xr:uid="{E21F5484-58B2-4F44-AD57-91C9E14FE845}"/>
    <cellStyle name="Percent 12 7 5 2" xfId="17737" xr:uid="{8FB94B3D-6F07-44A2-BBDC-508B79F630CC}"/>
    <cellStyle name="Percent 12 7 5 3" xfId="19504" xr:uid="{3B33CA35-E77D-431B-A607-A55DBC12D00F}"/>
    <cellStyle name="Percent 12 7 5 4" xfId="11340" xr:uid="{1E7A3583-61F8-4D42-9FC8-09EBE49B3127}"/>
    <cellStyle name="Percent 12 7 6" xfId="12855" xr:uid="{B72BC3A1-7326-4214-8CB5-9E58B93E6FB0}"/>
    <cellStyle name="Percent 12 7 6 2" xfId="49975" xr:uid="{7A2A4BFA-D3BB-464F-9654-7C44EB1EDC2D}"/>
    <cellStyle name="Percent 12 7 7" xfId="19486" xr:uid="{18801DEB-7BB1-4D94-B92B-987361DEB56C}"/>
    <cellStyle name="Percent 12 7 8" xfId="11336" xr:uid="{AF70DBBA-761F-4EF2-8104-42E9C545E556}"/>
    <cellStyle name="Percent 12 7 9" xfId="6710" xr:uid="{2C374D5B-A1CF-45A9-83E1-B3822DA9DC9C}"/>
    <cellStyle name="Percent 12 8" xfId="1508" xr:uid="{E0C188AE-2B29-4C28-8DEF-0B71667CABE1}"/>
    <cellStyle name="Percent 12 8 2" xfId="2641" xr:uid="{66926F6D-C8CC-4A34-81F3-BC2ECE0FCCF3}"/>
    <cellStyle name="Percent 12 8 2 2" xfId="12860" xr:uid="{4754FFB2-95CB-424D-B1C4-049ECE998DF5}"/>
    <cellStyle name="Percent 12 8 2 2 2" xfId="49980" xr:uid="{3B24A14D-9D67-41C7-BAC9-973E0B3988BA}"/>
    <cellStyle name="Percent 12 8 2 3" xfId="19222" xr:uid="{2DC1B0A8-F916-4A1C-9A57-B268772727BC}"/>
    <cellStyle name="Percent 12 8 2 4" xfId="11342" xr:uid="{7F784363-8CF2-4359-81C9-D800DA4117D7}"/>
    <cellStyle name="Percent 12 8 3" xfId="9508" xr:uid="{511D977C-CBA8-4D66-9879-16597022CEF9}"/>
    <cellStyle name="Percent 12 8 3 2" xfId="17738" xr:uid="{75446265-7CEA-4F66-B2CD-3F7FA836B29C}"/>
    <cellStyle name="Percent 12 8 3 3" xfId="16397" xr:uid="{29180E69-946A-4A75-87A9-0D977E79EF77}"/>
    <cellStyle name="Percent 12 8 3 4" xfId="11343" xr:uid="{BEE3917D-3872-48E1-A5C3-9CF49A6AA83F}"/>
    <cellStyle name="Percent 12 8 4" xfId="12859" xr:uid="{1DDF7797-27E7-430F-97C4-EBCB2FF033BC}"/>
    <cellStyle name="Percent 12 8 4 2" xfId="49979" xr:uid="{C37A1010-76C5-46DA-96EF-8B1BBDD955BF}"/>
    <cellStyle name="Percent 12 8 5" xfId="16687" xr:uid="{235ACBC0-F0A9-4422-9328-59BC0C53DBAB}"/>
    <cellStyle name="Percent 12 8 6" xfId="11341" xr:uid="{D1721039-A77B-48C0-A0F0-9B767C1C7973}"/>
    <cellStyle name="Percent 12 8 7" xfId="6713" xr:uid="{8EAAB281-CEE3-45AE-9DA3-CB176B1088B7}"/>
    <cellStyle name="Percent 12 9" xfId="2634" xr:uid="{F42FDDEB-7980-41A8-BC76-DBA7ECEFD407}"/>
    <cellStyle name="Percent 12 9 2" xfId="12861" xr:uid="{FBAC71E8-E8A2-441D-BBC3-A0142ACDEE55}"/>
    <cellStyle name="Percent 12 9 2 2" xfId="49981" xr:uid="{FC54FF83-E560-477C-83CF-C3A33399BC57}"/>
    <cellStyle name="Percent 12 9 3" xfId="16643" xr:uid="{ABAF3089-3532-4D45-BF5C-F88C6AA91C89}"/>
    <cellStyle name="Percent 12 9 4" xfId="11344" xr:uid="{51BBE73F-9EDA-41DB-B687-EF7863D27D61}"/>
    <cellStyle name="Percent 12 9 5" xfId="6714" xr:uid="{52F2BEE3-2214-41DF-BB0D-9CF2A0D3D848}"/>
    <cellStyle name="Percent 13" xfId="1509" xr:uid="{C6910C60-62B9-45E7-8516-89886E64D554}"/>
    <cellStyle name="Percent 13 10" xfId="6715" xr:uid="{9CE17BFC-3A8C-4AEB-98A4-14151F45B1EF}"/>
    <cellStyle name="Percent 13 10 2" xfId="12863" xr:uid="{240BBDE5-FEE8-42C8-B83E-259ED33E5E42}"/>
    <cellStyle name="Percent 13 10 2 2" xfId="49982" xr:uid="{772EA8A7-E53A-48E6-8B96-FF4DA31942F2}"/>
    <cellStyle name="Percent 13 10 3" xfId="19566" xr:uid="{F808F1D4-CC54-4DAF-996C-0DBDC5DDA6A3}"/>
    <cellStyle name="Percent 13 10 4" xfId="11346" xr:uid="{2D743863-9025-4D1E-AA03-FC5671CF999D}"/>
    <cellStyle name="Percent 13 11" xfId="12862" xr:uid="{CA40C12E-85AC-4874-851F-870DBC87E0A5}"/>
    <cellStyle name="Percent 13 11 2" xfId="49983" xr:uid="{8A6D5F0B-E157-4DE0-9340-20501C1FF51C}"/>
    <cellStyle name="Percent 13 12" xfId="15626" xr:uid="{D56CCC13-7D7B-4A99-8FF5-F8747B1C5DF7}"/>
    <cellStyle name="Percent 13 13" xfId="11345" xr:uid="{9F8186EC-F709-4044-915E-83917D9D65AA}"/>
    <cellStyle name="Percent 13 2" xfId="1510" xr:uid="{ECD22134-08D8-470A-A667-1E8822766EB5}"/>
    <cellStyle name="Percent 13 2 2" xfId="2643" xr:uid="{AEC5AC3A-95A2-42D9-8D05-FDF2A4A3991B}"/>
    <cellStyle name="Percent 13 2 2 2" xfId="12865" xr:uid="{CB592766-631E-487B-8A85-A1591FD39D6D}"/>
    <cellStyle name="Percent 13 2 2 2 2" xfId="49984" xr:uid="{C5B21B18-E1F5-4F89-998A-76A72CDFD510}"/>
    <cellStyle name="Percent 13 2 2 3" xfId="15800" xr:uid="{10195A5C-A650-4C25-94B3-59DA8B88069A}"/>
    <cellStyle name="Percent 13 2 2 4" xfId="11348" xr:uid="{12892DE2-DD4E-4433-AF8B-837043D5187E}"/>
    <cellStyle name="Percent 13 2 3" xfId="9509" xr:uid="{A9AD2264-40E6-4FEA-A499-1F7C32869C01}"/>
    <cellStyle name="Percent 13 2 3 2" xfId="17739" xr:uid="{17E51060-1BB9-4DEA-A669-C759557A0537}"/>
    <cellStyle name="Percent 13 2 3 3" xfId="16413" xr:uid="{655E2CBE-B1CA-442A-A069-49A0147AC095}"/>
    <cellStyle name="Percent 13 2 3 4" xfId="11349" xr:uid="{A20FC54F-7626-4AFC-994F-E51DFC40453E}"/>
    <cellStyle name="Percent 13 2 4" xfId="12864" xr:uid="{67C73DF0-1CFB-4FEB-B437-81081CAEAA95}"/>
    <cellStyle name="Percent 13 2 4 2" xfId="49985" xr:uid="{1B656B0B-3FCF-4FCA-ACA1-607DF5668454}"/>
    <cellStyle name="Percent 13 2 5" xfId="19577" xr:uid="{1761FAB8-B985-421E-B40E-15BFBCE31A3E}"/>
    <cellStyle name="Percent 13 2 6" xfId="11347" xr:uid="{AFD3865E-5620-424E-9325-3A2CB5F724B1}"/>
    <cellStyle name="Percent 13 2 7" xfId="6716" xr:uid="{F262D4F9-CA7B-4181-BD7E-AD492D440BB0}"/>
    <cellStyle name="Percent 13 3" xfId="1511" xr:uid="{A63E7802-636F-43A5-825A-A76B3362BB65}"/>
    <cellStyle name="Percent 13 3 2" xfId="2644" xr:uid="{BEE4678A-F739-4FDB-966B-27C7C2358E45}"/>
    <cellStyle name="Percent 13 3 2 2" xfId="12867" xr:uid="{A12181BA-E12E-464E-BB13-998044A08360}"/>
    <cellStyle name="Percent 13 3 2 2 2" xfId="49986" xr:uid="{CDB3E405-314E-4D14-B7DD-F2585A6F847C}"/>
    <cellStyle name="Percent 13 3 2 3" xfId="15415" xr:uid="{E5A2D476-736A-45BD-810E-256227505FBD}"/>
    <cellStyle name="Percent 13 3 2 4" xfId="11351" xr:uid="{BA3744FC-8D57-42F4-98F7-E1CCFF1D8A1D}"/>
    <cellStyle name="Percent 13 3 3" xfId="9510" xr:uid="{E25F682A-BF71-4910-95BB-6D8898D836DA}"/>
    <cellStyle name="Percent 13 3 3 2" xfId="17740" xr:uid="{416CFDAD-25AB-4D7D-92AD-CAA0DF50C2A0}"/>
    <cellStyle name="Percent 13 3 3 3" xfId="19522" xr:uid="{BD7524D4-286C-4D3E-AF63-5DB65F6EF8F5}"/>
    <cellStyle name="Percent 13 3 3 4" xfId="11352" xr:uid="{975A118D-9547-4E2D-9974-51C627C40826}"/>
    <cellStyle name="Percent 13 3 4" xfId="12866" xr:uid="{2AB8C03C-69D5-4955-99C9-659DACC8E22B}"/>
    <cellStyle name="Percent 13 3 4 2" xfId="49987" xr:uid="{B6AD2300-9DA0-416A-BEAB-97874CCBCDFF}"/>
    <cellStyle name="Percent 13 3 5" xfId="19538" xr:uid="{B020A4A2-3A95-430D-BA92-EAFE4B5538F9}"/>
    <cellStyle name="Percent 13 3 6" xfId="11350" xr:uid="{45611D6C-1EFE-442F-A032-278B61D4F767}"/>
    <cellStyle name="Percent 13 3 7" xfId="6717" xr:uid="{D74CB82F-DEDA-458D-91EC-D0D15DF0C21D}"/>
    <cellStyle name="Percent 13 4" xfId="1512" xr:uid="{2732E9F4-DA2A-4EA0-9A97-702FE021A0A2}"/>
    <cellStyle name="Percent 13 4 2" xfId="2645" xr:uid="{252D8E6C-2E4B-4086-975D-5AA7FEA7132F}"/>
    <cellStyle name="Percent 13 4 2 2" xfId="12869" xr:uid="{0D33F9AB-8995-4A36-8C94-B0221A9CFDE7}"/>
    <cellStyle name="Percent 13 4 2 2 2" xfId="49988" xr:uid="{71376C18-8B58-4211-923C-2885FC56E233}"/>
    <cellStyle name="Percent 13 4 2 3" xfId="19189" xr:uid="{4BB9A370-D677-451A-9E9B-35FB968D8551}"/>
    <cellStyle name="Percent 13 4 2 4" xfId="11354" xr:uid="{FB6E9531-1659-49C0-9FFD-75A6BF464DFA}"/>
    <cellStyle name="Percent 13 4 3" xfId="9511" xr:uid="{A4E37602-4FEF-40F9-A7B4-A839EB74DBFE}"/>
    <cellStyle name="Percent 13 4 3 2" xfId="17741" xr:uid="{F3A2AC04-4AA9-49A7-8ACA-2C34D3434AFB}"/>
    <cellStyle name="Percent 13 4 3 3" xfId="15691" xr:uid="{53BB0501-5F21-4FC4-957E-45AA8E2E8422}"/>
    <cellStyle name="Percent 13 4 3 4" xfId="11355" xr:uid="{9891DBD4-7EF2-48EA-ADB4-492D681BBF7D}"/>
    <cellStyle name="Percent 13 4 4" xfId="12868" xr:uid="{BD71D3BF-A5A4-4AFC-AEF1-E9C212716861}"/>
    <cellStyle name="Percent 13 4 4 2" xfId="49989" xr:uid="{1BAB1F4D-32FD-4E50-A551-E57B1BEDFF14}"/>
    <cellStyle name="Percent 13 4 5" xfId="19073" xr:uid="{C5F75FBB-D6CB-4EA3-997B-CA4E7BC6DAF1}"/>
    <cellStyle name="Percent 13 4 6" xfId="11353" xr:uid="{7EDDD7BF-689F-403D-8223-6B441E8349DC}"/>
    <cellStyle name="Percent 13 4 7" xfId="6718" xr:uid="{FC176F24-6F35-4CE2-896D-DD94A61F23E1}"/>
    <cellStyle name="Percent 13 5" xfId="1513" xr:uid="{3117367A-DD3B-44FE-B793-C39722CDB76A}"/>
    <cellStyle name="Percent 13 5 2" xfId="2646" xr:uid="{0526FED0-CFA0-4269-BE8B-89DEC46B9256}"/>
    <cellStyle name="Percent 13 5 2 2" xfId="12871" xr:uid="{F70A618F-06EC-48EE-8BA4-9C924DDFB4D9}"/>
    <cellStyle name="Percent 13 5 2 2 2" xfId="49990" xr:uid="{77966A85-D911-4B82-BDF9-2EFC4F5B72B6}"/>
    <cellStyle name="Percent 13 5 2 3" xfId="19231" xr:uid="{2EB74751-0251-4B71-8892-D1194F58D018}"/>
    <cellStyle name="Percent 13 5 2 4" xfId="11357" xr:uid="{DF471229-178B-4BA4-B300-5C04FBC93EF6}"/>
    <cellStyle name="Percent 13 5 3" xfId="9512" xr:uid="{0C762FAF-7C9E-4E72-8AA6-5FBB0D0B30FB}"/>
    <cellStyle name="Percent 13 5 3 2" xfId="17742" xr:uid="{A9166F0F-1B84-4F7C-829F-D5011F4D9DB7}"/>
    <cellStyle name="Percent 13 5 3 3" xfId="15370" xr:uid="{D1B06391-7AD0-4D7E-9F18-E82D1457489C}"/>
    <cellStyle name="Percent 13 5 3 4" xfId="11358" xr:uid="{7D35DA73-E72D-4AAE-92C9-4AB2CACA478E}"/>
    <cellStyle name="Percent 13 5 4" xfId="12870" xr:uid="{9B92E3C1-AD90-4A7F-A58B-C03025257FCE}"/>
    <cellStyle name="Percent 13 5 4 2" xfId="49991" xr:uid="{CEFA6BDC-7A7F-4C5E-956F-557D76806B89}"/>
    <cellStyle name="Percent 13 5 5" xfId="19196" xr:uid="{05F1CF2C-790B-49D7-9CBA-36A577CB9D62}"/>
    <cellStyle name="Percent 13 5 6" xfId="11356" xr:uid="{38F3726B-2FDC-4CBC-9446-E6CC07E713A1}"/>
    <cellStyle name="Percent 13 5 7" xfId="6719" xr:uid="{ACC13905-6EF4-4CC8-BCD2-748EA0DBEDD5}"/>
    <cellStyle name="Percent 13 6" xfId="1514" xr:uid="{1B7AB023-17F4-4D6D-AC24-6D73F68269BD}"/>
    <cellStyle name="Percent 13 6 2" xfId="2647" xr:uid="{F344B715-8528-4896-906B-0EA8ABD743CD}"/>
    <cellStyle name="Percent 13 6 2 2" xfId="12873" xr:uid="{38F66B3A-2E0E-4EB6-BDDF-B0B30428C7F6}"/>
    <cellStyle name="Percent 13 6 2 2 2" xfId="49992" xr:uid="{3B8C60AC-7B15-4D1E-A0F2-4FC86F7141FC}"/>
    <cellStyle name="Percent 13 6 2 3" xfId="19391" xr:uid="{3FF6519A-8CD7-44BD-AFE1-96937370D9A0}"/>
    <cellStyle name="Percent 13 6 2 4" xfId="11360" xr:uid="{2346EE8E-5E7C-474C-A5EF-24BB0A836EAA}"/>
    <cellStyle name="Percent 13 6 3" xfId="9513" xr:uid="{CF0B1A79-B9DA-4E15-9EFF-00596F4CCBDF}"/>
    <cellStyle name="Percent 13 6 3 2" xfId="17743" xr:uid="{FF183105-30DD-4E72-8949-48FBB35439AB}"/>
    <cellStyle name="Percent 13 6 3 3" xfId="16804" xr:uid="{486DC2B8-C5A8-41A3-90B5-00858AB5BE63}"/>
    <cellStyle name="Percent 13 6 3 4" xfId="11361" xr:uid="{4ADF4A6F-AAB5-4081-8C9B-F6220DF3059F}"/>
    <cellStyle name="Percent 13 6 4" xfId="12872" xr:uid="{3687244E-31D5-41D4-A1D9-B3E265C2F06A}"/>
    <cellStyle name="Percent 13 6 4 2" xfId="49993" xr:uid="{B168EB6E-F1DA-4CC1-8EB5-AF967FF3B19E}"/>
    <cellStyle name="Percent 13 6 5" xfId="15396" xr:uid="{BB93CD35-4DFE-4DF4-8110-84AB8AEB3890}"/>
    <cellStyle name="Percent 13 6 6" xfId="11359" xr:uid="{FD704C34-624E-48B4-8658-48D2E6B60519}"/>
    <cellStyle name="Percent 13 6 7" xfId="6720" xr:uid="{6094EE77-7A55-43DD-8C87-D174426C803B}"/>
    <cellStyle name="Percent 13 7" xfId="1515" xr:uid="{821DD245-D070-4D09-80C8-7721D11F600A}"/>
    <cellStyle name="Percent 13 7 2" xfId="2648" xr:uid="{B3689259-08AC-4E26-A768-F3F04B540CBD}"/>
    <cellStyle name="Percent 13 7 2 2" xfId="12875" xr:uid="{FB911CDE-8927-4ACB-AB31-F9C68C55AC60}"/>
    <cellStyle name="Percent 13 7 2 2 2" xfId="49994" xr:uid="{765CDB96-1415-40EA-998E-8286AC9E3BAE}"/>
    <cellStyle name="Percent 13 7 2 3" xfId="19062" xr:uid="{7E377126-27D3-44A0-A035-41E60DFA56B3}"/>
    <cellStyle name="Percent 13 7 2 4" xfId="11363" xr:uid="{D8B3CBFD-432D-4AD8-8542-E98E5C74E2D2}"/>
    <cellStyle name="Percent 13 7 2 5" xfId="6722" xr:uid="{692EA899-4A0F-4407-8B0D-85C6CCA71559}"/>
    <cellStyle name="Percent 13 7 3" xfId="6723" xr:uid="{BF065C11-37BE-41DD-8063-9A15604E8761}"/>
    <cellStyle name="Percent 13 7 3 2" xfId="12876" xr:uid="{D0A6E498-F26A-4BD6-AEA9-91A892357B2E}"/>
    <cellStyle name="Percent 13 7 3 2 2" xfId="49995" xr:uid="{3554F578-D0FC-498E-A77B-E9B078697E8B}"/>
    <cellStyle name="Percent 13 7 3 3" xfId="16671" xr:uid="{46629978-4A36-4DA2-B5E7-DF553A561956}"/>
    <cellStyle name="Percent 13 7 3 4" xfId="11364" xr:uid="{61C91840-D616-423B-AEFF-337674B63444}"/>
    <cellStyle name="Percent 13 7 4" xfId="7870" xr:uid="{AE29D22B-6343-4D39-90F4-3FD16A6C880D}"/>
    <cellStyle name="Percent 13 7 4 2" xfId="12877" xr:uid="{451E0BBA-C19D-419D-B0E0-B9C2CB31C6F5}"/>
    <cellStyle name="Percent 13 7 4 2 2" xfId="49996" xr:uid="{0A552978-8B7E-4C0D-A9AE-2A2B16F1DD80}"/>
    <cellStyle name="Percent 13 7 4 3" xfId="19129" xr:uid="{34703848-B490-4FF0-A239-A6ED15D4DA0B}"/>
    <cellStyle name="Percent 13 7 4 4" xfId="11365" xr:uid="{8E5C3DB9-22E8-4256-82BA-461728EB4B27}"/>
    <cellStyle name="Percent 13 7 5" xfId="9514" xr:uid="{A1CFA20F-05D9-45FE-B237-E51EC2EDD869}"/>
    <cellStyle name="Percent 13 7 5 2" xfId="17744" xr:uid="{80B5EEB3-8E32-45BA-BE24-1349998C341C}"/>
    <cellStyle name="Percent 13 7 5 3" xfId="19272" xr:uid="{52ADEACD-837D-490E-8E4A-AA34B73B43D5}"/>
    <cellStyle name="Percent 13 7 5 4" xfId="11366" xr:uid="{88606844-8A28-4CDD-BBAA-3B1DB2F0C9E7}"/>
    <cellStyle name="Percent 13 7 6" xfId="12874" xr:uid="{99AE6337-7F3B-4A67-8E44-862DD9B868EE}"/>
    <cellStyle name="Percent 13 7 6 2" xfId="49997" xr:uid="{5ABB4080-C321-4884-8C14-A449D4222602}"/>
    <cellStyle name="Percent 13 7 7" xfId="15840" xr:uid="{2C84F09C-6913-49D6-841A-05D7D8F131DA}"/>
    <cellStyle name="Percent 13 7 8" xfId="11362" xr:uid="{816C5004-A4BD-4590-880C-D3B9A8875F86}"/>
    <cellStyle name="Percent 13 7 9" xfId="6721" xr:uid="{9B5AD801-6700-434C-AFCB-32754EC2FD84}"/>
    <cellStyle name="Percent 13 8" xfId="1516" xr:uid="{BE7D36E9-5409-4DAB-9441-0C9C8F2CCC59}"/>
    <cellStyle name="Percent 13 8 2" xfId="2649" xr:uid="{B2905810-ECF6-4367-8FFA-7B739A8DB4FB}"/>
    <cellStyle name="Percent 13 8 2 2" xfId="12879" xr:uid="{0FAC3A3A-D3C5-44B3-BBFD-CD21A339C71A}"/>
    <cellStyle name="Percent 13 8 2 2 2" xfId="49998" xr:uid="{F3D9117A-A68E-4D38-A90B-6AAA47B5C17F}"/>
    <cellStyle name="Percent 13 8 2 3" xfId="19513" xr:uid="{0F6C71A4-48B8-4359-8DF5-09FE5BA3D533}"/>
    <cellStyle name="Percent 13 8 2 4" xfId="11368" xr:uid="{3398584C-4BCD-468F-B9E5-61769FBBFDB9}"/>
    <cellStyle name="Percent 13 8 3" xfId="9515" xr:uid="{3860A71F-6A34-4604-9155-03103EF0C41C}"/>
    <cellStyle name="Percent 13 8 3 2" xfId="17745" xr:uid="{776F5575-478A-4212-B8A1-A70BF745B2D6}"/>
    <cellStyle name="Percent 13 8 3 3" xfId="15823" xr:uid="{6D298BCC-D494-409F-91A5-F9E581B07DA2}"/>
    <cellStyle name="Percent 13 8 3 4" xfId="11369" xr:uid="{1223703C-51E4-4F08-8F1D-65FA787BEAF6}"/>
    <cellStyle name="Percent 13 8 4" xfId="12878" xr:uid="{F37EF5FC-ADB2-4B97-96D6-C6A411C66978}"/>
    <cellStyle name="Percent 13 8 4 2" xfId="49999" xr:uid="{D38E270A-3DED-46CC-9006-7E7CEE0D1747}"/>
    <cellStyle name="Percent 13 8 5" xfId="15488" xr:uid="{317C4DFE-C696-4C1F-B82C-112837A732B1}"/>
    <cellStyle name="Percent 13 8 6" xfId="11367" xr:uid="{3A6D737E-3D2D-4390-8222-E66F69208B00}"/>
    <cellStyle name="Percent 13 8 7" xfId="6724" xr:uid="{BF356498-4BF1-4E64-87B1-F7D42D0A74E1}"/>
    <cellStyle name="Percent 13 9" xfId="2642" xr:uid="{999C4AF7-8127-448A-AF6D-1D7A8B55C2F6}"/>
    <cellStyle name="Percent 13 9 2" xfId="12880" xr:uid="{1E87A5A5-D9BC-4C1A-9802-B0E26AFD896F}"/>
    <cellStyle name="Percent 13 9 2 2" xfId="50000" xr:uid="{0876BBA7-31F8-4FBA-BF50-14761E076F92}"/>
    <cellStyle name="Percent 13 9 3" xfId="19216" xr:uid="{4BAB8D60-D0EB-45A6-8979-068153142117}"/>
    <cellStyle name="Percent 13 9 4" xfId="11370" xr:uid="{E76F9DD9-B13A-48F2-8BF8-03B91EFC62EA}"/>
    <cellStyle name="Percent 13 9 5" xfId="6725" xr:uid="{4729B6E7-E557-4554-B172-279E696107DD}"/>
    <cellStyle name="Percent 14" xfId="1517" xr:uid="{935C50BA-ED44-4DF8-964F-046AEB81448D}"/>
    <cellStyle name="Percent 14 10" xfId="6726" xr:uid="{0619D3FE-BB3D-4D46-A5E7-3AAFD2B9A53D}"/>
    <cellStyle name="Percent 14 10 2" xfId="12882" xr:uid="{097231D5-E5FD-4CAF-801E-92570696B0F2}"/>
    <cellStyle name="Percent 14 10 2 2" xfId="50001" xr:uid="{DF70E61E-9CE3-4858-BD8E-2F3508B1C0F4}"/>
    <cellStyle name="Percent 14 10 3" xfId="15538" xr:uid="{3D53AC18-B26C-44AD-99B1-0BE9CC5AE032}"/>
    <cellStyle name="Percent 14 10 4" xfId="11372" xr:uid="{7F13E033-DBFC-4B4F-BAE8-EE828D9D0BDE}"/>
    <cellStyle name="Percent 14 11" xfId="12881" xr:uid="{17083C60-9E93-4284-B7B9-5C7253DB88F3}"/>
    <cellStyle name="Percent 14 11 2" xfId="50002" xr:uid="{1E4A1C3F-E79D-41E0-80A5-9E30EE0C199C}"/>
    <cellStyle name="Percent 14 12" xfId="15504" xr:uid="{08D3A9D0-199D-4FB8-8F21-747E842B7D01}"/>
    <cellStyle name="Percent 14 13" xfId="11371" xr:uid="{3583B861-3F79-4CB7-88A3-244CA749EF78}"/>
    <cellStyle name="Percent 14 2" xfId="1518" xr:uid="{C81E6A2C-6657-4EBF-A01E-A83A03ACD30D}"/>
    <cellStyle name="Percent 14 2 2" xfId="2651" xr:uid="{A39ECD6C-C5DF-4DE4-B672-576E65CC75F3}"/>
    <cellStyle name="Percent 14 2 2 2" xfId="12884" xr:uid="{F7D755A4-0129-476D-B4F1-3B2956766D69}"/>
    <cellStyle name="Percent 14 2 2 2 2" xfId="50003" xr:uid="{6040CA6D-0BD1-4022-BBBA-C512B92EC03C}"/>
    <cellStyle name="Percent 14 2 2 3" xfId="16391" xr:uid="{3A2F507F-B976-4D24-B002-77CC2122F096}"/>
    <cellStyle name="Percent 14 2 2 4" xfId="11374" xr:uid="{ADB7DA92-7341-41C4-AF08-8A78870DECF2}"/>
    <cellStyle name="Percent 14 2 3" xfId="9516" xr:uid="{71A025A6-89E8-4337-9871-510FEFD0D124}"/>
    <cellStyle name="Percent 14 2 3 2" xfId="17746" xr:uid="{9FEB128E-A08E-45F4-AA78-063689826C86}"/>
    <cellStyle name="Percent 14 2 3 3" xfId="15821" xr:uid="{28777704-382A-4A04-AEA2-B58578019126}"/>
    <cellStyle name="Percent 14 2 3 4" xfId="11375" xr:uid="{62E37CC7-2348-42EB-A87E-367F281387DC}"/>
    <cellStyle name="Percent 14 2 4" xfId="12883" xr:uid="{3D35A56E-9D47-4149-BA85-02072F710C37}"/>
    <cellStyle name="Percent 14 2 4 2" xfId="50004" xr:uid="{40BC6121-E52B-4A0A-81F1-36BD3FBB1121}"/>
    <cellStyle name="Percent 14 2 5" xfId="15780" xr:uid="{0D747A43-9CDD-474B-9F03-9EBD5463DB69}"/>
    <cellStyle name="Percent 14 2 6" xfId="11373" xr:uid="{F22872DF-9FAE-4D6B-89AB-092EEEB0625E}"/>
    <cellStyle name="Percent 14 2 7" xfId="6727" xr:uid="{D3648BB2-F80C-481C-BF3E-E2DEABEF9B26}"/>
    <cellStyle name="Percent 14 3" xfId="1519" xr:uid="{52022E3B-A895-4F9D-B2BB-67BF9FCB3D2F}"/>
    <cellStyle name="Percent 14 3 2" xfId="2652" xr:uid="{CAB8F69A-0DD5-41D3-BED8-6EE5847228A9}"/>
    <cellStyle name="Percent 14 3 2 2" xfId="12886" xr:uid="{A839F0C0-2BBF-475A-8E1C-EF8F35CA3269}"/>
    <cellStyle name="Percent 14 3 2 2 2" xfId="50005" xr:uid="{47E91988-E53B-4CD3-B4A9-2475751804A4}"/>
    <cellStyle name="Percent 14 3 2 3" xfId="19578" xr:uid="{AE6B7B4A-2CA4-4247-B6F2-3FFC57C258CF}"/>
    <cellStyle name="Percent 14 3 2 4" xfId="11377" xr:uid="{4C79D761-E5C1-4BC3-B008-753E1664F76A}"/>
    <cellStyle name="Percent 14 3 3" xfId="9517" xr:uid="{455AF019-3ABF-4C74-A2D7-7147D61C2A14}"/>
    <cellStyle name="Percent 14 3 3 2" xfId="17747" xr:uid="{CEDBD8C7-1D4B-4E5E-B714-5C23203A1F38}"/>
    <cellStyle name="Percent 14 3 3 3" xfId="15497" xr:uid="{F197E20E-1947-468A-84B5-CFA4ED973A10}"/>
    <cellStyle name="Percent 14 3 3 4" xfId="11378" xr:uid="{84C13EDE-DB58-43BC-8686-72528800D197}"/>
    <cellStyle name="Percent 14 3 4" xfId="12885" xr:uid="{AA01BC2D-FD46-49A0-9E2E-25438B5823AC}"/>
    <cellStyle name="Percent 14 3 4 2" xfId="50006" xr:uid="{2A8C6DB6-95F3-4AB5-A68C-8BD1730055D4}"/>
    <cellStyle name="Percent 14 3 5" xfId="15533" xr:uid="{1BB2C88C-8A78-41B1-8572-BCD838876896}"/>
    <cellStyle name="Percent 14 3 6" xfId="11376" xr:uid="{47AA92CC-37FE-4DDF-8BFF-035560B9140F}"/>
    <cellStyle name="Percent 14 3 7" xfId="6728" xr:uid="{EE1425E4-7146-4710-904B-CC08846483C8}"/>
    <cellStyle name="Percent 14 4" xfId="1520" xr:uid="{D2847340-0ADC-4D94-A5E8-AD683285433B}"/>
    <cellStyle name="Percent 14 4 2" xfId="2653" xr:uid="{EB510F22-3D89-49C1-BCFC-61C6BAC73E5A}"/>
    <cellStyle name="Percent 14 4 2 2" xfId="12888" xr:uid="{13779605-EB8E-4156-86BC-C00D019562F9}"/>
    <cellStyle name="Percent 14 4 2 2 2" xfId="50007" xr:uid="{47777361-9789-428A-AA8C-94BC5AB8C60F}"/>
    <cellStyle name="Percent 14 4 2 3" xfId="15729" xr:uid="{6DA83A37-6122-471D-B853-920AD2A67E75}"/>
    <cellStyle name="Percent 14 4 2 4" xfId="11380" xr:uid="{AEDFF41D-E557-4059-A866-C1CADF675D1D}"/>
    <cellStyle name="Percent 14 4 3" xfId="9518" xr:uid="{0659CB43-5857-4BFC-8818-BE2076758092}"/>
    <cellStyle name="Percent 14 4 3 2" xfId="17748" xr:uid="{CA33BDAC-3FF5-42A8-A12C-0F1E104F08E9}"/>
    <cellStyle name="Percent 14 4 3 3" xfId="16815" xr:uid="{F81E5F6F-DFE5-4F63-BA83-BAFA91024635}"/>
    <cellStyle name="Percent 14 4 3 4" xfId="11381" xr:uid="{AF359BC0-884B-4797-B086-7ECB9579E1EC}"/>
    <cellStyle name="Percent 14 4 4" xfId="12887" xr:uid="{30926B4D-6A77-4410-B5EB-1E9EE879BE22}"/>
    <cellStyle name="Percent 14 4 4 2" xfId="50008" xr:uid="{253D0218-1D28-4634-98AD-CB04D0B71682}"/>
    <cellStyle name="Percent 14 4 5" xfId="16403" xr:uid="{03615BA5-9A08-4508-85E7-815AA3C23BE1}"/>
    <cellStyle name="Percent 14 4 6" xfId="11379" xr:uid="{C637D27C-DE01-45B9-8F80-BAA0270BCCF0}"/>
    <cellStyle name="Percent 14 4 7" xfId="6729" xr:uid="{385FA52D-C099-4E91-AF3C-CC0DDC063026}"/>
    <cellStyle name="Percent 14 5" xfId="1521" xr:uid="{34B4B252-B7A2-486D-8A7F-7BFA1E45C068}"/>
    <cellStyle name="Percent 14 5 2" xfId="2654" xr:uid="{779F2663-60E9-47F8-8394-0D1C0A0FA801}"/>
    <cellStyle name="Percent 14 5 2 2" xfId="12890" xr:uid="{0C2F6F44-2881-4081-9CC0-92573C5D1EC4}"/>
    <cellStyle name="Percent 14 5 2 2 2" xfId="50009" xr:uid="{1555392B-F377-409B-B261-B0C61A3DE9A4}"/>
    <cellStyle name="Percent 14 5 2 3" xfId="16721" xr:uid="{FC4ADBC2-FF4B-40B7-9C51-0538F9CD69CB}"/>
    <cellStyle name="Percent 14 5 2 4" xfId="11383" xr:uid="{889727A3-E232-4FEE-9F39-6AF1B574851B}"/>
    <cellStyle name="Percent 14 5 3" xfId="9519" xr:uid="{6113DA25-CE07-4F8C-A2D8-C795AD3D4FEE}"/>
    <cellStyle name="Percent 14 5 3 2" xfId="17749" xr:uid="{6BD9C01B-2427-48D6-B0D4-C2BFF2EF79BC}"/>
    <cellStyle name="Percent 14 5 3 3" xfId="16630" xr:uid="{AE78F245-276C-4592-95D0-C4EAFE8573C1}"/>
    <cellStyle name="Percent 14 5 3 4" xfId="11384" xr:uid="{F5119795-FC56-4C89-B545-EBD80B27295C}"/>
    <cellStyle name="Percent 14 5 4" xfId="12889" xr:uid="{B3FAB426-1B46-4F67-8CA8-F4A373CD8A09}"/>
    <cellStyle name="Percent 14 5 4 2" xfId="50010" xr:uid="{41532025-940A-42FE-9E22-C8702ABC941F}"/>
    <cellStyle name="Percent 14 5 5" xfId="19244" xr:uid="{6E6A178D-B9EF-4F03-82C4-1C4E792C3193}"/>
    <cellStyle name="Percent 14 5 6" xfId="11382" xr:uid="{4B514189-D0E5-4343-9554-C36DFCF6B5F1}"/>
    <cellStyle name="Percent 14 5 7" xfId="6730" xr:uid="{2056F76C-AD00-4BBB-BF97-E0D827D7B1CF}"/>
    <cellStyle name="Percent 14 6" xfId="1522" xr:uid="{FFF23F5D-C7EF-43D0-B1DA-DC9AF5AE78DF}"/>
    <cellStyle name="Percent 14 6 2" xfId="2655" xr:uid="{DDB62091-4D7D-44FB-ABEA-8C8A31BF7018}"/>
    <cellStyle name="Percent 14 6 2 2" xfId="12892" xr:uid="{DED6F683-201D-4199-88DD-B26A28D4B78C}"/>
    <cellStyle name="Percent 14 6 2 2 2" xfId="50011" xr:uid="{BB79F94B-90FD-4616-A8B6-25C36EC3196A}"/>
    <cellStyle name="Percent 14 6 2 3" xfId="19206" xr:uid="{1C1DD7D9-6EA0-4461-9F8C-7BC080152836}"/>
    <cellStyle name="Percent 14 6 2 4" xfId="11386" xr:uid="{4476662C-1B79-422E-865D-E46EA3BB8437}"/>
    <cellStyle name="Percent 14 6 3" xfId="9520" xr:uid="{D98B1770-D7FD-47F7-BB08-29A18D9EEB5B}"/>
    <cellStyle name="Percent 14 6 3 2" xfId="17750" xr:uid="{F605FA6A-305A-490A-ABE4-97A290EECF88}"/>
    <cellStyle name="Percent 14 6 3 3" xfId="19572" xr:uid="{5669BCB5-32E9-4E83-882B-698897163AB0}"/>
    <cellStyle name="Percent 14 6 3 4" xfId="11387" xr:uid="{D6F2E8CD-28AA-4FE2-A45C-F7C5E92263A0}"/>
    <cellStyle name="Percent 14 6 4" xfId="12891" xr:uid="{8C3CF624-7C23-40EE-A08A-801E6D227A88}"/>
    <cellStyle name="Percent 14 6 4 2" xfId="50012" xr:uid="{B53A24E2-BEF9-4E21-868C-BB9E28104D19}"/>
    <cellStyle name="Percent 14 6 5" xfId="15816" xr:uid="{9263D491-A266-4146-B0B5-87A2064696B1}"/>
    <cellStyle name="Percent 14 6 6" xfId="11385" xr:uid="{B0FF524E-C147-4B2D-BA57-F4A462F47AE0}"/>
    <cellStyle name="Percent 14 6 7" xfId="6731" xr:uid="{4B71E191-AEC3-46B3-8142-A68BAD2B988B}"/>
    <cellStyle name="Percent 14 7" xfId="1523" xr:uid="{43CFA249-611C-47EC-8866-40096631FCD3}"/>
    <cellStyle name="Percent 14 7 2" xfId="2656" xr:uid="{91524DD8-978A-4B4B-BBBF-998CB00BA091}"/>
    <cellStyle name="Percent 14 7 2 2" xfId="12894" xr:uid="{B3A53CA9-BB40-480B-A6FA-49143609369E}"/>
    <cellStyle name="Percent 14 7 2 2 2" xfId="50013" xr:uid="{10CE0B79-B0F0-47DD-B32F-4CABD5F7C18D}"/>
    <cellStyle name="Percent 14 7 2 3" xfId="19093" xr:uid="{7C126690-069B-4465-B9C8-8B9FFAD682C2}"/>
    <cellStyle name="Percent 14 7 2 4" xfId="11389" xr:uid="{84E04345-2E74-4DD7-999E-C277F5E9F357}"/>
    <cellStyle name="Percent 14 7 2 5" xfId="6733" xr:uid="{7925587B-2803-4A3E-846F-734EDB3547B3}"/>
    <cellStyle name="Percent 14 7 3" xfId="6734" xr:uid="{A8FAB0DB-524A-4C54-B9C6-9886E3F899F7}"/>
    <cellStyle name="Percent 14 7 3 2" xfId="12895" xr:uid="{707865AD-576B-41DF-AD63-91017906A2CB}"/>
    <cellStyle name="Percent 14 7 3 2 2" xfId="50014" xr:uid="{CB1B4176-437A-481E-8A3E-2986B3332B75}"/>
    <cellStyle name="Percent 14 7 3 3" xfId="16699" xr:uid="{63CD4779-680B-4A50-9C76-25B80D44F87F}"/>
    <cellStyle name="Percent 14 7 3 4" xfId="11390" xr:uid="{B1BFC672-53C5-49EE-80D1-4C5CF5D5A24D}"/>
    <cellStyle name="Percent 14 7 4" xfId="7871" xr:uid="{60021FDA-1D8D-4877-8088-7C5B8FFF29BE}"/>
    <cellStyle name="Percent 14 7 4 2" xfId="12896" xr:uid="{67000E1C-0248-47FA-8D71-EF9C3D77D19E}"/>
    <cellStyle name="Percent 14 7 4 2 2" xfId="50015" xr:uid="{1D77BF67-2E52-4FF9-B5B2-FB1CEEAE94DF}"/>
    <cellStyle name="Percent 14 7 4 3" xfId="19389" xr:uid="{B492C9A1-FBB6-4CA7-B846-DAD882DE7A84}"/>
    <cellStyle name="Percent 14 7 4 4" xfId="11391" xr:uid="{2D5973DE-F36D-41C3-A854-9EB196ECACD1}"/>
    <cellStyle name="Percent 14 7 5" xfId="9521" xr:uid="{4B483DF3-B16E-4CB8-9CF7-8EDEE9260037}"/>
    <cellStyle name="Percent 14 7 5 2" xfId="17751" xr:uid="{944750BC-D0C0-4CF8-9B4B-9E475528B51F}"/>
    <cellStyle name="Percent 14 7 5 3" xfId="15743" xr:uid="{B28E6FE2-1BD0-49AA-8380-E38FDA1A5517}"/>
    <cellStyle name="Percent 14 7 5 4" xfId="11392" xr:uid="{3EE3B0C8-1F52-42FB-B456-D49E43AD17FB}"/>
    <cellStyle name="Percent 14 7 6" xfId="12893" xr:uid="{CAF3DD24-39EF-4987-917B-B97D7BF933C3}"/>
    <cellStyle name="Percent 14 7 6 2" xfId="50016" xr:uid="{A4F48B46-A0F0-47F8-BCAB-EA6544FAC195}"/>
    <cellStyle name="Percent 14 7 7" xfId="16754" xr:uid="{FA208F2C-5D2E-4CAD-A4DF-282F0EBC6E34}"/>
    <cellStyle name="Percent 14 7 8" xfId="11388" xr:uid="{C129561F-2E6E-4F19-97F0-66623122A742}"/>
    <cellStyle name="Percent 14 7 9" xfId="6732" xr:uid="{A6B21646-780B-4D43-A491-85823D2B4BE7}"/>
    <cellStyle name="Percent 14 8" xfId="1524" xr:uid="{6AC5BB77-EE31-4A26-9DB5-2F82750348D4}"/>
    <cellStyle name="Percent 14 8 2" xfId="2657" xr:uid="{7B32330F-FC0D-4760-8CDC-0D4A277DEC78}"/>
    <cellStyle name="Percent 14 8 2 2" xfId="12898" xr:uid="{77071E13-B605-407F-B0C7-7A03E876CE89}"/>
    <cellStyle name="Percent 14 8 2 2 2" xfId="50017" xr:uid="{095F1D86-D0EE-410F-A806-45B50018C906}"/>
    <cellStyle name="Percent 14 8 2 3" xfId="19064" xr:uid="{EE5FBE6E-9B89-4093-AEE8-930F21091E8D}"/>
    <cellStyle name="Percent 14 8 2 4" xfId="11394" xr:uid="{F1D96B59-117F-4F85-A3FC-1B4ED91A1969}"/>
    <cellStyle name="Percent 14 8 3" xfId="9522" xr:uid="{B00A51A9-8FD1-44D2-9B2C-8B8F4752EDD8}"/>
    <cellStyle name="Percent 14 8 3 2" xfId="17752" xr:uid="{79E63338-FC5C-4357-9CFC-9D15ED2E1A39}"/>
    <cellStyle name="Percent 14 8 3 3" xfId="19474" xr:uid="{34E8D91F-605A-4F88-B228-976B5AB8A0B3}"/>
    <cellStyle name="Percent 14 8 3 4" xfId="11395" xr:uid="{B03881EC-17A1-44DF-B5A9-6042B6348210}"/>
    <cellStyle name="Percent 14 8 4" xfId="12897" xr:uid="{07B15E64-40BC-4815-A5DC-D2DADCDB240F}"/>
    <cellStyle name="Percent 14 8 4 2" xfId="50018" xr:uid="{0B3FCD60-F2D4-4C9B-88D8-9AFB0D953E9D}"/>
    <cellStyle name="Percent 14 8 5" xfId="16715" xr:uid="{CBC27799-5CC2-4B53-AF75-B6C6F5FA7A10}"/>
    <cellStyle name="Percent 14 8 6" xfId="11393" xr:uid="{DE8528E7-02FB-42DF-95F3-0C6FC57AC94D}"/>
    <cellStyle name="Percent 14 8 7" xfId="6735" xr:uid="{8D9BD537-B435-40FE-B737-7167D0AD8712}"/>
    <cellStyle name="Percent 14 9" xfId="2650" xr:uid="{623D2FD9-F4AF-4EAD-A1EE-6E99A7789633}"/>
    <cellStyle name="Percent 14 9 2" xfId="12899" xr:uid="{EC18BCB9-6359-490A-A0CE-D7652217B485}"/>
    <cellStyle name="Percent 14 9 2 2" xfId="50019" xr:uid="{443F8A21-A437-4C34-9EAF-18BE11D7F537}"/>
    <cellStyle name="Percent 14 9 3" xfId="15460" xr:uid="{910712D3-1DC2-47BE-A2BF-593ED814FC28}"/>
    <cellStyle name="Percent 14 9 4" xfId="11396" xr:uid="{7CB3CAE3-7529-4AE8-8BAA-1418FAFA18F3}"/>
    <cellStyle name="Percent 14 9 5" xfId="6736" xr:uid="{506A174A-ADC4-4C36-9437-684BC0C0C0C1}"/>
    <cellStyle name="Percent 15" xfId="1525" xr:uid="{04BDB807-4305-4D36-805D-A4B15DB65F55}"/>
    <cellStyle name="Percent 15 10" xfId="1526" xr:uid="{1642864D-F75A-4CEF-99F1-F72A0CE9E03D}"/>
    <cellStyle name="Percent 15 10 2" xfId="2658" xr:uid="{093C1850-D0BD-4992-B0F1-0532E872C073}"/>
    <cellStyle name="Percent 15 10 2 2" xfId="50020" xr:uid="{427BB783-42EB-42A1-B03F-33DB9F37FA6F}"/>
    <cellStyle name="Percent 15 10 3" xfId="15680" xr:uid="{11EAD758-D192-495B-BF01-F59982B99DB5}"/>
    <cellStyle name="Percent 15 10 4" xfId="11398" xr:uid="{9EA58F54-F736-488E-AF34-08CF9883EDE5}"/>
    <cellStyle name="Percent 15 11" xfId="1527" xr:uid="{31119168-610A-49D6-B1BE-26BDDF13313C}"/>
    <cellStyle name="Percent 15 11 2" xfId="2659" xr:uid="{482B904E-DEE3-4572-9F35-2E3FA55DC8AA}"/>
    <cellStyle name="Percent 15 11 2 2" xfId="50021" xr:uid="{06482F90-F4DD-4E93-AB9D-FBBE22052C9B}"/>
    <cellStyle name="Percent 15 11 3" xfId="19173" xr:uid="{93B43F7F-46D6-4BE7-8953-E082A19B708C}"/>
    <cellStyle name="Percent 15 11 4" xfId="11399" xr:uid="{5E35F070-02DE-4939-A2EC-26C1DF28EB66}"/>
    <cellStyle name="Percent 15 12" xfId="1528" xr:uid="{2BA73581-BF9C-4B09-8783-01F2F3DB6A40}"/>
    <cellStyle name="Percent 15 12 2" xfId="2660" xr:uid="{86C8B415-8E00-473A-93F3-114929454A33}"/>
    <cellStyle name="Percent 15 12 2 2" xfId="50022" xr:uid="{BCA09F49-497C-4B44-9317-ED4F2B7451D3}"/>
    <cellStyle name="Percent 15 12 3" xfId="15650" xr:uid="{DD183F81-9DD9-4EB0-B1DA-9764F85D96EB}"/>
    <cellStyle name="Percent 15 12 4" xfId="11400" xr:uid="{D72B3D34-0D22-4633-840D-E06928EA47F0}"/>
    <cellStyle name="Percent 15 13" xfId="1529" xr:uid="{FECD5035-63FE-4BC8-96F2-727584692E75}"/>
    <cellStyle name="Percent 15 13 2" xfId="2661" xr:uid="{C6759298-B6A7-46AE-A762-0D4DECB3A2CB}"/>
    <cellStyle name="Percent 15 13 2 2" xfId="50023" xr:uid="{A531489F-03B7-4205-B366-B419CA7C64B3}"/>
    <cellStyle name="Percent 15 13 3" xfId="15525" xr:uid="{3CCD9AC2-1F75-490B-824E-AE94028E35CE}"/>
    <cellStyle name="Percent 15 13 4" xfId="11401" xr:uid="{697DAB35-FE39-4654-B202-88C46BA723D2}"/>
    <cellStyle name="Percent 15 14" xfId="1530" xr:uid="{2794FF80-97E9-4BC3-9FC7-A7ACF4ADA828}"/>
    <cellStyle name="Percent 15 14 2" xfId="2662" xr:uid="{F7E7B28B-B7ED-4DF3-AFF1-E1CE66FA1502}"/>
    <cellStyle name="Percent 15 14 2 2" xfId="50024" xr:uid="{970575CC-2ACF-4FBC-AE4E-1913E03AAB72}"/>
    <cellStyle name="Percent 15 14 3" xfId="16642" xr:uid="{95455752-3106-4B27-8653-D8DF839F6F1E}"/>
    <cellStyle name="Percent 15 14 4" xfId="11402" xr:uid="{35A4B9AD-1957-41E1-9DD2-63609CA1BC06}"/>
    <cellStyle name="Percent 15 15" xfId="7872" xr:uid="{B25F2A6F-C318-49C8-AA6D-83AFD17DC5FD}"/>
    <cellStyle name="Percent 15 15 2" xfId="12901" xr:uid="{23A72875-3FCC-4E65-840A-AB5D4EB525C6}"/>
    <cellStyle name="Percent 15 15 2 2" xfId="50025" xr:uid="{464E2444-11E2-46E2-B85D-F964D7094919}"/>
    <cellStyle name="Percent 15 15 3" xfId="19333" xr:uid="{AF3467A6-DBBE-4FD4-B2DE-1BFC6A75A76E}"/>
    <cellStyle name="Percent 15 15 4" xfId="11403" xr:uid="{874F2E8E-7F6A-4D98-9B60-0D82BFF0CBE0}"/>
    <cellStyle name="Percent 15 16" xfId="12900" xr:uid="{987A886C-34F5-43E6-8FF3-3738BE768C71}"/>
    <cellStyle name="Percent 15 16 2" xfId="50026" xr:uid="{BEFC7C98-738F-4064-A70E-0F19D8B19885}"/>
    <cellStyle name="Percent 15 17" xfId="19375" xr:uid="{FEA0076E-6D3E-4EEB-87AD-4782A02B51FA}"/>
    <cellStyle name="Percent 15 18" xfId="11397" xr:uid="{734F9768-8477-441F-B8A0-0DFBB8E95E65}"/>
    <cellStyle name="Percent 15 2" xfId="1531" xr:uid="{7B3C06AF-C8F8-4AB9-9860-FC4D9B855955}"/>
    <cellStyle name="Percent 15 2 10" xfId="16373" xr:uid="{DF54E6E8-1783-4559-BE6B-A669274FD672}"/>
    <cellStyle name="Percent 15 2 11" xfId="11404" xr:uid="{3548F03C-F940-4682-88ED-B616F749AB83}"/>
    <cellStyle name="Percent 15 2 2" xfId="1532" xr:uid="{9128B07B-8F20-4E7A-999E-7E16D1B52C0B}"/>
    <cellStyle name="Percent 15 2 2 2" xfId="12904" xr:uid="{D97D0EA4-C231-4371-9AE2-4DB6555E26CB}"/>
    <cellStyle name="Percent 15 2 2 2 2" xfId="50028" xr:uid="{7E6102F1-BA9C-4029-8927-79746A569795}"/>
    <cellStyle name="Percent 15 2 2 2 3" xfId="50029" xr:uid="{EADBB667-1976-4F7E-838C-CBF1A890B307}"/>
    <cellStyle name="Percent 15 2 2 2 4" xfId="50027" xr:uid="{287C8B5A-945C-45A0-9FFD-B72D32D4DD72}"/>
    <cellStyle name="Percent 15 2 2 3" xfId="12903" xr:uid="{55FC3382-8DE0-414A-9FE5-95941A10AE78}"/>
    <cellStyle name="Percent 15 2 2 3 2" xfId="50030" xr:uid="{24D2FC4D-8999-4BA8-A21E-5318756209F2}"/>
    <cellStyle name="Percent 15 2 2 4" xfId="19178" xr:uid="{5BD33CFD-E55A-46CA-A045-5ABD13AC8BEC}"/>
    <cellStyle name="Percent 15 2 2 5" xfId="11405" xr:uid="{47A715F8-1F88-4C83-A09B-CCE7B0BD2B58}"/>
    <cellStyle name="Percent 15 2 3" xfId="1533" xr:uid="{C97C6520-81F4-44F1-8253-A5BD7F5D8311}"/>
    <cellStyle name="Percent 15 2 3 2" xfId="12906" xr:uid="{BC642223-8B8C-4700-8D2B-927D00EACD1E}"/>
    <cellStyle name="Percent 15 2 3 2 2" xfId="50032" xr:uid="{DEDF774C-ACF3-444E-AF41-5B6BC15C5096}"/>
    <cellStyle name="Percent 15 2 3 2 3" xfId="50033" xr:uid="{D88451AF-4371-474B-ADAD-B638AADBD8BC}"/>
    <cellStyle name="Percent 15 2 3 2 4" xfId="50031" xr:uid="{DD9B5F0E-0B17-418E-9C0A-308493950F21}"/>
    <cellStyle name="Percent 15 2 3 3" xfId="12905" xr:uid="{F7581B11-A720-4BF5-97F8-233DDC6C189E}"/>
    <cellStyle name="Percent 15 2 3 3 2" xfId="50034" xr:uid="{96E834C0-85A5-4EFC-82E1-31386C3382D1}"/>
    <cellStyle name="Percent 15 2 3 4" xfId="16404" xr:uid="{43F2D70F-435F-432A-B0D9-DC3EF5519ABA}"/>
    <cellStyle name="Percent 15 2 3 5" xfId="11406" xr:uid="{55CA8817-3FA4-4E71-B19C-9EBBAA030261}"/>
    <cellStyle name="Percent 15 2 4" xfId="1534" xr:uid="{6532EBCE-CC5A-4962-907C-EC7AB72F19EB}"/>
    <cellStyle name="Percent 15 2 4 2" xfId="12908" xr:uid="{19A6686B-2A07-4D17-82FF-D59CECE0CC63}"/>
    <cellStyle name="Percent 15 2 4 2 2" xfId="50036" xr:uid="{B9A50FA3-3F8A-4766-8837-338115E02D5D}"/>
    <cellStyle name="Percent 15 2 4 2 3" xfId="50037" xr:uid="{9B3FE1C1-03B2-4E51-96DD-FE2E77BF4163}"/>
    <cellStyle name="Percent 15 2 4 2 4" xfId="50035" xr:uid="{66003D87-A1CD-4E10-ACD6-C4DE6578567A}"/>
    <cellStyle name="Percent 15 2 4 3" xfId="12907" xr:uid="{C41BCF95-B868-41BF-B2DC-3066035A9107}"/>
    <cellStyle name="Percent 15 2 4 3 2" xfId="50038" xr:uid="{C768FB16-6F3C-4137-B92B-4A67936D314D}"/>
    <cellStyle name="Percent 15 2 4 4" xfId="15647" xr:uid="{A5FC6B7F-7DDD-4845-82DB-06B0BD06D283}"/>
    <cellStyle name="Percent 15 2 4 5" xfId="11407" xr:uid="{C6F6ABBE-404D-4669-B1E6-7DB8F3FE9AC5}"/>
    <cellStyle name="Percent 15 2 5" xfId="1535" xr:uid="{9492E655-3C51-4080-897C-1AB1C66174F9}"/>
    <cellStyle name="Percent 15 2 5 2" xfId="12910" xr:uid="{9B426115-C455-489E-A17A-7BC19503F9E8}"/>
    <cellStyle name="Percent 15 2 5 2 2" xfId="50040" xr:uid="{9879FC90-7E8A-4EA8-BE06-A34F588FDC7A}"/>
    <cellStyle name="Percent 15 2 5 2 3" xfId="50041" xr:uid="{3E8774FB-5043-414D-BF32-8D1B9B611CCA}"/>
    <cellStyle name="Percent 15 2 5 2 4" xfId="50039" xr:uid="{919C7BB3-A380-4770-A1A3-972A38EA0EF4}"/>
    <cellStyle name="Percent 15 2 5 3" xfId="12909" xr:uid="{37671DA5-F8C6-449C-8648-8EAF88744FA0}"/>
    <cellStyle name="Percent 15 2 5 3 2" xfId="50042" xr:uid="{33CDD0AE-3C35-465D-9A2F-0FFCAF8690EF}"/>
    <cellStyle name="Percent 15 2 5 4" xfId="15544" xr:uid="{12302E89-1151-47E0-9308-6E5D0E274C1C}"/>
    <cellStyle name="Percent 15 2 5 5" xfId="11408" xr:uid="{EF69DB42-44A6-4144-B132-50E5AA499D3F}"/>
    <cellStyle name="Percent 15 2 6" xfId="1536" xr:uid="{AC1B37F2-80A8-42F9-B0F5-B1BC88516607}"/>
    <cellStyle name="Percent 15 2 6 2" xfId="12912" xr:uid="{7313409C-B832-4C63-BDD3-5144A4923076}"/>
    <cellStyle name="Percent 15 2 6 2 2" xfId="50044" xr:uid="{21C34005-6DF8-4295-B7AD-1DA8E6CD3178}"/>
    <cellStyle name="Percent 15 2 6 2 3" xfId="50045" xr:uid="{95BC2DFF-5271-4983-87EC-5AA5607A8AF8}"/>
    <cellStyle name="Percent 15 2 6 2 4" xfId="50043" xr:uid="{9A0E2A85-B109-48A1-A73A-D27428957E56}"/>
    <cellStyle name="Percent 15 2 6 3" xfId="12911" xr:uid="{764F7D19-7097-413D-914F-E85C8BA40F25}"/>
    <cellStyle name="Percent 15 2 6 3 2" xfId="50046" xr:uid="{A2B537B5-810B-4740-B758-77B5AF6778C3}"/>
    <cellStyle name="Percent 15 2 6 4" xfId="15484" xr:uid="{163A00E6-73A5-4FF4-BC2A-522C701D19B7}"/>
    <cellStyle name="Percent 15 2 6 5" xfId="11409" xr:uid="{41176104-0860-4328-8838-41CD1354F859}"/>
    <cellStyle name="Percent 15 2 7" xfId="1537" xr:uid="{76D57169-7F40-4A73-931E-B2D50CF9DFAC}"/>
    <cellStyle name="Percent 15 2 7 2" xfId="12914" xr:uid="{F8FD6B10-F0C7-4FF8-834C-C294D047D184}"/>
    <cellStyle name="Percent 15 2 7 2 2" xfId="50048" xr:uid="{2BE31DD6-08D0-406F-AF7D-02C1BC35C6E7}"/>
    <cellStyle name="Percent 15 2 7 2 3" xfId="50049" xr:uid="{FDE8DB8B-650A-4ED7-98C1-D7EA5B25ADF1}"/>
    <cellStyle name="Percent 15 2 7 2 4" xfId="50047" xr:uid="{90E79067-148A-4426-BE46-65353481D0E8}"/>
    <cellStyle name="Percent 15 2 7 3" xfId="12913" xr:uid="{981A4AB5-67BB-4776-B1EE-D2883F6F90A6}"/>
    <cellStyle name="Percent 15 2 7 3 2" xfId="50050" xr:uid="{E6ED6A27-A10F-4A4C-BC03-4F63E786DC07}"/>
    <cellStyle name="Percent 15 2 7 4" xfId="19459" xr:uid="{FF2F450D-EE6B-485B-9662-0D2CF28B50BE}"/>
    <cellStyle name="Percent 15 2 7 5" xfId="11410" xr:uid="{9E852C0F-96C4-4FD7-B514-BCF9E47FFA58}"/>
    <cellStyle name="Percent 15 2 8" xfId="2663" xr:uid="{5D60669E-E993-43AB-8D14-A65B1BF71C6A}"/>
    <cellStyle name="Percent 15 2 8 2" xfId="12915" xr:uid="{D1057C3D-B663-40CF-A4D0-DEC2BC9F2DB5}"/>
    <cellStyle name="Percent 15 2 8 2 2" xfId="50051" xr:uid="{E687F371-63B3-4934-907A-CECC7EB67F35}"/>
    <cellStyle name="Percent 15 2 8 3" xfId="19410" xr:uid="{D24724A0-AE5A-4736-9E74-FE6B3414E336}"/>
    <cellStyle name="Percent 15 2 8 4" xfId="11411" xr:uid="{980CF498-D6F7-4856-862D-0A185C656C18}"/>
    <cellStyle name="Percent 15 2 9" xfId="12902" xr:uid="{DD50D7AA-2D37-491F-98A3-0B44D01681AA}"/>
    <cellStyle name="Percent 15 2 9 2" xfId="50052" xr:uid="{D0443439-4851-42A8-B59D-1C89634320AD}"/>
    <cellStyle name="Percent 15 3" xfId="1538" xr:uid="{85B14716-CE1C-442A-9D9E-A799004296EA}"/>
    <cellStyle name="Percent 15 3 2" xfId="12917" xr:uid="{8D4D2CFA-C049-4D2B-9753-6ED1E0319733}"/>
    <cellStyle name="Percent 15 3 2 2" xfId="50054" xr:uid="{2042D8AC-2603-4148-A816-CB1B7922357C}"/>
    <cellStyle name="Percent 15 3 2 3" xfId="50055" xr:uid="{263EAF5A-BA79-4AA5-B3A9-9026BB731D4A}"/>
    <cellStyle name="Percent 15 3 2 4" xfId="50053" xr:uid="{7F45659D-D9BB-4DDE-A501-61447B1B0BBD}"/>
    <cellStyle name="Percent 15 3 3" xfId="12918" xr:uid="{A330FC6D-A64A-40AD-82D4-B0928FE4BC7A}"/>
    <cellStyle name="Percent 15 3 3 2" xfId="12919" xr:uid="{2D4F2805-2E6F-4DE5-AB52-F66CF983CEC2}"/>
    <cellStyle name="Percent 15 3 3 2 2" xfId="50058" xr:uid="{35C0E8EC-FCBA-4196-9DD6-04EF0904666E}"/>
    <cellStyle name="Percent 15 3 3 2 3" xfId="50059" xr:uid="{F19E035A-4344-450B-8C14-7CCC85F90D02}"/>
    <cellStyle name="Percent 15 3 3 2 4" xfId="50057" xr:uid="{FF9F5519-2300-4570-B181-6E5D52B4DB5D}"/>
    <cellStyle name="Percent 15 3 3 3" xfId="50060" xr:uid="{D5F65ADD-F79C-4312-BBE9-9179BC4821B8}"/>
    <cellStyle name="Percent 15 3 3 4" xfId="50061" xr:uid="{E8FC1B21-BE65-4515-B447-8405A78CB34B}"/>
    <cellStyle name="Percent 15 3 3 5" xfId="50056" xr:uid="{4E9EE5A5-527D-40C2-A12A-174FD6B1449E}"/>
    <cellStyle name="Percent 15 3 4" xfId="12916" xr:uid="{5AD513D1-8473-4D7F-83ED-2A12D58EF99A}"/>
    <cellStyle name="Percent 15 3 4 2" xfId="50062" xr:uid="{01D1D9C3-FF48-4D58-9001-38270F3511CF}"/>
    <cellStyle name="Percent 15 3 5" xfId="15463" xr:uid="{2A6A4B1E-A11B-4E5F-82EB-57B636EBA7E9}"/>
    <cellStyle name="Percent 15 3 6" xfId="11412" xr:uid="{72BA5239-E6B2-4ED5-8658-021AE6CF4B4C}"/>
    <cellStyle name="Percent 15 4" xfId="1539" xr:uid="{0235700A-CCCA-4E70-9B54-792E242A824D}"/>
    <cellStyle name="Percent 15 4 2" xfId="2664" xr:uid="{3F9D2ED0-BC04-4D6D-B911-CA11E5A97543}"/>
    <cellStyle name="Percent 15 4 2 2" xfId="12921" xr:uid="{8459F701-4379-4BF0-9304-9F433D148674}"/>
    <cellStyle name="Percent 15 4 2 2 2" xfId="50063" xr:uid="{E0A2DEA8-E062-42DA-90FB-B29B590F584B}"/>
    <cellStyle name="Percent 15 4 2 3" xfId="16698" xr:uid="{3D52B551-B17B-4DE2-824D-034B3121767A}"/>
    <cellStyle name="Percent 15 4 2 4" xfId="11414" xr:uid="{961F7582-EFC6-4A8F-884A-FFF16D52C7F0}"/>
    <cellStyle name="Percent 15 4 3" xfId="9523" xr:uid="{99C98BBB-FA2A-4F1F-82F6-F24DCE3F5F37}"/>
    <cellStyle name="Percent 15 4 3 2" xfId="17753" xr:uid="{F482A649-F3DC-4009-BA63-936DCCBB1CD5}"/>
    <cellStyle name="Percent 15 4 3 3" xfId="16679" xr:uid="{6BD894AE-0480-4FBE-9A94-CB732526633D}"/>
    <cellStyle name="Percent 15 4 3 4" xfId="11415" xr:uid="{633C147E-E37B-4359-9AA1-BB3AAA172372}"/>
    <cellStyle name="Percent 15 4 4" xfId="12920" xr:uid="{33518A45-8A1C-486F-A251-F2182F0B40B0}"/>
    <cellStyle name="Percent 15 4 4 2" xfId="50064" xr:uid="{C5D71AD0-8BEF-44E6-A3B6-46F912329B5A}"/>
    <cellStyle name="Percent 15 4 5" xfId="16818" xr:uid="{4391B8DF-4316-4C83-B65D-FF433342A941}"/>
    <cellStyle name="Percent 15 4 6" xfId="11413" xr:uid="{1EDF8209-D179-4C6C-9031-F0F1DFC3A5F9}"/>
    <cellStyle name="Percent 15 4 7" xfId="6737" xr:uid="{4109B6E4-E4A5-4F1A-A243-D1D7128973A5}"/>
    <cellStyle name="Percent 15 5" xfId="1540" xr:uid="{95FF1E9F-3FEC-4315-9502-35064914CFE7}"/>
    <cellStyle name="Percent 15 5 2" xfId="12923" xr:uid="{98FD34CC-3612-4A89-A1E7-EF26452723D3}"/>
    <cellStyle name="Percent 15 5 2 2" xfId="50066" xr:uid="{095E167A-4EB7-44AE-A664-9D696BC54271}"/>
    <cellStyle name="Percent 15 5 2 3" xfId="50067" xr:uid="{9C168AA9-7440-4725-8F40-02D6342E322A}"/>
    <cellStyle name="Percent 15 5 2 4" xfId="50065" xr:uid="{48D05058-AD9F-47E3-ACCB-676493CB6EC0}"/>
    <cellStyle name="Percent 15 5 3" xfId="12924" xr:uid="{02252D63-E48B-4ED1-9E45-249A6F05F355}"/>
    <cellStyle name="Percent 15 5 3 2" xfId="12925" xr:uid="{B9D26DC9-A60B-40F9-A42C-7D19BCBED563}"/>
    <cellStyle name="Percent 15 5 3 2 2" xfId="50070" xr:uid="{8D245108-7189-44F8-9AC4-5CBCA041B6EA}"/>
    <cellStyle name="Percent 15 5 3 2 3" xfId="50071" xr:uid="{C4E3A922-6079-415A-A38F-D00901A70DF9}"/>
    <cellStyle name="Percent 15 5 3 2 4" xfId="50069" xr:uid="{12335043-13C7-4DDC-B7A8-BD8A416DF358}"/>
    <cellStyle name="Percent 15 5 3 3" xfId="50072" xr:uid="{E56D6A45-6136-46E8-BC26-12A836254EBF}"/>
    <cellStyle name="Percent 15 5 3 4" xfId="50073" xr:uid="{673AD42A-1E5C-4279-B4DC-D7593E6D938C}"/>
    <cellStyle name="Percent 15 5 3 5" xfId="50068" xr:uid="{1AE1C003-8CC1-4E62-96AE-E254ED5B8A0B}"/>
    <cellStyle name="Percent 15 5 4" xfId="12922" xr:uid="{746A9EB7-A6B0-4B27-96CA-2854A58C710B}"/>
    <cellStyle name="Percent 15 5 4 2" xfId="50074" xr:uid="{B21ED156-23D9-4A9B-825C-0AB6A2911DB0}"/>
    <cellStyle name="Percent 15 5 5" xfId="15537" xr:uid="{84DBCED4-BED5-4A21-AEEE-51045F00D3D6}"/>
    <cellStyle name="Percent 15 5 6" xfId="11416" xr:uid="{ACB2123B-99C6-49A7-8F01-03C4BB3FF016}"/>
    <cellStyle name="Percent 15 6" xfId="1541" xr:uid="{273C006F-B798-4CDD-9731-D10A86A2829B}"/>
    <cellStyle name="Percent 15 6 2" xfId="12927" xr:uid="{EF84D390-9AD6-438D-B59A-BB81968F64EB}"/>
    <cellStyle name="Percent 15 6 2 2" xfId="50076" xr:uid="{6A88B833-1C32-4722-8236-857BEA481AA3}"/>
    <cellStyle name="Percent 15 6 2 3" xfId="50077" xr:uid="{03A0A8DB-4F4C-429A-A304-38FDA0CDFCE7}"/>
    <cellStyle name="Percent 15 6 2 4" xfId="50075" xr:uid="{764CAE42-9D86-4151-8155-10F83AD2C155}"/>
    <cellStyle name="Percent 15 6 3" xfId="12928" xr:uid="{A3ADF0A6-C245-4E6C-B6B5-A939139765F9}"/>
    <cellStyle name="Percent 15 6 3 2" xfId="12929" xr:uid="{101B9F2D-CD96-4E49-A531-D6EB09426023}"/>
    <cellStyle name="Percent 15 6 3 2 2" xfId="50080" xr:uid="{A9FEA445-34A6-4745-A249-3DAD5F30B6A4}"/>
    <cellStyle name="Percent 15 6 3 2 3" xfId="50081" xr:uid="{B9D3BCF5-CB37-46BC-8CC8-9D7AE1FEA000}"/>
    <cellStyle name="Percent 15 6 3 2 4" xfId="50079" xr:uid="{82FBA3F3-F8E8-4A3C-B133-AE5BADAE0477}"/>
    <cellStyle name="Percent 15 6 3 3" xfId="50082" xr:uid="{1E19EE16-188F-4AA9-9222-ECF94C4F5188}"/>
    <cellStyle name="Percent 15 6 3 4" xfId="50083" xr:uid="{02029CE2-880E-44C1-B745-3660A7536E20}"/>
    <cellStyle name="Percent 15 6 3 5" xfId="50078" xr:uid="{67791B28-8A0A-4568-A0F7-424EB2C7A215}"/>
    <cellStyle name="Percent 15 6 4" xfId="12926" xr:uid="{FF93F8FD-163E-444A-996D-8C9BF926CA51}"/>
    <cellStyle name="Percent 15 6 4 2" xfId="50084" xr:uid="{C1C973A9-8BFB-4A54-AB10-D5761B977B57}"/>
    <cellStyle name="Percent 15 6 5" xfId="19527" xr:uid="{84D6FA14-856A-44E8-BB61-72512A40DD30}"/>
    <cellStyle name="Percent 15 6 6" xfId="11417" xr:uid="{0625AE87-90A6-4C77-881B-04B635CD056C}"/>
    <cellStyle name="Percent 15 7" xfId="1542" xr:uid="{2ED3FC4B-59F2-4216-B919-502C8720EDBA}"/>
    <cellStyle name="Percent 15 7 2" xfId="6738" xr:uid="{CACE0A89-FCC7-4FB7-9712-F5CEF8D45B2B}"/>
    <cellStyle name="Percent 15 7 2 2" xfId="12931" xr:uid="{CBB72F28-111C-41E5-805F-5FFAD542C4BD}"/>
    <cellStyle name="Percent 15 7 2 2 2" xfId="50085" xr:uid="{6179B8AE-FB5F-4865-8933-BFC2330F5B0D}"/>
    <cellStyle name="Percent 15 7 2 3" xfId="16650" xr:uid="{1BA81831-51D0-4AF2-871E-C9EBC3370ACB}"/>
    <cellStyle name="Percent 15 7 2 4" xfId="11419" xr:uid="{8D689743-0E5E-4D56-8AD3-ECC04ED484DE}"/>
    <cellStyle name="Percent 15 7 3" xfId="6739" xr:uid="{33586EDF-B03C-4AC9-8D6B-BBEB62BFB76E}"/>
    <cellStyle name="Percent 15 7 3 2" xfId="12932" xr:uid="{DC7DD597-FEB6-4468-ACEC-74D94B950F9C}"/>
    <cellStyle name="Percent 15 7 3 2 2" xfId="50086" xr:uid="{F83FB083-9E4F-4DB6-91D0-1B0D2B1FCC7D}"/>
    <cellStyle name="Percent 15 7 3 3" xfId="15814" xr:uid="{C75DBF29-F9DF-41E7-AC3E-57849CA0BC87}"/>
    <cellStyle name="Percent 15 7 3 4" xfId="11420" xr:uid="{9C31280D-3D8F-4169-8C0E-79DC99C9F347}"/>
    <cellStyle name="Percent 15 7 4" xfId="12933" xr:uid="{A98E6447-1FFE-4266-B048-059D72A9499F}"/>
    <cellStyle name="Percent 15 7 4 2" xfId="12934" xr:uid="{44874FFB-80AE-4E13-9123-30F4440AD9E2}"/>
    <cellStyle name="Percent 15 7 4 2 2" xfId="50089" xr:uid="{2073A000-F5CE-46CD-A289-2D83522761FB}"/>
    <cellStyle name="Percent 15 7 4 2 3" xfId="50090" xr:uid="{A82C5115-EF11-428D-BAF3-953CB4632174}"/>
    <cellStyle name="Percent 15 7 4 2 4" xfId="50088" xr:uid="{C15351AC-7751-43D8-841E-901402CE4D7B}"/>
    <cellStyle name="Percent 15 7 4 3" xfId="50091" xr:uid="{84379556-0393-41BB-AEE8-03F7330D7C08}"/>
    <cellStyle name="Percent 15 7 4 4" xfId="50092" xr:uid="{4E9B7851-69B1-4984-A65B-752F9649BDC2}"/>
    <cellStyle name="Percent 15 7 4 5" xfId="50087" xr:uid="{98C54EA3-764B-4A58-A65D-2AFDACCAB4C5}"/>
    <cellStyle name="Percent 15 7 5" xfId="12930" xr:uid="{E5016456-33E3-4438-9726-3A0DAE7F5DA8}"/>
    <cellStyle name="Percent 15 7 5 2" xfId="50093" xr:uid="{3FCD989C-4A9D-4762-9AB1-82F7E9240465}"/>
    <cellStyle name="Percent 15 7 6" xfId="15702" xr:uid="{8C501DEF-D69A-4D64-B3A3-E89E67F4B97D}"/>
    <cellStyle name="Percent 15 7 7" xfId="11418" xr:uid="{DA96098A-759D-44FC-B862-6149C2BB8AA0}"/>
    <cellStyle name="Percent 15 8" xfId="1543" xr:uid="{69CEA93B-9AAE-4F8B-8F86-C4FAF015E8C8}"/>
    <cellStyle name="Percent 15 8 2" xfId="12936" xr:uid="{CA130F35-E60C-469A-8708-BB026C4C68C2}"/>
    <cellStyle name="Percent 15 8 2 2" xfId="50095" xr:uid="{4C19918B-6013-43F4-97A7-D35CE9FABE41}"/>
    <cellStyle name="Percent 15 8 2 3" xfId="50096" xr:uid="{1CC0390D-E920-40A3-ADA7-418063A18120}"/>
    <cellStyle name="Percent 15 8 2 4" xfId="50094" xr:uid="{6B8BDBF0-4CE1-464F-925F-368946F94AED}"/>
    <cellStyle name="Percent 15 8 3" xfId="12935" xr:uid="{278A5317-B38D-4C61-8E85-73D3A8E710AC}"/>
    <cellStyle name="Percent 15 8 3 2" xfId="50097" xr:uid="{5CFB14E7-D3F4-45E7-BD0F-6E693360E0EF}"/>
    <cellStyle name="Percent 15 8 4" xfId="15458" xr:uid="{08F8696A-56E9-4686-87F0-88597AC7EE9E}"/>
    <cellStyle name="Percent 15 8 5" xfId="11421" xr:uid="{28C0894C-CCEA-4A94-90EB-CFA3D363A68E}"/>
    <cellStyle name="Percent 15 9" xfId="1544" xr:uid="{1023AF21-24B6-4707-9C76-FBC5E8928E2D}"/>
    <cellStyle name="Percent 15 9 2" xfId="2665" xr:uid="{DD6461EC-7F03-44D4-875D-36ED4E72A5F5}"/>
    <cellStyle name="Percent 15 9 2 2" xfId="50098" xr:uid="{E91B5DCD-8C69-4679-AB3A-2FCDED983224}"/>
    <cellStyle name="Percent 15 9 3" xfId="15815" xr:uid="{F207869F-BAC3-4CAD-B56E-913CB5660BDE}"/>
    <cellStyle name="Percent 15 9 4" xfId="11422" xr:uid="{6CAB525F-4606-4D7B-9671-31D67705E953}"/>
    <cellStyle name="Percent 16" xfId="7873" xr:uid="{350B5940-EB1B-47AF-992E-DD8BA1727255}"/>
    <cellStyle name="Percent 16 10" xfId="12937" xr:uid="{70CF457D-5ACF-4F0B-9D31-CE01E9AE69CD}"/>
    <cellStyle name="Percent 16 10 2" xfId="15114" xr:uid="{459F9CF0-3B27-4A85-A135-77B76EF9A3E0}"/>
    <cellStyle name="Percent 16 10 3" xfId="15113" xr:uid="{6FDFDC53-5058-4255-AFA1-5388BB0F835B}"/>
    <cellStyle name="Percent 16 10 4" xfId="50099" xr:uid="{56E8708C-8290-45D0-89EF-1FE960E3AB2E}"/>
    <cellStyle name="Percent 16 11" xfId="15574" xr:uid="{91D30194-3986-4EF0-956C-8F6EAF63410A}"/>
    <cellStyle name="Percent 16 12" xfId="11423" xr:uid="{AE01FAFB-1CDB-4A93-BD4E-2701CA69332B}"/>
    <cellStyle name="Percent 16 2" xfId="1545" xr:uid="{4D62DA06-6E04-4A51-9B99-E0BFED74FC93}"/>
    <cellStyle name="Percent 16 2 2" xfId="7874" xr:uid="{750C4EA5-8353-4AC9-AC51-F2AFA3B55A28}"/>
    <cellStyle name="Percent 16 2 2 2" xfId="12939" xr:uid="{0E9E85DE-F02E-4551-8FA1-B976F617ADDF}"/>
    <cellStyle name="Percent 16 2 2 2 2" xfId="50100" xr:uid="{C68175C8-0BDB-46C4-852B-F821A0626F30}"/>
    <cellStyle name="Percent 16 2 2 3" xfId="15754" xr:uid="{7534F4D0-34BD-4B6F-9F28-4DBBD3882B8D}"/>
    <cellStyle name="Percent 16 2 2 4" xfId="11425" xr:uid="{F11C3ED9-2347-4382-A4D5-91B8122B575C}"/>
    <cellStyle name="Percent 16 2 3" xfId="9524" xr:uid="{ECAEDD68-376B-43FC-8A83-5F98B3F0EDEF}"/>
    <cellStyle name="Percent 16 2 3 2" xfId="17754" xr:uid="{E27AEA42-95F0-49B0-8FF8-B2454BC341F0}"/>
    <cellStyle name="Percent 16 2 3 3" xfId="15336" xr:uid="{E70C5F31-632A-4138-80FB-81D1D731C8FA}"/>
    <cellStyle name="Percent 16 2 3 4" xfId="11426" xr:uid="{073B796D-474A-4FC8-ABE9-245729565251}"/>
    <cellStyle name="Percent 16 2 4" xfId="12938" xr:uid="{067FEA6C-0940-4551-A03B-4A2608350857}"/>
    <cellStyle name="Percent 16 2 4 2" xfId="50101" xr:uid="{99548282-A7B3-4D75-BEC7-4B0173016175}"/>
    <cellStyle name="Percent 16 2 5" xfId="16782" xr:uid="{D464F389-A50D-4F02-A05F-BCEB7332273B}"/>
    <cellStyle name="Percent 16 2 6" xfId="11424" xr:uid="{C65766A8-218E-4E2B-9E78-07CEEB6564F3}"/>
    <cellStyle name="Percent 16 2 7" xfId="6740" xr:uid="{1A82BDAF-85B8-4E3B-8716-D298BAA26BD9}"/>
    <cellStyle name="Percent 16 3" xfId="1546" xr:uid="{BC945BDF-5D09-4AEC-9FBD-999D2E40B43C}"/>
    <cellStyle name="Percent 16 3 10" xfId="1547" xr:uid="{4651E1C2-F8D2-4113-B8F5-B1B6C364FE94}"/>
    <cellStyle name="Percent 16 3 10 2" xfId="2667" xr:uid="{ABC777BF-67ED-4751-993B-6C317BF49AF0}"/>
    <cellStyle name="Percent 16 3 10 2 2" xfId="50102" xr:uid="{6BF450AE-C75A-4865-AF3A-84B6E90B7206}"/>
    <cellStyle name="Percent 16 3 10 3" xfId="15478" xr:uid="{ABD8A80D-D354-45EA-9F8D-36366A8972B7}"/>
    <cellStyle name="Percent 16 3 10 4" xfId="11428" xr:uid="{96DB762F-36EF-4548-B4CC-3AD646E5971A}"/>
    <cellStyle name="Percent 16 3 11" xfId="1548" xr:uid="{F7B4DA04-09AF-41A2-BC90-38C9514C0041}"/>
    <cellStyle name="Percent 16 3 11 2" xfId="2668" xr:uid="{F63D0FE5-83E0-4813-A5DF-1FA306F55273}"/>
    <cellStyle name="Percent 16 3 11 2 2" xfId="50103" xr:uid="{9733DB05-187A-4624-8D60-F57B73C71170}"/>
    <cellStyle name="Percent 16 3 11 3" xfId="19562" xr:uid="{D5E60766-6ACE-4CAD-BE60-DB4E2470F2FF}"/>
    <cellStyle name="Percent 16 3 11 4" xfId="11429" xr:uid="{23EEC050-8E64-4014-B3E3-9B7DE9CD4938}"/>
    <cellStyle name="Percent 16 3 12" xfId="1549" xr:uid="{D290B33D-5261-433B-A6D0-A3221ECF705A}"/>
    <cellStyle name="Percent 16 3 12 2" xfId="2669" xr:uid="{35835FFE-7D16-4E6B-B1B4-9814E541F6CA}"/>
    <cellStyle name="Percent 16 3 12 2 2" xfId="50104" xr:uid="{177FF31E-6BDF-420A-AF6E-907CF70FC29C}"/>
    <cellStyle name="Percent 16 3 12 3" xfId="15645" xr:uid="{BB251C26-F4A6-4766-BD3A-6D57AD7DA335}"/>
    <cellStyle name="Percent 16 3 12 4" xfId="11430" xr:uid="{385E70FD-F443-4077-B462-672C835D984F}"/>
    <cellStyle name="Percent 16 3 13" xfId="1550" xr:uid="{026DA5EE-990A-4596-B824-2FBFAD64972D}"/>
    <cellStyle name="Percent 16 3 13 2" xfId="2670" xr:uid="{1A4DDCF5-DDEE-4814-BD01-7AE738BE255D}"/>
    <cellStyle name="Percent 16 3 13 2 2" xfId="50105" xr:uid="{29CF4A3C-1D23-4A82-AEFA-550382273B4C}"/>
    <cellStyle name="Percent 16 3 13 3" xfId="19339" xr:uid="{2FF28013-C141-4CAE-A7BF-851DCA6D069A}"/>
    <cellStyle name="Percent 16 3 13 4" xfId="11431" xr:uid="{9F45DFF7-D011-43E6-AFE5-375742715787}"/>
    <cellStyle name="Percent 16 3 14" xfId="1551" xr:uid="{72661113-68CF-422E-AC02-A5898437CA22}"/>
    <cellStyle name="Percent 16 3 14 2" xfId="2671" xr:uid="{A39F7B41-75A7-4C5A-AE80-9A34C94E7082}"/>
    <cellStyle name="Percent 16 3 14 2 2" xfId="50106" xr:uid="{5195B43D-391B-454C-AFA6-4F4FDF26CF29}"/>
    <cellStyle name="Percent 16 3 14 3" xfId="19349" xr:uid="{CDD89238-D75B-472E-8C74-3AD7449BCDCB}"/>
    <cellStyle name="Percent 16 3 14 4" xfId="11432" xr:uid="{ED7AE470-95FE-416D-8506-B0661E54B30A}"/>
    <cellStyle name="Percent 16 3 15" xfId="1552" xr:uid="{CCEC2265-4A31-4310-9289-E9327A52DBF8}"/>
    <cellStyle name="Percent 16 3 15 2" xfId="2672" xr:uid="{951418A9-9135-42E7-BD22-DCEEFF02C7C9}"/>
    <cellStyle name="Percent 16 3 15 2 2" xfId="50107" xr:uid="{E1A25BD7-87D8-4B62-997F-9A0C3402ED6B}"/>
    <cellStyle name="Percent 16 3 15 3" xfId="19561" xr:uid="{5545D638-5580-4296-962F-80DF5EE525E6}"/>
    <cellStyle name="Percent 16 3 15 4" xfId="11433" xr:uid="{C3A07670-DC81-4494-8263-85D359B88742}"/>
    <cellStyle name="Percent 16 3 16" xfId="1553" xr:uid="{BB478612-0EF7-467B-BC9A-1893D1B3492B}"/>
    <cellStyle name="Percent 16 3 16 2" xfId="2673" xr:uid="{A02843A1-7E71-48B6-8885-12A5BEF22C2B}"/>
    <cellStyle name="Percent 16 3 16 2 2" xfId="50108" xr:uid="{209532E5-316D-4AAB-989C-C13D9057CE6E}"/>
    <cellStyle name="Percent 16 3 16 3" xfId="15741" xr:uid="{6130ADA4-FEF0-4635-A740-6870C2B7B415}"/>
    <cellStyle name="Percent 16 3 16 4" xfId="11434" xr:uid="{8BA7E118-63CF-46D7-A6F4-202CCB6A7368}"/>
    <cellStyle name="Percent 16 3 17" xfId="1554" xr:uid="{9594FDE8-2779-422E-A8F3-F2D0BD4F04A6}"/>
    <cellStyle name="Percent 16 3 17 2" xfId="2674" xr:uid="{B0EA3F85-5A81-494C-9173-2F4FCE7B1CA2}"/>
    <cellStyle name="Percent 16 3 17 2 2" xfId="50109" xr:uid="{65DD0120-2F30-4D55-91B1-85D5CBCC38A3}"/>
    <cellStyle name="Percent 16 3 17 3" xfId="16372" xr:uid="{C7F2067A-E994-4428-9AF4-B905D01CAC64}"/>
    <cellStyle name="Percent 16 3 17 4" xfId="11435" xr:uid="{7D31CB77-9ACE-4827-B036-43C6DE1C1A65}"/>
    <cellStyle name="Percent 16 3 18" xfId="2666" xr:uid="{2ABB26B8-8AC7-48D2-848D-4C3AC3A28B9B}"/>
    <cellStyle name="Percent 16 3 18 2" xfId="12941" xr:uid="{29A402CD-D5D7-4537-9E05-2184EB26FE80}"/>
    <cellStyle name="Percent 16 3 18 2 2" xfId="50110" xr:uid="{C765A268-BFEF-41E8-8C03-106207A91902}"/>
    <cellStyle name="Percent 16 3 18 3" xfId="19412" xr:uid="{1FE0F43A-732E-4263-BA3F-5F457A9CB4F0}"/>
    <cellStyle name="Percent 16 3 18 4" xfId="11436" xr:uid="{6D612A76-1102-401E-B99E-ECB47DA3728C}"/>
    <cellStyle name="Percent 16 3 19" xfId="9525" xr:uid="{E62ECA77-2B45-4700-9A65-CA58FBDD9088}"/>
    <cellStyle name="Percent 16 3 19 2" xfId="17755" xr:uid="{FB85FDA9-3179-4CAA-AACB-5A53E3EAEB87}"/>
    <cellStyle name="Percent 16 3 19 3" xfId="19368" xr:uid="{9DC4A44F-DF0D-48EC-B636-ADA8D14CB57B}"/>
    <cellStyle name="Percent 16 3 19 4" xfId="11437" xr:uid="{1D926A39-564C-4055-B2AB-CB1F1E83AD68}"/>
    <cellStyle name="Percent 16 3 2" xfId="1555" xr:uid="{C6FC47DB-B6D6-4AF8-9488-6D091A98DAB3}"/>
    <cellStyle name="Percent 16 3 2 2" xfId="2675" xr:uid="{AAF2AD6F-3B5B-4E01-AE43-1A5D322A1C99}"/>
    <cellStyle name="Percent 16 3 2 2 2" xfId="50111" xr:uid="{0F285D67-818D-4FC7-9A99-BF3E8939E224}"/>
    <cellStyle name="Percent 16 3 2 3" xfId="15638" xr:uid="{2433F48F-73E7-4482-A1BC-9C06F13296C9}"/>
    <cellStyle name="Percent 16 3 2 4" xfId="11438" xr:uid="{2FF4332D-6A91-45C4-B341-D8CD774C2096}"/>
    <cellStyle name="Percent 16 3 20" xfId="12940" xr:uid="{67CD35C3-74E5-4550-8BEB-D1E9F82B55FA}"/>
    <cellStyle name="Percent 16 3 20 2" xfId="50112" xr:uid="{34264F76-22D2-4AEA-9A6B-2117E35171B6}"/>
    <cellStyle name="Percent 16 3 21" xfId="15755" xr:uid="{CA0E4D34-7A36-4685-89FA-8F40297F1189}"/>
    <cellStyle name="Percent 16 3 22" xfId="11427" xr:uid="{DE71F2F9-9B5C-4B58-B554-1C1CE1CC4235}"/>
    <cellStyle name="Percent 16 3 23" xfId="6741" xr:uid="{5C74F610-AAF8-4E97-AF4C-6B89F5A98B77}"/>
    <cellStyle name="Percent 16 3 3" xfId="1556" xr:uid="{EC876357-F596-4526-873F-8609D5E70691}"/>
    <cellStyle name="Percent 16 3 3 2" xfId="2676" xr:uid="{C9723C44-233B-4D9A-A01C-48E9C418E842}"/>
    <cellStyle name="Percent 16 3 3 2 2" xfId="50113" xr:uid="{88EC1BD4-93EF-4E20-8B3C-D9BDB3C15AEB}"/>
    <cellStyle name="Percent 16 3 3 3" xfId="16738" xr:uid="{7ABAFF21-C7F6-4057-8D67-A8EEE57C75E1}"/>
    <cellStyle name="Percent 16 3 3 4" xfId="11439" xr:uid="{CCB3A85C-54FE-40C9-97E6-FBBFB68434FE}"/>
    <cellStyle name="Percent 16 3 4" xfId="1557" xr:uid="{159E4B80-8201-4E0D-8E5E-2333C00EDF95}"/>
    <cellStyle name="Percent 16 3 4 2" xfId="2677" xr:uid="{D5F7FF01-17D2-4D35-A839-3AF2CD55B362}"/>
    <cellStyle name="Percent 16 3 4 2 2" xfId="50114" xr:uid="{4168C6E0-C706-424D-8141-C6E737A0E2E5}"/>
    <cellStyle name="Percent 16 3 4 3" xfId="19126" xr:uid="{75FDEA71-F03F-4626-8E45-3D3BBD389EC3}"/>
    <cellStyle name="Percent 16 3 4 4" xfId="11440" xr:uid="{9BC2A519-4FE2-43EA-8870-7AFFBEB2F129}"/>
    <cellStyle name="Percent 16 3 5" xfId="1558" xr:uid="{6557E3E2-47F3-4A93-BA8B-3A84F7E7306A}"/>
    <cellStyle name="Percent 16 3 5 2" xfId="2678" xr:uid="{8B8D7ECB-33AE-49D1-AD49-0C7C9E1A509F}"/>
    <cellStyle name="Percent 16 3 5 2 2" xfId="50115" xr:uid="{6A959B08-BE68-43F8-AD82-F2E7F051D501}"/>
    <cellStyle name="Percent 16 3 5 3" xfId="19097" xr:uid="{B85FAFD7-446D-4182-9405-C2AE4C59C99D}"/>
    <cellStyle name="Percent 16 3 5 4" xfId="11441" xr:uid="{04658629-6567-4EEC-B10C-7480D42F5BB2}"/>
    <cellStyle name="Percent 16 3 6" xfId="1559" xr:uid="{39F691E5-0F21-487B-B36C-9708F492E298}"/>
    <cellStyle name="Percent 16 3 6 2" xfId="2679" xr:uid="{854C76D9-C75A-4026-BB58-6630B293F519}"/>
    <cellStyle name="Percent 16 3 6 2 2" xfId="50116" xr:uid="{EE0691B5-D1E8-476B-8803-FB50E6E644B4}"/>
    <cellStyle name="Percent 16 3 6 3" xfId="19363" xr:uid="{E3FD4576-FAF8-4162-9AFF-547CC93A94A2}"/>
    <cellStyle name="Percent 16 3 6 4" xfId="11442" xr:uid="{158AFDF4-DA37-4AAB-B8D3-981B31323563}"/>
    <cellStyle name="Percent 16 3 7" xfId="1560" xr:uid="{6E4F5AF3-4C69-4C11-8B65-566F0473BCCF}"/>
    <cellStyle name="Percent 16 3 7 2" xfId="2680" xr:uid="{3011CF9D-72AE-4BB4-BCD0-763469247C5D}"/>
    <cellStyle name="Percent 16 3 7 2 2" xfId="50117" xr:uid="{40C5D375-F565-4F58-9001-A6F2F520AAA2}"/>
    <cellStyle name="Percent 16 3 7 3" xfId="16808" xr:uid="{3BB4E000-FA53-40D0-B5F4-909E29FED4BB}"/>
    <cellStyle name="Percent 16 3 7 4" xfId="11443" xr:uid="{4FD88FC1-9111-41B6-B717-47155DFD91B9}"/>
    <cellStyle name="Percent 16 3 8" xfId="1561" xr:uid="{68E4A9D4-592D-4B2F-B7DE-B15DF83005FA}"/>
    <cellStyle name="Percent 16 3 8 2" xfId="2681" xr:uid="{BE0D042A-F9E4-4E6B-9CE1-3AE55EBD5295}"/>
    <cellStyle name="Percent 16 3 8 2 2" xfId="50118" xr:uid="{BD3F0A84-82EA-470B-B09C-3B303213503F}"/>
    <cellStyle name="Percent 16 3 8 3" xfId="19212" xr:uid="{03B5FFE6-570A-439F-98D3-46A59534FE4E}"/>
    <cellStyle name="Percent 16 3 8 4" xfId="11444" xr:uid="{34152A89-917F-48C6-AB4A-32DA5A279368}"/>
    <cellStyle name="Percent 16 3 9" xfId="1562" xr:uid="{67535578-D252-43B6-AE91-D47DC22B6959}"/>
    <cellStyle name="Percent 16 3 9 2" xfId="2682" xr:uid="{D66FCF71-040F-40EA-9144-53308E22A2F4}"/>
    <cellStyle name="Percent 16 3 9 2 2" xfId="50119" xr:uid="{63418329-120E-475F-85BB-DEF8BCFEA87D}"/>
    <cellStyle name="Percent 16 3 9 3" xfId="19277" xr:uid="{D583ABF7-D4A0-4C4D-BBC4-720F230C579B}"/>
    <cellStyle name="Percent 16 3 9 4" xfId="11445" xr:uid="{5A189B2F-0CA9-417E-819F-75A7230A50C8}"/>
    <cellStyle name="Percent 16 4" xfId="1563" xr:uid="{BA03998F-BF1C-4AE8-9289-A9B877F5E7B9}"/>
    <cellStyle name="Percent 16 4 10" xfId="1564" xr:uid="{9C406249-FA21-4566-A0F3-9432B2674004}"/>
    <cellStyle name="Percent 16 4 10 2" xfId="2684" xr:uid="{2A488715-F916-40C8-B272-3E45CFF82056}"/>
    <cellStyle name="Percent 16 4 10 2 2" xfId="50120" xr:uid="{E72E31CD-A8BC-4134-85BE-31CF5CAE36B2}"/>
    <cellStyle name="Percent 16 4 10 3" xfId="16688" xr:uid="{E66D755C-1FBA-4A41-9A5B-F268183E0D05}"/>
    <cellStyle name="Percent 16 4 10 4" xfId="11447" xr:uid="{8378472E-EA0B-4FA8-AC5A-F7990F1A9EBA}"/>
    <cellStyle name="Percent 16 4 11" xfId="1565" xr:uid="{C0314CA2-D580-4FD0-B7A8-27A2D304354B}"/>
    <cellStyle name="Percent 16 4 11 2" xfId="2685" xr:uid="{EC28419A-8435-4557-8C0C-42F176E5B623}"/>
    <cellStyle name="Percent 16 4 11 2 2" xfId="50121" xr:uid="{E9DF1089-E704-4F47-B25E-7DC3C13816E4}"/>
    <cellStyle name="Percent 16 4 11 3" xfId="15812" xr:uid="{DEA092D1-99AA-481F-AF34-43E41EA853C9}"/>
    <cellStyle name="Percent 16 4 11 4" xfId="11448" xr:uid="{60171641-D47D-42CB-A414-813FEBE799DD}"/>
    <cellStyle name="Percent 16 4 12" xfId="1566" xr:uid="{DF766CE7-B4CA-4DB4-BB8D-D95717C29807}"/>
    <cellStyle name="Percent 16 4 12 2" xfId="2686" xr:uid="{0E395D3C-C528-4467-B86C-C1D859FA4DD3}"/>
    <cellStyle name="Percent 16 4 12 2 2" xfId="50122" xr:uid="{DB57BFF8-B7B5-4F32-BE0F-2FCA126A763A}"/>
    <cellStyle name="Percent 16 4 12 3" xfId="15358" xr:uid="{FDD438D6-9588-4C2A-935B-AE8D3F194E5B}"/>
    <cellStyle name="Percent 16 4 12 4" xfId="11449" xr:uid="{AE489689-1176-4B0B-812F-46C129EE09F4}"/>
    <cellStyle name="Percent 16 4 13" xfId="1567" xr:uid="{82AA6B30-EC8A-4BB5-9165-D952B951C806}"/>
    <cellStyle name="Percent 16 4 13 2" xfId="2687" xr:uid="{2EAC5273-B574-4671-8A79-A6AFF1852F8F}"/>
    <cellStyle name="Percent 16 4 13 2 2" xfId="50123" xr:uid="{4523348F-2AB9-46B2-82E1-F11B6FE91CF2}"/>
    <cellStyle name="Percent 16 4 13 3" xfId="16654" xr:uid="{1E090F96-FEFA-4ED4-AF4A-5FFDEC1058BE}"/>
    <cellStyle name="Percent 16 4 13 4" xfId="11450" xr:uid="{8AA5AB8E-A352-4905-A658-23995DB6EF4D}"/>
    <cellStyle name="Percent 16 4 14" xfId="1568" xr:uid="{40704CEE-8FF2-44EC-8D70-E344EC4C0DD0}"/>
    <cellStyle name="Percent 16 4 14 2" xfId="2688" xr:uid="{487A22F1-800B-4385-AF75-F9FECCDC1318}"/>
    <cellStyle name="Percent 16 4 14 2 2" xfId="50124" xr:uid="{12B4A282-9F62-49C0-AE5C-517E06D6C891}"/>
    <cellStyle name="Percent 16 4 14 3" xfId="15520" xr:uid="{E11C262F-B81B-41EA-8919-CD84F711314C}"/>
    <cellStyle name="Percent 16 4 14 4" xfId="11451" xr:uid="{AE32BA4B-0365-40B7-90D9-5A43CE67F34C}"/>
    <cellStyle name="Percent 16 4 15" xfId="1569" xr:uid="{8C801895-2FDD-4871-9FC5-223B638A57DC}"/>
    <cellStyle name="Percent 16 4 15 2" xfId="2689" xr:uid="{7A409367-06D7-4B3D-8166-C5F6B1C22ABF}"/>
    <cellStyle name="Percent 16 4 15 2 2" xfId="50125" xr:uid="{FF5ADB45-858A-448A-AF51-2A26F1D5833C}"/>
    <cellStyle name="Percent 16 4 15 3" xfId="17244" xr:uid="{82C48394-EA89-4CA5-BFA1-EE897E551BCE}"/>
    <cellStyle name="Percent 16 4 15 4" xfId="11452" xr:uid="{7748F5F5-FAF6-4146-B973-981D0D895323}"/>
    <cellStyle name="Percent 16 4 16" xfId="1570" xr:uid="{920EF1FD-21ED-43E0-8697-8510B87A194F}"/>
    <cellStyle name="Percent 16 4 16 2" xfId="2690" xr:uid="{5BA95106-B7EA-4E9B-BBA4-BBAC0259965F}"/>
    <cellStyle name="Percent 16 4 16 2 2" xfId="50126" xr:uid="{F006665C-9D5C-4A14-825C-F7B4C5A082BD}"/>
    <cellStyle name="Percent 16 4 16 3" xfId="19139" xr:uid="{F07B83BD-8FE3-499C-87EA-68A07FA28534}"/>
    <cellStyle name="Percent 16 4 16 4" xfId="11453" xr:uid="{E0D81EB7-F320-4593-8EE5-1DF3E7F093B4}"/>
    <cellStyle name="Percent 16 4 17" xfId="1571" xr:uid="{6E3691B7-3FE7-4345-8289-7E554C0BFEE3}"/>
    <cellStyle name="Percent 16 4 17 2" xfId="2691" xr:uid="{A5257FF3-CE92-4086-B5DA-FFB75A8A7CE2}"/>
    <cellStyle name="Percent 16 4 17 2 2" xfId="50127" xr:uid="{0BE884AF-17CF-4699-93F1-3919E26EFF2E}"/>
    <cellStyle name="Percent 16 4 17 3" xfId="17325" xr:uid="{A8733621-8289-4EB4-8A00-ED887DCB462F}"/>
    <cellStyle name="Percent 16 4 17 4" xfId="11454" xr:uid="{E39CB40F-74E0-4EEF-AFC5-991ED54813FC}"/>
    <cellStyle name="Percent 16 4 18" xfId="2683" xr:uid="{8F6D81F0-EB72-48D3-A360-DFE15403A215}"/>
    <cellStyle name="Percent 16 4 18 2" xfId="12943" xr:uid="{FB42F43A-3F56-4064-913A-FBEF4B929410}"/>
    <cellStyle name="Percent 16 4 18 2 2" xfId="50128" xr:uid="{A7FEC4F3-02C4-461B-AC29-FB00645DFDA2}"/>
    <cellStyle name="Percent 16 4 18 3" xfId="15775" xr:uid="{4212CCBE-2F70-48D9-8E45-4A6C7A7AEC88}"/>
    <cellStyle name="Percent 16 4 18 4" xfId="11455" xr:uid="{8D0E06D7-81EA-4455-A152-CEC0D98B5559}"/>
    <cellStyle name="Percent 16 4 19" xfId="9526" xr:uid="{37AE1B93-4D38-4549-8C6D-7AC654253F30}"/>
    <cellStyle name="Percent 16 4 19 2" xfId="17756" xr:uid="{699FE643-BE82-4B0D-92C1-22E0697C63A4}"/>
    <cellStyle name="Percent 16 4 19 3" xfId="15451" xr:uid="{F63F175D-DB88-4939-9273-3F111C7C86BF}"/>
    <cellStyle name="Percent 16 4 19 4" xfId="11456" xr:uid="{7993B712-35AB-4D5C-A3F6-6E6F9F4B66D4}"/>
    <cellStyle name="Percent 16 4 2" xfId="1572" xr:uid="{4B80E106-29A6-4895-A262-E298156E9A25}"/>
    <cellStyle name="Percent 16 4 2 2" xfId="2692" xr:uid="{8730FCF5-0E99-4A93-A57F-E37CDC55E547}"/>
    <cellStyle name="Percent 16 4 2 2 2" xfId="50129" xr:uid="{CB10CCF4-1856-4A53-864C-66026303A068}"/>
    <cellStyle name="Percent 16 4 2 3" xfId="16814" xr:uid="{20DBAD3C-F389-4B56-BFC6-4D81B55DCEE2}"/>
    <cellStyle name="Percent 16 4 2 4" xfId="11457" xr:uid="{3A8EA063-0B5B-4D38-9726-9475570BD0B5}"/>
    <cellStyle name="Percent 16 4 20" xfId="12942" xr:uid="{FD4E63DF-63BA-42B3-9D28-E36252F8F5DB}"/>
    <cellStyle name="Percent 16 4 20 2" xfId="50130" xr:uid="{602B1382-C160-4D0B-A377-7449262366B5}"/>
    <cellStyle name="Percent 16 4 21" xfId="16658" xr:uid="{6B416518-98C4-45E0-A4C6-A85576510F7A}"/>
    <cellStyle name="Percent 16 4 22" xfId="11446" xr:uid="{C7E81127-80A1-4D2D-BA2F-BE939D0B8121}"/>
    <cellStyle name="Percent 16 4 23" xfId="6742" xr:uid="{250854DE-8AF8-46A8-897C-DC68744F2046}"/>
    <cellStyle name="Percent 16 4 3" xfId="1573" xr:uid="{39D4564C-B723-4E90-87E3-131BFCF3FD65}"/>
    <cellStyle name="Percent 16 4 3 2" xfId="2693" xr:uid="{003C2D7F-FD59-4442-8DDB-1C71C50E8123}"/>
    <cellStyle name="Percent 16 4 3 2 2" xfId="50131" xr:uid="{6309B087-6DCF-4F2C-8DFF-03B317FCA557}"/>
    <cellStyle name="Percent 16 4 3 3" xfId="16785" xr:uid="{EB0D8A2C-3F9E-4D46-BC15-1529BD022C95}"/>
    <cellStyle name="Percent 16 4 3 4" xfId="11458" xr:uid="{AACBE2D9-2FC3-45DD-8863-2CB4E52C9C74}"/>
    <cellStyle name="Percent 16 4 4" xfId="1574" xr:uid="{DAF70833-030E-4703-9F53-380C6C4DA3A6}"/>
    <cellStyle name="Percent 16 4 4 2" xfId="2694" xr:uid="{DDE3E11C-48DE-4763-843A-A4788941B8C8}"/>
    <cellStyle name="Percent 16 4 4 2 2" xfId="50132" xr:uid="{8784C6A3-E9DD-496F-B27E-0C994878A21B}"/>
    <cellStyle name="Percent 16 4 4 3" xfId="19205" xr:uid="{53E5770A-8944-4075-9C3F-33A8964D7CEF}"/>
    <cellStyle name="Percent 16 4 4 4" xfId="11459" xr:uid="{FE2752DC-CDEE-47BA-8A7B-81CFCE2E8997}"/>
    <cellStyle name="Percent 16 4 5" xfId="1575" xr:uid="{3D72E51D-B848-4DFC-AF2A-E05AE5B96DF7}"/>
    <cellStyle name="Percent 16 4 5 2" xfId="2695" xr:uid="{8B04D8A0-5884-49F6-80FC-DDCE2606573F}"/>
    <cellStyle name="Percent 16 4 5 2 2" xfId="50133" xr:uid="{98B3214D-F0ED-4217-B9A9-EE9353114D4A}"/>
    <cellStyle name="Percent 16 4 5 3" xfId="19130" xr:uid="{2A821B75-E184-4A3C-AFFF-3FFD46F2F8F5}"/>
    <cellStyle name="Percent 16 4 5 4" xfId="11460" xr:uid="{23C6581C-7DAD-47C0-9BD9-02853CC57E9A}"/>
    <cellStyle name="Percent 16 4 6" xfId="1576" xr:uid="{CE0B6BF6-7A83-4C5D-8E17-459C6596060D}"/>
    <cellStyle name="Percent 16 4 6 2" xfId="2696" xr:uid="{ECC6C2B8-F46A-4006-920B-1D55C4455668}"/>
    <cellStyle name="Percent 16 4 6 2 2" xfId="50134" xr:uid="{B59118ED-031E-41CB-BAF6-1B64F71B7872}"/>
    <cellStyle name="Percent 16 4 6 3" xfId="15750" xr:uid="{5D52C7D0-6A65-4DB6-856B-6652A3B63391}"/>
    <cellStyle name="Percent 16 4 6 4" xfId="11461" xr:uid="{3B1533C3-9CCB-467E-9607-277802640B8B}"/>
    <cellStyle name="Percent 16 4 7" xfId="1577" xr:uid="{F7260F46-F377-4768-8DE5-1FEA8E0DD676}"/>
    <cellStyle name="Percent 16 4 7 2" xfId="2697" xr:uid="{CF38FA35-E79B-416A-AA3B-C9D3AD25B59B}"/>
    <cellStyle name="Percent 16 4 7 2 2" xfId="50135" xr:uid="{7A6E7B80-283C-4026-B4E5-AFF6C75D2B71}"/>
    <cellStyle name="Percent 16 4 7 3" xfId="19465" xr:uid="{47C4C374-3A06-41EE-902B-48DD7F596199}"/>
    <cellStyle name="Percent 16 4 7 4" xfId="11462" xr:uid="{E29176A7-7D1D-4064-8CFC-ADAD29985630}"/>
    <cellStyle name="Percent 16 4 8" xfId="1578" xr:uid="{D6D999FF-ED00-4994-AEF7-C608C66BA2BE}"/>
    <cellStyle name="Percent 16 4 8 2" xfId="2698" xr:uid="{31C9CE91-8009-41DC-A1DE-B30AD9F028A3}"/>
    <cellStyle name="Percent 16 4 8 2 2" xfId="50136" xr:uid="{8D3662FE-2C24-4FBC-A88F-4AAF2A7FDF20}"/>
    <cellStyle name="Percent 16 4 8 3" xfId="15628" xr:uid="{0F9A7E97-E07C-4E15-ABD0-4EB9F5FD96F2}"/>
    <cellStyle name="Percent 16 4 8 4" xfId="11463" xr:uid="{4C945830-B7D5-4814-9B64-312219C64AE7}"/>
    <cellStyle name="Percent 16 4 9" xfId="1579" xr:uid="{01409B92-AB04-4E3B-A0F3-284A35E855AA}"/>
    <cellStyle name="Percent 16 4 9 2" xfId="2699" xr:uid="{ED84FFBF-E98B-4E26-8182-F14F1BE54E07}"/>
    <cellStyle name="Percent 16 4 9 2 2" xfId="50137" xr:uid="{C4B3DAFF-C51C-415F-8B2A-BB3B7BE845C5}"/>
    <cellStyle name="Percent 16 4 9 3" xfId="19337" xr:uid="{3EBFC758-E0F8-4832-85C4-818A9F6AC254}"/>
    <cellStyle name="Percent 16 4 9 4" xfId="11464" xr:uid="{F5F84D2F-8883-41F6-8141-7FE9D1D16171}"/>
    <cellStyle name="Percent 16 5" xfId="1580" xr:uid="{2FFDED05-B81F-4BE3-B1BD-44EE8D4D474C}"/>
    <cellStyle name="Percent 16 5 10" xfId="1581" xr:uid="{9975A409-A194-40B5-A5D4-EB37695C71E7}"/>
    <cellStyle name="Percent 16 5 10 2" xfId="2701" xr:uid="{9139F875-7FA3-45AF-9277-03FF708814CC}"/>
    <cellStyle name="Percent 16 5 10 2 2" xfId="50138" xr:uid="{91CA4B97-1F9F-4073-862C-ED71D5A828F5}"/>
    <cellStyle name="Percent 16 5 10 3" xfId="19319" xr:uid="{689F3FD1-2D17-4568-AEF5-FD0BC3CEBB9F}"/>
    <cellStyle name="Percent 16 5 10 4" xfId="11466" xr:uid="{817D5F38-4A6C-4DC4-BBC5-9B1A56AD5D73}"/>
    <cellStyle name="Percent 16 5 11" xfId="1582" xr:uid="{D3B96311-5BCB-4859-9280-69A4EAF49EE0}"/>
    <cellStyle name="Percent 16 5 11 2" xfId="2702" xr:uid="{628A57F5-0781-4557-99B1-87531493DE2E}"/>
    <cellStyle name="Percent 16 5 11 2 2" xfId="50139" xr:uid="{F260681F-711D-4D2B-BF20-260A293AC746}"/>
    <cellStyle name="Percent 16 5 11 3" xfId="16780" xr:uid="{9DDAD8BD-257C-430F-BF26-7572D5E678EC}"/>
    <cellStyle name="Percent 16 5 11 4" xfId="11467" xr:uid="{2C32E9C0-5B02-474A-85CD-D19154EA282F}"/>
    <cellStyle name="Percent 16 5 12" xfId="1583" xr:uid="{50E825C3-E170-4770-80C3-1B872866CCB7}"/>
    <cellStyle name="Percent 16 5 12 2" xfId="2703" xr:uid="{E3318BAE-17AD-4FA0-98B3-2ED10E835A4F}"/>
    <cellStyle name="Percent 16 5 12 2 2" xfId="50140" xr:uid="{CCFD9EB4-44BC-48D6-B027-2009D5E87A90}"/>
    <cellStyle name="Percent 16 5 12 3" xfId="16406" xr:uid="{A997306F-9284-44BF-9D98-F842013B075F}"/>
    <cellStyle name="Percent 16 5 12 4" xfId="11468" xr:uid="{19E9EA11-49CB-4B99-BA40-065B08D0897B}"/>
    <cellStyle name="Percent 16 5 13" xfId="1584" xr:uid="{8705873B-087E-409F-A3F6-3616CFB07C31}"/>
    <cellStyle name="Percent 16 5 13 2" xfId="2704" xr:uid="{42BB9B74-6215-4F0D-9986-7442A77E6E2C}"/>
    <cellStyle name="Percent 16 5 13 2 2" xfId="50141" xr:uid="{39EF840A-583E-4CBD-8977-B9B21EB152CA}"/>
    <cellStyle name="Percent 16 5 13 3" xfId="17299" xr:uid="{ABB23499-5DBC-469B-9C2C-E0F744FB6420}"/>
    <cellStyle name="Percent 16 5 13 4" xfId="11469" xr:uid="{41F43FC4-1338-4B6C-BE0A-C12E5535FF24}"/>
    <cellStyle name="Percent 16 5 14" xfId="1585" xr:uid="{E0084F52-598C-42EC-AF4C-0FE8F1C6F9FE}"/>
    <cellStyle name="Percent 16 5 14 2" xfId="2705" xr:uid="{715BDAFA-5A47-4CEB-BB31-FD0EC3A912C8}"/>
    <cellStyle name="Percent 16 5 14 2 2" xfId="50142" xr:uid="{F78B0460-78EF-433C-A57F-DC0DD57C2C54}"/>
    <cellStyle name="Percent 16 5 14 3" xfId="15774" xr:uid="{D5ED2651-68F6-4819-BAB3-8F69255B0A6D}"/>
    <cellStyle name="Percent 16 5 14 4" xfId="11470" xr:uid="{9D218965-B3EA-448E-8569-E1EC44083A22}"/>
    <cellStyle name="Percent 16 5 15" xfId="1586" xr:uid="{6F984D80-3684-4C2C-9F56-9439B91C54EB}"/>
    <cellStyle name="Percent 16 5 15 2" xfId="2706" xr:uid="{887A9C2A-940D-4B49-A745-A5BBF4FCC7FD}"/>
    <cellStyle name="Percent 16 5 15 2 2" xfId="50143" xr:uid="{0540AD88-6E35-4DE7-AA97-F946B12F6C65}"/>
    <cellStyle name="Percent 16 5 15 3" xfId="16690" xr:uid="{8E6E6722-5F4A-456D-92AB-3B5558C57F18}"/>
    <cellStyle name="Percent 16 5 15 4" xfId="11471" xr:uid="{B7AAC14B-8D05-4253-8E24-7B659D86F88C}"/>
    <cellStyle name="Percent 16 5 16" xfId="1587" xr:uid="{84E35206-5FB9-43CD-ABA5-4D639F94048F}"/>
    <cellStyle name="Percent 16 5 16 2" xfId="2707" xr:uid="{2157FBCB-E308-4756-AD34-B3027AB983AF}"/>
    <cellStyle name="Percent 16 5 16 2 2" xfId="50144" xr:uid="{87DEDB86-6F44-48E0-A967-8AFF00211C84}"/>
    <cellStyle name="Percent 16 5 16 3" xfId="15820" xr:uid="{BBD0E381-7957-4CF0-A7C4-29520CE8D396}"/>
    <cellStyle name="Percent 16 5 16 4" xfId="11472" xr:uid="{DB705589-98C5-4B76-BD07-9EBF44E3F6EA}"/>
    <cellStyle name="Percent 16 5 17" xfId="1588" xr:uid="{C807D239-713A-4DF9-B471-BF8C5DE45065}"/>
    <cellStyle name="Percent 16 5 17 2" xfId="2708" xr:uid="{ADFE97BB-094F-4CEE-BCF3-979E40308B4D}"/>
    <cellStyle name="Percent 16 5 17 2 2" xfId="50145" xr:uid="{0CAA584E-9395-4B73-B9F2-5DD472F12518}"/>
    <cellStyle name="Percent 16 5 17 3" xfId="19418" xr:uid="{B7B3584D-6481-4B40-B3FC-E8213BFAE741}"/>
    <cellStyle name="Percent 16 5 17 4" xfId="11473" xr:uid="{6740B13F-CF3C-419F-B310-85A436234459}"/>
    <cellStyle name="Percent 16 5 18" xfId="2700" xr:uid="{63BA168B-2904-420C-AD67-EEB5B048C1A9}"/>
    <cellStyle name="Percent 16 5 18 2" xfId="12945" xr:uid="{01AA3447-F0B8-4734-B7F8-02EF79DF797F}"/>
    <cellStyle name="Percent 16 5 18 2 2" xfId="50146" xr:uid="{B0A991A1-A474-4D48-99BA-DE1367C10EFD}"/>
    <cellStyle name="Percent 16 5 18 3" xfId="15510" xr:uid="{10FB7927-AAD6-425F-9CA1-52995228E2C4}"/>
    <cellStyle name="Percent 16 5 18 4" xfId="11474" xr:uid="{C754728C-DCE8-40C5-9220-F064E99A1892}"/>
    <cellStyle name="Percent 16 5 19" xfId="9527" xr:uid="{00DAB504-9383-47E3-A51D-50991C4FA87F}"/>
    <cellStyle name="Percent 16 5 19 2" xfId="17757" xr:uid="{599817E1-A2FC-4B0F-825E-B782280345AE}"/>
    <cellStyle name="Percent 16 5 19 3" xfId="15388" xr:uid="{E75FF648-7554-4B85-962C-969FEA097F3D}"/>
    <cellStyle name="Percent 16 5 19 4" xfId="11475" xr:uid="{CD0B5A72-42BD-489C-A9DD-B1A0662BF8FB}"/>
    <cellStyle name="Percent 16 5 2" xfId="1589" xr:uid="{AA034AB2-7350-4E1D-9794-BDEF8FECC71D}"/>
    <cellStyle name="Percent 16 5 2 2" xfId="2709" xr:uid="{8E1B2173-A1CB-40F3-83CF-FB63B029DFC3}"/>
    <cellStyle name="Percent 16 5 2 2 2" xfId="50147" xr:uid="{2E2C72F6-6948-4450-847D-4E989F6FB449}"/>
    <cellStyle name="Percent 16 5 2 3" xfId="19462" xr:uid="{B287E86E-96E9-4C20-A5D9-BB2546D6AE2D}"/>
    <cellStyle name="Percent 16 5 2 4" xfId="11476" xr:uid="{E58A6F14-0B4A-4C30-8461-ED8785E146AD}"/>
    <cellStyle name="Percent 16 5 20" xfId="12944" xr:uid="{6A100944-B454-4281-A246-D38E5007AB25}"/>
    <cellStyle name="Percent 16 5 20 2" xfId="50148" xr:uid="{188B70F4-A7CB-4EB5-B662-FA30CD8DA2B8}"/>
    <cellStyle name="Percent 16 5 21" xfId="15401" xr:uid="{141DA2E9-DF27-47E6-85FC-A14475ABA310}"/>
    <cellStyle name="Percent 16 5 22" xfId="11465" xr:uid="{F497DE32-4261-4720-B4D8-C2CC025862FE}"/>
    <cellStyle name="Percent 16 5 23" xfId="6743" xr:uid="{084C219C-DF83-4D63-AE00-881730CC471D}"/>
    <cellStyle name="Percent 16 5 3" xfId="1590" xr:uid="{65172DDC-FEA4-47B6-B1E6-887B47105566}"/>
    <cellStyle name="Percent 16 5 3 2" xfId="2710" xr:uid="{87F35BD1-5D94-4DED-A59F-8B53EC25D8A7}"/>
    <cellStyle name="Percent 16 5 3 2 2" xfId="50149" xr:uid="{5A815472-1016-4260-B1A0-72A4EF0CFA55}"/>
    <cellStyle name="Percent 16 5 3 3" xfId="17314" xr:uid="{BC8908E0-82EE-42E2-9660-D7EED1DBEB3C}"/>
    <cellStyle name="Percent 16 5 3 4" xfId="11477" xr:uid="{D173D23D-3757-4576-9933-DFB8C378A2A5}"/>
    <cellStyle name="Percent 16 5 4" xfId="1591" xr:uid="{6970857E-DAE0-4F2E-9750-F7EAC362C141}"/>
    <cellStyle name="Percent 16 5 4 2" xfId="2711" xr:uid="{B8FC357B-309A-4C15-92ED-00BE572246AD}"/>
    <cellStyle name="Percent 16 5 4 2 2" xfId="50150" xr:uid="{800C0A33-2E7E-454E-8D08-9D50BA446DFF}"/>
    <cellStyle name="Percent 16 5 4 3" xfId="19253" xr:uid="{2C4D77BC-AAC9-4A50-9F1C-C39ADECBCFFF}"/>
    <cellStyle name="Percent 16 5 4 4" xfId="11478" xr:uid="{F4041D59-CA40-4E48-A4FC-19011D372FD9}"/>
    <cellStyle name="Percent 16 5 5" xfId="1592" xr:uid="{020C19C8-B915-4365-B1FA-D932FC072268}"/>
    <cellStyle name="Percent 16 5 5 2" xfId="2712" xr:uid="{9828034A-61D4-49E8-914C-FC535F136905}"/>
    <cellStyle name="Percent 16 5 5 2 2" xfId="50151" xr:uid="{A3AC968A-90EE-4951-AFE2-FB1B60387E5C}"/>
    <cellStyle name="Percent 16 5 5 3" xfId="16669" xr:uid="{958E229D-5CC4-4B43-82AF-F5868C71EF11}"/>
    <cellStyle name="Percent 16 5 5 4" xfId="11479" xr:uid="{4ED3CB62-F7EB-48CB-80F5-C219616F0F15}"/>
    <cellStyle name="Percent 16 5 6" xfId="1593" xr:uid="{C3781AA7-5849-45A4-9AC4-4C76BAB010F7}"/>
    <cellStyle name="Percent 16 5 6 2" xfId="2713" xr:uid="{B7CECC02-B686-4FB5-A1BF-FB7F46D10244}"/>
    <cellStyle name="Percent 16 5 6 2 2" xfId="50152" xr:uid="{CA378F07-8E26-42CA-9A8F-61A6D4789907}"/>
    <cellStyle name="Percent 16 5 6 3" xfId="19568" xr:uid="{163D0ADB-4AAF-4046-8C91-FCCE807FB14B}"/>
    <cellStyle name="Percent 16 5 6 4" xfId="11480" xr:uid="{FA1AACF3-81B7-40E3-A668-D1FADBADD9C7}"/>
    <cellStyle name="Percent 16 5 7" xfId="1594" xr:uid="{54628614-265B-4CDF-A073-52E9D4E70621}"/>
    <cellStyle name="Percent 16 5 7 2" xfId="2714" xr:uid="{AD329E0F-7EE4-4DF3-8591-9CC71A5F0F38}"/>
    <cellStyle name="Percent 16 5 7 2 2" xfId="50153" xr:uid="{4947F7BC-226B-4858-BF66-635C15BA5584}"/>
    <cellStyle name="Percent 16 5 7 3" xfId="16549" xr:uid="{E0599FD9-949A-47C5-9FE8-FF216341B165}"/>
    <cellStyle name="Percent 16 5 7 4" xfId="11481" xr:uid="{43AA7557-D33D-4FB9-8D4D-AA79D39E6ED9}"/>
    <cellStyle name="Percent 16 5 8" xfId="1595" xr:uid="{2E80C252-C207-42E4-AEAD-C7F3C47B6154}"/>
    <cellStyle name="Percent 16 5 8 2" xfId="2715" xr:uid="{D1EFF54C-9F64-4C17-B01F-1C890098FAB3}"/>
    <cellStyle name="Percent 16 5 8 2 2" xfId="50154" xr:uid="{9FE26988-C812-4E85-94B1-46EBC4421A7B}"/>
    <cellStyle name="Percent 16 5 8 3" xfId="16625" xr:uid="{978BC002-928A-4D37-810E-DAB93668C17B}"/>
    <cellStyle name="Percent 16 5 8 4" xfId="11482" xr:uid="{761A9030-F0C8-4464-BA06-008CB9B0EE3B}"/>
    <cellStyle name="Percent 16 5 9" xfId="1596" xr:uid="{2D6B1C0F-5D0B-4FBF-AFE1-73F27EBF5AF4}"/>
    <cellStyle name="Percent 16 5 9 2" xfId="2716" xr:uid="{DF365D65-A786-4930-845B-F98DEBF810C0}"/>
    <cellStyle name="Percent 16 5 9 2 2" xfId="50155" xr:uid="{6404474E-3A0D-42F8-9FCD-DACAFC72DE13}"/>
    <cellStyle name="Percent 16 5 9 3" xfId="17242" xr:uid="{12ED4708-927B-4C17-97D2-86456020EA69}"/>
    <cellStyle name="Percent 16 5 9 4" xfId="11483" xr:uid="{BDA58026-CEC0-4EE7-9B3E-DFFBD569F216}"/>
    <cellStyle name="Percent 16 6" xfId="1597" xr:uid="{EABBEE05-6E94-472C-80B7-BF85E4A1E5B1}"/>
    <cellStyle name="Percent 16 6 10" xfId="1598" xr:uid="{56BA5342-3BB5-46D0-9FD5-210B3497F83A}"/>
    <cellStyle name="Percent 16 6 10 2" xfId="2718" xr:uid="{FA307256-EC10-48F5-9C77-20320F976CC2}"/>
    <cellStyle name="Percent 16 6 10 2 2" xfId="50156" xr:uid="{C3C0F822-2949-4141-B991-C58F822C2E47}"/>
    <cellStyle name="Percent 16 6 10 3" xfId="15717" xr:uid="{D7B56004-ED72-4D21-990F-3049CAF8C2B7}"/>
    <cellStyle name="Percent 16 6 10 4" xfId="11485" xr:uid="{D8E2C9FE-ABBE-42FF-8B8A-A55621C18958}"/>
    <cellStyle name="Percent 16 6 11" xfId="1599" xr:uid="{294AB3B1-5837-46E5-83CA-857365B466AF}"/>
    <cellStyle name="Percent 16 6 11 2" xfId="2719" xr:uid="{59B8A021-7E4B-4023-BD1C-3B359DFFFBB5}"/>
    <cellStyle name="Percent 16 6 11 2 2" xfId="50157" xr:uid="{2644D3E0-DF9F-485F-9484-52C99D605D2E}"/>
    <cellStyle name="Percent 16 6 11 3" xfId="15560" xr:uid="{3631A602-0456-498B-8AB8-5D392E342077}"/>
    <cellStyle name="Percent 16 6 11 4" xfId="11486" xr:uid="{70CC0222-2F29-4DD9-849F-950357D52DDD}"/>
    <cellStyle name="Percent 16 6 12" xfId="1600" xr:uid="{C097C280-0EA8-400B-8A9C-819492B6347B}"/>
    <cellStyle name="Percent 16 6 12 2" xfId="2720" xr:uid="{553F66C4-B2EC-4BDA-98A9-ADA7949991FC}"/>
    <cellStyle name="Percent 16 6 12 2 2" xfId="50158" xr:uid="{EF3EB5D0-DA7E-45C5-805B-475DD4A85DBC}"/>
    <cellStyle name="Percent 16 6 12 3" xfId="19350" xr:uid="{F1AB174F-3E55-4313-8E30-8F51F099A208}"/>
    <cellStyle name="Percent 16 6 12 4" xfId="11487" xr:uid="{92094E5D-84F7-4309-B7E6-B3C72C3FECB7}"/>
    <cellStyle name="Percent 16 6 13" xfId="1601" xr:uid="{951EFD8C-E51C-418B-B881-222D8A0DAA98}"/>
    <cellStyle name="Percent 16 6 13 2" xfId="2721" xr:uid="{8C886DC5-E143-46FC-B3B9-E6AC15AC625E}"/>
    <cellStyle name="Percent 16 6 13 2 2" xfId="50159" xr:uid="{12BA6A13-B0DC-46A3-9666-81B54259DD8F}"/>
    <cellStyle name="Percent 16 6 13 3" xfId="19442" xr:uid="{91FC0067-C975-435F-AF87-94F894BC60EF}"/>
    <cellStyle name="Percent 16 6 13 4" xfId="11488" xr:uid="{4E69D233-1583-4F46-87E2-2D17F43602E8}"/>
    <cellStyle name="Percent 16 6 14" xfId="1602" xr:uid="{82D24F14-8AFE-4039-BFCF-342AEA84B61A}"/>
    <cellStyle name="Percent 16 6 14 2" xfId="2722" xr:uid="{2EB39FDA-0941-4017-8273-D73FB6C3AEDA}"/>
    <cellStyle name="Percent 16 6 14 2 2" xfId="50160" xr:uid="{C7E81C14-7518-4B9A-B3E3-3AD5D8027719}"/>
    <cellStyle name="Percent 16 6 14 3" xfId="19485" xr:uid="{26DF9C5F-6AD7-41C5-A362-B73C0E88ECC3}"/>
    <cellStyle name="Percent 16 6 14 4" xfId="11489" xr:uid="{BFA5CE1C-A027-44B8-9FD6-330713DF526F}"/>
    <cellStyle name="Percent 16 6 15" xfId="1603" xr:uid="{5AB19970-A56F-4198-A963-AD07BBA8D691}"/>
    <cellStyle name="Percent 16 6 15 2" xfId="2723" xr:uid="{12822DA9-3438-493B-BFF0-639B925ED78B}"/>
    <cellStyle name="Percent 16 6 15 2 2" xfId="50161" xr:uid="{148DE20F-908E-4FEB-B63B-A62AE3DD8B60}"/>
    <cellStyle name="Percent 16 6 15 3" xfId="19441" xr:uid="{7AD42223-60D6-43C5-93BD-99595CE2BC0F}"/>
    <cellStyle name="Percent 16 6 15 4" xfId="11490" xr:uid="{59D325D6-D11D-4167-A396-177E521F8A1C}"/>
    <cellStyle name="Percent 16 6 16" xfId="1604" xr:uid="{9B2BA59B-FDDE-4F85-98C6-655973A53DC7}"/>
    <cellStyle name="Percent 16 6 16 2" xfId="2724" xr:uid="{A629193B-7B07-45E5-8C59-2DA3B86C6846}"/>
    <cellStyle name="Percent 16 6 16 2 2" xfId="50162" xr:uid="{860F3CC3-FC41-48DF-8F68-8FD6E2257A95}"/>
    <cellStyle name="Percent 16 6 16 3" xfId="19146" xr:uid="{F158F346-1A76-4477-9E10-0ECFD36C404E}"/>
    <cellStyle name="Percent 16 6 16 4" xfId="11491" xr:uid="{D708F29F-A196-4EBA-9212-1CD60E2727BD}"/>
    <cellStyle name="Percent 16 6 17" xfId="1605" xr:uid="{039923BA-0441-4EB2-B22C-E0016CFC3F4D}"/>
    <cellStyle name="Percent 16 6 17 2" xfId="2725" xr:uid="{C17FBB0D-EE1A-4954-8B47-6655D9E0CC41}"/>
    <cellStyle name="Percent 16 6 17 2 2" xfId="50163" xr:uid="{5D003291-0C9D-49B0-951C-A924FF99353E}"/>
    <cellStyle name="Percent 16 6 17 3" xfId="15747" xr:uid="{8DAAE144-FDEC-4DA9-BD9D-331EA2691D01}"/>
    <cellStyle name="Percent 16 6 17 4" xfId="11492" xr:uid="{F07BCED3-42D0-41EC-A5AE-4CA4188B6828}"/>
    <cellStyle name="Percent 16 6 18" xfId="2717" xr:uid="{AF224DD9-2DE1-4681-813A-BC7E6D60E967}"/>
    <cellStyle name="Percent 16 6 18 2" xfId="12947" xr:uid="{34FF2561-8408-41BA-A470-4132713D6A03}"/>
    <cellStyle name="Percent 16 6 18 2 2" xfId="50164" xr:uid="{A7277B48-A6A0-4B64-8AF1-96EB603F8BDD}"/>
    <cellStyle name="Percent 16 6 18 3" xfId="15787" xr:uid="{CA4E4F3F-5689-4434-99A1-F722CF6D2BF1}"/>
    <cellStyle name="Percent 16 6 18 4" xfId="11493" xr:uid="{A99DC7A5-EE28-48AD-B8E1-F57F939BBBEF}"/>
    <cellStyle name="Percent 16 6 19" xfId="9528" xr:uid="{CBD8F73E-8989-4C80-8F68-81217B06560C}"/>
    <cellStyle name="Percent 16 6 19 2" xfId="17758" xr:uid="{B6DCE098-F255-4743-95AA-B99891092F76}"/>
    <cellStyle name="Percent 16 6 19 3" xfId="19232" xr:uid="{10660E8D-F365-46E3-AC92-3960B8A2D21F}"/>
    <cellStyle name="Percent 16 6 19 4" xfId="11494" xr:uid="{28616594-16A0-47B2-831E-836DB7A1F03F}"/>
    <cellStyle name="Percent 16 6 2" xfId="1606" xr:uid="{D7CF4034-9D44-4311-8C68-87EACC3F148C}"/>
    <cellStyle name="Percent 16 6 2 2" xfId="2726" xr:uid="{DC9CD7F4-8693-4B02-8556-BA8E03446526}"/>
    <cellStyle name="Percent 16 6 2 2 2" xfId="50165" xr:uid="{AA12B44D-0850-46EF-87CD-79BBE82E9B15}"/>
    <cellStyle name="Percent 16 6 2 3" xfId="15425" xr:uid="{195B484B-063A-4DC1-9AD4-145BB1D74221}"/>
    <cellStyle name="Percent 16 6 2 4" xfId="11495" xr:uid="{2E41BCEB-5F37-4767-9ADD-D718E1258BF0}"/>
    <cellStyle name="Percent 16 6 20" xfId="12946" xr:uid="{2A22BFCE-E493-4022-82FB-DA911D3CB47F}"/>
    <cellStyle name="Percent 16 6 20 2" xfId="50166" xr:uid="{53266317-D8FA-4B0D-BB47-73668ED6207E}"/>
    <cellStyle name="Percent 16 6 21" xfId="19128" xr:uid="{88DEF008-7FAE-4AE5-82E3-FFE2F4555867}"/>
    <cellStyle name="Percent 16 6 22" xfId="11484" xr:uid="{4C96C49D-459F-4243-840A-029B495490DF}"/>
    <cellStyle name="Percent 16 6 23" xfId="6744" xr:uid="{634F992D-6779-497D-A098-1653B07EB49F}"/>
    <cellStyle name="Percent 16 6 3" xfId="1607" xr:uid="{94C940EB-1BE4-44FA-A499-3765771BDBBB}"/>
    <cellStyle name="Percent 16 6 3 2" xfId="2727" xr:uid="{849207B8-F2CB-43C3-BD7D-3B5E29E8474A}"/>
    <cellStyle name="Percent 16 6 3 2 2" xfId="50167" xr:uid="{B2A44CB9-81D2-4C27-A63F-DDCBA24DE7D3}"/>
    <cellStyle name="Percent 16 6 3 3" xfId="19150" xr:uid="{9BBA074D-584A-474B-BD6E-F89D93383DB0}"/>
    <cellStyle name="Percent 16 6 3 4" xfId="11496" xr:uid="{CF93622A-8CA9-4230-A464-22C6292C2A5B}"/>
    <cellStyle name="Percent 16 6 4" xfId="1608" xr:uid="{E84144BB-D277-4B03-AEE2-6557B6B7AF63}"/>
    <cellStyle name="Percent 16 6 4 2" xfId="2728" xr:uid="{B7E57927-A030-4663-A23A-8BB656A2E47B}"/>
    <cellStyle name="Percent 16 6 4 2 2" xfId="50168" xr:uid="{220534FA-D20E-4281-9660-3A428E721CFB}"/>
    <cellStyle name="Percent 16 6 4 3" xfId="15765" xr:uid="{DC919A5A-F0DE-49EC-BA77-0696C09EA3DF}"/>
    <cellStyle name="Percent 16 6 4 4" xfId="11497" xr:uid="{127580D0-5E81-47A3-B0EA-446EA9867F2B}"/>
    <cellStyle name="Percent 16 6 5" xfId="1609" xr:uid="{875FF61E-1CB4-4216-BCAC-852F35F54B55}"/>
    <cellStyle name="Percent 16 6 5 2" xfId="2729" xr:uid="{1BD933A8-C0A7-4EBA-BE1D-EB1E38392575}"/>
    <cellStyle name="Percent 16 6 5 2 2" xfId="50169" xr:uid="{C3FCC1D0-BACB-4934-B5D8-6D8BD47D8AD2}"/>
    <cellStyle name="Percent 16 6 5 3" xfId="15712" xr:uid="{39BF4443-0D2D-46BC-80C5-A510A88DA62E}"/>
    <cellStyle name="Percent 16 6 5 4" xfId="11498" xr:uid="{497C9951-57EE-43CF-85DD-A54EB1946371}"/>
    <cellStyle name="Percent 16 6 6" xfId="1610" xr:uid="{6CA7DF72-EF24-40B4-BB4C-A5D0264D0590}"/>
    <cellStyle name="Percent 16 6 6 2" xfId="2730" xr:uid="{BE77892C-C071-49E3-9B35-D6BF89B69F2B}"/>
    <cellStyle name="Percent 16 6 6 2 2" xfId="50170" xr:uid="{8E06E027-54AC-4F21-B250-4229F1BD88DB}"/>
    <cellStyle name="Percent 16 6 6 3" xfId="19434" xr:uid="{118899A4-25A6-4669-B64E-8141B7E125AF}"/>
    <cellStyle name="Percent 16 6 6 4" xfId="11499" xr:uid="{89486A02-28DE-4FCD-8AB6-8031215B23AB}"/>
    <cellStyle name="Percent 16 6 7" xfId="1611" xr:uid="{7EC56C63-93FF-4C1B-9A30-2A14158C6F7F}"/>
    <cellStyle name="Percent 16 6 7 2" xfId="2731" xr:uid="{6E259418-AC6B-4B1D-B26F-BB824ED5ACE7}"/>
    <cellStyle name="Percent 16 6 7 2 2" xfId="50171" xr:uid="{03514B2B-9669-45B4-98CA-26D732007905}"/>
    <cellStyle name="Percent 16 6 7 3" xfId="15524" xr:uid="{C2E6EE48-B1EE-498C-881D-06D2DFB31BB5}"/>
    <cellStyle name="Percent 16 6 7 4" xfId="11500" xr:uid="{C113CDC1-4340-4297-A5AF-E17BCF05EE65}"/>
    <cellStyle name="Percent 16 6 8" xfId="1612" xr:uid="{E01D3E64-341D-4068-AA8A-989353A4B15A}"/>
    <cellStyle name="Percent 16 6 8 2" xfId="2732" xr:uid="{37048A27-79D1-4266-8190-2D8373846E2A}"/>
    <cellStyle name="Percent 16 6 8 2 2" xfId="50172" xr:uid="{D12C5110-A920-45E1-AE74-64D8F87A9F2D}"/>
    <cellStyle name="Percent 16 6 8 3" xfId="15688" xr:uid="{5F8331A5-AD6F-4EA3-A53F-C7274018D212}"/>
    <cellStyle name="Percent 16 6 8 4" xfId="11501" xr:uid="{69FCDE53-CC9C-4DB5-9674-3B0C7CE31FEC}"/>
    <cellStyle name="Percent 16 6 9" xfId="1613" xr:uid="{E360C266-2FC1-4BBA-9F26-9F06543556DE}"/>
    <cellStyle name="Percent 16 6 9 2" xfId="2733" xr:uid="{6F05A24D-A535-4D15-9416-0423094AF838}"/>
    <cellStyle name="Percent 16 6 9 2 2" xfId="50173" xr:uid="{6CA51D7D-C64F-43CB-AB4C-221BB7061454}"/>
    <cellStyle name="Percent 16 6 9 3" xfId="16416" xr:uid="{A1D6687A-A5AC-4BB0-8601-12755BDB8F30}"/>
    <cellStyle name="Percent 16 6 9 4" xfId="11502" xr:uid="{FF22ABA8-2351-4C9E-B086-1B2F68F8859A}"/>
    <cellStyle name="Percent 16 7" xfId="1614" xr:uid="{2BD0B0F3-1CFD-4A64-9319-B80BF5BA8A9C}"/>
    <cellStyle name="Percent 16 7 10" xfId="1615" xr:uid="{EB53E198-EC72-4C65-AF70-39F1392474B3}"/>
    <cellStyle name="Percent 16 7 10 2" xfId="2735" xr:uid="{DC282DF8-F248-42EF-A1BD-ADB238CC3902}"/>
    <cellStyle name="Percent 16 7 10 2 2" xfId="50174" xr:uid="{AA546522-DD0B-45BA-83F2-488F175E3650}"/>
    <cellStyle name="Percent 16 7 10 3" xfId="17326" xr:uid="{68FECE27-AD66-4C73-9548-A1316BFF3F02}"/>
    <cellStyle name="Percent 16 7 10 4" xfId="11504" xr:uid="{D47D4016-1CA7-4E94-9C22-8C5B93979BBF}"/>
    <cellStyle name="Percent 16 7 11" xfId="1616" xr:uid="{A7A8D064-33A5-43EB-A5CE-8BBD9362BF87}"/>
    <cellStyle name="Percent 16 7 11 2" xfId="2736" xr:uid="{2C2D25D4-A3BA-4AFD-BC98-440A4E37242D}"/>
    <cellStyle name="Percent 16 7 11 2 2" xfId="50175" xr:uid="{E9D9A6E0-3D85-48E1-84EC-759DEC8E35D5}"/>
    <cellStyle name="Percent 16 7 11 3" xfId="16693" xr:uid="{FE5A0F17-5839-475B-BBDD-D25C3453CAE0}"/>
    <cellStyle name="Percent 16 7 11 4" xfId="11505" xr:uid="{67AB38DE-44CF-4518-8EDF-D9BFE63B14DF}"/>
    <cellStyle name="Percent 16 7 12" xfId="1617" xr:uid="{63F461CA-DD22-47AF-938E-C82E753D4A3A}"/>
    <cellStyle name="Percent 16 7 12 2" xfId="2737" xr:uid="{8C444B37-57B5-4D22-9A3F-CA5CE1FE68C6}"/>
    <cellStyle name="Percent 16 7 12 2 2" xfId="50176" xr:uid="{7F92BF39-C4F4-470B-9C6D-5B73D05C9884}"/>
    <cellStyle name="Percent 16 7 12 3" xfId="19149" xr:uid="{737E2A43-3AEC-4EA0-91F8-278DBAF99CDE}"/>
    <cellStyle name="Percent 16 7 12 4" xfId="11506" xr:uid="{6A6FB760-7775-4B2A-980E-584108318B2A}"/>
    <cellStyle name="Percent 16 7 13" xfId="1618" xr:uid="{6A5EC70D-F469-433E-9C46-162CA63F3B8C}"/>
    <cellStyle name="Percent 16 7 13 2" xfId="2738" xr:uid="{23FC143D-BDAB-4B8E-9353-10ACB81A16B3}"/>
    <cellStyle name="Percent 16 7 13 2 2" xfId="50177" xr:uid="{56B11EC2-57C9-4AF2-B97A-2263BBF450C4}"/>
    <cellStyle name="Percent 16 7 13 3" xfId="15835" xr:uid="{C9AEFAA2-53AC-4DCB-84B7-6B4C2E09F6E2}"/>
    <cellStyle name="Percent 16 7 13 4" xfId="11507" xr:uid="{3A3CBF86-FD9E-4B79-9681-523D6BBF4A6A}"/>
    <cellStyle name="Percent 16 7 14" xfId="1619" xr:uid="{FC9F4447-9AEC-4F0D-BEDC-10C5F8D77623}"/>
    <cellStyle name="Percent 16 7 14 2" xfId="2739" xr:uid="{0921CFF8-F632-4FDF-8DBC-3F5A3C8F558A}"/>
    <cellStyle name="Percent 16 7 14 2 2" xfId="50178" xr:uid="{3D772C23-1FDC-41FB-8A23-95583F818C97}"/>
    <cellStyle name="Percent 16 7 14 3" xfId="19258" xr:uid="{964ECA5D-1162-441B-A847-511D2287C23F}"/>
    <cellStyle name="Percent 16 7 14 4" xfId="11508" xr:uid="{4E82DE9D-3A3F-4A76-82EC-D0B1E3C37268}"/>
    <cellStyle name="Percent 16 7 15" xfId="1620" xr:uid="{D9E8D3F0-F2E7-4537-AC0A-E24D06E3EDCA}"/>
    <cellStyle name="Percent 16 7 15 2" xfId="2740" xr:uid="{881714DF-CF85-4070-819D-425F7DA8870A}"/>
    <cellStyle name="Percent 16 7 15 2 2" xfId="50179" xr:uid="{7BA0591A-1659-40C3-A714-7FC02E875BFC}"/>
    <cellStyle name="Percent 16 7 15 3" xfId="15465" xr:uid="{94D874DF-2E1C-4105-B7C1-9E11CDB24E86}"/>
    <cellStyle name="Percent 16 7 15 4" xfId="11509" xr:uid="{9A6D43E6-370C-45C5-8939-A1187D4110BE}"/>
    <cellStyle name="Percent 16 7 16" xfId="1621" xr:uid="{5EE98754-6965-423D-A168-AD3D0E8D0F08}"/>
    <cellStyle name="Percent 16 7 16 2" xfId="2741" xr:uid="{1D8B71A3-3436-4870-A483-10D977E739E7}"/>
    <cellStyle name="Percent 16 7 16 2 2" xfId="50180" xr:uid="{F556E260-07E3-4DD2-A83B-3650C237D304}"/>
    <cellStyle name="Percent 16 7 16 3" xfId="19144" xr:uid="{14E25779-B092-4CDD-BF4D-CA8BA7297AA6}"/>
    <cellStyle name="Percent 16 7 16 4" xfId="11510" xr:uid="{81A3111C-7CDC-41A9-8060-2EA07A8867B6}"/>
    <cellStyle name="Percent 16 7 17" xfId="1622" xr:uid="{B4791A52-8A44-4D8E-8C92-B29C13F66D70}"/>
    <cellStyle name="Percent 16 7 17 2" xfId="2742" xr:uid="{4C001DFD-B9B6-41BE-9CEB-60F78B248B65}"/>
    <cellStyle name="Percent 16 7 17 2 2" xfId="50181" xr:uid="{E70927B5-390F-4202-AE97-90708D241ED4}"/>
    <cellStyle name="Percent 16 7 17 3" xfId="15469" xr:uid="{4FF20C30-E411-4E39-901D-5BA6FF40B00F}"/>
    <cellStyle name="Percent 16 7 17 4" xfId="11511" xr:uid="{9989107B-9BB0-4948-A69A-7470BC7BAC77}"/>
    <cellStyle name="Percent 16 7 18" xfId="2734" xr:uid="{CE680EC8-B09B-4E78-935E-64735B17618F}"/>
    <cellStyle name="Percent 16 7 18 2" xfId="12949" xr:uid="{70B0D088-0D07-4DA2-9C09-8EFEEF8C9B46}"/>
    <cellStyle name="Percent 16 7 18 2 2" xfId="50182" xr:uid="{8CBAC3C7-18E9-4A7C-AAFE-6AF1AF56FF60}"/>
    <cellStyle name="Percent 16 7 18 3" xfId="15475" xr:uid="{86F1C5F7-8689-4864-84AE-5FCF268CA767}"/>
    <cellStyle name="Percent 16 7 18 4" xfId="11512" xr:uid="{B79291BE-8686-49CA-B1A6-8DB20B93D2F6}"/>
    <cellStyle name="Percent 16 7 19" xfId="9529" xr:uid="{19EA9825-9E7C-4314-B37A-BB5F4E90A349}"/>
    <cellStyle name="Percent 16 7 19 2" xfId="17759" xr:uid="{837F94B8-57BC-457B-B042-E9016E52F39E}"/>
    <cellStyle name="Percent 16 7 19 3" xfId="19092" xr:uid="{C9E26D0E-BF18-44AA-8B29-534FECC8ECEC}"/>
    <cellStyle name="Percent 16 7 19 4" xfId="11513" xr:uid="{7108DF41-0D2B-4703-ADB3-F185BC70478C}"/>
    <cellStyle name="Percent 16 7 2" xfId="1623" xr:uid="{88915251-73E5-4B54-B42F-EEDDDB507A6E}"/>
    <cellStyle name="Percent 16 7 2 2" xfId="2743" xr:uid="{68C078EB-DF7C-40AB-9C75-74DE1D4D857C}"/>
    <cellStyle name="Percent 16 7 2 2 2" xfId="12951" xr:uid="{E7FA8815-5ACB-4ACB-B30E-9B4F1C3C7203}"/>
    <cellStyle name="Percent 16 7 2 2 2 2" xfId="50183" xr:uid="{254B865F-55CA-49A7-877C-FCD13D19AC10}"/>
    <cellStyle name="Percent 16 7 2 2 3" xfId="16418" xr:uid="{E1B83004-BF15-4A4B-9CC1-0E2B46AE3FB0}"/>
    <cellStyle name="Percent 16 7 2 2 4" xfId="11515" xr:uid="{13F89AF6-D69F-4FA9-8FC5-8618DA07622D}"/>
    <cellStyle name="Percent 16 7 2 3" xfId="9530" xr:uid="{ACE64A45-9C0A-4AFE-AC97-B98B627351A3}"/>
    <cellStyle name="Percent 16 7 2 3 2" xfId="17760" xr:uid="{D403EE21-1568-4E32-8602-CB5A1034B7F5}"/>
    <cellStyle name="Percent 16 7 2 3 3" xfId="19472" xr:uid="{1804A4CA-BCCE-42E7-959D-10428B8AAD5F}"/>
    <cellStyle name="Percent 16 7 2 3 4" xfId="11516" xr:uid="{8F94AFC9-78F1-4C95-86B4-C46461920B40}"/>
    <cellStyle name="Percent 16 7 2 4" xfId="12950" xr:uid="{D6352637-2B36-4781-AF88-0D44DC3BFF02}"/>
    <cellStyle name="Percent 16 7 2 4 2" xfId="50184" xr:uid="{8DA6261D-DEA9-473B-A143-0C7BE6B2A5CB}"/>
    <cellStyle name="Percent 16 7 2 5" xfId="15668" xr:uid="{1A147662-5AF7-4287-9285-E439C58262DF}"/>
    <cellStyle name="Percent 16 7 2 6" xfId="11514" xr:uid="{E42D2B5B-CDE1-4D59-84C4-9C394610B99D}"/>
    <cellStyle name="Percent 16 7 2 7" xfId="6746" xr:uid="{8D4F7FB3-E31F-4AB0-B3BA-C4CEDB1FD26E}"/>
    <cellStyle name="Percent 16 7 20" xfId="12948" xr:uid="{0D404918-930D-4B13-A180-9262387F99BA}"/>
    <cellStyle name="Percent 16 7 20 2" xfId="50185" xr:uid="{009DCC11-D8BB-49AF-9F87-11AF9D2FBAC3}"/>
    <cellStyle name="Percent 16 7 21" xfId="15566" xr:uid="{48C95478-B611-40BF-B802-2914B2F48716}"/>
    <cellStyle name="Percent 16 7 22" xfId="11503" xr:uid="{45628917-715E-4F24-AC55-61D9C0796372}"/>
    <cellStyle name="Percent 16 7 23" xfId="6745" xr:uid="{02DD92EA-8AF4-4BF0-B27E-935F76C48E79}"/>
    <cellStyle name="Percent 16 7 3" xfId="1624" xr:uid="{CADE79A6-A491-4C85-B8EE-01ED1E06666D}"/>
    <cellStyle name="Percent 16 7 3 2" xfId="2744" xr:uid="{5E0A41F5-32A0-4A93-ADDA-12E4C211748B}"/>
    <cellStyle name="Percent 16 7 3 2 2" xfId="12953" xr:uid="{502D080E-9A13-420A-AD92-B11D6205F5D2}"/>
    <cellStyle name="Percent 16 7 3 2 2 2" xfId="50186" xr:uid="{DC811458-1065-410C-90B8-99F88D63A02C}"/>
    <cellStyle name="Percent 16 7 3 2 3" xfId="15659" xr:uid="{BAB81372-AD17-4593-88A2-D2A53BD52CD2}"/>
    <cellStyle name="Percent 16 7 3 2 4" xfId="11518" xr:uid="{884F7016-7873-45C2-A9A9-45499DF5739D}"/>
    <cellStyle name="Percent 16 7 3 3" xfId="9531" xr:uid="{60F04BAC-C102-4EB0-B306-06BAFCFAE6F8}"/>
    <cellStyle name="Percent 16 7 3 3 2" xfId="17761" xr:uid="{78B76789-5046-4360-98C1-C73F8B6D4B19}"/>
    <cellStyle name="Percent 16 7 3 3 3" xfId="16379" xr:uid="{427EE525-4C33-42EF-8D4C-6DCDD94E85B8}"/>
    <cellStyle name="Percent 16 7 3 3 4" xfId="11519" xr:uid="{B3017060-F17D-422F-B525-37CEA49B5F02}"/>
    <cellStyle name="Percent 16 7 3 4" xfId="12952" xr:uid="{5C3A1812-2C09-4CB2-9A1E-04AFEE96E522}"/>
    <cellStyle name="Percent 16 7 3 4 2" xfId="50187" xr:uid="{6639A304-935C-4BDF-AD5D-D32B12F49276}"/>
    <cellStyle name="Percent 16 7 3 5" xfId="15476" xr:uid="{8392007B-E23C-49A6-92E2-FE3A5D941D97}"/>
    <cellStyle name="Percent 16 7 3 6" xfId="11517" xr:uid="{1774CB97-662B-49DE-93ED-FBBE46448A4D}"/>
    <cellStyle name="Percent 16 7 3 7" xfId="6747" xr:uid="{589791E0-EE28-45A0-96C6-7661FADF969B}"/>
    <cellStyle name="Percent 16 7 4" xfId="1625" xr:uid="{28A9131E-44ED-486F-80C1-B398D597F030}"/>
    <cellStyle name="Percent 16 7 4 2" xfId="2745" xr:uid="{1A3C6F97-83BE-4F34-B890-A44981459FF0}"/>
    <cellStyle name="Percent 16 7 4 2 2" xfId="50188" xr:uid="{45AAE30E-1000-4494-915C-E0C40DAB9E3C}"/>
    <cellStyle name="Percent 16 7 4 3" xfId="15562" xr:uid="{18B45F69-5A71-4665-86E5-630165340779}"/>
    <cellStyle name="Percent 16 7 4 4" xfId="11520" xr:uid="{16919BCB-49A7-40A3-A371-059865165C7A}"/>
    <cellStyle name="Percent 16 7 5" xfId="1626" xr:uid="{79EA72DD-9142-4783-976C-A4F2C4779F21}"/>
    <cellStyle name="Percent 16 7 5 2" xfId="2746" xr:uid="{960A886C-2816-4247-8358-677070225A7B}"/>
    <cellStyle name="Percent 16 7 5 2 2" xfId="50189" xr:uid="{CBD93D43-175E-46D0-9E4B-82A83FF4F0D5}"/>
    <cellStyle name="Percent 16 7 5 3" xfId="19131" xr:uid="{FCE805D7-D229-4BED-B588-6ADD2607A489}"/>
    <cellStyle name="Percent 16 7 5 4" xfId="11521" xr:uid="{F49F15FC-5193-4FA0-B707-AC5481BF9A77}"/>
    <cellStyle name="Percent 16 7 6" xfId="1627" xr:uid="{B3710B4A-2A2D-4334-97D3-CDC17B6AD81B}"/>
    <cellStyle name="Percent 16 7 6 2" xfId="2747" xr:uid="{1D0AF01C-9FCB-4B55-BDA5-3A67A7B167CF}"/>
    <cellStyle name="Percent 16 7 6 2 2" xfId="50190" xr:uid="{75FAFF42-11CE-42F2-97F6-A980F986237A}"/>
    <cellStyle name="Percent 16 7 6 3" xfId="19550" xr:uid="{C3FCECA4-BFA8-4FEF-91BE-1C8C13ADF3F9}"/>
    <cellStyle name="Percent 16 7 6 4" xfId="11522" xr:uid="{23DEA252-0A89-4889-8053-10EEE3F35C82}"/>
    <cellStyle name="Percent 16 7 7" xfId="1628" xr:uid="{EE8CD4E8-750F-4A68-8B6E-86515B2A45AD}"/>
    <cellStyle name="Percent 16 7 7 2" xfId="2748" xr:uid="{CE0A571D-C979-44A0-BC60-DA4EEF1DA007}"/>
    <cellStyle name="Percent 16 7 7 2 2" xfId="50191" xr:uid="{23A37282-B676-40CE-B5DF-3D4354AFE878}"/>
    <cellStyle name="Percent 16 7 7 3" xfId="19274" xr:uid="{E263F6A8-214D-4166-A4A6-292AACD99EB8}"/>
    <cellStyle name="Percent 16 7 7 4" xfId="11523" xr:uid="{741FE9E5-D2BD-4AB0-BE21-C74DC44B9B04}"/>
    <cellStyle name="Percent 16 7 8" xfId="1629" xr:uid="{B567F043-604B-441F-A35F-BF307F720C75}"/>
    <cellStyle name="Percent 16 7 8 2" xfId="2749" xr:uid="{9D71977E-EE30-4E2B-9A80-4AEBF9025B61}"/>
    <cellStyle name="Percent 16 7 8 2 2" xfId="50192" xr:uid="{F291C8B2-4B8A-4513-A89A-AF7C81BFA8A1}"/>
    <cellStyle name="Percent 16 7 8 3" xfId="19084" xr:uid="{6D7D59AE-1FA6-4518-9D47-9B5E0A8B0D2B}"/>
    <cellStyle name="Percent 16 7 8 4" xfId="11524" xr:uid="{7EB95C94-5FB1-4855-9355-60D7EFB9CE91}"/>
    <cellStyle name="Percent 16 7 9" xfId="1630" xr:uid="{C2B3C4BA-59A8-43DE-84AD-8633D8E68646}"/>
    <cellStyle name="Percent 16 7 9 2" xfId="2750" xr:uid="{516E9F94-1312-4989-93B2-5380F8919175}"/>
    <cellStyle name="Percent 16 7 9 2 2" xfId="50193" xr:uid="{8F5C41F9-3EBF-4181-AADA-8FFEE03F0563}"/>
    <cellStyle name="Percent 16 7 9 3" xfId="15827" xr:uid="{07F2575F-BFF8-4782-96BD-C43C87F74C2A}"/>
    <cellStyle name="Percent 16 7 9 4" xfId="11525" xr:uid="{F4387398-6076-4EB7-9F5B-B0F66227478A}"/>
    <cellStyle name="Percent 16 8" xfId="1631" xr:uid="{80E3016C-C819-4BCD-9EE8-600CBFDC4121}"/>
    <cellStyle name="Percent 16 8 10" xfId="1632" xr:uid="{13312581-C516-4A46-869C-07B696AE0945}"/>
    <cellStyle name="Percent 16 8 10 2" xfId="2752" xr:uid="{8F815E34-12F5-48A4-B9F4-199BF54F2B21}"/>
    <cellStyle name="Percent 16 8 10 2 2" xfId="50194" xr:uid="{0F74B7E2-46D2-4198-98ED-E33C415371D7}"/>
    <cellStyle name="Percent 16 8 10 3" xfId="19411" xr:uid="{01EEC4F0-A3E9-44A0-9BEB-911403C1E9AA}"/>
    <cellStyle name="Percent 16 8 10 4" xfId="11527" xr:uid="{9B1E75C8-036A-4676-BA24-8D2F91E790BD}"/>
    <cellStyle name="Percent 16 8 11" xfId="1633" xr:uid="{37C6E999-131E-419C-BCEB-615F058CB4A9}"/>
    <cellStyle name="Percent 16 8 11 2" xfId="2753" xr:uid="{ABE7F8B9-347B-4F83-BFBA-A5930D74B79C}"/>
    <cellStyle name="Percent 16 8 11 2 2" xfId="50195" xr:uid="{84361911-E049-46C9-9BA0-31BC86BD2D4D}"/>
    <cellStyle name="Percent 16 8 11 3" xfId="19454" xr:uid="{8D0D4C38-62D8-4469-816A-0B2F664E07A9}"/>
    <cellStyle name="Percent 16 8 11 4" xfId="11528" xr:uid="{65BAB1CA-B18A-425D-A0C3-A715F73C8A8B}"/>
    <cellStyle name="Percent 16 8 12" xfId="1634" xr:uid="{809D345F-5FDF-4327-88A3-F01C7B661047}"/>
    <cellStyle name="Percent 16 8 12 2" xfId="2754" xr:uid="{1E1E04D9-1853-484B-AABE-235803F72E8A}"/>
    <cellStyle name="Percent 16 8 12 2 2" xfId="50196" xr:uid="{66A15E68-3C9C-475F-A6BF-4CB3614929DA}"/>
    <cellStyle name="Percent 16 8 12 3" xfId="19399" xr:uid="{70ACE657-8EBA-4C10-A050-F44481B2D428}"/>
    <cellStyle name="Percent 16 8 12 4" xfId="11529" xr:uid="{11152D36-FA9C-4CF0-A8CC-7FD656AE2397}"/>
    <cellStyle name="Percent 16 8 13" xfId="1635" xr:uid="{E0006D46-F0E9-4AB5-A7B0-F36A55C21945}"/>
    <cellStyle name="Percent 16 8 13 2" xfId="2755" xr:uid="{39DDA563-8828-44C8-A8FD-56D3895E9D73}"/>
    <cellStyle name="Percent 16 8 13 2 2" xfId="50197" xr:uid="{9307D0EB-CB0F-4DB5-958C-4993BA312224}"/>
    <cellStyle name="Percent 16 8 13 3" xfId="19380" xr:uid="{5EED805A-0F09-46BC-AB90-DF2439C868A7}"/>
    <cellStyle name="Percent 16 8 13 4" xfId="11530" xr:uid="{97A15084-D212-4556-BFA0-8AD73DC7FF80}"/>
    <cellStyle name="Percent 16 8 14" xfId="1636" xr:uid="{E7D1E5D7-3CFF-46C7-8A91-708A7D365971}"/>
    <cellStyle name="Percent 16 8 14 2" xfId="2756" xr:uid="{36E0AAD4-8FF3-4FEF-85AB-FE8EF110FBC5}"/>
    <cellStyle name="Percent 16 8 14 2 2" xfId="50198" xr:uid="{11ABF6ED-EFA1-426C-820D-86DAE5089521}"/>
    <cellStyle name="Percent 16 8 14 3" xfId="15801" xr:uid="{13F6A0FD-C99B-4968-AFEA-4312A5E55BDB}"/>
    <cellStyle name="Percent 16 8 14 4" xfId="11531" xr:uid="{0201F47D-690B-4E8B-AD1E-144DD10414C2}"/>
    <cellStyle name="Percent 16 8 15" xfId="1637" xr:uid="{361221A7-1336-4CE8-B0AB-B145C466F6FE}"/>
    <cellStyle name="Percent 16 8 15 2" xfId="2757" xr:uid="{E17108B1-723D-4D45-A635-60122D1569D4}"/>
    <cellStyle name="Percent 16 8 15 2 2" xfId="50199" xr:uid="{554DCFEB-647A-4295-9C6C-F50A90D24792}"/>
    <cellStyle name="Percent 16 8 15 3" xfId="19377" xr:uid="{5C2EF684-B530-4C01-B155-909F5D3B3BA3}"/>
    <cellStyle name="Percent 16 8 15 4" xfId="11532" xr:uid="{C0B61279-364A-4FB3-A69D-92F5DB2E442F}"/>
    <cellStyle name="Percent 16 8 16" xfId="1638" xr:uid="{BA61331D-6730-47BE-910B-02C56B31F0A9}"/>
    <cellStyle name="Percent 16 8 16 2" xfId="2758" xr:uid="{89A818A8-FCA8-43AE-883B-45F27A3E8E09}"/>
    <cellStyle name="Percent 16 8 16 2 2" xfId="50200" xr:uid="{55DB2BBE-3DA9-47A2-9453-2501AF8D5B79}"/>
    <cellStyle name="Percent 16 8 16 3" xfId="15408" xr:uid="{9079C6E8-722E-4635-ADB7-B2ECA14C7E52}"/>
    <cellStyle name="Percent 16 8 16 4" xfId="11533" xr:uid="{145D4888-DDF3-4831-8B25-ED08DCDC1516}"/>
    <cellStyle name="Percent 16 8 17" xfId="1639" xr:uid="{A3F7CAC1-B863-415F-B135-97393E543F0A}"/>
    <cellStyle name="Percent 16 8 17 2" xfId="2759" xr:uid="{4E54713F-5B8D-4BA0-8A58-40AE01C91F53}"/>
    <cellStyle name="Percent 16 8 17 2 2" xfId="50201" xr:uid="{361948FC-915A-45FB-B474-07EE0ED7B547}"/>
    <cellStyle name="Percent 16 8 17 3" xfId="16409" xr:uid="{EFC30206-E9F0-4B3E-B3CD-680FE57B1649}"/>
    <cellStyle name="Percent 16 8 17 4" xfId="11534" xr:uid="{E2DFA408-46EA-448E-A4E7-EFF8614E8F69}"/>
    <cellStyle name="Percent 16 8 18" xfId="2751" xr:uid="{BD58FAC1-1751-4F25-AC2D-15CCB29B7EE3}"/>
    <cellStyle name="Percent 16 8 18 2" xfId="50202" xr:uid="{099F76CD-7CF1-465D-A2B0-36A672E23BA2}"/>
    <cellStyle name="Percent 16 8 19" xfId="19346" xr:uid="{669545DD-70A6-4700-8B41-0406C4287C80}"/>
    <cellStyle name="Percent 16 8 2" xfId="1640" xr:uid="{CDEC2D75-4A67-4753-A097-5254A23DEA4D}"/>
    <cellStyle name="Percent 16 8 2 2" xfId="2760" xr:uid="{EA51ABDF-26A3-4C0F-9967-047C2D97168A}"/>
    <cellStyle name="Percent 16 8 2 2 2" xfId="50203" xr:uid="{D43FA419-FB0B-4073-85A7-E999C0CF419E}"/>
    <cellStyle name="Percent 16 8 2 3" xfId="19396" xr:uid="{DC6E13A2-5EC7-4BC4-BDA1-A379C77C82E4}"/>
    <cellStyle name="Percent 16 8 2 4" xfId="11535" xr:uid="{EBBFB8E4-37B2-4971-9CEB-95C4552D8482}"/>
    <cellStyle name="Percent 16 8 20" xfId="11526" xr:uid="{FEBA0FDE-6F7D-435C-B9F6-EA4E3D22543E}"/>
    <cellStyle name="Percent 16 8 3" xfId="1641" xr:uid="{DB49F2EC-7ED7-42BF-8F6B-0AB3CA0D5988}"/>
    <cellStyle name="Percent 16 8 3 2" xfId="2761" xr:uid="{F0C70610-B8F5-4274-BA15-DCFBC4BF2B03}"/>
    <cellStyle name="Percent 16 8 3 2 2" xfId="50204" xr:uid="{5C039C89-C11E-4AE7-BBCB-E1CDBA176746}"/>
    <cellStyle name="Percent 16 8 3 3" xfId="15822" xr:uid="{DC93A661-28B7-4E92-A93A-86E6618AF3CA}"/>
    <cellStyle name="Percent 16 8 3 4" xfId="11536" xr:uid="{936C32AA-B791-4DDC-B2FE-7FC732528962}"/>
    <cellStyle name="Percent 16 8 4" xfId="1642" xr:uid="{D3819D50-8203-48A2-BB56-B4C16F416463}"/>
    <cellStyle name="Percent 16 8 4 2" xfId="2762" xr:uid="{A21A6A2D-A446-4642-A14A-CEC4610DA472}"/>
    <cellStyle name="Percent 16 8 4 2 2" xfId="50205" xr:uid="{E522EC76-B157-490B-A435-72F5F2230BE2}"/>
    <cellStyle name="Percent 16 8 4 3" xfId="19311" xr:uid="{9B109A1D-EA48-44F0-828F-4B7ED41FDEED}"/>
    <cellStyle name="Percent 16 8 4 4" xfId="11537" xr:uid="{7E31075E-1677-465C-9EB7-691866C52332}"/>
    <cellStyle name="Percent 16 8 5" xfId="1643" xr:uid="{AC4CE95C-4826-4747-AF04-C011C5452ECE}"/>
    <cellStyle name="Percent 16 8 5 2" xfId="2763" xr:uid="{B166A264-CDA4-419B-B58C-F93C7708CF00}"/>
    <cellStyle name="Percent 16 8 5 2 2" xfId="50206" xr:uid="{5F3256ED-C1AD-4321-AF54-5875AC6ADF8B}"/>
    <cellStyle name="Percent 16 8 5 3" xfId="17550" xr:uid="{E3ABA2A5-659C-4952-B79E-D7B3FCC21308}"/>
    <cellStyle name="Percent 16 8 5 4" xfId="11538" xr:uid="{104804C5-0180-4F1C-A4FA-A421C50202BA}"/>
    <cellStyle name="Percent 16 8 6" xfId="1644" xr:uid="{C4D79364-A68A-4700-A4F6-246DD40E15AE}"/>
    <cellStyle name="Percent 16 8 6 2" xfId="2764" xr:uid="{EC9EAB1D-FD68-4781-A4AF-29214F1DA3F5}"/>
    <cellStyle name="Percent 16 8 6 2 2" xfId="50207" xr:uid="{13DFA191-7DE4-41AE-B6BC-4E275DEDEBB6}"/>
    <cellStyle name="Percent 16 8 6 3" xfId="17257" xr:uid="{CBD5EAC4-CFD4-4983-B1CB-B0F49452B8DC}"/>
    <cellStyle name="Percent 16 8 6 4" xfId="11539" xr:uid="{871AF5C8-A00A-47FE-B324-8B1FBB205861}"/>
    <cellStyle name="Percent 16 8 7" xfId="1645" xr:uid="{DF5360E9-5E89-4600-8FFE-424244520886}"/>
    <cellStyle name="Percent 16 8 7 2" xfId="2765" xr:uid="{EDFB346B-B2B0-4F66-AE89-952E0943D99E}"/>
    <cellStyle name="Percent 16 8 7 2 2" xfId="50208" xr:uid="{64BA26DA-05DA-4DAF-BA1D-B7ECFC5E90D9}"/>
    <cellStyle name="Percent 16 8 7 3" xfId="16366" xr:uid="{48092769-00FC-4334-A99C-70D17414D4C7}"/>
    <cellStyle name="Percent 16 8 7 4" xfId="11540" xr:uid="{DD936E19-8C74-4EAB-81CA-5F7B22F3F7F1}"/>
    <cellStyle name="Percent 16 8 8" xfId="1646" xr:uid="{34719806-0AE5-4649-B3B0-FFE601D1BD6C}"/>
    <cellStyle name="Percent 16 8 8 2" xfId="2766" xr:uid="{79D40E9A-7080-42B8-8F25-D958B3D34D4D}"/>
    <cellStyle name="Percent 16 8 8 2 2" xfId="50209" xr:uid="{30483833-8D94-4EA9-BD61-B50B0FE0F8BA}"/>
    <cellStyle name="Percent 16 8 8 3" xfId="15615" xr:uid="{505A7F57-7A96-412F-8C77-5BBD25E2C7FF}"/>
    <cellStyle name="Percent 16 8 8 4" xfId="11541" xr:uid="{4CCD43E9-0921-4C2D-9796-914866FEBC53}"/>
    <cellStyle name="Percent 16 8 9" xfId="1647" xr:uid="{4242D018-380F-4F12-A0AE-4AC06FC62D32}"/>
    <cellStyle name="Percent 16 8 9 2" xfId="2767" xr:uid="{0D6B9B7F-54D9-4A65-A16C-797AC67CD50E}"/>
    <cellStyle name="Percent 16 8 9 2 2" xfId="50210" xr:uid="{94CBDF73-FB7B-4D07-A634-1AD9F0B246D8}"/>
    <cellStyle name="Percent 16 8 9 3" xfId="16645" xr:uid="{6744198D-F5EF-4950-AD96-B5F355730BFF}"/>
    <cellStyle name="Percent 16 8 9 4" xfId="11542" xr:uid="{9C9252EE-C40D-4A5A-9945-9F876E8E4059}"/>
    <cellStyle name="Percent 16 9" xfId="1648" xr:uid="{75F27A1A-DB5D-4DE2-ABA6-B8A2AE60199F}"/>
    <cellStyle name="Percent 16 9 10" xfId="1649" xr:uid="{048D7A77-A7B0-4C60-B195-964582F3F7D3}"/>
    <cellStyle name="Percent 16 9 10 2" xfId="2769" xr:uid="{9837BC0E-8883-46D4-B071-4872569CA607}"/>
    <cellStyle name="Percent 16 9 10 2 2" xfId="50211" xr:uid="{92D37D51-64DE-4ED7-BF2F-648DEFB6BDC7}"/>
    <cellStyle name="Percent 16 9 10 3" xfId="19121" xr:uid="{291DE320-CC9F-4DAE-A1E0-800E1EE87F8A}"/>
    <cellStyle name="Percent 16 9 10 4" xfId="11544" xr:uid="{AA77E1AC-A7D9-4C31-9235-5840FFA1BEE8}"/>
    <cellStyle name="Percent 16 9 11" xfId="1650" xr:uid="{DAF16F1E-0EBF-4A32-8726-E3DE6DDBFC3A}"/>
    <cellStyle name="Percent 16 9 11 2" xfId="2770" xr:uid="{CDE02201-408F-4E6D-A630-30A962DB8657}"/>
    <cellStyle name="Percent 16 9 11 2 2" xfId="50212" xr:uid="{F3A33927-C157-4F3B-9E83-244D9731E44A}"/>
    <cellStyle name="Percent 16 9 11 3" xfId="15541" xr:uid="{B857A18A-91B5-44EA-88F3-6FECFBA97153}"/>
    <cellStyle name="Percent 16 9 11 4" xfId="11545" xr:uid="{C7D3019D-CA3E-4085-B9B7-9D5346DD8A2D}"/>
    <cellStyle name="Percent 16 9 12" xfId="1651" xr:uid="{F9DC51C2-52B4-4032-8473-78582441DE67}"/>
    <cellStyle name="Percent 16 9 12 2" xfId="2771" xr:uid="{7896F07B-A8EC-4540-9B5B-9ACEC682D260}"/>
    <cellStyle name="Percent 16 9 12 2 2" xfId="50213" xr:uid="{5FDB3EC9-5BC3-4894-BEBA-FBA3553FCF61}"/>
    <cellStyle name="Percent 16 9 12 3" xfId="19505" xr:uid="{63ABD5B4-65D4-4C46-A311-E1C358CD47E7}"/>
    <cellStyle name="Percent 16 9 12 4" xfId="11546" xr:uid="{3B1CB851-B9C4-4DA0-9AA0-2BEDE43F588C}"/>
    <cellStyle name="Percent 16 9 13" xfId="1652" xr:uid="{3BCABCDF-F2D8-4E76-85C4-E5A5F753C3F4}"/>
    <cellStyle name="Percent 16 9 13 2" xfId="2772" xr:uid="{DA5BAF36-12E5-407C-AE79-E3A99C8A2730}"/>
    <cellStyle name="Percent 16 9 13 2 2" xfId="50214" xr:uid="{FB03A8AF-97C1-488C-BC17-DE5561419E2A}"/>
    <cellStyle name="Percent 16 9 13 3" xfId="16686" xr:uid="{E4D890F0-611C-4592-9D8B-5E3D48FCDFEC}"/>
    <cellStyle name="Percent 16 9 13 4" xfId="11547" xr:uid="{EEF5D1AB-40AA-4AEA-8DD1-30615B7962E7}"/>
    <cellStyle name="Percent 16 9 14" xfId="1653" xr:uid="{AE658463-34CF-415E-87F8-65C3A6DE16DA}"/>
    <cellStyle name="Percent 16 9 14 2" xfId="2773" xr:uid="{C8AEED4B-CA1C-4669-A270-73E6CAC0760D}"/>
    <cellStyle name="Percent 16 9 14 2 2" xfId="50215" xr:uid="{69FB85D5-A3AD-442E-AAB1-D4B00629BB0F}"/>
    <cellStyle name="Percent 16 9 14 3" xfId="15466" xr:uid="{059FBC05-5784-4574-A145-2C45D674597B}"/>
    <cellStyle name="Percent 16 9 14 4" xfId="11548" xr:uid="{290F2A09-5F5D-47EA-A1E9-608344CCAE87}"/>
    <cellStyle name="Percent 16 9 15" xfId="1654" xr:uid="{3DEE3EB8-56EE-4E9C-BB2B-C79A61C7E791}"/>
    <cellStyle name="Percent 16 9 15 2" xfId="2774" xr:uid="{EC596F89-45E9-4F31-B768-DD1694629435}"/>
    <cellStyle name="Percent 16 9 15 2 2" xfId="50216" xr:uid="{08FA71AB-7D7B-40C9-85B6-8DD37E1B6A25}"/>
    <cellStyle name="Percent 16 9 15 3" xfId="19218" xr:uid="{4DBAD5CA-0833-4499-AC79-5EF68404CB66}"/>
    <cellStyle name="Percent 16 9 15 4" xfId="11549" xr:uid="{32C93C4F-0172-45A3-B834-EA895ABA6EF2}"/>
    <cellStyle name="Percent 16 9 16" xfId="1655" xr:uid="{157BA132-D860-4DAB-A146-A8F59591BF2C}"/>
    <cellStyle name="Percent 16 9 16 2" xfId="2775" xr:uid="{9B741BF3-69FF-4F69-BC71-F766050331D3}"/>
    <cellStyle name="Percent 16 9 16 2 2" xfId="50217" xr:uid="{F6C8ABF8-F1D1-44F4-BAD7-C79757832C6C}"/>
    <cellStyle name="Percent 16 9 16 3" xfId="17232" xr:uid="{8C3B357D-07C9-4FBD-A0CF-A5DBC5668892}"/>
    <cellStyle name="Percent 16 9 16 4" xfId="11550" xr:uid="{C94B4CDC-89F1-4E19-B812-170B226CC7B3}"/>
    <cellStyle name="Percent 16 9 17" xfId="1656" xr:uid="{65685929-B691-48F8-A778-C357A244F4BB}"/>
    <cellStyle name="Percent 16 9 17 2" xfId="2776" xr:uid="{9BEB26EE-5527-445D-971F-D814F0D9B05B}"/>
    <cellStyle name="Percent 16 9 17 2 2" xfId="50218" xr:uid="{FD956C28-D47E-44D6-8DFA-86611B58D05E}"/>
    <cellStyle name="Percent 16 9 17 3" xfId="19334" xr:uid="{8AC9824F-10B7-4DFF-9D11-5BB637FB5A61}"/>
    <cellStyle name="Percent 16 9 17 4" xfId="11551" xr:uid="{BDD15058-859A-4775-BA10-D5174C333D1A}"/>
    <cellStyle name="Percent 16 9 18" xfId="2768" xr:uid="{2255F1ED-9A9D-4756-BC33-E63884700841}"/>
    <cellStyle name="Percent 16 9 18 2" xfId="50219" xr:uid="{D8CC556E-CF6F-4DB7-99D2-F5AAB1A26838}"/>
    <cellStyle name="Percent 16 9 19" xfId="17241" xr:uid="{520A2B0F-422B-4EED-BA47-DA79ECDC6940}"/>
    <cellStyle name="Percent 16 9 2" xfId="1657" xr:uid="{11979E56-8A12-48ED-87E2-F06E52D75439}"/>
    <cellStyle name="Percent 16 9 2 2" xfId="2777" xr:uid="{E0DCFE6E-FBB8-4D41-BC88-E16A2F76027F}"/>
    <cellStyle name="Percent 16 9 2 2 2" xfId="50220" xr:uid="{20598D51-EF7D-41A6-B3D6-7788DB8B7A78}"/>
    <cellStyle name="Percent 16 9 2 3" xfId="15736" xr:uid="{CB8441CB-9793-4486-81A9-CFBB6FEEAE6A}"/>
    <cellStyle name="Percent 16 9 2 4" xfId="11552" xr:uid="{A8E6FE47-FEA5-4944-90EE-02025CAF53C2}"/>
    <cellStyle name="Percent 16 9 20" xfId="11543" xr:uid="{8DC1447A-CEB7-4C7B-ACC6-F692C69CBF15}"/>
    <cellStyle name="Percent 16 9 3" xfId="1658" xr:uid="{9DB9ABB4-2FD5-475E-B5A5-191569AA61C4}"/>
    <cellStyle name="Percent 16 9 3 2" xfId="2778" xr:uid="{C574C466-3D92-4236-BB6D-F227732B4AFD}"/>
    <cellStyle name="Percent 16 9 3 2 2" xfId="50221" xr:uid="{2FA507B8-D4B1-437E-8038-E4A2F8FA6CD6}"/>
    <cellStyle name="Percent 16 9 3 3" xfId="19343" xr:uid="{3646AB69-DCBC-4A61-96BD-322E9D63A3B0}"/>
    <cellStyle name="Percent 16 9 3 4" xfId="11553" xr:uid="{D10E5070-F28B-49F9-9C5E-81719A5808A3}"/>
    <cellStyle name="Percent 16 9 4" xfId="1659" xr:uid="{339D520B-580C-41C3-B1BF-055DF0E6CF1D}"/>
    <cellStyle name="Percent 16 9 4 2" xfId="2779" xr:uid="{130BD6C1-7363-47AF-9D1C-9883187A1199}"/>
    <cellStyle name="Percent 16 9 4 2 2" xfId="50222" xr:uid="{43EC9689-6612-4908-B27F-945011A5A325}"/>
    <cellStyle name="Percent 16 9 4 3" xfId="15655" xr:uid="{91307E69-CD35-467B-B2A3-8993A2175E34}"/>
    <cellStyle name="Percent 16 9 4 4" xfId="11554" xr:uid="{F50D4C39-365D-43C6-85A1-749FE0FEF5EF}"/>
    <cellStyle name="Percent 16 9 5" xfId="1660" xr:uid="{9429B82B-FE48-4990-8D79-E1CAB0687D6A}"/>
    <cellStyle name="Percent 16 9 5 2" xfId="2780" xr:uid="{759B7978-DE98-481B-A48B-AF0BA2FA8494}"/>
    <cellStyle name="Percent 16 9 5 2 2" xfId="50223" xr:uid="{56FDEC19-F4F9-4158-98F3-07E04D8397FC}"/>
    <cellStyle name="Percent 16 9 5 3" xfId="16751" xr:uid="{68D6D68C-6069-4636-884D-58AA76C591C1}"/>
    <cellStyle name="Percent 16 9 5 4" xfId="11555" xr:uid="{10222B9B-2CAE-41BA-AEC7-ECFA8FA6452E}"/>
    <cellStyle name="Percent 16 9 6" xfId="1661" xr:uid="{DB3CE108-223C-4C41-8D0D-7866DCCDEDC0}"/>
    <cellStyle name="Percent 16 9 6 2" xfId="2781" xr:uid="{39062823-FDE6-4955-9272-3E3D1559AC5C}"/>
    <cellStyle name="Percent 16 9 6 2 2" xfId="50224" xr:uid="{8D995608-8E00-46CF-A1E8-771ECBB0F583}"/>
    <cellStyle name="Percent 16 9 6 3" xfId="16401" xr:uid="{BED1750E-EBDD-4473-9AAB-2504FF25DC82}"/>
    <cellStyle name="Percent 16 9 6 4" xfId="11556" xr:uid="{C5E1BC31-4259-4CAF-A9C2-D77872D49083}"/>
    <cellStyle name="Percent 16 9 7" xfId="1662" xr:uid="{959EC81D-4E63-4BE4-95CC-96228FD02C95}"/>
    <cellStyle name="Percent 16 9 7 2" xfId="2782" xr:uid="{3FC9E48C-7376-4305-B8DE-2A6332D84AEB}"/>
    <cellStyle name="Percent 16 9 7 2 2" xfId="50225" xr:uid="{A43366A2-E70D-4E59-A894-12DC3A604FB9}"/>
    <cellStyle name="Percent 16 9 7 3" xfId="16749" xr:uid="{50C44E98-FFC2-4DB0-8026-B7F23056582A}"/>
    <cellStyle name="Percent 16 9 7 4" xfId="11557" xr:uid="{2A592BCC-2815-4CC0-917A-969F5AFD68A2}"/>
    <cellStyle name="Percent 16 9 8" xfId="1663" xr:uid="{A11DA360-CD15-4208-87D6-4837B0E7C3FC}"/>
    <cellStyle name="Percent 16 9 8 2" xfId="2783" xr:uid="{79C0642C-F5C0-43CA-B816-2D52AA509147}"/>
    <cellStyle name="Percent 16 9 8 2 2" xfId="50226" xr:uid="{ED0A5DEE-10BA-49AF-A9C9-3CE13F75F9FE}"/>
    <cellStyle name="Percent 16 9 8 3" xfId="16370" xr:uid="{949C1201-9A13-4C99-94C4-58AB6A1D4CE0}"/>
    <cellStyle name="Percent 16 9 8 4" xfId="11558" xr:uid="{23442933-50A6-4430-BF01-E11D57881082}"/>
    <cellStyle name="Percent 16 9 9" xfId="1664" xr:uid="{C781F3ED-0F9F-49D4-9378-3DF814EED7E5}"/>
    <cellStyle name="Percent 16 9 9 2" xfId="2784" xr:uid="{2329FAAE-D6EF-4DD8-8597-D01C18EE268E}"/>
    <cellStyle name="Percent 16 9 9 2 2" xfId="50227" xr:uid="{D03E78F2-EFB6-404D-A222-0057B7BEFA11}"/>
    <cellStyle name="Percent 16 9 9 3" xfId="15674" xr:uid="{F3BBC438-2512-4369-9A18-D0CF8241FA5D}"/>
    <cellStyle name="Percent 16 9 9 4" xfId="11559" xr:uid="{7B6B4FAC-B99D-4BFB-8ACD-254B52CA74FE}"/>
    <cellStyle name="Percent 17" xfId="1665" xr:uid="{508FF3B6-70D5-4E0D-8C05-9B37409526CF}"/>
    <cellStyle name="Percent 17 10" xfId="8827" xr:uid="{BFF5D1ED-417C-4023-843D-756F0D3D6708}"/>
    <cellStyle name="Percent 17 10 2" xfId="17254" xr:uid="{79EDD057-6539-48C2-A609-AD6FDDD3FE74}"/>
    <cellStyle name="Percent 17 10 3" xfId="12954" xr:uid="{510DD005-AA8D-4417-91DD-9663CAA45E9A}"/>
    <cellStyle name="Percent 17 10 4" xfId="50228" xr:uid="{B62B0C4A-9A82-4E35-8BD9-BB538193F68E}"/>
    <cellStyle name="Percent 17 11" xfId="16795" xr:uid="{4D3FFBAA-EA54-45A0-9248-4C64AD25AFEA}"/>
    <cellStyle name="Percent 17 12" xfId="11560" xr:uid="{3169DEB3-FACD-42B2-9E91-A83887B84706}"/>
    <cellStyle name="Percent 17 13" xfId="6748" xr:uid="{8D267EA8-3072-449B-B59D-2BD4D299222F}"/>
    <cellStyle name="Percent 17 2" xfId="2785" xr:uid="{AD152A75-7844-42D9-B4D9-3F31DE89E7A9}"/>
    <cellStyle name="Percent 17 2 2" xfId="12956" xr:uid="{B3CC4CCD-C554-4862-AEF7-0CC2020BE2F2}"/>
    <cellStyle name="Percent 17 2 2 2" xfId="50230" xr:uid="{F29A103C-3433-4CCA-BFF3-3BEE62102DD0}"/>
    <cellStyle name="Percent 17 2 2 3" xfId="50231" xr:uid="{A6DF93A1-D740-453D-B910-7728BFE54D17}"/>
    <cellStyle name="Percent 17 2 2 4" xfId="50229" xr:uid="{FB7965E3-3701-4745-80D5-9D6C090C9B27}"/>
    <cellStyle name="Percent 17 2 3" xfId="12955" xr:uid="{F7238E3D-A3BF-4A3F-8D54-FC57FBEFCF77}"/>
    <cellStyle name="Percent 17 2 3 2" xfId="50232" xr:uid="{86849B0C-2D14-432A-ADC3-8C1127156654}"/>
    <cellStyle name="Percent 17 2 4" xfId="16661" xr:uid="{ABDB1B12-5178-491B-8F9A-9716A966FF9B}"/>
    <cellStyle name="Percent 17 2 5" xfId="11561" xr:uid="{5A9EB509-3C12-4E65-8D66-36BC3CF1E059}"/>
    <cellStyle name="Percent 17 2 6" xfId="6749" xr:uid="{E84C73C8-6C10-4E7D-8F1C-7A004FA66835}"/>
    <cellStyle name="Percent 17 3" xfId="6750" xr:uid="{6FB14021-868D-4A94-BA6A-B3B89FAD1EA3}"/>
    <cellStyle name="Percent 17 3 2" xfId="12957" xr:uid="{DF5F88B8-A138-4BAA-A3FB-13610F3248FC}"/>
    <cellStyle name="Percent 17 3 2 2" xfId="50233" xr:uid="{4BA8C521-D4C4-44D2-BDDE-E2B621C72AA7}"/>
    <cellStyle name="Percent 17 3 3" xfId="15486" xr:uid="{C330D782-8C01-4EAA-8CBE-BCDCDB9AEC81}"/>
    <cellStyle name="Percent 17 3 4" xfId="11562" xr:uid="{74950000-7E6B-4D8D-9595-F99FFAB081F7}"/>
    <cellStyle name="Percent 17 4" xfId="6751" xr:uid="{DD53D232-61F0-46BC-BD4F-960E8B8C3B0E}"/>
    <cellStyle name="Percent 17 4 2" xfId="12958" xr:uid="{3161AF6E-84A8-4C4A-9D34-17FE6568BFF9}"/>
    <cellStyle name="Percent 17 4 2 2" xfId="50234" xr:uid="{15C0F6E8-0859-4C75-BF54-D93819155F4D}"/>
    <cellStyle name="Percent 17 4 3" xfId="15414" xr:uid="{E75B7EAA-5DED-4D73-A3A7-9330401752CA}"/>
    <cellStyle name="Percent 17 4 4" xfId="11563" xr:uid="{A61E69DB-45C7-41F6-AAF8-2976817F6DDC}"/>
    <cellStyle name="Percent 17 5" xfId="6752" xr:uid="{376D1485-B8ED-419D-9C34-D1FD9B04AB3B}"/>
    <cellStyle name="Percent 17 5 2" xfId="12959" xr:uid="{3C688609-5AA5-4D9E-AB49-6BA108A935E6}"/>
    <cellStyle name="Percent 17 5 2 2" xfId="50235" xr:uid="{D01FFF93-96A4-433E-AFD6-DC41C3730C9F}"/>
    <cellStyle name="Percent 17 5 3" xfId="15828" xr:uid="{D66A807C-2DD7-4B9B-AE09-0567FEC8E1BE}"/>
    <cellStyle name="Percent 17 5 4" xfId="11564" xr:uid="{DA8BBBA0-5032-4385-AA76-9233683BDC21}"/>
    <cellStyle name="Percent 17 6" xfId="6753" xr:uid="{9EFADDB1-DC7A-4825-B762-FFF89722B6F7}"/>
    <cellStyle name="Percent 17 6 2" xfId="12960" xr:uid="{111B203B-14AD-4232-9E74-208C3CE6DED9}"/>
    <cellStyle name="Percent 17 6 2 2" xfId="50236" xr:uid="{26CEC632-2BB9-4CD7-9F4C-A0FE01BD7D8D}"/>
    <cellStyle name="Percent 17 6 3" xfId="15753" xr:uid="{2383CFD8-1FCA-42C4-89DB-4429CE7EE5B7}"/>
    <cellStyle name="Percent 17 6 4" xfId="11565" xr:uid="{4C3A5A2A-7BCB-44B1-81E3-138495C0353E}"/>
    <cellStyle name="Percent 17 7" xfId="6754" xr:uid="{7662C742-45DF-4AAE-A7E3-A047169126E6}"/>
    <cellStyle name="Percent 17 7 2" xfId="6755" xr:uid="{543E2685-20A2-4882-9D29-0A39DF5AF30B}"/>
    <cellStyle name="Percent 17 7 2 2" xfId="12962" xr:uid="{FAA8B5EB-30FB-42A3-9023-8A8A8B7B4562}"/>
    <cellStyle name="Percent 17 7 2 2 2" xfId="50237" xr:uid="{BC384787-4B63-4BF5-9D1A-2B7D1658F902}"/>
    <cellStyle name="Percent 17 7 2 3" xfId="19585" xr:uid="{133B0BA4-8AE2-417F-A77C-BE3A44386626}"/>
    <cellStyle name="Percent 17 7 2 4" xfId="11567" xr:uid="{D2247991-68BA-4004-8A09-8B9E1B1968AC}"/>
    <cellStyle name="Percent 17 7 3" xfId="6756" xr:uid="{84D7433A-383D-4BBD-8080-38A838387848}"/>
    <cellStyle name="Percent 17 7 3 2" xfId="12963" xr:uid="{45A333EB-DAF4-45F6-BAF6-00165F39189C}"/>
    <cellStyle name="Percent 17 7 3 2 2" xfId="50238" xr:uid="{CC8BF115-A014-4318-BD06-AD55C6998C69}"/>
    <cellStyle name="Percent 17 7 3 3" xfId="17246" xr:uid="{405A9267-EDBE-462A-B7F4-26AB5F0E5A39}"/>
    <cellStyle name="Percent 17 7 3 4" xfId="11568" xr:uid="{11C786FF-9120-4F9B-B163-559621BDE071}"/>
    <cellStyle name="Percent 17 7 4" xfId="12961" xr:uid="{C1F34BA1-3D3E-45AA-8CAA-AA0A8FB625F7}"/>
    <cellStyle name="Percent 17 7 4 2" xfId="50239" xr:uid="{0C5E3464-4F90-434C-BA17-E33E31DCB182}"/>
    <cellStyle name="Percent 17 7 5" xfId="16665" xr:uid="{BC985FA8-5B0E-4E93-A784-2BC605C2E6DE}"/>
    <cellStyle name="Percent 17 7 6" xfId="11566" xr:uid="{EEAC9AAB-AA36-4164-8EB1-C95CD9536464}"/>
    <cellStyle name="Percent 17 8" xfId="6757" xr:uid="{DD7EC51A-B6D6-4A65-8BE3-7DC123221259}"/>
    <cellStyle name="Percent 17 8 2" xfId="6758" xr:uid="{5B4F9BBD-4789-426B-AFB3-45A516FF9C2E}"/>
    <cellStyle name="Percent 17 8 2 2" xfId="12965" xr:uid="{8D7561B2-7148-4ECA-AE32-545A52A9B650}"/>
    <cellStyle name="Percent 17 8 2 2 2" xfId="50240" xr:uid="{ED7BEE11-0285-474C-8C80-0E99F64D20C8}"/>
    <cellStyle name="Percent 17 8 2 3" xfId="15332" xr:uid="{9FDCDEEA-C9D4-46A8-8E14-64050404078C}"/>
    <cellStyle name="Percent 17 8 2 4" xfId="11570" xr:uid="{3CDCA113-3E01-4D5A-BC27-44AAD056046D}"/>
    <cellStyle name="Percent 17 8 3" xfId="12964" xr:uid="{799EAE56-FD1B-40C0-AF67-E3AC54596668}"/>
    <cellStyle name="Percent 17 8 3 2" xfId="50241" xr:uid="{8046EB24-BC54-4A9D-AF5A-0A6EB1E0566A}"/>
    <cellStyle name="Percent 17 8 4" xfId="19300" xr:uid="{1DF30D8C-6FB5-49BD-A154-FB6974DB0EBF}"/>
    <cellStyle name="Percent 17 8 5" xfId="11569" xr:uid="{1978E494-CF4A-480B-A894-CA5BC97B24F7}"/>
    <cellStyle name="Percent 17 9" xfId="9532" xr:uid="{86A8E43C-9BF6-42C6-99C5-1473BE1677F5}"/>
    <cellStyle name="Percent 17 9 2" xfId="12967" xr:uid="{035E4BBA-47CB-4F19-B109-CA4FB43688CB}"/>
    <cellStyle name="Percent 17 9 2 2" xfId="50243" xr:uid="{EC3D745E-3CF9-4B2C-BBCE-E9D2FCD76A53}"/>
    <cellStyle name="Percent 17 9 2 3" xfId="50244" xr:uid="{006AEF9B-63A1-4F69-AE56-C851DE551620}"/>
    <cellStyle name="Percent 17 9 2 4" xfId="50242" xr:uid="{A19BC73C-8E52-474B-BC58-F49DF457FC5A}"/>
    <cellStyle name="Percent 17 9 3" xfId="12968" xr:uid="{E5B13555-D2AA-4104-803F-3CC01FB3E753}"/>
    <cellStyle name="Percent 17 9 3 2" xfId="32189" xr:uid="{219FE2D4-6228-48AD-BE06-7E24CE21427B}"/>
    <cellStyle name="Percent 17 9 3 2 2" xfId="50247" xr:uid="{D669E49E-15DF-4AA2-B079-45963CF74190}"/>
    <cellStyle name="Percent 17 9 3 2 3" xfId="50248" xr:uid="{33B643CB-1CBB-464B-AFD9-45E2B502BD7D}"/>
    <cellStyle name="Percent 17 9 3 2 4" xfId="50246" xr:uid="{D2A79F41-6061-4AD1-B373-42ABC33B9041}"/>
    <cellStyle name="Percent 17 9 3 3" xfId="32190" xr:uid="{DD133B77-8723-4C2E-BA17-E1D35B9EEDA7}"/>
    <cellStyle name="Percent 17 9 3 3 2" xfId="50250" xr:uid="{1AE832C8-BE60-4CE4-A366-7A18C5A89937}"/>
    <cellStyle name="Percent 17 9 3 3 3" xfId="50251" xr:uid="{AAFAAD5B-9E88-4D0F-B47D-FD3972A53D35}"/>
    <cellStyle name="Percent 17 9 3 3 4" xfId="50249" xr:uid="{44C95B7E-36F9-4347-8F0A-9B1E89155D8E}"/>
    <cellStyle name="Percent 17 9 3 4" xfId="50252" xr:uid="{730F73D5-2705-47AC-AE02-01C08AE59D5B}"/>
    <cellStyle name="Percent 17 9 3 4 2" xfId="50253" xr:uid="{A5E9A963-39D3-4049-B0A4-D5E3B823CF97}"/>
    <cellStyle name="Percent 17 9 3 5" xfId="50254" xr:uid="{72ADF541-C44C-466E-8414-461BCD42979B}"/>
    <cellStyle name="Percent 17 9 3 6" xfId="50245" xr:uid="{725F6372-8B3B-4C13-A085-82E10EDB9FBA}"/>
    <cellStyle name="Percent 17 9 4" xfId="12969" xr:uid="{4B0E4D05-C5FF-40D7-B84A-1D1CECF10F6A}"/>
    <cellStyle name="Percent 17 9 4 2" xfId="50256" xr:uid="{7A959C46-CC61-4996-A767-92738038EC8C}"/>
    <cellStyle name="Percent 17 9 4 3" xfId="50257" xr:uid="{757AC59C-D318-4AF0-B03D-A5D3386C88E3}"/>
    <cellStyle name="Percent 17 9 4 4" xfId="50255" xr:uid="{7D74F66A-E8B5-4C67-BDE1-53D224CCBF7C}"/>
    <cellStyle name="Percent 17 9 5" xfId="12966" xr:uid="{2ABE3E33-B850-499C-B4D6-BECDD57604A4}"/>
    <cellStyle name="Percent 17 9 5 2" xfId="50259" xr:uid="{B327FA7E-6540-4D5C-AE09-B56DE103DAF5}"/>
    <cellStyle name="Percent 17 9 5 3" xfId="50258" xr:uid="{101AAC45-05E8-49B1-87EA-5535A9BCCEF7}"/>
    <cellStyle name="Percent 17 9 6" xfId="17762" xr:uid="{DC1AB78B-5CC0-40B5-A654-DA347F4558C3}"/>
    <cellStyle name="Percent 17 9 6 2" xfId="50260" xr:uid="{8C8A3E16-2176-4545-AD8A-799AF3CF54D4}"/>
    <cellStyle name="Percent 17 9 7" xfId="19322" xr:uid="{85AE4EBF-B720-43F9-A448-A1D862B2B61E}"/>
    <cellStyle name="Percent 17 9 8" xfId="11571" xr:uid="{14C4FC40-9050-4B2D-BA46-0C54D9A8FF5D}"/>
    <cellStyle name="Percent 18" xfId="7875" xr:uid="{F40F7E40-36C2-46EC-ADCC-F09467607B7F}"/>
    <cellStyle name="Percent 18 2" xfId="11573" xr:uid="{4A67C3F4-6B36-458F-BEB9-96604BD90784}"/>
    <cellStyle name="Percent 18 2 2" xfId="19400" xr:uid="{2E5C55BE-216C-4BDA-B497-FE685E099952}"/>
    <cellStyle name="Percent 18 2 3" xfId="50262" xr:uid="{2F4DCB31-4DFB-4D55-9982-688C2C8BE860}"/>
    <cellStyle name="Percent 18 2 4" xfId="50261" xr:uid="{7E4206F3-5A87-4205-83AE-BD903BE71F91}"/>
    <cellStyle name="Percent 18 2 5" xfId="32191" xr:uid="{99E77107-C649-4E8F-A163-97D93BA0DCCF}"/>
    <cellStyle name="Percent 18 3" xfId="12970" xr:uid="{E456CB64-618B-447A-91E7-0ECDA84B4505}"/>
    <cellStyle name="Percent 18 3 2" xfId="50264" xr:uid="{F3DDB742-A2ED-4544-AC67-32823F0A5CE8}"/>
    <cellStyle name="Percent 18 3 3" xfId="50263" xr:uid="{6A9F4AE6-46BF-465C-A98A-EED0942C9982}"/>
    <cellStyle name="Percent 18 4" xfId="16739" xr:uid="{B02DA6CE-459C-4039-9FC1-A1D3B71BA58C}"/>
    <cellStyle name="Percent 18 4 2" xfId="50265" xr:uid="{1792A4FE-65BC-4732-90CE-9B8383879E7C}"/>
    <cellStyle name="Percent 18 5" xfId="17283" xr:uid="{0FE4829F-B51B-4410-B189-725EDF0A08D0}"/>
    <cellStyle name="Percent 18 6" xfId="11572" xr:uid="{3E16F281-CBF4-4E09-BD69-E45366953808}"/>
    <cellStyle name="Percent 19" xfId="7866" xr:uid="{7D9C9D0C-7DE1-4E0E-B9C4-152B58C2B27F}"/>
    <cellStyle name="Percent 19 2" xfId="8098" xr:uid="{57D63A1B-3E2F-4F70-9D15-935C81B3933A}"/>
    <cellStyle name="Percent 19 2 2" xfId="16819" xr:uid="{F3F22358-1221-490A-A8B6-50F3A46EA4DE}"/>
    <cellStyle name="Percent 19 2 2 2" xfId="50266" xr:uid="{2B6723EF-CE2F-440C-9D9D-BD6A0A60C374}"/>
    <cellStyle name="Percent 19 2 3" xfId="16399" xr:uid="{022CE35F-E671-47C8-8770-87DA68A05F59}"/>
    <cellStyle name="Percent 19 2 4" xfId="11575" xr:uid="{F1E4D341-F14F-4271-8B12-C641C8E87A6C}"/>
    <cellStyle name="Percent 19 3" xfId="16708" xr:uid="{C4CD7A4F-5EF4-421B-B996-56E9F914E3E5}"/>
    <cellStyle name="Percent 19 3 2" xfId="50267" xr:uid="{15C71C62-F141-45D9-ADD8-0E84B06AF818}"/>
    <cellStyle name="Percent 19 4" xfId="19579" xr:uid="{E76912E0-9D38-43BE-8FC0-8D321EAC7858}"/>
    <cellStyle name="Percent 19 5" xfId="11574" xr:uid="{C3C43A09-CE78-42C9-940C-0B36D420B2BB}"/>
    <cellStyle name="Percent 2" xfId="14" xr:uid="{B57878F9-367B-4554-8E29-5D0D31870B8F}"/>
    <cellStyle name="Percent 2 10" xfId="1667" xr:uid="{A35BD322-257C-4F05-94B4-6445EBE9CF16}"/>
    <cellStyle name="Percent 2 10 10" xfId="16613" xr:uid="{07671416-7A33-49A5-8CDD-4B538B254712}"/>
    <cellStyle name="Percent 2 10 11" xfId="11576" xr:uid="{E836A2F0-D5A5-43B9-AE85-A25B37C7637D}"/>
    <cellStyle name="Percent 2 10 2" xfId="1668" xr:uid="{493A17A3-C9BF-41BC-83C9-AA20EEC95613}"/>
    <cellStyle name="Percent 2 10 2 2" xfId="2788" xr:uid="{FCBB0473-F448-4D61-9C09-530029217D15}"/>
    <cellStyle name="Percent 2 10 2 2 2" xfId="50269" xr:uid="{41E82A74-CFD9-42D8-9B3C-3D09E6F1A464}"/>
    <cellStyle name="Percent 2 10 2 3" xfId="19463" xr:uid="{CA395FAE-66E8-4A16-B1E3-B4EE47C12D99}"/>
    <cellStyle name="Percent 2 10 2 4" xfId="11577" xr:uid="{96878BA3-6058-4A92-9A5C-E08A1A76FD86}"/>
    <cellStyle name="Percent 2 10 3" xfId="1669" xr:uid="{5760555F-BED7-468F-A8FA-CC26A81AAA2A}"/>
    <cellStyle name="Percent 2 10 3 2" xfId="2789" xr:uid="{A787F2B6-C31C-4F8E-8043-0A82F00135E3}"/>
    <cellStyle name="Percent 2 10 3 2 2" xfId="50270" xr:uid="{112C4DEF-FF16-4CEE-9B3B-5461B6446BA3}"/>
    <cellStyle name="Percent 2 10 3 3" xfId="19508" xr:uid="{C38E8868-BD1C-465B-9EC6-45A5FF656F8C}"/>
    <cellStyle name="Percent 2 10 3 4" xfId="11578" xr:uid="{7BB9D7EF-117D-4D1A-ADFF-35B02C649BDD}"/>
    <cellStyle name="Percent 2 10 4" xfId="1670" xr:uid="{568954A3-06AB-4E6B-8BE2-58111911EA09}"/>
    <cellStyle name="Percent 2 10 4 2" xfId="2790" xr:uid="{5780B9A4-1A3B-44BA-B7B9-1C192B7A37D9}"/>
    <cellStyle name="Percent 2 10 4 2 2" xfId="50271" xr:uid="{91D7F53C-D88E-442F-B9FE-01C6FFD27B33}"/>
    <cellStyle name="Percent 2 10 4 3" xfId="15530" xr:uid="{212E8C1D-D3D5-40A6-8F6A-B0E734C8407A}"/>
    <cellStyle name="Percent 2 10 4 4" xfId="11579" xr:uid="{A1DE5635-5EA8-47BC-A91E-A377DB63F322}"/>
    <cellStyle name="Percent 2 10 5" xfId="1671" xr:uid="{9BF8ECED-E0E6-43C3-B460-3889E49042D5}"/>
    <cellStyle name="Percent 2 10 5 2" xfId="2791" xr:uid="{57403B86-0B6D-4720-B2F3-FB5315AF059C}"/>
    <cellStyle name="Percent 2 10 5 2 2" xfId="50272" xr:uid="{8D1FD59B-A114-40E3-940C-5D16D5FB7769}"/>
    <cellStyle name="Percent 2 10 5 3" xfId="19551" xr:uid="{AAC15E4C-8299-4DC6-BFB6-B99075DD626C}"/>
    <cellStyle name="Percent 2 10 5 4" xfId="11580" xr:uid="{95BC5E1A-6FA0-485A-8F95-5BFEAB80F106}"/>
    <cellStyle name="Percent 2 10 6" xfId="1672" xr:uid="{8C5930F0-9D0F-49BB-AAE2-1861E2EF5BAE}"/>
    <cellStyle name="Percent 2 10 6 2" xfId="2792" xr:uid="{18343C54-EFED-4549-B33E-5B597870419C}"/>
    <cellStyle name="Percent 2 10 6 2 2" xfId="50273" xr:uid="{067252A5-1FC8-473D-A9BD-C3987C8DE96A}"/>
    <cellStyle name="Percent 2 10 6 3" xfId="15298" xr:uid="{0A57983F-0A7A-46A0-84C7-4D00E132D68A}"/>
    <cellStyle name="Percent 2 10 6 4" xfId="11581" xr:uid="{631B4FBD-7EDF-4819-A9DE-B6AF5DA60600}"/>
    <cellStyle name="Percent 2 10 7" xfId="1673" xr:uid="{ACC54AFB-4C06-44CE-A0C9-008C95113877}"/>
    <cellStyle name="Percent 2 10 7 2" xfId="2793" xr:uid="{75C3B68E-A5DE-4C6B-B911-9AA65863F855}"/>
    <cellStyle name="Percent 2 10 7 2 2" xfId="50274" xr:uid="{14A26D06-B8BE-4139-A580-228219063CDF}"/>
    <cellStyle name="Percent 2 10 7 3" xfId="15761" xr:uid="{31E81166-A936-4D23-B092-F99240493458}"/>
    <cellStyle name="Percent 2 10 7 4" xfId="11582" xr:uid="{DAF17FC0-D9DB-43F1-84FF-A32F20E136BB}"/>
    <cellStyle name="Percent 2 10 8" xfId="1674" xr:uid="{30EE6F47-BF0C-49CE-B829-E213C553AED1}"/>
    <cellStyle name="Percent 2 10 8 2" xfId="2794" xr:uid="{34301988-5567-4713-A735-819FA4D9AFE1}"/>
    <cellStyle name="Percent 2 10 8 2 2" xfId="50275" xr:uid="{DAC137F7-76C3-4743-935A-64C7310BD4DD}"/>
    <cellStyle name="Percent 2 10 8 3" xfId="19546" xr:uid="{BF0439CF-8582-4ECB-8207-CD198204D781}"/>
    <cellStyle name="Percent 2 10 8 4" xfId="11583" xr:uid="{50272368-9E24-4488-8119-65BA3C3D03B1}"/>
    <cellStyle name="Percent 2 10 9" xfId="2787" xr:uid="{D3069B0F-EFF0-4310-804F-650B03398C41}"/>
    <cellStyle name="Percent 2 10 9 2" xfId="50276" xr:uid="{2C86CB7D-DB26-493D-942B-8F5DD4F726CB}"/>
    <cellStyle name="Percent 2 11" xfId="1675" xr:uid="{F6153AC6-EC8D-4E5F-8151-ECE61C857CFF}"/>
    <cellStyle name="Percent 2 11 10" xfId="15681" xr:uid="{4D73E610-7BF1-468F-A569-DE4DDDFDDD00}"/>
    <cellStyle name="Percent 2 11 11" xfId="11584" xr:uid="{6AFE8CE1-2D32-4418-9C55-905810A9984F}"/>
    <cellStyle name="Percent 2 11 2" xfId="1676" xr:uid="{987A879B-E84C-43A9-B653-8EB31D3A4992}"/>
    <cellStyle name="Percent 2 11 2 2" xfId="2796" xr:uid="{4F5927DC-7228-443C-AEB1-AD8B54917EBD}"/>
    <cellStyle name="Percent 2 11 2 2 2" xfId="50277" xr:uid="{723AC8F1-1884-495E-9D50-5CF9AE5DB3CE}"/>
    <cellStyle name="Percent 2 11 2 3" xfId="15554" xr:uid="{EE766F1D-3304-4A92-95F5-E10DBD84E259}"/>
    <cellStyle name="Percent 2 11 2 4" xfId="11585" xr:uid="{FE8033F7-B641-4E9D-A259-84691600C54F}"/>
    <cellStyle name="Percent 2 11 3" xfId="1677" xr:uid="{98C36CF9-671E-4D76-A16A-0A8549EC45A0}"/>
    <cellStyle name="Percent 2 11 3 2" xfId="2797" xr:uid="{5CE8FDE2-4DE8-4342-A599-B1827B7D0CC8}"/>
    <cellStyle name="Percent 2 11 3 2 2" xfId="50278" xr:uid="{809F6379-1A90-48E1-A6C1-C4EFB2E2CAA0}"/>
    <cellStyle name="Percent 2 11 3 3" xfId="19085" xr:uid="{D27DCFD1-FA67-400D-811A-A9046249EAF0}"/>
    <cellStyle name="Percent 2 11 3 4" xfId="11586" xr:uid="{3992AD9D-17A0-4451-89F7-B4C13024916C}"/>
    <cellStyle name="Percent 2 11 4" xfId="1678" xr:uid="{6197A0BE-A4F5-4599-B619-941DD78EA078}"/>
    <cellStyle name="Percent 2 11 4 2" xfId="2798" xr:uid="{04605430-B83C-496B-8A92-DA63D3800846}"/>
    <cellStyle name="Percent 2 11 4 2 2" xfId="50279" xr:uid="{7BD536EB-0E13-480A-B2AB-60A2183FC30B}"/>
    <cellStyle name="Percent 2 11 4 3" xfId="19261" xr:uid="{8529758E-2FA8-45B4-9286-8D82E9775E31}"/>
    <cellStyle name="Percent 2 11 4 4" xfId="11587" xr:uid="{11B260E7-5644-43BB-83D3-2FCC44E2EFAB}"/>
    <cellStyle name="Percent 2 11 5" xfId="1679" xr:uid="{EB9BC63A-1C06-45C0-A2B6-909263629CF2}"/>
    <cellStyle name="Percent 2 11 5 2" xfId="2799" xr:uid="{158A6E5D-D70F-4B09-9032-D4BC4E189984}"/>
    <cellStyle name="Percent 2 11 5 2 2" xfId="50280" xr:uid="{30E6CEC0-B7C4-4FAA-9A1C-095523B85A40}"/>
    <cellStyle name="Percent 2 11 5 3" xfId="15479" xr:uid="{EC60F590-F7FC-4D76-9D07-78C47AFFEBB8}"/>
    <cellStyle name="Percent 2 11 5 4" xfId="11588" xr:uid="{F40C619F-E4D9-48E4-8767-50AA99DD586E}"/>
    <cellStyle name="Percent 2 11 6" xfId="1680" xr:uid="{B60C52D1-3117-478F-A85B-6E6DB32C406F}"/>
    <cellStyle name="Percent 2 11 6 2" xfId="2800" xr:uid="{CC4D3E97-40F3-46CD-B19C-89DA760F6FCB}"/>
    <cellStyle name="Percent 2 11 6 2 2" xfId="50281" xr:uid="{E61C86FE-8159-4CBF-ACFF-B43C6C763D2D}"/>
    <cellStyle name="Percent 2 11 6 3" xfId="17673" xr:uid="{10D25BAF-10ED-42DD-B3EB-1E377C394648}"/>
    <cellStyle name="Percent 2 11 6 4" xfId="11589" xr:uid="{A479287C-3794-4117-83E3-2285F81671C3}"/>
    <cellStyle name="Percent 2 11 7" xfId="1681" xr:uid="{420D70B1-2ABE-4A55-915C-76ECADD45187}"/>
    <cellStyle name="Percent 2 11 7 2" xfId="2801" xr:uid="{3345061D-2FB6-4AD3-B8C6-9E0E22026A15}"/>
    <cellStyle name="Percent 2 11 7 2 2" xfId="50282" xr:uid="{8697A365-9848-436B-95ED-D6C570CFD6B3}"/>
    <cellStyle name="Percent 2 11 7 3" xfId="15757" xr:uid="{818A5F77-E317-4F45-AAD9-906ECF013082}"/>
    <cellStyle name="Percent 2 11 7 4" xfId="11590" xr:uid="{5DD79CFA-A708-4E8B-ADB4-409FE5A0FCFB}"/>
    <cellStyle name="Percent 2 11 8" xfId="1682" xr:uid="{68298297-D5E5-4B45-9398-30172462A2D1}"/>
    <cellStyle name="Percent 2 11 8 2" xfId="2802" xr:uid="{F2D201EE-35E1-40B0-A0B1-37236BB40020}"/>
    <cellStyle name="Percent 2 11 8 2 2" xfId="50283" xr:uid="{49328BDC-4E8A-4377-96A0-41A274E26E81}"/>
    <cellStyle name="Percent 2 11 8 3" xfId="19057" xr:uid="{5BDD71C2-C2B9-46BB-8DCC-F65790CE218E}"/>
    <cellStyle name="Percent 2 11 8 4" xfId="11591" xr:uid="{2620A3C1-CD31-4885-B548-1F43CBC84FDE}"/>
    <cellStyle name="Percent 2 11 9" xfId="2795" xr:uid="{88FB83A5-9ECE-47A4-BCA9-C83C9169E018}"/>
    <cellStyle name="Percent 2 11 9 2" xfId="50284" xr:uid="{E5C6DC59-F9D4-4E05-BC6E-4F79917D551A}"/>
    <cellStyle name="Percent 2 12" xfId="1683" xr:uid="{4DCBED28-DDF7-4947-B9E7-2702510E3F4F}"/>
    <cellStyle name="Percent 2 12 2" xfId="2803" xr:uid="{A02785B1-5665-4594-B0F9-8907DB753E80}"/>
    <cellStyle name="Percent 2 12 2 2" xfId="50285" xr:uid="{F341ED6E-0F12-49D0-90BF-54DE2014BFD2}"/>
    <cellStyle name="Percent 2 12 3" xfId="15711" xr:uid="{6158A5BC-43A9-4D47-BBBC-47840890B86D}"/>
    <cellStyle name="Percent 2 12 4" xfId="11592" xr:uid="{2ACCBD08-A728-4971-AC63-F0B06316C549}"/>
    <cellStyle name="Percent 2 13" xfId="1684" xr:uid="{11D72845-EFA0-4291-94A2-5B346C1D2384}"/>
    <cellStyle name="Percent 2 13 2" xfId="2804" xr:uid="{8F82F2D1-4657-4DE8-BE15-AF6C26363ACD}"/>
    <cellStyle name="Percent 2 13 2 2" xfId="50286" xr:uid="{86F57F49-620F-464B-A79B-DB6DA85E9AB8}"/>
    <cellStyle name="Percent 2 13 3" xfId="15429" xr:uid="{FC5BE8A9-9E8C-4ACD-BD7D-8653CEF3EEF1}"/>
    <cellStyle name="Percent 2 13 4" xfId="11593" xr:uid="{E1B02FB9-7462-442C-AE41-3649811BBE4D}"/>
    <cellStyle name="Percent 2 14" xfId="1685" xr:uid="{25369177-64F9-445F-A525-EC12A94CE380}"/>
    <cellStyle name="Percent 2 14 2" xfId="2805" xr:uid="{35BE0324-52DF-4747-B93E-38E8E11D13D1}"/>
    <cellStyle name="Percent 2 14 2 2" xfId="50287" xr:uid="{41F2ED90-1001-4E8F-A1D0-A17F331A136B}"/>
    <cellStyle name="Percent 2 14 3" xfId="16649" xr:uid="{8A70A59D-5EA3-42CA-ADED-E5A0F525FDD4}"/>
    <cellStyle name="Percent 2 14 4" xfId="11594" xr:uid="{7A9356A1-CAEC-4C13-8B5D-101E466E5CB6}"/>
    <cellStyle name="Percent 2 15" xfId="1686" xr:uid="{29083554-D22D-47F4-AF2E-58D1983FC0FF}"/>
    <cellStyle name="Percent 2 15 2" xfId="2806" xr:uid="{E83933D1-5D93-41FD-8C55-329F2C3AA8FE}"/>
    <cellStyle name="Percent 2 15 2 2" xfId="50288" xr:uid="{18F30B2C-AB23-4215-99B6-5A6181728E89}"/>
    <cellStyle name="Percent 2 15 3" xfId="15705" xr:uid="{EBAB6185-9ED5-404B-A003-7AFD7754FB3F}"/>
    <cellStyle name="Percent 2 15 4" xfId="11595" xr:uid="{EBE6F166-ADE9-4F9A-B75B-4D82F4AF6148}"/>
    <cellStyle name="Percent 2 16" xfId="1687" xr:uid="{42DBDE57-A77C-409A-A4D6-256F012E11C8}"/>
    <cellStyle name="Percent 2 16 2" xfId="2807" xr:uid="{8ABC1957-7787-4314-BB96-8AB60F95CE3C}"/>
    <cellStyle name="Percent 2 16 2 2" xfId="50289" xr:uid="{7165588D-B9BA-4140-99E9-9C21BC42D9EC}"/>
    <cellStyle name="Percent 2 16 3" xfId="19082" xr:uid="{6CD60BC3-425A-4A59-8B89-26F956A05996}"/>
    <cellStyle name="Percent 2 16 4" xfId="11596" xr:uid="{C87E620B-A12B-4990-9FC6-D342D064257C}"/>
    <cellStyle name="Percent 2 17" xfId="1688" xr:uid="{270CB230-8665-4A77-B7C1-677C85B3EB9C}"/>
    <cellStyle name="Percent 2 17 2" xfId="2808" xr:uid="{50B3CEB7-B99F-4C4C-A25E-FC8189F40CF8}"/>
    <cellStyle name="Percent 2 17 2 2" xfId="50290" xr:uid="{7554DEF5-7AE5-4007-81FE-F6EA46E15B77}"/>
    <cellStyle name="Percent 2 17 3" xfId="16735" xr:uid="{571B0410-731E-495C-A355-8829EFC888DE}"/>
    <cellStyle name="Percent 2 17 4" xfId="11597" xr:uid="{878370ED-0A5E-4B40-8C67-462D48EAA6B3}"/>
    <cellStyle name="Percent 2 18" xfId="1689" xr:uid="{CD68761C-802E-46B6-A519-46CBD5833D6D}"/>
    <cellStyle name="Percent 2 18 2" xfId="2809" xr:uid="{31048AA5-9434-4F4C-88D1-8B564E76FD0D}"/>
    <cellStyle name="Percent 2 18 2 2" xfId="50291" xr:uid="{61F177D1-9E4E-48E6-BE96-27AB3105F3AD}"/>
    <cellStyle name="Percent 2 18 3" xfId="16415" xr:uid="{6DE788D9-9126-4E54-B603-465114506734}"/>
    <cellStyle name="Percent 2 18 4" xfId="11598" xr:uid="{13C664D7-B0D4-4712-B4B8-AB576112BEF2}"/>
    <cellStyle name="Percent 2 19" xfId="2786" xr:uid="{966D46BF-85A3-4222-9D42-E0E7621F58FF}"/>
    <cellStyle name="Percent 2 19 2" xfId="12971" xr:uid="{B5968550-10E6-42A3-ADEE-67D16B9BEDF2}"/>
    <cellStyle name="Percent 2 19 2 2" xfId="15115" xr:uid="{CB4EA345-D344-4372-85D5-6B881704DCD5}"/>
    <cellStyle name="Percent 2 19 2 3" xfId="50292" xr:uid="{0163D8C4-2414-42FD-8C50-956166E5F60F}"/>
    <cellStyle name="Percent 2 19 3" xfId="15116" xr:uid="{986FA9D6-8859-4A7F-93E3-976C6FA048D8}"/>
    <cellStyle name="Percent 2 19 3 2" xfId="50293" xr:uid="{E15F3308-BB2E-4789-B99D-959E10C084E7}"/>
    <cellStyle name="Percent 2 19 4" xfId="15328" xr:uid="{7FF18893-44DE-42EC-AAC8-E513DD669BAC}"/>
    <cellStyle name="Percent 2 19 5" xfId="11599" xr:uid="{AE637D88-CAE6-4BE7-935D-2664352E544D}"/>
    <cellStyle name="Percent 2 2" xfId="182" xr:uid="{F5B4EA40-1834-454B-8299-ACC6BEAF7011}"/>
    <cellStyle name="Percent 2 2 10" xfId="1690" xr:uid="{03F4BFAD-D575-41AB-ACF0-7627A20EE278}"/>
    <cellStyle name="Percent 2 2 10 2" xfId="50294" xr:uid="{E5EF6DED-CF9E-4932-8001-1C2B55D1097C}"/>
    <cellStyle name="Percent 2 2 11" xfId="19592" xr:uid="{6D5D498F-A2B5-4C4B-ACE9-69C4E0B27CB8}"/>
    <cellStyle name="Percent 2 2 12" xfId="11600" xr:uid="{07377C4D-DFDF-40AB-AA05-A0A44251C356}"/>
    <cellStyle name="Percent 2 2 2" xfId="183" xr:uid="{FCFFAAF4-A552-4052-A534-6F24CB94B324}"/>
    <cellStyle name="Percent 2 2 2 2" xfId="2811" xr:uid="{6C9C4271-6F2D-4D3E-9A59-EEAA83213EF3}"/>
    <cellStyle name="Percent 2 2 2 2 2" xfId="50295" xr:uid="{E55FFA2A-DAC0-4BE6-8C38-02AB0EA7BE5E}"/>
    <cellStyle name="Percent 2 2 2 3" xfId="1691" xr:uid="{1A68DB4F-CEA8-46B9-8E96-FBBE804AAAF4}"/>
    <cellStyle name="Percent 2 2 2 3 2" xfId="19354" xr:uid="{2CB3F0F5-B0A1-44BE-AE0E-C3138600EBE2}"/>
    <cellStyle name="Percent 2 2 2 4" xfId="11601" xr:uid="{BAE3C0FC-B789-48AB-9589-CBB907E6E5A4}"/>
    <cellStyle name="Percent 2 2 3" xfId="184" xr:uid="{EC35648B-4408-481B-A947-87378C367845}"/>
    <cellStyle name="Percent 2 2 3 2" xfId="185" xr:uid="{8D2EC2AF-F126-4646-95CD-C8FD7D7842FD}"/>
    <cellStyle name="Percent 2 2 3 2 2" xfId="2812" xr:uid="{0D63AF00-A204-41E0-8F6D-EFED03FA5B22}"/>
    <cellStyle name="Percent 2 2 3 2 2 2" xfId="50296" xr:uid="{00DE9D85-EDBB-4AE4-9AA7-DCC305257752}"/>
    <cellStyle name="Percent 2 2 3 2 3" xfId="15795" xr:uid="{46A9E23C-0C03-41B4-BDD7-6E81809210BD}"/>
    <cellStyle name="Percent 2 2 3 2 4" xfId="11603" xr:uid="{45716C5C-6EE2-435C-8F83-5C79FC6C6D4C}"/>
    <cellStyle name="Percent 2 2 3 3" xfId="1692" xr:uid="{5136D8AD-CA49-4606-9B2A-012432B18C4D}"/>
    <cellStyle name="Percent 2 2 3 3 2" xfId="15338" xr:uid="{55930E6A-13E1-4911-A850-0943F0F3CB0C}"/>
    <cellStyle name="Percent 2 2 3 3 2 2" xfId="50297" xr:uid="{97AD6E9F-0E3F-4829-8C0F-52CC7A832D95}"/>
    <cellStyle name="Percent 2 2 3 3 3" xfId="15483" xr:uid="{3FEF7774-FEBA-4151-B3B6-43B1E6BB6CD7}"/>
    <cellStyle name="Percent 2 2 3 3 4" xfId="11604" xr:uid="{05E9079A-AF91-4B50-B778-3DD7780D0D6D}"/>
    <cellStyle name="Percent 2 2 3 4" xfId="4603" xr:uid="{441BFFD4-AFFF-4301-9E13-82EFDDE42830}"/>
    <cellStyle name="Percent 2 2 3 4 2" xfId="7946" xr:uid="{2BBADC62-BAC8-41AD-93DB-5A0D8D362204}"/>
    <cellStyle name="Percent 2 2 3 4 2 2" xfId="16791" xr:uid="{6EF1BD36-3184-4E6E-8FE4-39EB70A657C5}"/>
    <cellStyle name="Percent 2 2 3 4 2 3" xfId="15836" xr:uid="{F98D659C-A58C-49BD-80DB-05D805DEECD1}"/>
    <cellStyle name="Percent 2 2 3 4 2 4" xfId="11606" xr:uid="{2A7CD99D-AC0B-48B9-AE1D-19D4268FABD3}"/>
    <cellStyle name="Percent 2 2 3 4 3" xfId="15389" xr:uid="{4D2E2887-1CD9-4DC9-9AC7-6B8CB92EA0E3}"/>
    <cellStyle name="Percent 2 2 3 4 3 2" xfId="50298" xr:uid="{E88CEE5C-CD07-4478-A5E9-804EEBD2F3A6}"/>
    <cellStyle name="Percent 2 2 3 4 4" xfId="16380" xr:uid="{F4E2E3D0-B0FB-4D73-B7BC-CE92A970FC8F}"/>
    <cellStyle name="Percent 2 2 3 4 5" xfId="11605" xr:uid="{83B84071-3B90-43FA-8F6C-5AB4ADB40B9E}"/>
    <cellStyle name="Percent 2 2 3 5" xfId="12972" xr:uid="{7E7B5600-F80D-4BC4-9D65-D07D02E90ECB}"/>
    <cellStyle name="Percent 2 2 3 5 2" xfId="50299" xr:uid="{18029431-1C1E-4917-82D0-F7F498F43FC5}"/>
    <cellStyle name="Percent 2 2 3 6" xfId="19284" xr:uid="{07AA6C58-50FA-473E-975D-091CDA876F67}"/>
    <cellStyle name="Percent 2 2 3 7" xfId="11602" xr:uid="{F128B2DC-B44D-4903-8743-599CDAA44446}"/>
    <cellStyle name="Percent 2 2 4" xfId="1693" xr:uid="{B7D71C70-FFF6-4C51-A9FF-B7F7C8A6FA65}"/>
    <cellStyle name="Percent 2 2 4 2" xfId="2813" xr:uid="{EA3A12EA-6BF6-4CCB-9FA8-28962097178B}"/>
    <cellStyle name="Percent 2 2 4 2 2" xfId="15803" xr:uid="{E61F46C3-CDCA-4B99-9D03-B6AB64CAE86A}"/>
    <cellStyle name="Percent 2 2 4 2 2 2" xfId="50301" xr:uid="{8B651741-3132-4BDF-91E2-47EC972D31CE}"/>
    <cellStyle name="Percent 2 2 4 2 3" xfId="16806" xr:uid="{2F52191C-35D5-4F8A-9376-6A085FD65012}"/>
    <cellStyle name="Percent 2 2 4 2 4" xfId="11608" xr:uid="{7F8C4A58-3481-47A3-928C-ECD189F133B7}"/>
    <cellStyle name="Percent 2 2 4 3" xfId="8916" xr:uid="{E3EAEE75-6254-4242-A547-FBAFEB1749EE}"/>
    <cellStyle name="Percent 2 2 4 3 2" xfId="17287" xr:uid="{F4C3B676-4B39-4778-A790-3F984913453C}"/>
    <cellStyle name="Percent 2 2 4 3 3" xfId="19292" xr:uid="{B05E7927-8A2C-48BE-9C1A-8024BCE55AA4}"/>
    <cellStyle name="Percent 2 2 4 3 4" xfId="11609" xr:uid="{AA1A97EC-72DF-4DB4-9689-A7C8469EAC71}"/>
    <cellStyle name="Percent 2 2 4 4" xfId="12973" xr:uid="{D4CC6986-4707-4A10-B71F-CE089439E632}"/>
    <cellStyle name="Percent 2 2 4 4 2" xfId="50302" xr:uid="{69747063-E9E4-4B46-B5A7-639189D80E07}"/>
    <cellStyle name="Percent 2 2 4 5" xfId="15339" xr:uid="{1350A614-5B67-455C-B8D6-DD9F28C24FAC}"/>
    <cellStyle name="Percent 2 2 4 5 2" xfId="50300" xr:uid="{38B8415F-E268-4269-81D0-0C23EFE89870}"/>
    <cellStyle name="Percent 2 2 4 6" xfId="19168" xr:uid="{EA4B7B6E-C459-4960-9510-0FA05FD25096}"/>
    <cellStyle name="Percent 2 2 4 7" xfId="11607" xr:uid="{20D10DF6-E5E1-4EA9-A1D9-43A74FEBCD44}"/>
    <cellStyle name="Percent 2 2 4 8" xfId="4554" xr:uid="{C30C9146-15D1-4558-8A20-305385DFA5B4}"/>
    <cellStyle name="Percent 2 2 5" xfId="1694" xr:uid="{AEF9A8E9-2F7B-4A42-81F3-5ED790ABB0B6}"/>
    <cellStyle name="Percent 2 2 5 2" xfId="2814" xr:uid="{930740FC-D28B-401B-BDCA-74E6A531FB7B}"/>
    <cellStyle name="Percent 2 2 5 2 2" xfId="50303" xr:uid="{ED741742-81D0-4EE5-9066-20E3E6485C0E}"/>
    <cellStyle name="Percent 2 2 5 3" xfId="15830" xr:uid="{D4514966-AF27-4BCC-8EF8-049E8AC5375F}"/>
    <cellStyle name="Percent 2 2 5 4" xfId="11610" xr:uid="{5E629810-73CB-4E6D-8496-251754166065}"/>
    <cellStyle name="Percent 2 2 6" xfId="1695" xr:uid="{E6906618-6867-41CB-8A6B-13844AE59DBD}"/>
    <cellStyle name="Percent 2 2 6 2" xfId="2815" xr:uid="{890EA6C7-8596-42BC-A2E3-D626830EB86C}"/>
    <cellStyle name="Percent 2 2 6 2 2" xfId="16740" xr:uid="{72AEC355-02A2-4228-AF8C-373A498423EA}"/>
    <cellStyle name="Percent 2 2 6 2 2 2" xfId="50304" xr:uid="{37C4D597-E633-4BFC-A0A4-680D5C5E18D5}"/>
    <cellStyle name="Percent 2 2 6 2 3" xfId="15732" xr:uid="{59FEEEA1-39A5-4B42-9CAF-4A5C3E231190}"/>
    <cellStyle name="Percent 2 2 6 2 4" xfId="11612" xr:uid="{8AC6CAB7-2BC8-49DC-943F-BF593F24344B}"/>
    <cellStyle name="Percent 2 2 6 3" xfId="9533" xr:uid="{73214D32-528E-4174-A769-A75C3F15AC53}"/>
    <cellStyle name="Percent 2 2 6 3 2" xfId="17763" xr:uid="{25C7C0DB-757D-49A1-B969-2E1BB741EE93}"/>
    <cellStyle name="Percent 2 2 6 3 3" xfId="19165" xr:uid="{D7961DF0-B8E4-4038-B7D5-3A7704C4BAA8}"/>
    <cellStyle name="Percent 2 2 6 3 4" xfId="11613" xr:uid="{1FF6DCFD-896F-44DB-BA5F-10A0936102DF}"/>
    <cellStyle name="Percent 2 2 6 4" xfId="12974" xr:uid="{D15DFADE-61CD-4799-935F-B1108D1A0BCD}"/>
    <cellStyle name="Percent 2 2 6 4 2" xfId="50305" xr:uid="{B6F8AD49-0A6B-4454-8CCE-9445D891088B}"/>
    <cellStyle name="Percent 2 2 6 5" xfId="15804" xr:uid="{6DD060CF-55F9-4BA2-8E92-0332683B7DEA}"/>
    <cellStyle name="Percent 2 2 6 5 2" xfId="50306" xr:uid="{C830C30E-AF88-44C5-BAB0-B18C0C5CB7FB}"/>
    <cellStyle name="Percent 2 2 6 6" xfId="19095" xr:uid="{13632B6F-C555-448F-8A43-4F6A73BC1E52}"/>
    <cellStyle name="Percent 2 2 6 7" xfId="11611" xr:uid="{46B6BB59-7F43-445C-9C29-A9EE72DA6881}"/>
    <cellStyle name="Percent 2 2 6 8" xfId="6760" xr:uid="{BBD3CCD7-56AB-44EB-81D1-77A3EF3D4A5A}"/>
    <cellStyle name="Percent 2 2 7" xfId="1696" xr:uid="{F05CDA71-8445-44CC-8827-69B150C0A875}"/>
    <cellStyle name="Percent 2 2 7 2" xfId="2816" xr:uid="{222F770B-F601-442E-BB36-30FCCDA3437A}"/>
    <cellStyle name="Percent 2 2 7 2 2" xfId="16741" xr:uid="{01D3C3A7-D14C-45C3-BE22-7E137D914CA0}"/>
    <cellStyle name="Percent 2 2 7 2 2 2" xfId="50307" xr:uid="{741F8731-B11B-41E0-BE7F-1DDB3085483D}"/>
    <cellStyle name="Percent 2 2 7 2 3" xfId="19365" xr:uid="{B0FF6867-221B-4797-B1C0-8043E3A4E932}"/>
    <cellStyle name="Percent 2 2 7 2 4" xfId="11615" xr:uid="{3693B8D0-8979-4F23-A063-A402DD2ECEB7}"/>
    <cellStyle name="Percent 2 2 7 3" xfId="9534" xr:uid="{01051E3F-D3CC-40C0-A0E1-C84AB98ECF1B}"/>
    <cellStyle name="Percent 2 2 7 3 2" xfId="17764" xr:uid="{1B2048E1-E93F-4555-A166-9E4E98F3E65D}"/>
    <cellStyle name="Percent 2 2 7 3 3" xfId="15664" xr:uid="{E1CDAC46-E286-4FA8-8B33-0F9DE5A55194}"/>
    <cellStyle name="Percent 2 2 7 3 4" xfId="11616" xr:uid="{4067E89F-DE9F-49A3-AFCB-181568D828F6}"/>
    <cellStyle name="Percent 2 2 7 4" xfId="12975" xr:uid="{EE16EE62-3A6C-4AEF-99F6-E9153407D1E5}"/>
    <cellStyle name="Percent 2 2 7 4 2" xfId="50308" xr:uid="{5BD4D634-9ED6-4B39-94F0-6E055FEBC982}"/>
    <cellStyle name="Percent 2 2 7 5" xfId="15802" xr:uid="{8A3AD132-B9A7-4F40-AF3B-FA70980E320F}"/>
    <cellStyle name="Percent 2 2 7 5 2" xfId="50309" xr:uid="{783FD488-971C-47AA-AE49-3C5B780E5976}"/>
    <cellStyle name="Percent 2 2 7 6" xfId="19429" xr:uid="{E30B82E0-A6E7-458E-BFB6-B6DD775086F6}"/>
    <cellStyle name="Percent 2 2 7 7" xfId="11614" xr:uid="{90BAD6B1-A9BB-433D-A3F3-2F875B37EAA4}"/>
    <cellStyle name="Percent 2 2 7 8" xfId="6759" xr:uid="{3BC71D02-382D-4713-9ED1-8912ED79E886}"/>
    <cellStyle name="Percent 2 2 8" xfId="1697" xr:uid="{BFD31C17-2E67-48D6-96E3-00955DA2E42C}"/>
    <cellStyle name="Percent 2 2 8 2" xfId="2817" xr:uid="{F5AAD06C-5295-447B-A444-45830787DABD}"/>
    <cellStyle name="Percent 2 2 8 2 2" xfId="50310" xr:uid="{0D36B99B-82E2-459A-8E4F-9B5B22116C70}"/>
    <cellStyle name="Percent 2 2 8 3" xfId="15695" xr:uid="{B24441FF-7BC3-4453-92CC-AC624D9512F7}"/>
    <cellStyle name="Percent 2 2 8 4" xfId="11617" xr:uid="{9BA6F5B1-28C8-4EBA-A59E-E1E4404629B4}"/>
    <cellStyle name="Percent 2 2 9" xfId="2810" xr:uid="{33DDD2D9-DAAA-4F69-99DF-3E3F7F121FCE}"/>
    <cellStyle name="Percent 2 2 9 2" xfId="15117" xr:uid="{027BB560-A1A8-4361-A296-77104A6DC037}"/>
    <cellStyle name="Percent 2 2 9 2 2" xfId="50311" xr:uid="{E6236CF3-BECD-4A58-A76F-FC7F95F695DC}"/>
    <cellStyle name="Percent 2 2 9 3" xfId="15798" xr:uid="{627FFBA3-A559-413B-AC4A-19B4EAB60DEA}"/>
    <cellStyle name="Percent 2 2 9 4" xfId="11618" xr:uid="{F92D477F-CB71-40AC-BD51-85BD7D6831A7}"/>
    <cellStyle name="Percent 2 20" xfId="1666" xr:uid="{BBDA4302-B29F-45AD-8AE0-463A98AAA181}"/>
    <cellStyle name="Percent 2 20 2" xfId="12977" xr:uid="{4224FB0A-5293-4E4D-8E3F-5509D0C4E418}"/>
    <cellStyle name="Percent 2 20 2 2" xfId="12978" xr:uid="{9BDA601B-A50B-4FEB-8061-321D1A1D8748}"/>
    <cellStyle name="Percent 2 20 2 2 2" xfId="50314" xr:uid="{1565E94F-8372-4349-BD3A-D908637F9A79}"/>
    <cellStyle name="Percent 2 20 2 2 3" xfId="50315" xr:uid="{6B7C7312-5794-41F5-ABD8-B92346D800CB}"/>
    <cellStyle name="Percent 2 20 2 2 4" xfId="50313" xr:uid="{27C41801-BABA-4DF2-9FFA-C0E74312923C}"/>
    <cellStyle name="Percent 2 20 2 3" xfId="12979" xr:uid="{26CD116B-9AE6-4E90-9898-1435392F24BF}"/>
    <cellStyle name="Percent 2 20 2 3 2" xfId="32192" xr:uid="{56989989-72DA-4D57-8EF3-A5E674EB5CFF}"/>
    <cellStyle name="Percent 2 20 2 3 2 2" xfId="50318" xr:uid="{78AFC1EC-41C2-4023-93A9-8972D1DF608E}"/>
    <cellStyle name="Percent 2 20 2 3 2 3" xfId="50319" xr:uid="{108E1E6A-8913-4ABC-AA30-0BE430D30516}"/>
    <cellStyle name="Percent 2 20 2 3 2 4" xfId="50317" xr:uid="{08921E59-B206-4CCC-BD2B-2C96F3D108F9}"/>
    <cellStyle name="Percent 2 20 2 3 3" xfId="32193" xr:uid="{52D1C577-567D-417F-BFB0-345963C10DB5}"/>
    <cellStyle name="Percent 2 20 2 3 3 2" xfId="50321" xr:uid="{8DB751C2-4287-4C0A-AD5E-9630B975B626}"/>
    <cellStyle name="Percent 2 20 2 3 3 3" xfId="50322" xr:uid="{B7B7774D-94B6-454D-8AE6-FFD1F776A83D}"/>
    <cellStyle name="Percent 2 20 2 3 3 4" xfId="50320" xr:uid="{5A14773C-CE43-4F85-A537-0DBA3FB4F838}"/>
    <cellStyle name="Percent 2 20 2 3 4" xfId="50323" xr:uid="{355EDD2E-D409-40FB-B7C7-BB9C020D7E16}"/>
    <cellStyle name="Percent 2 20 2 3 4 2" xfId="50324" xr:uid="{22B842FC-8A63-4386-AC29-A7B194E767BC}"/>
    <cellStyle name="Percent 2 20 2 3 5" xfId="50325" xr:uid="{B700091E-1C7C-4445-B290-30C0155475CF}"/>
    <cellStyle name="Percent 2 20 2 3 6" xfId="50316" xr:uid="{3AB6D69D-7083-4381-80BD-6F0F1C920291}"/>
    <cellStyle name="Percent 2 20 2 4" xfId="12980" xr:uid="{5F0E05A8-EFF3-4808-9CBF-8C34CE605325}"/>
    <cellStyle name="Percent 2 20 2 4 2" xfId="50327" xr:uid="{90C1C973-AB3F-468C-B758-5F83ABCB3F42}"/>
    <cellStyle name="Percent 2 20 2 4 3" xfId="50328" xr:uid="{DE66BD31-7A87-43F0-A380-695962AF2BB6}"/>
    <cellStyle name="Percent 2 20 2 4 4" xfId="50326" xr:uid="{CC9A5223-B018-41B1-9D86-DB95988A445F}"/>
    <cellStyle name="Percent 2 20 2 5" xfId="32194" xr:uid="{D066CC6C-210D-4E02-B1CE-70E1D69B2EAF}"/>
    <cellStyle name="Percent 2 20 2 5 2" xfId="50330" xr:uid="{E56B316E-5BC3-4A04-85F5-74BBD6012139}"/>
    <cellStyle name="Percent 2 20 2 5 3" xfId="50329" xr:uid="{C3283CD7-5C61-4CAB-BE6A-D0466AAE4DE7}"/>
    <cellStyle name="Percent 2 20 2 6" xfId="50331" xr:uid="{9A80CA34-BD0B-4B2C-98D6-426DF326B244}"/>
    <cellStyle name="Percent 2 20 2 7" xfId="50332" xr:uid="{953EA24A-E2A8-44A6-A95E-C3EF1426E7F9}"/>
    <cellStyle name="Percent 2 20 2 8" xfId="50312" xr:uid="{8220364C-9593-41CA-B1C1-3111EDE2048E}"/>
    <cellStyle name="Percent 2 20 3" xfId="12976" xr:uid="{8C23F7AB-2B15-4EBA-8ED7-2233CD37CFA6}"/>
    <cellStyle name="Percent 2 20 3 2" xfId="50333" xr:uid="{AE32943C-A216-4628-91B5-72E2FAFEDC29}"/>
    <cellStyle name="Percent 2 20 4" xfId="19060" xr:uid="{69DD717F-04E9-4A76-8F38-395A09653DD5}"/>
    <cellStyle name="Percent 2 20 5" xfId="11619" xr:uid="{B3CD51D0-B4C1-4D74-A9DE-4B13D5A91D27}"/>
    <cellStyle name="Percent 2 21" xfId="6761" xr:uid="{64E9CD6A-CFF6-401E-AD86-FE75D7846472}"/>
    <cellStyle name="Percent 2 21 2" xfId="12981" xr:uid="{369E9A4D-8E3C-4DDA-BB17-EEFEE2ACB2DA}"/>
    <cellStyle name="Percent 2 21 2 2" xfId="50334" xr:uid="{24C77148-4298-4FFD-8BA5-0A0DE310F8BF}"/>
    <cellStyle name="Percent 2 21 3" xfId="19265" xr:uid="{5581A6FD-BB8F-4F54-AC4D-A6D22647BBBA}"/>
    <cellStyle name="Percent 2 21 4" xfId="11620" xr:uid="{18742BFA-F23E-4E5D-A1A7-EF7E0094194B}"/>
    <cellStyle name="Percent 2 22" xfId="6762" xr:uid="{D452E01A-A752-42D9-ADA9-598D49C5BD93}"/>
    <cellStyle name="Percent 2 22 2" xfId="12982" xr:uid="{451ABB5B-6CA6-462F-B69F-08E6D90CB20E}"/>
    <cellStyle name="Percent 2 22 2 2" xfId="50335" xr:uid="{9AA6BC80-828D-43EA-B7E5-EDFB63D919C3}"/>
    <cellStyle name="Percent 2 22 3" xfId="15531" xr:uid="{A04C9870-592D-4419-A10D-7EEB12EF6440}"/>
    <cellStyle name="Percent 2 22 4" xfId="11621" xr:uid="{5C58B2AF-A0B3-49C9-AA7B-63C4325FA209}"/>
    <cellStyle name="Percent 2 23" xfId="6763" xr:uid="{E70263EA-F046-4C6D-8AA0-CC14EA401E9E}"/>
    <cellStyle name="Percent 2 23 2" xfId="12983" xr:uid="{FC0DBB6D-3A1A-48C2-A7E1-92474C5A0D49}"/>
    <cellStyle name="Percent 2 23 2 2" xfId="50336" xr:uid="{47F1F95C-3F41-40DF-8B63-C50D82A2966C}"/>
    <cellStyle name="Percent 2 23 3" xfId="15689" xr:uid="{26ABDD83-0D9E-41EB-865D-968F0DB9477D}"/>
    <cellStyle name="Percent 2 23 4" xfId="11622" xr:uid="{2B3027F9-7C8B-4CE0-BF75-5B6262CDCC11}"/>
    <cellStyle name="Percent 2 24" xfId="6764" xr:uid="{EE5B8CDA-5036-4169-8BD5-4B0E43896807}"/>
    <cellStyle name="Percent 2 24 2" xfId="12984" xr:uid="{174F147B-0076-45DA-A2D2-0EB2CE91588E}"/>
    <cellStyle name="Percent 2 24 2 2" xfId="50337" xr:uid="{BFB2C729-49DB-4E2B-9E87-A6F51C918F79}"/>
    <cellStyle name="Percent 2 24 3" xfId="15294" xr:uid="{DB0579E2-7F5C-4703-9E85-EF3CF3D17813}"/>
    <cellStyle name="Percent 2 24 4" xfId="11623" xr:uid="{87F67073-BEBE-47DA-A673-9B85320DC290}"/>
    <cellStyle name="Percent 2 25" xfId="6765" xr:uid="{4D0293D3-8F8E-4462-ACBE-7C34D110800A}"/>
    <cellStyle name="Percent 2 25 2" xfId="12985" xr:uid="{6573DDDC-8610-4F57-ADA8-0FD8510CE9B1}"/>
    <cellStyle name="Percent 2 25 2 2" xfId="50338" xr:uid="{C04BE750-C69E-4E97-AD3B-6997A2BA5A4B}"/>
    <cellStyle name="Percent 2 25 3" xfId="16628" xr:uid="{5140CB21-32D7-41FE-AB9B-E0F852BB63F8}"/>
    <cellStyle name="Percent 2 25 4" xfId="11624" xr:uid="{1938170B-AE92-4EEE-86E8-76A890DB3736}"/>
    <cellStyle name="Percent 2 26" xfId="6766" xr:uid="{3E30234D-2CE3-42B2-B59A-7982BADA4DFB}"/>
    <cellStyle name="Percent 2 26 2" xfId="12986" xr:uid="{8B9EB176-C61D-4BC3-9552-CA165F61C62B}"/>
    <cellStyle name="Percent 2 26 2 2" xfId="50339" xr:uid="{D9228E95-2B36-494D-A41A-773BCF2D9C20}"/>
    <cellStyle name="Percent 2 26 3" xfId="19447" xr:uid="{1ECA8ACE-85AC-4B6F-9A75-BB4B244A42A4}"/>
    <cellStyle name="Percent 2 26 4" xfId="11625" xr:uid="{D438B71E-6E2A-4CA6-9742-DE67A325E301}"/>
    <cellStyle name="Percent 2 27" xfId="6767" xr:uid="{4ACF3A02-4F49-49DA-A1F6-9467DB8EC942}"/>
    <cellStyle name="Percent 2 27 2" xfId="12987" xr:uid="{E89095A9-1C67-4201-96D9-B3F9FDFF4F2A}"/>
    <cellStyle name="Percent 2 27 2 2" xfId="50340" xr:uid="{F759D41E-2A6B-4A59-97A9-4C56FEED98E9}"/>
    <cellStyle name="Percent 2 27 3" xfId="19219" xr:uid="{11179C6E-DD9E-43C5-8B6C-1A1BFD79CDCF}"/>
    <cellStyle name="Percent 2 27 4" xfId="11626" xr:uid="{0E4023F4-4AE4-40C4-9A71-AF9F894B206B}"/>
    <cellStyle name="Percent 2 28" xfId="6768" xr:uid="{CC7308BD-0C86-4B6D-A382-8CC6E5761C71}"/>
    <cellStyle name="Percent 2 28 2" xfId="12988" xr:uid="{DA456F5F-5BB5-4B77-8556-E07CBC6D1AD9}"/>
    <cellStyle name="Percent 2 28 2 2" xfId="50341" xr:uid="{0696AC2A-CDED-47F5-A948-9DE474E91105}"/>
    <cellStyle name="Percent 2 28 3" xfId="19416" xr:uid="{2D386D3F-1C6A-457C-80AE-079174168BE5}"/>
    <cellStyle name="Percent 2 28 4" xfId="11627" xr:uid="{BE7C4340-CA15-4E2A-BCF7-6F10CB7E93EB}"/>
    <cellStyle name="Percent 2 29" xfId="6769" xr:uid="{BF415E10-7AD7-4D9C-8382-E031855292B9}"/>
    <cellStyle name="Percent 2 29 2" xfId="12989" xr:uid="{CC233DE4-60A6-4EAC-ABA7-BAAF293089A6}"/>
    <cellStyle name="Percent 2 29 2 2" xfId="50342" xr:uid="{BEC5B8E0-4F32-4AC1-87F5-8646931D0E43}"/>
    <cellStyle name="Percent 2 29 3" xfId="16364" xr:uid="{32E05980-DEDA-408A-A5F2-CC56A6F490CA}"/>
    <cellStyle name="Percent 2 29 4" xfId="11628" xr:uid="{A2442E5A-2DFA-49A4-8E7B-390B64458DB8}"/>
    <cellStyle name="Percent 2 3" xfId="186" xr:uid="{FC645963-675F-40BD-9E3E-1D589572C6E8}"/>
    <cellStyle name="Percent 2 3 10" xfId="1698" xr:uid="{0EA76E21-5011-4EC8-B2FA-60E8D77C9C6F}"/>
    <cellStyle name="Percent 2 3 10 2" xfId="12991" xr:uid="{F6034117-3931-45D1-9970-78298271E764}"/>
    <cellStyle name="Percent 2 3 10 2 2" xfId="50343" xr:uid="{529DF071-99E5-4D58-9931-CF13DF5C7A06}"/>
    <cellStyle name="Percent 2 3 10 3" xfId="16811" xr:uid="{FD5E57C4-7C8B-4328-B65D-3669CF4DB2E3}"/>
    <cellStyle name="Percent 2 3 10 4" xfId="11630" xr:uid="{A6EDF48C-920E-48E0-807D-3CCFC6670FEA}"/>
    <cellStyle name="Percent 2 3 11" xfId="6770" xr:uid="{DEC8DA2C-87D1-4626-9340-60A4F69ACCD9}"/>
    <cellStyle name="Percent 2 3 11 2" xfId="12992" xr:uid="{765B47E0-8D29-4167-9AC0-4A03867359E5}"/>
    <cellStyle name="Percent 2 3 11 2 2" xfId="50344" xr:uid="{8E1BD73E-85F3-478A-9708-EACE0E2A8BB0}"/>
    <cellStyle name="Percent 2 3 11 3" xfId="16725" xr:uid="{401741F2-ABDF-4210-8B06-11E5B349837B}"/>
    <cellStyle name="Percent 2 3 11 4" xfId="11631" xr:uid="{C3E96D1C-9629-4E87-A049-960C74C82508}"/>
    <cellStyle name="Percent 2 3 12" xfId="6771" xr:uid="{B94E9AF1-AC92-4EB7-88EA-936DAAC17047}"/>
    <cellStyle name="Percent 2 3 12 2" xfId="12993" xr:uid="{DB5EFDCB-6B23-42A2-B72B-55C69F7F94BC}"/>
    <cellStyle name="Percent 2 3 12 2 2" xfId="50345" xr:uid="{7E28395D-16A1-4236-B9B1-F522BF57FBEC}"/>
    <cellStyle name="Percent 2 3 12 3" xfId="19385" xr:uid="{2C3EA14F-993E-4EDA-B28E-CA751EAF5196}"/>
    <cellStyle name="Percent 2 3 12 4" xfId="11632" xr:uid="{A2662A7F-45C8-465F-88F6-5660097B8C2C}"/>
    <cellStyle name="Percent 2 3 13" xfId="6772" xr:uid="{108D886C-EBE5-49BA-9FD7-F2F8E56BC5E9}"/>
    <cellStyle name="Percent 2 3 13 2" xfId="12994" xr:uid="{84CD5CB9-8A79-41E4-8A5D-71C9571A95AB}"/>
    <cellStyle name="Percent 2 3 13 2 2" xfId="50346" xr:uid="{8B37720B-95C2-4EE3-A40B-C167CC6DE313}"/>
    <cellStyle name="Percent 2 3 13 3" xfId="19109" xr:uid="{11CFE0EB-BC26-46B2-A075-85CBD0393F3D}"/>
    <cellStyle name="Percent 2 3 13 4" xfId="11633" xr:uid="{1C86603B-04F0-47BB-A156-F280143BDB53}"/>
    <cellStyle name="Percent 2 3 14" xfId="6773" xr:uid="{628AC32D-3044-418B-88AF-16A19FF3F7F9}"/>
    <cellStyle name="Percent 2 3 14 2" xfId="12995" xr:uid="{89AA0B94-FCE9-4045-A997-56C298702C53}"/>
    <cellStyle name="Percent 2 3 14 2 2" xfId="50347" xr:uid="{AF9AE703-8956-486B-851D-E4A24C6E2A8A}"/>
    <cellStyle name="Percent 2 3 14 3" xfId="15624" xr:uid="{CB2D7348-DAFB-4828-A49F-C8DE9B22EBBC}"/>
    <cellStyle name="Percent 2 3 14 4" xfId="11634" xr:uid="{43951043-F932-48C0-AD37-D54D2B605E5A}"/>
    <cellStyle name="Percent 2 3 15" xfId="6774" xr:uid="{D989A523-8874-4B30-8489-4CF5C8BA628C}"/>
    <cellStyle name="Percent 2 3 15 2" xfId="12996" xr:uid="{7734A412-7D0E-4A1E-BAEA-4628871F16D1}"/>
    <cellStyle name="Percent 2 3 15 2 2" xfId="50348" xr:uid="{719B6EE0-B77D-439D-97E9-D707A9D3D514}"/>
    <cellStyle name="Percent 2 3 15 3" xfId="17396" xr:uid="{A87FBFAA-30F5-40BB-BF53-03C169A4B4E4}"/>
    <cellStyle name="Percent 2 3 15 4" xfId="11635" xr:uid="{719269BD-C1C8-4230-B593-410E2CC5333C}"/>
    <cellStyle name="Percent 2 3 16" xfId="6775" xr:uid="{1A34C945-A8EE-40F8-95A5-177BFFB3B726}"/>
    <cellStyle name="Percent 2 3 16 2" xfId="15807" xr:uid="{EE90D737-66CB-4FFB-ACA6-E2195BAFA2FF}"/>
    <cellStyle name="Percent 2 3 16 2 2" xfId="50349" xr:uid="{E93CD95D-DE5F-4B60-9742-042B693DD821}"/>
    <cellStyle name="Percent 2 3 16 3" xfId="15507" xr:uid="{FB71393C-6F16-44AC-8F01-06428EB2E067}"/>
    <cellStyle name="Percent 2 3 16 4" xfId="11636" xr:uid="{D2075B9C-13FF-4744-B0D2-626F9703B97E}"/>
    <cellStyle name="Percent 2 3 17" xfId="12990" xr:uid="{8A85AC99-4001-4AB6-A361-CD493B5F4492}"/>
    <cellStyle name="Percent 2 3 17 2" xfId="50350" xr:uid="{D78E5877-250E-4446-AC42-37EC5A79EF49}"/>
    <cellStyle name="Percent 2 3 18" xfId="15452" xr:uid="{55807C83-8FF8-4CE6-9228-DD8B6B45F2ED}"/>
    <cellStyle name="Percent 2 3 19" xfId="11629" xr:uid="{0CD21C0C-D998-4AC5-8A1B-40AE826DFB86}"/>
    <cellStyle name="Percent 2 3 2" xfId="187" xr:uid="{4531E489-A91B-4985-BFC2-2DFF3649CB25}"/>
    <cellStyle name="Percent 2 3 2 2" xfId="2819" xr:uid="{B4552864-0C78-4096-923F-A107DED51795}"/>
    <cellStyle name="Percent 2 3 2 2 2" xfId="50351" xr:uid="{CCD9A02E-8310-462C-8357-69B0992055F2}"/>
    <cellStyle name="Percent 2 3 2 3" xfId="1699" xr:uid="{DAFBA980-AC1B-4CC1-A735-2760377E1A5D}"/>
    <cellStyle name="Percent 2 3 2 3 2" xfId="19451" xr:uid="{48AF986A-971E-432B-AA6C-31791B5958EF}"/>
    <cellStyle name="Percent 2 3 2 4" xfId="11637" xr:uid="{694ECB3E-8098-401B-8D01-01A459D5BA28}"/>
    <cellStyle name="Percent 2 3 3" xfId="188" xr:uid="{700858A2-4918-445F-80ED-28C23878F6F5}"/>
    <cellStyle name="Percent 2 3 3 2" xfId="189" xr:uid="{E96AC99F-FDE2-44DF-90E5-73E82D7DF316}"/>
    <cellStyle name="Percent 2 3 3 2 2" xfId="2820" xr:uid="{BE078654-41EB-4ED9-B90E-CE4D105D0588}"/>
    <cellStyle name="Percent 2 3 3 2 2 2" xfId="50352" xr:uid="{22900921-F485-422F-B7A3-6049F940C244}"/>
    <cellStyle name="Percent 2 3 3 2 3" xfId="17224" xr:uid="{7C30520F-1985-41A0-9683-479C4D07D66B}"/>
    <cellStyle name="Percent 2 3 3 2 4" xfId="11639" xr:uid="{759D0415-5EC9-4C18-8402-5DA7A5E733C4}"/>
    <cellStyle name="Percent 2 3 3 3" xfId="1700" xr:uid="{F8E3C797-F16E-4D70-B518-FE6B7C5A7C33}"/>
    <cellStyle name="Percent 2 3 3 3 2" xfId="4555" xr:uid="{DD0F6523-EC19-494B-9BF0-86BCE40213C7}"/>
    <cellStyle name="Percent 2 3 3 3 2 2" xfId="15341" xr:uid="{D961931C-C2DC-4913-A20D-26A9DE44C717}"/>
    <cellStyle name="Percent 2 3 3 3 2 2 2" xfId="50353" xr:uid="{C58A2930-0840-4247-AC99-5A13ABB55081}"/>
    <cellStyle name="Percent 2 3 3 3 2 3" xfId="19420" xr:uid="{0E0AF86A-CACB-4E2D-9539-95E636D431A2}"/>
    <cellStyle name="Percent 2 3 3 3 2 4" xfId="11641" xr:uid="{8B90996B-B510-4E4E-B089-209859D771FF}"/>
    <cellStyle name="Percent 2 3 3 3 3" xfId="4556" xr:uid="{01AD4A5D-74CD-4FBF-B5C3-77C007CFE5E9}"/>
    <cellStyle name="Percent 2 3 3 3 3 2" xfId="15342" xr:uid="{9C93A66A-1A6D-4EF0-A7FF-33A1995E7895}"/>
    <cellStyle name="Percent 2 3 3 3 3 2 2" xfId="50354" xr:uid="{2FFB2DF0-6C67-4E51-9575-EC7C75C2EBD7}"/>
    <cellStyle name="Percent 2 3 3 3 3 3" xfId="19070" xr:uid="{8A5B5038-CF77-43CE-90C3-8CD5F586D7D1}"/>
    <cellStyle name="Percent 2 3 3 3 3 4" xfId="11642" xr:uid="{C34CB19B-E72F-4E01-A10B-3127FF6EA494}"/>
    <cellStyle name="Percent 2 3 3 3 4" xfId="4604" xr:uid="{012AACB5-A451-402A-BAA4-8A95531C5634}"/>
    <cellStyle name="Percent 2 3 3 3 4 2" xfId="6776" xr:uid="{00A38076-2F57-4B68-9034-69C6425218B2}"/>
    <cellStyle name="Percent 2 3 3 3 4 2 2" xfId="15808" xr:uid="{56101F08-E7F9-4697-AD8E-CCE9BF3D39C7}"/>
    <cellStyle name="Percent 2 3 3 3 4 2 2 2" xfId="50355" xr:uid="{155172E3-3076-4DEB-8916-AAEE5BACC25C}"/>
    <cellStyle name="Percent 2 3 3 3 4 2 3" xfId="19352" xr:uid="{8DEE524F-B30D-4C4E-BA74-128DC2610E7C}"/>
    <cellStyle name="Percent 2 3 3 3 4 2 4" xfId="11644" xr:uid="{C1FD088D-E561-4A3B-820C-0DC33242C07A}"/>
    <cellStyle name="Percent 2 3 3 3 4 3" xfId="15390" xr:uid="{1B358E3D-1AED-47AE-B308-7F017884F19C}"/>
    <cellStyle name="Percent 2 3 3 3 4 3 2" xfId="50356" xr:uid="{ACBBAA5E-76B0-49B8-BC43-1FE208C75E7B}"/>
    <cellStyle name="Percent 2 3 3 3 4 4" xfId="19245" xr:uid="{489FE937-05CE-47AE-A4C8-862696DB642E}"/>
    <cellStyle name="Percent 2 3 3 3 4 5" xfId="11643" xr:uid="{C7A0227A-2A4B-444B-9D09-3BA9646C0230}"/>
    <cellStyle name="Percent 2 3 3 3 5" xfId="15340" xr:uid="{1ABE4F3F-B47F-4945-93C1-725C6EA69155}"/>
    <cellStyle name="Percent 2 3 3 3 5 2" xfId="50357" xr:uid="{1A3E47BE-DA45-4F6F-9A88-5D8015F5DDC2}"/>
    <cellStyle name="Percent 2 3 3 3 6" xfId="16817" xr:uid="{6B4D6C54-8FDB-4750-8CA5-A1D1D5CDE958}"/>
    <cellStyle name="Percent 2 3 3 3 7" xfId="11640" xr:uid="{F39E70FB-C639-449F-8198-EFFAE80F5841}"/>
    <cellStyle name="Percent 2 3 3 4" xfId="12997" xr:uid="{4519159A-A8C1-427F-AEED-992A18CDC09F}"/>
    <cellStyle name="Percent 2 3 3 4 2" xfId="50358" xr:uid="{AB6CD16C-F986-4674-AA48-037BA3661036}"/>
    <cellStyle name="Percent 2 3 3 5" xfId="19151" xr:uid="{F7C2C3D7-ED2B-4C16-911F-9C0363CA2926}"/>
    <cellStyle name="Percent 2 3 3 6" xfId="11638" xr:uid="{331D1E4A-87D0-4C88-BA59-A419AC5C55AB}"/>
    <cellStyle name="Percent 2 3 4" xfId="1701" xr:uid="{129DAA1A-96CA-4A15-9B22-DCBB421E5C2E}"/>
    <cellStyle name="Percent 2 3 4 2" xfId="2821" xr:uid="{17B1BC83-A077-448A-B8B6-2EC9521D4AC0}"/>
    <cellStyle name="Percent 2 3 4 2 2" xfId="50359" xr:uid="{FB789737-9B74-40BE-B1EE-622E720B2DE9}"/>
    <cellStyle name="Percent 2 3 4 3" xfId="19290" xr:uid="{7BA9021F-7722-425D-BC34-5A786C1C62C6}"/>
    <cellStyle name="Percent 2 3 4 4" xfId="11645" xr:uid="{EDE0B806-CCFA-437C-A8C9-AB93EB3A4958}"/>
    <cellStyle name="Percent 2 3 5" xfId="1702" xr:uid="{F8DA5D81-FD76-4425-BD71-818E96413AEE}"/>
    <cellStyle name="Percent 2 3 5 2" xfId="2822" xr:uid="{2EAB2B6B-2F7A-4048-8A71-DB11A31442A9}"/>
    <cellStyle name="Percent 2 3 5 2 2" xfId="15809" xr:uid="{6545CABB-F448-417F-BF44-ED655CE04FE8}"/>
    <cellStyle name="Percent 2 3 5 2 2 2" xfId="50360" xr:uid="{D4CB938A-892A-4E88-92B8-1497C74D0ACA}"/>
    <cellStyle name="Percent 2 3 5 2 3" xfId="19187" xr:uid="{F28E9935-3BBF-4DF3-9706-09D76658357D}"/>
    <cellStyle name="Percent 2 3 5 2 4" xfId="11647" xr:uid="{D807C89F-6E15-4431-A641-32CC75C476FC}"/>
    <cellStyle name="Percent 2 3 5 3" xfId="12998" xr:uid="{342883C1-59E1-439D-96F9-F84A9F649304}"/>
    <cellStyle name="Percent 2 3 5 3 2" xfId="50361" xr:uid="{7857431C-C130-4351-8E2D-B0DE363046BC}"/>
    <cellStyle name="Percent 2 3 5 4" xfId="15642" xr:uid="{DC5265E1-20F5-4FD1-A2A3-3822FACCF157}"/>
    <cellStyle name="Percent 2 3 5 5" xfId="11646" xr:uid="{49A612FE-906D-4CC5-A851-550E52942B32}"/>
    <cellStyle name="Percent 2 3 6" xfId="1703" xr:uid="{BA89D172-E860-4EB9-90A5-6367552D191C}"/>
    <cellStyle name="Percent 2 3 6 2" xfId="2823" xr:uid="{B2F085A2-7360-47F9-9F35-7A329433C9EB}"/>
    <cellStyle name="Percent 2 3 6 2 2" xfId="50362" xr:uid="{9F435140-7756-40D3-9FFA-A76D88BEB20A}"/>
    <cellStyle name="Percent 2 3 6 3" xfId="16381" xr:uid="{30948538-BFCD-42A9-9CC7-9B24C4C2C43D}"/>
    <cellStyle name="Percent 2 3 6 4" xfId="11648" xr:uid="{119CFEC3-5D92-4221-B16A-C1E4535F2002}"/>
    <cellStyle name="Percent 2 3 7" xfId="1704" xr:uid="{DC4AB8B0-BF48-46FB-AB0C-A4E0840F9D5E}"/>
    <cellStyle name="Percent 2 3 7 2" xfId="2824" xr:uid="{697C4A25-9091-4B4F-B117-0A692B4A7222}"/>
    <cellStyle name="Percent 2 3 7 2 2" xfId="50363" xr:uid="{959F6FBC-F696-4F53-96B2-1A633EEE47B2}"/>
    <cellStyle name="Percent 2 3 7 3" xfId="17320" xr:uid="{F9002575-8DC5-44E2-877F-5B93760A24C3}"/>
    <cellStyle name="Percent 2 3 7 4" xfId="11649" xr:uid="{060FC358-F909-4435-9478-070F2A799163}"/>
    <cellStyle name="Percent 2 3 8" xfId="1705" xr:uid="{4D318BE1-782C-41AB-B3EA-01046432EF6F}"/>
    <cellStyle name="Percent 2 3 8 2" xfId="2825" xr:uid="{E2EBF645-4DFC-4CEF-ABB3-3584D77D2A5E}"/>
    <cellStyle name="Percent 2 3 8 2 2" xfId="50364" xr:uid="{59B318D2-8CA2-4827-975D-1E8E93D3D2DE}"/>
    <cellStyle name="Percent 2 3 8 3" xfId="15796" xr:uid="{77D145A3-85F6-4082-8842-1D3EA645F393}"/>
    <cellStyle name="Percent 2 3 8 4" xfId="11650" xr:uid="{6E1FD108-58A7-42FE-B317-092655F39D89}"/>
    <cellStyle name="Percent 2 3 9" xfId="2818" xr:uid="{C23ACEDA-429B-4A6D-93CA-0E8E9F416596}"/>
    <cellStyle name="Percent 2 3 9 2" xfId="12999" xr:uid="{33C0EF8D-A74D-4706-9CB7-2D5CA8A01D85}"/>
    <cellStyle name="Percent 2 3 9 2 2" xfId="50365" xr:uid="{B3BB6880-7B26-41A3-8858-11EE1BB073B0}"/>
    <cellStyle name="Percent 2 3 9 3" xfId="19428" xr:uid="{84AC3C35-F81C-41BE-A110-9F7EAED4A4C7}"/>
    <cellStyle name="Percent 2 3 9 4" xfId="11651" xr:uid="{6E9BEA3E-137A-46DB-8C55-C5EEE8115F3E}"/>
    <cellStyle name="Percent 2 30" xfId="6777" xr:uid="{7116CF06-A15C-4C1A-A43A-02A972AEC575}"/>
    <cellStyle name="Percent 2 30 2" xfId="13000" xr:uid="{6A23AE7F-5621-42B8-AB4C-65DE3535AE9F}"/>
    <cellStyle name="Percent 2 30 2 2" xfId="50366" xr:uid="{B1976148-4F4A-4266-893E-2EBA7397E1A5}"/>
    <cellStyle name="Percent 2 30 3" xfId="15386" xr:uid="{62EE5A1E-385C-473E-B3DB-6491CE4AFFB9}"/>
    <cellStyle name="Percent 2 30 4" xfId="11652" xr:uid="{D6AAF506-129C-4679-9D20-D961FB738AB9}"/>
    <cellStyle name="Percent 2 31" xfId="6778" xr:uid="{5C9AD802-9720-41E0-9DD8-6E0C8EB7F23A}"/>
    <cellStyle name="Percent 2 31 2" xfId="13001" xr:uid="{AC1ABBA0-474D-47BD-A774-2E40BE43C641}"/>
    <cellStyle name="Percent 2 31 2 2" xfId="50367" xr:uid="{4A107245-45AA-494B-B16E-B3F559BA2128}"/>
    <cellStyle name="Percent 2 31 3" xfId="15568" xr:uid="{3ECAE236-A640-4EC5-8DD9-78CCD5EE9E91}"/>
    <cellStyle name="Percent 2 31 4" xfId="11653" xr:uid="{6A38AC02-A107-4D45-B400-6DE0BD6AA876}"/>
    <cellStyle name="Percent 2 32" xfId="6779" xr:uid="{C823B21E-3E7D-4FCF-AA19-7B6A5C26D4E7}"/>
    <cellStyle name="Percent 2 32 2" xfId="13002" xr:uid="{FB9FCDB5-E44C-485D-A681-F06E9F552502}"/>
    <cellStyle name="Percent 2 32 2 2" xfId="50368" xr:uid="{C251839B-7F1A-42A4-9268-090EBA168965}"/>
    <cellStyle name="Percent 2 32 3" xfId="15322" xr:uid="{3F22D974-472C-4C28-B62E-D8EA3096F843}"/>
    <cellStyle name="Percent 2 32 4" xfId="11654" xr:uid="{F870BB9B-BA25-4FA4-B766-51F053940184}"/>
    <cellStyle name="Percent 2 33" xfId="6780" xr:uid="{D6550F5A-CE9D-45DD-8398-0FBF56EC166A}"/>
    <cellStyle name="Percent 2 33 2" xfId="13003" xr:uid="{3D2D79ED-E143-43BF-9CD1-DA9772D3B9BB}"/>
    <cellStyle name="Percent 2 33 2 2" xfId="50370" xr:uid="{F8AD320E-1694-4A47-826E-554C3B5726B0}"/>
    <cellStyle name="Percent 2 33 2 3" xfId="32195" xr:uid="{1EEE46D7-B5DD-4FC7-83C0-E8ECAB039F12}"/>
    <cellStyle name="Percent 2 33 3" xfId="15799" xr:uid="{65331B66-6723-4BFC-9DE5-B60330D0BFCB}"/>
    <cellStyle name="Percent 2 33 4" xfId="11655" xr:uid="{855D6587-FAB3-4C8B-A5FF-4C7E2F61FEE0}"/>
    <cellStyle name="Percent 2 33 5" xfId="50369" xr:uid="{3DAC45B6-903A-4C09-9016-9ED44401170D}"/>
    <cellStyle name="Percent 2 34" xfId="6781" xr:uid="{45312FA0-34C7-437C-BBD7-8F4453D04ED1}"/>
    <cellStyle name="Percent 2 34 2" xfId="13004" xr:uid="{329E176F-2A63-40A0-9D93-F9914112597C}"/>
    <cellStyle name="Percent 2 34 2 2" xfId="50372" xr:uid="{306E8295-3E77-4225-8FEE-B78B5140D255}"/>
    <cellStyle name="Percent 2 34 2 3" xfId="32196" xr:uid="{A0ABEB7D-1042-4178-8B28-D4FFCA4ADE36}"/>
    <cellStyle name="Percent 2 34 3" xfId="17319" xr:uid="{FD680DED-BCEE-4BC0-BDF0-7DDA87075878}"/>
    <cellStyle name="Percent 2 34 4" xfId="11656" xr:uid="{D859873A-F1E0-4746-A735-E14BF27491D6}"/>
    <cellStyle name="Percent 2 34 5" xfId="50371" xr:uid="{2B9F0EFF-A404-4B77-A4DB-80BFA2E2603C}"/>
    <cellStyle name="Percent 2 35" xfId="6782" xr:uid="{4289D71E-D59F-4605-8FE8-1E48C98CA999}"/>
    <cellStyle name="Percent 2 35 2" xfId="13005" xr:uid="{7D75F435-80B4-4C3F-AC28-71B52C25A2B9}"/>
    <cellStyle name="Percent 2 35 2 2" xfId="50374" xr:uid="{108172AA-34B9-4232-928F-BDDFF3497F31}"/>
    <cellStyle name="Percent 2 35 2 3" xfId="32197" xr:uid="{C90A04DD-6EB6-4059-9DD4-DD36432F32C4}"/>
    <cellStyle name="Percent 2 35 3" xfId="15527" xr:uid="{969BF104-9AAD-4441-B879-35C02AA13DD0}"/>
    <cellStyle name="Percent 2 35 4" xfId="11657" xr:uid="{D071AC3E-5020-4D1F-9052-FB788923A095}"/>
    <cellStyle name="Percent 2 35 5" xfId="50373" xr:uid="{FE5D2EFE-2663-451B-9356-F1E8CBAAFA40}"/>
    <cellStyle name="Percent 2 36" xfId="6783" xr:uid="{EA6ACD91-61D8-455D-940F-82C07566B91C}"/>
    <cellStyle name="Percent 2 36 2" xfId="13006" xr:uid="{79D8F613-FAB6-4BB6-A452-810AC6046EFB}"/>
    <cellStyle name="Percent 2 36 2 2" xfId="50376" xr:uid="{CE8AEC25-E6AB-4779-A0A1-6B2A8680C4A4}"/>
    <cellStyle name="Percent 2 36 2 3" xfId="32198" xr:uid="{FED70F61-CC3F-4F4F-91FF-E289893D586C}"/>
    <cellStyle name="Percent 2 36 3" xfId="17309" xr:uid="{338D6454-9BF0-4884-ABAE-1677D7BAFE0B}"/>
    <cellStyle name="Percent 2 36 4" xfId="11658" xr:uid="{401E0B05-492D-41A3-B846-A88827217CFE}"/>
    <cellStyle name="Percent 2 36 5" xfId="50375" xr:uid="{3FA4BD8D-77AB-44CA-9FEE-74D66C11084F}"/>
    <cellStyle name="Percent 2 37" xfId="6784" xr:uid="{B5F498DA-66D5-4AF2-8CD5-521E4519789A}"/>
    <cellStyle name="Percent 2 37 2" xfId="13007" xr:uid="{C0BBDE59-F524-4D35-9057-1CC6A43B138A}"/>
    <cellStyle name="Percent 2 37 2 2" xfId="50378" xr:uid="{8BEC670C-5492-45E9-BD2F-794E5B319F05}"/>
    <cellStyle name="Percent 2 37 2 3" xfId="32199" xr:uid="{6B9530F0-8B48-4731-B981-9F194268DCF1}"/>
    <cellStyle name="Percent 2 37 3" xfId="19221" xr:uid="{1AA2F8E6-176B-4153-8EA5-5FD37FD03532}"/>
    <cellStyle name="Percent 2 37 4" xfId="11659" xr:uid="{179B5C16-4CF3-4588-9E6A-125AAFCA8A25}"/>
    <cellStyle name="Percent 2 37 5" xfId="50377" xr:uid="{AB553853-7C78-4597-A749-C87E647F185A}"/>
    <cellStyle name="Percent 2 38" xfId="6785" xr:uid="{45D5A9EC-8681-467E-AEC7-E9E352323FAB}"/>
    <cellStyle name="Percent 2 38 2" xfId="13008" xr:uid="{EF7E15FF-BBE4-452C-A038-1EA92268FF07}"/>
    <cellStyle name="Percent 2 38 2 2" xfId="50380" xr:uid="{8C067014-2D84-41D1-BFF6-B6B4B6101752}"/>
    <cellStyle name="Percent 2 38 2 3" xfId="32200" xr:uid="{2C2C9B54-B4DF-4897-9A1F-E6A2BA36BE38}"/>
    <cellStyle name="Percent 2 38 3" xfId="15493" xr:uid="{D3F20CA1-2574-439D-823E-38607DE6F215}"/>
    <cellStyle name="Percent 2 38 4" xfId="11660" xr:uid="{CF873F0A-C3F0-447A-9A39-F4AB834B9F45}"/>
    <cellStyle name="Percent 2 38 5" xfId="50379" xr:uid="{20E16757-49F0-463F-9110-BFC8F54ED91C}"/>
    <cellStyle name="Percent 2 39" xfId="6786" xr:uid="{D9C1DF28-41C8-47ED-9191-39CA4114FF4B}"/>
    <cellStyle name="Percent 2 39 2" xfId="13009" xr:uid="{83196317-291B-4EA7-9EE7-3023606024D8}"/>
    <cellStyle name="Percent 2 39 2 2" xfId="50382" xr:uid="{E6441DDF-539B-4C98-882E-9523678B50E2}"/>
    <cellStyle name="Percent 2 39 2 3" xfId="32201" xr:uid="{AAC2B995-611C-4135-A6C2-0B386204C54D}"/>
    <cellStyle name="Percent 2 39 3" xfId="19177" xr:uid="{2FF3AEA2-0FD0-4D74-AFEB-B5644FA1C5BB}"/>
    <cellStyle name="Percent 2 39 4" xfId="11661" xr:uid="{5CFE6688-F508-4392-BF11-32C707DB5C59}"/>
    <cellStyle name="Percent 2 39 5" xfId="50381" xr:uid="{03A9D9F8-F290-46F2-981D-4F36329AED6E}"/>
    <cellStyle name="Percent 2 4" xfId="190" xr:uid="{0A5CF40D-2253-4A48-91C1-64D3703C143D}"/>
    <cellStyle name="Percent 2 4 10" xfId="1706" xr:uid="{27C59388-2D19-4A2B-9DAB-50CFF17A5F42}"/>
    <cellStyle name="Percent 2 4 10 2" xfId="13011" xr:uid="{5CDB3678-17B4-48D5-8461-B719EA10A7E8}"/>
    <cellStyle name="Percent 2 4 10 2 2" xfId="50384" xr:uid="{3D7E36A1-E624-4C74-BE69-4A9739F2C3DC}"/>
    <cellStyle name="Percent 2 4 10 2 3" xfId="32203" xr:uid="{A3C2156C-B5A2-43E5-961A-9CA7F145031B}"/>
    <cellStyle name="Percent 2 4 10 3" xfId="15528" xr:uid="{76DA6266-A5B1-4F49-8B01-0B9BCB3B5CE3}"/>
    <cellStyle name="Percent 2 4 10 4" xfId="11663" xr:uid="{E5A975BA-F363-4791-85F1-17F5645F43A8}"/>
    <cellStyle name="Percent 2 4 10 5" xfId="50383" xr:uid="{373C735A-5690-458C-BA05-8F4FC51A339C}"/>
    <cellStyle name="Percent 2 4 11" xfId="6787" xr:uid="{9FA4E51E-2077-40ED-BA7B-6F9A03655142}"/>
    <cellStyle name="Percent 2 4 11 2" xfId="13012" xr:uid="{271C6A77-CE18-4BE3-92D2-BCF49BD951C1}"/>
    <cellStyle name="Percent 2 4 11 2 2" xfId="50386" xr:uid="{7DFE46AA-784E-454C-B683-F6F2A5B0A5CF}"/>
    <cellStyle name="Percent 2 4 11 2 3" xfId="32204" xr:uid="{59A894C9-334F-45CB-BC6C-1F9C3EA5DBB7}"/>
    <cellStyle name="Percent 2 4 11 3" xfId="15434" xr:uid="{D74BD304-032D-458F-B946-221F0DA7FCA9}"/>
    <cellStyle name="Percent 2 4 11 4" xfId="11664" xr:uid="{FE77C775-062F-4211-A5A1-968D53522CEB}"/>
    <cellStyle name="Percent 2 4 11 5" xfId="50385" xr:uid="{7DA53154-81D6-4799-B192-F1D0710C78AA}"/>
    <cellStyle name="Percent 2 4 12" xfId="6788" xr:uid="{67BF48D0-EAD3-4051-A16E-5835339438B6}"/>
    <cellStyle name="Percent 2 4 12 2" xfId="13013" xr:uid="{2E7C2F99-DFE5-46CE-BCFA-153472DE53F3}"/>
    <cellStyle name="Percent 2 4 12 2 2" xfId="50388" xr:uid="{27880017-1135-43AD-9CAC-7128735D0BF6}"/>
    <cellStyle name="Percent 2 4 12 2 3" xfId="32205" xr:uid="{87868E93-ECF5-43CD-8D38-5CD3856018F4}"/>
    <cellStyle name="Percent 2 4 12 3" xfId="19049" xr:uid="{2F33778F-CFF8-4E84-A204-FEC77F280971}"/>
    <cellStyle name="Percent 2 4 12 4" xfId="11665" xr:uid="{F99E47E6-7ACE-4F49-AF90-A1EC0CD6BD8A}"/>
    <cellStyle name="Percent 2 4 12 5" xfId="50387" xr:uid="{30BC7C13-BCF7-410C-9F37-71FE37DF06CE}"/>
    <cellStyle name="Percent 2 4 13" xfId="6789" xr:uid="{6BE05E6A-6781-4E86-8201-47085C274FB8}"/>
    <cellStyle name="Percent 2 4 13 2" xfId="13014" xr:uid="{567EB134-6875-4142-9ABF-A43FA34A9D97}"/>
    <cellStyle name="Percent 2 4 13 2 2" xfId="50390" xr:uid="{23C11567-F3A0-47ED-9FC4-E1307C1B613C}"/>
    <cellStyle name="Percent 2 4 13 2 3" xfId="32206" xr:uid="{28620CF9-1A6B-4571-A0A2-9CE61CC85D09}"/>
    <cellStyle name="Percent 2 4 13 3" xfId="15639" xr:uid="{3A70ED36-022C-4F9E-8C6E-E5575121A811}"/>
    <cellStyle name="Percent 2 4 13 4" xfId="11666" xr:uid="{99D47A69-D18F-4076-815A-A7F9B706F5C4}"/>
    <cellStyle name="Percent 2 4 13 5" xfId="50389" xr:uid="{3792E011-BE24-4A44-BECC-E583DC320F4D}"/>
    <cellStyle name="Percent 2 4 14" xfId="6790" xr:uid="{BC9F34CC-B48B-4EF5-8C1F-5BFD630705AE}"/>
    <cellStyle name="Percent 2 4 14 2" xfId="13015" xr:uid="{241D5384-91F4-44D1-B53E-1762DCB0CD62}"/>
    <cellStyle name="Percent 2 4 14 2 2" xfId="50392" xr:uid="{CD8D46AD-2C94-4F5F-8787-648CE842B04D}"/>
    <cellStyle name="Percent 2 4 14 2 3" xfId="32207" xr:uid="{0D1BF1C9-3410-4285-A392-441AE9CD1C88}"/>
    <cellStyle name="Percent 2 4 14 3" xfId="19237" xr:uid="{43468F95-6848-47F2-A204-9472F8215A78}"/>
    <cellStyle name="Percent 2 4 14 4" xfId="11667" xr:uid="{7BDC20DB-13CC-4C50-9FD4-D1AD70AC16AC}"/>
    <cellStyle name="Percent 2 4 14 5" xfId="50391" xr:uid="{06828048-6AA8-49DA-83F3-307EA4E51AFF}"/>
    <cellStyle name="Percent 2 4 15" xfId="6791" xr:uid="{E5444C6D-D213-48C0-B924-A6633FA9116A}"/>
    <cellStyle name="Percent 2 4 15 2" xfId="13016" xr:uid="{844499F9-C353-45CE-B3EB-8B90CCF749E3}"/>
    <cellStyle name="Percent 2 4 15 2 2" xfId="50394" xr:uid="{B76CD5AB-4D24-4514-933A-B129F3B9BA0D}"/>
    <cellStyle name="Percent 2 4 15 2 3" xfId="32208" xr:uid="{688031E2-9FA5-427E-AB93-10640CCF4B9F}"/>
    <cellStyle name="Percent 2 4 15 3" xfId="15461" xr:uid="{74142008-AE6F-4755-8EE3-C40A5EDAD877}"/>
    <cellStyle name="Percent 2 4 15 4" xfId="11668" xr:uid="{F93E78D5-E7BC-4EBC-9446-E03BFB047977}"/>
    <cellStyle name="Percent 2 4 15 5" xfId="50393" xr:uid="{CF188B58-4FAC-492B-9D63-59BCF871A686}"/>
    <cellStyle name="Percent 2 4 16" xfId="6792" xr:uid="{1BC1F93C-44FC-45EC-8638-EB7A026DF45E}"/>
    <cellStyle name="Percent 2 4 16 2" xfId="15813" xr:uid="{4A961E16-EF58-44FB-BD0A-E2BA0F1E91F7}"/>
    <cellStyle name="Percent 2 4 16 2 2" xfId="50395" xr:uid="{E2979661-A00B-4552-9BBA-09E0055BFDF7}"/>
    <cellStyle name="Percent 2 4 16 2 3" xfId="32209" xr:uid="{B7CC2397-C864-4A26-B0CC-107A72EA9A6F}"/>
    <cellStyle name="Percent 2 4 16 3" xfId="15450" xr:uid="{5939EE63-37A2-41A7-9AD3-3A9BCD8279A9}"/>
    <cellStyle name="Percent 2 4 16 4" xfId="11669" xr:uid="{978D9683-50A9-4E5B-8360-5DDB976B1E37}"/>
    <cellStyle name="Percent 2 4 17" xfId="8917" xr:uid="{453C3423-AC16-4B91-8A30-E7DBED42D293}"/>
    <cellStyle name="Percent 2 4 17 2" xfId="17288" xr:uid="{F01DB331-4494-4610-938C-D0B1C4E8CD54}"/>
    <cellStyle name="Percent 2 4 17 2 2" xfId="50396" xr:uid="{945270F7-F754-4F63-BCB7-4C8711A5F283}"/>
    <cellStyle name="Percent 2 4 17 3" xfId="16655" xr:uid="{145684D5-36AB-4195-BE12-E65E3859D597}"/>
    <cellStyle name="Percent 2 4 17 4" xfId="11670" xr:uid="{EAEDAB7F-A636-45BB-88DB-490C53625F83}"/>
    <cellStyle name="Percent 2 4 17 5" xfId="32202" xr:uid="{A910046D-9501-42C1-9F46-FC5F25DCBE86}"/>
    <cellStyle name="Percent 2 4 18" xfId="13010" xr:uid="{EC077E50-0752-4D2F-8BCA-B137F1FC59DF}"/>
    <cellStyle name="Percent 2 4 18 2" xfId="50397" xr:uid="{0284F799-7239-44D8-9971-80396F5E092C}"/>
    <cellStyle name="Percent 2 4 19" xfId="15343" xr:uid="{210C63D6-0958-4573-BB43-44974A0C23BE}"/>
    <cellStyle name="Percent 2 4 19 2" xfId="50398" xr:uid="{254BB59B-5E2A-4223-9E44-31A889464BE0}"/>
    <cellStyle name="Percent 2 4 2" xfId="1707" xr:uid="{814EB255-F8F0-44D0-B9D4-01493D257128}"/>
    <cellStyle name="Percent 2 4 2 2" xfId="2827" xr:uid="{FD4C4E5A-9355-4050-AA97-BEFB29370460}"/>
    <cellStyle name="Percent 2 4 2 2 2" xfId="50400" xr:uid="{14FBAE2F-4073-4996-9896-C479AEE66222}"/>
    <cellStyle name="Percent 2 4 2 2 3" xfId="32210" xr:uid="{BF3F595A-DF08-4EE9-8650-4D6E91205AE1}"/>
    <cellStyle name="Percent 2 4 2 3" xfId="15764" xr:uid="{8EE3DF5E-09A3-44E7-9226-01408B04DED0}"/>
    <cellStyle name="Percent 2 4 2 4" xfId="11671" xr:uid="{412137A0-342A-4327-9AFA-5F128B09DCA7}"/>
    <cellStyle name="Percent 2 4 2 5" xfId="50399" xr:uid="{CEA6889B-9EA4-41F5-8DD9-037DB9481148}"/>
    <cellStyle name="Percent 2 4 20" xfId="19291" xr:uid="{16C3F223-6EBB-4441-BC8E-8CAB062EBB08}"/>
    <cellStyle name="Percent 2 4 21" xfId="11662" xr:uid="{52030596-6917-4105-8B52-387CC0BE34AF}"/>
    <cellStyle name="Percent 2 4 3" xfId="1708" xr:uid="{701C6119-32F7-4EE8-BA34-7C8747BA0640}"/>
    <cellStyle name="Percent 2 4 3 2" xfId="2828" xr:uid="{67B53843-93A1-4369-86FA-8F90B5E874F0}"/>
    <cellStyle name="Percent 2 4 3 2 2" xfId="50402" xr:uid="{B61FDE4A-42D5-405B-A526-F08A0E8F89EC}"/>
    <cellStyle name="Percent 2 4 3 2 3" xfId="32211" xr:uid="{E8DB8DF3-8277-4C89-95DA-9C9A2FC271D8}"/>
    <cellStyle name="Percent 2 4 3 3" xfId="15742" xr:uid="{1F26BDDA-A662-4934-967E-338809BC3B44}"/>
    <cellStyle name="Percent 2 4 3 4" xfId="11672" xr:uid="{8B9AB2B2-CEA9-45A1-A6E3-12299FB5C9D5}"/>
    <cellStyle name="Percent 2 4 3 5" xfId="50401" xr:uid="{F0398EC6-81C9-47AF-A89A-889B2C4658C6}"/>
    <cellStyle name="Percent 2 4 4" xfId="1709" xr:uid="{FE031182-9163-4BCE-B23C-EA40215FF020}"/>
    <cellStyle name="Percent 2 4 4 2" xfId="2829" xr:uid="{90156A8A-C8AA-429C-9F1F-C7A103AC8F22}"/>
    <cellStyle name="Percent 2 4 4 2 2" xfId="50404" xr:uid="{77A8D29F-5513-4C27-8EB0-1737D3952C64}"/>
    <cellStyle name="Percent 2 4 4 2 3" xfId="32212" xr:uid="{514EF4FC-2074-4B5C-ACAA-799C259F7DF1}"/>
    <cellStyle name="Percent 2 4 4 3" xfId="19198" xr:uid="{F582B32F-D9E5-4B67-942B-B9630C03C3A0}"/>
    <cellStyle name="Percent 2 4 4 4" xfId="11673" xr:uid="{7BC96CED-AD0E-4008-A363-1CC0E2BF8D34}"/>
    <cellStyle name="Percent 2 4 4 5" xfId="50403" xr:uid="{DAB83A22-AC01-4B62-81E9-70915073759E}"/>
    <cellStyle name="Percent 2 4 5" xfId="1710" xr:uid="{508B424C-EF2C-4D1F-B642-EBBB70509C53}"/>
    <cellStyle name="Percent 2 4 5 2" xfId="2830" xr:uid="{AA57DA31-6DF7-409E-AE42-44BFC0B92295}"/>
    <cellStyle name="Percent 2 4 5 2 2" xfId="50406" xr:uid="{626CC843-C891-4E21-94D7-47C5F2403600}"/>
    <cellStyle name="Percent 2 4 5 2 3" xfId="32213" xr:uid="{6FA4F296-C5AF-48A3-9914-A1988BB78B95}"/>
    <cellStyle name="Percent 2 4 5 3" xfId="16636" xr:uid="{FF156968-D032-43D9-A476-E6F252CD558C}"/>
    <cellStyle name="Percent 2 4 5 4" xfId="11674" xr:uid="{EA5870B5-FE81-4128-8447-BD6FB6F9BE7A}"/>
    <cellStyle name="Percent 2 4 5 5" xfId="50405" xr:uid="{E24C50A1-7016-43AB-BA3A-1996528F45CD}"/>
    <cellStyle name="Percent 2 4 6" xfId="1711" xr:uid="{CEC7CD12-2239-4C7E-8A52-D0F5BBF53605}"/>
    <cellStyle name="Percent 2 4 6 2" xfId="2831" xr:uid="{38DCF850-9012-4691-9AE3-1B4329D9D148}"/>
    <cellStyle name="Percent 2 4 6 2 2" xfId="50408" xr:uid="{65250837-CBF0-4C97-BD45-0FDE315A83E8}"/>
    <cellStyle name="Percent 2 4 6 2 3" xfId="32214" xr:uid="{D8277B62-B1AA-490B-9865-476091092FF0}"/>
    <cellStyle name="Percent 2 4 6 3" xfId="19254" xr:uid="{9951F650-467C-4A31-AE06-14D92D1CD424}"/>
    <cellStyle name="Percent 2 4 6 4" xfId="11675" xr:uid="{4CD4B57E-6540-4211-83A8-C0E1D9CDA930}"/>
    <cellStyle name="Percent 2 4 6 5" xfId="50407" xr:uid="{E267360C-DE04-488F-8A0C-4A6135486FEF}"/>
    <cellStyle name="Percent 2 4 7" xfId="1712" xr:uid="{BE9110F9-649A-4253-B2DC-17E671936DEC}"/>
    <cellStyle name="Percent 2 4 7 2" xfId="2832" xr:uid="{21EE8F92-272F-4322-A910-FA9793328D3F}"/>
    <cellStyle name="Percent 2 4 7 2 2" xfId="50410" xr:uid="{8FAE8300-18A1-41CD-9E9D-8F74333C35E8}"/>
    <cellStyle name="Percent 2 4 7 2 3" xfId="32215" xr:uid="{1381047F-B103-49AC-93ED-7F78E94ABDF8}"/>
    <cellStyle name="Percent 2 4 7 3" xfId="15985" xr:uid="{C439DDCC-3908-4F8A-A643-72CB05239D94}"/>
    <cellStyle name="Percent 2 4 7 4" xfId="11676" xr:uid="{7DB15A60-CA91-4695-B236-411D2E6E39BC}"/>
    <cellStyle name="Percent 2 4 7 5" xfId="50409" xr:uid="{16BAC9EF-C096-4860-81F5-19F150816120}"/>
    <cellStyle name="Percent 2 4 8" xfId="1713" xr:uid="{6955F47C-687F-4B17-B7B8-AD24347D78FB}"/>
    <cellStyle name="Percent 2 4 8 2" xfId="2833" xr:uid="{69F9067C-9864-47EF-9058-21372D0BD7D9}"/>
    <cellStyle name="Percent 2 4 8 2 2" xfId="50412" xr:uid="{4FAE7A9B-F688-4DBD-9FA2-99CB5E0F1425}"/>
    <cellStyle name="Percent 2 4 8 2 3" xfId="32216" xr:uid="{61EC5E20-F0AC-49FA-A894-E6F87C0A87A2}"/>
    <cellStyle name="Percent 2 4 8 3" xfId="17220" xr:uid="{C3C16D6D-6069-4D19-8D83-CBED2C72EE2F}"/>
    <cellStyle name="Percent 2 4 8 4" xfId="11677" xr:uid="{B8E2B1D8-8255-4318-8788-C116EC41D815}"/>
    <cellStyle name="Percent 2 4 8 5" xfId="50411" xr:uid="{57D114CC-2F50-4A0F-A486-6F5376E9AC3D}"/>
    <cellStyle name="Percent 2 4 9" xfId="2826" xr:uid="{D3309C60-82A6-4692-B151-56B365BB4C4C}"/>
    <cellStyle name="Percent 2 4 9 2" xfId="13017" xr:uid="{0DD597E7-4A24-44A0-BACB-B5A5ED1CAB13}"/>
    <cellStyle name="Percent 2 4 9 2 2" xfId="50414" xr:uid="{10F7C9B6-1DBB-4476-AED6-3021670F396C}"/>
    <cellStyle name="Percent 2 4 9 2 3" xfId="32217" xr:uid="{1DE9E520-DAC6-4FA5-A221-5066595B8208}"/>
    <cellStyle name="Percent 2 4 9 3" xfId="15708" xr:uid="{01679952-0858-4D50-B908-34A293E3E2A0}"/>
    <cellStyle name="Percent 2 4 9 4" xfId="11678" xr:uid="{43E70C08-D70A-4F2B-B630-795E67174E63}"/>
    <cellStyle name="Percent 2 4 9 5" xfId="50413" xr:uid="{B62B4B7D-C982-4654-BBA2-5D917C28B1CC}"/>
    <cellStyle name="Percent 2 40" xfId="6793" xr:uid="{C3E173BF-7190-4288-B712-FB83FEC05F96}"/>
    <cellStyle name="Percent 2 40 2" xfId="13018" xr:uid="{E9F3E8E6-0105-41D1-9496-D82C8AA6E2CB}"/>
    <cellStyle name="Percent 2 40 2 2" xfId="50416" xr:uid="{2ED1A12C-11BA-44EA-9B3E-B2B25E4C98AE}"/>
    <cellStyle name="Percent 2 40 2 3" xfId="32218" xr:uid="{F82682E1-7D35-481D-8BC4-50E380BDAB89}"/>
    <cellStyle name="Percent 2 40 3" xfId="19374" xr:uid="{304A0343-397A-46D7-B98F-44F40E96F287}"/>
    <cellStyle name="Percent 2 40 4" xfId="11679" xr:uid="{4A9FA270-67EA-45A7-B48D-6AEF16A64199}"/>
    <cellStyle name="Percent 2 40 5" xfId="50415" xr:uid="{FEF556BF-D873-40C1-83A2-4439E48A57DE}"/>
    <cellStyle name="Percent 2 41" xfId="6794" xr:uid="{77E145FD-B11A-4BBD-B150-61AE8ECEEF58}"/>
    <cellStyle name="Percent 2 41 2" xfId="13019" xr:uid="{C0C09D27-8DAA-45F7-8B3A-620D781177E1}"/>
    <cellStyle name="Percent 2 41 2 2" xfId="50418" xr:uid="{15A52078-C756-4D71-BF9C-40B097FDDBAB}"/>
    <cellStyle name="Percent 2 41 2 3" xfId="32219" xr:uid="{D1289B0C-8F5B-41C0-B5B7-02F832D22E45}"/>
    <cellStyle name="Percent 2 41 3" xfId="15620" xr:uid="{6C587927-2871-43C8-BC3F-8CDBB797ACCA}"/>
    <cellStyle name="Percent 2 41 4" xfId="11680" xr:uid="{239DC5E1-4AAF-464F-8724-B96A875B892F}"/>
    <cellStyle name="Percent 2 41 5" xfId="50417" xr:uid="{93EF59E4-C396-4FAF-A815-BFF225D51FBC}"/>
    <cellStyle name="Percent 2 42" xfId="6795" xr:uid="{7074B47A-FE48-4705-908F-AF8DED2C737F}"/>
    <cellStyle name="Percent 2 42 2" xfId="13020" xr:uid="{2D5213EA-FC15-4A37-9CE7-92B207E56590}"/>
    <cellStyle name="Percent 2 42 2 2" xfId="50420" xr:uid="{24443FB1-B094-414D-8518-19928A356161}"/>
    <cellStyle name="Percent 2 42 2 3" xfId="32220" xr:uid="{B93E4C85-DFCD-499A-B8A5-C4022FC40C44}"/>
    <cellStyle name="Percent 2 42 3" xfId="19325" xr:uid="{EA1080F7-8FC4-4371-B3FD-61865015CAEF}"/>
    <cellStyle name="Percent 2 42 4" xfId="11681" xr:uid="{1962F7F6-BFE1-4C13-B635-A72A3BD724F7}"/>
    <cellStyle name="Percent 2 42 5" xfId="50419" xr:uid="{D547279D-4F0B-4649-90E4-E9A53A2C6589}"/>
    <cellStyle name="Percent 2 43" xfId="6796" xr:uid="{524C49FF-8408-4F1B-9CD0-35EC669FDE98}"/>
    <cellStyle name="Percent 2 43 2" xfId="13021" xr:uid="{86438ED3-92D7-4E12-AC80-D370295AFA5A}"/>
    <cellStyle name="Percent 2 43 2 2" xfId="50422" xr:uid="{F83DDAE7-1FA5-4F4C-BC4A-1DA18E090EB3}"/>
    <cellStyle name="Percent 2 43 2 3" xfId="32221" xr:uid="{4467752E-122A-42D6-8570-B62A384B64B1}"/>
    <cellStyle name="Percent 2 43 3" xfId="16384" xr:uid="{22471127-40C1-42EB-A93E-6FDA23617461}"/>
    <cellStyle name="Percent 2 43 4" xfId="11682" xr:uid="{8BA7332B-AD2A-4192-91EB-B0444141CE0D}"/>
    <cellStyle name="Percent 2 43 5" xfId="50421" xr:uid="{8E3C5458-B394-4A73-93BA-9B7D8D1085F7}"/>
    <cellStyle name="Percent 2 44" xfId="6797" xr:uid="{BBB77F55-BFCA-418F-BB1F-C5CEBFFBA2DC}"/>
    <cellStyle name="Percent 2 44 2" xfId="13022" xr:uid="{DB8348E6-ACBB-4749-BE43-626785D6199A}"/>
    <cellStyle name="Percent 2 44 2 2" xfId="50424" xr:uid="{99B8E2E7-1861-4AC8-9BDA-5160B1975AF6}"/>
    <cellStyle name="Percent 2 44 2 3" xfId="32222" xr:uid="{C559E4C9-946B-45A9-AA8B-7D6CEA88165E}"/>
    <cellStyle name="Percent 2 44 3" xfId="15824" xr:uid="{7091B5E2-631D-41AC-8208-EF0C9B88123E}"/>
    <cellStyle name="Percent 2 44 4" xfId="11683" xr:uid="{A4EBDEB1-226C-4442-84C8-47F3AE9F046C}"/>
    <cellStyle name="Percent 2 44 5" xfId="50423" xr:uid="{6FA47B07-00ED-40EF-AA17-F2B6986C3D3A}"/>
    <cellStyle name="Percent 2 45" xfId="6798" xr:uid="{5258FFFA-BCB0-4BB9-98F1-398C11A98419}"/>
    <cellStyle name="Percent 2 45 2" xfId="13023" xr:uid="{0B1D1169-8CE7-4E43-B2A0-0F8558FB9364}"/>
    <cellStyle name="Percent 2 45 2 2" xfId="50426" xr:uid="{887D52F9-AF4A-4DA5-9EE7-3379951426D6}"/>
    <cellStyle name="Percent 2 45 2 3" xfId="32223" xr:uid="{3BC29305-77EF-4CED-8CD3-1B46A5DA74A5}"/>
    <cellStyle name="Percent 2 45 3" xfId="16634" xr:uid="{3CA2914E-D807-4A35-8D01-62D116B83640}"/>
    <cellStyle name="Percent 2 45 4" xfId="11684" xr:uid="{8301F340-5E3D-403F-9CB3-9A190868DB96}"/>
    <cellStyle name="Percent 2 45 5" xfId="50425" xr:uid="{9E397666-E4F8-447E-A133-EABE3D0D7251}"/>
    <cellStyle name="Percent 2 46" xfId="6799" xr:uid="{1CCF29F8-9787-419D-8DF4-EAEE081C1435}"/>
    <cellStyle name="Percent 2 46 2" xfId="13024" xr:uid="{858631EB-836E-40B1-94F5-B3D89EC7276A}"/>
    <cellStyle name="Percent 2 46 2 2" xfId="50428" xr:uid="{B4FF9024-CA44-44E4-8380-D3B343142185}"/>
    <cellStyle name="Percent 2 46 2 3" xfId="32224" xr:uid="{DEF95850-98C9-4DE1-84AC-354AAA94D6AB}"/>
    <cellStyle name="Percent 2 46 3" xfId="19439" xr:uid="{756E6DF4-4803-4850-9DD5-DE7D3166AFA9}"/>
    <cellStyle name="Percent 2 46 4" xfId="11685" xr:uid="{A1C6E17E-0C82-4B84-8AFB-18E694F34A12}"/>
    <cellStyle name="Percent 2 46 5" xfId="50427" xr:uid="{61425E9D-87AA-4822-B472-D598EB0FF09F}"/>
    <cellStyle name="Percent 2 47" xfId="6800" xr:uid="{4A8299FB-2283-4A47-B3FD-D9BE4736DB39}"/>
    <cellStyle name="Percent 2 47 2" xfId="13025" xr:uid="{1DA295AA-FBDD-4CD6-B677-3670AA70FD35}"/>
    <cellStyle name="Percent 2 47 2 2" xfId="50430" xr:uid="{DFF84978-E01B-4C3E-9878-3397A9F42510}"/>
    <cellStyle name="Percent 2 47 2 3" xfId="32225" xr:uid="{F0A56245-3EE6-4DB2-9E91-FA235761E2A7}"/>
    <cellStyle name="Percent 2 47 3" xfId="15535" xr:uid="{0BBC4B8E-77C4-4561-8206-607CCB275359}"/>
    <cellStyle name="Percent 2 47 4" xfId="11686" xr:uid="{925656FD-6149-4227-904D-ED3280B9F8E4}"/>
    <cellStyle name="Percent 2 47 5" xfId="50431" xr:uid="{86512BEE-6ED3-4FCF-8E0F-F26807998CE3}"/>
    <cellStyle name="Percent 2 47 6" xfId="50429" xr:uid="{438CDCFB-FB32-44A8-82B6-3DEAD38F4AD9}"/>
    <cellStyle name="Percent 2 48" xfId="6801" xr:uid="{AFC4230E-E949-4524-9DE7-1FA80A2C67EF}"/>
    <cellStyle name="Percent 2 48 2" xfId="6802" xr:uid="{93F026F9-72B9-4BCB-AF3F-5CC505D3E90B}"/>
    <cellStyle name="Percent 2 48 2 2" xfId="13027" xr:uid="{8905B31F-544B-4BC2-9EC7-47029749B167}"/>
    <cellStyle name="Percent 2 48 2 2 2" xfId="50434" xr:uid="{AB7E73C0-63E8-4773-AFD6-3F5C24213A17}"/>
    <cellStyle name="Percent 2 48 2 2 3" xfId="32227" xr:uid="{C6C52E43-E067-4DB0-B821-6A627BB74838}"/>
    <cellStyle name="Percent 2 48 2 3" xfId="16703" xr:uid="{03DE6FCA-B591-4562-A1CF-54F54B8AA7CD}"/>
    <cellStyle name="Percent 2 48 2 4" xfId="11688" xr:uid="{7E056199-D3ED-41DC-889F-FF0ED5F8B0AB}"/>
    <cellStyle name="Percent 2 48 2 5" xfId="50435" xr:uid="{AC619757-9268-46AE-845F-8C127266E029}"/>
    <cellStyle name="Percent 2 48 2 6" xfId="50436" xr:uid="{AAEA2F14-6BBF-4C2F-8827-928B70733131}"/>
    <cellStyle name="Percent 2 48 2 7" xfId="50437" xr:uid="{AF71A634-36CB-4B04-AFA3-933407E514FA}"/>
    <cellStyle name="Percent 2 48 2 8" xfId="50433" xr:uid="{DCEFB8B2-65EA-4F61-908E-0E1D02F96FA6}"/>
    <cellStyle name="Percent 2 48 3" xfId="13028" xr:uid="{E66163AB-6DF6-402C-AAF3-7A7A6C35332C}"/>
    <cellStyle name="Percent 2 48 3 2" xfId="50439" xr:uid="{AB1A9DEB-A913-4145-A447-8A876A9CAF19}"/>
    <cellStyle name="Percent 2 48 3 3" xfId="50438" xr:uid="{DCFB4AD2-0385-4FF5-A42A-69237AC97409}"/>
    <cellStyle name="Percent 2 48 3 4" xfId="32228" xr:uid="{6EB8C5BA-11C7-4C65-B2F5-3545538DB55C}"/>
    <cellStyle name="Percent 2 48 4" xfId="13026" xr:uid="{1C837D1C-E494-40E5-8651-2F0E8EE76B60}"/>
    <cellStyle name="Percent 2 48 4 2" xfId="50440" xr:uid="{23A30123-D52B-4761-A1ED-6116D93EA01C}"/>
    <cellStyle name="Percent 2 48 4 3" xfId="32226" xr:uid="{5D1010DB-5692-481E-8179-AC5F4A99D681}"/>
    <cellStyle name="Percent 2 48 5" xfId="15299" xr:uid="{EF4DB168-8D58-47F8-B43E-D2682A54E19C}"/>
    <cellStyle name="Percent 2 48 6" xfId="11687" xr:uid="{B3A0065A-58BA-4573-99C7-6E9588216A33}"/>
    <cellStyle name="Percent 2 48 7" xfId="50441" xr:uid="{3BB8E527-D258-463D-BB07-9CE68C3F67F5}"/>
    <cellStyle name="Percent 2 48 8" xfId="50432" xr:uid="{08AC1390-EEA1-41A0-8179-57B941BC0F4A}"/>
    <cellStyle name="Percent 2 49" xfId="6803" xr:uid="{AC040BD3-2A5D-456E-8DEB-201DE166515D}"/>
    <cellStyle name="Percent 2 49 2" xfId="13030" xr:uid="{593FCFC2-C88E-45A0-96AF-A96330719611}"/>
    <cellStyle name="Percent 2 49 2 2" xfId="50444" xr:uid="{E422D118-6D53-4863-81C3-AEFDB8B88F45}"/>
    <cellStyle name="Percent 2 49 2 3" xfId="50443" xr:uid="{692B0041-998F-4F92-A62E-F11E9FCC551F}"/>
    <cellStyle name="Percent 2 49 2 4" xfId="32230" xr:uid="{93D1FCE4-8BAE-4A43-8235-A5B7156EABE0}"/>
    <cellStyle name="Percent 2 49 3" xfId="13029" xr:uid="{BB3CD23D-7760-48CD-BE7C-2EC82811BCC2}"/>
    <cellStyle name="Percent 2 49 3 2" xfId="50445" xr:uid="{2E17873E-249D-41E8-A9A8-B975A74D8614}"/>
    <cellStyle name="Percent 2 49 3 3" xfId="32229" xr:uid="{2FDCD8D3-0106-4599-80A1-DC37C2374280}"/>
    <cellStyle name="Percent 2 49 4" xfId="15567" xr:uid="{7AF4BF3B-74AA-48EA-B329-635E4B6308AB}"/>
    <cellStyle name="Percent 2 49 5" xfId="11689" xr:uid="{8AD42C06-9D40-4781-9120-8F2B3B153C44}"/>
    <cellStyle name="Percent 2 49 6" xfId="50446" xr:uid="{B317C266-129A-4594-9AF0-4ACFED9B81FF}"/>
    <cellStyle name="Percent 2 49 7" xfId="50447" xr:uid="{CE374D40-0870-4F92-8494-E4F0F3DC2D31}"/>
    <cellStyle name="Percent 2 49 8" xfId="50442" xr:uid="{2DE39240-A245-4BB8-A590-EFE932C6BC98}"/>
    <cellStyle name="Percent 2 5" xfId="1714" xr:uid="{8E056C95-80C5-4989-BE6E-F2FE546F5EE3}"/>
    <cellStyle name="Percent 2 5 10" xfId="6804" xr:uid="{F3D4C699-EFDD-4107-B575-AA8BFF4D3065}"/>
    <cellStyle name="Percent 2 5 10 2" xfId="13032" xr:uid="{C1FD814D-1D37-4BC7-B1F7-94B5F809AD75}"/>
    <cellStyle name="Percent 2 5 10 2 2" xfId="50450" xr:uid="{29AE4499-9F41-4FDB-B3A6-B961B432C3B6}"/>
    <cellStyle name="Percent 2 5 10 2 3" xfId="32232" xr:uid="{837C7C47-2769-4D46-9672-E76648D54BA7}"/>
    <cellStyle name="Percent 2 5 10 3" xfId="19501" xr:uid="{77BF6872-6950-4A54-ABCD-8AF96518D3A5}"/>
    <cellStyle name="Percent 2 5 10 4" xfId="11691" xr:uid="{6AF1F75F-EB6A-4B56-AF6A-FC4D0458571C}"/>
    <cellStyle name="Percent 2 5 10 5" xfId="50451" xr:uid="{969C32CE-931F-49B8-9EB7-5D832F11100E}"/>
    <cellStyle name="Percent 2 5 10 6" xfId="50452" xr:uid="{963FBE8F-1EF0-4DF1-8BF7-1D47B8C6965B}"/>
    <cellStyle name="Percent 2 5 10 7" xfId="50453" xr:uid="{3DAC51C4-03E8-49FE-A57D-9DFDA4CCBCE2}"/>
    <cellStyle name="Percent 2 5 10 8" xfId="50449" xr:uid="{C4974B5E-EB4D-4001-AB4D-51B831C0C1EF}"/>
    <cellStyle name="Percent 2 5 11" xfId="6805" xr:uid="{0435540B-5FFE-4E48-A9F4-D543B2AD60E6}"/>
    <cellStyle name="Percent 2 5 11 2" xfId="13033" xr:uid="{2AB5A9BC-F1D0-4363-9277-8B6CD62CE1DC}"/>
    <cellStyle name="Percent 2 5 11 2 2" xfId="50455" xr:uid="{230A0CB7-BEDC-46DC-B666-7F013EF93138}"/>
    <cellStyle name="Percent 2 5 11 2 3" xfId="32233" xr:uid="{BAD94D02-351A-4968-84AD-8D24FF14C0DE}"/>
    <cellStyle name="Percent 2 5 11 3" xfId="19164" xr:uid="{D8404667-0B31-4E6D-BE2A-E5BCA43ED87D}"/>
    <cellStyle name="Percent 2 5 11 4" xfId="11692" xr:uid="{E1D9F333-C70F-4D38-B20A-5739EF8BF827}"/>
    <cellStyle name="Percent 2 5 11 5" xfId="50456" xr:uid="{05363C33-2110-4AF5-BDA0-528FB7EF0134}"/>
    <cellStyle name="Percent 2 5 11 6" xfId="50457" xr:uid="{D00957D8-76FB-40A0-BF93-635205D58BCB}"/>
    <cellStyle name="Percent 2 5 11 7" xfId="50458" xr:uid="{D96CA871-8235-4507-AEDB-15A6309582D3}"/>
    <cellStyle name="Percent 2 5 11 8" xfId="50454" xr:uid="{D5665437-2506-4692-AA70-26C1954DE395}"/>
    <cellStyle name="Percent 2 5 12" xfId="6806" xr:uid="{E8D25DF8-12DC-47EF-9F1F-E35370A3F136}"/>
    <cellStyle name="Percent 2 5 12 2" xfId="13034" xr:uid="{FCB06A57-28F3-4DA2-9C44-9510733DDFC7}"/>
    <cellStyle name="Percent 2 5 12 2 2" xfId="50460" xr:uid="{13B663C7-7AF0-435B-BEB0-00678C84DEB0}"/>
    <cellStyle name="Percent 2 5 12 2 3" xfId="32234" xr:uid="{E6906597-9B1C-4EE3-AFAC-B3650823D3DF}"/>
    <cellStyle name="Percent 2 5 12 3" xfId="15333" xr:uid="{9FC8729E-7714-42E7-B8E0-84D265914750}"/>
    <cellStyle name="Percent 2 5 12 4" xfId="11693" xr:uid="{B721AC3C-D4D8-4A76-A8A9-B386CE479E88}"/>
    <cellStyle name="Percent 2 5 12 5" xfId="50461" xr:uid="{CD86FA66-AFF6-41B4-98DA-5B2C9130F6D7}"/>
    <cellStyle name="Percent 2 5 12 6" xfId="50462" xr:uid="{2601C04E-2E91-451A-8D9E-F26E0D23EB95}"/>
    <cellStyle name="Percent 2 5 12 7" xfId="50463" xr:uid="{8486F634-00DD-4A8A-AF28-EFD7D9BB02EA}"/>
    <cellStyle name="Percent 2 5 12 8" xfId="50459" xr:uid="{B5F4A011-0B7D-4A64-9682-81AD88EB7DFB}"/>
    <cellStyle name="Percent 2 5 13" xfId="6807" xr:uid="{4B131D5F-4E63-4E16-ADA1-B6381DAD7821}"/>
    <cellStyle name="Percent 2 5 13 2" xfId="13035" xr:uid="{462C0FCA-FC0C-4462-B7C6-309C88E6A583}"/>
    <cellStyle name="Percent 2 5 13 2 2" xfId="50465" xr:uid="{187A2E4E-302F-4D0E-8B0B-1CE19BF4D04D}"/>
    <cellStyle name="Percent 2 5 13 2 3" xfId="32235" xr:uid="{F4F7A179-27C6-4A7C-B7DB-EC7D87B90B61}"/>
    <cellStyle name="Percent 2 5 13 3" xfId="15833" xr:uid="{799C6ACF-54C9-4172-9707-710C86154F87}"/>
    <cellStyle name="Percent 2 5 13 4" xfId="11694" xr:uid="{88C9C87B-1710-4821-A6E4-FEB42B03275C}"/>
    <cellStyle name="Percent 2 5 13 5" xfId="50466" xr:uid="{352F6A19-B46B-460F-B6C3-5B7BD28E31D2}"/>
    <cellStyle name="Percent 2 5 13 6" xfId="50467" xr:uid="{9391CD66-A5A9-4CB2-8513-B601E8693A79}"/>
    <cellStyle name="Percent 2 5 13 7" xfId="50468" xr:uid="{2FD61960-1B8B-4C21-AD77-EE2FBA0A2A6A}"/>
    <cellStyle name="Percent 2 5 13 8" xfId="50464" xr:uid="{6F61C4CB-EBF7-47CB-AACE-CBDD270FC58F}"/>
    <cellStyle name="Percent 2 5 14" xfId="6808" xr:uid="{8049DCE3-DB9B-49A7-9747-0ADE6FBB8E0D}"/>
    <cellStyle name="Percent 2 5 14 2" xfId="13036" xr:uid="{47D9CDD3-CC74-4CD2-AF72-D61D65ECDC50}"/>
    <cellStyle name="Percent 2 5 14 2 2" xfId="50470" xr:uid="{5DBDEA4F-1B13-4B15-B9C4-0B43F46E7115}"/>
    <cellStyle name="Percent 2 5 14 2 3" xfId="32236" xr:uid="{06CFF753-C08C-4CBD-A572-FDFF44A013FE}"/>
    <cellStyle name="Percent 2 5 14 3" xfId="15555" xr:uid="{56FA9AC4-35F4-48F9-858A-D2FE1D6BB272}"/>
    <cellStyle name="Percent 2 5 14 4" xfId="11695" xr:uid="{CF5D0BC6-20CD-48FF-896F-D40CF7AB939A}"/>
    <cellStyle name="Percent 2 5 14 5" xfId="50471" xr:uid="{0E29A35F-64E8-4023-994A-165BD8E894F1}"/>
    <cellStyle name="Percent 2 5 14 6" xfId="50472" xr:uid="{B25ED0BB-2E03-4EB9-B7BD-41C244322821}"/>
    <cellStyle name="Percent 2 5 14 7" xfId="50473" xr:uid="{42FD8618-F9DC-4A45-AE69-1FEE05DCA7DC}"/>
    <cellStyle name="Percent 2 5 14 8" xfId="50469" xr:uid="{088FFFA1-BBC5-455A-97F3-0E585E3AC633}"/>
    <cellStyle name="Percent 2 5 15" xfId="6809" xr:uid="{F0370E8F-B1F6-4D7A-97F5-D11B4DD30BDF}"/>
    <cellStyle name="Percent 2 5 15 2" xfId="13037" xr:uid="{E0CB86F7-A5F4-4910-9D51-CA699C351F39}"/>
    <cellStyle name="Percent 2 5 15 2 2" xfId="50475" xr:uid="{30FBAB8C-08B2-4A09-A1DB-7F888B3948AA}"/>
    <cellStyle name="Percent 2 5 15 2 3" xfId="32237" xr:uid="{677D564F-4593-4C54-B420-D91C7C31F9F4}"/>
    <cellStyle name="Percent 2 5 15 3" xfId="19556" xr:uid="{50ABE545-DF6F-4AA4-8641-91DDD0F6D80A}"/>
    <cellStyle name="Percent 2 5 15 4" xfId="11696" xr:uid="{810DCBC1-BE5C-4B7E-8056-350FCB75EC81}"/>
    <cellStyle name="Percent 2 5 15 5" xfId="50476" xr:uid="{8F05A341-E55B-4AEF-B099-FEDB5A9B9E6A}"/>
    <cellStyle name="Percent 2 5 15 6" xfId="50477" xr:uid="{A17A1931-FF1D-4EB5-835B-A56236F67696}"/>
    <cellStyle name="Percent 2 5 15 7" xfId="50478" xr:uid="{50D7C7AC-ABE4-432F-947A-3098CD25A5F4}"/>
    <cellStyle name="Percent 2 5 15 8" xfId="50474" xr:uid="{D7F1026F-341B-486F-95E3-E31541CC1D83}"/>
    <cellStyle name="Percent 2 5 16" xfId="13031" xr:uid="{C700A8F4-3D6B-405A-A77C-D1C2AB9AF3D3}"/>
    <cellStyle name="Percent 2 5 16 2" xfId="50480" xr:uid="{07CE2AFE-6278-4614-A550-0FDD974D5AD8}"/>
    <cellStyle name="Percent 2 5 16 3" xfId="50479" xr:uid="{42FC6226-CC95-458B-AD9D-7CD7648CBBDA}"/>
    <cellStyle name="Percent 2 5 16 4" xfId="32231" xr:uid="{EB89D1DE-C7B9-4C32-BFF4-BAA4A0D89F92}"/>
    <cellStyle name="Percent 2 5 17" xfId="19473" xr:uid="{85C6D602-4D8C-445B-8826-CEC97E2DD9FC}"/>
    <cellStyle name="Percent 2 5 17 2" xfId="50481" xr:uid="{788EE65E-11F7-4772-AE39-7F73E02B9CEA}"/>
    <cellStyle name="Percent 2 5 17 3" xfId="29690" xr:uid="{183D9537-51D3-4934-B90A-C47BE822EF3E}"/>
    <cellStyle name="Percent 2 5 18" xfId="11690" xr:uid="{A6AD5CC6-1977-4AD4-9F61-57B158213FCA}"/>
    <cellStyle name="Percent 2 5 19" xfId="50482" xr:uid="{618DE4E8-F5D9-4A25-8E10-C19CCFCA80C9}"/>
    <cellStyle name="Percent 2 5 2" xfId="1715" xr:uid="{829F5129-2F8A-4283-AA86-BE1591D7E926}"/>
    <cellStyle name="Percent 2 5 2 2" xfId="2835" xr:uid="{4E5F0210-183F-488F-B645-C8B60CCD1B54}"/>
    <cellStyle name="Percent 2 5 2 2 2" xfId="50484" xr:uid="{5A641EBD-EB93-4FDB-80F9-E995B61E7553}"/>
    <cellStyle name="Percent 2 5 2 2 3" xfId="32238" xr:uid="{4EEC821E-BD9A-42EF-8B2F-240042E1B466}"/>
    <cellStyle name="Percent 2 5 2 3" xfId="16638" xr:uid="{B29C1434-7388-4E7B-9E94-E0B6E323A462}"/>
    <cellStyle name="Percent 2 5 2 3 2" xfId="50485" xr:uid="{36B04CE6-D5BA-4DD9-B253-700A61C28A18}"/>
    <cellStyle name="Percent 2 5 2 3 3" xfId="31125" xr:uid="{A1A33903-37CC-4623-B104-0DD047F0AB6D}"/>
    <cellStyle name="Percent 2 5 2 4" xfId="11697" xr:uid="{4E199698-5A30-4D38-B158-90110C1FDB72}"/>
    <cellStyle name="Percent 2 5 2 5" xfId="50486" xr:uid="{CD4FEBDC-5563-401A-828C-33BB40454580}"/>
    <cellStyle name="Percent 2 5 2 6" xfId="50487" xr:uid="{40A7B997-423D-4C4C-84C8-8A7EC1A62FA3}"/>
    <cellStyle name="Percent 2 5 2 7" xfId="50488" xr:uid="{379F0420-9DE1-449B-A71B-47F47D4F0998}"/>
    <cellStyle name="Percent 2 5 2 8" xfId="50489" xr:uid="{75E7D3EF-E376-4345-810B-E43C127857FC}"/>
    <cellStyle name="Percent 2 5 2 9" xfId="50483" xr:uid="{659541D3-A3DE-4D95-A480-C12188EE92EC}"/>
    <cellStyle name="Percent 2 5 20" xfId="50490" xr:uid="{F844C8DF-072C-40A3-91BA-612C55DFD97B}"/>
    <cellStyle name="Percent 2 5 21" xfId="50491" xr:uid="{1466E610-3FF2-4B46-9604-79D63E7A2DC5}"/>
    <cellStyle name="Percent 2 5 22" xfId="50492" xr:uid="{9D55BBA0-FDB4-4CC9-B973-6679BE3ADCE0}"/>
    <cellStyle name="Percent 2 5 23" xfId="50448" xr:uid="{665F38FE-5F86-4526-8DD0-2A99B606F91E}"/>
    <cellStyle name="Percent 2 5 3" xfId="1716" xr:uid="{7E50D51E-861E-4465-899F-F49746CFF1CE}"/>
    <cellStyle name="Percent 2 5 3 2" xfId="2836" xr:uid="{31C1F39D-137A-4DAD-9859-F12B52D49216}"/>
    <cellStyle name="Percent 2 5 3 2 2" xfId="50494" xr:uid="{84AA1B47-FE39-443F-B69E-F3259E0FA647}"/>
    <cellStyle name="Percent 2 5 3 2 3" xfId="32239" xr:uid="{843B7EC4-6882-46BC-839C-EFEF46A053B5}"/>
    <cellStyle name="Percent 2 5 3 3" xfId="19372" xr:uid="{6863BDD1-5721-4BAD-A5DC-8BCBE5A79B75}"/>
    <cellStyle name="Percent 2 5 3 3 2" xfId="50495" xr:uid="{AD059B8A-40FB-4E74-82A4-F17F49DFE626}"/>
    <cellStyle name="Percent 2 5 3 3 3" xfId="31126" xr:uid="{4404E8A2-6687-404E-B77D-5414EEA62914}"/>
    <cellStyle name="Percent 2 5 3 4" xfId="11698" xr:uid="{EEA7DA34-B752-4D48-9E25-9734B1375A68}"/>
    <cellStyle name="Percent 2 5 3 5" xfId="50496" xr:uid="{7B4FBF3F-F0D0-4F2F-897A-477A55EDD2F9}"/>
    <cellStyle name="Percent 2 5 3 6" xfId="50497" xr:uid="{6AC6F050-C826-4533-9048-FB72BA20EE98}"/>
    <cellStyle name="Percent 2 5 3 7" xfId="50498" xr:uid="{369DEAA2-4510-4117-9E71-6C13908AA831}"/>
    <cellStyle name="Percent 2 5 3 8" xfId="50493" xr:uid="{47DBD659-701D-4694-9D7E-CD5EC04AAD62}"/>
    <cellStyle name="Percent 2 5 4" xfId="1717" xr:uid="{1A9E0D91-59A6-46BB-B5FE-5D8536741B33}"/>
    <cellStyle name="Percent 2 5 4 2" xfId="2837" xr:uid="{AA685AE4-4551-40C4-8582-CEA8B77015EC}"/>
    <cellStyle name="Percent 2 5 4 2 2" xfId="50500" xr:uid="{1B05EFE1-45DF-4A2D-BD00-9CA269958072}"/>
    <cellStyle name="Percent 2 5 4 2 3" xfId="32240" xr:uid="{540FD6EA-851F-49B3-85D4-DDA4D7457961}"/>
    <cellStyle name="Percent 2 5 4 3" xfId="15837" xr:uid="{4848571B-AA79-4DD2-AECA-CF47C27E0605}"/>
    <cellStyle name="Percent 2 5 4 4" xfId="11699" xr:uid="{D07530CE-1C2A-43AC-BA03-10561FCFDA82}"/>
    <cellStyle name="Percent 2 5 4 5" xfId="50501" xr:uid="{513DD5F3-6CDA-4721-843A-1DDE5633BEFA}"/>
    <cellStyle name="Percent 2 5 4 6" xfId="50502" xr:uid="{BD29E537-7A67-45F6-93A8-7BEDEA501FBC}"/>
    <cellStyle name="Percent 2 5 4 7" xfId="50503" xr:uid="{B6EDECA5-F659-4D10-912F-4D653F75EEA1}"/>
    <cellStyle name="Percent 2 5 4 8" xfId="50499" xr:uid="{B62BAF56-D0DB-4CC3-82A7-419D81845EB6}"/>
    <cellStyle name="Percent 2 5 5" xfId="1718" xr:uid="{4246E799-AE50-4955-8FF2-946E6AE63DAE}"/>
    <cellStyle name="Percent 2 5 5 2" xfId="2838" xr:uid="{5AACC6CA-1E24-4A91-A924-FBA63095AA73}"/>
    <cellStyle name="Percent 2 5 5 2 2" xfId="50505" xr:uid="{D982434F-AF5F-468D-A911-17D7DB49AAF8}"/>
    <cellStyle name="Percent 2 5 5 2 3" xfId="32241" xr:uid="{18BD16CF-16D7-45F3-8CA1-BF74EE1A7E51}"/>
    <cellStyle name="Percent 2 5 5 3" xfId="19564" xr:uid="{AA77FE44-0678-405E-8B0A-D26CF96EEB65}"/>
    <cellStyle name="Percent 2 5 5 4" xfId="11700" xr:uid="{64AC8B15-F643-4A4B-A590-D92B9A1AA18C}"/>
    <cellStyle name="Percent 2 5 5 5" xfId="50506" xr:uid="{9CF83542-0866-4E6C-A024-B3350E4FC5A5}"/>
    <cellStyle name="Percent 2 5 5 6" xfId="50507" xr:uid="{58E40DD6-232B-4DC5-80FE-251BB29650BF}"/>
    <cellStyle name="Percent 2 5 5 7" xfId="50508" xr:uid="{D5A22A7F-6FA8-4FD3-A645-677E60F6F612}"/>
    <cellStyle name="Percent 2 5 5 8" xfId="50504" xr:uid="{57854DC2-5D2F-4803-8E91-BCB6E413239A}"/>
    <cellStyle name="Percent 2 5 6" xfId="1719" xr:uid="{B9D80488-45CF-4A0E-9341-E1DD4946FF84}"/>
    <cellStyle name="Percent 2 5 6 2" xfId="2839" xr:uid="{2A851DF9-7AAA-4846-83A4-FB57E86540FE}"/>
    <cellStyle name="Percent 2 5 6 2 2" xfId="50510" xr:uid="{E544F73E-F0A3-4FC4-AE87-5475A3E4EC73}"/>
    <cellStyle name="Percent 2 5 6 2 3" xfId="32242" xr:uid="{56D42A30-5A35-40C0-BA41-30309BCE4E37}"/>
    <cellStyle name="Percent 2 5 6 3" xfId="19179" xr:uid="{D72E4162-F4EB-490F-BDA3-6BF0B985670F}"/>
    <cellStyle name="Percent 2 5 6 4" xfId="11701" xr:uid="{68413A59-DBEA-4E3E-B4A9-C031E674FAE9}"/>
    <cellStyle name="Percent 2 5 6 5" xfId="50511" xr:uid="{C93FD440-129E-4B17-91C9-A2547DF2B81A}"/>
    <cellStyle name="Percent 2 5 6 6" xfId="50512" xr:uid="{E6C03CB0-DAB9-47D5-9A0F-D7B4A3251547}"/>
    <cellStyle name="Percent 2 5 6 7" xfId="50513" xr:uid="{B0A9624A-1917-4BA8-8B31-85D724104F29}"/>
    <cellStyle name="Percent 2 5 6 8" xfId="50509" xr:uid="{F641BFCC-59D7-44D2-8EC8-6B5C83409A62}"/>
    <cellStyle name="Percent 2 5 7" xfId="1720" xr:uid="{3C192EED-4EF4-4E08-B344-7023804D27E8}"/>
    <cellStyle name="Percent 2 5 7 2" xfId="2840" xr:uid="{FF000CF0-CDEA-4B49-8873-A3075C056B0B}"/>
    <cellStyle name="Percent 2 5 7 2 2" xfId="50515" xr:uid="{70370749-B952-40AD-943B-DD312FC995E3}"/>
    <cellStyle name="Percent 2 5 7 2 3" xfId="32243" xr:uid="{B5F7C086-25CE-4163-BB16-181B541E4002}"/>
    <cellStyle name="Percent 2 5 7 3" xfId="15707" xr:uid="{10452162-494A-48C7-BBC2-EFEDA7E5AE58}"/>
    <cellStyle name="Percent 2 5 7 4" xfId="11702" xr:uid="{F05AF31A-AFE1-463E-A10D-E69A876B5E46}"/>
    <cellStyle name="Percent 2 5 7 5" xfId="50516" xr:uid="{0133B64B-E2E3-4093-B9BB-3745D459F2D2}"/>
    <cellStyle name="Percent 2 5 7 6" xfId="50517" xr:uid="{86C2000E-9D1D-4358-AD6C-9782C9B5665F}"/>
    <cellStyle name="Percent 2 5 7 7" xfId="50518" xr:uid="{A92585ED-0FAD-49F8-A050-212A77F1D87A}"/>
    <cellStyle name="Percent 2 5 7 8" xfId="50514" xr:uid="{01102793-61AF-4A52-BFD9-036AA221653E}"/>
    <cellStyle name="Percent 2 5 8" xfId="1721" xr:uid="{0C26F3DB-9099-47B4-AADE-F28227164191}"/>
    <cellStyle name="Percent 2 5 8 2" xfId="2841" xr:uid="{01D532D7-FF08-4D93-A22B-70417A1B4DF0}"/>
    <cellStyle name="Percent 2 5 8 2 2" xfId="50520" xr:uid="{DF7D7D79-D462-43EA-9C76-9892C49F7056}"/>
    <cellStyle name="Percent 2 5 8 2 3" xfId="32244" xr:uid="{0B2B025C-5737-419D-90E1-12B34DC45692}"/>
    <cellStyle name="Percent 2 5 8 3" xfId="19059" xr:uid="{9C7DD905-DD57-4D3D-8E5A-76AAFFAB5C8D}"/>
    <cellStyle name="Percent 2 5 8 4" xfId="11703" xr:uid="{56007923-430F-4810-8F52-4663B10F9D6B}"/>
    <cellStyle name="Percent 2 5 8 5" xfId="50521" xr:uid="{0BC7E0A2-85D9-4DF0-BE84-655652E81F59}"/>
    <cellStyle name="Percent 2 5 8 6" xfId="50522" xr:uid="{574731D0-5A3E-4284-B63C-66E2EA1929E8}"/>
    <cellStyle name="Percent 2 5 8 7" xfId="50523" xr:uid="{60AB881F-053F-40D2-88DD-BE594FCF1050}"/>
    <cellStyle name="Percent 2 5 8 8" xfId="50519" xr:uid="{C1C13B4E-4339-44DA-AB37-BE926BAA902D}"/>
    <cellStyle name="Percent 2 5 9" xfId="2834" xr:uid="{9C1DC35D-C836-4678-8D02-4EBE7EB79958}"/>
    <cellStyle name="Percent 2 5 9 2" xfId="13038" xr:uid="{98BDC1B2-DB66-4E89-A81C-A43F69331107}"/>
    <cellStyle name="Percent 2 5 9 2 2" xfId="50525" xr:uid="{C6584502-1007-4820-B60D-B50AA711A8DE}"/>
    <cellStyle name="Percent 2 5 9 2 3" xfId="32245" xr:uid="{2473F0EC-2B7A-4EC2-8C02-7015ABBA5E55}"/>
    <cellStyle name="Percent 2 5 9 3" xfId="19174" xr:uid="{237596E5-388B-4E5C-9477-6BB8E54DAD6B}"/>
    <cellStyle name="Percent 2 5 9 4" xfId="11704" xr:uid="{3135380A-2458-49D8-BD63-F64868E45E58}"/>
    <cellStyle name="Percent 2 5 9 5" xfId="50526" xr:uid="{498DAC8A-0BBD-4705-BDD6-DDB37F08B7F6}"/>
    <cellStyle name="Percent 2 5 9 6" xfId="50527" xr:uid="{489C5FD1-205C-4F35-A7B4-A4CEEF314F5D}"/>
    <cellStyle name="Percent 2 5 9 7" xfId="50528" xr:uid="{26A6094D-7339-4C11-8533-1062F13AD986}"/>
    <cellStyle name="Percent 2 5 9 8" xfId="50524" xr:uid="{B1D6A7C4-EB7E-477E-ACF4-D18A6F5CCFF5}"/>
    <cellStyle name="Percent 2 50" xfId="181" xr:uid="{F7D884D3-5F9D-4A6D-A009-DF5F25CE3E46}"/>
    <cellStyle name="Percent 2 50 2" xfId="50530" xr:uid="{7B15FAE1-10F8-457C-B81A-3B72C943B36E}"/>
    <cellStyle name="Percent 2 50 3" xfId="50529" xr:uid="{289BE42D-B011-4C6E-BAB5-517132DA135E}"/>
    <cellStyle name="Percent 2 51" xfId="50531" xr:uid="{35453CB0-D575-49FD-8ED3-D5D4495C6DB6}"/>
    <cellStyle name="Percent 2 52" xfId="50532" xr:uid="{0F43212D-816F-48F8-95CF-88CA907A5BBA}"/>
    <cellStyle name="Percent 2 53" xfId="50533" xr:uid="{60001D5F-5E3B-45AE-90E3-F6A58385082A}"/>
    <cellStyle name="Percent 2 54" xfId="50268" xr:uid="{BB402631-9F83-4BA7-8613-FF9C1626EA9E}"/>
    <cellStyle name="Percent 2 6" xfId="1722" xr:uid="{1A85896B-ED2F-43A2-A703-EC1D89C8E27A}"/>
    <cellStyle name="Percent 2 6 10" xfId="6810" xr:uid="{AE5CAC92-080D-446D-B7D7-9264B436FF64}"/>
    <cellStyle name="Percent 2 6 10 2" xfId="13040" xr:uid="{3526C76F-4C89-48F3-A29D-BC60F99AF8D6}"/>
    <cellStyle name="Percent 2 6 10 2 2" xfId="50536" xr:uid="{71A990FC-1420-4C08-A75D-E10BF8902B07}"/>
    <cellStyle name="Percent 2 6 10 2 3" xfId="32247" xr:uid="{C98DF2C0-3F86-46D4-A7DE-D051EE4ADA7B}"/>
    <cellStyle name="Percent 2 6 10 3" xfId="17259" xr:uid="{34A99111-5B45-4006-9C8C-39613FA67A7E}"/>
    <cellStyle name="Percent 2 6 10 4" xfId="11706" xr:uid="{7C4350AA-1F54-4A49-AF57-AA83217F91A5}"/>
    <cellStyle name="Percent 2 6 10 5" xfId="50537" xr:uid="{7BE76853-5932-456E-A18C-EA75F6852C1F}"/>
    <cellStyle name="Percent 2 6 10 6" xfId="50538" xr:uid="{FA13B865-F2D3-4EC8-8FEA-9176958E041E}"/>
    <cellStyle name="Percent 2 6 10 7" xfId="50539" xr:uid="{AC35BBBC-8415-418D-B5C4-F33CE15FCC5B}"/>
    <cellStyle name="Percent 2 6 10 8" xfId="50535" xr:uid="{D4F844E7-93DB-4108-BC13-8D0CF7D19C29}"/>
    <cellStyle name="Percent 2 6 11" xfId="6811" xr:uid="{59BB217A-AD4E-4630-990C-42C5167AAAB0}"/>
    <cellStyle name="Percent 2 6 11 2" xfId="13041" xr:uid="{7DF889DF-CF0B-42A3-8A7D-6F553917E6D8}"/>
    <cellStyle name="Percent 2 6 11 2 2" xfId="50541" xr:uid="{55E6CD51-1DFE-4392-B717-0941578A226C}"/>
    <cellStyle name="Percent 2 6 11 2 3" xfId="32248" xr:uid="{AA8C1AC2-ADB1-4D5A-ACA3-AE29BD96D707}"/>
    <cellStyle name="Percent 2 6 11 3" xfId="15407" xr:uid="{624A9601-26AF-4244-A601-BD0AA224CD0E}"/>
    <cellStyle name="Percent 2 6 11 4" xfId="11707" xr:uid="{A88E775C-F646-4BE6-94AC-A0A5C2EC2147}"/>
    <cellStyle name="Percent 2 6 11 5" xfId="50542" xr:uid="{00A0EC54-8F64-4022-A44D-A440BA9D5143}"/>
    <cellStyle name="Percent 2 6 11 6" xfId="50543" xr:uid="{352FACA7-DB62-47B3-9E6A-E73F4078711B}"/>
    <cellStyle name="Percent 2 6 11 7" xfId="50544" xr:uid="{D8D1AB8D-6885-4153-991F-600EB5A18E2A}"/>
    <cellStyle name="Percent 2 6 11 8" xfId="50540" xr:uid="{69D8FFF5-6A73-45F6-BBF2-5EFB12C7DEDF}"/>
    <cellStyle name="Percent 2 6 12" xfId="6812" xr:uid="{B152B173-47A7-43AD-8E37-7C669BD3DBE1}"/>
    <cellStyle name="Percent 2 6 12 2" xfId="13042" xr:uid="{7637290C-7FF7-4682-B434-CBC621D7B06F}"/>
    <cellStyle name="Percent 2 6 12 2 2" xfId="50546" xr:uid="{9A63588E-A174-43DA-A20E-C6E1328BC123}"/>
    <cellStyle name="Percent 2 6 12 2 3" xfId="32249" xr:uid="{F44BD7B6-1381-4F64-AA76-C55A1F25EA98}"/>
    <cellStyle name="Percent 2 6 12 3" xfId="15714" xr:uid="{EBA7A906-9BB8-4362-8AA4-81BC8ACE5FA6}"/>
    <cellStyle name="Percent 2 6 12 4" xfId="11708" xr:uid="{760FE0D9-7F8F-496D-8BFE-191F5F08AA7C}"/>
    <cellStyle name="Percent 2 6 12 5" xfId="50547" xr:uid="{475234F2-434F-4397-81A4-1EA952D470AD}"/>
    <cellStyle name="Percent 2 6 12 6" xfId="50548" xr:uid="{F2DEB485-E27F-428B-9775-987B7982EB96}"/>
    <cellStyle name="Percent 2 6 12 7" xfId="50549" xr:uid="{A19FE9C2-485C-4174-A044-B45915E316FB}"/>
    <cellStyle name="Percent 2 6 12 8" xfId="50545" xr:uid="{A3342D63-14DD-494C-8630-CB0859AF5301}"/>
    <cellStyle name="Percent 2 6 13" xfId="6813" xr:uid="{FC71013B-D99C-42C4-BD2D-66AA0AD6856D}"/>
    <cellStyle name="Percent 2 6 13 2" xfId="13043" xr:uid="{9BA1C0E0-5A13-451F-9E14-8B8A57B4A26C}"/>
    <cellStyle name="Percent 2 6 13 2 2" xfId="50551" xr:uid="{37D9C992-B99F-43C9-BB97-34191BAE725A}"/>
    <cellStyle name="Percent 2 6 13 2 3" xfId="32250" xr:uid="{55C7BE78-205F-41AD-83E1-7330227F9C17}"/>
    <cellStyle name="Percent 2 6 13 3" xfId="19133" xr:uid="{CB928910-1FAA-4AFE-BA66-C67BD0BD3751}"/>
    <cellStyle name="Percent 2 6 13 4" xfId="11709" xr:uid="{F0AB7950-7188-4B73-BFA9-D3937623BA97}"/>
    <cellStyle name="Percent 2 6 13 5" xfId="50552" xr:uid="{474E7A3C-9645-4949-AB52-38D324FE3F73}"/>
    <cellStyle name="Percent 2 6 13 6" xfId="50553" xr:uid="{4EEF80FC-B01D-461D-8924-CFDF0CC0C7F7}"/>
    <cellStyle name="Percent 2 6 13 7" xfId="50554" xr:uid="{515057A8-B1B6-4111-8E92-F85CE8E8D74F}"/>
    <cellStyle name="Percent 2 6 13 8" xfId="50550" xr:uid="{BB9306F4-D304-46A1-93D8-BAAFCE85A058}"/>
    <cellStyle name="Percent 2 6 14" xfId="6814" xr:uid="{866138DA-E7F5-49B2-BA21-88FDC48EF23D}"/>
    <cellStyle name="Percent 2 6 14 2" xfId="13044" xr:uid="{E6F3BA36-01EC-4E53-8553-ED76F49FC588}"/>
    <cellStyle name="Percent 2 6 14 2 2" xfId="50556" xr:uid="{720EB8C2-A334-4ABF-A322-C67221DF51A4}"/>
    <cellStyle name="Percent 2 6 14 2 3" xfId="32251" xr:uid="{DC2309CB-676D-43CA-95B7-556F2813E5B2}"/>
    <cellStyle name="Percent 2 6 14 3" xfId="16552" xr:uid="{D96B7D71-36C2-4C0A-B244-65FE675B7198}"/>
    <cellStyle name="Percent 2 6 14 4" xfId="11710" xr:uid="{AA4EB965-5E79-47BA-AD13-609649541F4B}"/>
    <cellStyle name="Percent 2 6 14 5" xfId="50557" xr:uid="{A909E2CB-2516-47E4-AE47-36FA1E4A8D9D}"/>
    <cellStyle name="Percent 2 6 14 6" xfId="50558" xr:uid="{BA2FCA2C-8AC0-4AB9-83C9-DB21C0DDE254}"/>
    <cellStyle name="Percent 2 6 14 7" xfId="50559" xr:uid="{09A9D874-61E0-48DD-92EF-387435997AE0}"/>
    <cellStyle name="Percent 2 6 14 8" xfId="50555" xr:uid="{0A0CAFB6-73D6-41F0-9E15-D1F52DF4BE07}"/>
    <cellStyle name="Percent 2 6 15" xfId="6815" xr:uid="{8FE0B884-BB1A-4AE4-BE3A-41223DDE1D55}"/>
    <cellStyle name="Percent 2 6 15 2" xfId="13045" xr:uid="{6B397A91-FE60-4E30-BE74-324E4D1684C5}"/>
    <cellStyle name="Percent 2 6 15 2 2" xfId="50561" xr:uid="{DC679275-1DA9-4958-BFF1-14713210F373}"/>
    <cellStyle name="Percent 2 6 15 2 3" xfId="32252" xr:uid="{4EDB4398-8529-4F80-A12C-B6B03AA1E751}"/>
    <cellStyle name="Percent 2 6 15 3" xfId="16377" xr:uid="{FE228698-5657-4309-AA66-BCD0DFDD5800}"/>
    <cellStyle name="Percent 2 6 15 4" xfId="11711" xr:uid="{E9CDA493-4CBA-4ED2-9716-9C1529D431F8}"/>
    <cellStyle name="Percent 2 6 15 5" xfId="50562" xr:uid="{739C7800-4484-4CC7-8852-16BC0F0EDB16}"/>
    <cellStyle name="Percent 2 6 15 6" xfId="50563" xr:uid="{CEB2F2D5-D95C-411F-8598-3B8C5B794C19}"/>
    <cellStyle name="Percent 2 6 15 7" xfId="50564" xr:uid="{DB8FDEF3-D866-40F7-B558-0AB637758D2F}"/>
    <cellStyle name="Percent 2 6 15 8" xfId="50560" xr:uid="{3356EFB3-724C-433E-9287-2A2CA45DFCB2}"/>
    <cellStyle name="Percent 2 6 16" xfId="13039" xr:uid="{B74A7D48-10B3-4AEA-90D7-BD0E07AE699A}"/>
    <cellStyle name="Percent 2 6 16 2" xfId="50565" xr:uid="{A31A7914-C446-40D0-9348-D64F6739CB50}"/>
    <cellStyle name="Percent 2 6 16 3" xfId="32246" xr:uid="{C46A89A0-4616-4F91-BBA8-DE6E35F26389}"/>
    <cellStyle name="Percent 2 6 17" xfId="15728" xr:uid="{B937FCDC-31AD-4833-8454-61C44E0663CA}"/>
    <cellStyle name="Percent 2 6 18" xfId="11705" xr:uid="{F2420326-2F66-48F8-9A43-51BBD7F1522E}"/>
    <cellStyle name="Percent 2 6 19" xfId="50566" xr:uid="{FD42A031-8D1A-474A-95CB-79CD40141EEE}"/>
    <cellStyle name="Percent 2 6 2" xfId="1723" xr:uid="{371B39FC-8614-429E-83D9-38F3E50A645B}"/>
    <cellStyle name="Percent 2 6 2 2" xfId="2843" xr:uid="{9D582182-B925-4ACF-803C-814CB195D09F}"/>
    <cellStyle name="Percent 2 6 2 2 2" xfId="50568" xr:uid="{DED0A7BD-B7CC-48C3-8C2E-34F8892EB6C5}"/>
    <cellStyle name="Percent 2 6 2 2 3" xfId="32253" xr:uid="{75F0ED13-A568-4999-9D2E-F8B9C8E5791B}"/>
    <cellStyle name="Percent 2 6 2 3" xfId="15760" xr:uid="{76D87B4C-88FC-463B-90C7-448858548299}"/>
    <cellStyle name="Percent 2 6 2 4" xfId="11712" xr:uid="{D11FF15E-8800-449C-8D1F-5A18824108C9}"/>
    <cellStyle name="Percent 2 6 2 5" xfId="50569" xr:uid="{55D99E16-BF05-4BFA-B319-422168B93313}"/>
    <cellStyle name="Percent 2 6 2 6" xfId="50570" xr:uid="{8E566964-52E6-4ECA-AD70-CCF609411DA0}"/>
    <cellStyle name="Percent 2 6 2 7" xfId="50571" xr:uid="{D392B3DC-536D-4C8D-AF3B-EF5632FBBAA1}"/>
    <cellStyle name="Percent 2 6 2 8" xfId="50567" xr:uid="{7EB62F11-6E1B-480E-935F-F337E00A538A}"/>
    <cellStyle name="Percent 2 6 20" xfId="50572" xr:uid="{40A9D580-F86D-4CC6-8E4D-55441E64052C}"/>
    <cellStyle name="Percent 2 6 21" xfId="50573" xr:uid="{D9D0B627-4E69-49B8-9718-93AD14A99E1E}"/>
    <cellStyle name="Percent 2 6 22" xfId="50534" xr:uid="{6F908F6E-9D83-4F38-86EE-60AF4B2AFE5E}"/>
    <cellStyle name="Percent 2 6 3" xfId="1724" xr:uid="{1C57F214-EDF8-4032-9F44-91CA17FB8644}"/>
    <cellStyle name="Percent 2 6 3 2" xfId="2844" xr:uid="{58718640-2EC2-493D-9D20-9ECE1C71D1E4}"/>
    <cellStyle name="Percent 2 6 3 2 2" xfId="50575" xr:uid="{B78372CE-6DC2-41EC-A796-E2C78E2B8B19}"/>
    <cellStyle name="Percent 2 6 3 2 3" xfId="32254" xr:uid="{8ABBF67A-0BD2-4066-9A50-C60E9EA6C130}"/>
    <cellStyle name="Percent 2 6 3 3" xfId="19456" xr:uid="{3C737B96-9E1E-4DAE-8DD6-CC8E534548D4}"/>
    <cellStyle name="Percent 2 6 3 4" xfId="11713" xr:uid="{6B3CB5B1-B91E-42EA-9F8A-0B9FBB877313}"/>
    <cellStyle name="Percent 2 6 3 5" xfId="50576" xr:uid="{7D8738B6-021C-4BDB-A22D-CA394B612C03}"/>
    <cellStyle name="Percent 2 6 3 6" xfId="50577" xr:uid="{9D6A8235-926C-4730-BE81-2D93552A6056}"/>
    <cellStyle name="Percent 2 6 3 7" xfId="50578" xr:uid="{A9B9AF7C-B0C9-4B95-B644-7AC0224CC1C0}"/>
    <cellStyle name="Percent 2 6 3 8" xfId="50574" xr:uid="{146947BC-5F40-4B1F-AE03-A18DBD5A0E0F}"/>
    <cellStyle name="Percent 2 6 4" xfId="1725" xr:uid="{B8704EF4-9A1C-4509-B4B5-D39D3642F9BF}"/>
    <cellStyle name="Percent 2 6 4 2" xfId="2845" xr:uid="{36A1B93F-CD07-49A0-A563-7E1C03198F79}"/>
    <cellStyle name="Percent 2 6 4 2 2" xfId="50580" xr:uid="{E39C8C7B-EB54-4056-90A2-56AE23A6860E}"/>
    <cellStyle name="Percent 2 6 4 2 3" xfId="32255" xr:uid="{05E9F27F-F4FC-49F8-B45F-D4E44E9DED76}"/>
    <cellStyle name="Percent 2 6 4 3" xfId="15632" xr:uid="{1089CD64-551F-4A66-9B45-EFD286FB4325}"/>
    <cellStyle name="Percent 2 6 4 4" xfId="11714" xr:uid="{82FFECAF-D210-4839-BE2F-6B29583434CA}"/>
    <cellStyle name="Percent 2 6 4 5" xfId="50581" xr:uid="{380D050D-E5E0-4B35-B9B2-AEF7BA966484}"/>
    <cellStyle name="Percent 2 6 4 6" xfId="50582" xr:uid="{862416FB-AD15-430B-AE50-BD983CC115DB}"/>
    <cellStyle name="Percent 2 6 4 7" xfId="50583" xr:uid="{2682D06F-C112-4E7A-AC94-635D792FDA1D}"/>
    <cellStyle name="Percent 2 6 4 8" xfId="50579" xr:uid="{5CE35833-16F3-480B-9F88-4D6F3035F291}"/>
    <cellStyle name="Percent 2 6 5" xfId="1726" xr:uid="{F26D1514-3287-4826-B1E0-C909772A6C24}"/>
    <cellStyle name="Percent 2 6 5 2" xfId="2846" xr:uid="{4E3DA4C4-FE69-486D-8178-D341BB0A5DB4}"/>
    <cellStyle name="Percent 2 6 5 2 2" xfId="50585" xr:uid="{775310C1-4339-4F9D-8BFC-362F0CBCE165}"/>
    <cellStyle name="Percent 2 6 5 2 3" xfId="32256" xr:uid="{55133E5A-B5BF-4A5C-8AD2-4EA81169E318}"/>
    <cellStyle name="Percent 2 6 5 3" xfId="16778" xr:uid="{CBABFA89-49BF-4A18-8912-24E6BC169244}"/>
    <cellStyle name="Percent 2 6 5 4" xfId="11715" xr:uid="{116935BB-B52A-4F04-902A-4097256A4944}"/>
    <cellStyle name="Percent 2 6 5 5" xfId="50586" xr:uid="{B41F85D0-7647-4C7F-B8D0-94C6E4F194ED}"/>
    <cellStyle name="Percent 2 6 5 6" xfId="50587" xr:uid="{6B209879-FBEC-4BE9-B639-DD76EF75D727}"/>
    <cellStyle name="Percent 2 6 5 7" xfId="50588" xr:uid="{FD824E48-2517-44E2-8CCD-0B4D95124EFE}"/>
    <cellStyle name="Percent 2 6 5 8" xfId="50584" xr:uid="{841906D6-F1E0-43EB-98A4-DB525A9FFCF6}"/>
    <cellStyle name="Percent 2 6 6" xfId="1727" xr:uid="{BE81CEBB-143F-424B-95E3-9904CDBDF9FA}"/>
    <cellStyle name="Percent 2 6 6 2" xfId="2847" xr:uid="{238B1CCA-5922-4FBE-BDA9-B4864FDE22CA}"/>
    <cellStyle name="Percent 2 6 6 2 2" xfId="50590" xr:uid="{059552CA-5B2B-4F0B-AD87-2E889A75C453}"/>
    <cellStyle name="Percent 2 6 6 2 3" xfId="32257" xr:uid="{9B6D14A0-3BFE-4479-B763-AE49C1760914}"/>
    <cellStyle name="Percent 2 6 6 3" xfId="15522" xr:uid="{D6626847-AB44-4C5C-91C6-7A61B7A0FF60}"/>
    <cellStyle name="Percent 2 6 6 4" xfId="11716" xr:uid="{FB4C3F30-5956-468B-9859-4369360EA9E1}"/>
    <cellStyle name="Percent 2 6 6 5" xfId="50591" xr:uid="{2ACA6A40-F810-4D9C-9529-794D933A364E}"/>
    <cellStyle name="Percent 2 6 6 6" xfId="50592" xr:uid="{8231A4C9-8CA7-4394-AF44-5BFE98F76D38}"/>
    <cellStyle name="Percent 2 6 6 7" xfId="50593" xr:uid="{C26AED71-79E5-4D18-8294-55B08B48B55F}"/>
    <cellStyle name="Percent 2 6 6 8" xfId="50589" xr:uid="{65A9196D-7B65-4F71-95E7-F14C07E2FC18}"/>
    <cellStyle name="Percent 2 6 7" xfId="1728" xr:uid="{C45FD26F-4ECA-4E4C-A4DE-1D6B4500B71F}"/>
    <cellStyle name="Percent 2 6 7 2" xfId="2848" xr:uid="{996A9C69-10D9-4AE0-8BF3-08E7A72918E3}"/>
    <cellStyle name="Percent 2 6 7 2 2" xfId="50595" xr:uid="{0D18CCF0-CDF7-4E9D-8D39-47B12FDEA1DB}"/>
    <cellStyle name="Percent 2 6 7 2 3" xfId="32258" xr:uid="{8A25E0F8-86BB-437F-BCB1-300D3FFABDDC}"/>
    <cellStyle name="Percent 2 6 7 3" xfId="19269" xr:uid="{827DBB0E-6403-4551-BD0D-4A8FA1C3FF3E}"/>
    <cellStyle name="Percent 2 6 7 4" xfId="11717" xr:uid="{D629ED67-C6D7-449E-91FD-027634941955}"/>
    <cellStyle name="Percent 2 6 7 5" xfId="50596" xr:uid="{43943AB7-7F02-4F13-8585-468F93C7946C}"/>
    <cellStyle name="Percent 2 6 7 6" xfId="50597" xr:uid="{F0DDEE03-7922-4386-B6AE-D2A629FF1522}"/>
    <cellStyle name="Percent 2 6 7 7" xfId="50598" xr:uid="{0155B580-136F-42B1-871B-974D24464E8E}"/>
    <cellStyle name="Percent 2 6 7 8" xfId="50594" xr:uid="{BE33564E-BAAF-49A2-8BFA-A2553C286AB2}"/>
    <cellStyle name="Percent 2 6 8" xfId="1729" xr:uid="{6A2AE419-6510-4DF0-9DE7-3A0A020D2F25}"/>
    <cellStyle name="Percent 2 6 8 2" xfId="2849" xr:uid="{B0D82C42-2258-4B40-A5C0-E9848C14230D}"/>
    <cellStyle name="Percent 2 6 8 2 2" xfId="50600" xr:uid="{7F8FB1B8-9E02-4F65-B967-ABF74D178CEE}"/>
    <cellStyle name="Percent 2 6 8 2 3" xfId="32259" xr:uid="{BB8B92E6-C571-4CE4-BCFA-48FF193BC425}"/>
    <cellStyle name="Percent 2 6 8 3" xfId="16622" xr:uid="{11F07BD0-2516-4EAC-ADE9-0C880DBD943B}"/>
    <cellStyle name="Percent 2 6 8 4" xfId="11718" xr:uid="{3D195B5F-4B03-432C-ABE2-0BB0F474F1F0}"/>
    <cellStyle name="Percent 2 6 8 5" xfId="50601" xr:uid="{AEEF53AE-D3FF-4845-A6F8-60E9AAFBC633}"/>
    <cellStyle name="Percent 2 6 8 6" xfId="50602" xr:uid="{17698462-81A4-4726-A8C8-0E8250076F92}"/>
    <cellStyle name="Percent 2 6 8 7" xfId="50603" xr:uid="{A09E6F3B-13F6-4395-906A-0646A72DF9C9}"/>
    <cellStyle name="Percent 2 6 8 8" xfId="50599" xr:uid="{1B07F793-F866-4E31-B285-E99086975FE5}"/>
    <cellStyle name="Percent 2 6 9" xfId="2842" xr:uid="{5321D3C4-FCF4-4F0B-BC86-4F00302F7DD8}"/>
    <cellStyle name="Percent 2 6 9 2" xfId="13046" xr:uid="{603E3C1B-E800-4D97-AE4F-DC247D2D3D41}"/>
    <cellStyle name="Percent 2 6 9 2 2" xfId="50605" xr:uid="{5EBA67AC-8C24-47C8-8288-C2F6424D4435}"/>
    <cellStyle name="Percent 2 6 9 2 3" xfId="32260" xr:uid="{9E24C4C2-FC7F-4CFB-B5C7-EDE2B8ED9AFE}"/>
    <cellStyle name="Percent 2 6 9 3" xfId="19591" xr:uid="{E5BF5C4A-7010-4D29-A6DE-9818031527A2}"/>
    <cellStyle name="Percent 2 6 9 4" xfId="11719" xr:uid="{7A761188-787F-4CBB-AAEA-766D0065DFCC}"/>
    <cellStyle name="Percent 2 6 9 5" xfId="50606" xr:uid="{506BFDB5-7ED1-4B5C-A9CC-B013AD96BC37}"/>
    <cellStyle name="Percent 2 6 9 6" xfId="50607" xr:uid="{622B14D8-5A9D-4565-B0BA-16555C23B6F9}"/>
    <cellStyle name="Percent 2 6 9 7" xfId="50608" xr:uid="{1925A5E8-BD6C-4960-BFC0-2314AD3573D1}"/>
    <cellStyle name="Percent 2 6 9 8" xfId="50604" xr:uid="{08C48C27-668F-4A69-9258-915780ABFEA6}"/>
    <cellStyle name="Percent 2 7" xfId="1730" xr:uid="{13833EA7-9387-4081-928C-000996A9EC07}"/>
    <cellStyle name="Percent 2 7 10" xfId="19448" xr:uid="{656B2586-A123-49B4-9601-7069AC377051}"/>
    <cellStyle name="Percent 2 7 11" xfId="11720" xr:uid="{576935C1-90FF-48F0-AD2E-0362ED5F4875}"/>
    <cellStyle name="Percent 2 7 12" xfId="50610" xr:uid="{FC4FD508-4FF0-485A-9516-2E18C41AFED4}"/>
    <cellStyle name="Percent 2 7 13" xfId="50611" xr:uid="{CCAFF40E-7861-4A6F-8357-3DB5284335BA}"/>
    <cellStyle name="Percent 2 7 14" xfId="50612" xr:uid="{A66BC546-D28D-487F-A1A9-410B90158B36}"/>
    <cellStyle name="Percent 2 7 15" xfId="50609" xr:uid="{07B9BA43-5B63-4C94-9696-0ECF7E41ECD0}"/>
    <cellStyle name="Percent 2 7 2" xfId="1731" xr:uid="{0D999177-E9AE-4EEE-B08B-0AE25B217BBE}"/>
    <cellStyle name="Percent 2 7 2 2" xfId="2851" xr:uid="{10ADEB31-4D5D-42B2-BBD4-FFE09121D6BF}"/>
    <cellStyle name="Percent 2 7 2 2 2" xfId="50614" xr:uid="{5194224A-3019-446D-B524-DD2619F16FEC}"/>
    <cellStyle name="Percent 2 7 2 2 3" xfId="32262" xr:uid="{91FEBAC5-13E1-49A4-89A7-C440DAE45A9B}"/>
    <cellStyle name="Percent 2 7 2 3" xfId="19344" xr:uid="{B43AB6CB-6FCB-46DE-B56D-4D5460B6737D}"/>
    <cellStyle name="Percent 2 7 2 4" xfId="11721" xr:uid="{33498343-DBE1-4215-ACC4-02385B31736F}"/>
    <cellStyle name="Percent 2 7 2 5" xfId="50615" xr:uid="{50668821-1A75-481D-8413-7ADAF41A8EC1}"/>
    <cellStyle name="Percent 2 7 2 6" xfId="50616" xr:uid="{23057F49-F50B-479D-9CAC-09553B6FCD26}"/>
    <cellStyle name="Percent 2 7 2 7" xfId="50617" xr:uid="{D4B257C0-79DD-449A-8742-AE245FFB86E6}"/>
    <cellStyle name="Percent 2 7 2 8" xfId="50613" xr:uid="{4B549BE6-9732-4675-BFC5-18C80F7535D3}"/>
    <cellStyle name="Percent 2 7 3" xfId="1732" xr:uid="{74572CE4-317A-4FA7-89B0-50A556DF8943}"/>
    <cellStyle name="Percent 2 7 3 2" xfId="2852" xr:uid="{A41FD6E8-34F3-471E-B61C-F194047F9FAA}"/>
    <cellStyle name="Percent 2 7 3 2 2" xfId="50619" xr:uid="{8F377713-6A09-4B09-B4A8-536D09F19E6D}"/>
    <cellStyle name="Percent 2 7 3 2 3" xfId="32263" xr:uid="{7105CCDD-82CC-4D98-AD35-78F4BBFBEB8A}"/>
    <cellStyle name="Percent 2 7 3 3" xfId="19098" xr:uid="{9A0B43E4-A738-4010-9C31-BE7B53849AF5}"/>
    <cellStyle name="Percent 2 7 3 4" xfId="11722" xr:uid="{0045C130-1C4B-476A-B14D-5B93CD54AAAF}"/>
    <cellStyle name="Percent 2 7 3 5" xfId="50620" xr:uid="{5239EB85-2902-409E-BF30-DF2BA3C91BCA}"/>
    <cellStyle name="Percent 2 7 3 6" xfId="50621" xr:uid="{CF28C7D4-4673-45B7-A931-B0A198077DA6}"/>
    <cellStyle name="Percent 2 7 3 7" xfId="50622" xr:uid="{814EF832-C363-4638-B538-DC0C11C17EC8}"/>
    <cellStyle name="Percent 2 7 3 8" xfId="50618" xr:uid="{2165ED4B-4500-4D23-A896-8FE96815E80B}"/>
    <cellStyle name="Percent 2 7 4" xfId="1733" xr:uid="{46ECD757-BB3B-4BEA-9407-A9C12FD48310}"/>
    <cellStyle name="Percent 2 7 4 2" xfId="2853" xr:uid="{BB925A50-9532-4871-B206-ABA02998AE1C}"/>
    <cellStyle name="Percent 2 7 4 2 2" xfId="50624" xr:uid="{58C1A91B-5BA2-4C20-8326-98ADF6BDE9FD}"/>
    <cellStyle name="Percent 2 7 4 2 3" xfId="32264" xr:uid="{425F8050-7DCA-4700-8592-60399A12C61F}"/>
    <cellStyle name="Percent 2 7 4 3" xfId="15709" xr:uid="{3D03B0D2-D07D-4AA8-BAD2-CCEAF0DCFB88}"/>
    <cellStyle name="Percent 2 7 4 4" xfId="11723" xr:uid="{1762EA1D-B91B-4B7F-AA0C-CA4A10C5F612}"/>
    <cellStyle name="Percent 2 7 4 5" xfId="50625" xr:uid="{C7F84E77-3F38-4B6B-856C-04155DF735B5}"/>
    <cellStyle name="Percent 2 7 4 6" xfId="50626" xr:uid="{8A7A3BB3-8169-4F2E-9F48-3C46C5331433}"/>
    <cellStyle name="Percent 2 7 4 7" xfId="50627" xr:uid="{2B7771DE-4E61-4666-BBB4-816094A45706}"/>
    <cellStyle name="Percent 2 7 4 8" xfId="50623" xr:uid="{E90E03C9-DAAB-4999-9A5D-077C0A6F7C06}"/>
    <cellStyle name="Percent 2 7 5" xfId="1734" xr:uid="{29AE5119-04E2-4909-A109-06073E7EAA87}"/>
    <cellStyle name="Percent 2 7 5 2" xfId="2854" xr:uid="{8555B107-4DBC-4C7A-BE40-5C8BCB137EC6}"/>
    <cellStyle name="Percent 2 7 5 2 2" xfId="50629" xr:uid="{61E7CAEE-4239-476F-A98D-F8BE1FA0E682}"/>
    <cellStyle name="Percent 2 7 5 2 3" xfId="32265" xr:uid="{CFA56522-11B2-4974-BD2F-4E5B1F3B30BE}"/>
    <cellStyle name="Percent 2 7 5 3" xfId="19120" xr:uid="{4A8F6BB0-B7FB-477F-AA1B-33131AEF6A45}"/>
    <cellStyle name="Percent 2 7 5 4" xfId="11724" xr:uid="{02731A8B-CE97-403D-87F5-37F22E5F9960}"/>
    <cellStyle name="Percent 2 7 5 5" xfId="50630" xr:uid="{B43725ED-48C2-47E8-AC32-575B395D08F7}"/>
    <cellStyle name="Percent 2 7 5 6" xfId="50631" xr:uid="{E2976DA3-6A34-4E05-B9B4-79C8D1D3EFF8}"/>
    <cellStyle name="Percent 2 7 5 7" xfId="50632" xr:uid="{64C8723B-8B8A-49E5-AB50-341AF76C4CD5}"/>
    <cellStyle name="Percent 2 7 5 8" xfId="50628" xr:uid="{BDEF92C7-20C7-4C19-A775-3553E71337DB}"/>
    <cellStyle name="Percent 2 7 6" xfId="1735" xr:uid="{6CD1F591-F180-46CD-A6B2-6324072FAB26}"/>
    <cellStyle name="Percent 2 7 6 2" xfId="2855" xr:uid="{A02544CE-CB18-47C0-A1FC-31351401C2A4}"/>
    <cellStyle name="Percent 2 7 6 2 2" xfId="50634" xr:uid="{081716F7-76C8-46FC-B424-025DA543F519}"/>
    <cellStyle name="Percent 2 7 6 2 3" xfId="32266" xr:uid="{B6354F2C-D478-4025-BE84-0A893A0A88F9}"/>
    <cellStyle name="Percent 2 7 6 3" xfId="15368" xr:uid="{73501FBB-4FA4-4950-975F-916E9D1923EE}"/>
    <cellStyle name="Percent 2 7 6 4" xfId="11725" xr:uid="{6DE6BD5E-F7C6-4454-9D2A-ACC525EA454E}"/>
    <cellStyle name="Percent 2 7 6 5" xfId="50635" xr:uid="{67DA2EDD-D031-459D-8CA3-B9E898B93C72}"/>
    <cellStyle name="Percent 2 7 6 6" xfId="50636" xr:uid="{BBAD7A9F-02E3-4365-AA35-B3FF07D479CB}"/>
    <cellStyle name="Percent 2 7 6 7" xfId="50637" xr:uid="{6E650DA5-E32D-4609-B396-0E2560CA7A9B}"/>
    <cellStyle name="Percent 2 7 6 8" xfId="50633" xr:uid="{104A0F6E-66C4-48B8-874A-140902610A7B}"/>
    <cellStyle name="Percent 2 7 7" xfId="1736" xr:uid="{4D191160-0ACA-4054-8B73-4F39D71206D1}"/>
    <cellStyle name="Percent 2 7 7 2" xfId="2856" xr:uid="{D638E325-B098-4343-85D7-5DED3EC8BABC}"/>
    <cellStyle name="Percent 2 7 7 2 2" xfId="50639" xr:uid="{591450A8-0CD9-446C-99E8-C2E680D8BBAE}"/>
    <cellStyle name="Percent 2 7 7 2 3" xfId="32267" xr:uid="{96250438-8DB9-424D-9698-7C7AE4478EF7}"/>
    <cellStyle name="Percent 2 7 7 3" xfId="19356" xr:uid="{6C4BCE7D-064D-4C7A-92B9-5020F07D90BE}"/>
    <cellStyle name="Percent 2 7 7 4" xfId="11726" xr:uid="{9F1DE939-338C-4B80-9461-D836EE319FA5}"/>
    <cellStyle name="Percent 2 7 7 5" xfId="50640" xr:uid="{1643C1FB-B2A6-49DE-8600-83101AE4EA43}"/>
    <cellStyle name="Percent 2 7 7 6" xfId="50641" xr:uid="{D4837345-0E02-4760-94A6-B3FCEA4D4AC7}"/>
    <cellStyle name="Percent 2 7 7 7" xfId="50642" xr:uid="{749FAEDD-8E17-47C3-B80C-B8A321B850C8}"/>
    <cellStyle name="Percent 2 7 7 8" xfId="50638" xr:uid="{3DB57690-3DE7-44F6-83A9-305D08B0A12A}"/>
    <cellStyle name="Percent 2 7 8" xfId="1737" xr:uid="{1639DBEE-3F4F-4ADB-8336-4C2676BA0FAE}"/>
    <cellStyle name="Percent 2 7 8 2" xfId="2857" xr:uid="{7F72E9B6-3478-4C87-A704-B61FDFB4D578}"/>
    <cellStyle name="Percent 2 7 8 2 2" xfId="50644" xr:uid="{503E93C8-AC4F-4925-9B72-B56305E96A1F}"/>
    <cellStyle name="Percent 2 7 8 2 3" xfId="32268" xr:uid="{2353E4D5-E610-488C-A609-3B89AAF0230E}"/>
    <cellStyle name="Percent 2 7 8 3" xfId="19310" xr:uid="{132C7EF7-B0F2-407A-AA67-87B69B56D7E6}"/>
    <cellStyle name="Percent 2 7 8 4" xfId="11727" xr:uid="{644D32C2-AC15-4FA9-A242-07A8C4CE6AB5}"/>
    <cellStyle name="Percent 2 7 8 5" xfId="50645" xr:uid="{AD3345FE-0DA0-496C-B1C2-1A9B0FBD562F}"/>
    <cellStyle name="Percent 2 7 8 6" xfId="50646" xr:uid="{897C32CF-15C1-444D-95F1-641BF5DF2620}"/>
    <cellStyle name="Percent 2 7 8 7" xfId="50647" xr:uid="{0499AD54-FBBC-4D89-A2E2-9AB6E7027DB2}"/>
    <cellStyle name="Percent 2 7 8 8" xfId="50643" xr:uid="{C7514B15-3CA5-4D11-945C-2DB34AA6063F}"/>
    <cellStyle name="Percent 2 7 9" xfId="2850" xr:uid="{2F539B31-096D-4844-8CC2-AEBC427673EA}"/>
    <cellStyle name="Percent 2 7 9 2" xfId="50648" xr:uid="{552E0268-8DCE-46C0-B70F-DA1D7436E33D}"/>
    <cellStyle name="Percent 2 7 9 3" xfId="32261" xr:uid="{F3D68D45-F4D7-4B88-A4F5-5ED9626ED1B8}"/>
    <cellStyle name="Percent 2 8" xfId="1738" xr:uid="{0303E352-69B4-46E3-BE84-C94E30E5D1D1}"/>
    <cellStyle name="Percent 2 8 10" xfId="19366" xr:uid="{7E4CF3F7-B2A1-4ACE-8BD8-7F43F99F1CC0}"/>
    <cellStyle name="Percent 2 8 10 2" xfId="50650" xr:uid="{6AAED764-ECEE-4BCA-9D87-0C3C4414AD09}"/>
    <cellStyle name="Percent 2 8 10 3" xfId="32269" xr:uid="{DDC4AB39-18AF-4551-BC07-7E14083D7032}"/>
    <cellStyle name="Percent 2 8 11" xfId="11728" xr:uid="{E462E32A-D076-4B74-8B5E-D3CFA0B2F800}"/>
    <cellStyle name="Percent 2 8 12" xfId="50651" xr:uid="{E03EE01B-B9F1-4029-AD9D-D5C6F0469D2E}"/>
    <cellStyle name="Percent 2 8 13" xfId="50652" xr:uid="{D2734854-CEFD-4870-BF68-4A6E8D83394C}"/>
    <cellStyle name="Percent 2 8 14" xfId="50653" xr:uid="{9CF6EF93-58EC-4DCD-A33D-14DDEDEF9DE8}"/>
    <cellStyle name="Percent 2 8 15" xfId="50649" xr:uid="{48907879-BEAE-4050-939B-16EA152BA2A2}"/>
    <cellStyle name="Percent 2 8 2" xfId="1739" xr:uid="{8BB0D763-7DE5-424B-98FB-EBE268359E00}"/>
    <cellStyle name="Percent 2 8 2 2" xfId="2859" xr:uid="{535BC841-05C0-4A90-92D1-E0FF2090A31A}"/>
    <cellStyle name="Percent 2 8 2 2 2" xfId="50655" xr:uid="{8B5115D6-13FA-4ACD-A785-985009563669}"/>
    <cellStyle name="Percent 2 8 2 2 3" xfId="32271" xr:uid="{D6F34E0A-BE4A-4F5E-9465-0266FF11DF01}"/>
    <cellStyle name="Percent 2 8 2 3" xfId="15516" xr:uid="{4EBAAA97-BE9B-4B13-84F2-546603B236D3}"/>
    <cellStyle name="Percent 2 8 2 3 2" xfId="50656" xr:uid="{D8FECADF-AC42-493A-AC38-7774C34E20A1}"/>
    <cellStyle name="Percent 2 8 2 3 3" xfId="32270" xr:uid="{F0374381-1DE2-4153-903B-72B934DBFF30}"/>
    <cellStyle name="Percent 2 8 2 4" xfId="11729" xr:uid="{B99AD6F9-9933-4530-BAF7-1B75416C6FEE}"/>
    <cellStyle name="Percent 2 8 2 5" xfId="50657" xr:uid="{042F26B4-E341-4D23-9233-7F9F441DE4B2}"/>
    <cellStyle name="Percent 2 8 2 6" xfId="50658" xr:uid="{55F68E46-DB42-4817-8DD4-FB241C935C2E}"/>
    <cellStyle name="Percent 2 8 2 7" xfId="50659" xr:uid="{004796E0-AEC8-4DE7-A33E-C9DCD4A65165}"/>
    <cellStyle name="Percent 2 8 2 8" xfId="50654" xr:uid="{959B3C35-0F4D-4F55-B8A5-DCACD99CDEC3}"/>
    <cellStyle name="Percent 2 8 3" xfId="1740" xr:uid="{529E6EE4-C907-4DB9-823F-5D60C2031C55}"/>
    <cellStyle name="Percent 2 8 3 2" xfId="2860" xr:uid="{B3F6D576-386A-4A05-AF73-98FB325E51B3}"/>
    <cellStyle name="Percent 2 8 3 2 2" xfId="50661" xr:uid="{E60C1B5A-16EE-48CD-B2D9-0FAD0B8DBADD}"/>
    <cellStyle name="Percent 2 8 3 2 3" xfId="32273" xr:uid="{D27EFAD1-7AFD-462E-BE56-4326171E82E1}"/>
    <cellStyle name="Percent 2 8 3 3" xfId="19570" xr:uid="{B89ABAEE-1254-47E1-B334-FB7AE71D6EC2}"/>
    <cellStyle name="Percent 2 8 3 3 2" xfId="50662" xr:uid="{C01655A4-CFB3-40A6-A153-4F4F320761BA}"/>
    <cellStyle name="Percent 2 8 3 3 3" xfId="32272" xr:uid="{18464FCC-BF4B-490A-83BF-EFE9EBA504D9}"/>
    <cellStyle name="Percent 2 8 3 4" xfId="11730" xr:uid="{815D08C9-7E85-4FDE-BF8C-D3451AEC1C4B}"/>
    <cellStyle name="Percent 2 8 3 5" xfId="50663" xr:uid="{5A2C912D-4E0E-4F77-B9B2-69CEC82DD304}"/>
    <cellStyle name="Percent 2 8 3 6" xfId="50664" xr:uid="{7489E167-36CC-4C39-A892-56AA8973350A}"/>
    <cellStyle name="Percent 2 8 3 7" xfId="50665" xr:uid="{979274FD-C77A-4C8E-A4BF-74EEB678D1B3}"/>
    <cellStyle name="Percent 2 8 3 8" xfId="50660" xr:uid="{304B85BF-AE0E-4F21-BD6B-00383DE642EC}"/>
    <cellStyle name="Percent 2 8 4" xfId="1741" xr:uid="{A901F4DB-4975-4A21-A7EE-82D34F53B510}"/>
    <cellStyle name="Percent 2 8 4 2" xfId="2861" xr:uid="{7FA83221-C20E-49E9-9B0C-201047D38D1A}"/>
    <cellStyle name="Percent 2 8 4 2 2" xfId="50667" xr:uid="{F86A7A52-E377-464C-A541-142EE252FC97}"/>
    <cellStyle name="Percent 2 8 4 2 3" xfId="32275" xr:uid="{50197DEC-D786-4A11-9FC4-07EC3AE89F6A}"/>
    <cellStyle name="Percent 2 8 4 3" xfId="15673" xr:uid="{0CCDC802-25D1-41F5-AD49-FA35D8C70B41}"/>
    <cellStyle name="Percent 2 8 4 3 2" xfId="50668" xr:uid="{E5EBC508-587A-4924-BFD7-621828F4F9DD}"/>
    <cellStyle name="Percent 2 8 4 3 3" xfId="32274" xr:uid="{DAF3BB66-DEDA-457E-BE5F-C4501A1C9EF8}"/>
    <cellStyle name="Percent 2 8 4 4" xfId="11731" xr:uid="{66E15FDE-2F74-40E1-9493-9EC7CD2E72A9}"/>
    <cellStyle name="Percent 2 8 4 5" xfId="50669" xr:uid="{AB6AD37C-2395-4A52-87DF-59DE22A9B3A0}"/>
    <cellStyle name="Percent 2 8 4 6" xfId="50670" xr:uid="{D56966F6-88DE-4750-A953-D3D6E687D164}"/>
    <cellStyle name="Percent 2 8 4 7" xfId="50671" xr:uid="{D452DFD5-7821-4FD0-BB65-01E0357B4FCE}"/>
    <cellStyle name="Percent 2 8 4 8" xfId="50666" xr:uid="{1CA883CD-F2BA-45DF-B426-09A06114FBE2}"/>
    <cellStyle name="Percent 2 8 5" xfId="1742" xr:uid="{40CCD53A-7766-47B4-9A52-E2D44A2A367D}"/>
    <cellStyle name="Percent 2 8 5 2" xfId="2862" xr:uid="{E8CE9CB7-0419-4D98-B028-591975DAE9F6}"/>
    <cellStyle name="Percent 2 8 5 2 2" xfId="50673" xr:uid="{33B68127-D39D-4DEE-B40F-25FEAD32D139}"/>
    <cellStyle name="Percent 2 8 5 2 3" xfId="32277" xr:uid="{72D9F464-4439-4A11-9677-0B720E90580E}"/>
    <cellStyle name="Percent 2 8 5 3" xfId="15716" xr:uid="{48318B13-39FD-494B-9FBF-A151E97BE7B0}"/>
    <cellStyle name="Percent 2 8 5 3 2" xfId="50674" xr:uid="{1776DD01-4C81-4FFB-B9DD-EAA6582CDAFD}"/>
    <cellStyle name="Percent 2 8 5 3 3" xfId="32276" xr:uid="{BEDCA44A-AD6F-4533-A0F8-1F31F0D88C3A}"/>
    <cellStyle name="Percent 2 8 5 4" xfId="11732" xr:uid="{E01D4D73-B37D-429E-8F2B-6C22533DA35B}"/>
    <cellStyle name="Percent 2 8 5 5" xfId="50675" xr:uid="{C6464BA0-D8BA-49FD-8A39-8BB75FFDDD06}"/>
    <cellStyle name="Percent 2 8 5 6" xfId="50676" xr:uid="{3A156057-4FDF-404A-BFDB-F07B6501DCC8}"/>
    <cellStyle name="Percent 2 8 5 7" xfId="50677" xr:uid="{C4166722-A8E2-433C-9334-EBA78D9710CF}"/>
    <cellStyle name="Percent 2 8 5 8" xfId="50672" xr:uid="{202F8F8A-2139-41C7-86F5-8E1C862E7176}"/>
    <cellStyle name="Percent 2 8 6" xfId="1743" xr:uid="{3F3ABFE2-F486-4909-8C3A-98AE0BA721F2}"/>
    <cellStyle name="Percent 2 8 6 2" xfId="2863" xr:uid="{8F64B134-DD31-45D3-8BF5-282DCAF28C92}"/>
    <cellStyle name="Percent 2 8 6 2 2" xfId="50679" xr:uid="{E7B823DD-DD63-401A-9416-D58CE0C9D842}"/>
    <cellStyle name="Percent 2 8 6 2 3" xfId="32279" xr:uid="{62725FBE-F044-458E-9389-10A08705C0F3}"/>
    <cellStyle name="Percent 2 8 6 3" xfId="15515" xr:uid="{5C3176F2-3868-44E9-A74F-C56ADBED44C6}"/>
    <cellStyle name="Percent 2 8 6 3 2" xfId="50680" xr:uid="{D9710C33-C245-41C5-AE84-C0BC09995F6F}"/>
    <cellStyle name="Percent 2 8 6 3 3" xfId="32278" xr:uid="{EDE3723A-43F5-4EB4-AA32-D3E9C5EC3506}"/>
    <cellStyle name="Percent 2 8 6 4" xfId="11733" xr:uid="{5E94B1F3-AFB8-49CB-9827-E6C29D094206}"/>
    <cellStyle name="Percent 2 8 6 5" xfId="50681" xr:uid="{D404FD95-9518-42A9-80BD-1797167A5E3D}"/>
    <cellStyle name="Percent 2 8 6 6" xfId="50682" xr:uid="{1A6C258D-9635-43F2-8463-5C40A2319857}"/>
    <cellStyle name="Percent 2 8 6 7" xfId="50683" xr:uid="{09D6035A-8547-476F-BD16-5D0C31E42A94}"/>
    <cellStyle name="Percent 2 8 6 8" xfId="50678" xr:uid="{ABCEB14A-AD64-4E2E-A539-53548282B18F}"/>
    <cellStyle name="Percent 2 8 7" xfId="1744" xr:uid="{99A0C5FC-5885-463F-A800-1D6C6C57F9A6}"/>
    <cellStyle name="Percent 2 8 7 2" xfId="2864" xr:uid="{5A0354D5-961B-4132-BFE6-189C8F435925}"/>
    <cellStyle name="Percent 2 8 7 2 2" xfId="50685" xr:uid="{0488B9F7-C1B9-4DD8-9D60-8466E0E20F27}"/>
    <cellStyle name="Percent 2 8 7 2 3" xfId="32281" xr:uid="{C1DFF13B-3050-48A2-B6B6-0876542122B4}"/>
    <cellStyle name="Percent 2 8 7 3" xfId="17221" xr:uid="{A3F0D3A6-31DA-4C8C-9B0D-CF4CDF85B04E}"/>
    <cellStyle name="Percent 2 8 7 3 2" xfId="50686" xr:uid="{96A9E8A9-B3C5-4F3B-95FC-6EBAF4300C7C}"/>
    <cellStyle name="Percent 2 8 7 3 3" xfId="32280" xr:uid="{62F2E4C6-55C9-4C06-A1C7-277219EF7B80}"/>
    <cellStyle name="Percent 2 8 7 4" xfId="11734" xr:uid="{9126484D-214F-4022-81F6-894E954F804A}"/>
    <cellStyle name="Percent 2 8 7 5" xfId="50687" xr:uid="{92601B28-258E-4C2E-BF8E-E06839E0E5FA}"/>
    <cellStyle name="Percent 2 8 7 6" xfId="50688" xr:uid="{8381C04A-8B0C-478D-AD36-32B9D620B35E}"/>
    <cellStyle name="Percent 2 8 7 7" xfId="50689" xr:uid="{16B0679D-EEBE-4BA7-AA0D-FD07FBA3A66C}"/>
    <cellStyle name="Percent 2 8 7 8" xfId="50684" xr:uid="{35C3B22E-B020-442A-A001-9A1C1C6F8EA2}"/>
    <cellStyle name="Percent 2 8 8" xfId="1745" xr:uid="{76AEDC12-4C16-44C6-AF65-38552491373A}"/>
    <cellStyle name="Percent 2 8 8 2" xfId="2865" xr:uid="{51982642-8D3E-416C-AE4B-327F312EC938}"/>
    <cellStyle name="Percent 2 8 8 2 2" xfId="50691" xr:uid="{126BB615-0D21-430F-9817-81185E48EC6A}"/>
    <cellStyle name="Percent 2 8 8 2 3" xfId="32283" xr:uid="{4FD40D2E-7B34-41E3-BECF-7E9258F1289D}"/>
    <cellStyle name="Percent 2 8 8 3" xfId="19275" xr:uid="{5E119ACD-E275-46B9-9180-C5A67CA4217E}"/>
    <cellStyle name="Percent 2 8 8 3 2" xfId="50692" xr:uid="{6FEA21C6-2C8E-43D0-94AF-AD2F6A842B9B}"/>
    <cellStyle name="Percent 2 8 8 3 3" xfId="32282" xr:uid="{6B97289D-4416-415A-AA16-4D6147CF3AB9}"/>
    <cellStyle name="Percent 2 8 8 4" xfId="11735" xr:uid="{4D5A2F70-4963-42D4-9404-0D74403AE0F6}"/>
    <cellStyle name="Percent 2 8 8 5" xfId="50693" xr:uid="{6AB5F2DC-5B49-4BB3-82F2-3B12EFD5E502}"/>
    <cellStyle name="Percent 2 8 8 6" xfId="50694" xr:uid="{B7445BE8-AE54-423C-BA92-523F490A7ADF}"/>
    <cellStyle name="Percent 2 8 8 7" xfId="50695" xr:uid="{868A2526-601C-4A08-8FA0-1A084F437787}"/>
    <cellStyle name="Percent 2 8 8 8" xfId="50690" xr:uid="{1CC2B014-F139-4C5F-8497-16D26D0CDB47}"/>
    <cellStyle name="Percent 2 8 9" xfId="2858" xr:uid="{83725A1C-FA16-44DD-942D-E10A2C5F4CDF}"/>
    <cellStyle name="Percent 2 8 9 2" xfId="50696" xr:uid="{37A17E2A-73B8-41E4-B3CF-B0D931ABA312}"/>
    <cellStyle name="Percent 2 8 9 3" xfId="32284" xr:uid="{80FE30C5-AFC2-48D4-93D7-EE1E09A099A9}"/>
    <cellStyle name="Percent 2 9" xfId="1746" xr:uid="{0C8E8795-F53C-44B7-8401-0F31B047233B}"/>
    <cellStyle name="Percent 2 9 10" xfId="19483" xr:uid="{B905CD15-0B35-45E8-8E87-F3108E572F6C}"/>
    <cellStyle name="Percent 2 9 10 2" xfId="50698" xr:uid="{F9F0969F-3DD1-46DA-883A-4E7D6679B6C6}"/>
    <cellStyle name="Percent 2 9 10 3" xfId="32285" xr:uid="{32FFBAB4-3159-4756-818A-E63D426529AF}"/>
    <cellStyle name="Percent 2 9 11" xfId="11736" xr:uid="{9675510A-91B7-468B-8D7F-A7F8B0A1C988}"/>
    <cellStyle name="Percent 2 9 12" xfId="50699" xr:uid="{BD4E2802-E394-4D63-9472-0D36A3460C5D}"/>
    <cellStyle name="Percent 2 9 13" xfId="50700" xr:uid="{65B62A30-941C-4915-9308-1C7F3163613C}"/>
    <cellStyle name="Percent 2 9 14" xfId="50701" xr:uid="{D46D11E2-C9E5-46C9-B80F-11B72E4D8B41}"/>
    <cellStyle name="Percent 2 9 15" xfId="50697" xr:uid="{A68FEE8C-EBFE-4993-8EE6-D87DEE9A2C78}"/>
    <cellStyle name="Percent 2 9 2" xfId="1747" xr:uid="{FC4CC981-DC07-4F05-AF7D-9724D80B0A58}"/>
    <cellStyle name="Percent 2 9 2 2" xfId="2867" xr:uid="{49CEAD46-9EC3-4F1E-9BFF-7FBE9277D698}"/>
    <cellStyle name="Percent 2 9 2 2 2" xfId="50703" xr:uid="{336C7E01-8114-45D9-AACD-A18134E39EAF}"/>
    <cellStyle name="Percent 2 9 2 2 3" xfId="32287" xr:uid="{1E426887-DF14-47C4-9705-50E3D7FA4CD9}"/>
    <cellStyle name="Percent 2 9 2 3" xfId="16623" xr:uid="{200B835D-7F5E-4A4E-B462-4BD041D52720}"/>
    <cellStyle name="Percent 2 9 2 3 2" xfId="50704" xr:uid="{7AA96808-6E1A-4473-A258-A816B32BF5CC}"/>
    <cellStyle name="Percent 2 9 2 3 3" xfId="32286" xr:uid="{9B63D3C7-6094-416F-BCA3-04AB2801B8BB}"/>
    <cellStyle name="Percent 2 9 2 4" xfId="11737" xr:uid="{20C4C918-8A59-4C89-BB4C-FFFF9EB6BCAB}"/>
    <cellStyle name="Percent 2 9 2 5" xfId="50705" xr:uid="{16B0C53A-07B0-4F76-A6D3-06E24DA12097}"/>
    <cellStyle name="Percent 2 9 2 6" xfId="50706" xr:uid="{6EA5DD8D-1D58-4FD8-A601-91CAF6315131}"/>
    <cellStyle name="Percent 2 9 2 7" xfId="50707" xr:uid="{68085922-34D1-48C0-9FB0-14D634A94C30}"/>
    <cellStyle name="Percent 2 9 2 8" xfId="50702" xr:uid="{1223D319-89E3-48C1-B7A4-2D0A79C3EA8E}"/>
    <cellStyle name="Percent 2 9 3" xfId="1748" xr:uid="{C36D7DE3-39DB-41C3-A0AA-9D6AD635A2C1}"/>
    <cellStyle name="Percent 2 9 3 2" xfId="2868" xr:uid="{E58F30BA-122B-41D5-B2B5-396954E43736}"/>
    <cellStyle name="Percent 2 9 3 2 2" xfId="50709" xr:uid="{0FDC5B29-314B-48A7-9A06-309988B0B032}"/>
    <cellStyle name="Percent 2 9 3 2 3" xfId="32289" xr:uid="{327D9019-2BE0-4EC5-B680-3225A529C648}"/>
    <cellStyle name="Percent 2 9 3 3" xfId="15831" xr:uid="{E3E38968-E05D-41FB-8B55-31F27C1FE669}"/>
    <cellStyle name="Percent 2 9 3 3 2" xfId="50710" xr:uid="{77C48F5A-15F4-45B0-BE0F-CF0218BA7BA3}"/>
    <cellStyle name="Percent 2 9 3 3 3" xfId="32288" xr:uid="{64D3E7A2-EC4F-444F-A8A3-FC481AE8E4EC}"/>
    <cellStyle name="Percent 2 9 3 4" xfId="11738" xr:uid="{C8E0E94B-08F0-413C-B745-FFE3441AD067}"/>
    <cellStyle name="Percent 2 9 3 5" xfId="50711" xr:uid="{2EEDFDFC-B3F0-4A34-BE7F-3957E587751C}"/>
    <cellStyle name="Percent 2 9 3 6" xfId="50712" xr:uid="{830E8BAA-2E48-4865-9A3E-6BA9716C064A}"/>
    <cellStyle name="Percent 2 9 3 7" xfId="50713" xr:uid="{F477D5F3-689F-4D49-AE78-914081BBBFD3}"/>
    <cellStyle name="Percent 2 9 3 8" xfId="50708" xr:uid="{F63C35C0-11C9-491C-9EAF-E9B692F34E85}"/>
    <cellStyle name="Percent 2 9 4" xfId="1749" xr:uid="{1FF27968-0A4A-4BFC-AF23-6AA9C07C4215}"/>
    <cellStyle name="Percent 2 9 4 2" xfId="2869" xr:uid="{A5FE7D00-ABDC-4C54-A056-A1E7F50594F7}"/>
    <cellStyle name="Percent 2 9 4 2 2" xfId="50715" xr:uid="{10E96342-251B-40BA-BC53-B54106525D65}"/>
    <cellStyle name="Percent 2 9 4 2 3" xfId="32291" xr:uid="{A20F5852-3026-4348-BEBC-B9E07AA8200B}"/>
    <cellStyle name="Percent 2 9 4 3" xfId="16710" xr:uid="{0E3B86CD-31FE-4470-8811-8B14E2B300FA}"/>
    <cellStyle name="Percent 2 9 4 3 2" xfId="50716" xr:uid="{4CB567D6-7672-42D4-89FB-63552C6D07C5}"/>
    <cellStyle name="Percent 2 9 4 3 3" xfId="32290" xr:uid="{8C119F1E-E356-455E-B1A1-81283441D679}"/>
    <cellStyle name="Percent 2 9 4 4" xfId="11739" xr:uid="{CB255ACA-2C0A-4019-9547-5D9931FAA32A}"/>
    <cellStyle name="Percent 2 9 4 5" xfId="50717" xr:uid="{F1233672-EF36-450B-BC38-8297AE7F1245}"/>
    <cellStyle name="Percent 2 9 4 6" xfId="50718" xr:uid="{D17713A0-5E7C-4D0A-9F91-CFAC00994F53}"/>
    <cellStyle name="Percent 2 9 4 7" xfId="50719" xr:uid="{FC287DC6-BC27-4C12-A74B-6B7158386170}"/>
    <cellStyle name="Percent 2 9 4 8" xfId="50714" xr:uid="{CC62F7AA-BF1B-4851-B5D2-EB9D677867F9}"/>
    <cellStyle name="Percent 2 9 5" xfId="1750" xr:uid="{A169F015-FE0E-4D28-A0D8-2136620C2E3C}"/>
    <cellStyle name="Percent 2 9 5 2" xfId="2870" xr:uid="{8BC16EBC-1CE7-4F9A-950D-0651D6156FB9}"/>
    <cellStyle name="Percent 2 9 5 2 2" xfId="50721" xr:uid="{A893A0DA-4925-4E9D-9A77-ED83FF285D55}"/>
    <cellStyle name="Percent 2 9 5 2 3" xfId="32293" xr:uid="{F3A3E95B-5C43-4B70-963D-09A0549BD341}"/>
    <cellStyle name="Percent 2 9 5 3" xfId="19156" xr:uid="{74C2DB04-2C19-45A7-BBD1-B6F03EEDD475}"/>
    <cellStyle name="Percent 2 9 5 3 2" xfId="50722" xr:uid="{709E942E-E314-41C6-BFFE-8E5BA6A790CD}"/>
    <cellStyle name="Percent 2 9 5 3 3" xfId="32292" xr:uid="{697E613E-1F0D-4986-847E-C5059B45A0AC}"/>
    <cellStyle name="Percent 2 9 5 4" xfId="11740" xr:uid="{411CD392-9F97-454A-82D9-9597690B827A}"/>
    <cellStyle name="Percent 2 9 5 5" xfId="50723" xr:uid="{689B4E3D-A0E5-4B26-8B25-D206EF3B8591}"/>
    <cellStyle name="Percent 2 9 5 6" xfId="50724" xr:uid="{50D4A508-30D8-487E-9194-66B8977508EE}"/>
    <cellStyle name="Percent 2 9 5 7" xfId="50725" xr:uid="{FDFFFC1D-7986-41D5-A48F-E40AC1AECF8E}"/>
    <cellStyle name="Percent 2 9 5 8" xfId="50720" xr:uid="{FC8A3C44-10E5-4E11-8346-934514E61B9C}"/>
    <cellStyle name="Percent 2 9 6" xfId="1751" xr:uid="{BE436F74-9299-4F64-A6EF-BB2A83A1D7F3}"/>
    <cellStyle name="Percent 2 9 6 2" xfId="2871" xr:uid="{B44B6CA8-7C25-4988-8646-7B6044580315}"/>
    <cellStyle name="Percent 2 9 6 2 2" xfId="50727" xr:uid="{6AFC5A22-C61D-4F18-84CA-88E01BB60CFE}"/>
    <cellStyle name="Percent 2 9 6 2 3" xfId="32295" xr:uid="{6DDA78E9-6A73-44AC-81E4-95366AA4BAD9}"/>
    <cellStyle name="Percent 2 9 6 3" xfId="19491" xr:uid="{F9ABD4CA-21AA-4F18-9864-DCDFD47FD100}"/>
    <cellStyle name="Percent 2 9 6 3 2" xfId="50728" xr:uid="{ACE844DC-F8D2-4C8A-8A67-4F4AB8A7C870}"/>
    <cellStyle name="Percent 2 9 6 3 3" xfId="32294" xr:uid="{4DB595E8-2FD4-4C29-8C59-2ECD7B282ADC}"/>
    <cellStyle name="Percent 2 9 6 4" xfId="11741" xr:uid="{5A105EA8-1E3B-4816-8A7B-28A32DCE73AB}"/>
    <cellStyle name="Percent 2 9 6 5" xfId="50729" xr:uid="{FB382691-4A65-42DA-8E1D-99B7D58362A7}"/>
    <cellStyle name="Percent 2 9 6 6" xfId="50730" xr:uid="{FDB43DC5-4E87-4EBC-9540-1D7486EE8C90}"/>
    <cellStyle name="Percent 2 9 6 7" xfId="50731" xr:uid="{47328767-695E-43F0-A002-96389C3D0928}"/>
    <cellStyle name="Percent 2 9 6 8" xfId="50726" xr:uid="{B3994C1A-6A41-4EB1-843A-3527AC0E2AE8}"/>
    <cellStyle name="Percent 2 9 7" xfId="1752" xr:uid="{037DEA4E-0CCA-4461-BA18-51FE7CDD7A0E}"/>
    <cellStyle name="Percent 2 9 7 2" xfId="2872" xr:uid="{180AC57B-FAD4-45EC-9198-3CD47BA6C24F}"/>
    <cellStyle name="Percent 2 9 7 2 2" xfId="50733" xr:uid="{6C1D21EF-C4E1-4269-97CE-A79E13249B84}"/>
    <cellStyle name="Percent 2 9 7 2 3" xfId="32297" xr:uid="{335FC3E0-884F-4E35-905C-2B72F7BA0C42}"/>
    <cellStyle name="Percent 2 9 7 3" xfId="15825" xr:uid="{DAA9D9CD-74D9-4EA8-B797-002BF87F8E91}"/>
    <cellStyle name="Percent 2 9 7 3 2" xfId="50734" xr:uid="{E8867698-C81E-4197-AAA4-FE738E6CF2B6}"/>
    <cellStyle name="Percent 2 9 7 3 3" xfId="32296" xr:uid="{7C973255-CD79-462D-AC09-C15F7192C9A5}"/>
    <cellStyle name="Percent 2 9 7 4" xfId="11742" xr:uid="{D19EDD99-B506-4F29-8A87-0DF570FCE299}"/>
    <cellStyle name="Percent 2 9 7 5" xfId="50735" xr:uid="{A83675EF-C59D-4994-880D-E30AFDED8179}"/>
    <cellStyle name="Percent 2 9 7 6" xfId="50736" xr:uid="{874644C6-291A-400F-8532-B0F43DF381AA}"/>
    <cellStyle name="Percent 2 9 7 7" xfId="50737" xr:uid="{283DDB53-2082-4A04-9297-E46EE214ABCB}"/>
    <cellStyle name="Percent 2 9 7 8" xfId="50732" xr:uid="{7AD3BE56-CB50-4E8B-B1AE-E725DB21B52D}"/>
    <cellStyle name="Percent 2 9 8" xfId="1753" xr:uid="{F544C3EA-FC23-4D64-A7BA-CAA0A00FD4EA}"/>
    <cellStyle name="Percent 2 9 8 2" xfId="2873" xr:uid="{48C7A097-DB8C-419D-AAE9-0CF0F88122B7}"/>
    <cellStyle name="Percent 2 9 8 2 2" xfId="50739" xr:uid="{BC07C20C-0095-4FCD-9687-F4E67C199234}"/>
    <cellStyle name="Percent 2 9 8 2 3" xfId="32299" xr:uid="{CF2D844B-5C9A-4FD3-9A7C-FB98DFA37550}"/>
    <cellStyle name="Percent 2 9 8 3" xfId="19525" xr:uid="{393EBBE5-BDA1-4C2A-8D8F-4372DD2F460B}"/>
    <cellStyle name="Percent 2 9 8 3 2" xfId="50740" xr:uid="{097661C2-8A57-485B-9AAD-9A75AE80C683}"/>
    <cellStyle name="Percent 2 9 8 3 3" xfId="32298" xr:uid="{8BC60CCE-84C2-4796-8EBC-2A56335399B3}"/>
    <cellStyle name="Percent 2 9 8 4" xfId="11743" xr:uid="{C0C3D113-F4EB-4606-84E0-EF964156B8B4}"/>
    <cellStyle name="Percent 2 9 8 5" xfId="50741" xr:uid="{94399717-FB32-4B23-81AE-1119E1A179FE}"/>
    <cellStyle name="Percent 2 9 8 6" xfId="50742" xr:uid="{010EC8CC-F3CA-49DC-92CE-299B04DF112C}"/>
    <cellStyle name="Percent 2 9 8 7" xfId="50743" xr:uid="{5065565B-CD75-457D-968A-3EB299054026}"/>
    <cellStyle name="Percent 2 9 8 8" xfId="50738" xr:uid="{492EFC60-C437-426D-BD7C-3D9541195FBE}"/>
    <cellStyle name="Percent 2 9 9" xfId="2866" xr:uid="{D30734A8-B1A9-4DAA-8935-DAB3D573EC96}"/>
    <cellStyle name="Percent 2 9 9 2" xfId="50744" xr:uid="{B4D56D8A-4191-4AAF-9154-B59C2AD853D9}"/>
    <cellStyle name="Percent 2 9 9 3" xfId="32300" xr:uid="{E9E961E1-CD73-46E3-81C5-1277E5870989}"/>
    <cellStyle name="Percent 20" xfId="6816" xr:uid="{9E5940C7-A509-4DA5-9874-9F3D57518D19}"/>
    <cellStyle name="Percent 20 10" xfId="17223" xr:uid="{2518390E-F1C0-43B7-8CC5-3D3318F99313}"/>
    <cellStyle name="Percent 20 10 2" xfId="50746" xr:uid="{33ED2A6B-CECD-4843-99B9-B8A7B4776D98}"/>
    <cellStyle name="Percent 20 10 3" xfId="32301" xr:uid="{F8AFF0A5-20DA-437B-8DED-8322B8D763CA}"/>
    <cellStyle name="Percent 20 11" xfId="11744" xr:uid="{78092741-2153-4CEF-98CF-97C6062BC2F7}"/>
    <cellStyle name="Percent 20 12" xfId="50747" xr:uid="{B43A271B-12E3-4B5F-A9DB-7B5F045AE264}"/>
    <cellStyle name="Percent 20 13" xfId="50748" xr:uid="{6D4F8136-0066-4871-A6D3-FA44ED1A0E92}"/>
    <cellStyle name="Percent 20 14" xfId="50745" xr:uid="{D73EA9BF-4494-462F-8BEC-AFE35445959C}"/>
    <cellStyle name="Percent 20 2" xfId="6817" xr:uid="{F7572DCF-2111-4118-B99B-6D72A70AF18E}"/>
    <cellStyle name="Percent 20 2 2" xfId="13049" xr:uid="{1627C8B6-3E69-4364-8FCF-2CC0F1D40EBC}"/>
    <cellStyle name="Percent 20 2 2 2" xfId="32304" xr:uid="{FAA95B5E-3FF8-497C-9851-146D17377521}"/>
    <cellStyle name="Percent 20 2 2 2 2" xfId="50751" xr:uid="{8593A269-0A4E-4BBD-9556-B3007007498F}"/>
    <cellStyle name="Percent 20 2 2 3" xfId="50752" xr:uid="{56DE2BE3-C1E3-40CE-8DB1-15C13AA2D38C}"/>
    <cellStyle name="Percent 20 2 2 4" xfId="50750" xr:uid="{81FB9F43-D199-477C-A3D5-65452F31823F}"/>
    <cellStyle name="Percent 20 2 2 5" xfId="32303" xr:uid="{4AD94442-436F-460E-90E7-0431A62A3DE8}"/>
    <cellStyle name="Percent 20 2 3" xfId="13048" xr:uid="{DF63F140-564F-4F47-AA33-B388F04E6CAC}"/>
    <cellStyle name="Percent 20 2 3 2" xfId="50753" xr:uid="{E3431787-9BF3-453B-9C7B-DB31FB23EBC8}"/>
    <cellStyle name="Percent 20 2 3 3" xfId="32305" xr:uid="{64CD550F-0937-49EE-A1CB-64C832E556EA}"/>
    <cellStyle name="Percent 20 2 4" xfId="15778" xr:uid="{99F1D0E3-6765-4EB1-8EF8-6426ABD514DC}"/>
    <cellStyle name="Percent 20 2 4 2" xfId="50754" xr:uid="{81F66853-12B4-4F30-97C6-763FBC86BDCB}"/>
    <cellStyle name="Percent 20 2 4 3" xfId="32302" xr:uid="{E5170121-BCA9-40DF-BBD5-8901892FB21B}"/>
    <cellStyle name="Percent 20 2 5" xfId="11745" xr:uid="{B91135E2-B4F5-499D-8031-3E3611037EA9}"/>
    <cellStyle name="Percent 20 2 6" xfId="50755" xr:uid="{097ABEAD-39D6-40D5-98B3-EF0060025983}"/>
    <cellStyle name="Percent 20 2 7" xfId="50756" xr:uid="{16943928-5987-47CF-AEC9-7B9EE7F79644}"/>
    <cellStyle name="Percent 20 2 8" xfId="50749" xr:uid="{351CEC17-13A2-4F4B-8E2F-2FE4D293752E}"/>
    <cellStyle name="Percent 20 3" xfId="6818" xr:uid="{8AC1E357-C088-4A04-831E-974F170E2CBC}"/>
    <cellStyle name="Percent 20 3 2" xfId="13050" xr:uid="{754B66CC-BDBC-4F74-82CB-E72FAAF12698}"/>
    <cellStyle name="Percent 20 3 2 2" xfId="50758" xr:uid="{6D8FC015-B68F-4640-AF3F-A1F2167C480C}"/>
    <cellStyle name="Percent 20 3 2 3" xfId="32307" xr:uid="{8261ECEC-4288-4FAC-A9AA-3216989CA386}"/>
    <cellStyle name="Percent 20 3 3" xfId="15471" xr:uid="{68391A3C-37E4-4A7F-8521-A725518E27F3}"/>
    <cellStyle name="Percent 20 3 3 2" xfId="50759" xr:uid="{B2751DBB-703B-48EC-9769-5F857C8EC460}"/>
    <cellStyle name="Percent 20 3 3 3" xfId="32306" xr:uid="{BEB81147-46B1-45C5-AF65-20C5186BB3AE}"/>
    <cellStyle name="Percent 20 3 4" xfId="11746" xr:uid="{85937E81-304F-49D5-8E7D-16E4A013835F}"/>
    <cellStyle name="Percent 20 3 5" xfId="50760" xr:uid="{BEFF388D-DA5C-42E0-A322-B2AC03AD8653}"/>
    <cellStyle name="Percent 20 3 6" xfId="50761" xr:uid="{8120B5D4-0682-4452-95DB-83A6B8B81807}"/>
    <cellStyle name="Percent 20 3 7" xfId="50762" xr:uid="{22D09645-C07E-4943-9C75-FD02717F3A68}"/>
    <cellStyle name="Percent 20 3 8" xfId="50757" xr:uid="{F827234D-1C5A-4C5D-82F4-5420BED23989}"/>
    <cellStyle name="Percent 20 4" xfId="6819" xr:uid="{7800BF31-3090-4ABB-A406-23C42BEBB80B}"/>
    <cellStyle name="Percent 20 4 2" xfId="13051" xr:uid="{A4FD1ED6-8F1D-4CB2-B270-CCFA600458C3}"/>
    <cellStyle name="Percent 20 4 2 2" xfId="50764" xr:uid="{4F225FD5-4D0A-4089-839C-C4B313CCDE28}"/>
    <cellStyle name="Percent 20 4 2 3" xfId="32309" xr:uid="{82BFB70A-295E-412A-87F8-D393DA8AED4A}"/>
    <cellStyle name="Percent 20 4 3" xfId="19526" xr:uid="{A7067249-90BA-4062-874E-D5D43466C096}"/>
    <cellStyle name="Percent 20 4 3 2" xfId="50765" xr:uid="{357DE149-35B2-4365-A48B-DA837E94D493}"/>
    <cellStyle name="Percent 20 4 3 3" xfId="32308" xr:uid="{E054083E-3E3C-4BE7-9E22-8A46D4174B53}"/>
    <cellStyle name="Percent 20 4 4" xfId="11747" xr:uid="{3CB2E095-0D49-4933-9BC7-D394C71380DA}"/>
    <cellStyle name="Percent 20 4 5" xfId="50766" xr:uid="{46A48457-E37B-4E46-BFC2-796EAD290F95}"/>
    <cellStyle name="Percent 20 4 6" xfId="50767" xr:uid="{4C873A1A-7CA3-4C9F-8140-5370E0A8BF46}"/>
    <cellStyle name="Percent 20 4 7" xfId="50768" xr:uid="{8FE7913E-37E7-4D99-944D-D4EFC8552F0F}"/>
    <cellStyle name="Percent 20 4 8" xfId="50763" xr:uid="{C5319D84-9F25-4CDA-A2B0-F51AB60122C8}"/>
    <cellStyle name="Percent 20 5" xfId="6820" xr:uid="{7993D575-50A6-4A71-BC5E-FC23A1A3CA91}"/>
    <cellStyle name="Percent 20 5 2" xfId="13052" xr:uid="{C7068251-C23F-4899-AED1-D656E795A3AF}"/>
    <cellStyle name="Percent 20 5 2 2" xfId="50770" xr:uid="{912E164A-8596-4B49-875D-CCE69EE20BBB}"/>
    <cellStyle name="Percent 20 5 2 3" xfId="32311" xr:uid="{F231AE25-43D1-4CD7-9457-F6CF90A9DF06}"/>
    <cellStyle name="Percent 20 5 3" xfId="16419" xr:uid="{5314D4E9-D510-4720-8CF4-96CC4B43D5BD}"/>
    <cellStyle name="Percent 20 5 3 2" xfId="50771" xr:uid="{F68671F6-04A1-475E-87E0-DC33C507E8D8}"/>
    <cellStyle name="Percent 20 5 3 3" xfId="32310" xr:uid="{57D94F0D-FCC3-4F2A-A1FB-D5CA5E9D4B2E}"/>
    <cellStyle name="Percent 20 5 4" xfId="11748" xr:uid="{919EDFAD-1216-4DCA-8377-F27DCDDA9253}"/>
    <cellStyle name="Percent 20 5 5" xfId="50772" xr:uid="{06BACA4C-A7B1-4742-AD98-6D11046B5911}"/>
    <cellStyle name="Percent 20 5 6" xfId="50773" xr:uid="{98C44903-8FE6-4BA7-9CEB-B9F051B28650}"/>
    <cellStyle name="Percent 20 5 7" xfId="50774" xr:uid="{09872030-C4F0-413A-9158-8C19E22D47B6}"/>
    <cellStyle name="Percent 20 5 8" xfId="50769" xr:uid="{ADFCC53C-09BF-45F4-B738-0A5B9D333F41}"/>
    <cellStyle name="Percent 20 6" xfId="6821" xr:uid="{00C74105-ACFF-4B19-BD9C-5B42943CD7B6}"/>
    <cellStyle name="Percent 20 6 2" xfId="13053" xr:uid="{6AA4EB53-4F4E-4271-9CC6-970141F11251}"/>
    <cellStyle name="Percent 20 6 2 2" xfId="50776" xr:uid="{68210EFA-5DDB-41A3-B760-548141A82F7C}"/>
    <cellStyle name="Percent 20 6 2 3" xfId="32313" xr:uid="{54DD1F73-2DC8-498C-B47E-9A6D0529639F}"/>
    <cellStyle name="Percent 20 6 3" xfId="15636" xr:uid="{847877DB-49ED-4228-9B97-B20AEAA2C1F9}"/>
    <cellStyle name="Percent 20 6 3 2" xfId="50777" xr:uid="{DAA8D7B1-151C-47A3-8CA5-FBD131A1FFA1}"/>
    <cellStyle name="Percent 20 6 3 3" xfId="32312" xr:uid="{181E4E61-AB94-4215-B3A5-098B44CEC7CE}"/>
    <cellStyle name="Percent 20 6 4" xfId="11749" xr:uid="{9B5C24FB-85D3-4644-B3E2-041173A9BA0E}"/>
    <cellStyle name="Percent 20 6 5" xfId="50778" xr:uid="{2C6ECE7A-BB23-441A-91E9-150A381F1307}"/>
    <cellStyle name="Percent 20 6 6" xfId="50779" xr:uid="{2092D326-D487-44E4-8611-666AC95C2D0D}"/>
    <cellStyle name="Percent 20 6 7" xfId="50780" xr:uid="{0B15D150-3501-44DB-A3E1-E6959CB0F451}"/>
    <cellStyle name="Percent 20 6 8" xfId="50775" xr:uid="{5A889410-F25C-4619-B845-E1DE15184D4C}"/>
    <cellStyle name="Percent 20 7" xfId="6822" xr:uid="{1708B385-9417-4678-8088-CF80E7D5B6D2}"/>
    <cellStyle name="Percent 20 7 10" xfId="50781" xr:uid="{69A49416-3929-40E2-8808-8A9505ABCA8B}"/>
    <cellStyle name="Percent 20 7 2" xfId="6823" xr:uid="{E2C2F4D1-A02E-40C7-A3DD-3C0CF217BF04}"/>
    <cellStyle name="Percent 20 7 2 2" xfId="13055" xr:uid="{8FFE3989-5C22-47F7-985C-ADD96D8F1670}"/>
    <cellStyle name="Percent 20 7 2 2 2" xfId="50783" xr:uid="{4687033F-B8E6-4B87-8CA9-400DF509AD87}"/>
    <cellStyle name="Percent 20 7 2 2 3" xfId="32316" xr:uid="{D2349148-107F-4819-9F13-643BD93CE179}"/>
    <cellStyle name="Percent 20 7 2 3" xfId="15706" xr:uid="{77CDFD0E-BC34-4EBD-A801-44B53F054C5E}"/>
    <cellStyle name="Percent 20 7 2 3 2" xfId="50784" xr:uid="{9B5E4F77-1089-4F3E-81F8-CE02B94033E8}"/>
    <cellStyle name="Percent 20 7 2 3 3" xfId="32315" xr:uid="{7FD5681E-828F-48CA-9FE3-6B084D35735D}"/>
    <cellStyle name="Percent 20 7 2 4" xfId="11751" xr:uid="{A0CF1D11-6237-448C-ABB5-6EF899B7B6FB}"/>
    <cellStyle name="Percent 20 7 2 5" xfId="50785" xr:uid="{92ECB7AE-DB41-46D5-B55A-C001ED1AE4C8}"/>
    <cellStyle name="Percent 20 7 2 6" xfId="50786" xr:uid="{550C383E-4D89-4AB5-A20F-62F345FE0CAB}"/>
    <cellStyle name="Percent 20 7 2 7" xfId="50787" xr:uid="{7AA37C58-1F8A-4021-9901-96AE8E9784E4}"/>
    <cellStyle name="Percent 20 7 2 8" xfId="50782" xr:uid="{8BFF35AC-CE73-408D-BE8D-E174EB09D99A}"/>
    <cellStyle name="Percent 20 7 3" xfId="6824" xr:uid="{86610A50-FB33-4C4D-B36A-38F2CB88FBDA}"/>
    <cellStyle name="Percent 20 7 3 2" xfId="13056" xr:uid="{86B6271B-47A7-43A0-AD8B-704E43D4B6DF}"/>
    <cellStyle name="Percent 20 7 3 2 2" xfId="50789" xr:uid="{05279279-888D-4B71-A006-4E9A80225E08}"/>
    <cellStyle name="Percent 20 7 3 2 3" xfId="32318" xr:uid="{EF02A067-3FBB-4C8F-AF31-1D1B32156DB9}"/>
    <cellStyle name="Percent 20 7 3 3" xfId="19285" xr:uid="{947D6755-9D46-4A92-9770-04D797085E6F}"/>
    <cellStyle name="Percent 20 7 3 3 2" xfId="50790" xr:uid="{DEC8125B-A7ED-4782-8551-13337E31FD70}"/>
    <cellStyle name="Percent 20 7 3 3 3" xfId="32317" xr:uid="{BB5D4149-2ABA-421B-A2CE-EAC47EA9BAC5}"/>
    <cellStyle name="Percent 20 7 3 4" xfId="11752" xr:uid="{D0440C06-FA51-4F89-A4B7-C79963420C6E}"/>
    <cellStyle name="Percent 20 7 3 5" xfId="50791" xr:uid="{12F7BCFF-469A-4D30-82F4-47D4A2654959}"/>
    <cellStyle name="Percent 20 7 3 6" xfId="50792" xr:uid="{8258495D-139C-42AC-BF90-8788F6E47EF6}"/>
    <cellStyle name="Percent 20 7 3 7" xfId="50793" xr:uid="{7935F553-19FE-485D-B94E-02D7D1756367}"/>
    <cellStyle name="Percent 20 7 3 8" xfId="50788" xr:uid="{503969F5-EFD5-4E0A-B2DF-AE2231DEDA3E}"/>
    <cellStyle name="Percent 20 7 4" xfId="13054" xr:uid="{91E742F1-845B-4BFB-87F9-E956510120F1}"/>
    <cellStyle name="Percent 20 7 4 2" xfId="50794" xr:uid="{6EE69E48-2461-4515-AC97-01B0B8C3C198}"/>
    <cellStyle name="Percent 20 7 4 3" xfId="32319" xr:uid="{0A776EF2-C110-4809-9651-086D4D377BF6}"/>
    <cellStyle name="Percent 20 7 5" xfId="19202" xr:uid="{00AC4A56-E860-4E48-B6DA-3A5B06F819BF}"/>
    <cellStyle name="Percent 20 7 5 2" xfId="50795" xr:uid="{1F40F7A4-FCD6-4102-9DE4-E07714864907}"/>
    <cellStyle name="Percent 20 7 5 3" xfId="32314" xr:uid="{CB22159F-75E5-48A6-8256-7D57302EB215}"/>
    <cellStyle name="Percent 20 7 6" xfId="11750" xr:uid="{8450A1E8-B4CE-4A0E-92C9-EA7BAD2E5516}"/>
    <cellStyle name="Percent 20 7 7" xfId="50796" xr:uid="{249D0A57-37D3-4DF0-9314-0B63C2FB0705}"/>
    <cellStyle name="Percent 20 7 8" xfId="50797" xr:uid="{C283E2B3-EC22-4D3B-820D-7E6AE631D18F}"/>
    <cellStyle name="Percent 20 7 9" xfId="50798" xr:uid="{A4CB7FD9-5B0B-4457-88C9-152864B14E7B}"/>
    <cellStyle name="Percent 20 8" xfId="13057" xr:uid="{CFC0295E-434B-4B70-8BA5-9DBC01A2A100}"/>
    <cellStyle name="Percent 20 8 2" xfId="32321" xr:uid="{1E3F8E0F-CEEC-4060-87C7-10B79F84C1CD}"/>
    <cellStyle name="Percent 20 8 2 2" xfId="50800" xr:uid="{C3CCBE90-7768-43A9-95FA-46CE85A76263}"/>
    <cellStyle name="Percent 20 8 3" xfId="50801" xr:uid="{068908C5-E9CF-4ABA-8471-4DC5FA8CC2BC}"/>
    <cellStyle name="Percent 20 8 4" xfId="50799" xr:uid="{A2345F37-14D7-48B4-A27D-9C28D1C67A42}"/>
    <cellStyle name="Percent 20 8 5" xfId="32320" xr:uid="{87A8EF5F-B59A-469E-B94D-D5BF440A27E5}"/>
    <cellStyle name="Percent 20 9" xfId="13047" xr:uid="{B618A573-8600-4FE6-B816-6882E30A832C}"/>
    <cellStyle name="Percent 20 9 2" xfId="50802" xr:uid="{C988FF78-C3A1-4825-827B-DA35F0CB0D65}"/>
    <cellStyle name="Percent 20 9 3" xfId="32322" xr:uid="{122ACBA2-28E7-4313-89ED-31F57CFFC1E3}"/>
    <cellStyle name="Percent 21" xfId="6825" xr:uid="{AEB74757-ABDA-45E5-A852-DDDC3273F742}"/>
    <cellStyle name="Percent 21 10" xfId="11753" xr:uid="{31F6A585-1129-4A6A-8D60-0C0C02BAA3D3}"/>
    <cellStyle name="Percent 21 11" xfId="50804" xr:uid="{85D55D46-1DC6-4753-BAAD-CD63231A7E9E}"/>
    <cellStyle name="Percent 21 12" xfId="50805" xr:uid="{B980A7E6-E3BC-45FF-8E11-9EC7CAC75871}"/>
    <cellStyle name="Percent 21 13" xfId="50806" xr:uid="{271E4318-A1F2-4F12-B8DA-E9EEC625BA44}"/>
    <cellStyle name="Percent 21 14" xfId="50803" xr:uid="{11BF78F1-7A6C-43C1-85F5-59DD82B2F302}"/>
    <cellStyle name="Percent 21 2" xfId="6826" xr:uid="{C8F0B278-DA5E-4A7B-854C-422F771E03A5}"/>
    <cellStyle name="Percent 21 2 2" xfId="13059" xr:uid="{B0087AB1-CB3E-4F2B-9B41-AC06ED8F94BC}"/>
    <cellStyle name="Percent 21 2 2 2" xfId="50808" xr:uid="{06DF75D5-A4DC-43DD-8EB4-7B15E1C37736}"/>
    <cellStyle name="Percent 21 2 2 3" xfId="32325" xr:uid="{C991735C-BE63-4302-952D-1B8B914AD939}"/>
    <cellStyle name="Percent 21 2 3" xfId="15723" xr:uid="{287929D4-965A-4152-8986-CD4985B9457F}"/>
    <cellStyle name="Percent 21 2 3 2" xfId="50809" xr:uid="{3D4B6052-E118-4B9B-AD34-17AE097A187F}"/>
    <cellStyle name="Percent 21 2 3 3" xfId="32324" xr:uid="{56FA2EC4-E551-409A-8BDA-6C291A749FCE}"/>
    <cellStyle name="Percent 21 2 4" xfId="11754" xr:uid="{34A57C2F-11A2-45FE-AB88-CB650A3F6607}"/>
    <cellStyle name="Percent 21 2 5" xfId="50810" xr:uid="{1F929B91-847D-476D-A6BB-7241CBFFC0BB}"/>
    <cellStyle name="Percent 21 2 6" xfId="50811" xr:uid="{E09B89B1-F066-40DA-8997-E9E2D645C5CA}"/>
    <cellStyle name="Percent 21 2 7" xfId="50812" xr:uid="{410A9824-0457-49EF-BD4D-4C8974EC280B}"/>
    <cellStyle name="Percent 21 2 8" xfId="50807" xr:uid="{89FAE147-A8FA-4923-A386-F53021FB4D31}"/>
    <cellStyle name="Percent 21 3" xfId="6827" xr:uid="{53CCD5E0-0297-4EF0-8BE1-37AE3C2D6377}"/>
    <cellStyle name="Percent 21 3 2" xfId="13060" xr:uid="{D31D6CB5-70B3-4EB5-9B13-B33BBAD80744}"/>
    <cellStyle name="Percent 21 3 2 2" xfId="50814" xr:uid="{B7B7CBBB-174F-4575-9FA8-A36EBD852048}"/>
    <cellStyle name="Percent 21 3 2 3" xfId="32327" xr:uid="{02A4A39B-EB5E-4942-974D-33B792EC3A43}"/>
    <cellStyle name="Percent 21 3 3" xfId="19529" xr:uid="{90195F8C-4262-4C5F-B2AA-3B1AD8B97151}"/>
    <cellStyle name="Percent 21 3 3 2" xfId="50815" xr:uid="{67106F7F-9119-4132-973E-F26FB078049F}"/>
    <cellStyle name="Percent 21 3 3 3" xfId="32326" xr:uid="{B0167388-3793-4C68-AFD4-6B641F54E9DD}"/>
    <cellStyle name="Percent 21 3 4" xfId="11755" xr:uid="{8D616379-3585-4E90-AB4D-3AB3DC8A9E82}"/>
    <cellStyle name="Percent 21 3 5" xfId="50816" xr:uid="{8A091600-CBAF-4333-B498-2B8A9EA2EEF6}"/>
    <cellStyle name="Percent 21 3 6" xfId="50817" xr:uid="{B6C2BE63-2D11-4413-B66E-7D3154B8CA12}"/>
    <cellStyle name="Percent 21 3 7" xfId="50818" xr:uid="{04C34714-F462-4394-8CFA-AF18895D1CBC}"/>
    <cellStyle name="Percent 21 3 8" xfId="50813" xr:uid="{99384FFE-6D59-4ED2-A0BE-9F0F51E06170}"/>
    <cellStyle name="Percent 21 4" xfId="6828" xr:uid="{14C667D6-432B-4C74-9C51-85436B7906ED}"/>
    <cellStyle name="Percent 21 4 2" xfId="13061" xr:uid="{7F3E8A6B-A828-4643-9C84-8EE83BE6BDC0}"/>
    <cellStyle name="Percent 21 4 2 2" xfId="50820" xr:uid="{7CE6D604-CD0F-4BAC-AD2F-7BCDF9B1961D}"/>
    <cellStyle name="Percent 21 4 2 3" xfId="32329" xr:uid="{36DECC61-3542-45E9-A013-D365BF350C24}"/>
    <cellStyle name="Percent 21 4 3" xfId="15352" xr:uid="{D42AE8D5-9C41-49BF-8866-EC2C2DE846F0}"/>
    <cellStyle name="Percent 21 4 3 2" xfId="50821" xr:uid="{171B8630-F206-4C3D-9FE6-68436BADFF11}"/>
    <cellStyle name="Percent 21 4 3 3" xfId="32328" xr:uid="{84941613-2D1A-48BC-AEDF-3A329FD97127}"/>
    <cellStyle name="Percent 21 4 4" xfId="11756" xr:uid="{F5331351-EDFA-4E7D-A747-91DF6D38757B}"/>
    <cellStyle name="Percent 21 4 5" xfId="50822" xr:uid="{7D74A125-8A48-450B-89D6-5359EB62EAF6}"/>
    <cellStyle name="Percent 21 4 6" xfId="50823" xr:uid="{D8C8CBAE-90FD-4274-97CF-9CF76ED69B04}"/>
    <cellStyle name="Percent 21 4 7" xfId="50824" xr:uid="{A0E0BAD2-9856-4666-BD8C-D93811D24A59}"/>
    <cellStyle name="Percent 21 4 8" xfId="50819" xr:uid="{063A2864-D130-4DD6-9604-F28772E6844F}"/>
    <cellStyle name="Percent 21 5" xfId="6829" xr:uid="{00B2427F-68A3-429C-A7B5-8902162D3CF4}"/>
    <cellStyle name="Percent 21 5 2" xfId="13062" xr:uid="{9D2F0F48-F967-4340-AFE6-CEA10C99CC67}"/>
    <cellStyle name="Percent 21 5 2 2" xfId="50826" xr:uid="{F1B6521E-1BC3-4EAD-8087-DEFB1B79B4D9}"/>
    <cellStyle name="Percent 21 5 2 3" xfId="32331" xr:uid="{8FC9F0B8-F63E-4701-863F-9AE228D30D62}"/>
    <cellStyle name="Percent 21 5 3" xfId="19267" xr:uid="{69472A3D-D900-4D3B-A1C0-84C528BA6EBA}"/>
    <cellStyle name="Percent 21 5 3 2" xfId="50827" xr:uid="{A386477F-5D67-439C-9040-F80B750F6E29}"/>
    <cellStyle name="Percent 21 5 3 3" xfId="32330" xr:uid="{8E5CDAE0-AFD0-4BD2-9712-D556967B285E}"/>
    <cellStyle name="Percent 21 5 4" xfId="11757" xr:uid="{CCF41A4F-D878-4880-9105-90D125F8109A}"/>
    <cellStyle name="Percent 21 5 5" xfId="50828" xr:uid="{5112F8E9-383B-423F-9346-117156F2AC28}"/>
    <cellStyle name="Percent 21 5 6" xfId="50829" xr:uid="{9B0BC98E-4703-4172-8A70-F26A8DDF5DBA}"/>
    <cellStyle name="Percent 21 5 7" xfId="50830" xr:uid="{7A073AAE-1ECB-44BF-9346-EA073E472781}"/>
    <cellStyle name="Percent 21 5 8" xfId="50825" xr:uid="{D63DFE8D-6523-458E-AD5F-72DA54CD2E77}"/>
    <cellStyle name="Percent 21 6" xfId="6830" xr:uid="{A43C336E-492B-448C-804A-5227A9DABF82}"/>
    <cellStyle name="Percent 21 6 2" xfId="13063" xr:uid="{5957D643-4F29-481D-898A-48BF8CF1478C}"/>
    <cellStyle name="Percent 21 6 2 2" xfId="50832" xr:uid="{EAC9169D-A725-4078-A052-7D4FF3ECE306}"/>
    <cellStyle name="Percent 21 6 2 3" xfId="32333" xr:uid="{FD066252-7A94-43B2-9B05-B569BA2744FA}"/>
    <cellStyle name="Percent 21 6 3" xfId="15633" xr:uid="{6A8F4A1E-EE9C-4309-9F48-38FE6B993BAF}"/>
    <cellStyle name="Percent 21 6 3 2" xfId="50833" xr:uid="{E43CEB5F-952D-45A0-8A97-AC8040BB40BB}"/>
    <cellStyle name="Percent 21 6 3 3" xfId="32332" xr:uid="{796A5CD0-1729-4C78-918B-7137B24AA38A}"/>
    <cellStyle name="Percent 21 6 4" xfId="11758" xr:uid="{9202908F-177D-4414-A460-84FF38A06EE9}"/>
    <cellStyle name="Percent 21 6 5" xfId="50834" xr:uid="{AF3C764E-53B2-4EA4-859D-0FA513698854}"/>
    <cellStyle name="Percent 21 6 6" xfId="50835" xr:uid="{1EBD8F0E-A219-4555-84C2-89B464552CC7}"/>
    <cellStyle name="Percent 21 6 7" xfId="50836" xr:uid="{5AA4C0EB-8A4E-4E4B-825E-2B98E0978736}"/>
    <cellStyle name="Percent 21 6 8" xfId="50831" xr:uid="{4F570238-6EB9-4869-8721-5A062EDA5BFC}"/>
    <cellStyle name="Percent 21 7" xfId="6831" xr:uid="{EAD39013-44AD-431A-98D3-7C9094B779ED}"/>
    <cellStyle name="Percent 21 7 10" xfId="50837" xr:uid="{98000BB5-9D75-495A-9C04-63CED49B94CB}"/>
    <cellStyle name="Percent 21 7 2" xfId="6832" xr:uid="{A19E1CB0-F3DE-461C-831A-AE4BFFA1188C}"/>
    <cellStyle name="Percent 21 7 2 2" xfId="13065" xr:uid="{700E2C1A-FB4E-4AA6-BACB-394FE14E0B8B}"/>
    <cellStyle name="Percent 21 7 2 2 2" xfId="50839" xr:uid="{3A0556C9-13C8-48F1-AC2B-D938573A0D29}"/>
    <cellStyle name="Percent 21 7 2 2 3" xfId="32336" xr:uid="{DC7CAF81-C47D-4B9D-948E-828C41D36281}"/>
    <cellStyle name="Percent 21 7 2 3" xfId="16389" xr:uid="{54875EA9-B6A7-4C5A-9BC7-1EE2C3935E44}"/>
    <cellStyle name="Percent 21 7 2 3 2" xfId="50840" xr:uid="{3F1013A9-94DB-49B8-B9B0-4968B977CD47}"/>
    <cellStyle name="Percent 21 7 2 3 3" xfId="32335" xr:uid="{8CC4DF13-7890-4997-A13A-D41A4A854CE0}"/>
    <cellStyle name="Percent 21 7 2 4" xfId="11760" xr:uid="{68E02BE7-24B2-4838-865F-4155FA436B6D}"/>
    <cellStyle name="Percent 21 7 2 5" xfId="50841" xr:uid="{E1197F56-AB4A-4239-853B-2E113BC2C50E}"/>
    <cellStyle name="Percent 21 7 2 6" xfId="50842" xr:uid="{4585575E-5331-4752-9E6F-E355641F2BE5}"/>
    <cellStyle name="Percent 21 7 2 7" xfId="50843" xr:uid="{FBA9F3CB-8DB6-4297-95BA-941F479D2FE6}"/>
    <cellStyle name="Percent 21 7 2 8" xfId="50838" xr:uid="{2977ADE9-3B92-445D-A949-9B67D7398D57}"/>
    <cellStyle name="Percent 21 7 3" xfId="6833" xr:uid="{A6E9338B-CF40-4539-8DB7-27D42EA1FAEE}"/>
    <cellStyle name="Percent 21 7 3 2" xfId="13066" xr:uid="{927A7B32-3F3B-4F0B-829F-A454277F7285}"/>
    <cellStyle name="Percent 21 7 3 2 2" xfId="50845" xr:uid="{60A58AEF-D940-4BCA-ADC6-54A99835E306}"/>
    <cellStyle name="Percent 21 7 3 2 3" xfId="32338" xr:uid="{45972603-4116-41E5-B5C5-7D561F5FFAD5}"/>
    <cellStyle name="Percent 21 7 3 3" xfId="19438" xr:uid="{73A38655-5A1B-481E-A705-9617227020B4}"/>
    <cellStyle name="Percent 21 7 3 3 2" xfId="50846" xr:uid="{0C1133BD-25DD-4B77-B5B2-E39B59D5F192}"/>
    <cellStyle name="Percent 21 7 3 3 3" xfId="32337" xr:uid="{6E95EA55-8056-43C4-9F5F-9DFAC1512A25}"/>
    <cellStyle name="Percent 21 7 3 4" xfId="11761" xr:uid="{6310FCDE-F0BB-4B8C-9DD5-020B102B245C}"/>
    <cellStyle name="Percent 21 7 3 5" xfId="50847" xr:uid="{38C9D813-182B-4585-8281-4716CB407851}"/>
    <cellStyle name="Percent 21 7 3 6" xfId="50848" xr:uid="{F2856CD4-1853-4081-A908-40B4A8DF654D}"/>
    <cellStyle name="Percent 21 7 3 7" xfId="50849" xr:uid="{319279B7-7940-46E0-AD84-984342356003}"/>
    <cellStyle name="Percent 21 7 3 8" xfId="50844" xr:uid="{5AE5658B-FADF-4DA9-A422-769772FA4B59}"/>
    <cellStyle name="Percent 21 7 4" xfId="13064" xr:uid="{4F4B26C4-6664-44B2-9EF6-202583C79F43}"/>
    <cellStyle name="Percent 21 7 4 2" xfId="50850" xr:uid="{66520BA0-7E4E-42DB-AE0A-2A3D529E5527}"/>
    <cellStyle name="Percent 21 7 4 3" xfId="32339" xr:uid="{E0ED8B32-C8D5-4E53-BEE4-E6BF13414814}"/>
    <cellStyle name="Percent 21 7 5" xfId="15776" xr:uid="{8E6620B3-ACD3-401F-963E-CB789935A104}"/>
    <cellStyle name="Percent 21 7 5 2" xfId="50851" xr:uid="{009D65D6-0864-4BC4-AA23-2A8480636FC5}"/>
    <cellStyle name="Percent 21 7 5 3" xfId="32334" xr:uid="{0BC4E0AD-B949-426B-BAAE-CF97468CC904}"/>
    <cellStyle name="Percent 21 7 6" xfId="11759" xr:uid="{9B4277A0-4A82-42AC-A4EE-C954785C1B7E}"/>
    <cellStyle name="Percent 21 7 7" xfId="50852" xr:uid="{D020EEF9-2968-49AB-8C82-FA8D9F5164C9}"/>
    <cellStyle name="Percent 21 7 8" xfId="50853" xr:uid="{8D019442-7BEE-47D8-BD1F-703C3A102591}"/>
    <cellStyle name="Percent 21 7 9" xfId="50854" xr:uid="{214511E6-F6DC-4A31-B8FC-6CF36D826EA0}"/>
    <cellStyle name="Percent 21 8" xfId="13058" xr:uid="{64F87F88-9FCE-4577-8D34-22C77449204F}"/>
    <cellStyle name="Percent 21 8 2" xfId="50855" xr:uid="{44564B86-EE3C-4C2A-B853-35101FA5E1E5}"/>
    <cellStyle name="Percent 21 8 3" xfId="32340" xr:uid="{FDC33EC0-B00A-4021-A808-BCF5879BC617}"/>
    <cellStyle name="Percent 21 9" xfId="16695" xr:uid="{B62CA63C-69E6-4A25-B10C-C9D44E9E56F5}"/>
    <cellStyle name="Percent 21 9 2" xfId="50856" xr:uid="{EF52D7FC-FD19-418F-9741-3BD8F0FCFB10}"/>
    <cellStyle name="Percent 21 9 3" xfId="32323" xr:uid="{7557DB91-9306-49D0-896D-F8D6100CB271}"/>
    <cellStyle name="Percent 22" xfId="6834" xr:uid="{C8EC8956-5D18-4208-B90D-C14F44693C79}"/>
    <cellStyle name="Percent 22 10" xfId="11762" xr:uid="{83954CAF-0EC7-4E37-82C1-9247A6169211}"/>
    <cellStyle name="Percent 22 11" xfId="50858" xr:uid="{69990B88-0DFE-4773-9A25-E86AD2ADA753}"/>
    <cellStyle name="Percent 22 12" xfId="50859" xr:uid="{1322E816-244F-4559-A701-531DF9B564C5}"/>
    <cellStyle name="Percent 22 13" xfId="50860" xr:uid="{65247BBD-5D85-4B7D-8AA6-2119AF0BEE64}"/>
    <cellStyle name="Percent 22 14" xfId="50857" xr:uid="{ADCC5BBF-C076-410C-A2BF-2F49F1DAB4BD}"/>
    <cellStyle name="Percent 22 2" xfId="6835" xr:uid="{445D2B05-78DB-403F-962F-E76EBA507E18}"/>
    <cellStyle name="Percent 22 2 2" xfId="13068" xr:uid="{80D61FC3-D810-473B-8BB9-099984484512}"/>
    <cellStyle name="Percent 22 2 2 2" xfId="50862" xr:uid="{165657F0-A81C-4DB8-A780-99C28D06D4A8}"/>
    <cellStyle name="Percent 22 2 2 3" xfId="32343" xr:uid="{E2445D33-8309-4C9A-9632-D9C266657F55}"/>
    <cellStyle name="Percent 22 2 3" xfId="15631" xr:uid="{39C373CE-8DCF-4B48-9ECB-8A1773AE6787}"/>
    <cellStyle name="Percent 22 2 3 2" xfId="50863" xr:uid="{19BA21ED-951D-4D37-A288-5198BB71CB7E}"/>
    <cellStyle name="Percent 22 2 3 3" xfId="32342" xr:uid="{5921F70B-DD23-4181-9690-45F303DF28AD}"/>
    <cellStyle name="Percent 22 2 4" xfId="11763" xr:uid="{C068A562-3806-400E-921E-9F14C876F356}"/>
    <cellStyle name="Percent 22 2 5" xfId="50864" xr:uid="{30CE6A3C-C271-42F7-9DD3-C9143AA1108D}"/>
    <cellStyle name="Percent 22 2 6" xfId="50865" xr:uid="{74CB5646-FC23-43C7-B85A-7EA473977F95}"/>
    <cellStyle name="Percent 22 2 7" xfId="50866" xr:uid="{7750C809-723D-405B-8236-36F7B32DDE0A}"/>
    <cellStyle name="Percent 22 2 8" xfId="50861" xr:uid="{60E39A7F-0C6E-4B7B-B722-9CBA2C13FB0E}"/>
    <cellStyle name="Percent 22 3" xfId="6836" xr:uid="{1DC2EA8F-8144-47E0-9E4D-5B44F6F449AE}"/>
    <cellStyle name="Percent 22 3 2" xfId="13069" xr:uid="{D0938FE8-6EB9-40EE-8233-66DA31AECA2B}"/>
    <cellStyle name="Percent 22 3 2 2" xfId="50868" xr:uid="{ECA65CC2-CA2A-4EC8-9D86-F3991BA94DFD}"/>
    <cellStyle name="Percent 22 3 2 3" xfId="32345" xr:uid="{1D133B80-F1A1-4856-A77D-69B3C4B813D8}"/>
    <cellStyle name="Percent 22 3 3" xfId="19326" xr:uid="{BF97F1C9-9636-4249-A7EC-40CD75CA41DE}"/>
    <cellStyle name="Percent 22 3 3 2" xfId="50869" xr:uid="{942FC719-B7E1-4F54-A694-1F196C750E18}"/>
    <cellStyle name="Percent 22 3 3 3" xfId="32344" xr:uid="{4158612E-F15D-4B31-9861-155895A72062}"/>
    <cellStyle name="Percent 22 3 4" xfId="11764" xr:uid="{FE6B8C31-518D-4889-AB0F-F55622732077}"/>
    <cellStyle name="Percent 22 3 5" xfId="50870" xr:uid="{0BD0955D-3C81-4933-8A43-3018B3EBF600}"/>
    <cellStyle name="Percent 22 3 6" xfId="50871" xr:uid="{B03F99A5-7A89-4D45-BF00-6FD3B0E66CB8}"/>
    <cellStyle name="Percent 22 3 7" xfId="50872" xr:uid="{858453F9-68D1-4AB6-8B8D-CDD557FB3851}"/>
    <cellStyle name="Percent 22 3 8" xfId="50867" xr:uid="{E2C58D70-F1F7-4401-B1E1-139D39CCB0FD}"/>
    <cellStyle name="Percent 22 4" xfId="6837" xr:uid="{70E41B45-BE88-420E-8F6C-0356AD77CC5F}"/>
    <cellStyle name="Percent 22 4 2" xfId="13070" xr:uid="{F92FADF9-DE21-4679-B9EE-E53A2121DB89}"/>
    <cellStyle name="Percent 22 4 2 2" xfId="50874" xr:uid="{7F26F96A-DE16-4FF3-B515-6FDECABC515A}"/>
    <cellStyle name="Percent 22 4 2 3" xfId="32347" xr:uid="{59B18A7F-5701-49E8-BAFB-53A01B276350}"/>
    <cellStyle name="Percent 22 4 3" xfId="15744" xr:uid="{5AD9D677-9923-462E-88A9-D707AC8742D0}"/>
    <cellStyle name="Percent 22 4 3 2" xfId="50875" xr:uid="{540B131B-A4E7-4775-AB35-93B9FD3646A2}"/>
    <cellStyle name="Percent 22 4 3 3" xfId="32346" xr:uid="{AB5AC7EB-B43E-4F3E-86A9-A76770ECF86A}"/>
    <cellStyle name="Percent 22 4 4" xfId="11765" xr:uid="{D0A04F96-A133-4DE0-A002-FCD5E0D2F554}"/>
    <cellStyle name="Percent 22 4 5" xfId="50876" xr:uid="{AC9B4504-6F7B-4304-B07E-CA9D55E28684}"/>
    <cellStyle name="Percent 22 4 6" xfId="50877" xr:uid="{DE0F993A-7E72-43D1-B624-8E9D29293BEE}"/>
    <cellStyle name="Percent 22 4 7" xfId="50878" xr:uid="{20971141-9C45-4268-B9F1-BFDD925B629B}"/>
    <cellStyle name="Percent 22 4 8" xfId="50873" xr:uid="{EE5F2316-491B-4123-9664-949529801387}"/>
    <cellStyle name="Percent 22 5" xfId="6838" xr:uid="{0FA91866-86AE-4DC2-9AC8-85DEDF572575}"/>
    <cellStyle name="Percent 22 5 2" xfId="13071" xr:uid="{55C27BEC-9A02-46F3-8409-B6C9743AEC9A}"/>
    <cellStyle name="Percent 22 5 2 2" xfId="50880" xr:uid="{EEA32AB4-984E-43AD-9C09-3FCDB92B0379}"/>
    <cellStyle name="Percent 22 5 2 3" xfId="32349" xr:uid="{1DD37CD7-355E-413A-A830-2B09AD8E43B3}"/>
    <cellStyle name="Percent 22 5 3" xfId="15498" xr:uid="{31989A66-AD52-440B-BAEA-BAD59F7015BE}"/>
    <cellStyle name="Percent 22 5 3 2" xfId="50881" xr:uid="{FCCD7EE3-0192-4F0F-9534-CA4201A7D128}"/>
    <cellStyle name="Percent 22 5 3 3" xfId="32348" xr:uid="{F3EAE2ED-13E3-4F37-ACD7-0FF12B5FC023}"/>
    <cellStyle name="Percent 22 5 4" xfId="11766" xr:uid="{D48B6967-9EF7-4A5B-A17A-05659B6FB92C}"/>
    <cellStyle name="Percent 22 5 5" xfId="50882" xr:uid="{99626715-70B1-4C3B-8528-BAF59A8A4B07}"/>
    <cellStyle name="Percent 22 5 6" xfId="50883" xr:uid="{541C5A10-9908-47CA-B4C8-521DF210DA0E}"/>
    <cellStyle name="Percent 22 5 7" xfId="50884" xr:uid="{FE80EC11-15DE-46B5-8D9E-12A741824B39}"/>
    <cellStyle name="Percent 22 5 8" xfId="50879" xr:uid="{BD680E2B-6870-4B50-830B-26E249903C37}"/>
    <cellStyle name="Percent 22 6" xfId="6839" xr:uid="{A53A5791-1637-4709-B44A-37B47EF94AB2}"/>
    <cellStyle name="Percent 22 6 2" xfId="13072" xr:uid="{02F90087-5472-4CCC-B44E-ADB82F29A6FC}"/>
    <cellStyle name="Percent 22 6 2 2" xfId="50886" xr:uid="{575503BF-166B-4E28-9383-CD2D4E591146}"/>
    <cellStyle name="Percent 22 6 2 3" xfId="32351" xr:uid="{DAF1F49B-87E6-4307-BC66-94949E9A331B}"/>
    <cellStyle name="Percent 22 6 3" xfId="19118" xr:uid="{79732E4B-0793-489A-9BF0-7497041FD9C5}"/>
    <cellStyle name="Percent 22 6 3 2" xfId="50887" xr:uid="{88201FFA-6347-4120-919F-42361155AB1B}"/>
    <cellStyle name="Percent 22 6 3 3" xfId="32350" xr:uid="{17EFDE8A-1542-48DF-9FF1-19D1389FD2EB}"/>
    <cellStyle name="Percent 22 6 4" xfId="11767" xr:uid="{B37D3F04-6ED4-47A9-88F0-7246D6ABB573}"/>
    <cellStyle name="Percent 22 6 5" xfId="50888" xr:uid="{4A373D1B-ED62-4196-B405-024D04C7FB0A}"/>
    <cellStyle name="Percent 22 6 6" xfId="50889" xr:uid="{542BC60E-848C-4959-B7F8-2F1800D63DB4}"/>
    <cellStyle name="Percent 22 6 7" xfId="50890" xr:uid="{1DD3A51E-9300-4909-B69B-D1A758733251}"/>
    <cellStyle name="Percent 22 6 8" xfId="50885" xr:uid="{5B81AD69-5CA4-4F26-ABDC-53EFBE943EE6}"/>
    <cellStyle name="Percent 22 7" xfId="6840" xr:uid="{1B951B7E-5995-401D-AA88-9A778BE6AC2B}"/>
    <cellStyle name="Percent 22 7 10" xfId="50891" xr:uid="{E2B42DC3-4009-4080-A46E-337609FB789B}"/>
    <cellStyle name="Percent 22 7 2" xfId="6841" xr:uid="{E86A2792-BBB6-4DFF-8D71-846D0434B1DE}"/>
    <cellStyle name="Percent 22 7 2 2" xfId="13074" xr:uid="{2C6AF40C-4D42-4004-AC58-C33C6E6C0355}"/>
    <cellStyle name="Percent 22 7 2 2 2" xfId="50893" xr:uid="{1864A231-F0DE-49BA-9087-43821071845A}"/>
    <cellStyle name="Percent 22 7 2 2 3" xfId="32354" xr:uid="{98C9FE83-7B7C-4749-8100-1F99318D9AF0}"/>
    <cellStyle name="Percent 22 7 2 3" xfId="16635" xr:uid="{2799529F-A78D-4584-A2C5-F9BF268AADD9}"/>
    <cellStyle name="Percent 22 7 2 3 2" xfId="50894" xr:uid="{718CBD7C-98E9-4E45-917E-B8D5EAE1A8E8}"/>
    <cellStyle name="Percent 22 7 2 3 3" xfId="32353" xr:uid="{CAD16879-329C-402C-B6CA-058ED0D838CF}"/>
    <cellStyle name="Percent 22 7 2 4" xfId="11769" xr:uid="{4DE5B1F7-08DB-4A9F-BCC1-4270735B33B1}"/>
    <cellStyle name="Percent 22 7 2 5" xfId="50895" xr:uid="{7063419C-CF04-441F-A490-CF27D95E1E79}"/>
    <cellStyle name="Percent 22 7 2 6" xfId="50896" xr:uid="{699F7C7F-DD1A-4CB6-A27E-E78C226BE905}"/>
    <cellStyle name="Percent 22 7 2 7" xfId="50897" xr:uid="{192A003A-60D5-4A24-829E-3EE6B54FACA4}"/>
    <cellStyle name="Percent 22 7 2 8" xfId="50892" xr:uid="{435DB6E0-EE1C-49F0-9CEE-90C74BDB50BA}"/>
    <cellStyle name="Percent 22 7 3" xfId="6842" xr:uid="{00F0E051-F6EC-4501-9ECE-DC457B7912C1}"/>
    <cellStyle name="Percent 22 7 3 2" xfId="13075" xr:uid="{3BB90A93-36A5-4CF1-9C60-4612AFE44B0E}"/>
    <cellStyle name="Percent 22 7 3 2 2" xfId="50899" xr:uid="{BB6F3D9E-0594-4F3D-A54E-03E648BF2B1D}"/>
    <cellStyle name="Percent 22 7 3 2 3" xfId="32356" xr:uid="{A411E354-D4AF-441A-AB3F-E53E9494FC0A}"/>
    <cellStyle name="Percent 22 7 3 3" xfId="19194" xr:uid="{BB2DDD7D-9931-4EC0-8159-89F52553FAAB}"/>
    <cellStyle name="Percent 22 7 3 3 2" xfId="50900" xr:uid="{B31B4F58-93A9-4153-B834-C42ED8ADC902}"/>
    <cellStyle name="Percent 22 7 3 3 3" xfId="32355" xr:uid="{83EFDB27-4D13-48AD-B34F-31CD642E96EB}"/>
    <cellStyle name="Percent 22 7 3 4" xfId="11770" xr:uid="{6482BBF1-9B06-4BA5-B605-8395554D143F}"/>
    <cellStyle name="Percent 22 7 3 5" xfId="50901" xr:uid="{6AA5C69B-5DCE-4BE3-B1D9-869C6DF7B5D7}"/>
    <cellStyle name="Percent 22 7 3 6" xfId="50902" xr:uid="{7412906D-3124-4C24-BB8A-23F1CC350ECE}"/>
    <cellStyle name="Percent 22 7 3 7" xfId="50903" xr:uid="{EE8421E7-C460-484F-BD57-D1FBE1373012}"/>
    <cellStyle name="Percent 22 7 3 8" xfId="50898" xr:uid="{B47178E7-CD80-4E22-A368-64EA13BA2E08}"/>
    <cellStyle name="Percent 22 7 4" xfId="13073" xr:uid="{09BC5068-3ABE-4DD5-988A-2802B7D67579}"/>
    <cellStyle name="Percent 22 7 4 2" xfId="50904" xr:uid="{0AEBDE1A-0401-4983-8B3D-45D032D8C674}"/>
    <cellStyle name="Percent 22 7 4 3" xfId="32357" xr:uid="{51814195-7DB1-4DB5-A9E5-7ABE780F40E3}"/>
    <cellStyle name="Percent 22 7 5" xfId="15404" xr:uid="{F1DE11AA-B870-43F0-8267-18B5C0876147}"/>
    <cellStyle name="Percent 22 7 5 2" xfId="50905" xr:uid="{9220A66E-5B99-4966-9ADD-B745F945527F}"/>
    <cellStyle name="Percent 22 7 5 3" xfId="32352" xr:uid="{6FC6BF21-45F1-495D-B0A0-79519F3ACB92}"/>
    <cellStyle name="Percent 22 7 6" xfId="11768" xr:uid="{0A013DD1-F2AB-4A21-A10E-637F82E7F31A}"/>
    <cellStyle name="Percent 22 7 7" xfId="50906" xr:uid="{9047A52B-4E50-4000-9743-3CBBE67AA6AA}"/>
    <cellStyle name="Percent 22 7 8" xfId="50907" xr:uid="{7B8DF00B-B97E-44D1-9071-F7A52C80CC84}"/>
    <cellStyle name="Percent 22 7 9" xfId="50908" xr:uid="{AA6A90F5-C02F-4271-8008-6F421D6B6A76}"/>
    <cellStyle name="Percent 22 8" xfId="13067" xr:uid="{58A5F364-86EE-4059-935E-E4435727A842}"/>
    <cellStyle name="Percent 22 8 2" xfId="50909" xr:uid="{C0F4E2E5-E9A6-4114-A406-CBFE4C94E98E}"/>
    <cellStyle name="Percent 22 8 3" xfId="32358" xr:uid="{ABBF3EF3-7A6C-43A8-B6F5-A0381A2240C1}"/>
    <cellStyle name="Percent 22 9" xfId="19489" xr:uid="{16CE18EF-EBF2-4B63-A37B-48FE50A154B9}"/>
    <cellStyle name="Percent 22 9 2" xfId="50910" xr:uid="{635AF988-0941-4181-84FE-5A0A373EE76B}"/>
    <cellStyle name="Percent 22 9 3" xfId="32341" xr:uid="{6C7BFC88-E013-49AA-A7AF-6E4F03648134}"/>
    <cellStyle name="Percent 23" xfId="6843" xr:uid="{DEB4B2AD-ECC5-4CA3-88FF-1E47F99A6799}"/>
    <cellStyle name="Percent 23 10" xfId="11771" xr:uid="{4895F31F-8941-4BA3-A994-325067A88734}"/>
    <cellStyle name="Percent 23 11" xfId="50912" xr:uid="{0A7201DA-611A-496A-A4D4-28D872851B26}"/>
    <cellStyle name="Percent 23 12" xfId="50913" xr:uid="{4867E560-EC02-4A5F-B2FC-7B79CF3D7036}"/>
    <cellStyle name="Percent 23 13" xfId="50914" xr:uid="{33A05B23-A07F-4346-A3F5-1775D9A4BA4E}"/>
    <cellStyle name="Percent 23 14" xfId="50911" xr:uid="{85650839-9C54-4FE5-B329-B35415D37BBF}"/>
    <cellStyle name="Percent 23 2" xfId="6844" xr:uid="{688F5F99-165A-45C8-9527-BF61DEA9338E}"/>
    <cellStyle name="Percent 23 2 2" xfId="13077" xr:uid="{5269699B-BAE4-4A17-B8BD-CA20606801F2}"/>
    <cellStyle name="Percent 23 2 2 2" xfId="50916" xr:uid="{A65D2848-9D9A-4AA7-B046-091B30B4D27A}"/>
    <cellStyle name="Percent 23 2 2 3" xfId="32361" xr:uid="{18F930D9-CC68-4454-91F3-EEE7B0B42C18}"/>
    <cellStyle name="Percent 23 2 3" xfId="19229" xr:uid="{5B597BE8-3B12-4DD5-853A-78893017C2A0}"/>
    <cellStyle name="Percent 23 2 3 2" xfId="50917" xr:uid="{18CFE236-120E-4BCB-91A6-52F5AD15FF8E}"/>
    <cellStyle name="Percent 23 2 3 3" xfId="32360" xr:uid="{59505EF0-E740-4E8A-8849-4798794D9E6E}"/>
    <cellStyle name="Percent 23 2 4" xfId="11772" xr:uid="{6EA05965-7641-4AA9-AA67-0771C1270FCA}"/>
    <cellStyle name="Percent 23 2 5" xfId="50918" xr:uid="{7B1DED1B-08F3-4439-839B-9164A1F2B02B}"/>
    <cellStyle name="Percent 23 2 6" xfId="50919" xr:uid="{BCE896B6-BCBF-45EA-806D-34BCB94E0E41}"/>
    <cellStyle name="Percent 23 2 7" xfId="50920" xr:uid="{5B38D643-591A-4D32-BDDB-C48A9A4F2B45}"/>
    <cellStyle name="Percent 23 2 8" xfId="50915" xr:uid="{D0748186-45E1-459A-9247-9F2D6D72C09B}"/>
    <cellStyle name="Percent 23 3" xfId="6845" xr:uid="{6386F855-CAC5-4E46-9B87-49A92AA49A40}"/>
    <cellStyle name="Percent 23 3 2" xfId="13078" xr:uid="{B9359B3A-BB49-4EA1-95B9-F80B6E30EDA9}"/>
    <cellStyle name="Percent 23 3 2 2" xfId="50922" xr:uid="{CE2435E6-AEA1-4D1B-83BB-EB4A5854E7DD}"/>
    <cellStyle name="Percent 23 3 2 3" xfId="32363" xr:uid="{D4CC0DFD-2F68-4AE3-A45E-6D99EB897C06}"/>
    <cellStyle name="Percent 23 3 3" xfId="19369" xr:uid="{9E00C8C9-FB4D-4DD2-BBB0-E559E8CE117F}"/>
    <cellStyle name="Percent 23 3 3 2" xfId="50923" xr:uid="{F8A0AD59-ADDF-4C62-8277-2EEE0E891082}"/>
    <cellStyle name="Percent 23 3 3 3" xfId="32362" xr:uid="{BC8EE346-C13D-427A-8C50-710B9C9A4F1B}"/>
    <cellStyle name="Percent 23 3 4" xfId="11773" xr:uid="{75FF18D3-1131-472C-B418-1A5CF0B89C04}"/>
    <cellStyle name="Percent 23 3 5" xfId="50924" xr:uid="{59F7E996-5A86-45BD-B23C-461A1CC59693}"/>
    <cellStyle name="Percent 23 3 6" xfId="50925" xr:uid="{CC3F01D3-5371-40D2-863B-7B571BFB97EA}"/>
    <cellStyle name="Percent 23 3 7" xfId="50926" xr:uid="{2801F780-A8AD-4124-A95D-9EC0C6FCF0C8}"/>
    <cellStyle name="Percent 23 3 8" xfId="50921" xr:uid="{40AD57E2-E473-4F28-B7E0-1BC0171FCD32}"/>
    <cellStyle name="Percent 23 4" xfId="6846" xr:uid="{679E9636-A7A6-45BF-83E5-02BED944D8FD}"/>
    <cellStyle name="Percent 23 4 2" xfId="13079" xr:uid="{F671A515-DC15-47F2-8B8B-57C6F542E78A}"/>
    <cellStyle name="Percent 23 4 2 2" xfId="50928" xr:uid="{9934E151-ECB3-4D4B-90FA-C33E913A2613}"/>
    <cellStyle name="Percent 23 4 2 3" xfId="32365" xr:uid="{B1CBE724-DF56-494B-AF3F-2620CDEE4991}"/>
    <cellStyle name="Percent 23 4 3" xfId="15710" xr:uid="{D4E4EB97-0CAB-4D1B-A761-853899B4395F}"/>
    <cellStyle name="Percent 23 4 3 2" xfId="50929" xr:uid="{C52EB3A0-A592-4028-842C-EEE38D0A1102}"/>
    <cellStyle name="Percent 23 4 3 3" xfId="32364" xr:uid="{5CD5E053-E57F-47B3-88D1-AB13C2C4D38D}"/>
    <cellStyle name="Percent 23 4 4" xfId="11774" xr:uid="{7ABA4284-0811-4233-988E-01DD08AC2AA9}"/>
    <cellStyle name="Percent 23 4 5" xfId="50930" xr:uid="{A7DAD0BC-DBA4-4315-A26F-CEEB822DF1A5}"/>
    <cellStyle name="Percent 23 4 6" xfId="50931" xr:uid="{F29E4478-4A20-4204-86E1-61F81133902B}"/>
    <cellStyle name="Percent 23 4 7" xfId="50932" xr:uid="{C1FF10F9-5270-4DC7-84AF-C365E4D1A554}"/>
    <cellStyle name="Percent 23 4 8" xfId="50927" xr:uid="{B415F4BA-62A9-4E34-9E1B-EB8D589A68EA}"/>
    <cellStyle name="Percent 23 5" xfId="6847" xr:uid="{F77DEBE8-EB45-4A83-ADFC-7A5A07AC21D4}"/>
    <cellStyle name="Percent 23 5 2" xfId="13080" xr:uid="{258773D5-57ED-4779-8A21-41A6200741D2}"/>
    <cellStyle name="Percent 23 5 2 2" xfId="50934" xr:uid="{13C54EAB-D128-45D6-A8B6-2A915DF8BE76}"/>
    <cellStyle name="Percent 23 5 2 3" xfId="32367" xr:uid="{A1A95BB6-697A-428B-B255-CECE20244FA8}"/>
    <cellStyle name="Percent 23 5 3" xfId="15459" xr:uid="{3FCC5E72-4409-465D-8AE0-9FCF8A11CA80}"/>
    <cellStyle name="Percent 23 5 3 2" xfId="50935" xr:uid="{FD9BD09A-363C-4DF9-93D0-EF3BA24A7CF1}"/>
    <cellStyle name="Percent 23 5 3 3" xfId="32366" xr:uid="{BC964F97-017B-4516-9DF8-5F9968ED9151}"/>
    <cellStyle name="Percent 23 5 4" xfId="11775" xr:uid="{62355778-7312-447C-AE39-21941F922B98}"/>
    <cellStyle name="Percent 23 5 5" xfId="50936" xr:uid="{EAE5DCE9-4C4C-4726-A897-F70D7FC74AFF}"/>
    <cellStyle name="Percent 23 5 6" xfId="50937" xr:uid="{6992444F-4BF4-438A-A0C2-B0F8317DE381}"/>
    <cellStyle name="Percent 23 5 7" xfId="50938" xr:uid="{6106EA08-B2A0-4E39-944B-D0DF76D4D163}"/>
    <cellStyle name="Percent 23 5 8" xfId="50933" xr:uid="{52BED9B8-70C1-41C2-974B-F2340D9B46BA}"/>
    <cellStyle name="Percent 23 6" xfId="6848" xr:uid="{65FD1C52-D468-480F-B66C-F371944403B6}"/>
    <cellStyle name="Percent 23 6 2" xfId="13081" xr:uid="{541AA8B0-52EE-4217-B5B7-16CC1B3E532E}"/>
    <cellStyle name="Percent 23 6 2 2" xfId="50940" xr:uid="{47F95D1D-5060-44AC-B23F-6BCB53D96D87}"/>
    <cellStyle name="Percent 23 6 2 3" xfId="32369" xr:uid="{BEB82A41-F9BE-46DE-B3DA-CE80F220A9C0}"/>
    <cellStyle name="Percent 23 6 3" xfId="19530" xr:uid="{A1F2B7F5-CBDD-490B-A6A4-3B2C5F7C5906}"/>
    <cellStyle name="Percent 23 6 3 2" xfId="50941" xr:uid="{DF279612-41F8-4A9A-A7EC-13D4CC2AD414}"/>
    <cellStyle name="Percent 23 6 3 3" xfId="32368" xr:uid="{32BFAC34-06BA-4D4F-BDED-3424B76C9397}"/>
    <cellStyle name="Percent 23 6 4" xfId="11776" xr:uid="{78A334EB-51AA-4A34-98E0-0CD6981E7284}"/>
    <cellStyle name="Percent 23 6 5" xfId="50942" xr:uid="{24307160-D636-48BB-82FC-D90FDBE1D20E}"/>
    <cellStyle name="Percent 23 6 6" xfId="50943" xr:uid="{5ECEFA71-0895-45E9-91BB-CC312222EF7B}"/>
    <cellStyle name="Percent 23 6 7" xfId="50944" xr:uid="{73BBF707-1378-4FA5-8439-C98A6908432E}"/>
    <cellStyle name="Percent 23 6 8" xfId="50939" xr:uid="{A0B8B032-55F1-4BB3-A49A-2078C2C6A219}"/>
    <cellStyle name="Percent 23 7" xfId="6849" xr:uid="{77BF3A3C-7C8F-4B72-9494-AC501693DCAE}"/>
    <cellStyle name="Percent 23 7 10" xfId="50945" xr:uid="{568C9B01-E891-485B-8F95-DB9E31C0446F}"/>
    <cellStyle name="Percent 23 7 2" xfId="6850" xr:uid="{B76BA576-CAA2-40FB-BB1E-E3B606402B36}"/>
    <cellStyle name="Percent 23 7 2 2" xfId="13083" xr:uid="{B45D7E82-E5C9-4DDC-AFFB-D6F6987527C9}"/>
    <cellStyle name="Percent 23 7 2 2 2" xfId="50947" xr:uid="{61933820-DCF8-4F05-82DE-44B828B6BD9B}"/>
    <cellStyle name="Percent 23 7 2 2 3" xfId="32372" xr:uid="{4B10957F-9D93-4235-9679-B2B77DCDB8E8}"/>
    <cellStyle name="Percent 23 7 2 3" xfId="19172" xr:uid="{15398BAE-0232-4E05-AC8A-EDE97802AA91}"/>
    <cellStyle name="Percent 23 7 2 3 2" xfId="50948" xr:uid="{C93C9B7C-240D-423B-B281-607975D2EB36}"/>
    <cellStyle name="Percent 23 7 2 3 3" xfId="32371" xr:uid="{43F8A435-88B0-40A6-A312-7A12E52B70B8}"/>
    <cellStyle name="Percent 23 7 2 4" xfId="11778" xr:uid="{EA3F6200-1075-45A2-8A72-923BC209AFA2}"/>
    <cellStyle name="Percent 23 7 2 5" xfId="50949" xr:uid="{4BCDCA74-3DAA-41C8-93A3-29FA7261F511}"/>
    <cellStyle name="Percent 23 7 2 6" xfId="50950" xr:uid="{B8D6A2E1-E6F7-43DD-8CF8-36DE68EE5605}"/>
    <cellStyle name="Percent 23 7 2 7" xfId="50951" xr:uid="{B4736F58-52DE-400D-9E5E-8F75384406BF}"/>
    <cellStyle name="Percent 23 7 2 8" xfId="50946" xr:uid="{E63DC86B-7795-4E75-94DA-DE270965731A}"/>
    <cellStyle name="Percent 23 7 3" xfId="6851" xr:uid="{654D8E03-9D1C-4BF1-8AA0-A4D7AC4CA36A}"/>
    <cellStyle name="Percent 23 7 3 2" xfId="13084" xr:uid="{223F1E07-5DD8-430E-8A7E-164240C87136}"/>
    <cellStyle name="Percent 23 7 3 2 2" xfId="50953" xr:uid="{CF9846C3-C45B-4A9E-853C-76DD41A22287}"/>
    <cellStyle name="Percent 23 7 3 2 3" xfId="32374" xr:uid="{6321D00E-1A45-446B-B694-8993C91926F2}"/>
    <cellStyle name="Percent 23 7 3 3" xfId="19112" xr:uid="{4797428A-B407-440E-99EF-AED8ABA42A2B}"/>
    <cellStyle name="Percent 23 7 3 3 2" xfId="50954" xr:uid="{FD60A2EB-0B05-4066-A339-F153BCB13F2D}"/>
    <cellStyle name="Percent 23 7 3 3 3" xfId="32373" xr:uid="{50E2A8EE-5F05-475C-A3E4-80994D296A1A}"/>
    <cellStyle name="Percent 23 7 3 4" xfId="11779" xr:uid="{13C978E5-F7F5-4430-BB17-8187CAFF08E7}"/>
    <cellStyle name="Percent 23 7 3 5" xfId="50955" xr:uid="{FA100082-A9A8-4D59-B2E1-78227E743035}"/>
    <cellStyle name="Percent 23 7 3 6" xfId="50956" xr:uid="{2CDE8108-C5AB-4104-A818-A4C61F0F9BDD}"/>
    <cellStyle name="Percent 23 7 3 7" xfId="50957" xr:uid="{F7C51F27-91FD-4605-B31F-7881FCABB396}"/>
    <cellStyle name="Percent 23 7 3 8" xfId="50952" xr:uid="{7DE563EA-2CA7-4EC0-9D5C-FE5AE435EF36}"/>
    <cellStyle name="Percent 23 7 4" xfId="13082" xr:uid="{305870E4-AB3C-4957-8062-B122B383B52B}"/>
    <cellStyle name="Percent 23 7 4 2" xfId="50958" xr:uid="{DB8EA4F2-086F-4354-9A67-F3F39FD815FB}"/>
    <cellStyle name="Percent 23 7 4 3" xfId="32375" xr:uid="{8E9D0BF2-99F3-4E20-A705-073F5F6A36D0}"/>
    <cellStyle name="Percent 23 7 5" xfId="19314" xr:uid="{D00B2157-F20D-483F-A080-F5A062981477}"/>
    <cellStyle name="Percent 23 7 5 2" xfId="50959" xr:uid="{D1D5EEEA-2201-4EC4-8D00-BA1A67E10470}"/>
    <cellStyle name="Percent 23 7 5 3" xfId="32370" xr:uid="{C8BBACA7-245B-476F-BDEB-560D96AA6695}"/>
    <cellStyle name="Percent 23 7 6" xfId="11777" xr:uid="{B8E17DBA-F95E-49B8-A39F-A9B426145150}"/>
    <cellStyle name="Percent 23 7 7" xfId="50960" xr:uid="{57938617-D9F4-4617-8E7A-48717E55FD12}"/>
    <cellStyle name="Percent 23 7 8" xfId="50961" xr:uid="{DD041D06-FDC0-4F05-878B-23A777FFB527}"/>
    <cellStyle name="Percent 23 7 9" xfId="50962" xr:uid="{770DB328-D496-488E-981A-A5AEFB72E706}"/>
    <cellStyle name="Percent 23 8" xfId="13076" xr:uid="{603F1547-DD63-4791-AB3A-43E72F5997B9}"/>
    <cellStyle name="Percent 23 8 2" xfId="50963" xr:uid="{5C8BF3F5-EB2F-4388-B1A4-53B17DF7E805}"/>
    <cellStyle name="Percent 23 8 3" xfId="32376" xr:uid="{9DA54B88-AFCE-4ABA-AE36-10479EBBF997}"/>
    <cellStyle name="Percent 23 9" xfId="19135" xr:uid="{A562E31B-5BBE-43A8-99FE-740AC6F5C51D}"/>
    <cellStyle name="Percent 23 9 2" xfId="50964" xr:uid="{0F3809C5-D8DB-4B49-8BE4-088FDFECB367}"/>
    <cellStyle name="Percent 23 9 3" xfId="32359" xr:uid="{528091D2-29C1-4CEF-B40B-9B26314313CE}"/>
    <cellStyle name="Percent 24" xfId="7888" xr:uid="{5F8E7143-DDFD-4BD8-B63C-053C0C577E38}"/>
    <cellStyle name="Percent 24 10" xfId="9536" xr:uid="{D17B1105-4863-4793-9B94-505A52634D17}"/>
    <cellStyle name="Percent 24 10 2" xfId="10807" xr:uid="{178693BF-CE9F-496F-9FE5-0AD88A9B8DF1}"/>
    <cellStyle name="Percent 24 10 2 2" xfId="19035" xr:uid="{48B39235-5490-4144-8F3E-1FC4C31ACFDB}"/>
    <cellStyle name="Percent 24 10 2 2 2" xfId="25547" xr:uid="{82732E76-5D81-408B-A8AE-B7098B65483A}"/>
    <cellStyle name="Percent 24 10 2 3" xfId="22712" xr:uid="{325C07D7-FBD4-4F77-8775-C59C99D55F80}"/>
    <cellStyle name="Percent 24 10 3" xfId="17766" xr:uid="{4ABB0031-0F93-4D01-B897-7F25FF40E981}"/>
    <cellStyle name="Percent 24 10 3 2" xfId="24291" xr:uid="{0DE2B83E-D34B-456F-99ED-CFEC4AB928E6}"/>
    <cellStyle name="Percent 24 10 4" xfId="21456" xr:uid="{CD84AD59-AEB0-40EA-B8DD-B982C4143BE5}"/>
    <cellStyle name="Percent 24 10 5" xfId="50965" xr:uid="{5C5C369E-9833-41FE-8C25-2EC890912C8D}"/>
    <cellStyle name="Percent 24 11" xfId="9754" xr:uid="{2F86A8DA-229F-4333-A853-7DB6F33CC725}"/>
    <cellStyle name="Percent 24 11 2" xfId="17982" xr:uid="{2BA31F8B-C719-47E6-9A07-851AC886EF5C}"/>
    <cellStyle name="Percent 24 11 2 2" xfId="24494" xr:uid="{D2626662-B390-4F99-9721-3C4C533BBA48}"/>
    <cellStyle name="Percent 24 11 3" xfId="21659" xr:uid="{83F49DAA-FD3C-4197-B6C3-F070FAAA7B99}"/>
    <cellStyle name="Percent 24 12" xfId="16776" xr:uid="{40732F6C-E9FD-43B0-BDC9-16648C80B128}"/>
    <cellStyle name="Percent 24 12 2" xfId="23475" xr:uid="{8747A1E9-256F-4F7E-90F6-AF971AB9877F}"/>
    <cellStyle name="Percent 24 13" xfId="16777" xr:uid="{A083587A-1065-4F43-8087-552EBFEDF6B8}"/>
    <cellStyle name="Percent 24 14" xfId="11780" xr:uid="{0FC7D8E2-D713-40F2-970E-A90444858774}"/>
    <cellStyle name="Percent 24 15" xfId="20097" xr:uid="{48E8BC0D-A9E8-44E3-AF76-8AB86F96B1DC}"/>
    <cellStyle name="Percent 24 16" xfId="49383" xr:uid="{34405AF9-736C-47E9-8163-FDACBB70DB4B}"/>
    <cellStyle name="Percent 24 2" xfId="6852" xr:uid="{1C7B840F-DBAA-4506-9FB3-A1718B9B48CE}"/>
    <cellStyle name="Percent 24 2 2" xfId="13085" xr:uid="{74F57A89-31D7-4976-851F-27B74D1E2FA8}"/>
    <cellStyle name="Percent 24 2 2 2" xfId="50967" xr:uid="{ECFBFACC-7E30-4DB2-8718-86A8C56D63D0}"/>
    <cellStyle name="Percent 24 2 2 3" xfId="32378" xr:uid="{E3E2EB6E-E503-407A-9B95-58DE83A30EF8}"/>
    <cellStyle name="Percent 24 2 3" xfId="16681" xr:uid="{43F2AE90-0C6A-4132-80BE-D181C757A995}"/>
    <cellStyle name="Percent 24 2 3 2" xfId="50968" xr:uid="{99ECFCC1-2451-4990-BEBE-65984CAEEDCC}"/>
    <cellStyle name="Percent 24 2 3 3" xfId="32377" xr:uid="{995FB277-8326-4344-B5E3-4981325D1316}"/>
    <cellStyle name="Percent 24 2 4" xfId="11781" xr:uid="{36BCABAF-463A-4964-93CC-ADA0B6C6AB97}"/>
    <cellStyle name="Percent 24 2 5" xfId="50969" xr:uid="{C117939F-9C38-48B8-B21A-5B0E1A6BA306}"/>
    <cellStyle name="Percent 24 2 6" xfId="50970" xr:uid="{11A83620-41E3-40AC-88F0-AF2F316059A9}"/>
    <cellStyle name="Percent 24 2 7" xfId="50971" xr:uid="{2FB05863-DABE-44D3-8A1F-1A636F99B674}"/>
    <cellStyle name="Percent 24 2 8" xfId="50966" xr:uid="{CDEC764B-AB47-4A32-89EA-146CD71D957A}"/>
    <cellStyle name="Percent 24 3" xfId="6853" xr:uid="{195EA5F7-88F8-4BB2-8830-BD86481B53A7}"/>
    <cellStyle name="Percent 24 3 2" xfId="13086" xr:uid="{2E1F9482-7163-411F-8348-8805CCBA19FC}"/>
    <cellStyle name="Percent 24 3 2 2" xfId="50973" xr:uid="{267952DA-2BC5-4AAA-ABE0-9F73F5DA470B}"/>
    <cellStyle name="Percent 24 3 2 3" xfId="32380" xr:uid="{943E9A5D-EBE5-45C5-8E20-CB1B40AAEFC7}"/>
    <cellStyle name="Percent 24 3 3" xfId="15740" xr:uid="{F678876C-F39B-4826-889C-08BB138CAFF2}"/>
    <cellStyle name="Percent 24 3 3 2" xfId="50974" xr:uid="{B6CF97AD-B988-47FE-AB98-648B36D0759E}"/>
    <cellStyle name="Percent 24 3 3 3" xfId="32379" xr:uid="{9CB7D171-CD4E-4B10-83DF-044A01EC3421}"/>
    <cellStyle name="Percent 24 3 4" xfId="11782" xr:uid="{0609FB33-5455-484A-A8E0-236C98DB6D4B}"/>
    <cellStyle name="Percent 24 3 5" xfId="50975" xr:uid="{8BF7214E-C934-4830-9F49-B5DF3B047E28}"/>
    <cellStyle name="Percent 24 3 6" xfId="50976" xr:uid="{44F94074-0FAC-4C3F-9273-09F6B0D015A8}"/>
    <cellStyle name="Percent 24 3 7" xfId="50977" xr:uid="{F13589AA-5A44-443A-973B-200DE2ABEEDE}"/>
    <cellStyle name="Percent 24 3 8" xfId="50972" xr:uid="{F92068CD-201C-47CB-A551-7B00F4B38EDA}"/>
    <cellStyle name="Percent 24 4" xfId="6854" xr:uid="{05BD45A2-7B89-42B4-903A-B4904E66EAEF}"/>
    <cellStyle name="Percent 24 4 2" xfId="13087" xr:uid="{196B8A6E-1B00-48E7-8A25-BE37CDACAA32}"/>
    <cellStyle name="Percent 24 4 2 2" xfId="50979" xr:uid="{345E72AB-EB8C-410F-890A-0FFA45F7A188}"/>
    <cellStyle name="Percent 24 4 2 3" xfId="32382" xr:uid="{9F454B63-9DAE-42A1-98B0-6486FF37DD5E}"/>
    <cellStyle name="Percent 24 4 3" xfId="16382" xr:uid="{35791FD2-1C94-468F-B281-3C2EFF2E34E0}"/>
    <cellStyle name="Percent 24 4 3 2" xfId="50980" xr:uid="{D8661638-C816-45D1-B316-A879A6FD072B}"/>
    <cellStyle name="Percent 24 4 3 3" xfId="32381" xr:uid="{88FA1125-7CD2-4439-811A-CC145B0F9737}"/>
    <cellStyle name="Percent 24 4 4" xfId="11783" xr:uid="{D3CE448C-3AC8-430F-AF6C-FF02B0126FAD}"/>
    <cellStyle name="Percent 24 4 5" xfId="50981" xr:uid="{2B3D3F80-8E7C-4BF8-8864-CB361EC2A7C3}"/>
    <cellStyle name="Percent 24 4 6" xfId="50982" xr:uid="{15CC9372-9723-4260-9C74-048F5DFEC158}"/>
    <cellStyle name="Percent 24 4 7" xfId="50983" xr:uid="{B7640020-5E9A-42B1-837C-23961A4E1C9A}"/>
    <cellStyle name="Percent 24 4 8" xfId="50978" xr:uid="{DE87DD2F-1946-49A8-9DA0-B73516B228CE}"/>
    <cellStyle name="Percent 24 5" xfId="6855" xr:uid="{E51F2DC0-8251-43BE-A312-29ABF878A1DF}"/>
    <cellStyle name="Percent 24 5 2" xfId="13088" xr:uid="{33F281F8-3A8D-4B00-BAB2-648E769DCAF7}"/>
    <cellStyle name="Percent 24 5 2 2" xfId="50985" xr:uid="{19A5F203-9FCF-4A18-A935-5C1404264679}"/>
    <cellStyle name="Percent 24 5 2 3" xfId="32384" xr:uid="{207A21A8-E3EA-40F4-8487-B8D7AE17C6EA}"/>
    <cellStyle name="Percent 24 5 3" xfId="15559" xr:uid="{5DB56B56-BE87-48DA-9284-C769A97621E8}"/>
    <cellStyle name="Percent 24 5 3 2" xfId="50986" xr:uid="{A2D2F481-A365-4FE8-840E-4A575624BAD6}"/>
    <cellStyle name="Percent 24 5 3 3" xfId="32383" xr:uid="{38E206DC-424F-4DFF-A6AD-0C7667E5573A}"/>
    <cellStyle name="Percent 24 5 4" xfId="11784" xr:uid="{1C89D9B1-4ACB-44DA-BED5-FDC463A1A27C}"/>
    <cellStyle name="Percent 24 5 5" xfId="50987" xr:uid="{564BB7FD-8693-4BD8-B0B2-CFCB4A160C0D}"/>
    <cellStyle name="Percent 24 5 6" xfId="50988" xr:uid="{11540214-1456-4E8D-9163-0872EB2A0EEE}"/>
    <cellStyle name="Percent 24 5 7" xfId="50989" xr:uid="{A7C62389-DD7C-42C6-B559-A30756ECCDB3}"/>
    <cellStyle name="Percent 24 5 8" xfId="50984" xr:uid="{7FE8FD2E-9A81-41CC-A350-638D92DC15A7}"/>
    <cellStyle name="Percent 24 6" xfId="6856" xr:uid="{B09653E9-55F5-4D53-8B55-C1F19621C83B}"/>
    <cellStyle name="Percent 24 6 2" xfId="13089" xr:uid="{BE3B9561-52C4-4FBD-83F1-EAF784F5E4D8}"/>
    <cellStyle name="Percent 24 6 2 2" xfId="50991" xr:uid="{F6DC2506-7BE8-442B-AA4D-9BE10448E58C}"/>
    <cellStyle name="Percent 24 6 2 3" xfId="32386" xr:uid="{10BE7F6B-5840-41CB-A4F9-78240A0EA1CE}"/>
    <cellStyle name="Percent 24 6 3" xfId="19279" xr:uid="{2C1D7547-7B6E-4DCC-8AF1-3FC4E169FDB2}"/>
    <cellStyle name="Percent 24 6 3 2" xfId="50992" xr:uid="{C64D8C0C-2F2D-4BCA-82C2-5E7EB79EA68A}"/>
    <cellStyle name="Percent 24 6 3 3" xfId="32385" xr:uid="{AD0BA7AC-21FE-49ED-BBE8-1672B750ABE7}"/>
    <cellStyle name="Percent 24 6 4" xfId="11785" xr:uid="{D42158BF-58DA-4FA4-946A-C35F0293266D}"/>
    <cellStyle name="Percent 24 6 5" xfId="50993" xr:uid="{9F54C8DC-5A9A-4F30-8203-A7F98CC38DEF}"/>
    <cellStyle name="Percent 24 6 6" xfId="50994" xr:uid="{EE21A425-EFBE-492B-BD0F-DA4A1D569732}"/>
    <cellStyle name="Percent 24 6 7" xfId="50995" xr:uid="{B7E4D079-8CD2-45ED-88F9-33E3284F1AF2}"/>
    <cellStyle name="Percent 24 6 8" xfId="50990" xr:uid="{CE2B0A06-7F91-420A-8068-83E4E0D910E3}"/>
    <cellStyle name="Percent 24 7" xfId="6857" xr:uid="{35CFA9C6-5814-490B-96A1-62AA2C82E6D1}"/>
    <cellStyle name="Percent 24 7 10" xfId="50996" xr:uid="{E2B9A5A2-2D0E-45E7-9049-404D3E9C333D}"/>
    <cellStyle name="Percent 24 7 2" xfId="6858" xr:uid="{94F0A678-AABB-4161-A322-56AD9235F35A}"/>
    <cellStyle name="Percent 24 7 2 2" xfId="13091" xr:uid="{A824AC84-E3FC-4A00-A1C2-7E22C046616D}"/>
    <cellStyle name="Percent 24 7 2 2 2" xfId="50998" xr:uid="{EE2E9E10-099C-4C07-A24E-5E13D362B922}"/>
    <cellStyle name="Percent 24 7 2 2 3" xfId="32389" xr:uid="{16A58D48-C021-44C9-8501-A11EFA58C657}"/>
    <cellStyle name="Percent 24 7 2 3" xfId="19069" xr:uid="{FD0D4AD6-5796-405C-866C-A975E51A5753}"/>
    <cellStyle name="Percent 24 7 2 3 2" xfId="50999" xr:uid="{56105D39-1BFA-4F35-932C-8C348F461071}"/>
    <cellStyle name="Percent 24 7 2 3 3" xfId="32388" xr:uid="{66463983-09EC-42A5-890B-FBBAE965D9FA}"/>
    <cellStyle name="Percent 24 7 2 4" xfId="11787" xr:uid="{BFECA2F0-3648-40CD-9B0E-433A10A7AC6E}"/>
    <cellStyle name="Percent 24 7 2 5" xfId="51000" xr:uid="{E4A73581-FD23-4D01-8435-0E49F8368028}"/>
    <cellStyle name="Percent 24 7 2 6" xfId="51001" xr:uid="{E38399F8-6273-4B2C-834D-B3A277445F91}"/>
    <cellStyle name="Percent 24 7 2 7" xfId="51002" xr:uid="{8F18E4C1-A05F-42AD-B8E2-9B566AB4C2F3}"/>
    <cellStyle name="Percent 24 7 2 8" xfId="50997" xr:uid="{497EAB61-F6D9-44DD-87E1-037F66859429}"/>
    <cellStyle name="Percent 24 7 3" xfId="6859" xr:uid="{52BE53D1-08AB-4527-BB53-1AB359C52736}"/>
    <cellStyle name="Percent 24 7 3 2" xfId="13092" xr:uid="{9CD2E209-4137-4AA2-87FA-21F030821E82}"/>
    <cellStyle name="Percent 24 7 3 2 2" xfId="51004" xr:uid="{A2BFF444-6177-414E-9978-DDB896DBA674}"/>
    <cellStyle name="Percent 24 7 3 2 3" xfId="32391" xr:uid="{D983893E-4C38-462D-B88F-722AD2A06421}"/>
    <cellStyle name="Percent 24 7 3 3" xfId="19323" xr:uid="{FBA8EABD-C693-429D-8BAF-31BF6B15BFF2}"/>
    <cellStyle name="Percent 24 7 3 3 2" xfId="51005" xr:uid="{41E7EB39-457C-4263-93EC-D854D8926C35}"/>
    <cellStyle name="Percent 24 7 3 3 3" xfId="32390" xr:uid="{EC089A42-75E0-4E5B-B90D-6C06C0C3CAAF}"/>
    <cellStyle name="Percent 24 7 3 4" xfId="11788" xr:uid="{42D7BE62-D030-4324-97E7-E751E8695601}"/>
    <cellStyle name="Percent 24 7 3 5" xfId="51006" xr:uid="{15D1AEA9-7FD1-4998-AAEC-1E0861644CDD}"/>
    <cellStyle name="Percent 24 7 3 6" xfId="51007" xr:uid="{3406B897-8AD8-4A5A-83F2-1919EF3FC55E}"/>
    <cellStyle name="Percent 24 7 3 7" xfId="51008" xr:uid="{21681679-E623-4D4F-8EB0-7698F7305832}"/>
    <cellStyle name="Percent 24 7 3 8" xfId="51003" xr:uid="{12F6C87C-2B0C-41FE-80C7-403DE3C6DCE8}"/>
    <cellStyle name="Percent 24 7 4" xfId="13090" xr:uid="{432C10CB-8301-4784-B530-AB3076C9EAFC}"/>
    <cellStyle name="Percent 24 7 4 2" xfId="51009" xr:uid="{7D45159C-C67D-4E9A-A01F-94AB31BA2FA3}"/>
    <cellStyle name="Percent 24 7 4 3" xfId="32392" xr:uid="{E14D3FB1-E576-41C0-8542-6AA1615F87E1}"/>
    <cellStyle name="Percent 24 7 5" xfId="16656" xr:uid="{3F692856-2187-4E3B-87CC-A4F7018366E8}"/>
    <cellStyle name="Percent 24 7 5 2" xfId="51010" xr:uid="{9CEDB5AE-6E75-4A7B-A4C8-BC1783C2596A}"/>
    <cellStyle name="Percent 24 7 5 3" xfId="32387" xr:uid="{B342D252-7041-4E9D-8483-949A8C5D225B}"/>
    <cellStyle name="Percent 24 7 6" xfId="11786" xr:uid="{CD2C46A3-5A91-421C-87EB-0D17E9769A2F}"/>
    <cellStyle name="Percent 24 7 7" xfId="51011" xr:uid="{8669D022-5654-4B27-8B9C-96A5386077FB}"/>
    <cellStyle name="Percent 24 7 8" xfId="51012" xr:uid="{10723F84-4C71-4598-A331-0C1C6092B7ED}"/>
    <cellStyle name="Percent 24 7 9" xfId="51013" xr:uid="{BF17D56A-BD70-49BC-B296-9565ABB4171D}"/>
    <cellStyle name="Percent 24 8" xfId="8101" xr:uid="{1C11F091-E023-406A-9128-8FBA282A1C10}"/>
    <cellStyle name="Percent 24 8 2" xfId="8519" xr:uid="{7FA8EFF9-5B2E-4B49-AC3E-C8B774543DA6}"/>
    <cellStyle name="Percent 24 8 2 2" xfId="10381" xr:uid="{B4046954-3CA5-49CA-8A9E-9F1B0035C6CC}"/>
    <cellStyle name="Percent 24 8 2 2 2" xfId="18609" xr:uid="{E1DACEA3-2EAA-4B17-9648-7C9B16CCD268}"/>
    <cellStyle name="Percent 24 8 2 2 2 2" xfId="25121" xr:uid="{E260316F-3352-411D-AD75-87C1EBFEBCE5}"/>
    <cellStyle name="Percent 24 8 2 2 3" xfId="22286" xr:uid="{FE894088-ED18-411F-963B-8E93172C83B3}"/>
    <cellStyle name="Percent 24 8 2 3" xfId="17199" xr:uid="{DC5CD04F-21E5-42BC-9E67-C4FA0118A9BB}"/>
    <cellStyle name="Percent 24 8 2 3 2" xfId="23856" xr:uid="{CDD90865-0219-4CCA-B28D-0D2D05BCE311}"/>
    <cellStyle name="Percent 24 8 2 4" xfId="20724" xr:uid="{2A9CA081-4362-482E-B4AF-4DF509D4FFE3}"/>
    <cellStyle name="Percent 24 8 3" xfId="9537" xr:uid="{3960B7FF-B0FA-4E55-9923-7661E9A79294}"/>
    <cellStyle name="Percent 24 8 3 2" xfId="10808" xr:uid="{021D8C87-9319-416B-BF3D-AC4C680E7B27}"/>
    <cellStyle name="Percent 24 8 3 2 2" xfId="19036" xr:uid="{B4D695E7-6C7C-4C44-A9FE-BDE22E21095D}"/>
    <cellStyle name="Percent 24 8 3 2 2 2" xfId="25548" xr:uid="{0BCCD858-BCAC-4D97-8740-F65085BA409E}"/>
    <cellStyle name="Percent 24 8 3 2 3" xfId="22713" xr:uid="{6B2564D6-3B8A-431A-993F-0C53CCCA792B}"/>
    <cellStyle name="Percent 24 8 3 3" xfId="17767" xr:uid="{6AC85D5E-34DD-4B1F-827F-E30F05B03A7A}"/>
    <cellStyle name="Percent 24 8 3 3 2" xfId="24292" xr:uid="{75A26CE6-C675-4FE9-B8A9-CC26A28DC3AB}"/>
    <cellStyle name="Percent 24 8 3 4" xfId="21457" xr:uid="{AE2DBBE6-70E9-49F4-B37E-59561BC9E852}"/>
    <cellStyle name="Percent 24 8 4" xfId="9963" xr:uid="{6EBEBB02-F1EB-448B-8B94-AFA1406E2327}"/>
    <cellStyle name="Percent 24 8 4 2" xfId="18191" xr:uid="{6A1BF2EE-94A3-4549-9F88-7A7CC3AE44A9}"/>
    <cellStyle name="Percent 24 8 4 2 2" xfId="24703" xr:uid="{63630746-F1B4-4D42-A2E1-F47D10F8AFB2}"/>
    <cellStyle name="Percent 24 8 4 3" xfId="21868" xr:uid="{66DECA85-C9CB-4F76-8FDA-C2DC26559F01}"/>
    <cellStyle name="Percent 24 8 5" xfId="16821" xr:uid="{0EA4416A-7760-49CB-95AE-43A3CDF51D08}"/>
    <cellStyle name="Percent 24 8 5 2" xfId="23482" xr:uid="{6ED78E8C-3D7A-49AE-A7A7-BB02A353519C}"/>
    <cellStyle name="Percent 24 8 6" xfId="19241" xr:uid="{794363DC-D4D6-4861-9241-E10249F6AE02}"/>
    <cellStyle name="Percent 24 8 7" xfId="11789" xr:uid="{2F5FA9B7-ECFA-4CDC-BF35-FA96B9151C8F}"/>
    <cellStyle name="Percent 24 8 8" xfId="20306" xr:uid="{BA7C886A-B0CA-4E75-868C-70E06DEA08D2}"/>
    <cellStyle name="Percent 24 9" xfId="8310" xr:uid="{4B9D3123-D0AD-47E8-8DF9-D18D9FB2C065}"/>
    <cellStyle name="Percent 24 9 2" xfId="10172" xr:uid="{3C770272-695B-4BDE-8DFB-8013D7883E56}"/>
    <cellStyle name="Percent 24 9 2 2" xfId="18400" xr:uid="{E5CE2A7C-C2B4-48B5-B5CA-BC8EB9224360}"/>
    <cellStyle name="Percent 24 9 2 2 2" xfId="24912" xr:uid="{3CBF9E02-3F72-4765-BA46-33BA18B750D2}"/>
    <cellStyle name="Percent 24 9 2 3" xfId="22077" xr:uid="{25038865-D22C-4A0A-9CE9-1C92939B0DDE}"/>
    <cellStyle name="Percent 24 9 3" xfId="16990" xr:uid="{3D5238BD-0DF4-4339-B7FF-E6FE126CB49F}"/>
    <cellStyle name="Percent 24 9 3 2" xfId="23647" xr:uid="{674A536E-B62E-45B5-98F5-D602DF16C50E}"/>
    <cellStyle name="Percent 24 9 4" xfId="20515" xr:uid="{56203B15-1AE8-443B-B93E-0D4C0A637761}"/>
    <cellStyle name="Percent 24 9 5" xfId="51014" xr:uid="{D1D8036F-AB31-46B1-85C8-9BDA9F4D105A}"/>
    <cellStyle name="Percent 25" xfId="6860" xr:uid="{29C81C19-E38D-47C6-9650-961E131BF13F}"/>
    <cellStyle name="Percent 25 10" xfId="11790" xr:uid="{1886A108-6C06-45AA-A6C3-982CEB3D936A}"/>
    <cellStyle name="Percent 25 11" xfId="51016" xr:uid="{83997275-AD23-4FCE-BE0B-F90449F5FEA2}"/>
    <cellStyle name="Percent 25 12" xfId="51017" xr:uid="{45062F88-FCBF-4A09-BB48-8C9E8F7B8092}"/>
    <cellStyle name="Percent 25 13" xfId="51018" xr:uid="{42955A59-3151-4661-B0CD-DE8B336EF1BD}"/>
    <cellStyle name="Percent 25 14" xfId="51015" xr:uid="{62A1D5BB-1F81-412B-95B9-6054680950F0}"/>
    <cellStyle name="Percent 25 2" xfId="6861" xr:uid="{CC58A1E2-6BCD-46CD-8D85-CD8E9CA6F658}"/>
    <cellStyle name="Percent 25 2 2" xfId="13094" xr:uid="{CBC9A6D2-83D2-4AFB-BE03-76A5A622C624}"/>
    <cellStyle name="Percent 25 2 2 2" xfId="51020" xr:uid="{703B6249-2D22-4BDB-9936-888B077367E1}"/>
    <cellStyle name="Percent 25 2 2 3" xfId="32395" xr:uid="{6AE591E9-1273-4BCD-B23D-DB7FD6F0E0D3}"/>
    <cellStyle name="Percent 25 2 3" xfId="19542" xr:uid="{9D94FDE7-1FDE-4469-A403-0B3225FBDBE8}"/>
    <cellStyle name="Percent 25 2 3 2" xfId="51021" xr:uid="{E8D2F7E0-2387-4F98-8FE2-DB5EEB4B1EA4}"/>
    <cellStyle name="Percent 25 2 3 3" xfId="32394" xr:uid="{75A1B559-60B4-48BB-B083-46C507DBE462}"/>
    <cellStyle name="Percent 25 2 4" xfId="11791" xr:uid="{B44878E4-5371-4CA6-87E1-112C1F4608AF}"/>
    <cellStyle name="Percent 25 2 5" xfId="51022" xr:uid="{8563D1DB-07B8-46AC-8F71-3F7C63AACC8F}"/>
    <cellStyle name="Percent 25 2 6" xfId="51023" xr:uid="{1EA636A7-2D68-4DE0-9FBD-DEEC4C5F4341}"/>
    <cellStyle name="Percent 25 2 7" xfId="51024" xr:uid="{6D886B86-F436-4E77-B187-9772D9DC10C8}"/>
    <cellStyle name="Percent 25 2 8" xfId="51019" xr:uid="{262F4C8C-81A6-47DA-A6C1-1A1F4AA4A0C5}"/>
    <cellStyle name="Percent 25 3" xfId="6862" xr:uid="{BEF71816-A9FC-4079-9D91-8D1E97E52EE7}"/>
    <cellStyle name="Percent 25 3 2" xfId="13095" xr:uid="{6F67E829-6C81-4BAF-9F28-8968E76EE9FF}"/>
    <cellStyle name="Percent 25 3 2 2" xfId="51026" xr:uid="{CEFB5C7B-00EE-4BE3-829E-58D26C052E89}"/>
    <cellStyle name="Percent 25 3 2 3" xfId="32397" xr:uid="{374880A3-745E-4A29-8FEF-53F3A60818D1}"/>
    <cellStyle name="Percent 25 3 3" xfId="15646" xr:uid="{B99B51E4-6059-48FB-872C-5688DC3E18BE}"/>
    <cellStyle name="Percent 25 3 3 2" xfId="51027" xr:uid="{4FE6B7FA-88BD-428F-8D8D-7D3C65646AEC}"/>
    <cellStyle name="Percent 25 3 3 3" xfId="32396" xr:uid="{22E408EA-E689-4C7D-B14E-9E28B7B2405C}"/>
    <cellStyle name="Percent 25 3 4" xfId="11792" xr:uid="{D6E769A8-F2C4-4F97-BBC7-CC55CF57ED64}"/>
    <cellStyle name="Percent 25 3 5" xfId="51028" xr:uid="{C7BACCBC-7356-437A-A88D-CBA2C1A3EE78}"/>
    <cellStyle name="Percent 25 3 6" xfId="51029" xr:uid="{790DE634-1DBC-466C-BE81-914FA6AC9944}"/>
    <cellStyle name="Percent 25 3 7" xfId="51030" xr:uid="{7593E624-F742-44B1-8628-02449F129167}"/>
    <cellStyle name="Percent 25 3 8" xfId="51025" xr:uid="{CE5D350D-B111-4F80-8298-BA3857FEB484}"/>
    <cellStyle name="Percent 25 4" xfId="6863" xr:uid="{A66BB327-34FE-45F9-8DE3-DD8E888EA5D6}"/>
    <cellStyle name="Percent 25 4 2" xfId="13096" xr:uid="{4C72A8D7-356B-4BEE-86A7-4816A4CE7FD0}"/>
    <cellStyle name="Percent 25 4 2 2" xfId="51032" xr:uid="{134F69C7-110D-4D36-A507-6C03FC902C8F}"/>
    <cellStyle name="Percent 25 4 2 3" xfId="32399" xr:uid="{2872A63B-0292-4F74-97AB-F4F6F81C356C}"/>
    <cellStyle name="Percent 25 4 3" xfId="15432" xr:uid="{12188900-DBF6-42B6-956A-A9B0B6747928}"/>
    <cellStyle name="Percent 25 4 3 2" xfId="51033" xr:uid="{4982EEF3-8F64-4ACE-9323-9F4F0C73C014}"/>
    <cellStyle name="Percent 25 4 3 3" xfId="32398" xr:uid="{B5FAED0D-FFDC-4BBD-BBED-60E8872F2E80}"/>
    <cellStyle name="Percent 25 4 4" xfId="11793" xr:uid="{3BD90AED-040D-4446-94FB-C1BCE4F3192A}"/>
    <cellStyle name="Percent 25 4 5" xfId="51034" xr:uid="{5B8A8D96-B438-43EC-98A7-50B3C00C4553}"/>
    <cellStyle name="Percent 25 4 6" xfId="51035" xr:uid="{B77899F4-E3EA-42AB-8D20-6864BA6079B9}"/>
    <cellStyle name="Percent 25 4 7" xfId="51036" xr:uid="{D2FD0AB6-1291-4A05-B037-E8A766C18FC6}"/>
    <cellStyle name="Percent 25 4 8" xfId="51031" xr:uid="{F1CC94E8-95C3-4D42-89FE-83E181BA9FA5}"/>
    <cellStyle name="Percent 25 5" xfId="6864" xr:uid="{45856AFD-42C5-4BC1-AD3F-23DF2304C37F}"/>
    <cellStyle name="Percent 25 5 2" xfId="13097" xr:uid="{64B04BD9-E697-4E64-B3C4-5F5DFA95D234}"/>
    <cellStyle name="Percent 25 5 2 2" xfId="51038" xr:uid="{3758AE34-C636-440A-99F6-1117A7057D7D}"/>
    <cellStyle name="Percent 25 5 2 3" xfId="32401" xr:uid="{34774E43-A843-43E4-9C78-E6B774A55291}"/>
    <cellStyle name="Percent 25 5 3" xfId="16744" xr:uid="{74E8D5D1-D064-4F1F-8059-A0EC4FFF1B32}"/>
    <cellStyle name="Percent 25 5 3 2" xfId="51039" xr:uid="{05DB8D8D-BF7B-4C94-B942-ABE6DA8946EA}"/>
    <cellStyle name="Percent 25 5 3 3" xfId="32400" xr:uid="{67114B6C-7721-4664-ABC4-845A98790793}"/>
    <cellStyle name="Percent 25 5 4" xfId="11794" xr:uid="{FF827F13-2CB7-462D-B84D-0A3A1B98BD98}"/>
    <cellStyle name="Percent 25 5 5" xfId="51040" xr:uid="{3F5B4005-B7CF-4D74-BB1A-52A7BAA6C0DC}"/>
    <cellStyle name="Percent 25 5 6" xfId="51041" xr:uid="{3BF1CD3B-FF14-4BB7-AF46-DFC7B876E636}"/>
    <cellStyle name="Percent 25 5 7" xfId="51042" xr:uid="{00556ADF-6B05-461A-B78D-530025E72154}"/>
    <cellStyle name="Percent 25 5 8" xfId="51037" xr:uid="{D668B54B-18D7-4243-AB6E-04EE39555066}"/>
    <cellStyle name="Percent 25 6" xfId="6865" xr:uid="{7B36B9D4-68E8-408A-B195-43CA396AC0A3}"/>
    <cellStyle name="Percent 25 6 2" xfId="13098" xr:uid="{65CCB951-7B82-4E14-9EDC-BF6FAD3F8BE8}"/>
    <cellStyle name="Percent 25 6 2 2" xfId="51044" xr:uid="{519B22B2-C145-4D97-BABF-6C42985D9287}"/>
    <cellStyle name="Percent 25 6 2 3" xfId="32403" xr:uid="{897173B4-BCE4-4A14-A2F9-4FD42D32C945}"/>
    <cellStyle name="Percent 25 6 3" xfId="19449" xr:uid="{A804B6AB-7752-4EF2-9D12-05F7E62FDA36}"/>
    <cellStyle name="Percent 25 6 3 2" xfId="51045" xr:uid="{1E5ED1F0-3B3E-4CC8-AAB7-2670765400C2}"/>
    <cellStyle name="Percent 25 6 3 3" xfId="32402" xr:uid="{7A0956D0-1E58-45CC-994C-6DC8F555AA89}"/>
    <cellStyle name="Percent 25 6 4" xfId="11795" xr:uid="{D17B06DC-2143-442E-9023-7F32CE1D7A8E}"/>
    <cellStyle name="Percent 25 6 5" xfId="51046" xr:uid="{D4CDCFA6-658F-4D49-A131-5DDE56E017E6}"/>
    <cellStyle name="Percent 25 6 6" xfId="51047" xr:uid="{956D15BB-59B9-4C52-A034-FC9D7FBA9D45}"/>
    <cellStyle name="Percent 25 6 7" xfId="51048" xr:uid="{DE770A87-8D66-4E66-827E-8145BD367677}"/>
    <cellStyle name="Percent 25 6 8" xfId="51043" xr:uid="{D688D341-F42A-47F0-8468-9ABF2C04EB0A}"/>
    <cellStyle name="Percent 25 7" xfId="6866" xr:uid="{908CE08F-E8FC-44A2-B5F4-8FF9F2E81AD7}"/>
    <cellStyle name="Percent 25 7 10" xfId="51049" xr:uid="{44D1BA09-831D-481B-B695-DCA3A92391AB}"/>
    <cellStyle name="Percent 25 7 2" xfId="6867" xr:uid="{F8086D8D-0796-4A97-9ADE-332223AB024E}"/>
    <cellStyle name="Percent 25 7 2 2" xfId="13100" xr:uid="{8F7728C0-AA16-4AF5-864F-22CE2F64C3FC}"/>
    <cellStyle name="Percent 25 7 2 2 2" xfId="51051" xr:uid="{8118E2F5-F680-4BC7-8212-44799B39DDEF}"/>
    <cellStyle name="Percent 25 7 2 2 3" xfId="32406" xr:uid="{A07B2704-406B-4D36-A4D9-1B30A709A43B}"/>
    <cellStyle name="Percent 25 7 2 3" xfId="17243" xr:uid="{159C000A-F725-453C-9A99-EA519859FD7E}"/>
    <cellStyle name="Percent 25 7 2 3 2" xfId="51052" xr:uid="{981BD251-B968-4E17-9F66-A64A5F2212E5}"/>
    <cellStyle name="Percent 25 7 2 3 3" xfId="32405" xr:uid="{8AF6B234-7621-4D41-9AE1-937DE656D59D}"/>
    <cellStyle name="Percent 25 7 2 4" xfId="11797" xr:uid="{BA642A66-DC81-4C05-83DC-6E9C94134C70}"/>
    <cellStyle name="Percent 25 7 2 5" xfId="51053" xr:uid="{5D35D321-DCD3-4727-ADFA-EA052D2AFE6E}"/>
    <cellStyle name="Percent 25 7 2 6" xfId="51054" xr:uid="{A85BD1E3-E2E3-4957-BCB3-E3CCE0368CA0}"/>
    <cellStyle name="Percent 25 7 2 7" xfId="51055" xr:uid="{8AC6F409-08A4-4129-9458-1189FE0121B7}"/>
    <cellStyle name="Percent 25 7 2 8" xfId="51050" xr:uid="{7C093321-D8B2-40DC-B337-9DD14EBEE036}"/>
    <cellStyle name="Percent 25 7 3" xfId="6868" xr:uid="{F6391130-0704-453C-969B-510A166C1458}"/>
    <cellStyle name="Percent 25 7 3 2" xfId="13101" xr:uid="{261C21F2-B0B3-4914-B6CA-E8546D495BCE}"/>
    <cellStyle name="Percent 25 7 3 2 2" xfId="51057" xr:uid="{60D55200-B783-4EAB-9377-3FC391DA969A}"/>
    <cellStyle name="Percent 25 7 3 2 3" xfId="32408" xr:uid="{A293ADC5-258C-47CB-A3B7-0886B76BB9C0}"/>
    <cellStyle name="Percent 25 7 3 3" xfId="16822" xr:uid="{36BBEB12-8F77-4079-97A2-FFAD73D58569}"/>
    <cellStyle name="Percent 25 7 3 3 2" xfId="51058" xr:uid="{DF50F490-EEC5-4289-A0F8-98308828A5A1}"/>
    <cellStyle name="Percent 25 7 3 3 3" xfId="32407" xr:uid="{E3D75B8B-0243-4848-A41A-094F47C74D49}"/>
    <cellStyle name="Percent 25 7 3 4" xfId="11798" xr:uid="{6BD5ABEA-04C0-4349-B35B-43CB102D5A7F}"/>
    <cellStyle name="Percent 25 7 3 5" xfId="51059" xr:uid="{6AD77F4E-D6AB-4350-8349-5E644971E71D}"/>
    <cellStyle name="Percent 25 7 3 6" xfId="51060" xr:uid="{803CB40B-2A13-4E59-9342-123FCB0A2A82}"/>
    <cellStyle name="Percent 25 7 3 7" xfId="51061" xr:uid="{0C48DFB3-6652-4E3B-A0DF-849362D937DD}"/>
    <cellStyle name="Percent 25 7 3 8" xfId="51056" xr:uid="{3525B73A-A7B3-4A5E-85EF-2E2F49F9525B}"/>
    <cellStyle name="Percent 25 7 4" xfId="13099" xr:uid="{FAB23433-D91F-4066-A077-6FA85EFEC541}"/>
    <cellStyle name="Percent 25 7 4 2" xfId="51062" xr:uid="{EF04CAB7-485F-4D68-9FEE-85937B7726CA}"/>
    <cellStyle name="Percent 25 7 4 3" xfId="32409" xr:uid="{28414360-8BCF-4D85-875C-57AFB3232294}"/>
    <cellStyle name="Percent 25 7 5" xfId="19464" xr:uid="{5F7660B7-F8CF-4DC1-8889-2F2A6199D1B3}"/>
    <cellStyle name="Percent 25 7 5 2" xfId="51063" xr:uid="{3C421F38-05CF-4C54-AEBD-2EC133665FBF}"/>
    <cellStyle name="Percent 25 7 5 3" xfId="32404" xr:uid="{80FB8077-5A6F-44C2-B328-12D2250280FB}"/>
    <cellStyle name="Percent 25 7 6" xfId="11796" xr:uid="{1DA005B7-6422-4D41-B277-607BBF9F80CD}"/>
    <cellStyle name="Percent 25 7 7" xfId="51064" xr:uid="{FE2FCEA0-2A77-4400-9FE7-C077BBF9F525}"/>
    <cellStyle name="Percent 25 7 8" xfId="51065" xr:uid="{9657E586-FE9E-47F9-8968-D1B2F42D124E}"/>
    <cellStyle name="Percent 25 7 9" xfId="51066" xr:uid="{A754F847-EC55-480F-A62C-FC4AA6FB1736}"/>
    <cellStyle name="Percent 25 8" xfId="13093" xr:uid="{66F2CA8F-7AE9-4E8A-B6D6-9C184EB66C55}"/>
    <cellStyle name="Percent 25 8 2" xfId="51067" xr:uid="{8C102D60-E7D6-4B2E-9481-4EB5A1039A30}"/>
    <cellStyle name="Percent 25 8 3" xfId="32410" xr:uid="{86CE158D-958D-42F4-B137-DB585FBFED2A}"/>
    <cellStyle name="Percent 25 9" xfId="19340" xr:uid="{B45BD885-251D-4A15-91A0-8B41D62A3968}"/>
    <cellStyle name="Percent 25 9 2" xfId="51068" xr:uid="{7D887965-A5EA-42A5-999D-3FF26ACD3E0F}"/>
    <cellStyle name="Percent 25 9 3" xfId="32393" xr:uid="{A6E9B847-42B9-4BBF-9F7A-D99C375C5DCA}"/>
    <cellStyle name="Percent 26" xfId="6869" xr:uid="{53D96F81-12BE-4B71-8F74-10468E8241CA}"/>
    <cellStyle name="Percent 26 10" xfId="11799" xr:uid="{7EFE233F-0A10-4FFC-9785-B01E660958D4}"/>
    <cellStyle name="Percent 26 11" xfId="51070" xr:uid="{03B7BD6F-3BD3-4B25-9CD9-8A262C8C6947}"/>
    <cellStyle name="Percent 26 12" xfId="51071" xr:uid="{967EA700-0AD9-497A-BFE0-8A705A4D3F00}"/>
    <cellStyle name="Percent 26 13" xfId="51072" xr:uid="{DE795E78-7B2D-4C05-9590-F6E460EC3034}"/>
    <cellStyle name="Percent 26 14" xfId="51069" xr:uid="{BEC288B8-1161-497F-828B-97F8670A35CD}"/>
    <cellStyle name="Percent 26 2" xfId="6870" xr:uid="{692BEE35-E8C3-449E-AF1F-9E90D595FC60}"/>
    <cellStyle name="Percent 26 2 2" xfId="13103" xr:uid="{E54BA28F-884B-438F-8D4E-A5046E672DA4}"/>
    <cellStyle name="Percent 26 2 2 2" xfId="51074" xr:uid="{BD43FB1D-0412-4A11-AC60-C6F582A3BE46}"/>
    <cellStyle name="Percent 26 2 2 3" xfId="32413" xr:uid="{00A6F854-EA9F-44F1-9B52-BE1B43D6B365}"/>
    <cellStyle name="Percent 26 2 3" xfId="16729" xr:uid="{5EF9899B-7810-4E76-A51C-555D60E85637}"/>
    <cellStyle name="Percent 26 2 3 2" xfId="51075" xr:uid="{77D2A2DA-839F-42B7-8ABA-87EE54DE2F6A}"/>
    <cellStyle name="Percent 26 2 3 3" xfId="32412" xr:uid="{9D1C84A2-716B-48BB-AD10-539F5D788B8D}"/>
    <cellStyle name="Percent 26 2 4" xfId="11800" xr:uid="{22018407-9DEE-43FF-97C7-52F1DA023A06}"/>
    <cellStyle name="Percent 26 2 5" xfId="51076" xr:uid="{9DBDCDAA-5DF0-43BF-944A-0F869C51287D}"/>
    <cellStyle name="Percent 26 2 6" xfId="51077" xr:uid="{4E56C9D1-8DBD-41BF-AE91-575CDE59EC53}"/>
    <cellStyle name="Percent 26 2 7" xfId="51078" xr:uid="{71E435E0-F0AA-4F87-9201-4A3C47468E8F}"/>
    <cellStyle name="Percent 26 2 8" xfId="51073" xr:uid="{68C29F3F-B37B-45EF-9736-14E540160667}"/>
    <cellStyle name="Percent 26 3" xfId="6871" xr:uid="{D030C6A7-86F4-4AD9-9EC1-3D6B77DC0542}"/>
    <cellStyle name="Percent 26 3 2" xfId="13104" xr:uid="{A83F8040-2577-4B3C-BC15-CC5DFD177B7B}"/>
    <cellStyle name="Percent 26 3 2 2" xfId="51080" xr:uid="{652F1CD8-AA19-42BD-822F-B57B619E1AC9}"/>
    <cellStyle name="Percent 26 3 2 3" xfId="32415" xr:uid="{B4D75C7C-2F44-436C-9985-8B06500E272A}"/>
    <cellStyle name="Percent 26 3 3" xfId="16376" xr:uid="{EF8ABEF2-443C-4CC0-A09C-014ED5BF81D7}"/>
    <cellStyle name="Percent 26 3 3 2" xfId="51081" xr:uid="{6327F55A-9832-44EB-A36B-669A88AC5527}"/>
    <cellStyle name="Percent 26 3 3 3" xfId="32414" xr:uid="{44D8ACBA-D41F-4ACB-A4C6-2B53A1171FFE}"/>
    <cellStyle name="Percent 26 3 4" xfId="11801" xr:uid="{1C39FC52-4C4F-43CB-8C4C-5FA1ABEFCA23}"/>
    <cellStyle name="Percent 26 3 5" xfId="51082" xr:uid="{B0047076-8A2A-4838-A775-ACDB11C59466}"/>
    <cellStyle name="Percent 26 3 6" xfId="51083" xr:uid="{5D04E490-862F-4648-8DA9-B5E297343645}"/>
    <cellStyle name="Percent 26 3 7" xfId="51084" xr:uid="{B447B153-20A9-4358-8BD1-307E711CD85B}"/>
    <cellStyle name="Percent 26 3 8" xfId="51085" xr:uid="{97A40DF6-C89D-41E9-B154-194E44F71F4F}"/>
    <cellStyle name="Percent 26 3 9" xfId="51079" xr:uid="{1DB22FAB-81B4-49F1-A55D-80627F50FD05}"/>
    <cellStyle name="Percent 26 4" xfId="6872" xr:uid="{2E6F7465-D6BE-480D-A50E-13BE6ACDBF12}"/>
    <cellStyle name="Percent 26 4 2" xfId="13105" xr:uid="{AE211A6B-5016-4FD5-933A-0E3703759408}"/>
    <cellStyle name="Percent 26 4 2 2" xfId="51087" xr:uid="{9DBE5DBB-6124-42A1-86ED-C72EF9723E38}"/>
    <cellStyle name="Percent 26 4 2 3" xfId="32417" xr:uid="{FF0D62A4-0952-4364-9B99-95948FB77911}"/>
    <cellStyle name="Percent 26 4 3" xfId="15703" xr:uid="{C12ED532-C522-41C8-9FDF-315A6DE3A7ED}"/>
    <cellStyle name="Percent 26 4 3 2" xfId="51088" xr:uid="{2D70B9A1-1D8E-411A-B06D-AF7C4F413E77}"/>
    <cellStyle name="Percent 26 4 3 3" xfId="32416" xr:uid="{9381E898-D73A-4D20-97B8-BCEBCFC9AA0B}"/>
    <cellStyle name="Percent 26 4 4" xfId="11802" xr:uid="{CDC899F3-EE67-4ED8-9A01-23CA9C936E02}"/>
    <cellStyle name="Percent 26 4 5" xfId="51089" xr:uid="{028AB32D-8B72-4762-9D45-A5463E4E41E4}"/>
    <cellStyle name="Percent 26 4 6" xfId="51090" xr:uid="{F5D0A7C5-56D0-4AC4-ACDC-B642DDC2CAB7}"/>
    <cellStyle name="Percent 26 4 7" xfId="51091" xr:uid="{89092344-2472-4B63-9B7B-344419758208}"/>
    <cellStyle name="Percent 26 4 8" xfId="51092" xr:uid="{2E36DFCF-518A-4441-9929-8E6C32AE5D79}"/>
    <cellStyle name="Percent 26 4 9" xfId="51086" xr:uid="{0D311ED2-2928-4650-9E81-567628E37AFD}"/>
    <cellStyle name="Percent 26 5" xfId="6873" xr:uid="{B89BECF2-331D-42AD-8EAB-568C097D2FF0}"/>
    <cellStyle name="Percent 26 5 2" xfId="13106" xr:uid="{EAD9FD30-5EFF-4470-80FE-F8627454A83A}"/>
    <cellStyle name="Percent 26 5 2 2" xfId="51094" xr:uid="{54F64A7D-B376-4A06-9E1F-630F4ABBC105}"/>
    <cellStyle name="Percent 26 5 2 3" xfId="32419" xr:uid="{CD485969-7A2A-4862-8C76-7674DDE130EF}"/>
    <cellStyle name="Percent 26 5 3" xfId="16659" xr:uid="{B3E0ABDE-7ED0-4EE9-B129-9EFFFF8A78FD}"/>
    <cellStyle name="Percent 26 5 3 2" xfId="51095" xr:uid="{17F062F0-8F55-4A6A-8DDE-D20078B8763D}"/>
    <cellStyle name="Percent 26 5 3 3" xfId="32418" xr:uid="{7CB4C5E9-C65C-40C0-A1B4-26E2B2A107AA}"/>
    <cellStyle name="Percent 26 5 4" xfId="11803" xr:uid="{253272C9-C236-4814-B751-883C2B966F92}"/>
    <cellStyle name="Percent 26 5 5" xfId="51096" xr:uid="{ED324194-F3C7-4467-B375-FA24E3A7AF73}"/>
    <cellStyle name="Percent 26 5 6" xfId="51097" xr:uid="{57A532D2-30D9-4E94-9F38-CBAE9F862581}"/>
    <cellStyle name="Percent 26 5 7" xfId="51098" xr:uid="{9A55B8AA-73B1-4F3D-B64B-1E2320A242B1}"/>
    <cellStyle name="Percent 26 5 8" xfId="51099" xr:uid="{9A6AEA59-391D-4CB6-847E-BC7B75CC50F8}"/>
    <cellStyle name="Percent 26 5 9" xfId="51093" xr:uid="{3AB2B258-2652-4FA2-9064-32F21B5FB202}"/>
    <cellStyle name="Percent 26 6" xfId="6874" xr:uid="{EC0A5A05-791C-44C2-B907-38A70E8A5607}"/>
    <cellStyle name="Percent 26 6 2" xfId="13107" xr:uid="{D112031C-03D3-497C-B325-E93E7470B4E2}"/>
    <cellStyle name="Percent 26 6 2 2" xfId="51101" xr:uid="{B71D65B9-D9B1-4026-A485-1C37E1C64C56}"/>
    <cellStyle name="Percent 26 6 2 3" xfId="32421" xr:uid="{7FC61790-F8F6-4359-A034-0D7D8CE88F0D}"/>
    <cellStyle name="Percent 26 6 3" xfId="19563" xr:uid="{C74DE5BD-D642-4977-A104-2CE20AC34D26}"/>
    <cellStyle name="Percent 26 6 3 2" xfId="51102" xr:uid="{E97E7260-6608-491E-9231-745E64E83922}"/>
    <cellStyle name="Percent 26 6 3 3" xfId="32420" xr:uid="{C887E789-E20F-4F7C-B983-797ECB6D254E}"/>
    <cellStyle name="Percent 26 6 4" xfId="11804" xr:uid="{E28800C8-2565-45C9-90F1-878BD349EA54}"/>
    <cellStyle name="Percent 26 6 5" xfId="51103" xr:uid="{11B35EAA-D83D-4F4B-94FF-AC101210461B}"/>
    <cellStyle name="Percent 26 6 6" xfId="51104" xr:uid="{2E3A56F8-4F54-4120-8C94-7A4391976BBA}"/>
    <cellStyle name="Percent 26 6 7" xfId="51105" xr:uid="{1802A705-ABD5-40BA-9094-FF53F5E70052}"/>
    <cellStyle name="Percent 26 6 8" xfId="51106" xr:uid="{BE580621-A8B3-4470-9642-5B7300BADD42}"/>
    <cellStyle name="Percent 26 6 9" xfId="51100" xr:uid="{29C6016E-3AB4-40B4-A93D-85CCAFA4E4F9}"/>
    <cellStyle name="Percent 26 7" xfId="6875" xr:uid="{C392246F-D03F-4DEC-939D-BDFA8B0C3FB3}"/>
    <cellStyle name="Percent 26 7 10" xfId="51108" xr:uid="{44011D21-0F84-4741-BE93-5FF347B39A68}"/>
    <cellStyle name="Percent 26 7 11" xfId="51107" xr:uid="{5EC4BF3D-1CC5-4C0D-AF0D-082335FAD1AD}"/>
    <cellStyle name="Percent 26 7 2" xfId="6876" xr:uid="{F91786CC-466E-47A7-8E89-F4F5F68257A6}"/>
    <cellStyle name="Percent 26 7 2 2" xfId="13109" xr:uid="{1999C3D6-A316-4401-8F8D-B2052E0C1A92}"/>
    <cellStyle name="Percent 26 7 2 2 2" xfId="51110" xr:uid="{F26AD937-46BE-435D-89A5-EE3B8716C4F3}"/>
    <cellStyle name="Percent 26 7 2 2 3" xfId="32424" xr:uid="{D00C333B-39BC-4E9B-B554-947E73CE6BC7}"/>
    <cellStyle name="Percent 26 7 2 3" xfId="19228" xr:uid="{1B7297A8-B40F-47D5-B649-C7DA007482EE}"/>
    <cellStyle name="Percent 26 7 2 3 2" xfId="51111" xr:uid="{6C2E7DC3-0925-432B-900B-547156ED5567}"/>
    <cellStyle name="Percent 26 7 2 3 3" xfId="32423" xr:uid="{B954159D-A9FB-4F41-90C4-E91287FEBF0F}"/>
    <cellStyle name="Percent 26 7 2 4" xfId="11806" xr:uid="{E1B4C491-2393-4213-BFF8-87BB397A3667}"/>
    <cellStyle name="Percent 26 7 2 5" xfId="51112" xr:uid="{72C17059-B087-4FDE-9E46-0E085AC2D59E}"/>
    <cellStyle name="Percent 26 7 2 6" xfId="51113" xr:uid="{A7081ED7-A798-420D-9839-BBA0DA453BE7}"/>
    <cellStyle name="Percent 26 7 2 7" xfId="51114" xr:uid="{A3F1DCE9-BB15-44A0-BB90-08E55CD0F6E1}"/>
    <cellStyle name="Percent 26 7 2 8" xfId="51115" xr:uid="{D40523BE-338A-420B-8946-3A07EAE387B1}"/>
    <cellStyle name="Percent 26 7 2 9" xfId="51109" xr:uid="{F2C9EEA9-08FA-4381-A36F-83951029A3B4}"/>
    <cellStyle name="Percent 26 7 3" xfId="6877" xr:uid="{6DF13705-A223-461C-A5BF-983392BA4F28}"/>
    <cellStyle name="Percent 26 7 3 2" xfId="13110" xr:uid="{6CDA85A2-6FA0-4EF3-9ED0-4BF1F406498D}"/>
    <cellStyle name="Percent 26 7 3 2 2" xfId="51117" xr:uid="{BDEA7956-F65E-44B5-96F6-EF8D2466AB9F}"/>
    <cellStyle name="Percent 26 7 3 2 3" xfId="32426" xr:uid="{09091371-977B-4AAD-9FBB-744DA2B3DFDC}"/>
    <cellStyle name="Percent 26 7 3 3" xfId="17268" xr:uid="{F9B0B6F4-B6AB-464B-9536-877B6A999BF5}"/>
    <cellStyle name="Percent 26 7 3 3 2" xfId="51118" xr:uid="{78B56A27-8FF0-4BB8-BE70-FCA03021105A}"/>
    <cellStyle name="Percent 26 7 3 3 3" xfId="32425" xr:uid="{9BB7D8BA-8772-4423-B6E9-DA1742C6FC7E}"/>
    <cellStyle name="Percent 26 7 3 4" xfId="11807" xr:uid="{BD1C1947-E898-41A7-9904-D1DFFB12D3A3}"/>
    <cellStyle name="Percent 26 7 3 5" xfId="51119" xr:uid="{437393F9-B6F5-401E-9AFB-3D8A9FC04D0A}"/>
    <cellStyle name="Percent 26 7 3 6" xfId="51120" xr:uid="{EEA51054-7797-4F40-BE15-DAA17F765122}"/>
    <cellStyle name="Percent 26 7 3 7" xfId="51121" xr:uid="{9FFA8F30-DB5A-4A3F-9655-61240389C55F}"/>
    <cellStyle name="Percent 26 7 3 8" xfId="51122" xr:uid="{ABF3BF99-B0C5-4270-BCA1-5656CE39490E}"/>
    <cellStyle name="Percent 26 7 3 9" xfId="51116" xr:uid="{8AE4086C-CED3-48F0-AC9F-04E67E80DD9E}"/>
    <cellStyle name="Percent 26 7 4" xfId="13108" xr:uid="{DD62AE83-BD7C-4AC3-9BCD-D10E183223FD}"/>
    <cellStyle name="Percent 26 7 4 2" xfId="51123" xr:uid="{0C4FE5F3-516F-4BC0-BF5C-4D0328F56C50}"/>
    <cellStyle name="Percent 26 7 4 3" xfId="32427" xr:uid="{1BB14033-9FC6-472B-96AF-94CD1E279B34}"/>
    <cellStyle name="Percent 26 7 5" xfId="16788" xr:uid="{BC2B1FFE-F1C5-44F6-B364-C81AFAE3C092}"/>
    <cellStyle name="Percent 26 7 5 2" xfId="51124" xr:uid="{1FEE274E-7EDF-4F17-BEA8-DBB92063685D}"/>
    <cellStyle name="Percent 26 7 5 3" xfId="32422" xr:uid="{B01C7FE8-575C-47EA-A125-A36F028B4549}"/>
    <cellStyle name="Percent 26 7 6" xfId="11805" xr:uid="{89082F09-17B0-4140-B296-620C0F36D133}"/>
    <cellStyle name="Percent 26 7 7" xfId="51125" xr:uid="{A968E229-D5BD-4C07-8F1F-746427AD17E3}"/>
    <cellStyle name="Percent 26 7 8" xfId="51126" xr:uid="{26668CD7-FD50-467C-9738-F71269511413}"/>
    <cellStyle name="Percent 26 7 9" xfId="51127" xr:uid="{39C73C15-81B0-4780-95F0-4AE940C8FC26}"/>
    <cellStyle name="Percent 26 8" xfId="13102" xr:uid="{11B73B6C-D210-4584-94AD-1E2CF4EB2635}"/>
    <cellStyle name="Percent 26 8 2" xfId="51128" xr:uid="{EE630C5B-09CA-4FB8-B991-2031644F2CE2}"/>
    <cellStyle name="Percent 26 8 3" xfId="32428" xr:uid="{122789B3-1FAE-4EB4-9841-3B4602C45DA1}"/>
    <cellStyle name="Percent 26 9" xfId="15686" xr:uid="{9702B908-2A0D-4B88-ACAD-BD3F032FFA9D}"/>
    <cellStyle name="Percent 26 9 2" xfId="51129" xr:uid="{717651D7-7CF7-4F4F-BFE9-A6AB2D664B06}"/>
    <cellStyle name="Percent 26 9 3" xfId="32411" xr:uid="{7595F76D-C845-4486-BDD4-58980D231148}"/>
    <cellStyle name="Percent 27" xfId="6878" xr:uid="{21FEE685-53AD-493B-80DA-737D4A9F1FFC}"/>
    <cellStyle name="Percent 27 2" xfId="13111" xr:uid="{C412FD4F-BBB4-4DF9-9C7E-C4D9253AEB86}"/>
    <cellStyle name="Percent 27 2 2" xfId="51131" xr:uid="{917C53F7-CAF1-4718-A7B8-A101EB85F761}"/>
    <cellStyle name="Percent 27 2 3" xfId="32430" xr:uid="{864FBE80-AFC1-4C8E-8E77-E54DB3D50041}"/>
    <cellStyle name="Percent 27 3" xfId="15403" xr:uid="{EDBC184E-FC1B-445C-87E2-DC02A5B94019}"/>
    <cellStyle name="Percent 27 3 2" xfId="51132" xr:uid="{E0AD55AB-ADFD-4C16-AF31-7D5A7A8B8B2A}"/>
    <cellStyle name="Percent 27 3 3" xfId="32429" xr:uid="{6896DA3E-206A-41D2-B6E7-CEACD070217C}"/>
    <cellStyle name="Percent 27 4" xfId="11808" xr:uid="{48CAD665-E417-468F-9FF4-9A7D3A3E2D7B}"/>
    <cellStyle name="Percent 27 5" xfId="51133" xr:uid="{B009B737-C303-4DAE-9C97-F730053304E6}"/>
    <cellStyle name="Percent 27 6" xfId="51134" xr:uid="{1375191D-272F-4A24-AD24-50D4BE9A2F77}"/>
    <cellStyle name="Percent 27 7" xfId="51135" xr:uid="{7FE1A566-66A2-43BA-A24B-A4F2B3B57413}"/>
    <cellStyle name="Percent 27 8" xfId="51136" xr:uid="{DF21BAEA-9692-4E13-A8E8-3298CC8E6285}"/>
    <cellStyle name="Percent 27 9" xfId="51130" xr:uid="{C7E2DE9C-6853-4143-9853-72737F5C1D45}"/>
    <cellStyle name="Percent 28" xfId="7904" xr:uid="{A9227251-5199-4F8F-A574-B5BBCBEC7D57}"/>
    <cellStyle name="Percent 28 10" xfId="29647" xr:uid="{235A2B24-98B2-43A8-9F1A-0339A956B3B8}"/>
    <cellStyle name="Percent 28 2" xfId="8117" xr:uid="{2284B03F-715C-4FE3-B1D1-1AC33569B3C5}"/>
    <cellStyle name="Percent 28 2 2" xfId="8535" xr:uid="{7BD67893-97B2-4121-9981-2D5B263032FD}"/>
    <cellStyle name="Percent 28 2 2 2" xfId="10397" xr:uid="{9A3D46E7-8A86-4307-853D-E01F7B8BBA10}"/>
    <cellStyle name="Percent 28 2 2 2 2" xfId="18625" xr:uid="{08985E5E-5473-4D1F-BE22-99F1CE05C0C0}"/>
    <cellStyle name="Percent 28 2 2 2 2 2" xfId="25137" xr:uid="{4F36BD3C-3EF4-425F-BB24-6FD5EBDCE43F}"/>
    <cellStyle name="Percent 28 2 2 2 3" xfId="22302" xr:uid="{2981D15A-123E-472B-89AC-41110C975D97}"/>
    <cellStyle name="Percent 28 2 2 3" xfId="17215" xr:uid="{B6F7E692-C101-47C9-BB63-277D685AB4CD}"/>
    <cellStyle name="Percent 28 2 2 3 2" xfId="23872" xr:uid="{E4A43674-2FF1-4103-A217-44FE4F45757F}"/>
    <cellStyle name="Percent 28 2 2 4" xfId="20740" xr:uid="{4B106A7F-0D92-483C-83A3-7B6E7B53C9DF}"/>
    <cellStyle name="Percent 28 2 3" xfId="9538" xr:uid="{2D55AA73-30F2-4AFE-89C6-0135BC856FF9}"/>
    <cellStyle name="Percent 28 2 3 2" xfId="10809" xr:uid="{E2E9C7C6-2C2A-47E0-B75B-8E90BB0CCA70}"/>
    <cellStyle name="Percent 28 2 3 2 2" xfId="19037" xr:uid="{3716EC89-6573-4814-8506-7DCA2844B8FA}"/>
    <cellStyle name="Percent 28 2 3 2 2 2" xfId="25549" xr:uid="{755D2741-965A-4231-84F2-FC18E7E69AA0}"/>
    <cellStyle name="Percent 28 2 3 2 3" xfId="22714" xr:uid="{237BB936-C890-4C8A-BB0D-4697F8E83260}"/>
    <cellStyle name="Percent 28 2 3 3" xfId="17768" xr:uid="{C88CA9AB-07E5-40DE-B8BB-8A2D58AADE3B}"/>
    <cellStyle name="Percent 28 2 3 3 2" xfId="24293" xr:uid="{5D812598-F373-4AF4-A92D-9406CDD94914}"/>
    <cellStyle name="Percent 28 2 3 4" xfId="21458" xr:uid="{07408AAF-27D9-4A44-9F6A-E6B6BCF2D6A6}"/>
    <cellStyle name="Percent 28 2 4" xfId="9979" xr:uid="{5CB0C166-A37F-4F66-A20E-817F27B693E9}"/>
    <cellStyle name="Percent 28 2 4 2" xfId="18207" xr:uid="{B28169C2-84F8-4491-B3BF-729B8761041E}"/>
    <cellStyle name="Percent 28 2 4 2 2" xfId="24719" xr:uid="{DE3CBF7B-35D3-46D4-AADE-464FE7F39088}"/>
    <cellStyle name="Percent 28 2 4 3" xfId="21884" xr:uid="{7C92DCB6-B3C2-4F23-8D22-A35C5B0071DD}"/>
    <cellStyle name="Percent 28 2 5" xfId="16824" xr:uid="{49DC0F66-7562-4CC2-BF42-16192CFEC056}"/>
    <cellStyle name="Percent 28 2 5 2" xfId="23483" xr:uid="{BDA44323-5C2E-4142-8E93-F571C5A98F5F}"/>
    <cellStyle name="Percent 28 2 6" xfId="15399" xr:uid="{D473F5EB-F814-44C1-ADA1-869E765ECFA2}"/>
    <cellStyle name="Percent 28 2 7" xfId="11810" xr:uid="{9834ADB9-ABFA-4C8B-80A8-0AE91FA24223}"/>
    <cellStyle name="Percent 28 2 8" xfId="20322" xr:uid="{498E92A2-C9DD-4B54-B051-A5AB0B9B1432}"/>
    <cellStyle name="Percent 28 3" xfId="8326" xr:uid="{B83EFD18-7E10-4508-A2B9-E3AEAB7E2F48}"/>
    <cellStyle name="Percent 28 3 2" xfId="10188" xr:uid="{430999D8-D433-4389-9DA1-9ABA6B8E988F}"/>
    <cellStyle name="Percent 28 3 2 2" xfId="18416" xr:uid="{5FB2A682-D2BE-46F9-A7A7-D1A26AF7084F}"/>
    <cellStyle name="Percent 28 3 2 2 2" xfId="24928" xr:uid="{8FC10906-C6F8-41BD-BCEC-2B82051E5843}"/>
    <cellStyle name="Percent 28 3 2 3" xfId="22093" xr:uid="{2A304579-AF4A-4334-92F6-CBAF1CB47404}"/>
    <cellStyle name="Percent 28 3 3" xfId="17006" xr:uid="{1D18CE30-C50B-4E23-BF46-6F9364D8FBA7}"/>
    <cellStyle name="Percent 28 3 3 2" xfId="23663" xr:uid="{AB46FDB1-27B5-4A63-8276-3B5DE36B52D1}"/>
    <cellStyle name="Percent 28 3 4" xfId="20531" xr:uid="{58330B8D-589E-433D-A2D3-F2FC5920CDD5}"/>
    <cellStyle name="Percent 28 4" xfId="8927" xr:uid="{5AA6CBA3-17E2-45A7-98E2-7C88C775D7AB}"/>
    <cellStyle name="Percent 28 4 2" xfId="10415" xr:uid="{4630A033-386C-4E6E-9A75-CF7BB9609D1E}"/>
    <cellStyle name="Percent 28 4 2 2" xfId="18643" xr:uid="{A0D96607-CB12-49C9-9C3B-DB7EB66E6A34}"/>
    <cellStyle name="Percent 28 4 2 2 2" xfId="25155" xr:uid="{93AA7267-7517-4AC8-A103-CED956423041}"/>
    <cellStyle name="Percent 28 4 2 3" xfId="22320" xr:uid="{478EFD08-1C5C-4252-9C20-B0AF81725C81}"/>
    <cellStyle name="Percent 28 4 3" xfId="17297" xr:uid="{92F9DB90-A22F-4542-9DFC-FB91C5B3AF30}"/>
    <cellStyle name="Percent 28 4 3 2" xfId="23897" xr:uid="{38120B9B-469B-4D3A-BE6E-76CA383FA5B9}"/>
    <cellStyle name="Percent 28 4 4" xfId="20979" xr:uid="{6D87A10E-1538-4FD2-8AEA-F267614035AB}"/>
    <cellStyle name="Percent 28 5" xfId="9770" xr:uid="{8CA7D331-43AC-4366-894F-C6AC25B12AD9}"/>
    <cellStyle name="Percent 28 5 2" xfId="17998" xr:uid="{1894D25E-C02F-47B1-8801-0FCE89F08720}"/>
    <cellStyle name="Percent 28 5 2 2" xfId="24510" xr:uid="{5D511964-D60D-4FD3-A107-7D5ACB6286E7}"/>
    <cellStyle name="Percent 28 5 3" xfId="21675" xr:uid="{DA1B2638-AF19-4F8B-823C-C016CC31521E}"/>
    <cellStyle name="Percent 28 6" xfId="16779" xr:uid="{EE39FCD6-B211-44E6-A816-6EA28D9778A7}"/>
    <cellStyle name="Percent 28 6 2" xfId="23476" xr:uid="{897CE5B1-9517-44A8-9130-AE467BE24CE4}"/>
    <cellStyle name="Percent 28 7" xfId="15427" xr:uid="{F2E5C0FC-6AE9-478C-9179-7BDECC217C46}"/>
    <cellStyle name="Percent 28 8" xfId="11809" xr:uid="{8B949994-4390-4899-9422-7FBF28AD8207}"/>
    <cellStyle name="Percent 28 9" xfId="20113" xr:uid="{D75F650D-3318-4B3E-918B-79DE7A73A08C}"/>
    <cellStyle name="Percent 29" xfId="29645" xr:uid="{AA0A6656-FB44-4F84-9773-F0F7BBC319D1}"/>
    <cellStyle name="Percent 3" xfId="191" xr:uid="{CBC13969-FE1F-44F5-A86B-3978943E9204}"/>
    <cellStyle name="Percent 3 10" xfId="1754" xr:uid="{B7E3A963-C061-464E-8BBA-C30C86B333E0}"/>
    <cellStyle name="Percent 3 10 10" xfId="6881" xr:uid="{1169FC02-537C-427B-9A8C-0C5917D29F25}"/>
    <cellStyle name="Percent 3 10 10 2" xfId="13113" xr:uid="{90B9A53D-43C7-49E4-A1FC-E152FD8B7B8E}"/>
    <cellStyle name="Percent 3 10 10 2 2" xfId="51140" xr:uid="{7FE41A84-A096-4CAD-AD39-D6938B94E4A6}"/>
    <cellStyle name="Percent 3 10 10 2 3" xfId="32434" xr:uid="{CAFBBA80-2669-4D4C-89F5-0C0AFC4C75B2}"/>
    <cellStyle name="Percent 3 10 10 3" xfId="17300" xr:uid="{8E8AD8BB-6600-4A51-81DE-5525B22D6690}"/>
    <cellStyle name="Percent 3 10 10 3 2" xfId="51141" xr:uid="{6F1CCBBB-1472-4A69-9090-876EA29EB917}"/>
    <cellStyle name="Percent 3 10 10 3 3" xfId="32433" xr:uid="{01ADEA7C-5BEC-457B-A68A-0A193A47D91B}"/>
    <cellStyle name="Percent 3 10 10 4" xfId="11812" xr:uid="{CECD15AC-ED6F-4D7B-83D7-624338C5A136}"/>
    <cellStyle name="Percent 3 10 10 5" xfId="51142" xr:uid="{48400E04-742F-4557-953E-CD833AAE3145}"/>
    <cellStyle name="Percent 3 10 10 6" xfId="51143" xr:uid="{A76F314E-38D0-437B-B2C6-1BF4B98910F4}"/>
    <cellStyle name="Percent 3 10 10 7" xfId="51144" xr:uid="{5CEC50B1-6882-4D87-9C19-BAF4ED73D62B}"/>
    <cellStyle name="Percent 3 10 10 8" xfId="51145" xr:uid="{3E747E60-892F-4A09-914E-F3EEF474F2BE}"/>
    <cellStyle name="Percent 3 10 10 9" xfId="51139" xr:uid="{3CA4EB56-984C-4031-9D78-43177C18C86C}"/>
    <cellStyle name="Percent 3 10 11" xfId="6882" xr:uid="{98402D5D-F4B2-4D40-98BB-372B9B345951}"/>
    <cellStyle name="Percent 3 10 11 2" xfId="13114" xr:uid="{06E0AD9A-3F31-4AC9-AF59-A5DC083B17D8}"/>
    <cellStyle name="Percent 3 10 11 2 2" xfId="51148" xr:uid="{92FAD733-703F-45C7-8B6C-A4BC7FB0851F}"/>
    <cellStyle name="Percent 3 10 11 2 3" xfId="51147" xr:uid="{F3E1CC09-C7DC-48EE-83A8-A16006CAD53A}"/>
    <cellStyle name="Percent 3 10 11 2 4" xfId="32436" xr:uid="{5213BE37-3619-4D06-B651-2514569524E8}"/>
    <cellStyle name="Percent 3 10 11 3" xfId="19316" xr:uid="{FFE1DCE2-C2DB-4B31-AB74-9DFC6AB9BD30}"/>
    <cellStyle name="Percent 3 10 11 3 2" xfId="51149" xr:uid="{B6719835-AAAE-4FA8-8850-2B4176159E8D}"/>
    <cellStyle name="Percent 3 10 11 3 3" xfId="32435" xr:uid="{C332D2CA-F1C7-4E25-ADEB-D21FC07DCBF7}"/>
    <cellStyle name="Percent 3 10 11 4" xfId="11813" xr:uid="{5FEA10CA-B5F4-42A7-A4AF-0FD8577EC840}"/>
    <cellStyle name="Percent 3 10 11 5" xfId="51150" xr:uid="{F737823A-EC12-4557-98DB-0E2FD275A220}"/>
    <cellStyle name="Percent 3 10 11 6" xfId="51151" xr:uid="{A0788B2B-9515-4E7C-8C9D-4388DC64DD58}"/>
    <cellStyle name="Percent 3 10 11 7" xfId="51152" xr:uid="{55167099-1015-4F20-BB65-27B221B5F27C}"/>
    <cellStyle name="Percent 3 10 11 8" xfId="51153" xr:uid="{71F9DEE2-9E57-405D-8647-EA2F4116F607}"/>
    <cellStyle name="Percent 3 10 11 9" xfId="51146" xr:uid="{FC5B21E3-4333-43DE-9D99-31E0A6CEDBF6}"/>
    <cellStyle name="Percent 3 10 12" xfId="6883" xr:uid="{72DB0F6D-C761-4EDC-A67B-B230111694E9}"/>
    <cellStyle name="Percent 3 10 12 2" xfId="13115" xr:uid="{3683B68B-A5CA-4239-BE65-77A0906CE5D6}"/>
    <cellStyle name="Percent 3 10 12 2 2" xfId="51156" xr:uid="{78496FB6-B529-4A5F-A5B4-F30316949C94}"/>
    <cellStyle name="Percent 3 10 12 2 3" xfId="51155" xr:uid="{C0A4634C-EDD0-4C77-9B3A-34065CA7A035}"/>
    <cellStyle name="Percent 3 10 12 2 4" xfId="32438" xr:uid="{938D73A9-98FD-4DD6-AFA4-60A1DFC75D8E}"/>
    <cellStyle name="Percent 3 10 12 3" xfId="16805" xr:uid="{9B1A689E-CDCF-4C67-842F-94909542AF83}"/>
    <cellStyle name="Percent 3 10 12 3 2" xfId="51157" xr:uid="{3C613302-8475-481D-8290-C17A4F125EFB}"/>
    <cellStyle name="Percent 3 10 12 3 3" xfId="32437" xr:uid="{14EA1271-F7FB-4640-A5D9-71E5AB59E178}"/>
    <cellStyle name="Percent 3 10 12 4" xfId="11814" xr:uid="{2B527CFA-0D83-4816-ABA5-B43B6541194D}"/>
    <cellStyle name="Percent 3 10 12 5" xfId="51158" xr:uid="{0C93334A-4C45-4ED7-A564-2462907E460D}"/>
    <cellStyle name="Percent 3 10 12 6" xfId="51159" xr:uid="{4C879BCF-9E32-4947-8DCE-C8ACBB23FD35}"/>
    <cellStyle name="Percent 3 10 12 7" xfId="51160" xr:uid="{2945CD6F-D67E-405C-AC6A-EA65A19A392F}"/>
    <cellStyle name="Percent 3 10 12 8" xfId="51161" xr:uid="{257C3568-DB41-453C-AC9B-E4D9195A1496}"/>
    <cellStyle name="Percent 3 10 12 9" xfId="51154" xr:uid="{E580F4CC-B345-43CC-9643-C7D27D5B273A}"/>
    <cellStyle name="Percent 3 10 13" xfId="6884" xr:uid="{D9D362F1-B36B-41A8-AD29-AD55377E8216}"/>
    <cellStyle name="Percent 3 10 13 2" xfId="13116" xr:uid="{3D49A8B7-7876-477A-A7DD-99D7C59C0569}"/>
    <cellStyle name="Percent 3 10 13 2 2" xfId="51164" xr:uid="{B65A5721-6077-49C2-8FCA-928628A9C8A8}"/>
    <cellStyle name="Percent 3 10 13 2 3" xfId="51163" xr:uid="{035CE6F4-F535-4D13-BED8-DC2B7FB32186}"/>
    <cellStyle name="Percent 3 10 13 2 4" xfId="32440" xr:uid="{47E4EE0B-D5B5-41D5-BA13-C191A4A38C56}"/>
    <cellStyle name="Percent 3 10 13 3" xfId="16394" xr:uid="{B94B0D17-E1BC-439B-A023-5C2B29A82FFF}"/>
    <cellStyle name="Percent 3 10 13 3 2" xfId="51166" xr:uid="{3D734495-92A1-44E0-9DBD-D7762EDCA53A}"/>
    <cellStyle name="Percent 3 10 13 3 3" xfId="51165" xr:uid="{21EA33EF-A020-4B5F-AB49-9410A0864669}"/>
    <cellStyle name="Percent 3 10 13 3 4" xfId="32439" xr:uid="{66CB1215-4BA7-44B4-8EAE-55F4D014F364}"/>
    <cellStyle name="Percent 3 10 13 4" xfId="11815" xr:uid="{79B6CAD0-CA14-4DEC-8FC0-3A660A896267}"/>
    <cellStyle name="Percent 3 10 13 5" xfId="51167" xr:uid="{772CCAD3-5923-4B41-84BC-A807382CC827}"/>
    <cellStyle name="Percent 3 10 13 6" xfId="51168" xr:uid="{BA15422D-CEF9-4406-9D01-4730207FCA47}"/>
    <cellStyle name="Percent 3 10 13 7" xfId="51169" xr:uid="{99CF64F4-0DCA-4F79-A106-8EFF40398ADF}"/>
    <cellStyle name="Percent 3 10 13 8" xfId="51170" xr:uid="{FD6A8B3D-82A9-419F-B05A-B32068CF58D4}"/>
    <cellStyle name="Percent 3 10 13 9" xfId="51162" xr:uid="{F21EA964-A109-431A-B75F-163D39F7DD15}"/>
    <cellStyle name="Percent 3 10 14" xfId="6885" xr:uid="{BBF21584-50FE-4523-92DC-13F559424349}"/>
    <cellStyle name="Percent 3 10 14 2" xfId="13117" xr:uid="{E344A0E3-B07B-41FA-8260-6F67E9B486A0}"/>
    <cellStyle name="Percent 3 10 14 2 2" xfId="51173" xr:uid="{B28328E0-0DFC-44D3-AD3A-69182B026003}"/>
    <cellStyle name="Percent 3 10 14 2 3" xfId="51172" xr:uid="{75CFD247-AD7A-4A0A-BB88-4967BDED3B65}"/>
    <cellStyle name="Percent 3 10 14 2 4" xfId="32442" xr:uid="{688CE9BD-69E2-4184-A37E-9DB36ED105F1}"/>
    <cellStyle name="Percent 3 10 14 3" xfId="19188" xr:uid="{9C4DA34B-C296-4C06-B807-54A7B36088D9}"/>
    <cellStyle name="Percent 3 10 14 3 2" xfId="51175" xr:uid="{9C9015C7-6647-40FF-8DE0-1E04B34E1D93}"/>
    <cellStyle name="Percent 3 10 14 3 3" xfId="51174" xr:uid="{AD819F6D-34D4-4AA9-8C69-FC2928C95F13}"/>
    <cellStyle name="Percent 3 10 14 3 4" xfId="32441" xr:uid="{32530568-1837-4CCA-B32B-7417435457FF}"/>
    <cellStyle name="Percent 3 10 14 4" xfId="11816" xr:uid="{C6745EE3-28F3-4140-A0B1-12C037EAF21D}"/>
    <cellStyle name="Percent 3 10 14 5" xfId="51176" xr:uid="{128F1A93-2274-4B1B-BB8E-FA67376E930C}"/>
    <cellStyle name="Percent 3 10 14 6" xfId="51177" xr:uid="{C85DF836-362C-41C4-8032-DDB0DC32FA2F}"/>
    <cellStyle name="Percent 3 10 14 7" xfId="51178" xr:uid="{BF27B46E-8C2D-4E23-B019-64BD692ACDE4}"/>
    <cellStyle name="Percent 3 10 14 8" xfId="51179" xr:uid="{72A022DB-78EE-4642-96BA-D21C13A8BCEE}"/>
    <cellStyle name="Percent 3 10 14 9" xfId="51171" xr:uid="{0B925892-653F-4322-A4AC-463CBDFDAB35}"/>
    <cellStyle name="Percent 3 10 15" xfId="6886" xr:uid="{47FF2ADB-FDBB-449F-B5AC-968C52940AFE}"/>
    <cellStyle name="Percent 3 10 15 2" xfId="13118" xr:uid="{42568A63-7601-4F18-A5AF-CC32593C1D66}"/>
    <cellStyle name="Percent 3 10 15 2 2" xfId="51182" xr:uid="{1B3787BF-7DDE-456C-8122-3104B0BFC3AC}"/>
    <cellStyle name="Percent 3 10 15 2 3" xfId="51181" xr:uid="{5A8787B9-3CA6-4197-9593-BF8CA5A8D58F}"/>
    <cellStyle name="Percent 3 10 15 2 4" xfId="32444" xr:uid="{4AB38CED-10F6-4E0E-B7F6-8036BF365EA5}"/>
    <cellStyle name="Percent 3 10 15 3" xfId="19239" xr:uid="{801A7094-A353-4CDF-82CC-874672178AC2}"/>
    <cellStyle name="Percent 3 10 15 3 2" xfId="51184" xr:uid="{B0D68CDB-7654-4FCA-8BEA-2E6096DD2EC3}"/>
    <cellStyle name="Percent 3 10 15 3 3" xfId="51183" xr:uid="{BCFC7A3E-C0F2-4DE7-9C01-ABFEF30CC9AE}"/>
    <cellStyle name="Percent 3 10 15 3 4" xfId="32443" xr:uid="{DCB7599C-1B0F-4AAA-8819-7BF5C463030C}"/>
    <cellStyle name="Percent 3 10 15 4" xfId="11817" xr:uid="{509A03CD-A752-42EA-9956-8056C3C24248}"/>
    <cellStyle name="Percent 3 10 15 5" xfId="51185" xr:uid="{7A1AC2D9-B6D9-4B01-B6B1-60C9F4EA9578}"/>
    <cellStyle name="Percent 3 10 15 6" xfId="51186" xr:uid="{C07A4034-2D8F-4502-95D7-462BFDBC13CA}"/>
    <cellStyle name="Percent 3 10 15 7" xfId="51187" xr:uid="{7E59C567-E75C-4AD2-A15A-53F73E9D2A3A}"/>
    <cellStyle name="Percent 3 10 15 8" xfId="51188" xr:uid="{8DB0700F-E7F4-4740-9A5F-5E669948FDA9}"/>
    <cellStyle name="Percent 3 10 15 9" xfId="51180" xr:uid="{6B3BBC49-F096-4674-88F7-E54116A91B6B}"/>
    <cellStyle name="Percent 3 10 16" xfId="13112" xr:uid="{860DE6CB-85B1-41E4-8FEC-265AE3F7B814}"/>
    <cellStyle name="Percent 3 10 16 2" xfId="51189" xr:uid="{556EC688-A55C-4378-A773-42A00E6CD148}"/>
    <cellStyle name="Percent 3 10 16 3" xfId="32445" xr:uid="{B2B821A1-DA0D-483A-9DA2-D02C157B3768}"/>
    <cellStyle name="Percent 3 10 17" xfId="19532" xr:uid="{F42ACFC3-8F4B-414C-A378-7BD662AF6796}"/>
    <cellStyle name="Percent 3 10 17 2" xfId="51190" xr:uid="{9447308D-A6DF-4151-AB95-3256E5FD2FD1}"/>
    <cellStyle name="Percent 3 10 17 3" xfId="32432" xr:uid="{E4036B1F-3BA1-4B66-AACE-531A0F7AC931}"/>
    <cellStyle name="Percent 3 10 18" xfId="11811" xr:uid="{ADC10BA9-FFD8-4FF2-A217-5C3FD9FEBCC6}"/>
    <cellStyle name="Percent 3 10 19" xfId="6880" xr:uid="{CA66A6FF-814B-4CEC-8073-F43EE49EA1EC}"/>
    <cellStyle name="Percent 3 10 19 2" xfId="51191" xr:uid="{5C93321E-ECC8-4D07-A773-9651EF3E9EEA}"/>
    <cellStyle name="Percent 3 10 2" xfId="3757" xr:uid="{DD28399A-676D-4351-B092-C64A0480379D}"/>
    <cellStyle name="Percent 3 10 2 2" xfId="13119" xr:uid="{429B5A86-85DC-45D5-ABDB-C58B4241AD4A}"/>
    <cellStyle name="Percent 3 10 2 2 2" xfId="51194" xr:uid="{A522BEFE-02BC-4E1D-8891-D4E9EED9E6A5}"/>
    <cellStyle name="Percent 3 10 2 2 3" xfId="51193" xr:uid="{5218A8A2-604E-4801-81E6-A6CC53648255}"/>
    <cellStyle name="Percent 3 10 2 2 4" xfId="32447" xr:uid="{F4652516-BB1A-486A-9D38-94F8B884559A}"/>
    <cellStyle name="Percent 3 10 2 3" xfId="19386" xr:uid="{F463F0C4-E776-4E3F-8739-A8B93CD19FD7}"/>
    <cellStyle name="Percent 3 10 2 3 2" xfId="51196" xr:uid="{9D4755E1-B6F2-4DF6-8483-8D5BB7ED1AE3}"/>
    <cellStyle name="Percent 3 10 2 3 3" xfId="51195" xr:uid="{17FE314A-71DD-4A90-AEFF-2B7CCEBD2799}"/>
    <cellStyle name="Percent 3 10 2 3 4" xfId="32446" xr:uid="{344A41F4-2B6B-44D3-A65E-7E8A6201F043}"/>
    <cellStyle name="Percent 3 10 2 4" xfId="11818" xr:uid="{C87B9690-D6BB-49F2-AAD7-540307E30ACA}"/>
    <cellStyle name="Percent 3 10 2 5" xfId="6887" xr:uid="{5BD64028-016E-42E7-AAA2-D0E1FAA44A20}"/>
    <cellStyle name="Percent 3 10 2 5 2" xfId="51197" xr:uid="{2063656B-3C51-4C38-AD88-D3DE9DD4B5B0}"/>
    <cellStyle name="Percent 3 10 2 6" xfId="51198" xr:uid="{8458CFAD-61CF-4A01-BA9B-5809DD1A1DB3}"/>
    <cellStyle name="Percent 3 10 2 7" xfId="51199" xr:uid="{770E1B79-771D-43E2-A488-0889A74AE26C}"/>
    <cellStyle name="Percent 3 10 2 8" xfId="51200" xr:uid="{E12D044A-549D-417F-92E2-3A2C15714D16}"/>
    <cellStyle name="Percent 3 10 2 9" xfId="51192" xr:uid="{83163025-03DB-46E0-9CFF-21EDBBB69C04}"/>
    <cellStyle name="Percent 3 10 20" xfId="51201" xr:uid="{7A7B19AE-4CB8-47F1-9DF6-BD51F3A1FFC3}"/>
    <cellStyle name="Percent 3 10 21" xfId="51202" xr:uid="{7915C845-56F5-4C7E-B75E-D806A9F02DD4}"/>
    <cellStyle name="Percent 3 10 22" xfId="51203" xr:uid="{7584186F-2C39-4762-BF09-227C1801EC2C}"/>
    <cellStyle name="Percent 3 10 23" xfId="51138" xr:uid="{11192E7C-6197-4ED3-A6C8-291A4CDEB13B}"/>
    <cellStyle name="Percent 3 10 3" xfId="6888" xr:uid="{1EE43574-4B2C-42E8-A9E0-CE50AF07A87F}"/>
    <cellStyle name="Percent 3 10 3 2" xfId="13120" xr:uid="{82B775BC-BD9F-430E-8D8A-70FBD2E12C75}"/>
    <cellStyle name="Percent 3 10 3 2 2" xfId="51206" xr:uid="{701CD7C6-0B30-4828-9FAF-FBF85A05A25B}"/>
    <cellStyle name="Percent 3 10 3 2 3" xfId="51205" xr:uid="{45B03C4A-9DA0-454E-AD60-A9626ECD86C0}"/>
    <cellStyle name="Percent 3 10 3 2 4" xfId="32449" xr:uid="{32B2BA89-1B96-461E-A4B7-548361991293}"/>
    <cellStyle name="Percent 3 10 3 3" xfId="17226" xr:uid="{99BB613B-7062-4695-AAFD-08438323789F}"/>
    <cellStyle name="Percent 3 10 3 3 2" xfId="51208" xr:uid="{8698AA58-52A9-4B8D-82F7-6C045D63661D}"/>
    <cellStyle name="Percent 3 10 3 3 3" xfId="51207" xr:uid="{B017CB54-0075-4767-A4BA-91B2FCF166FD}"/>
    <cellStyle name="Percent 3 10 3 3 4" xfId="32450" xr:uid="{2C8ED755-35C1-4499-AB64-77BBB644934D}"/>
    <cellStyle name="Percent 3 10 3 4" xfId="11819" xr:uid="{842F6E89-7D13-4601-BD84-774D65F7ADC4}"/>
    <cellStyle name="Percent 3 10 3 4 2" xfId="51209" xr:uid="{21980FDD-F0EF-44F1-93CC-1E4FD0950C7A}"/>
    <cellStyle name="Percent 3 10 3 4 3" xfId="32448" xr:uid="{5B163BBC-25C6-46C8-BEDF-EE86434A963D}"/>
    <cellStyle name="Percent 3 10 3 5" xfId="51210" xr:uid="{BB27B97B-CEFD-4C13-97E6-C4350B6AC400}"/>
    <cellStyle name="Percent 3 10 3 6" xfId="51211" xr:uid="{0EF3033F-F335-444D-9FB2-5DB8C4A81E7C}"/>
    <cellStyle name="Percent 3 10 3 7" xfId="51212" xr:uid="{EBE8512A-F479-4CA6-A7D2-7DD862D79A8D}"/>
    <cellStyle name="Percent 3 10 3 8" xfId="51213" xr:uid="{9E1E50B6-F5C8-4CD2-91DE-0725B73A3C6F}"/>
    <cellStyle name="Percent 3 10 3 9" xfId="51204" xr:uid="{B2E332E0-053C-4F78-B36F-E6F44401B326}"/>
    <cellStyle name="Percent 3 10 4" xfId="6889" xr:uid="{588A4E9E-63B0-477D-B053-2CA5CC4FF37C}"/>
    <cellStyle name="Percent 3 10 4 2" xfId="13121" xr:uid="{5E6C0E7A-8C71-4222-B4E0-71E62ED093E6}"/>
    <cellStyle name="Percent 3 10 4 2 2" xfId="51216" xr:uid="{E8EE62A6-1F41-44F1-B3B6-DB0A4377360B}"/>
    <cellStyle name="Percent 3 10 4 2 3" xfId="51215" xr:uid="{A885D8D8-A690-4D82-9FEF-DDA66EF2D04C}"/>
    <cellStyle name="Percent 3 10 4 2 4" xfId="32452" xr:uid="{AF5C9F93-7B8B-4A18-B2EA-FB3FF68676B8}"/>
    <cellStyle name="Percent 3 10 4 3" xfId="15436" xr:uid="{06530167-E13B-4A18-8CE5-4CC0F7710BA6}"/>
    <cellStyle name="Percent 3 10 4 3 2" xfId="51218" xr:uid="{694A08A1-1BAF-4BF4-BC30-81A6EF2D741C}"/>
    <cellStyle name="Percent 3 10 4 3 3" xfId="51217" xr:uid="{101D76D9-DD26-4B9A-90CA-8F302C00F68F}"/>
    <cellStyle name="Percent 3 10 4 3 4" xfId="32453" xr:uid="{AFBD05D1-9A98-4512-A3FF-4421D09193C2}"/>
    <cellStyle name="Percent 3 10 4 4" xfId="11820" xr:uid="{F85A1E68-7489-40C9-966D-D84929D63DFC}"/>
    <cellStyle name="Percent 3 10 4 4 2" xfId="51219" xr:uid="{6192E8FA-EECC-4136-A1DD-E760B8F12E55}"/>
    <cellStyle name="Percent 3 10 4 4 3" xfId="32451" xr:uid="{9CC8D868-2354-4146-9A86-305B07D3A0B5}"/>
    <cellStyle name="Percent 3 10 4 5" xfId="51220" xr:uid="{ED512D22-C55B-401A-82D7-0647E5167F73}"/>
    <cellStyle name="Percent 3 10 4 6" xfId="51221" xr:uid="{221B045C-4738-43FF-9D59-BA0ABA01A53F}"/>
    <cellStyle name="Percent 3 10 4 7" xfId="51222" xr:uid="{B419252A-128A-4786-A5DE-3E5EA01C4014}"/>
    <cellStyle name="Percent 3 10 4 8" xfId="51223" xr:uid="{8558930A-BFA9-4B59-BB6A-A52A3CB7679B}"/>
    <cellStyle name="Percent 3 10 4 9" xfId="51214" xr:uid="{F72EB43B-2D4D-40A5-A3F5-2285475623FE}"/>
    <cellStyle name="Percent 3 10 5" xfId="6890" xr:uid="{FC62EEB1-9756-492F-8AAF-739D55422994}"/>
    <cellStyle name="Percent 3 10 5 2" xfId="13122" xr:uid="{2AC85293-88CF-424C-8F5F-816D4C850A2E}"/>
    <cellStyle name="Percent 3 10 5 2 2" xfId="51226" xr:uid="{BC3086A0-2B35-4618-AE86-65B5127B5695}"/>
    <cellStyle name="Percent 3 10 5 2 3" xfId="51225" xr:uid="{E42817AA-CFFD-42EF-9AAA-C11972BD399D}"/>
    <cellStyle name="Percent 3 10 5 2 4" xfId="32455" xr:uid="{DA2E353D-C670-4F66-97BF-BD1224D885B4}"/>
    <cellStyle name="Percent 3 10 5 3" xfId="15653" xr:uid="{91AB073F-BA46-418D-84C1-928C31C84373}"/>
    <cellStyle name="Percent 3 10 5 3 2" xfId="51228" xr:uid="{1E48ECE0-54CF-497F-9150-0F657E28D8E5}"/>
    <cellStyle name="Percent 3 10 5 3 3" xfId="51227" xr:uid="{B722BFE5-5C4F-4773-980C-42027F319102}"/>
    <cellStyle name="Percent 3 10 5 3 4" xfId="32456" xr:uid="{6BC42C8B-3CCC-4532-910C-AB458179346A}"/>
    <cellStyle name="Percent 3 10 5 4" xfId="11821" xr:uid="{104EDC35-5E48-4289-9EAD-E9D9B086D870}"/>
    <cellStyle name="Percent 3 10 5 4 2" xfId="51229" xr:uid="{D190D7D1-22D5-4AAF-8D97-D7E8E794EB56}"/>
    <cellStyle name="Percent 3 10 5 4 3" xfId="32454" xr:uid="{21BD6845-9ECE-49FC-BCF0-4B639DD21D87}"/>
    <cellStyle name="Percent 3 10 5 5" xfId="51230" xr:uid="{885043E6-617B-482D-A352-42F4E0E37D7C}"/>
    <cellStyle name="Percent 3 10 5 6" xfId="51231" xr:uid="{F3B7E68E-F689-4CD9-8BA0-F509885F7753}"/>
    <cellStyle name="Percent 3 10 5 7" xfId="51232" xr:uid="{693634B6-3BEA-46CA-A80C-046D5EFE99A2}"/>
    <cellStyle name="Percent 3 10 5 8" xfId="51233" xr:uid="{77BDB493-96B9-4427-8B04-6D60DB427A15}"/>
    <cellStyle name="Percent 3 10 5 9" xfId="51224" xr:uid="{35B3AD54-79A9-4F60-98CF-31266B121CD3}"/>
    <cellStyle name="Percent 3 10 6" xfId="6891" xr:uid="{4B4D9800-16BC-4943-9F80-CFD793C77C66}"/>
    <cellStyle name="Percent 3 10 6 2" xfId="13123" xr:uid="{470E9852-2B5B-4366-A9D4-92DDF8DDFC1C}"/>
    <cellStyle name="Percent 3 10 6 2 2" xfId="51236" xr:uid="{5E9AB845-9FCA-40A4-8E1F-66E2214E1C54}"/>
    <cellStyle name="Percent 3 10 6 2 3" xfId="51235" xr:uid="{6365D276-1C2A-4965-BD71-E633FEFBC1C5}"/>
    <cellStyle name="Percent 3 10 6 2 4" xfId="32458" xr:uid="{9FA1BB92-B6AF-4BA8-A48E-556B3F6823E5}"/>
    <cellStyle name="Percent 3 10 6 3" xfId="19555" xr:uid="{6AA3B293-C14E-400D-B8D6-1EB6BA09800E}"/>
    <cellStyle name="Percent 3 10 6 3 2" xfId="51238" xr:uid="{A7037074-E944-4D6D-9029-050084C2DCAB}"/>
    <cellStyle name="Percent 3 10 6 3 3" xfId="51237" xr:uid="{3DC4D17D-B7FF-409E-AD4F-64B8886A783F}"/>
    <cellStyle name="Percent 3 10 6 3 4" xfId="32459" xr:uid="{5DC947D5-3376-4EFE-937A-9FFE217320D6}"/>
    <cellStyle name="Percent 3 10 6 4" xfId="11822" xr:uid="{D597ADA7-EEAF-4384-9793-65950F63BCD1}"/>
    <cellStyle name="Percent 3 10 6 4 2" xfId="51239" xr:uid="{1BE4B29F-A212-431C-8EBB-09AC9F07F79D}"/>
    <cellStyle name="Percent 3 10 6 4 3" xfId="32457" xr:uid="{53A32622-EFCD-408D-9A85-79FD784D0F6A}"/>
    <cellStyle name="Percent 3 10 6 5" xfId="51240" xr:uid="{FDB86C2B-35EC-4A94-8522-170A84510905}"/>
    <cellStyle name="Percent 3 10 6 6" xfId="51241" xr:uid="{D599A172-93A2-4EB4-B674-B0436D935577}"/>
    <cellStyle name="Percent 3 10 6 7" xfId="51242" xr:uid="{3E32C49D-C356-4CAE-8D62-9BB284143328}"/>
    <cellStyle name="Percent 3 10 6 8" xfId="51243" xr:uid="{48603DAB-3BEA-4E9A-A992-3411268A3E05}"/>
    <cellStyle name="Percent 3 10 6 9" xfId="51234" xr:uid="{BF70EDCE-0F3A-4927-9C36-CD7583238B2B}"/>
    <cellStyle name="Percent 3 10 7" xfId="6892" xr:uid="{CB3C6BC5-93B8-42DC-858D-9F6C1A3DA07C}"/>
    <cellStyle name="Percent 3 10 7 2" xfId="13124" xr:uid="{08F66567-DD14-4B82-B9CA-3A31C30BCE87}"/>
    <cellStyle name="Percent 3 10 7 2 2" xfId="51246" xr:uid="{A60D22B7-1FE9-495D-8048-E19427FFEF82}"/>
    <cellStyle name="Percent 3 10 7 2 3" xfId="51245" xr:uid="{66F4349C-64C5-4858-8A92-F56949882AB3}"/>
    <cellStyle name="Percent 3 10 7 2 4" xfId="32461" xr:uid="{D7057BE8-CC9B-4639-BBF5-2AADC9A49ED6}"/>
    <cellStyle name="Percent 3 10 7 3" xfId="15963" xr:uid="{D4A5355A-91BA-4A3F-9056-9D57BBA05311}"/>
    <cellStyle name="Percent 3 10 7 3 2" xfId="51248" xr:uid="{226FCBA2-76D9-455A-BC67-78513EB3D10B}"/>
    <cellStyle name="Percent 3 10 7 3 3" xfId="51247" xr:uid="{BD1E3769-1F5F-4B46-833E-8314FD2A3590}"/>
    <cellStyle name="Percent 3 10 7 3 4" xfId="32462" xr:uid="{6099759C-032B-40C6-BEC9-9CAFF6DA666E}"/>
    <cellStyle name="Percent 3 10 7 4" xfId="11823" xr:uid="{D3C8B4A5-8593-45CD-B504-F265F2EBC772}"/>
    <cellStyle name="Percent 3 10 7 4 2" xfId="51249" xr:uid="{53220E63-555A-48DC-B71C-97B4C2D9182A}"/>
    <cellStyle name="Percent 3 10 7 4 3" xfId="32460" xr:uid="{CC27D3D3-CC91-4B00-84B5-1C7D9F5B84DD}"/>
    <cellStyle name="Percent 3 10 7 5" xfId="51250" xr:uid="{0ABDEC42-E62F-4C20-95B2-F561A1178171}"/>
    <cellStyle name="Percent 3 10 7 6" xfId="51251" xr:uid="{DBE4B400-D202-4507-84D1-BAB649252F2C}"/>
    <cellStyle name="Percent 3 10 7 7" xfId="51252" xr:uid="{F7E3A16A-B1C7-4C18-BDA5-5737212D51F8}"/>
    <cellStyle name="Percent 3 10 7 8" xfId="51253" xr:uid="{37C34CBB-B430-4030-929B-2A18B91A7033}"/>
    <cellStyle name="Percent 3 10 7 9" xfId="51244" xr:uid="{78D34818-9C3D-4F6E-ABBC-993BC475916E}"/>
    <cellStyle name="Percent 3 10 8" xfId="6893" xr:uid="{867A941E-396A-40CF-812B-8EF22A108747}"/>
    <cellStyle name="Percent 3 10 8 2" xfId="13125" xr:uid="{006AD1EB-2B50-4C31-A910-70F23ECD43A0}"/>
    <cellStyle name="Percent 3 10 8 2 2" xfId="51256" xr:uid="{0A6A6FD2-9CDC-4C38-A46E-EB8D79D24324}"/>
    <cellStyle name="Percent 3 10 8 2 3" xfId="51255" xr:uid="{D6E7D820-024C-40CE-875A-ACD33F3B2455}"/>
    <cellStyle name="Percent 3 10 8 2 4" xfId="32464" xr:uid="{87507788-51F0-401A-895C-12D1598FE45C}"/>
    <cellStyle name="Percent 3 10 8 3" xfId="17321" xr:uid="{F1F01A7A-DBB0-4284-A8DE-12DFE1821FB1}"/>
    <cellStyle name="Percent 3 10 8 3 2" xfId="51258" xr:uid="{E966FD67-8CD7-4A9B-99F4-3B6488CE72C7}"/>
    <cellStyle name="Percent 3 10 8 3 3" xfId="51257" xr:uid="{1E4EB0FD-D2D0-4768-A224-2F21FB4AED17}"/>
    <cellStyle name="Percent 3 10 8 3 4" xfId="32465" xr:uid="{B373942A-B86E-485E-92B5-4811F022A9E0}"/>
    <cellStyle name="Percent 3 10 8 4" xfId="11824" xr:uid="{DFD7CA53-EB43-44BF-AE1B-710359860095}"/>
    <cellStyle name="Percent 3 10 8 4 2" xfId="51259" xr:uid="{B21B4914-A250-4F04-B8AE-7687B1F32FDA}"/>
    <cellStyle name="Percent 3 10 8 4 3" xfId="32463" xr:uid="{0ED69DF8-856F-416C-B83B-85DF5C56EFD6}"/>
    <cellStyle name="Percent 3 10 8 5" xfId="51260" xr:uid="{F2B95742-D010-4F98-B239-107C2DDF9A2B}"/>
    <cellStyle name="Percent 3 10 8 6" xfId="51261" xr:uid="{A6EE22EA-1DE1-4009-87B9-ED13B4CEC711}"/>
    <cellStyle name="Percent 3 10 8 7" xfId="51262" xr:uid="{416AFECC-29CD-4678-9D41-41E80CDFE6AC}"/>
    <cellStyle name="Percent 3 10 8 8" xfId="51263" xr:uid="{E80C5362-0B68-4D1D-B9EB-342B7E49F83E}"/>
    <cellStyle name="Percent 3 10 8 9" xfId="51254" xr:uid="{6A121654-3DB8-48E2-BAD8-BFDA3B8A705F}"/>
    <cellStyle name="Percent 3 10 9" xfId="6894" xr:uid="{CDDBA33D-84DC-4793-A62A-34E558A82DDF}"/>
    <cellStyle name="Percent 3 10 9 2" xfId="13126" xr:uid="{01E66A3A-2322-4A07-BC6C-720032295801}"/>
    <cellStyle name="Percent 3 10 9 2 2" xfId="51266" xr:uid="{B658B32D-9771-432D-92E5-5E574E087661}"/>
    <cellStyle name="Percent 3 10 9 2 3" xfId="51265" xr:uid="{17AD0344-334F-4CCF-AAB7-E10D1EB2DEC6}"/>
    <cellStyle name="Percent 3 10 9 2 4" xfId="32467" xr:uid="{B24B6E3C-4A57-4CD4-9B25-75E67A81AF4C}"/>
    <cellStyle name="Percent 3 10 9 3" xfId="16694" xr:uid="{E8DA0524-C3D2-40DA-B7E3-8AE75674536D}"/>
    <cellStyle name="Percent 3 10 9 3 2" xfId="51268" xr:uid="{92061304-EF42-4912-918D-0C2B1BA15B8E}"/>
    <cellStyle name="Percent 3 10 9 3 3" xfId="51267" xr:uid="{662A7232-2C3C-4AC5-A415-E7FD0017AD66}"/>
    <cellStyle name="Percent 3 10 9 3 4" xfId="32468" xr:uid="{A3AFEFC4-2EEC-4CFD-9D96-F29C88F601AA}"/>
    <cellStyle name="Percent 3 10 9 4" xfId="11825" xr:uid="{366BD379-5CCB-4B81-B954-906475D354FA}"/>
    <cellStyle name="Percent 3 10 9 4 2" xfId="51269" xr:uid="{79D052E1-4A99-48A9-987B-F1127EBB59C6}"/>
    <cellStyle name="Percent 3 10 9 4 3" xfId="32466" xr:uid="{87EBDDE9-A114-4993-9E3F-A0D3FC954F7C}"/>
    <cellStyle name="Percent 3 10 9 5" xfId="51270" xr:uid="{4D2AC614-CBDC-43FA-8DB7-63B31CED3641}"/>
    <cellStyle name="Percent 3 10 9 6" xfId="51271" xr:uid="{815B3E59-F697-4D5A-9CB3-43492A4BB021}"/>
    <cellStyle name="Percent 3 10 9 7" xfId="51272" xr:uid="{D9E7F0E0-92A2-4F11-899C-C1DF31DD4ECC}"/>
    <cellStyle name="Percent 3 10 9 8" xfId="51273" xr:uid="{38523C84-CD5B-45F6-9174-254EAB2D29B3}"/>
    <cellStyle name="Percent 3 10 9 9" xfId="51264" xr:uid="{62E29F51-4142-4549-BEA4-CAB64E1E785A}"/>
    <cellStyle name="Percent 3 11" xfId="3081" xr:uid="{FD11F489-A5FF-495E-8EE3-11261DC6B030}"/>
    <cellStyle name="Percent 3 11 2" xfId="4154" xr:uid="{E6AC2958-D051-476B-B200-CAF157CA0E0F}"/>
    <cellStyle name="Percent 3 11 2 2" xfId="13127" xr:uid="{6F382977-3BE0-4C2D-8F35-E4CE7B9541B1}"/>
    <cellStyle name="Percent 3 11 2 2 2" xfId="51276" xr:uid="{51BC22BC-A092-44A6-B95C-1F6EF72A1639}"/>
    <cellStyle name="Percent 3 11 2 3" xfId="51275" xr:uid="{00352A06-02BA-4DCE-B174-4142769EEA13}"/>
    <cellStyle name="Percent 3 11 2 4" xfId="32470" xr:uid="{13C1474F-CC11-44D4-B762-691A360581AD}"/>
    <cellStyle name="Percent 3 11 3" xfId="15361" xr:uid="{ABEB3754-6503-4216-BF33-B7B3980A8B02}"/>
    <cellStyle name="Percent 3 11 3 2" xfId="51278" xr:uid="{5F4319D3-80A1-4653-8A14-60F93B8D8C11}"/>
    <cellStyle name="Percent 3 11 3 3" xfId="51277" xr:uid="{6580F2D9-BBF4-4EFA-A36A-770820489CAE}"/>
    <cellStyle name="Percent 3 11 3 4" xfId="32471" xr:uid="{A7582975-80EC-48EB-8DA8-AF5629FC1195}"/>
    <cellStyle name="Percent 3 11 4" xfId="11826" xr:uid="{59903BB2-83A7-448C-8A77-6B958D0D9F73}"/>
    <cellStyle name="Percent 3 11 4 2" xfId="51279" xr:uid="{00EEBC90-C5E3-4265-87FB-41AD3FE17597}"/>
    <cellStyle name="Percent 3 11 4 3" xfId="32469" xr:uid="{2E82FB1C-B07C-45D5-9508-0D46B6FA9486}"/>
    <cellStyle name="Percent 3 11 5" xfId="6895" xr:uid="{13D04F11-E873-4110-8C33-B8CB8FD345CB}"/>
    <cellStyle name="Percent 3 11 5 2" xfId="51280" xr:uid="{C30742D1-C7EE-4787-84AA-DC69FF6034BD}"/>
    <cellStyle name="Percent 3 11 6" xfId="51281" xr:uid="{804ADFB1-9AA8-4329-BAF8-3B2C229C2CBF}"/>
    <cellStyle name="Percent 3 11 7" xfId="51282" xr:uid="{B488C84F-2F44-40DD-A8C3-C8335DD6BD10}"/>
    <cellStyle name="Percent 3 11 8" xfId="51283" xr:uid="{E85674D4-851D-4443-9544-9FDBEC1EE060}"/>
    <cellStyle name="Percent 3 11 9" xfId="51274" xr:uid="{71237108-A508-4820-95E6-CE54B6BF7ABF}"/>
    <cellStyle name="Percent 3 12" xfId="3307" xr:uid="{C3A253D2-8F09-4FD3-9AB1-4013FB4C811F}"/>
    <cellStyle name="Percent 3 12 2" xfId="4364" xr:uid="{62274146-1CA3-4030-B974-3EDED534BB98}"/>
    <cellStyle name="Percent 3 12 2 2" xfId="13128" xr:uid="{E5A13EA2-F7F3-40BD-8E7F-9CC9444ADE7F}"/>
    <cellStyle name="Percent 3 12 2 2 2" xfId="51286" xr:uid="{50013FF9-98F0-4431-A6F4-926F1BDA80E4}"/>
    <cellStyle name="Percent 3 12 2 3" xfId="51285" xr:uid="{10D04367-F059-42AF-B495-B73B6FB82095}"/>
    <cellStyle name="Percent 3 12 2 4" xfId="32473" xr:uid="{BBB6B3E8-01F9-4769-ADC5-75B101983EB3}"/>
    <cellStyle name="Percent 3 12 3" xfId="16390" xr:uid="{5A96B12A-8F3B-4311-B86B-944455587031}"/>
    <cellStyle name="Percent 3 12 3 2" xfId="51288" xr:uid="{5990E177-20B4-4165-9D38-771450D1353E}"/>
    <cellStyle name="Percent 3 12 3 3" xfId="51287" xr:uid="{B81D4B98-E2BB-451E-BC7F-F9E26B05A6B8}"/>
    <cellStyle name="Percent 3 12 3 4" xfId="32474" xr:uid="{E6CD3327-7C2F-4702-99E9-F767BCC6A8D7}"/>
    <cellStyle name="Percent 3 12 4" xfId="11827" xr:uid="{51FE1C96-2A18-46A5-BCFD-A7FDA751B033}"/>
    <cellStyle name="Percent 3 12 4 2" xfId="51289" xr:uid="{BE4ADC3F-5470-4B2C-88B0-E116774060C4}"/>
    <cellStyle name="Percent 3 12 4 3" xfId="32472" xr:uid="{0C9E6464-9C50-4A82-B74B-1E83552CC19F}"/>
    <cellStyle name="Percent 3 12 5" xfId="6896" xr:uid="{66037E5D-D2E0-4700-89FF-133E6AD88FA1}"/>
    <cellStyle name="Percent 3 12 5 2" xfId="51290" xr:uid="{8D014745-4E66-4CB9-9AC4-3BBE88496F57}"/>
    <cellStyle name="Percent 3 12 6" xfId="51291" xr:uid="{2BE303F2-70C4-4AF3-82D3-83241ABAA44A}"/>
    <cellStyle name="Percent 3 12 7" xfId="51292" xr:uid="{6EE773DE-F531-4C97-821D-6A40441024F1}"/>
    <cellStyle name="Percent 3 12 8" xfId="51293" xr:uid="{CEB21E93-579B-4BCF-B8D9-0F52A491F32C}"/>
    <cellStyle name="Percent 3 12 9" xfId="51284" xr:uid="{1BB3F966-D8BC-47B6-B5AE-28489C33C5DC}"/>
    <cellStyle name="Percent 3 13" xfId="6897" xr:uid="{B9205160-D1AE-412D-B574-20A5E75080EE}"/>
    <cellStyle name="Percent 3 13 2" xfId="13129" xr:uid="{D20136BC-9D45-42B3-BFB1-CEB189CF5E84}"/>
    <cellStyle name="Percent 3 13 2 2" xfId="51296" xr:uid="{F1687EE6-AFED-49C5-BB75-A4D240235B33}"/>
    <cellStyle name="Percent 3 13 2 3" xfId="51295" xr:uid="{96DF0840-B7A3-44E6-AF72-11B90B806F9B}"/>
    <cellStyle name="Percent 3 13 2 4" xfId="32476" xr:uid="{7DC07640-7AA7-4878-8C44-D4BC6E8DDF4A}"/>
    <cellStyle name="Percent 3 13 3" xfId="19345" xr:uid="{5312E872-DFD1-405B-A5BA-1F8C8FA7BFC5}"/>
    <cellStyle name="Percent 3 13 3 2" xfId="51298" xr:uid="{DB319875-7B1E-4582-BB9A-5A2A0B3FA264}"/>
    <cellStyle name="Percent 3 13 3 3" xfId="51297" xr:uid="{DE9881B1-0C03-4C84-B311-B1270A8D2AC3}"/>
    <cellStyle name="Percent 3 13 3 4" xfId="32477" xr:uid="{60B94E23-60C7-4580-8553-7AE5EC041044}"/>
    <cellStyle name="Percent 3 13 4" xfId="11828" xr:uid="{F14DF7FA-B917-4F11-B687-FAEED3F2D6CD}"/>
    <cellStyle name="Percent 3 13 4 2" xfId="51299" xr:uid="{D57577D4-C487-4120-8E5A-999EC7102589}"/>
    <cellStyle name="Percent 3 13 4 3" xfId="32475" xr:uid="{4F950E32-C55F-44D2-B11A-E89A1B658B90}"/>
    <cellStyle name="Percent 3 13 5" xfId="51300" xr:uid="{B1DE8D23-D123-4AD7-B31D-59CBBAA9634E}"/>
    <cellStyle name="Percent 3 13 6" xfId="51301" xr:uid="{8E71E280-E170-4EAC-9204-C12630669792}"/>
    <cellStyle name="Percent 3 13 7" xfId="51302" xr:uid="{70094557-2407-432B-AC33-4DAE84A50797}"/>
    <cellStyle name="Percent 3 13 8" xfId="51303" xr:uid="{4CAF3FCD-55CC-41A0-8363-A01AFCACE334}"/>
    <cellStyle name="Percent 3 13 9" xfId="51294" xr:uid="{369AE62D-95BE-4DA9-8498-7F500DC6A661}"/>
    <cellStyle name="Percent 3 14" xfId="6898" xr:uid="{B6F11D86-7320-43CC-B2FE-F0B57BBD7D7B}"/>
    <cellStyle name="Percent 3 14 2" xfId="13130" xr:uid="{BA527720-34ED-413B-A6BD-D4B6AFEF6171}"/>
    <cellStyle name="Percent 3 14 2 2" xfId="51306" xr:uid="{146C5297-D6E7-476D-A178-477E2027007D}"/>
    <cellStyle name="Percent 3 14 2 3" xfId="51305" xr:uid="{2A1E361F-1D5B-40A2-9A06-CF095D416295}"/>
    <cellStyle name="Percent 3 14 2 4" xfId="32479" xr:uid="{67FC1007-FCE8-4468-82B4-B8CC5001532F}"/>
    <cellStyle name="Percent 3 14 3" xfId="15726" xr:uid="{000E198B-D7A3-4EEC-98A3-1FCC6D3AAE6D}"/>
    <cellStyle name="Percent 3 14 3 2" xfId="51308" xr:uid="{86698914-CB6F-40B0-BB6C-8B52757A9686}"/>
    <cellStyle name="Percent 3 14 3 3" xfId="51307" xr:uid="{1A3EBF4C-C836-4240-9AE3-4DD40017C63A}"/>
    <cellStyle name="Percent 3 14 3 4" xfId="32480" xr:uid="{52C44E0B-9B0F-4F4C-99C0-4B2B7EA18509}"/>
    <cellStyle name="Percent 3 14 4" xfId="11829" xr:uid="{297B77E9-D7BE-40D7-BC03-2968413CDCBD}"/>
    <cellStyle name="Percent 3 14 4 2" xfId="51309" xr:uid="{5A237ED6-3259-4FD6-B843-E8B299550ECF}"/>
    <cellStyle name="Percent 3 14 4 3" xfId="32478" xr:uid="{47ABE6EE-F433-4941-88B1-9E35239AB70E}"/>
    <cellStyle name="Percent 3 14 5" xfId="51310" xr:uid="{8F650180-B424-48F5-97C3-418CE2449CB8}"/>
    <cellStyle name="Percent 3 14 6" xfId="51311" xr:uid="{6A50A594-F835-4622-B1C4-DEDBE7BA2241}"/>
    <cellStyle name="Percent 3 14 7" xfId="51312" xr:uid="{D9A2D650-C9DD-404A-BC99-624637B9CB32}"/>
    <cellStyle name="Percent 3 14 8" xfId="51313" xr:uid="{A756EF5B-F0AD-4D86-A664-BC752BF1005A}"/>
    <cellStyle name="Percent 3 14 9" xfId="51304" xr:uid="{B6EB7FA6-0DBC-4337-9CCF-4DBE4774BE4B}"/>
    <cellStyle name="Percent 3 15" xfId="6899" xr:uid="{CBB24FBC-DB59-4F9A-A0C1-FE8A86A0243D}"/>
    <cellStyle name="Percent 3 15 2" xfId="13131" xr:uid="{3731A1B2-F77B-4471-9533-D987E492C202}"/>
    <cellStyle name="Percent 3 15 2 2" xfId="51316" xr:uid="{048E9378-98E0-41CE-8CE0-729407AC88C8}"/>
    <cellStyle name="Percent 3 15 2 3" xfId="51315" xr:uid="{EBE520BB-1D91-4EC4-A67B-B1AE08C5CDBF}"/>
    <cellStyle name="Percent 3 15 2 4" xfId="32482" xr:uid="{99ACADAA-5717-46FC-91F7-4CBBBE94D82F}"/>
    <cellStyle name="Percent 3 15 3" xfId="17227" xr:uid="{EEB28CD8-F68F-4B3E-8457-5AB888D5439A}"/>
    <cellStyle name="Percent 3 15 3 2" xfId="51318" xr:uid="{49663AC8-FA47-4D73-985F-90010007BB7A}"/>
    <cellStyle name="Percent 3 15 3 3" xfId="51317" xr:uid="{3FF9175E-960E-4C2C-9B33-94F162588BB6}"/>
    <cellStyle name="Percent 3 15 3 4" xfId="32483" xr:uid="{45A53775-A955-4C4E-AB07-EEDE3D0B37A0}"/>
    <cellStyle name="Percent 3 15 4" xfId="11830" xr:uid="{38C8533F-DFD6-411C-A3EF-25811ED2A234}"/>
    <cellStyle name="Percent 3 15 4 2" xfId="51319" xr:uid="{14F68E0A-EED6-4AAE-97F1-61061783A818}"/>
    <cellStyle name="Percent 3 15 4 3" xfId="32481" xr:uid="{EFBD0F15-CB96-4D8C-8767-617C225CF683}"/>
    <cellStyle name="Percent 3 15 5" xfId="51320" xr:uid="{A1EF925A-38C5-429C-AC2A-D9FDD9B2CB71}"/>
    <cellStyle name="Percent 3 15 6" xfId="51321" xr:uid="{F346CD88-C586-48AD-B337-3D507CDB36F9}"/>
    <cellStyle name="Percent 3 15 7" xfId="51322" xr:uid="{4752A641-FF73-45AE-B18D-005657174687}"/>
    <cellStyle name="Percent 3 15 8" xfId="51323" xr:uid="{BCFFDECB-4358-4012-A06C-09F03882A129}"/>
    <cellStyle name="Percent 3 15 9" xfId="51314" xr:uid="{2FC5DEC4-EDB4-46E1-9084-60FA588CCCFD}"/>
    <cellStyle name="Percent 3 16" xfId="6900" xr:uid="{19501373-1DCC-41F7-BF43-F8EBB68D378D}"/>
    <cellStyle name="Percent 3 16 2" xfId="13132" xr:uid="{BE397E0B-41D6-45DD-A1E2-F009A5123B94}"/>
    <cellStyle name="Percent 3 16 2 2" xfId="51326" xr:uid="{8BBB186A-A9D4-4F93-8A02-F17139BCA944}"/>
    <cellStyle name="Percent 3 16 2 3" xfId="51325" xr:uid="{84E687AA-0F43-423B-B4AA-9BAB9A60A53D}"/>
    <cellStyle name="Percent 3 16 2 4" xfId="32485" xr:uid="{7D244AA2-2A5E-4C00-A172-E227AA064D86}"/>
    <cellStyle name="Percent 3 16 3" xfId="16410" xr:uid="{AE9FF322-E67A-4D4B-87AE-3CBFCA9F317B}"/>
    <cellStyle name="Percent 3 16 3 2" xfId="51328" xr:uid="{0C219A5A-D785-4EC7-B6B1-01DCBC2ECD11}"/>
    <cellStyle name="Percent 3 16 3 3" xfId="51327" xr:uid="{BD4A7EEA-4C07-4C96-9CEF-6E27BD268DC4}"/>
    <cellStyle name="Percent 3 16 3 4" xfId="32486" xr:uid="{9FE08226-1640-45F8-A30E-E39EF7D4EE92}"/>
    <cellStyle name="Percent 3 16 4" xfId="11831" xr:uid="{E3A580EE-5D1C-48A9-A831-4A4A789BC5AF}"/>
    <cellStyle name="Percent 3 16 4 2" xfId="51329" xr:uid="{3970AE72-FB0C-46D4-9F1A-77ECC3327E1E}"/>
    <cellStyle name="Percent 3 16 4 3" xfId="32484" xr:uid="{5FB251FF-A9D6-4054-A862-528BAAA8C1F1}"/>
    <cellStyle name="Percent 3 16 5" xfId="51330" xr:uid="{B20233DE-2462-436C-9BCD-93EF0825204E}"/>
    <cellStyle name="Percent 3 16 6" xfId="51331" xr:uid="{F3180F44-66DA-4952-81A0-9E2F2A925B03}"/>
    <cellStyle name="Percent 3 16 7" xfId="51332" xr:uid="{04870108-A062-4067-91BB-9E5D618BAD71}"/>
    <cellStyle name="Percent 3 16 8" xfId="51333" xr:uid="{88D86577-AC30-43EB-B5A9-37D3D0119D76}"/>
    <cellStyle name="Percent 3 16 9" xfId="51324" xr:uid="{7DC3910F-C5E9-440C-A6C8-453BC0746EC6}"/>
    <cellStyle name="Percent 3 17" xfId="6901" xr:uid="{8BF6915B-12D2-4690-AA26-1AF275F30E9B}"/>
    <cellStyle name="Percent 3 17 2" xfId="13133" xr:uid="{29610DB1-063B-4B41-898D-037F350514AC}"/>
    <cellStyle name="Percent 3 17 2 2" xfId="51336" xr:uid="{EE5333BA-3AE4-43F7-92CD-A1D3F0E3A0F2}"/>
    <cellStyle name="Percent 3 17 2 3" xfId="51335" xr:uid="{FC578674-373D-43BE-BB62-927EB909F89E}"/>
    <cellStyle name="Percent 3 17 2 4" xfId="32488" xr:uid="{E1E3B63D-FDFC-4DC4-92B0-33A5380A36E0}"/>
    <cellStyle name="Percent 3 17 3" xfId="19110" xr:uid="{14AF50EC-B010-401E-B44B-BC6223E54A42}"/>
    <cellStyle name="Percent 3 17 3 2" xfId="51338" xr:uid="{618665AA-26A3-45A3-8CD1-7D84247E61CF}"/>
    <cellStyle name="Percent 3 17 3 3" xfId="51337" xr:uid="{47E285FC-2A42-415E-B38B-0B0C4850C484}"/>
    <cellStyle name="Percent 3 17 3 4" xfId="32489" xr:uid="{C79F86C3-6905-4DA5-BE92-3C5E44B55352}"/>
    <cellStyle name="Percent 3 17 4" xfId="11832" xr:uid="{7989CC8E-EB5B-4698-8116-1EF0045D4266}"/>
    <cellStyle name="Percent 3 17 4 2" xfId="51339" xr:uid="{41FED85A-60D1-491D-84E3-01D36E7F1959}"/>
    <cellStyle name="Percent 3 17 4 3" xfId="32487" xr:uid="{F05DCE88-864E-446A-A6CC-8A582B65211C}"/>
    <cellStyle name="Percent 3 17 5" xfId="51340" xr:uid="{447F074C-7D50-4C8C-AA56-ADFA3DE44E18}"/>
    <cellStyle name="Percent 3 17 6" xfId="51341" xr:uid="{1911480F-1193-43D6-BDB9-179242134395}"/>
    <cellStyle name="Percent 3 17 7" xfId="51342" xr:uid="{48426884-5EB4-4538-BE17-230C0B48EEDB}"/>
    <cellStyle name="Percent 3 17 8" xfId="51343" xr:uid="{61C9ED90-D804-4481-984C-BE2FEA8C2102}"/>
    <cellStyle name="Percent 3 17 9" xfId="51334" xr:uid="{239FD586-64B4-43EB-8AE7-2804EF5EC64D}"/>
    <cellStyle name="Percent 3 18" xfId="6902" xr:uid="{6A7E4F42-97A7-4F50-BE0C-293EB455141E}"/>
    <cellStyle name="Percent 3 18 2" xfId="13134" xr:uid="{732CB223-BF48-4738-A291-3BD338ADD45E}"/>
    <cellStyle name="Percent 3 18 2 2" xfId="51346" xr:uid="{98F3B17A-3B29-4729-A4B9-8074277324B9}"/>
    <cellStyle name="Percent 3 18 2 3" xfId="51345" xr:uid="{EAA420AE-1C87-48D5-B43B-DA54277B217B}"/>
    <cellStyle name="Percent 3 18 2 4" xfId="32491" xr:uid="{E5EB2FC2-5D94-4E54-9E00-07BD1032014B}"/>
    <cellStyle name="Percent 3 18 3" xfId="15563" xr:uid="{D6CDB203-56D4-4EFB-89AD-B1F1F89FC4D9}"/>
    <cellStyle name="Percent 3 18 3 2" xfId="51348" xr:uid="{B1D31609-4D6E-4CA9-8A2C-4D2D4A8ACA5A}"/>
    <cellStyle name="Percent 3 18 3 3" xfId="51347" xr:uid="{E4DE8A20-BB1D-45C6-BAAD-A67018CCF6B5}"/>
    <cellStyle name="Percent 3 18 3 4" xfId="32492" xr:uid="{614A3767-8AE9-4394-9C5B-4022DE643632}"/>
    <cellStyle name="Percent 3 18 4" xfId="11833" xr:uid="{A7F4724D-3797-411B-94BB-12CF9D01856D}"/>
    <cellStyle name="Percent 3 18 4 2" xfId="51349" xr:uid="{0A3EDD46-7BEA-44EB-AFF4-D87CBC65D42E}"/>
    <cellStyle name="Percent 3 18 4 3" xfId="32490" xr:uid="{37A7DC10-1E57-4418-9749-6E2A03DE0BAF}"/>
    <cellStyle name="Percent 3 18 5" xfId="51350" xr:uid="{EFBC38AC-B3BE-46A3-8BBF-7F4943A31E8E}"/>
    <cellStyle name="Percent 3 18 6" xfId="51351" xr:uid="{D173A9B9-60CA-4EAA-84C0-ACCAE417F768}"/>
    <cellStyle name="Percent 3 18 7" xfId="51352" xr:uid="{6DC22431-806F-4C62-A4C0-B754E4181B67}"/>
    <cellStyle name="Percent 3 18 8" xfId="51353" xr:uid="{BC720D48-9FD1-4AE5-8AD9-98FBB67748E2}"/>
    <cellStyle name="Percent 3 18 9" xfId="51344" xr:uid="{6301CAD4-E66D-4A0B-AB29-2FB655F744C5}"/>
    <cellStyle name="Percent 3 19" xfId="6903" xr:uid="{04637EDA-7148-4E36-9D5E-46E8EF008298}"/>
    <cellStyle name="Percent 3 19 10" xfId="51354" xr:uid="{11B23BA1-74DC-4323-A93B-D3847F85B8F7}"/>
    <cellStyle name="Percent 3 19 2" xfId="13135" xr:uid="{2E23CFAE-DCF2-4441-86A5-B2EF1A9EC9DC}"/>
    <cellStyle name="Percent 3 19 2 2" xfId="32495" xr:uid="{4D863811-694F-45D7-BEBA-5AF418EBE360}"/>
    <cellStyle name="Percent 3 19 2 2 2" xfId="51356" xr:uid="{AEA045FB-6CFE-4584-B502-11F5CD0F00CC}"/>
    <cellStyle name="Percent 3 19 2 3" xfId="51357" xr:uid="{91203174-EB66-4A5E-AD9E-FC401BD304FF}"/>
    <cellStyle name="Percent 3 19 2 4" xfId="51355" xr:uid="{FC625573-A62C-4B57-BA42-DBA4134E2AB3}"/>
    <cellStyle name="Percent 3 19 2 5" xfId="32494" xr:uid="{F8322595-AF98-4676-A20B-76D9894A84EC}"/>
    <cellStyle name="Percent 3 19 3" xfId="15430" xr:uid="{AF070EAF-EA30-4251-973D-230D8695A1D1}"/>
    <cellStyle name="Percent 3 19 3 2" xfId="51359" xr:uid="{A68E6028-0040-4E7D-8DB6-DAD1CA7F3E79}"/>
    <cellStyle name="Percent 3 19 3 3" xfId="51358" xr:uid="{C06B9066-431E-4C39-8758-F9E52B1E0158}"/>
    <cellStyle name="Percent 3 19 3 4" xfId="32496" xr:uid="{16BB0C3D-7134-4959-8629-1369417DD5CA}"/>
    <cellStyle name="Percent 3 19 4" xfId="11834" xr:uid="{C753574B-B958-498C-8171-50FE5CD6A4A6}"/>
    <cellStyle name="Percent 3 19 4 2" xfId="51361" xr:uid="{1923D647-F053-4CF8-8995-4926ADF4A799}"/>
    <cellStyle name="Percent 3 19 4 3" xfId="51360" xr:uid="{7DC1D78E-497A-4F40-9663-BAF5AAED0292}"/>
    <cellStyle name="Percent 3 19 4 4" xfId="32497" xr:uid="{B57E652D-F8D7-43DC-AA88-C506F9348689}"/>
    <cellStyle name="Percent 3 19 5" xfId="32493" xr:uid="{6BE26953-6510-46E3-9205-B1D7C852F612}"/>
    <cellStyle name="Percent 3 19 5 2" xfId="51362" xr:uid="{58AA4C8A-5262-4E99-A14C-4B9003786446}"/>
    <cellStyle name="Percent 3 19 6" xfId="51363" xr:uid="{5F39A7FD-C008-46E4-9B65-317FB19FD518}"/>
    <cellStyle name="Percent 3 19 7" xfId="51364" xr:uid="{FF85B423-053E-4EA9-BEE5-F9B137F02917}"/>
    <cellStyle name="Percent 3 19 8" xfId="51365" xr:uid="{80F83000-9C73-4D49-BDA4-8E463FF2B436}"/>
    <cellStyle name="Percent 3 19 9" xfId="51366" xr:uid="{1F6EAFCD-15F6-4BE4-A607-1A9E83B77F4A}"/>
    <cellStyle name="Percent 3 2" xfId="192" xr:uid="{F90E5303-E53F-45A9-9AE2-C009A38B923A}"/>
    <cellStyle name="Percent 3 2 10" xfId="6905" xr:uid="{C1EEF5B2-E5E1-4E32-BD02-D7A0DD389B3B}"/>
    <cellStyle name="Percent 3 2 10 10" xfId="51369" xr:uid="{BC4FADDF-3730-4F11-B0CB-BCB5D3A5C4C4}"/>
    <cellStyle name="Percent 3 2 10 11" xfId="51368" xr:uid="{0690D608-6351-42ED-98B1-817E76C977FF}"/>
    <cellStyle name="Percent 3 2 10 2" xfId="13137" xr:uid="{3880F088-11C7-4887-99DE-FEECEE5E51FE}"/>
    <cellStyle name="Percent 3 2 10 2 2" xfId="32501" xr:uid="{5491494F-954D-4220-93B0-C5217E9DB174}"/>
    <cellStyle name="Percent 3 2 10 2 2 2" xfId="51371" xr:uid="{DAF7DE51-4FF0-4440-AA21-F5BA889ADC3B}"/>
    <cellStyle name="Percent 3 2 10 2 3" xfId="51372" xr:uid="{CEB6E0CF-660F-4BB1-ACAF-D208E8E30344}"/>
    <cellStyle name="Percent 3 2 10 2 4" xfId="51370" xr:uid="{ABAAC07F-D10E-48B1-A37A-91C3C75F4403}"/>
    <cellStyle name="Percent 3 2 10 2 5" xfId="32500" xr:uid="{83A6D810-7A58-48D8-BD15-068466E203A3}"/>
    <cellStyle name="Percent 3 2 10 3" xfId="15727" xr:uid="{D6067562-45FE-4843-BB1F-15CA3049B497}"/>
    <cellStyle name="Percent 3 2 10 3 2" xfId="32503" xr:uid="{49D6894B-CCAE-40BA-AF9E-54117FF8871B}"/>
    <cellStyle name="Percent 3 2 10 3 2 2" xfId="51374" xr:uid="{6F06D58B-15F2-40DD-8513-280A7BC2A623}"/>
    <cellStyle name="Percent 3 2 10 3 3" xfId="51375" xr:uid="{E01F1FF9-3C11-4E6F-97E3-60D5725701A2}"/>
    <cellStyle name="Percent 3 2 10 3 4" xfId="51373" xr:uid="{AA5D18FA-836A-4D90-A1E4-CECC0D8C37D9}"/>
    <cellStyle name="Percent 3 2 10 3 5" xfId="32502" xr:uid="{91AA8EC8-D370-4B5C-8079-EB517DFF8F07}"/>
    <cellStyle name="Percent 3 2 10 4" xfId="11836" xr:uid="{7A8681B9-D9F3-4AD1-9389-31F2AAEF31AE}"/>
    <cellStyle name="Percent 3 2 10 4 2" xfId="51377" xr:uid="{B26F29C4-A0DC-4215-A1D0-3E47D19530AE}"/>
    <cellStyle name="Percent 3 2 10 4 3" xfId="51376" xr:uid="{AC02EB35-62CF-48F2-9E03-1FDD354F19D1}"/>
    <cellStyle name="Percent 3 2 10 4 4" xfId="32504" xr:uid="{6610F881-2617-4473-ACC8-15B400FC9CDA}"/>
    <cellStyle name="Percent 3 2 10 5" xfId="32505" xr:uid="{8DD6538E-D582-4762-AA28-27663275B825}"/>
    <cellStyle name="Percent 3 2 10 5 2" xfId="51379" xr:uid="{7094B194-A622-4AF6-AB58-BCFD96F9280B}"/>
    <cellStyle name="Percent 3 2 10 5 3" xfId="51378" xr:uid="{054EA2B9-F264-4365-B93D-93AF05254755}"/>
    <cellStyle name="Percent 3 2 10 6" xfId="32499" xr:uid="{1BF8B420-825A-491E-9758-0E62A5B7FFC1}"/>
    <cellStyle name="Percent 3 2 10 6 2" xfId="51380" xr:uid="{BA4859C6-9CDD-4BCF-BE29-43C8183DD218}"/>
    <cellStyle name="Percent 3 2 10 7" xfId="51381" xr:uid="{60D7DAD2-3496-44F7-9BD3-0579AB672C65}"/>
    <cellStyle name="Percent 3 2 10 8" xfId="51382" xr:uid="{6E44CC46-F297-40A0-BA01-034BB8A18185}"/>
    <cellStyle name="Percent 3 2 10 9" xfId="51383" xr:uid="{7D98431B-CD89-4BBA-B15C-C8719BBC5E82}"/>
    <cellStyle name="Percent 3 2 11" xfId="6906" xr:uid="{2C88D222-9CDD-4BCE-B249-E128E80A2D49}"/>
    <cellStyle name="Percent 3 2 11 10" xfId="51385" xr:uid="{4FF548BF-0068-4B3D-B5C0-2B889F9D670B}"/>
    <cellStyle name="Percent 3 2 11 11" xfId="51384" xr:uid="{0E7749F4-157C-4659-9F62-0CC63A3A797B}"/>
    <cellStyle name="Percent 3 2 11 2" xfId="13138" xr:uid="{2BEB10EE-91C6-4248-9A7C-E824CAA54C41}"/>
    <cellStyle name="Percent 3 2 11 2 2" xfId="32508" xr:uid="{E5C322F5-162B-40CD-BE46-EE4891EDA0A3}"/>
    <cellStyle name="Percent 3 2 11 2 2 2" xfId="51387" xr:uid="{9E78787B-9F74-4F19-98BF-A14DEE6CF47E}"/>
    <cellStyle name="Percent 3 2 11 2 3" xfId="51388" xr:uid="{72D03700-AA3F-422C-A7C5-6830C7909D1F}"/>
    <cellStyle name="Percent 3 2 11 2 4" xfId="51386" xr:uid="{A5071D57-3B40-4E95-9742-7963D12B0E4B}"/>
    <cellStyle name="Percent 3 2 11 2 5" xfId="32507" xr:uid="{BB1E8010-ADD2-4137-ADB3-1FB28EEF6AD3}"/>
    <cellStyle name="Percent 3 2 11 3" xfId="19266" xr:uid="{C837ADDB-8DE2-40DA-B4AF-CF2C14EF5285}"/>
    <cellStyle name="Percent 3 2 11 3 2" xfId="32510" xr:uid="{8A3379E4-FB19-4B04-AF21-37A38B00B853}"/>
    <cellStyle name="Percent 3 2 11 3 2 2" xfId="51390" xr:uid="{59D8E29E-0199-4970-85B0-A84630C6EF76}"/>
    <cellStyle name="Percent 3 2 11 3 3" xfId="51391" xr:uid="{588399A3-2D29-4A5C-9FCE-BF2EBC7AD1B2}"/>
    <cellStyle name="Percent 3 2 11 3 4" xfId="51389" xr:uid="{A6DD7FDF-CAA6-470E-86D8-15BA8ADE56C9}"/>
    <cellStyle name="Percent 3 2 11 3 5" xfId="32509" xr:uid="{B0FD2330-C75E-4849-9D25-71FD30CE89AE}"/>
    <cellStyle name="Percent 3 2 11 4" xfId="11837" xr:uid="{1E1AD5F0-6B6A-43E3-A571-177A920EAEA8}"/>
    <cellStyle name="Percent 3 2 11 4 2" xfId="51393" xr:uid="{B8F4BBA6-690D-4BEA-8846-1EC7496D5B92}"/>
    <cellStyle name="Percent 3 2 11 4 3" xfId="51392" xr:uid="{721EB021-317C-4F45-B409-54791939425B}"/>
    <cellStyle name="Percent 3 2 11 4 4" xfId="32511" xr:uid="{65362894-11EB-4E22-ACD9-64FA273CEF4D}"/>
    <cellStyle name="Percent 3 2 11 5" xfId="32512" xr:uid="{6354ADFD-925F-4F33-B2FF-13BA3B467EE6}"/>
    <cellStyle name="Percent 3 2 11 5 2" xfId="51395" xr:uid="{182641B9-954B-40CE-BDB0-33CED2F9B083}"/>
    <cellStyle name="Percent 3 2 11 5 3" xfId="51394" xr:uid="{673C768E-7554-4ABF-80F6-6A6C4F178CA5}"/>
    <cellStyle name="Percent 3 2 11 6" xfId="32506" xr:uid="{A4AE103C-D1E4-49CA-B9F6-7B7ED5D53905}"/>
    <cellStyle name="Percent 3 2 11 6 2" xfId="51396" xr:uid="{0DC9CACC-55D4-486A-A9A7-EACB5C6C25F7}"/>
    <cellStyle name="Percent 3 2 11 7" xfId="51397" xr:uid="{0FDEC50E-7D9E-4898-9AE8-70CD165D9D0E}"/>
    <cellStyle name="Percent 3 2 11 8" xfId="51398" xr:uid="{D8BFCB8C-FE65-41B4-B51E-A5F0D4E43FAF}"/>
    <cellStyle name="Percent 3 2 11 9" xfId="51399" xr:uid="{7189D540-4B79-4414-AFA4-3F7E9A305FAE}"/>
    <cellStyle name="Percent 3 2 12" xfId="6907" xr:uid="{03E6124D-6910-4E3D-A9A3-B8479165B815}"/>
    <cellStyle name="Percent 3 2 12 10" xfId="51401" xr:uid="{E42769EF-52C6-49E8-AB68-B3275A802109}"/>
    <cellStyle name="Percent 3 2 12 11" xfId="51400" xr:uid="{E572E55E-D378-4004-88DD-98B5B1B9BFBC}"/>
    <cellStyle name="Percent 3 2 12 2" xfId="13139" xr:uid="{5CAA9E72-AC65-4D58-AAFB-042B0CBF4EAC}"/>
    <cellStyle name="Percent 3 2 12 2 2" xfId="32515" xr:uid="{EFE1EAD8-7B70-4286-B036-2EF7419095D7}"/>
    <cellStyle name="Percent 3 2 12 2 2 2" xfId="51403" xr:uid="{52E49693-08FB-4990-B03C-AAD9F07DC75C}"/>
    <cellStyle name="Percent 3 2 12 2 3" xfId="51404" xr:uid="{9751FA0B-9494-4EC9-8826-95FA9651BCC8}"/>
    <cellStyle name="Percent 3 2 12 2 4" xfId="51402" xr:uid="{7D0C84D4-5313-4BCC-A244-4FD5CDAA92D8}"/>
    <cellStyle name="Percent 3 2 12 2 5" xfId="32514" xr:uid="{D9D6795E-0B10-4875-BA76-FEED5F2D2301}"/>
    <cellStyle name="Percent 3 2 12 3" xfId="15518" xr:uid="{8CF179F8-537D-434B-8BAC-C0867F50578D}"/>
    <cellStyle name="Percent 3 2 12 3 2" xfId="32517" xr:uid="{D2D49FC5-02CC-4830-84D3-5E34F2352A34}"/>
    <cellStyle name="Percent 3 2 12 3 2 2" xfId="51406" xr:uid="{734C8284-00B4-4D46-847E-DE485FD0341D}"/>
    <cellStyle name="Percent 3 2 12 3 3" xfId="51407" xr:uid="{22AF5432-255B-4A3F-8B46-1E173DC35072}"/>
    <cellStyle name="Percent 3 2 12 3 4" xfId="51405" xr:uid="{D9FFB77A-3E4F-4759-B127-35EED0F244A9}"/>
    <cellStyle name="Percent 3 2 12 3 5" xfId="32516" xr:uid="{0523EBA9-D54F-4FDC-9F23-5B6016FA6A86}"/>
    <cellStyle name="Percent 3 2 12 4" xfId="11838" xr:uid="{C6B20DA2-ACD0-43B5-A29C-E78C3A2470CE}"/>
    <cellStyle name="Percent 3 2 12 4 2" xfId="51409" xr:uid="{DC8ED45B-EA7D-4E6A-8D13-88343D990964}"/>
    <cellStyle name="Percent 3 2 12 4 3" xfId="51408" xr:uid="{239DE939-88E4-4C11-9418-148552D593D9}"/>
    <cellStyle name="Percent 3 2 12 4 4" xfId="32518" xr:uid="{2B3B0133-02FA-4F1F-A261-E6A95D3182FD}"/>
    <cellStyle name="Percent 3 2 12 5" xfId="32519" xr:uid="{A6C334E5-A48C-4BB8-B699-34A47AC12529}"/>
    <cellStyle name="Percent 3 2 12 5 2" xfId="51411" xr:uid="{395AAE71-4AE8-4E7D-99C5-9AE1F86F3128}"/>
    <cellStyle name="Percent 3 2 12 5 3" xfId="51410" xr:uid="{3D7319AA-1CF1-44AD-96E1-C99C27F59048}"/>
    <cellStyle name="Percent 3 2 12 6" xfId="32513" xr:uid="{C271B091-0219-4E0B-964A-CF56AB4C7337}"/>
    <cellStyle name="Percent 3 2 12 6 2" xfId="51412" xr:uid="{A727CA30-CA41-4536-8049-F892527E38B9}"/>
    <cellStyle name="Percent 3 2 12 7" xfId="51413" xr:uid="{C312E928-7031-4D15-B539-B159F8EB6151}"/>
    <cellStyle name="Percent 3 2 12 8" xfId="51414" xr:uid="{202E0687-C7DB-4E3F-81E4-568CB6FB07EB}"/>
    <cellStyle name="Percent 3 2 12 9" xfId="51415" xr:uid="{3B1E8520-19C8-4FA0-A4BB-BA06182C2782}"/>
    <cellStyle name="Percent 3 2 13" xfId="6908" xr:uid="{A6508B98-568A-406D-91B5-BFED69667D53}"/>
    <cellStyle name="Percent 3 2 13 10" xfId="51417" xr:uid="{A3F794E3-EA51-4541-82E2-9372A2D332AF}"/>
    <cellStyle name="Percent 3 2 13 11" xfId="51416" xr:uid="{5B133EEA-45F9-4C3E-B3C7-95F66D22C5BF}"/>
    <cellStyle name="Percent 3 2 13 2" xfId="13140" xr:uid="{AE52CD29-B2D7-4245-B0D0-34B8C9FF4F06}"/>
    <cellStyle name="Percent 3 2 13 2 2" xfId="32522" xr:uid="{740E4BFF-562F-435A-8D31-05DB8636DB9E}"/>
    <cellStyle name="Percent 3 2 13 2 2 2" xfId="51419" xr:uid="{C91783E6-A7C7-4812-BB88-645A644DAF20}"/>
    <cellStyle name="Percent 3 2 13 2 3" xfId="51420" xr:uid="{D5CC1EE7-3BC1-4354-B122-0AACA59161B7}"/>
    <cellStyle name="Percent 3 2 13 2 4" xfId="51418" xr:uid="{4B57FC7E-5A10-4329-B463-8C33D64FB8F8}"/>
    <cellStyle name="Percent 3 2 13 2 5" xfId="32521" xr:uid="{0EBEB772-2DB6-40FF-B46D-67A60BC85265}"/>
    <cellStyle name="Percent 3 2 13 3" xfId="19397" xr:uid="{EF105BC7-7E9C-4917-9D5B-81A581A74D9E}"/>
    <cellStyle name="Percent 3 2 13 3 2" xfId="32524" xr:uid="{6377A3F3-8D01-461F-8107-276F77AFEAF2}"/>
    <cellStyle name="Percent 3 2 13 3 2 2" xfId="51422" xr:uid="{E2CCD733-352E-4DDB-8C0D-F692F9BF8C5B}"/>
    <cellStyle name="Percent 3 2 13 3 3" xfId="51423" xr:uid="{4CC477F8-CFAD-4455-90FB-9E2B44437C55}"/>
    <cellStyle name="Percent 3 2 13 3 4" xfId="51421" xr:uid="{4D965F42-C338-46ED-B30B-7DFFA860CFBA}"/>
    <cellStyle name="Percent 3 2 13 3 5" xfId="32523" xr:uid="{3F916897-994F-4BE0-89C1-83F26D77DF14}"/>
    <cellStyle name="Percent 3 2 13 4" xfId="11839" xr:uid="{6BB1E58B-6098-49A1-A9E9-5A4D7762A776}"/>
    <cellStyle name="Percent 3 2 13 4 2" xfId="51425" xr:uid="{6FBD5AC3-5A4D-4D4A-AE73-73AAFAEF06F7}"/>
    <cellStyle name="Percent 3 2 13 4 3" xfId="51424" xr:uid="{C093D2D2-7304-4293-B4E6-D46AE8F8E89D}"/>
    <cellStyle name="Percent 3 2 13 4 4" xfId="32525" xr:uid="{212D4CFC-C955-40D5-B614-EA952D7F3DFB}"/>
    <cellStyle name="Percent 3 2 13 5" xfId="32526" xr:uid="{80BFA449-67E1-45D9-9F58-FF0FEF51C559}"/>
    <cellStyle name="Percent 3 2 13 5 2" xfId="51427" xr:uid="{1145C833-9562-471F-AD37-0C041B9FE839}"/>
    <cellStyle name="Percent 3 2 13 5 3" xfId="51426" xr:uid="{D37389B3-BA30-4A79-BBE7-E3806BBAC571}"/>
    <cellStyle name="Percent 3 2 13 6" xfId="32520" xr:uid="{1322A0B2-1D43-44E2-B5E9-BABC240534ED}"/>
    <cellStyle name="Percent 3 2 13 6 2" xfId="51428" xr:uid="{EF04246D-57E9-4106-ACBC-7ECA2320A1A1}"/>
    <cellStyle name="Percent 3 2 13 7" xfId="51429" xr:uid="{3DC9C1E3-F5A7-4945-966C-56C141EAF35C}"/>
    <cellStyle name="Percent 3 2 13 8" xfId="51430" xr:uid="{4BC010B2-1897-443D-A483-701BC8B4AF0F}"/>
    <cellStyle name="Percent 3 2 13 9" xfId="51431" xr:uid="{1EA17731-6D2F-4A7C-97C3-3CEE6E47EF1C}"/>
    <cellStyle name="Percent 3 2 14" xfId="6909" xr:uid="{426F40B5-879B-418A-A475-1A59E1E764EC}"/>
    <cellStyle name="Percent 3 2 14 10" xfId="51432" xr:uid="{43416116-70BA-4170-AC48-E0F7DE651E7A}"/>
    <cellStyle name="Percent 3 2 14 2" xfId="15841" xr:uid="{84BD723B-7544-46C5-8794-906453816104}"/>
    <cellStyle name="Percent 3 2 14 2 2" xfId="32529" xr:uid="{12BDA452-C3E3-490E-BFDA-AE00394E06EF}"/>
    <cellStyle name="Percent 3 2 14 2 2 2" xfId="51434" xr:uid="{3772FFCA-81F4-4923-A017-A5526BA2B8CF}"/>
    <cellStyle name="Percent 3 2 14 2 3" xfId="51435" xr:uid="{8EFAF4E1-1745-449B-B855-AD42C7758CCF}"/>
    <cellStyle name="Percent 3 2 14 2 4" xfId="51433" xr:uid="{B32A1BCC-DBC7-498E-9E0F-0B1054006B9A}"/>
    <cellStyle name="Percent 3 2 14 2 5" xfId="32528" xr:uid="{96DBE36D-3D09-4291-8339-48AE03EC9B7E}"/>
    <cellStyle name="Percent 3 2 14 3" xfId="15503" xr:uid="{D22C553E-C062-438A-B4CA-3E15ABCD3E51}"/>
    <cellStyle name="Percent 3 2 14 3 2" xfId="32531" xr:uid="{C7F5980A-C778-426F-8E4B-6D5366E1586D}"/>
    <cellStyle name="Percent 3 2 14 3 2 2" xfId="51437" xr:uid="{25641AFC-0DE3-470B-9775-6D06DBC6CCB7}"/>
    <cellStyle name="Percent 3 2 14 3 3" xfId="51438" xr:uid="{81955875-10DA-4FB0-A40E-2B4A1810270E}"/>
    <cellStyle name="Percent 3 2 14 3 4" xfId="51436" xr:uid="{B994EDB6-CE28-412D-8A04-1EDD6466E7C1}"/>
    <cellStyle name="Percent 3 2 14 3 5" xfId="32530" xr:uid="{ED5172F3-C2A9-4E75-82EE-6EFBE92B9D02}"/>
    <cellStyle name="Percent 3 2 14 4" xfId="11840" xr:uid="{B44C9510-735C-4775-A809-32DA115BBEF1}"/>
    <cellStyle name="Percent 3 2 14 4 2" xfId="51439" xr:uid="{4C1250F0-FE5C-46F8-9585-42F5B62D5C4D}"/>
    <cellStyle name="Percent 3 2 14 4 3" xfId="32532" xr:uid="{ED332749-CDDD-418A-9092-DD6B7063E31F}"/>
    <cellStyle name="Percent 3 2 14 5" xfId="32533" xr:uid="{2280C3FF-9BDE-411C-AC98-4D1B46F98EFE}"/>
    <cellStyle name="Percent 3 2 14 5 2" xfId="51440" xr:uid="{B1BEDF55-5DA6-49DF-9733-3171F2ABB36B}"/>
    <cellStyle name="Percent 3 2 14 6" xfId="32527" xr:uid="{96B3E21D-B38E-4B83-85C4-32643E49DB2F}"/>
    <cellStyle name="Percent 3 2 14 6 2" xfId="51441" xr:uid="{6B671E26-4F23-4C97-8F1B-E599ED6AFCCD}"/>
    <cellStyle name="Percent 3 2 14 7" xfId="51442" xr:uid="{01679F7B-4D62-4DDF-A495-F5B14DC34D31}"/>
    <cellStyle name="Percent 3 2 14 8" xfId="51443" xr:uid="{3EE00122-50C2-4F7D-BC9B-7CB5EC03CF40}"/>
    <cellStyle name="Percent 3 2 14 9" xfId="51444" xr:uid="{FBA57AB2-E2C4-4A4A-8AFC-97348035EFCD}"/>
    <cellStyle name="Percent 3 2 15" xfId="6910" xr:uid="{900051FE-8F59-4B09-9369-8C135AD729F4}"/>
    <cellStyle name="Percent 3 2 15 10" xfId="51445" xr:uid="{1868B1C2-503A-4A92-8762-58875A9783C6}"/>
    <cellStyle name="Percent 3 2 15 2" xfId="15842" xr:uid="{15EF9CA1-4716-4C65-808E-E561A305F1B2}"/>
    <cellStyle name="Percent 3 2 15 2 2" xfId="32536" xr:uid="{524163C4-9E0E-4DF4-987A-36BFC454B533}"/>
    <cellStyle name="Percent 3 2 15 2 2 2" xfId="51447" xr:uid="{D87C8C54-B8EC-4DDD-A80E-CF3C540A8963}"/>
    <cellStyle name="Percent 3 2 15 2 3" xfId="51448" xr:uid="{283C0E43-46EA-4B19-AB63-905BF92CD66E}"/>
    <cellStyle name="Percent 3 2 15 2 4" xfId="51446" xr:uid="{0E59B6AD-051D-4636-A835-FE93CC1F0660}"/>
    <cellStyle name="Percent 3 2 15 2 5" xfId="32535" xr:uid="{D753EB14-5C1B-4F64-B545-C5811F135F71}"/>
    <cellStyle name="Percent 3 2 15 3" xfId="15297" xr:uid="{E5888E84-0D02-4F9F-BD4D-CD40FF7C1973}"/>
    <cellStyle name="Percent 3 2 15 3 2" xfId="32538" xr:uid="{E161B034-02CA-40D6-8B2E-AF073E7DD2AD}"/>
    <cellStyle name="Percent 3 2 15 3 2 2" xfId="51450" xr:uid="{F346DEBE-7FC3-4B28-844A-7C50F5D6B198}"/>
    <cellStyle name="Percent 3 2 15 3 3" xfId="51451" xr:uid="{26E81663-D8FF-437D-8652-74FAB69DE846}"/>
    <cellStyle name="Percent 3 2 15 3 4" xfId="51449" xr:uid="{31A59653-9CD5-4189-90B6-F9649C48C26F}"/>
    <cellStyle name="Percent 3 2 15 3 5" xfId="32537" xr:uid="{BEFF386F-1F19-42F9-B983-CE3B1B8A569A}"/>
    <cellStyle name="Percent 3 2 15 4" xfId="11841" xr:uid="{4E621067-889E-4735-856C-759FA39B8810}"/>
    <cellStyle name="Percent 3 2 15 4 2" xfId="51452" xr:uid="{398BDC71-E46E-46CE-83BB-E5FE7860B551}"/>
    <cellStyle name="Percent 3 2 15 4 3" xfId="32539" xr:uid="{334005F6-19AA-4704-87D4-E0FAD303E8A5}"/>
    <cellStyle name="Percent 3 2 15 5" xfId="32540" xr:uid="{20693A76-09E7-48AA-88A8-2563A75DAC29}"/>
    <cellStyle name="Percent 3 2 15 5 2" xfId="51453" xr:uid="{39DCC33A-FCE8-4FC0-A8B0-C9C5EF64189F}"/>
    <cellStyle name="Percent 3 2 15 6" xfId="32534" xr:uid="{4A1F5F03-0622-4234-81CE-CF4053759F13}"/>
    <cellStyle name="Percent 3 2 15 6 2" xfId="51454" xr:uid="{25AE162D-20FD-432B-8C70-83B44F39E9FA}"/>
    <cellStyle name="Percent 3 2 15 7" xfId="51455" xr:uid="{AED7D402-06FC-4A47-8D46-EC95D3040ADE}"/>
    <cellStyle name="Percent 3 2 15 8" xfId="51456" xr:uid="{8583E65E-A1C2-4E9D-857B-9F21CCA6BE93}"/>
    <cellStyle name="Percent 3 2 15 9" xfId="51457" xr:uid="{E80CCE5F-D487-486E-A249-0153FEC1FFA2}"/>
    <cellStyle name="Percent 3 2 16" xfId="6911" xr:uid="{8C94B015-FFA6-4C17-B445-6C89F9B31EC4}"/>
    <cellStyle name="Percent 3 2 16 10" xfId="51458" xr:uid="{A888367F-85B2-4A0D-86BA-8E02BD472D7E}"/>
    <cellStyle name="Percent 3 2 16 2" xfId="15843" xr:uid="{28F090B2-6CEA-4EE4-9CCF-18FCAA2134A7}"/>
    <cellStyle name="Percent 3 2 16 2 2" xfId="32543" xr:uid="{2823AAE0-8A11-4EB2-9063-23A618CABCEA}"/>
    <cellStyle name="Percent 3 2 16 2 2 2" xfId="51460" xr:uid="{0A02D473-EC38-4374-9C16-46826290BB4B}"/>
    <cellStyle name="Percent 3 2 16 2 3" xfId="51461" xr:uid="{598BC018-84C0-41BC-8391-D35E832A6EA4}"/>
    <cellStyle name="Percent 3 2 16 2 4" xfId="51459" xr:uid="{4DE7DA01-A6DB-441D-BD40-6CC3FE803DFA}"/>
    <cellStyle name="Percent 3 2 16 2 5" xfId="32542" xr:uid="{D1166675-502C-4119-A7C8-1E713E64571A}"/>
    <cellStyle name="Percent 3 2 16 3" xfId="19455" xr:uid="{3A99A926-1612-4ADC-85A2-1A5EA96ED8F6}"/>
    <cellStyle name="Percent 3 2 16 3 2" xfId="32545" xr:uid="{C4DD9517-30C1-4FCD-A609-3ECA0C0B5F8B}"/>
    <cellStyle name="Percent 3 2 16 3 2 2" xfId="51463" xr:uid="{BCFA05B5-F80D-4DE7-8E9D-0346708252E2}"/>
    <cellStyle name="Percent 3 2 16 3 3" xfId="51464" xr:uid="{7411BCEA-3113-44BC-AA96-88E5B76A7172}"/>
    <cellStyle name="Percent 3 2 16 3 4" xfId="51462" xr:uid="{5C327EC2-5377-427F-B524-E82AE25E042B}"/>
    <cellStyle name="Percent 3 2 16 3 5" xfId="32544" xr:uid="{AE0E4488-6D42-4A8E-9576-095EA3C68B3C}"/>
    <cellStyle name="Percent 3 2 16 4" xfId="11842" xr:uid="{0055B4D0-FCEC-48B8-980A-62636AC60AFD}"/>
    <cellStyle name="Percent 3 2 16 4 2" xfId="51465" xr:uid="{03EADB8A-151D-4270-AE60-52E2754C48E0}"/>
    <cellStyle name="Percent 3 2 16 4 3" xfId="32546" xr:uid="{6E7C3B73-9A52-49AB-AA03-19294D9C89F2}"/>
    <cellStyle name="Percent 3 2 16 5" xfId="32547" xr:uid="{7E054B41-5045-4A63-B712-3E20EDE05083}"/>
    <cellStyle name="Percent 3 2 16 5 2" xfId="51466" xr:uid="{50F432B8-D5A2-473D-9D16-4CC57B2E4758}"/>
    <cellStyle name="Percent 3 2 16 6" xfId="32541" xr:uid="{AD60F8EB-75A3-4489-AFE6-51B7D359F5F0}"/>
    <cellStyle name="Percent 3 2 16 6 2" xfId="51467" xr:uid="{E664ED22-F169-4454-9E58-341C983C181F}"/>
    <cellStyle name="Percent 3 2 16 7" xfId="51468" xr:uid="{DA9C8F92-3ECB-44F7-807D-462650109CA0}"/>
    <cellStyle name="Percent 3 2 16 8" xfId="51469" xr:uid="{37C75AEE-D45F-46D4-8560-3334B6F0C119}"/>
    <cellStyle name="Percent 3 2 16 9" xfId="51470" xr:uid="{ADEF702A-58BD-4047-94F1-3849CC5CEE60}"/>
    <cellStyle name="Percent 3 2 17" xfId="6904" xr:uid="{30F236BD-4C23-4663-8B9D-4ADA7734A1CC}"/>
    <cellStyle name="Percent 3 2 17 2" xfId="15839" xr:uid="{28A73BD4-E4CE-4EDC-AC4E-DE92D56DC27C}"/>
    <cellStyle name="Percent 3 2 17 2 2" xfId="51472" xr:uid="{5A11AF12-73B8-47D2-A97A-AA7E955A966E}"/>
    <cellStyle name="Percent 3 2 17 2 3" xfId="32549" xr:uid="{9D941F67-8B08-455E-9D94-1E31FA807B10}"/>
    <cellStyle name="Percent 3 2 17 3" xfId="19162" xr:uid="{F7902F81-5ABC-44CA-AF67-27C6A1786460}"/>
    <cellStyle name="Percent 3 2 17 3 2" xfId="51473" xr:uid="{23AA3397-4D9F-431C-AACC-6F63D86B691D}"/>
    <cellStyle name="Percent 3 2 17 3 3" xfId="32548" xr:uid="{3086F1D9-2596-4A49-987E-7F19DBC05295}"/>
    <cellStyle name="Percent 3 2 17 4" xfId="11843" xr:uid="{9A160EC5-2F81-4DCD-8147-A563DC5CBB7B}"/>
    <cellStyle name="Percent 3 2 17 5" xfId="51474" xr:uid="{2A3ECFD9-8E8F-4980-BC82-26F436273361}"/>
    <cellStyle name="Percent 3 2 17 6" xfId="51475" xr:uid="{A8E4FA62-AC74-497D-B38E-1916406E405D}"/>
    <cellStyle name="Percent 3 2 17 7" xfId="51476" xr:uid="{033D67E0-7E90-4677-AAB7-235F629B8DA6}"/>
    <cellStyle name="Percent 3 2 17 8" xfId="51471" xr:uid="{FC00E2D7-898D-4AEF-9CCC-F1D70C0768AA}"/>
    <cellStyle name="Percent 3 2 17 9" xfId="31128" xr:uid="{09925346-1A84-4B12-AE95-93B986DE5F2E}"/>
    <cellStyle name="Percent 3 2 18" xfId="13136" xr:uid="{7A599B1B-854D-4C24-9D57-81233E0B049C}"/>
    <cellStyle name="Percent 3 2 18 2" xfId="51478" xr:uid="{A5928752-08C7-42A2-94A8-4B7B72B77C16}"/>
    <cellStyle name="Percent 3 2 18 3" xfId="51479" xr:uid="{F2B1F383-8707-4E10-B9FE-E35F33BE9B2B}"/>
    <cellStyle name="Percent 3 2 18 4" xfId="51477" xr:uid="{3BE5270C-22B7-4A3C-B53C-D8603B50635B}"/>
    <cellStyle name="Percent 3 2 18 5" xfId="32550" xr:uid="{C223D9D3-A39B-499E-BA80-07C49D24A806}"/>
    <cellStyle name="Percent 3 2 19" xfId="19425" xr:uid="{E1130874-C8F4-49EC-8BAF-D78D549890B7}"/>
    <cellStyle name="Percent 3 2 19 2" xfId="51480" xr:uid="{A8DCD6F7-8604-40DE-83BA-7D79685A4B60}"/>
    <cellStyle name="Percent 3 2 19 3" xfId="32551" xr:uid="{A3B9111E-039E-4D32-98A2-3A17ADE2FE7D}"/>
    <cellStyle name="Percent 3 2 2" xfId="193" xr:uid="{79782DB8-B8A6-4B6F-A248-022AEE573B9F}"/>
    <cellStyle name="Percent 3 2 2 10" xfId="51482" xr:uid="{A592BB65-338D-4EDD-8FB6-C3C35B0187D5}"/>
    <cellStyle name="Percent 3 2 2 11" xfId="51483" xr:uid="{62F5BAFE-5F14-475B-9AAB-769E08762FF5}"/>
    <cellStyle name="Percent 3 2 2 12" xfId="51481" xr:uid="{4F030975-B546-42A1-8087-CA9115394DF7}"/>
    <cellStyle name="Percent 3 2 2 2" xfId="2875" xr:uid="{A986D10E-9649-4435-A80B-084319BA4DA5}"/>
    <cellStyle name="Percent 3 2 2 2 10" xfId="51484" xr:uid="{6039B02B-3B88-44F7-A8E8-D744945909D3}"/>
    <cellStyle name="Percent 3 2 2 2 2" xfId="7876" xr:uid="{24277E6A-7766-415A-885F-7D52FCFE9A23}"/>
    <cellStyle name="Percent 3 2 2 2 2 2" xfId="16745" xr:uid="{8FF2CA8F-EC96-4930-BE82-E7DF78893A9A}"/>
    <cellStyle name="Percent 3 2 2 2 2 2 2" xfId="51486" xr:uid="{63063380-A7B3-4298-8464-15E2660483BF}"/>
    <cellStyle name="Percent 3 2 2 2 2 2 3" xfId="32555" xr:uid="{4A2181CC-C319-4432-B5D1-E2C2961AF1AB}"/>
    <cellStyle name="Percent 3 2 2 2 2 3" xfId="19460" xr:uid="{0BD7864E-08D4-4D28-9D1A-1C8B45E7DAE9}"/>
    <cellStyle name="Percent 3 2 2 2 2 3 2" xfId="51487" xr:uid="{BD2124E6-F15D-4AB1-9CF6-0C1509ECFE5C}"/>
    <cellStyle name="Percent 3 2 2 2 2 3 3" xfId="32554" xr:uid="{B0B3FC55-16B7-44BD-9C45-4D10AFC0B39F}"/>
    <cellStyle name="Percent 3 2 2 2 2 4" xfId="11846" xr:uid="{F680E453-1EC7-4DC7-B81A-690C970A9900}"/>
    <cellStyle name="Percent 3 2 2 2 2 5" xfId="51488" xr:uid="{DB99979F-230C-4660-B8F8-8E65B770B6E7}"/>
    <cellStyle name="Percent 3 2 2 2 2 6" xfId="51489" xr:uid="{A18CBA96-1CC3-4975-987C-8729BD100E02}"/>
    <cellStyle name="Percent 3 2 2 2 2 7" xfId="51490" xr:uid="{F38BE921-AE7F-4201-BCF0-468D71A271C8}"/>
    <cellStyle name="Percent 3 2 2 2 2 8" xfId="51485" xr:uid="{B31D500A-2469-410E-9E9A-74F9DB65F027}"/>
    <cellStyle name="Percent 3 2 2 2 3" xfId="11847" xr:uid="{A7187A32-9C48-4281-83D3-B8018B9CB15B}"/>
    <cellStyle name="Percent 3 2 2 2 3 2" xfId="16385" xr:uid="{C37DE193-FA98-4495-9730-0DB12EFB8B43}"/>
    <cellStyle name="Percent 3 2 2 2 3 2 2" xfId="51492" xr:uid="{C6F8163B-9840-4770-B085-6FB26033AA94}"/>
    <cellStyle name="Percent 3 2 2 2 3 2 3" xfId="32557" xr:uid="{46EC5B5A-09FF-4EA7-8841-899575CE7A03}"/>
    <cellStyle name="Percent 3 2 2 2 3 3" xfId="51493" xr:uid="{844968EF-7FD9-400E-8DD3-409453DFA3DB}"/>
    <cellStyle name="Percent 3 2 2 2 3 4" xfId="51491" xr:uid="{1B4A2A12-C304-4686-9E53-7BEB3063FCB9}"/>
    <cellStyle name="Percent 3 2 2 2 3 5" xfId="32556" xr:uid="{74DCF40C-38D2-458C-A944-DA4DCCA0D37A}"/>
    <cellStyle name="Percent 3 2 2 2 4" xfId="15119" xr:uid="{026D40E4-75D4-40F9-AA9E-D0A006B4FE57}"/>
    <cellStyle name="Percent 3 2 2 2 4 2" xfId="51494" xr:uid="{BF8CDB44-5089-41BF-ABBE-4C5333CC24D4}"/>
    <cellStyle name="Percent 3 2 2 2 4 3" xfId="32558" xr:uid="{553313A6-9061-40D5-9FD3-C3DDA299F4C4}"/>
    <cellStyle name="Percent 3 2 2 2 5" xfId="15845" xr:uid="{4A75C48B-3D19-44CA-9BC2-DFF265CD18AA}"/>
    <cellStyle name="Percent 3 2 2 2 5 2" xfId="51495" xr:uid="{D582262E-FC25-4430-AB90-198DD2C65CEA}"/>
    <cellStyle name="Percent 3 2 2 2 5 3" xfId="32559" xr:uid="{F66CFCDE-80C3-4D27-BE41-BA4E93F2D611}"/>
    <cellStyle name="Percent 3 2 2 2 6" xfId="19481" xr:uid="{6891FA90-A771-4E14-976A-1C51314F6F38}"/>
    <cellStyle name="Percent 3 2 2 2 6 2" xfId="51496" xr:uid="{F9E82C44-E9C2-47DF-8A3A-BA8F9B3ED61E}"/>
    <cellStyle name="Percent 3 2 2 2 6 3" xfId="32553" xr:uid="{EEC6C884-1C49-45C3-8F30-597BD9793220}"/>
    <cellStyle name="Percent 3 2 2 2 7" xfId="11845" xr:uid="{7944FB78-2C0B-445C-958B-EB71BE6A53DF}"/>
    <cellStyle name="Percent 3 2 2 2 8" xfId="51497" xr:uid="{ADFBD183-C92C-45DA-8C54-D41035D4F306}"/>
    <cellStyle name="Percent 3 2 2 2 9" xfId="51498" xr:uid="{C0C4AC58-A032-428F-8683-7648FE81FF56}"/>
    <cellStyle name="Percent 3 2 2 3" xfId="6912" xr:uid="{70A93030-98FC-4817-803B-5C9107E2EF68}"/>
    <cellStyle name="Percent 3 2 2 3 2" xfId="15120" xr:uid="{F6B23776-BCBF-4BE0-B1A9-87D5E0B08B2F}"/>
    <cellStyle name="Percent 3 2 2 3 2 2" xfId="51500" xr:uid="{9D2ECFD4-ED0D-4CEE-A763-4CD7FEE804F1}"/>
    <cellStyle name="Percent 3 2 2 3 2 3" xfId="32561" xr:uid="{2F0E3EC5-A6B6-43AC-AB1B-8FDD649DB9E7}"/>
    <cellStyle name="Percent 3 2 2 3 3" xfId="15844" xr:uid="{481D1ECF-B716-4E29-82A9-402E29E8A9D5}"/>
    <cellStyle name="Percent 3 2 2 3 3 2" xfId="51501" xr:uid="{E1A3058D-11EC-4D67-98F4-CF80CB1F34C8}"/>
    <cellStyle name="Percent 3 2 2 3 3 3" xfId="32560" xr:uid="{63DBC08D-CE68-4A06-83E3-790FD974697B}"/>
    <cellStyle name="Percent 3 2 2 3 4" xfId="19159" xr:uid="{DCB21A3B-D9AB-43B5-9DFD-66A5D5FD4E9B}"/>
    <cellStyle name="Percent 3 2 2 3 5" xfId="11848" xr:uid="{316C6D6D-6D1F-4AA7-8E42-E2BD7F8FF928}"/>
    <cellStyle name="Percent 3 2 2 3 6" xfId="51502" xr:uid="{3D79D790-B444-4E1F-8857-A2F16B623DB2}"/>
    <cellStyle name="Percent 3 2 2 3 7" xfId="51503" xr:uid="{174C0955-87DD-425B-9D15-134BB275EF7B}"/>
    <cellStyle name="Percent 3 2 2 3 8" xfId="51499" xr:uid="{7271A881-6611-43EC-991A-8324D2FD04ED}"/>
    <cellStyle name="Percent 3 2 2 4" xfId="8918" xr:uid="{D36AAC9B-6968-45C5-A5ED-DD4F9501D6DC}"/>
    <cellStyle name="Percent 3 2 2 4 2" xfId="17289" xr:uid="{84A2521F-351F-4D4B-A8D0-3C0C41E73415}"/>
    <cellStyle name="Percent 3 2 2 4 2 2" xfId="51505" xr:uid="{C25E90F3-6A45-43C5-A6F1-CBDAC6098F96}"/>
    <cellStyle name="Percent 3 2 2 4 2 3" xfId="32563" xr:uid="{AB151C57-B2B4-462B-A28A-A5822129526D}"/>
    <cellStyle name="Percent 3 2 2 4 3" xfId="15118" xr:uid="{72F02582-FBDA-4A7F-8F85-663D6E1AD4BD}"/>
    <cellStyle name="Percent 3 2 2 4 3 2" xfId="51506" xr:uid="{508713FF-1EF9-4F9F-9C40-D8BF88ED4591}"/>
    <cellStyle name="Percent 3 2 2 4 4" xfId="51504" xr:uid="{C82BBEDF-CFB0-4260-9563-ED90D6B1ED75}"/>
    <cellStyle name="Percent 3 2 2 4 5" xfId="32562" xr:uid="{5B526784-4376-44F0-AC1D-DEC98D0E3F36}"/>
    <cellStyle name="Percent 3 2 2 5" xfId="19055" xr:uid="{599C9845-D4B7-473A-9CE5-812AFC579C5C}"/>
    <cellStyle name="Percent 3 2 2 5 2" xfId="51507" xr:uid="{273E82C6-7497-443B-9190-954C1B7C3111}"/>
    <cellStyle name="Percent 3 2 2 5 3" xfId="32564" xr:uid="{0AFF8068-433C-406A-8095-4AE83632D73D}"/>
    <cellStyle name="Percent 3 2 2 6" xfId="11844" xr:uid="{57D661C7-94A2-4D1D-89EC-67058834C634}"/>
    <cellStyle name="Percent 3 2 2 6 2" xfId="51508" xr:uid="{5BC4F3B6-CF40-4AA5-9549-87E5D6132A07}"/>
    <cellStyle name="Percent 3 2 2 6 3" xfId="32565" xr:uid="{0F02A150-695B-43CF-B0AD-C9E663985984}"/>
    <cellStyle name="Percent 3 2 2 7" xfId="32552" xr:uid="{4ACE781F-DF13-4430-A169-0C39D8FD22B8}"/>
    <cellStyle name="Percent 3 2 2 7 2" xfId="51509" xr:uid="{D81906BD-107A-4A31-9A46-FE3FCB83BB7E}"/>
    <cellStyle name="Percent 3 2 2 8" xfId="29691" xr:uid="{F69A0907-E0D7-4832-9142-70378C2A1405}"/>
    <cellStyle name="Percent 3 2 2 8 2" xfId="51510" xr:uid="{A0E6AD76-23B1-4BE8-91B0-38D96B18F08A}"/>
    <cellStyle name="Percent 3 2 2 9" xfId="51511" xr:uid="{28E6107F-24C9-41FF-BE62-DF990DB76380}"/>
    <cellStyle name="Percent 3 2 20" xfId="11835" xr:uid="{9A3D6B05-B0CD-493B-8722-C6C9D4DFCB43}"/>
    <cellStyle name="Percent 3 2 20 2" xfId="51512" xr:uid="{5A741E19-A943-4146-BA20-1F066FAD02AF}"/>
    <cellStyle name="Percent 3 2 20 3" xfId="32498" xr:uid="{425214FE-CB4C-44A0-8109-9A869079C97C}"/>
    <cellStyle name="Percent 3 2 21" xfId="51513" xr:uid="{87DA7D35-5AC6-4F4D-88B9-ABC0712C9996}"/>
    <cellStyle name="Percent 3 2 22" xfId="51514" xr:uid="{B6EB86B9-C6B2-4AAB-96F2-2D336A309108}"/>
    <cellStyle name="Percent 3 2 23" xfId="51515" xr:uid="{74EF993B-20F9-4B6A-9C23-3295999E1D7E}"/>
    <cellStyle name="Percent 3 2 24" xfId="51516" xr:uid="{3AFADD6A-6E83-49F1-81FA-FE05A9128F36}"/>
    <cellStyle name="Percent 3 2 25" xfId="51517" xr:uid="{193A8535-D8D5-4B43-888F-3035FA3FA95B}"/>
    <cellStyle name="Percent 3 2 26" xfId="51367" xr:uid="{9EC8D88D-1B99-4D5A-9890-5400CAE627E7}"/>
    <cellStyle name="Percent 3 2 3" xfId="194" xr:uid="{527A9A17-3A35-4828-A44E-8506CD0D6E8C}"/>
    <cellStyle name="Percent 3 2 3 10" xfId="51519" xr:uid="{62BB0B2F-9F37-42CB-92A2-D02E8CE15EB0}"/>
    <cellStyle name="Percent 3 2 3 11" xfId="51518" xr:uid="{0920B4E0-367B-4C92-B411-EB27BC4B2A76}"/>
    <cellStyle name="Percent 3 2 3 2" xfId="6913" xr:uid="{A31A5FC7-851C-4F23-BA6C-7F32B44BC34F}"/>
    <cellStyle name="Percent 3 2 3 2 2" xfId="15846" xr:uid="{EC34A3B8-DB8B-4FD2-924F-A06A30705400}"/>
    <cellStyle name="Percent 3 2 3 2 2 2" xfId="51521" xr:uid="{1DB77D7C-B3C9-4DF0-A341-D14078E1BD51}"/>
    <cellStyle name="Percent 3 2 3 2 2 3" xfId="32568" xr:uid="{5D135C1C-ED67-4A12-93F1-872C9C85ED59}"/>
    <cellStyle name="Percent 3 2 3 2 3" xfId="19539" xr:uid="{1181E50F-1AF2-443C-BB51-619B3DF4A5E7}"/>
    <cellStyle name="Percent 3 2 3 2 3 2" xfId="51522" xr:uid="{57456FF8-738A-4515-9C65-4A7E952F832A}"/>
    <cellStyle name="Percent 3 2 3 2 3 3" xfId="32569" xr:uid="{C926CD98-B3C2-436E-9A2E-6442FA43E2C0}"/>
    <cellStyle name="Percent 3 2 3 2 4" xfId="11850" xr:uid="{4CB72208-19F4-4B34-9EC1-8009FADD8CFE}"/>
    <cellStyle name="Percent 3 2 3 2 4 2" xfId="51523" xr:uid="{9E9AECA5-99E1-4BDC-A3DC-E3D6D0D45823}"/>
    <cellStyle name="Percent 3 2 3 2 4 3" xfId="32567" xr:uid="{C8F662FD-FE30-40BC-997B-BA508DB45561}"/>
    <cellStyle name="Percent 3 2 3 2 5" xfId="51524" xr:uid="{D7E12203-A2D8-45BE-BBF3-10EEDBB7B2A8}"/>
    <cellStyle name="Percent 3 2 3 2 6" xfId="51525" xr:uid="{8534C978-A4E5-4C4F-A955-4E5C4EE57103}"/>
    <cellStyle name="Percent 3 2 3 2 7" xfId="51526" xr:uid="{454FA0ED-0EE2-4E95-AB16-C815296977CA}"/>
    <cellStyle name="Percent 3 2 3 2 8" xfId="51520" xr:uid="{0F66286B-EEF1-46DB-AAB9-7961B5820FB2}"/>
    <cellStyle name="Percent 3 2 3 3" xfId="11851" xr:uid="{2108F3D1-5F97-4085-9D81-892F61A206D2}"/>
    <cellStyle name="Percent 3 2 3 3 2" xfId="19256" xr:uid="{48EA40F3-7C45-4B2E-89D5-10153EE1FB84}"/>
    <cellStyle name="Percent 3 2 3 3 2 2" xfId="51528" xr:uid="{554FD6ED-A5BA-4246-A791-385B89065F72}"/>
    <cellStyle name="Percent 3 2 3 3 2 3" xfId="32571" xr:uid="{9A6DCA2E-D1C3-4882-8CB4-808E8A57C0EB}"/>
    <cellStyle name="Percent 3 2 3 3 3" xfId="51529" xr:uid="{E1300046-42E8-4363-837B-963E8D2ECD06}"/>
    <cellStyle name="Percent 3 2 3 3 4" xfId="51527" xr:uid="{051A3F28-0D50-4BED-B5CA-F72153611F15}"/>
    <cellStyle name="Percent 3 2 3 3 5" xfId="32570" xr:uid="{5E7EBEED-564B-452C-A7BD-9333307F8CBF}"/>
    <cellStyle name="Percent 3 2 3 4" xfId="15121" xr:uid="{1A4711BD-2FF6-46F5-BC80-C60EE44F0AA4}"/>
    <cellStyle name="Percent 3 2 3 4 2" xfId="51530" xr:uid="{F2015404-1D80-4137-A203-251E0A79AF74}"/>
    <cellStyle name="Percent 3 2 3 4 3" xfId="32572" xr:uid="{C955E7D5-0480-4CFA-A1B8-F710F3403022}"/>
    <cellStyle name="Percent 3 2 3 5" xfId="15344" xr:uid="{44CA87B4-48A8-4C93-938E-8E78CC94F907}"/>
    <cellStyle name="Percent 3 2 3 5 2" xfId="51531" xr:uid="{AEB4D3BF-FA88-488B-AAC7-A69D1A4213DA}"/>
    <cellStyle name="Percent 3 2 3 5 3" xfId="32573" xr:uid="{0DC51871-FB00-4005-A7A9-3A86FB448B6C}"/>
    <cellStyle name="Percent 3 2 3 6" xfId="19510" xr:uid="{2016A8C9-0EB4-4483-A293-84A5449FE157}"/>
    <cellStyle name="Percent 3 2 3 6 2" xfId="51532" xr:uid="{606CB495-BC3F-49A4-8B1A-CAD53C136B7E}"/>
    <cellStyle name="Percent 3 2 3 6 3" xfId="32566" xr:uid="{DAAA9D4F-703F-49DE-AAB3-336605B32D91}"/>
    <cellStyle name="Percent 3 2 3 7" xfId="11849" xr:uid="{0BEF308B-8E6A-4488-8EFE-64A9EF2B4C2D}"/>
    <cellStyle name="Percent 3 2 3 8" xfId="51533" xr:uid="{DD26C80C-FAEB-4541-9F56-034806EDAABC}"/>
    <cellStyle name="Percent 3 2 3 9" xfId="51534" xr:uid="{2A4D056D-C1B0-44CC-89B3-370452B403E5}"/>
    <cellStyle name="Percent 3 2 4" xfId="1755" xr:uid="{C929C2C8-F797-4C70-8E61-4E2DF7F7C2A0}"/>
    <cellStyle name="Percent 3 2 4 10" xfId="51535" xr:uid="{5C2F4583-1AFD-4459-9432-7EE2E370546F}"/>
    <cellStyle name="Percent 3 2 4 2" xfId="15345" xr:uid="{2D51B04C-0F33-4E7C-9344-047F0383596C}"/>
    <cellStyle name="Percent 3 2 4 2 2" xfId="32576" xr:uid="{D1DE9D3F-69DE-478F-A1F7-156A10FB8714}"/>
    <cellStyle name="Percent 3 2 4 2 2 2" xfId="51537" xr:uid="{8E4864FA-E4A9-4AB1-995A-F61187F5A8D0}"/>
    <cellStyle name="Percent 3 2 4 2 3" xfId="51538" xr:uid="{75C48A56-C747-422B-B2A5-1E7389148B50}"/>
    <cellStyle name="Percent 3 2 4 2 4" xfId="51536" xr:uid="{B475984C-BBCE-4962-BEE2-A02B4CB92831}"/>
    <cellStyle name="Percent 3 2 4 2 5" xfId="32575" xr:uid="{823295F3-9237-4C98-A1C6-280B61C62E73}"/>
    <cellStyle name="Percent 3 2 4 3" xfId="19452" xr:uid="{DFBBBB4D-5021-46AD-8AC5-79253EE9308D}"/>
    <cellStyle name="Percent 3 2 4 3 2" xfId="32578" xr:uid="{293798D3-F8E5-41B9-BABC-99AECB5AE486}"/>
    <cellStyle name="Percent 3 2 4 3 2 2" xfId="51540" xr:uid="{3727D6F3-78CF-4DD8-9928-B5BB39A0D1E6}"/>
    <cellStyle name="Percent 3 2 4 3 3" xfId="51541" xr:uid="{D468C784-E7B1-4AE9-9608-C0B4A60811B5}"/>
    <cellStyle name="Percent 3 2 4 3 4" xfId="51539" xr:uid="{C570AA17-7B3C-4B61-94B8-D02795FFCFEC}"/>
    <cellStyle name="Percent 3 2 4 3 5" xfId="32577" xr:uid="{7A70917B-D144-4548-8B98-98831CD61E6A}"/>
    <cellStyle name="Percent 3 2 4 4" xfId="11852" xr:uid="{06FE88AD-FBD0-438F-9167-58728CA44A6F}"/>
    <cellStyle name="Percent 3 2 4 4 2" xfId="51542" xr:uid="{0DB1760B-E939-45F5-9B70-00FC5CB19732}"/>
    <cellStyle name="Percent 3 2 4 4 3" xfId="32579" xr:uid="{30576EB5-24DA-490D-893D-18F61DEB24DF}"/>
    <cellStyle name="Percent 3 2 4 5" xfId="32580" xr:uid="{E0B1D000-6D2B-45B8-B8B6-E43F795C33BE}"/>
    <cellStyle name="Percent 3 2 4 5 2" xfId="51543" xr:uid="{1E1F053C-D9A1-412C-A01D-2C4A25FD8946}"/>
    <cellStyle name="Percent 3 2 4 6" xfId="32574" xr:uid="{F9890DD3-6C6C-4950-BE19-0DE2FCDCDDA9}"/>
    <cellStyle name="Percent 3 2 4 6 2" xfId="51544" xr:uid="{535B58CD-9374-4B71-8EE1-EA3EF96673EF}"/>
    <cellStyle name="Percent 3 2 4 7" xfId="51545" xr:uid="{C499AABA-5050-4CCB-BDEA-2DA8B970FDD5}"/>
    <cellStyle name="Percent 3 2 4 8" xfId="51546" xr:uid="{94E74B76-79CA-4B8A-B1EC-D79F1BC015E0}"/>
    <cellStyle name="Percent 3 2 4 9" xfId="51547" xr:uid="{BEC714FE-2552-4DEF-A978-805AD7FC2A8A}"/>
    <cellStyle name="Percent 3 2 5" xfId="6914" xr:uid="{5DF5C40D-19CE-4255-9AE4-7E90E3241417}"/>
    <cellStyle name="Percent 3 2 5 10" xfId="51548" xr:uid="{B202A927-EA5A-41CE-98E4-E2EDA3C46BC2}"/>
    <cellStyle name="Percent 3 2 5 2" xfId="15847" xr:uid="{1B365EEA-2FA3-4732-A07D-D2EDAA520138}"/>
    <cellStyle name="Percent 3 2 5 2 2" xfId="32583" xr:uid="{CA9776C8-579F-4B85-9F6A-AC739145E669}"/>
    <cellStyle name="Percent 3 2 5 2 2 2" xfId="51550" xr:uid="{FF36C0B2-6EF6-4905-A84B-C7503930FC22}"/>
    <cellStyle name="Percent 3 2 5 2 3" xfId="51551" xr:uid="{8A8777A0-66D6-42BD-A393-82664846DBB2}"/>
    <cellStyle name="Percent 3 2 5 2 4" xfId="51549" xr:uid="{5085420D-E26F-46B5-924C-7973CADD13FA}"/>
    <cellStyle name="Percent 3 2 5 2 5" xfId="32582" xr:uid="{6A57200D-2A9B-4962-B955-8050018EEFC2}"/>
    <cellStyle name="Percent 3 2 5 3" xfId="15672" xr:uid="{CB3453B7-9ED0-4150-98E8-9D93580A0EF8}"/>
    <cellStyle name="Percent 3 2 5 3 2" xfId="32585" xr:uid="{3E0103F2-3E41-4447-91F4-617D71CED704}"/>
    <cellStyle name="Percent 3 2 5 3 2 2" xfId="51553" xr:uid="{58B04355-BBC4-451A-AE6B-86753ADB13A4}"/>
    <cellStyle name="Percent 3 2 5 3 3" xfId="51554" xr:uid="{A3B05490-D414-4E2E-9B27-9F7E9D0992A5}"/>
    <cellStyle name="Percent 3 2 5 3 4" xfId="51552" xr:uid="{6D6025C1-3055-4F9B-926E-71D972BD1930}"/>
    <cellStyle name="Percent 3 2 5 3 5" xfId="32584" xr:uid="{1B848EDD-CC57-4B5B-A4B3-EF0CD3B55F56}"/>
    <cellStyle name="Percent 3 2 5 4" xfId="11853" xr:uid="{D2789570-6ECC-49B4-BDF6-4827DF8E0462}"/>
    <cellStyle name="Percent 3 2 5 4 2" xfId="51555" xr:uid="{67890017-CDB9-432D-B992-56D612DF6213}"/>
    <cellStyle name="Percent 3 2 5 4 3" xfId="32586" xr:uid="{4D57E427-769A-4305-9C3E-629A342D977D}"/>
    <cellStyle name="Percent 3 2 5 5" xfId="32587" xr:uid="{BA5C2E3D-555F-4E4C-9665-B4D8FA5BA252}"/>
    <cellStyle name="Percent 3 2 5 5 2" xfId="51556" xr:uid="{9A520DA8-F551-45D8-8EBA-235B96AAC0CF}"/>
    <cellStyle name="Percent 3 2 5 6" xfId="32581" xr:uid="{08B91638-DA85-436D-B842-10589F4355AA}"/>
    <cellStyle name="Percent 3 2 5 6 2" xfId="51557" xr:uid="{56C1848D-A000-4DEB-96E4-CD67E78467D2}"/>
    <cellStyle name="Percent 3 2 5 7" xfId="51558" xr:uid="{C00A8F06-47CD-4993-A60D-9AC3CF484F04}"/>
    <cellStyle name="Percent 3 2 5 8" xfId="51559" xr:uid="{0D74C852-B2C1-4A4D-ADA3-A4C0BA49AE04}"/>
    <cellStyle name="Percent 3 2 5 9" xfId="51560" xr:uid="{B3F86B04-6047-43FA-97C9-271F30B205AB}"/>
    <cellStyle name="Percent 3 2 6" xfId="6915" xr:uid="{B6766C28-6E51-4A25-90EA-2AA01BCB22AA}"/>
    <cellStyle name="Percent 3 2 6 10" xfId="51561" xr:uid="{7EA49E94-957C-4AB1-9EEB-C4581E5FA09D}"/>
    <cellStyle name="Percent 3 2 6 2" xfId="15848" xr:uid="{0FAFE232-F774-4836-93DD-636B59E4A7AC}"/>
    <cellStyle name="Percent 3 2 6 2 2" xfId="32590" xr:uid="{B6A0547C-9F0D-4073-8A95-B9B61996D0EB}"/>
    <cellStyle name="Percent 3 2 6 2 2 2" xfId="51563" xr:uid="{A516DC75-B942-481D-BFE4-26BA9044EF7A}"/>
    <cellStyle name="Percent 3 2 6 2 3" xfId="51564" xr:uid="{BF8C59BD-E426-4910-920A-AFCD579355D2}"/>
    <cellStyle name="Percent 3 2 6 2 4" xfId="51562" xr:uid="{2CCE9328-E8E9-49FE-82D3-65A5136E5FD4}"/>
    <cellStyle name="Percent 3 2 6 2 5" xfId="32589" xr:uid="{48C22B7E-EEA8-4F5E-9CD2-846CF7773ABB}"/>
    <cellStyle name="Percent 3 2 6 3" xfId="19309" xr:uid="{989559EC-5B11-4039-A8AC-1EE2A0A41D24}"/>
    <cellStyle name="Percent 3 2 6 3 2" xfId="32592" xr:uid="{F6521D90-54B1-4682-A489-4C72254234AE}"/>
    <cellStyle name="Percent 3 2 6 3 2 2" xfId="51566" xr:uid="{B9E92668-3F29-4163-AB89-E9F62CBBE7E8}"/>
    <cellStyle name="Percent 3 2 6 3 3" xfId="51567" xr:uid="{29D319D2-0740-4434-B534-C68A5C43BD6A}"/>
    <cellStyle name="Percent 3 2 6 3 4" xfId="51565" xr:uid="{DB94A247-C7AB-43C4-89A4-49F99092E04C}"/>
    <cellStyle name="Percent 3 2 6 3 5" xfId="32591" xr:uid="{C748D515-FA61-4B2A-8CC6-A2D448AEF24C}"/>
    <cellStyle name="Percent 3 2 6 4" xfId="11854" xr:uid="{ADED2136-B45D-4A99-ACAC-EC3E6BD71CC1}"/>
    <cellStyle name="Percent 3 2 6 4 2" xfId="51568" xr:uid="{D206E06D-F26F-4371-9192-38662F5447C6}"/>
    <cellStyle name="Percent 3 2 6 4 3" xfId="32593" xr:uid="{FA80852A-6747-4BE1-B292-2595C798A273}"/>
    <cellStyle name="Percent 3 2 6 5" xfId="32594" xr:uid="{F66BEA90-CD7B-4FC6-85D5-32A8DA1A6326}"/>
    <cellStyle name="Percent 3 2 6 5 2" xfId="51569" xr:uid="{82ED1487-D2DE-49BF-B69C-87F63EFC1E5C}"/>
    <cellStyle name="Percent 3 2 6 6" xfId="32588" xr:uid="{B897E814-3C7F-4AF0-991A-F2FD94136C49}"/>
    <cellStyle name="Percent 3 2 6 6 2" xfId="51570" xr:uid="{3B8BDA0A-AB4B-450E-910B-86EE7282153B}"/>
    <cellStyle name="Percent 3 2 6 7" xfId="51571" xr:uid="{433BF857-834B-40E5-8EC1-292375B9FCB0}"/>
    <cellStyle name="Percent 3 2 6 8" xfId="51572" xr:uid="{4C743508-1FAF-45C2-9E80-7F9C4B534FA3}"/>
    <cellStyle name="Percent 3 2 6 9" xfId="51573" xr:uid="{A3D8F7DB-0ADF-437A-9F5A-A4E3B3B30926}"/>
    <cellStyle name="Percent 3 2 7" xfId="6916" xr:uid="{7B4A1826-782C-415D-B78D-F75ED7013497}"/>
    <cellStyle name="Percent 3 2 7 10" xfId="51574" xr:uid="{CF9C4145-F0FC-440E-AD12-B92116EA7218}"/>
    <cellStyle name="Percent 3 2 7 2" xfId="15849" xr:uid="{C4F1A4E6-72DE-44EB-9A8A-FEDAB00D466C}"/>
    <cellStyle name="Percent 3 2 7 2 2" xfId="32597" xr:uid="{F898DDB2-3879-4FD8-9B49-4D1E412F5209}"/>
    <cellStyle name="Percent 3 2 7 2 2 2" xfId="51576" xr:uid="{0CC5F5F3-2695-4166-A620-4CC8CE2F2E0D}"/>
    <cellStyle name="Percent 3 2 7 2 3" xfId="51577" xr:uid="{4F59684F-F5A1-45DF-8F18-1EED12BC3B91}"/>
    <cellStyle name="Percent 3 2 7 2 4" xfId="51575" xr:uid="{82D1E673-C081-4A38-A9AE-40A6D4E8B43D}"/>
    <cellStyle name="Percent 3 2 7 2 5" xfId="32596" xr:uid="{CC8628F7-3D1A-4AED-A434-EF6446F9E674}"/>
    <cellStyle name="Percent 3 2 7 3" xfId="15648" xr:uid="{CE2E4EA3-6339-4B0A-B483-538E2A16ECBB}"/>
    <cellStyle name="Percent 3 2 7 3 2" xfId="32599" xr:uid="{020E3E87-60B3-4C5D-88B3-A256A1AE7B3B}"/>
    <cellStyle name="Percent 3 2 7 3 2 2" xfId="51579" xr:uid="{5A9F66CB-2791-4403-A3A8-7D2E5A48EEBE}"/>
    <cellStyle name="Percent 3 2 7 3 3" xfId="51580" xr:uid="{CC27A7A5-FB62-448A-ADDE-822F9E950F06}"/>
    <cellStyle name="Percent 3 2 7 3 4" xfId="51578" xr:uid="{8CB8F16E-A61B-4FA1-B76B-224C211C0086}"/>
    <cellStyle name="Percent 3 2 7 3 5" xfId="32598" xr:uid="{988B5108-CE9E-4D70-863E-BC0ECF1E319F}"/>
    <cellStyle name="Percent 3 2 7 4" xfId="11855" xr:uid="{849C93D1-F32B-4F8A-9D09-3B4637FB0FA4}"/>
    <cellStyle name="Percent 3 2 7 4 2" xfId="51581" xr:uid="{BA0D72CC-D1A0-4408-8AE8-0687D0A02E19}"/>
    <cellStyle name="Percent 3 2 7 4 3" xfId="32600" xr:uid="{87644DAB-3E93-4A27-BB10-5EEC4EDEA29E}"/>
    <cellStyle name="Percent 3 2 7 5" xfId="32601" xr:uid="{1A3C74E0-942F-4FF7-BC13-87FE431F183C}"/>
    <cellStyle name="Percent 3 2 7 5 2" xfId="51582" xr:uid="{701671B6-284A-4429-895C-3D9AA6F22D81}"/>
    <cellStyle name="Percent 3 2 7 6" xfId="32595" xr:uid="{EE330A45-B86E-48D8-B3DE-FD6F0F6ADA2E}"/>
    <cellStyle name="Percent 3 2 7 6 2" xfId="51583" xr:uid="{797BE734-F580-4C6E-9115-F261F5263819}"/>
    <cellStyle name="Percent 3 2 7 7" xfId="51584" xr:uid="{4058DA8B-65B1-48D8-A26E-7968A3ABA948}"/>
    <cellStyle name="Percent 3 2 7 8" xfId="51585" xr:uid="{799CC0C0-0689-4BB3-9BE7-FC3056C801A4}"/>
    <cellStyle name="Percent 3 2 7 9" xfId="51586" xr:uid="{67E3196C-657E-45AB-962A-63937E629F11}"/>
    <cellStyle name="Percent 3 2 8" xfId="6917" xr:uid="{32CB62FE-46E1-45DE-84C2-2830DF358349}"/>
    <cellStyle name="Percent 3 2 8 10" xfId="51587" xr:uid="{6672AD9B-3EE5-47E3-BE84-FB1F237D4DA2}"/>
    <cellStyle name="Percent 3 2 8 2" xfId="15850" xr:uid="{04808F62-D20A-478F-8B18-3FB3DB90950F}"/>
    <cellStyle name="Percent 3 2 8 2 2" xfId="32604" xr:uid="{51271186-B0C5-488A-92BD-E604E70895E5}"/>
    <cellStyle name="Percent 3 2 8 2 2 2" xfId="51589" xr:uid="{F02FA8D0-9D25-43E2-BDA8-7E1356716864}"/>
    <cellStyle name="Percent 3 2 8 2 3" xfId="51590" xr:uid="{14895356-8F56-45ED-9A8D-C363964AB75F}"/>
    <cellStyle name="Percent 3 2 8 2 4" xfId="51588" xr:uid="{8FDC34BB-8B09-458F-AD02-3576C67F4D3B}"/>
    <cellStyle name="Percent 3 2 8 2 5" xfId="32603" xr:uid="{615AE481-1947-49CA-8C16-9EABDCFEA3FF}"/>
    <cellStyle name="Percent 3 2 8 3" xfId="15539" xr:uid="{265434F4-5161-48D5-BA4E-5C39D35AA601}"/>
    <cellStyle name="Percent 3 2 8 3 2" xfId="32606" xr:uid="{394CB575-1302-4E72-9A51-6D4D957EC7EC}"/>
    <cellStyle name="Percent 3 2 8 3 2 2" xfId="51592" xr:uid="{9747F9EE-B814-46C0-8717-9E444DFA5DEB}"/>
    <cellStyle name="Percent 3 2 8 3 3" xfId="51593" xr:uid="{83766D7B-16EE-4282-A43D-F53EA50EA12B}"/>
    <cellStyle name="Percent 3 2 8 3 4" xfId="51591" xr:uid="{FA606DAB-7D33-4B01-ABA1-7DE846F30785}"/>
    <cellStyle name="Percent 3 2 8 3 5" xfId="32605" xr:uid="{BF7221BE-9035-47A9-A717-C873EB1C94A6}"/>
    <cellStyle name="Percent 3 2 8 4" xfId="11856" xr:uid="{E691B523-AF7A-4DD7-801D-D66F9AE8730B}"/>
    <cellStyle name="Percent 3 2 8 4 2" xfId="51594" xr:uid="{15C717F2-2F00-4C74-9B3C-E68C7BCA9E01}"/>
    <cellStyle name="Percent 3 2 8 4 3" xfId="32607" xr:uid="{FAD6CA16-74B8-4025-BE64-A4A62B8EC987}"/>
    <cellStyle name="Percent 3 2 8 5" xfId="32608" xr:uid="{32A34188-0FD0-48EC-BA32-58483458E1A2}"/>
    <cellStyle name="Percent 3 2 8 5 2" xfId="51595" xr:uid="{A75608C9-EB50-49CE-8889-B8E52C0BBFBF}"/>
    <cellStyle name="Percent 3 2 8 6" xfId="32602" xr:uid="{8C4A44C8-5C01-4D8F-995E-324C1A27C30E}"/>
    <cellStyle name="Percent 3 2 8 6 2" xfId="51596" xr:uid="{E12E3FC7-AFF2-4430-AABB-60B66E87B5F9}"/>
    <cellStyle name="Percent 3 2 8 7" xfId="51597" xr:uid="{F46C8FB8-BE0C-4F95-9E14-EE521F7F4768}"/>
    <cellStyle name="Percent 3 2 8 8" xfId="51598" xr:uid="{55401D53-A0FE-4A60-BE1E-2F40399BACD0}"/>
    <cellStyle name="Percent 3 2 8 9" xfId="51599" xr:uid="{7888E936-FE8A-4931-A57F-C131985A55B9}"/>
    <cellStyle name="Percent 3 2 9" xfId="6918" xr:uid="{4C8880E2-4BB4-4084-96EA-1EF0CB7A404C}"/>
    <cellStyle name="Percent 3 2 9 10" xfId="51600" xr:uid="{97CED3FF-0CDA-48C4-9B64-5FB59D07DBCE}"/>
    <cellStyle name="Percent 3 2 9 2" xfId="15851" xr:uid="{A36D2931-0578-4561-92A3-FADBA8733A1B}"/>
    <cellStyle name="Percent 3 2 9 2 2" xfId="32611" xr:uid="{F6D62E03-6060-4FB2-B513-47A0B75583EF}"/>
    <cellStyle name="Percent 3 2 9 2 2 2" xfId="51602" xr:uid="{38FD864F-11D6-46B8-93E6-E5895DC3E27E}"/>
    <cellStyle name="Percent 3 2 9 2 3" xfId="51603" xr:uid="{C48B4EC6-675A-4C74-8E74-1F506A43A681}"/>
    <cellStyle name="Percent 3 2 9 2 4" xfId="51601" xr:uid="{2C41C679-F678-4BAD-9E76-B2BB77473974}"/>
    <cellStyle name="Percent 3 2 9 2 5" xfId="32610" xr:uid="{54F3B9E1-87F0-4ADA-98CC-E9AB433B1AF5}"/>
    <cellStyle name="Percent 3 2 9 3" xfId="19496" xr:uid="{23E7BFB2-8849-4699-8F51-4E9624D2F603}"/>
    <cellStyle name="Percent 3 2 9 3 2" xfId="32613" xr:uid="{13CEE7EA-D860-4F25-8C57-2999A41F5F67}"/>
    <cellStyle name="Percent 3 2 9 3 2 2" xfId="51605" xr:uid="{827D86BE-D153-4107-9274-8D82195C8420}"/>
    <cellStyle name="Percent 3 2 9 3 3" xfId="51606" xr:uid="{A2580582-BC41-4CBA-85FA-BAF13AFD3442}"/>
    <cellStyle name="Percent 3 2 9 3 4" xfId="51604" xr:uid="{5A13E7C6-8788-4E4F-95CA-62E430BBAE9E}"/>
    <cellStyle name="Percent 3 2 9 3 5" xfId="32612" xr:uid="{FC5EFCC1-FF8B-454B-9A83-34A8E9EE3EC5}"/>
    <cellStyle name="Percent 3 2 9 4" xfId="11857" xr:uid="{F3B40C52-6CD0-4331-AC08-3CE96F511093}"/>
    <cellStyle name="Percent 3 2 9 4 2" xfId="51607" xr:uid="{BE0AB5DE-2FE6-4836-B327-7B4C4157F1C1}"/>
    <cellStyle name="Percent 3 2 9 4 3" xfId="32614" xr:uid="{3283021E-CFA5-4F68-83F2-B3427FA56B34}"/>
    <cellStyle name="Percent 3 2 9 5" xfId="32615" xr:uid="{176D3B9B-123F-4CA8-80EA-018E2B1D0FAB}"/>
    <cellStyle name="Percent 3 2 9 5 2" xfId="51608" xr:uid="{919AC354-A45C-466C-BFA0-B8EA94F787A5}"/>
    <cellStyle name="Percent 3 2 9 6" xfId="32609" xr:uid="{B47BAD5D-5322-45FF-BC18-608C78E1A621}"/>
    <cellStyle name="Percent 3 2 9 6 2" xfId="51609" xr:uid="{226961E2-7948-4075-8EDE-D1459E685BDF}"/>
    <cellStyle name="Percent 3 2 9 7" xfId="51610" xr:uid="{F2726BC5-DDC4-435D-B6CB-C019760B892C}"/>
    <cellStyle name="Percent 3 2 9 8" xfId="51611" xr:uid="{C3312ECA-E266-4AE1-AE90-5DE13B71869B}"/>
    <cellStyle name="Percent 3 2 9 9" xfId="51612" xr:uid="{C78B0098-A267-40DB-9B02-EA520BD44823}"/>
    <cellStyle name="Percent 3 20" xfId="6919" xr:uid="{A9148CE6-D826-4F45-B627-AE25E094F94B}"/>
    <cellStyle name="Percent 3 20 10" xfId="51613" xr:uid="{0AB78E60-82D5-4FAA-BD61-3DFC2469F61A}"/>
    <cellStyle name="Percent 3 20 2" xfId="15852" xr:uid="{79734A33-E3F4-4377-B686-CD8042707A6E}"/>
    <cellStyle name="Percent 3 20 2 2" xfId="32618" xr:uid="{7255C70F-043F-456C-92B3-1BD9BA60A0A9}"/>
    <cellStyle name="Percent 3 20 2 2 2" xfId="51615" xr:uid="{562DA775-2931-47C0-8D7F-DA802DA68387}"/>
    <cellStyle name="Percent 3 20 2 3" xfId="51616" xr:uid="{8D1E7637-B344-461D-8346-20A441DECAB5}"/>
    <cellStyle name="Percent 3 20 2 4" xfId="51614" xr:uid="{A77783AE-E7CF-4E56-A2EA-E8E5758A6BA3}"/>
    <cellStyle name="Percent 3 20 2 5" xfId="32617" xr:uid="{A84D314E-923E-4640-939E-76A74F4009EF}"/>
    <cellStyle name="Percent 3 20 3" xfId="15290" xr:uid="{C7051F7B-D4ED-4E33-9261-C54973EC8ED9}"/>
    <cellStyle name="Percent 3 20 3 2" xfId="32620" xr:uid="{E45E2A6B-4DC9-4848-9B96-8371884795D3}"/>
    <cellStyle name="Percent 3 20 3 2 2" xfId="51618" xr:uid="{965982DD-B644-4637-BBCC-24D442B7566C}"/>
    <cellStyle name="Percent 3 20 3 3" xfId="51619" xr:uid="{975E8617-8B28-463E-9B26-14BAC47D19E6}"/>
    <cellStyle name="Percent 3 20 3 4" xfId="51617" xr:uid="{AF9AAC65-73E8-4FD4-BE14-5979EE34F520}"/>
    <cellStyle name="Percent 3 20 3 5" xfId="32619" xr:uid="{FDAF35DB-8BFC-49CD-9117-28AECDFB1138}"/>
    <cellStyle name="Percent 3 20 4" xfId="11858" xr:uid="{8DA9312E-B0CB-4C1B-BCBD-D08E44848588}"/>
    <cellStyle name="Percent 3 20 4 2" xfId="51620" xr:uid="{470AC4D4-6E7E-4E2B-8253-3EF558A9E4C3}"/>
    <cellStyle name="Percent 3 20 4 3" xfId="32621" xr:uid="{02FD6E0A-B836-455E-8409-3144D365B151}"/>
    <cellStyle name="Percent 3 20 5" xfId="32622" xr:uid="{EA71371E-23A0-4805-A0F5-22E662EDD27D}"/>
    <cellStyle name="Percent 3 20 5 2" xfId="51621" xr:uid="{712B0B58-EE81-4AD3-89C6-13AE12AF2A1C}"/>
    <cellStyle name="Percent 3 20 6" xfId="32616" xr:uid="{9A8D2E76-539E-4846-AF96-B63453DA5FDB}"/>
    <cellStyle name="Percent 3 20 6 2" xfId="51622" xr:uid="{46F7C312-6640-49BB-944A-96294334EBC5}"/>
    <cellStyle name="Percent 3 20 7" xfId="51623" xr:uid="{C2709A73-AF49-4BE1-95E0-5C30A2DA4B02}"/>
    <cellStyle name="Percent 3 20 8" xfId="51624" xr:uid="{32FB302F-2E37-4690-B5F7-8A6BA04BBBAE}"/>
    <cellStyle name="Percent 3 20 9" xfId="51625" xr:uid="{3F2CA35C-0EEB-4BA3-8731-69A1295D5AF0}"/>
    <cellStyle name="Percent 3 21" xfId="6920" xr:uid="{6084F14A-CDE0-4C12-B5D2-2D88D932F673}"/>
    <cellStyle name="Percent 3 21 10" xfId="51626" xr:uid="{5C195515-9E31-4642-9299-F7819C7B4C9B}"/>
    <cellStyle name="Percent 3 21 2" xfId="15853" xr:uid="{515EE4C0-0C3C-41C3-B1CF-2704F082210C}"/>
    <cellStyle name="Percent 3 21 2 2" xfId="32625" xr:uid="{8CA8971F-0513-4381-9BBE-A44E15B365D9}"/>
    <cellStyle name="Percent 3 21 2 2 2" xfId="51628" xr:uid="{84342B65-4E26-4CC8-8015-2945F122B0D8}"/>
    <cellStyle name="Percent 3 21 2 3" xfId="51629" xr:uid="{1D9CBFC0-F9B2-4A8E-B67D-FEFF1843EC75}"/>
    <cellStyle name="Percent 3 21 2 4" xfId="51627" xr:uid="{CC073D73-085C-4394-BD0A-1BB63E16338D}"/>
    <cellStyle name="Percent 3 21 2 5" xfId="32624" xr:uid="{4E1502DB-0CEA-465B-A9C9-F9BD4B9911D5}"/>
    <cellStyle name="Percent 3 21 3" xfId="16789" xr:uid="{288FEBE9-240C-4CA2-BD09-6AAB2901ABB8}"/>
    <cellStyle name="Percent 3 21 3 2" xfId="32627" xr:uid="{1FE448E7-8E4A-4D7E-AC69-DF649905209C}"/>
    <cellStyle name="Percent 3 21 3 2 2" xfId="51631" xr:uid="{1AED5584-14C0-4C08-8F4A-3F3FEFB76912}"/>
    <cellStyle name="Percent 3 21 3 3" xfId="51632" xr:uid="{EAF9DA28-0A86-4D5F-BBFB-BA9CC3F196B5}"/>
    <cellStyle name="Percent 3 21 3 4" xfId="51630" xr:uid="{6B7DBA60-3718-4779-B1C1-DA21E25ABE8D}"/>
    <cellStyle name="Percent 3 21 3 5" xfId="32626" xr:uid="{E02C569A-2668-4490-8B4C-6E24006E7DBE}"/>
    <cellStyle name="Percent 3 21 4" xfId="11859" xr:uid="{9FC2C126-1EF7-49B9-ACE5-FCA50D85F3EE}"/>
    <cellStyle name="Percent 3 21 4 2" xfId="51633" xr:uid="{447E2107-F308-40B7-AED5-8F49B53774B2}"/>
    <cellStyle name="Percent 3 21 4 3" xfId="32628" xr:uid="{802A563A-09C1-47D8-A6A2-06C339D46833}"/>
    <cellStyle name="Percent 3 21 5" xfId="32629" xr:uid="{25A534B6-5D85-4797-9AE8-9D1CB2FBEFCA}"/>
    <cellStyle name="Percent 3 21 5 2" xfId="51634" xr:uid="{CB9780BF-3F24-47F8-8A3B-7117EEE28B73}"/>
    <cellStyle name="Percent 3 21 6" xfId="32623" xr:uid="{0CB34981-B2CB-47B0-8653-7F69291A339B}"/>
    <cellStyle name="Percent 3 21 6 2" xfId="51635" xr:uid="{1511FA8A-0A6A-40D0-9A7C-079202190774}"/>
    <cellStyle name="Percent 3 21 7" xfId="51636" xr:uid="{B886886A-7F05-4AE3-9DBA-81B90D188B54}"/>
    <cellStyle name="Percent 3 21 8" xfId="51637" xr:uid="{BE9A88B5-DB1F-4756-8C5B-36816B2EEAFA}"/>
    <cellStyle name="Percent 3 21 9" xfId="51638" xr:uid="{93E4E380-39D1-4EC6-805E-D9AA7B48AA2D}"/>
    <cellStyle name="Percent 3 22" xfId="6921" xr:uid="{CB3BC8EB-FA24-48EC-9635-B39E1EBCE7CF}"/>
    <cellStyle name="Percent 3 22 10" xfId="51639" xr:uid="{6CE4D531-B6FD-4B9B-B204-9B8D15FC2BE0}"/>
    <cellStyle name="Percent 3 22 2" xfId="15854" xr:uid="{637F5927-FEC4-4433-9890-591F5014E7E4}"/>
    <cellStyle name="Percent 3 22 2 2" xfId="32632" xr:uid="{EF513D16-3F15-411E-8E40-5F7DB98D818E}"/>
    <cellStyle name="Percent 3 22 2 2 2" xfId="51641" xr:uid="{62E435C2-4BC8-41D4-A162-E82C4ED4D278}"/>
    <cellStyle name="Percent 3 22 2 3" xfId="51642" xr:uid="{FEA45312-B6E1-40C6-983B-8C4513AC30F8}"/>
    <cellStyle name="Percent 3 22 2 4" xfId="51640" xr:uid="{F1EF9AED-92A7-4C8D-829B-ACA86135FBF4}"/>
    <cellStyle name="Percent 3 22 2 5" xfId="32631" xr:uid="{6995A01B-0640-4026-8D60-B4929EA4CF72}"/>
    <cellStyle name="Percent 3 22 3" xfId="15387" xr:uid="{83B5C5EB-9AC7-4C0E-89F7-5BD8AF362627}"/>
    <cellStyle name="Percent 3 22 3 2" xfId="32634" xr:uid="{61CFC0CA-A83F-43C8-88E4-772833209120}"/>
    <cellStyle name="Percent 3 22 3 2 2" xfId="51644" xr:uid="{B0BAE010-93DC-4F62-8332-5DD2CFC38F5B}"/>
    <cellStyle name="Percent 3 22 3 3" xfId="51645" xr:uid="{5E1F8DFE-B527-459B-97D6-84310D7F0C2E}"/>
    <cellStyle name="Percent 3 22 3 4" xfId="51643" xr:uid="{C3D29F57-BEAE-4A0D-8F94-490A430B16F4}"/>
    <cellStyle name="Percent 3 22 3 5" xfId="32633" xr:uid="{9B5D8B8A-99E0-4742-8120-76B7F2E2A043}"/>
    <cellStyle name="Percent 3 22 4" xfId="11860" xr:uid="{7082E3C0-C4EB-4AB4-B7A7-8589AC0DF636}"/>
    <cellStyle name="Percent 3 22 4 2" xfId="51646" xr:uid="{9602DF3E-BE1D-4885-A3DA-9B8EB0D42847}"/>
    <cellStyle name="Percent 3 22 4 3" xfId="32635" xr:uid="{186B7F8B-17B3-4C40-A597-EBC19FAEBA5D}"/>
    <cellStyle name="Percent 3 22 5" xfId="32636" xr:uid="{8FD3DDDF-3F52-4040-AD5B-D002487CDC80}"/>
    <cellStyle name="Percent 3 22 5 2" xfId="51647" xr:uid="{9CA6C510-C15F-478A-A3F9-68BF24BD71AD}"/>
    <cellStyle name="Percent 3 22 6" xfId="32630" xr:uid="{207497A7-1D4E-4453-B277-D4F0C4580BE1}"/>
    <cellStyle name="Percent 3 22 6 2" xfId="51648" xr:uid="{B5B562AB-A7BC-4D5E-B30B-17C150636115}"/>
    <cellStyle name="Percent 3 22 7" xfId="51649" xr:uid="{6DA63A2E-BA6F-4B0A-95F7-008B07E38C9E}"/>
    <cellStyle name="Percent 3 22 8" xfId="51650" xr:uid="{9E3DF165-3F93-4739-B2E9-5BB78107BD8E}"/>
    <cellStyle name="Percent 3 22 9" xfId="51651" xr:uid="{32D79377-2A65-4008-ACA3-A6BCBDECFBF5}"/>
    <cellStyle name="Percent 3 23" xfId="6922" xr:uid="{14C18BF6-1F2A-4E07-B6F5-5901C05C4320}"/>
    <cellStyle name="Percent 3 23 10" xfId="51652" xr:uid="{9AD0D65E-B0FD-4819-B36E-12E59757FA97}"/>
    <cellStyle name="Percent 3 23 2" xfId="15855" xr:uid="{B155FACE-6DD6-4E41-9019-80E5C3FFB2AF}"/>
    <cellStyle name="Percent 3 23 2 2" xfId="32639" xr:uid="{46C8C26A-6F98-4A26-903B-859802B71C24}"/>
    <cellStyle name="Percent 3 23 2 2 2" xfId="51654" xr:uid="{C204D3C5-C70C-45FE-8763-D0F08D98CF75}"/>
    <cellStyle name="Percent 3 23 2 3" xfId="51655" xr:uid="{D2833C60-F693-49FC-81EF-E1C4ACC050E4}"/>
    <cellStyle name="Percent 3 23 2 4" xfId="51653" xr:uid="{C926CAFE-1302-49CE-934B-41E63352EECB}"/>
    <cellStyle name="Percent 3 23 2 5" xfId="32638" xr:uid="{E5309FE7-91CD-453E-A09F-B37886916D23}"/>
    <cellStyle name="Percent 3 23 3" xfId="19235" xr:uid="{F0ADE37A-9D02-4CB3-A87B-ECCB29E110D4}"/>
    <cellStyle name="Percent 3 23 3 2" xfId="32641" xr:uid="{4631B1A7-49E8-46FA-AF24-020C805A2FF7}"/>
    <cellStyle name="Percent 3 23 3 2 2" xfId="51657" xr:uid="{2A9EAA00-2C71-4542-A04A-50364217B5A9}"/>
    <cellStyle name="Percent 3 23 3 3" xfId="51658" xr:uid="{FA6E9B35-D818-4BCD-9280-5A058BD72509}"/>
    <cellStyle name="Percent 3 23 3 4" xfId="51656" xr:uid="{C316EB26-0AAC-4E96-BE49-CE8D3A20AC88}"/>
    <cellStyle name="Percent 3 23 3 5" xfId="32640" xr:uid="{10B06620-AD1A-4ACC-A423-665307FBDCFC}"/>
    <cellStyle name="Percent 3 23 4" xfId="11861" xr:uid="{C8660F84-E840-4E3E-8EB6-23A5FE526307}"/>
    <cellStyle name="Percent 3 23 4 2" xfId="51659" xr:uid="{01C3CAFC-8524-4670-BF21-0E8D4FA14D07}"/>
    <cellStyle name="Percent 3 23 4 3" xfId="32642" xr:uid="{1B5DF189-069C-4D19-A315-8821135C258F}"/>
    <cellStyle name="Percent 3 23 5" xfId="32643" xr:uid="{1BC5CF66-4F03-4965-90DD-86E784350E07}"/>
    <cellStyle name="Percent 3 23 5 2" xfId="51660" xr:uid="{B2C62D76-8884-475F-9C7E-2E22AC2A4317}"/>
    <cellStyle name="Percent 3 23 6" xfId="32637" xr:uid="{349BE607-D0AD-41BC-BA7E-CCF41323C4E2}"/>
    <cellStyle name="Percent 3 23 6 2" xfId="51661" xr:uid="{1CE7F1B5-3649-4C7E-9E60-643D9DA2A71D}"/>
    <cellStyle name="Percent 3 23 7" xfId="51662" xr:uid="{AF3B01C2-FF20-46FB-A04C-5F514139CA26}"/>
    <cellStyle name="Percent 3 23 8" xfId="51663" xr:uid="{7ECED18C-4ABB-4915-BCA3-B8ED6DF097A2}"/>
    <cellStyle name="Percent 3 23 9" xfId="51664" xr:uid="{AC0B0CD8-E748-4403-BE4C-B9F13243808F}"/>
    <cellStyle name="Percent 3 24" xfId="6923" xr:uid="{D9B5E00A-4D0A-4C93-B30A-8D2688D0FE6D}"/>
    <cellStyle name="Percent 3 24 10" xfId="51665" xr:uid="{FA3DB7D3-B876-41EC-BF1E-253DB5B72C9C}"/>
    <cellStyle name="Percent 3 24 2" xfId="15856" xr:uid="{BB90ADE5-340D-4A79-A68C-24EF911C1F55}"/>
    <cellStyle name="Percent 3 24 2 2" xfId="32646" xr:uid="{F689755A-B9D2-4EC3-A2BB-C288C0F9B69E}"/>
    <cellStyle name="Percent 3 24 2 2 2" xfId="51667" xr:uid="{76A4DB73-0677-4AB6-9436-E3351B4C060E}"/>
    <cellStyle name="Percent 3 24 2 3" xfId="51668" xr:uid="{ED5C70BE-2B7B-43BB-AFF5-3B958D619EB5}"/>
    <cellStyle name="Percent 3 24 2 4" xfId="51666" xr:uid="{84A8ABB7-0FA6-4ABB-A98A-959D418AF10D}"/>
    <cellStyle name="Percent 3 24 2 5" xfId="32645" xr:uid="{294EA07B-7823-48D2-A5D0-878AE880398D}"/>
    <cellStyle name="Percent 3 24 3" xfId="15570" xr:uid="{BC54CA30-84E4-4868-B340-A4E72A051F09}"/>
    <cellStyle name="Percent 3 24 3 2" xfId="32648" xr:uid="{B78739D2-7117-40D0-B2EF-A0FEC998F30A}"/>
    <cellStyle name="Percent 3 24 3 2 2" xfId="51670" xr:uid="{EDC1A7D9-C813-443F-A141-6C601A76E196}"/>
    <cellStyle name="Percent 3 24 3 3" xfId="51671" xr:uid="{EB92268D-B7CB-4133-B54E-674C466AAB33}"/>
    <cellStyle name="Percent 3 24 3 4" xfId="51669" xr:uid="{39F98832-E6F1-4B9C-8CF4-4560FA88B0DC}"/>
    <cellStyle name="Percent 3 24 3 5" xfId="32647" xr:uid="{5D711576-645C-4D8F-8561-DA5046786EDF}"/>
    <cellStyle name="Percent 3 24 4" xfId="11862" xr:uid="{87E9989A-33BD-4804-AEBB-DFA28D03DE6E}"/>
    <cellStyle name="Percent 3 24 4 2" xfId="51672" xr:uid="{55ADFF5E-5097-4D6B-AEE3-B21CFD5A0C1A}"/>
    <cellStyle name="Percent 3 24 4 3" xfId="32649" xr:uid="{AC4059C7-AB84-46D0-AD33-8B12744B1BC0}"/>
    <cellStyle name="Percent 3 24 5" xfId="32650" xr:uid="{A8A2ACE5-A8D1-4263-943A-395BF4AA84E2}"/>
    <cellStyle name="Percent 3 24 5 2" xfId="51673" xr:uid="{B965E7F7-1E1B-42E2-83B0-868B2103F713}"/>
    <cellStyle name="Percent 3 24 6" xfId="32644" xr:uid="{10975614-4263-4E7D-89BB-338276933903}"/>
    <cellStyle name="Percent 3 24 6 2" xfId="51674" xr:uid="{FBFBEA10-F27E-402C-BFA9-F9305B4F3DDF}"/>
    <cellStyle name="Percent 3 24 7" xfId="51675" xr:uid="{8709A17C-12CF-444A-809F-C55A9C3C620D}"/>
    <cellStyle name="Percent 3 24 8" xfId="51676" xr:uid="{9A4475B1-87FF-4C31-BFA0-975B2BD90843}"/>
    <cellStyle name="Percent 3 24 9" xfId="51677" xr:uid="{6AF8F6B4-D971-48B9-8DD3-D309719085B5}"/>
    <cellStyle name="Percent 3 25" xfId="6924" xr:uid="{2FAB2174-ABE5-4B52-ABBC-E64345E194DB}"/>
    <cellStyle name="Percent 3 25 10" xfId="51678" xr:uid="{EAD2EF0B-E201-4AE7-9A4D-6DC541BB80D4}"/>
    <cellStyle name="Percent 3 25 2" xfId="15857" xr:uid="{17CCC743-C4F7-46AE-9A68-EE444C9FA424}"/>
    <cellStyle name="Percent 3 25 2 2" xfId="32653" xr:uid="{1914CA5C-FF7F-4A20-895E-2EE1C2BFC88E}"/>
    <cellStyle name="Percent 3 25 2 2 2" xfId="51680" xr:uid="{A9A27EC8-1A38-4D96-8760-94D5F48084E1}"/>
    <cellStyle name="Percent 3 25 2 3" xfId="51681" xr:uid="{21A07D4A-3E2D-4ADC-8256-B7310CB0FC43}"/>
    <cellStyle name="Percent 3 25 2 4" xfId="51679" xr:uid="{84421508-0AC8-4742-BD33-6FDD94ECADFD}"/>
    <cellStyle name="Percent 3 25 2 5" xfId="32652" xr:uid="{B2310C06-FEBF-4B70-9751-3FA34AC99B7A}"/>
    <cellStyle name="Percent 3 25 3" xfId="15435" xr:uid="{172448B2-D4D6-408D-B8CF-D473E8EF45E5}"/>
    <cellStyle name="Percent 3 25 3 2" xfId="32655" xr:uid="{2EBCAE65-D937-487F-87FF-A816B11CB8C8}"/>
    <cellStyle name="Percent 3 25 3 2 2" xfId="51683" xr:uid="{D9D915A7-1FF0-4562-A3D3-B345D15EA199}"/>
    <cellStyle name="Percent 3 25 3 3" xfId="51684" xr:uid="{931E9F20-2337-4E06-A9AD-3949C325524C}"/>
    <cellStyle name="Percent 3 25 3 4" xfId="51682" xr:uid="{C072F9C5-DA0E-4646-BFA2-D9804C84E8AB}"/>
    <cellStyle name="Percent 3 25 3 5" xfId="32654" xr:uid="{C20FE7E6-B4A4-4CE1-8BF3-96EB5FD3B33A}"/>
    <cellStyle name="Percent 3 25 4" xfId="11863" xr:uid="{3E2D4306-AA61-4A63-8778-821E52B8B5DC}"/>
    <cellStyle name="Percent 3 25 4 2" xfId="51685" xr:uid="{0AC722B3-044F-4090-B962-045645737956}"/>
    <cellStyle name="Percent 3 25 4 3" xfId="32656" xr:uid="{7966D8FF-90CE-4BD4-9AA5-634105C39446}"/>
    <cellStyle name="Percent 3 25 5" xfId="32657" xr:uid="{FB7CBCD1-B8EA-4E03-BA7F-12980BD55F21}"/>
    <cellStyle name="Percent 3 25 5 2" xfId="51686" xr:uid="{1744CE39-CC9A-4CCE-BFB0-318C4BB979DE}"/>
    <cellStyle name="Percent 3 25 6" xfId="32651" xr:uid="{5239E4E5-EDE8-498F-B474-DD8495002A1B}"/>
    <cellStyle name="Percent 3 25 6 2" xfId="51687" xr:uid="{D0AB3556-DEBB-41B0-8AF8-9560933F3992}"/>
    <cellStyle name="Percent 3 25 7" xfId="51688" xr:uid="{BB4A6407-1278-40EC-A735-FB5CC43BC2C3}"/>
    <cellStyle name="Percent 3 25 8" xfId="51689" xr:uid="{F5B76F9D-6289-4416-B2BD-78F875689A8F}"/>
    <cellStyle name="Percent 3 25 9" xfId="51690" xr:uid="{5EF6F4F6-447D-40C2-86EA-8AABC513FE52}"/>
    <cellStyle name="Percent 3 26" xfId="6925" xr:uid="{34B5C740-C33F-4F5B-9A4F-6581EA952CB7}"/>
    <cellStyle name="Percent 3 26 10" xfId="51691" xr:uid="{E9B7BA2C-E4CD-4B55-BE0F-0A93A8DAA758}"/>
    <cellStyle name="Percent 3 26 2" xfId="15858" xr:uid="{A673AB23-1BF9-4822-804D-C87569FB9651}"/>
    <cellStyle name="Percent 3 26 2 2" xfId="32660" xr:uid="{3D9C7225-F5FB-4D0A-A808-1F5C5CC1681A}"/>
    <cellStyle name="Percent 3 26 2 2 2" xfId="51693" xr:uid="{D68DEAFF-4CD4-4898-A20A-40AA3328CF33}"/>
    <cellStyle name="Percent 3 26 2 3" xfId="51694" xr:uid="{7BCECE7F-9BD2-4F96-9C0F-48305870B59A}"/>
    <cellStyle name="Percent 3 26 2 4" xfId="51692" xr:uid="{A26D9727-0CD1-446E-A17E-5EDA9E835497}"/>
    <cellStyle name="Percent 3 26 2 5" xfId="32659" xr:uid="{B0E70A8B-96D9-442C-87DE-37753DFC6910}"/>
    <cellStyle name="Percent 3 26 3" xfId="15838" xr:uid="{E8181033-96A1-41D8-9628-F62A73C61E0F}"/>
    <cellStyle name="Percent 3 26 3 2" xfId="32662" xr:uid="{9971CA0C-F4C7-4BCA-ACD6-A6819AE57231}"/>
    <cellStyle name="Percent 3 26 3 2 2" xfId="51696" xr:uid="{1F710B4B-3322-4871-932A-BBA96B684D92}"/>
    <cellStyle name="Percent 3 26 3 3" xfId="51697" xr:uid="{8155B22B-F9FC-485E-8566-BE33306BC8F7}"/>
    <cellStyle name="Percent 3 26 3 4" xfId="51695" xr:uid="{90815575-7218-4C55-8378-C7A1847BD169}"/>
    <cellStyle name="Percent 3 26 3 5" xfId="32661" xr:uid="{7AD5A56F-D048-4582-93E2-F7B073787C4C}"/>
    <cellStyle name="Percent 3 26 4" xfId="11864" xr:uid="{7630B79F-7000-4195-813F-037F3841E088}"/>
    <cellStyle name="Percent 3 26 4 2" xfId="51698" xr:uid="{89825418-235C-4D76-8194-9AADC0CD1989}"/>
    <cellStyle name="Percent 3 26 4 3" xfId="32663" xr:uid="{0D807F09-2056-4BAA-BA3E-640185351182}"/>
    <cellStyle name="Percent 3 26 5" xfId="32664" xr:uid="{FD026090-3A79-4F58-912A-705EE2E5A768}"/>
    <cellStyle name="Percent 3 26 5 2" xfId="51699" xr:uid="{4A60A6CC-E18C-48D7-9C2D-AC17E6B32277}"/>
    <cellStyle name="Percent 3 26 6" xfId="32658" xr:uid="{1FFA43E8-3069-44E2-B72C-AC52D14BA2A2}"/>
    <cellStyle name="Percent 3 26 6 2" xfId="51700" xr:uid="{87F5D676-0655-4C38-8C1C-4AFC7805513E}"/>
    <cellStyle name="Percent 3 26 7" xfId="51701" xr:uid="{7399229B-E770-415A-8CCC-75873EEAFFA1}"/>
    <cellStyle name="Percent 3 26 8" xfId="51702" xr:uid="{365CBD2A-6A09-4CDD-90B1-FB7B4EEF9F5A}"/>
    <cellStyle name="Percent 3 26 9" xfId="51703" xr:uid="{376454F7-F580-4123-8EA6-A5DC37E26E62}"/>
    <cellStyle name="Percent 3 27" xfId="6926" xr:uid="{DAA587A3-8F18-4A9B-AE52-5D4F2267091B}"/>
    <cellStyle name="Percent 3 27 10" xfId="51704" xr:uid="{37A01F07-B6FA-4803-B4D8-0181121F4A22}"/>
    <cellStyle name="Percent 3 27 2" xfId="15859" xr:uid="{0BB79B36-ECF8-419E-9C47-C8CB345E4901}"/>
    <cellStyle name="Percent 3 27 2 2" xfId="32667" xr:uid="{B0467612-352F-4E7B-9A55-034AF95CA410}"/>
    <cellStyle name="Percent 3 27 2 2 2" xfId="51706" xr:uid="{C794A9F1-1ACB-4151-B922-B686ECEEAAF9}"/>
    <cellStyle name="Percent 3 27 2 3" xfId="51707" xr:uid="{2C853AED-2356-455F-96E0-32E7933BCE19}"/>
    <cellStyle name="Percent 3 27 2 4" xfId="51705" xr:uid="{75E5D71F-4435-4827-811E-D695D1A99298}"/>
    <cellStyle name="Percent 3 27 2 5" xfId="32666" xr:uid="{6E9B0ED5-B5F8-4795-B1FF-0B46CC80C82C}"/>
    <cellStyle name="Percent 3 27 3" xfId="15617" xr:uid="{FBBE998E-13FF-467D-97B8-5796128E15C7}"/>
    <cellStyle name="Percent 3 27 3 2" xfId="32669" xr:uid="{B0D8E74E-3E91-429F-B360-038B37B1FE8A}"/>
    <cellStyle name="Percent 3 27 3 2 2" xfId="51709" xr:uid="{E504CB9A-3548-4417-B16F-DA73EB34984F}"/>
    <cellStyle name="Percent 3 27 3 3" xfId="51710" xr:uid="{CF5A1BE0-D1ED-4C36-B298-468F0309798B}"/>
    <cellStyle name="Percent 3 27 3 4" xfId="51708" xr:uid="{5D6EF9BB-031B-486E-AE2F-73DDF7C8D0BB}"/>
    <cellStyle name="Percent 3 27 3 5" xfId="32668" xr:uid="{D082A47C-0B24-45B1-8025-007F4FCC0F51}"/>
    <cellStyle name="Percent 3 27 4" xfId="11865" xr:uid="{6C0E9198-2EE1-401F-AB35-BCD64FC186D0}"/>
    <cellStyle name="Percent 3 27 4 2" xfId="51711" xr:uid="{291BB900-BEB2-4213-8899-223ED0E17D3F}"/>
    <cellStyle name="Percent 3 27 4 3" xfId="32670" xr:uid="{DBD3E8A5-49AE-41EC-AE3A-D37A74A408C8}"/>
    <cellStyle name="Percent 3 27 5" xfId="32671" xr:uid="{52B1BBFE-7D6F-486B-8549-7BB0985CD97A}"/>
    <cellStyle name="Percent 3 27 5 2" xfId="51712" xr:uid="{3CB99CCF-63CA-4372-932A-88ABF6ED5981}"/>
    <cellStyle name="Percent 3 27 6" xfId="32665" xr:uid="{2DC5CBB2-51DF-469D-891D-ACF07B634E38}"/>
    <cellStyle name="Percent 3 27 6 2" xfId="51713" xr:uid="{9B5B1F51-9BE5-475B-8F21-7CDB8B2E2C98}"/>
    <cellStyle name="Percent 3 27 7" xfId="51714" xr:uid="{1AAE93FA-C271-4164-B751-6B493CA2628D}"/>
    <cellStyle name="Percent 3 27 8" xfId="51715" xr:uid="{D8945C53-1771-49D2-AB23-71B3D715CAC6}"/>
    <cellStyle name="Percent 3 27 9" xfId="51716" xr:uid="{F5AFAD40-D339-4642-836D-11548D16F0EA}"/>
    <cellStyle name="Percent 3 28" xfId="6927" xr:uid="{B0FBAE4E-2497-49A6-BE2C-4DB68641285C}"/>
    <cellStyle name="Percent 3 28 10" xfId="51717" xr:uid="{DA967FB7-9DF0-42F7-ACFC-BD48370DC9BA}"/>
    <cellStyle name="Percent 3 28 2" xfId="15860" xr:uid="{DF98F90C-C07F-4B36-8034-176FB2E0C321}"/>
    <cellStyle name="Percent 3 28 2 2" xfId="32674" xr:uid="{D1511893-2782-4A62-98A5-E557B02A95DC}"/>
    <cellStyle name="Percent 3 28 2 2 2" xfId="51719" xr:uid="{A9E1453C-93DE-4479-9484-BD9B7610CC77}"/>
    <cellStyle name="Percent 3 28 2 3" xfId="51720" xr:uid="{C05D8579-E838-4643-ABE4-7C222E8D7D5A}"/>
    <cellStyle name="Percent 3 28 2 4" xfId="51718" xr:uid="{B2ECC3A1-F461-480B-9321-4870B5A7912B}"/>
    <cellStyle name="Percent 3 28 2 5" xfId="32673" xr:uid="{B1CA47D2-9C2F-43E0-A523-D675878BBDAA}"/>
    <cellStyle name="Percent 3 28 3" xfId="15572" xr:uid="{BDF2D2E0-1277-4E88-9568-2658C601CB62}"/>
    <cellStyle name="Percent 3 28 3 2" xfId="32676" xr:uid="{585C84D5-22F4-48CC-9D00-F79BABDC743D}"/>
    <cellStyle name="Percent 3 28 3 2 2" xfId="51722" xr:uid="{BA970EB3-71DD-4383-A28C-B7489065A89D}"/>
    <cellStyle name="Percent 3 28 3 3" xfId="51723" xr:uid="{C124BD7E-75F5-4587-A000-4760C60290F2}"/>
    <cellStyle name="Percent 3 28 3 4" xfId="51721" xr:uid="{16C92733-B52D-4373-87E6-80D31AB3E192}"/>
    <cellStyle name="Percent 3 28 3 5" xfId="32675" xr:uid="{095E8931-4FDE-4DC9-91F9-2F5D316AF470}"/>
    <cellStyle name="Percent 3 28 4" xfId="11866" xr:uid="{63773ACD-7C49-444C-A509-70EB4B139C9E}"/>
    <cellStyle name="Percent 3 28 4 2" xfId="51724" xr:uid="{4D0A3346-980A-4D7F-A2D0-BA64F1F3D7F1}"/>
    <cellStyle name="Percent 3 28 4 3" xfId="32677" xr:uid="{9FCF04C5-6453-49A5-B468-4F5262857254}"/>
    <cellStyle name="Percent 3 28 5" xfId="32678" xr:uid="{E9B336B5-E11A-40C1-B259-E9240E8D8440}"/>
    <cellStyle name="Percent 3 28 5 2" xfId="51725" xr:uid="{0E646013-5124-4CEA-B570-3B7BE51759B2}"/>
    <cellStyle name="Percent 3 28 6" xfId="32672" xr:uid="{4B724E09-0D86-490E-AFBC-AFA56CC0B02B}"/>
    <cellStyle name="Percent 3 28 6 2" xfId="51726" xr:uid="{0F51CAC4-61DE-41F2-95B0-081CDE0EFB5B}"/>
    <cellStyle name="Percent 3 28 7" xfId="51727" xr:uid="{BE729E66-4778-4F11-8F32-1462CBA0BE02}"/>
    <cellStyle name="Percent 3 28 8" xfId="51728" xr:uid="{CF54EC32-60C0-4E23-A053-9D25E599E95F}"/>
    <cellStyle name="Percent 3 28 9" xfId="51729" xr:uid="{8F6E2BBE-89D6-4B03-B551-59197AC94313}"/>
    <cellStyle name="Percent 3 29" xfId="6928" xr:uid="{5EF8E24A-F13D-4A0F-8FB4-B268BB375F6E}"/>
    <cellStyle name="Percent 3 29 2" xfId="15861" xr:uid="{F8B1C023-6F08-400D-93AE-669AC972F89B}"/>
    <cellStyle name="Percent 3 29 2 2" xfId="51731" xr:uid="{E89B4504-1F4B-440D-88B0-AA7A0271296A}"/>
    <cellStyle name="Percent 3 29 2 3" xfId="32679" xr:uid="{50DC3735-BD4A-4948-85E5-7206B3BD137A}"/>
    <cellStyle name="Percent 3 29 3" xfId="19111" xr:uid="{2DF8881F-8B25-4413-B121-E32F40D6D92A}"/>
    <cellStyle name="Percent 3 29 4" xfId="11867" xr:uid="{71805799-D3FA-4CD6-852C-53C7F65CE176}"/>
    <cellStyle name="Percent 3 29 5" xfId="51732" xr:uid="{E2F93A9D-AB19-4001-87D1-049BC1A93F11}"/>
    <cellStyle name="Percent 3 29 6" xfId="51733" xr:uid="{83DF1E1F-FBC0-40A2-8E2D-5C1050D4C0AF}"/>
    <cellStyle name="Percent 3 29 7" xfId="51730" xr:uid="{B3881E7E-0561-48DB-9541-B4A74D4D7975}"/>
    <cellStyle name="Percent 3 29 8" xfId="31129" xr:uid="{1F27A812-F865-4D0D-B3B8-B9C7C3EA5619}"/>
    <cellStyle name="Percent 3 3" xfId="195" xr:uid="{493186A6-2498-464F-99A5-E58B31008E67}"/>
    <cellStyle name="Percent 3 3 10" xfId="6929" xr:uid="{CD3B15C6-05F5-4EFD-A4E5-3E65CB56AFE5}"/>
    <cellStyle name="Percent 3 3 10 10" xfId="51735" xr:uid="{070ADAAE-8528-4184-9458-E89BFAAC18A5}"/>
    <cellStyle name="Percent 3 3 10 2" xfId="15862" xr:uid="{97CA30FA-23BB-463F-9606-B6DDB854F180}"/>
    <cellStyle name="Percent 3 3 10 2 2" xfId="32683" xr:uid="{3F969AC1-BC9F-418C-94FC-ECF4B2AF0C23}"/>
    <cellStyle name="Percent 3 3 10 2 2 2" xfId="51737" xr:uid="{90D463A3-F76D-4593-AAF7-85229D948FC2}"/>
    <cellStyle name="Percent 3 3 10 2 3" xfId="51738" xr:uid="{6C7F180C-D7A6-49A9-9F2B-4099A5D36F62}"/>
    <cellStyle name="Percent 3 3 10 2 4" xfId="51736" xr:uid="{53711DE0-5AB9-4AB0-A1FB-8E145B1366D7}"/>
    <cellStyle name="Percent 3 3 10 2 5" xfId="32682" xr:uid="{46765376-FEB1-43C8-9315-01C47A29107A}"/>
    <cellStyle name="Percent 3 3 10 3" xfId="16400" xr:uid="{E07871B1-8FC3-41B3-B473-F708C66572CE}"/>
    <cellStyle name="Percent 3 3 10 3 2" xfId="32685" xr:uid="{12C207B0-EC2E-4F0B-AA25-F75C13DF1D07}"/>
    <cellStyle name="Percent 3 3 10 3 2 2" xfId="51740" xr:uid="{C013321E-0A9C-4C70-B280-513545E61EB1}"/>
    <cellStyle name="Percent 3 3 10 3 3" xfId="51741" xr:uid="{B51FDB63-D081-48CA-BA32-2EF34F521005}"/>
    <cellStyle name="Percent 3 3 10 3 4" xfId="51739" xr:uid="{1BDCAD73-ED49-4423-B1F1-EFF40FAF224B}"/>
    <cellStyle name="Percent 3 3 10 3 5" xfId="32684" xr:uid="{8288C70B-55CF-4634-ABBB-E1D6E2A25AE3}"/>
    <cellStyle name="Percent 3 3 10 4" xfId="11869" xr:uid="{03A8AB9B-E7D6-4092-868B-1968AD8AC657}"/>
    <cellStyle name="Percent 3 3 10 4 2" xfId="51742" xr:uid="{31517FA3-99D4-43F6-BDC2-4EE93BEC68DC}"/>
    <cellStyle name="Percent 3 3 10 4 3" xfId="32686" xr:uid="{038589AB-49D7-4AD0-8E57-6C23B9D4E5CF}"/>
    <cellStyle name="Percent 3 3 10 5" xfId="32687" xr:uid="{1864B0E4-12F4-4227-9DD1-0167AC0894CC}"/>
    <cellStyle name="Percent 3 3 10 5 2" xfId="51743" xr:uid="{208FE26D-39FB-4794-87FC-DEC62D9E3886}"/>
    <cellStyle name="Percent 3 3 10 6" xfId="32681" xr:uid="{E5F7AC1D-4AB1-4731-9359-29B9E8629D0B}"/>
    <cellStyle name="Percent 3 3 10 6 2" xfId="51744" xr:uid="{0E7BD250-2C37-494E-B677-126EC0E9B7B6}"/>
    <cellStyle name="Percent 3 3 10 7" xfId="51745" xr:uid="{D948402D-B4A9-447C-8DEB-877D6E9184E5}"/>
    <cellStyle name="Percent 3 3 10 8" xfId="51746" xr:uid="{E17862D3-402A-4B0B-964F-68154C328312}"/>
    <cellStyle name="Percent 3 3 10 9" xfId="51747" xr:uid="{4AA219BC-09AE-4D51-872B-96449B09BB39}"/>
    <cellStyle name="Percent 3 3 11" xfId="6930" xr:uid="{71AD795D-1CE1-47BA-93C9-460C7CF9DF4C}"/>
    <cellStyle name="Percent 3 3 11 10" xfId="51748" xr:uid="{2B7F6A45-258E-4862-86EC-42F56075025D}"/>
    <cellStyle name="Percent 3 3 11 2" xfId="15863" xr:uid="{E115CD30-152C-491E-BC1A-301BFE258899}"/>
    <cellStyle name="Percent 3 3 11 2 2" xfId="32690" xr:uid="{96ABE43D-A144-4A89-9868-DDADB121F70E}"/>
    <cellStyle name="Percent 3 3 11 2 2 2" xfId="51750" xr:uid="{74A4A03F-7520-4731-98AF-E2EE21FE4F1E}"/>
    <cellStyle name="Percent 3 3 11 2 3" xfId="51751" xr:uid="{40536F97-CBBC-4D30-A9C0-C2B3FA60EAFF}"/>
    <cellStyle name="Percent 3 3 11 2 4" xfId="51749" xr:uid="{2D451A7F-2131-46E4-A38D-E37CAB9389B7}"/>
    <cellStyle name="Percent 3 3 11 2 5" xfId="32689" xr:uid="{F516ECFC-EB71-4503-B13D-156956C6875B}"/>
    <cellStyle name="Percent 3 3 11 3" xfId="15454" xr:uid="{800F799B-D357-43F0-9793-6C498CE8B13B}"/>
    <cellStyle name="Percent 3 3 11 3 2" xfId="32692" xr:uid="{E39541F3-2C95-4D78-87A4-A161A816DEE6}"/>
    <cellStyle name="Percent 3 3 11 3 2 2" xfId="51753" xr:uid="{FB2D2AC8-B0CF-47CD-96E5-B72634FB13FB}"/>
    <cellStyle name="Percent 3 3 11 3 3" xfId="51754" xr:uid="{6ED10309-E521-4BA6-8E9A-C9A8559B3191}"/>
    <cellStyle name="Percent 3 3 11 3 4" xfId="51752" xr:uid="{6D8B6A08-7D79-4AEC-8DB9-BC9DB4B79589}"/>
    <cellStyle name="Percent 3 3 11 3 5" xfId="32691" xr:uid="{E083234A-10D6-4ECF-ACCA-2BBB5286F3BE}"/>
    <cellStyle name="Percent 3 3 11 4" xfId="11870" xr:uid="{7B9B09F9-FCA9-4D9D-99FA-D0910E51B976}"/>
    <cellStyle name="Percent 3 3 11 4 2" xfId="51755" xr:uid="{D46CFDAC-B1EB-4CDC-BA08-498052EB0244}"/>
    <cellStyle name="Percent 3 3 11 4 3" xfId="32693" xr:uid="{7E13B538-4D6F-4050-BB28-79E7CDC9E560}"/>
    <cellStyle name="Percent 3 3 11 5" xfId="32694" xr:uid="{8797AF65-F6F7-4DCE-AF83-12EF314A2CA5}"/>
    <cellStyle name="Percent 3 3 11 5 2" xfId="51756" xr:uid="{2FE0ACAF-D6C3-4580-AA74-61CF33140556}"/>
    <cellStyle name="Percent 3 3 11 6" xfId="32688" xr:uid="{D495E206-6B7D-4B83-AAA2-A9844649E3AA}"/>
    <cellStyle name="Percent 3 3 11 6 2" xfId="51757" xr:uid="{83DF87C5-C485-458D-88A9-7D38F16B44A8}"/>
    <cellStyle name="Percent 3 3 11 7" xfId="51758" xr:uid="{77AC45E5-CABD-4B5D-AF48-74DDF132B8E9}"/>
    <cellStyle name="Percent 3 3 11 8" xfId="51759" xr:uid="{3291C401-D910-4769-B79C-B6274F985942}"/>
    <cellStyle name="Percent 3 3 11 9" xfId="51760" xr:uid="{B5C655B2-BFBA-4343-89BA-45CBC19AC73E}"/>
    <cellStyle name="Percent 3 3 12" xfId="6931" xr:uid="{7F7923C3-0CF0-41D6-BF23-ECCB2B6FAF77}"/>
    <cellStyle name="Percent 3 3 12 10" xfId="51761" xr:uid="{FFB999C7-79AD-4264-9121-1B675EBC941F}"/>
    <cellStyle name="Percent 3 3 12 2" xfId="15864" xr:uid="{96880DF8-8D61-4043-9430-D0084B67C990}"/>
    <cellStyle name="Percent 3 3 12 2 2" xfId="32697" xr:uid="{96B4680C-805F-446B-9461-0C07559EF462}"/>
    <cellStyle name="Percent 3 3 12 2 2 2" xfId="51763" xr:uid="{99569D76-26A8-43F0-A228-5EBF7C14AA55}"/>
    <cellStyle name="Percent 3 3 12 2 3" xfId="51764" xr:uid="{22CFD101-1342-4B9C-BDB3-E0B1AB3F76F9}"/>
    <cellStyle name="Percent 3 3 12 2 4" xfId="51762" xr:uid="{7EB59C0D-5908-46A6-8249-7733DF81D70B}"/>
    <cellStyle name="Percent 3 3 12 2 5" xfId="32696" xr:uid="{95D0EA0D-E332-4316-9CE9-863BEFF8EE00}"/>
    <cellStyle name="Percent 3 3 12 3" xfId="15489" xr:uid="{7D14A21E-8862-418B-A69E-989F819A9AB2}"/>
    <cellStyle name="Percent 3 3 12 3 2" xfId="32699" xr:uid="{15D6079C-0DC7-4510-B94E-76E3F34AE249}"/>
    <cellStyle name="Percent 3 3 12 3 2 2" xfId="51766" xr:uid="{513603E6-29CE-49CB-8F39-EE0FD6A103BF}"/>
    <cellStyle name="Percent 3 3 12 3 3" xfId="51767" xr:uid="{5566D78D-B76F-4099-9293-2F67F6AB043F}"/>
    <cellStyle name="Percent 3 3 12 3 4" xfId="51765" xr:uid="{1A6F92EE-CFF4-4DEA-B683-07A765B7361D}"/>
    <cellStyle name="Percent 3 3 12 3 5" xfId="32698" xr:uid="{63BF5255-B191-4EA4-A117-4F04C6E555D9}"/>
    <cellStyle name="Percent 3 3 12 4" xfId="11871" xr:uid="{8EBA2594-271D-486B-AA7B-BCB5FEB6F979}"/>
    <cellStyle name="Percent 3 3 12 4 2" xfId="51768" xr:uid="{94AC6D6F-C322-4F3B-AC1C-43D12AC05CAD}"/>
    <cellStyle name="Percent 3 3 12 4 3" xfId="32700" xr:uid="{3BA73FF4-8FF7-40C7-A87F-131E0A154A81}"/>
    <cellStyle name="Percent 3 3 12 5" xfId="32701" xr:uid="{75183505-DB0C-4B68-8458-BA0C9597EF3A}"/>
    <cellStyle name="Percent 3 3 12 5 2" xfId="51769" xr:uid="{69477CF4-BC6C-49C9-AD4C-A83640A402D3}"/>
    <cellStyle name="Percent 3 3 12 6" xfId="32695" xr:uid="{E99E9E8A-D493-4BC6-BD06-4FAB446DF651}"/>
    <cellStyle name="Percent 3 3 12 6 2" xfId="51770" xr:uid="{2902A3F0-1EAB-4B49-A5AA-4DF21ECCFEFC}"/>
    <cellStyle name="Percent 3 3 12 7" xfId="51771" xr:uid="{15A906D1-A5C6-4342-ADED-3813D7212D3A}"/>
    <cellStyle name="Percent 3 3 12 8" xfId="51772" xr:uid="{65BD1F7A-E0EB-48D2-8A82-B498B0820D99}"/>
    <cellStyle name="Percent 3 3 12 9" xfId="51773" xr:uid="{5C4FD0D3-4008-43C4-BF46-9DB429842C33}"/>
    <cellStyle name="Percent 3 3 13" xfId="6932" xr:uid="{93371F2B-982E-4389-9622-1310ED3D4DEA}"/>
    <cellStyle name="Percent 3 3 13 10" xfId="51774" xr:uid="{E3AA35D5-F5DF-4A4F-8A16-B304D14C1155}"/>
    <cellStyle name="Percent 3 3 13 2" xfId="15865" xr:uid="{7E2ACDC6-85C3-4260-BF9F-2734886A833E}"/>
    <cellStyle name="Percent 3 3 13 2 2" xfId="32704" xr:uid="{08084866-5BC5-4FB4-889E-BF535B0A091A}"/>
    <cellStyle name="Percent 3 3 13 2 2 2" xfId="51776" xr:uid="{7CBD60B9-CD24-4907-A6AB-7ADCBC2E0CE5}"/>
    <cellStyle name="Percent 3 3 13 2 3" xfId="51777" xr:uid="{3F366C9B-FB47-40C0-9EA3-ACC534C4FBB9}"/>
    <cellStyle name="Percent 3 3 13 2 4" xfId="51775" xr:uid="{37B7A75B-452E-470C-B584-B2937AF5FA47}"/>
    <cellStyle name="Percent 3 3 13 2 5" xfId="32703" xr:uid="{0C06E848-3A96-40E9-9FD1-0C20F1984340}"/>
    <cellStyle name="Percent 3 3 13 3" xfId="19185" xr:uid="{5BFC4F71-CC2B-45BB-B272-92DBF6E6259F}"/>
    <cellStyle name="Percent 3 3 13 3 2" xfId="32706" xr:uid="{6B2D2E62-5574-412B-8FD7-F78AC5CC6C1A}"/>
    <cellStyle name="Percent 3 3 13 3 2 2" xfId="51779" xr:uid="{AB539A69-DD05-4D25-803D-CC002559267A}"/>
    <cellStyle name="Percent 3 3 13 3 3" xfId="51780" xr:uid="{B030584A-7E6C-4A63-BF65-0199D8E4CC00}"/>
    <cellStyle name="Percent 3 3 13 3 4" xfId="51778" xr:uid="{659FB5A7-17CD-4DB7-8230-D71DEA8DFE05}"/>
    <cellStyle name="Percent 3 3 13 3 5" xfId="32705" xr:uid="{1B505D9C-D285-4452-94D0-6F58F2676DA5}"/>
    <cellStyle name="Percent 3 3 13 4" xfId="11872" xr:uid="{F4B1BED4-1E6D-420A-82D0-D7140CE6149B}"/>
    <cellStyle name="Percent 3 3 13 4 2" xfId="51781" xr:uid="{CBFD048A-53B1-4C81-9C59-8AEBF1711921}"/>
    <cellStyle name="Percent 3 3 13 4 3" xfId="32707" xr:uid="{ABDD32A2-6AAE-4D00-8294-9F8DADEEAD65}"/>
    <cellStyle name="Percent 3 3 13 5" xfId="32708" xr:uid="{1C66F6E4-F973-4CB8-AB03-92C0D8A448EA}"/>
    <cellStyle name="Percent 3 3 13 5 2" xfId="51782" xr:uid="{E96D91F3-6732-4FAE-AF0F-35FC5DA6A12C}"/>
    <cellStyle name="Percent 3 3 13 6" xfId="32702" xr:uid="{E913586C-F0CC-4B7E-AC78-053B1EABFBB5}"/>
    <cellStyle name="Percent 3 3 13 6 2" xfId="51783" xr:uid="{B2F77D18-87FA-44F6-BE95-2D522A6B6D8D}"/>
    <cellStyle name="Percent 3 3 13 7" xfId="51784" xr:uid="{3DD796B4-EC3C-471C-A849-D90411DB8F3D}"/>
    <cellStyle name="Percent 3 3 13 8" xfId="51785" xr:uid="{AE2E7413-3CEF-43DE-B446-B63BFC230DCA}"/>
    <cellStyle name="Percent 3 3 13 9" xfId="51786" xr:uid="{BF862166-A577-42FF-B3DA-90060FB0620E}"/>
    <cellStyle name="Percent 3 3 14" xfId="6933" xr:uid="{22409406-D7BF-4873-9950-757849130E74}"/>
    <cellStyle name="Percent 3 3 14 10" xfId="51787" xr:uid="{963AA089-E5EA-498A-B976-8CD17AD5869C}"/>
    <cellStyle name="Percent 3 3 14 2" xfId="15866" xr:uid="{2314B799-6FB2-48F4-AE93-199D881FF040}"/>
    <cellStyle name="Percent 3 3 14 2 2" xfId="32711" xr:uid="{784ACB1E-41F4-41A7-9021-D0F95A74AB7A}"/>
    <cellStyle name="Percent 3 3 14 2 2 2" xfId="51789" xr:uid="{2299B648-9E8C-46E2-BBE9-49B3BE3B6DBA}"/>
    <cellStyle name="Percent 3 3 14 2 3" xfId="51790" xr:uid="{143C0554-ADF0-4ED8-BC37-910A3C58E1F9}"/>
    <cellStyle name="Percent 3 3 14 2 4" xfId="51788" xr:uid="{0B9B3704-D325-405D-8861-2D519E5590B4}"/>
    <cellStyle name="Percent 3 3 14 2 5" xfId="32710" xr:uid="{56CF9E26-79DF-439A-B889-9A3642BB3946}"/>
    <cellStyle name="Percent 3 3 14 3" xfId="15635" xr:uid="{9792C252-B3AD-4926-8279-2B708A3CE18F}"/>
    <cellStyle name="Percent 3 3 14 3 2" xfId="32713" xr:uid="{B4D36EA5-EAE8-42CA-B544-11EFD5CA3FAE}"/>
    <cellStyle name="Percent 3 3 14 3 2 2" xfId="51792" xr:uid="{F5DAD44C-F20C-4C80-A767-64D1C5794977}"/>
    <cellStyle name="Percent 3 3 14 3 3" xfId="51793" xr:uid="{AF81F58C-DD1D-48E2-913A-C81918BFFD4D}"/>
    <cellStyle name="Percent 3 3 14 3 4" xfId="51791" xr:uid="{51046F91-7155-441F-A165-9364EB685219}"/>
    <cellStyle name="Percent 3 3 14 3 5" xfId="32712" xr:uid="{6C905C35-6CC1-4148-97E4-8EB29363F0A7}"/>
    <cellStyle name="Percent 3 3 14 4" xfId="11873" xr:uid="{D45284C0-DDA3-4FF1-AE9E-1A388AA12D67}"/>
    <cellStyle name="Percent 3 3 14 4 2" xfId="51794" xr:uid="{08183304-52DD-41E2-BBA8-B44DF62EC481}"/>
    <cellStyle name="Percent 3 3 14 4 3" xfId="32714" xr:uid="{8ABB7810-C3D3-44C7-9EA6-6E43A37E7ADF}"/>
    <cellStyle name="Percent 3 3 14 5" xfId="32715" xr:uid="{161C8BF4-1BDB-4660-B8B2-CEB30AF92BD7}"/>
    <cellStyle name="Percent 3 3 14 5 2" xfId="51795" xr:uid="{4598FC98-C28F-43B2-A4F3-81D615285DE4}"/>
    <cellStyle name="Percent 3 3 14 6" xfId="32709" xr:uid="{B1665185-5586-4D84-AAD1-9AEA7D1694CD}"/>
    <cellStyle name="Percent 3 3 14 6 2" xfId="51796" xr:uid="{1DB22B15-A01D-4393-94D8-944729B0805A}"/>
    <cellStyle name="Percent 3 3 14 7" xfId="51797" xr:uid="{B1540583-13C9-441B-8905-5AE93B84CDF7}"/>
    <cellStyle name="Percent 3 3 14 8" xfId="51798" xr:uid="{CE68C0B8-8F37-4AE1-A4FB-74799646C88F}"/>
    <cellStyle name="Percent 3 3 14 9" xfId="51799" xr:uid="{0B1313C5-6A6F-4166-9003-76C9C5825DB8}"/>
    <cellStyle name="Percent 3 3 15" xfId="6934" xr:uid="{85992C54-C081-441B-8CBB-5A104A6D1ADE}"/>
    <cellStyle name="Percent 3 3 15 10" xfId="51800" xr:uid="{2A2BDF31-33FB-4886-8EB1-846FFD66DCCB}"/>
    <cellStyle name="Percent 3 3 15 2" xfId="15867" xr:uid="{A4898090-A8B9-4B48-B5E7-12A65E131533}"/>
    <cellStyle name="Percent 3 3 15 2 2" xfId="32718" xr:uid="{F8E30192-C079-4089-BC28-1D135E8176EB}"/>
    <cellStyle name="Percent 3 3 15 2 2 2" xfId="51802" xr:uid="{48F4072E-C4D1-48F9-A2FD-741A53939701}"/>
    <cellStyle name="Percent 3 3 15 2 3" xfId="51803" xr:uid="{5EABBF85-B62C-46EC-92D0-B56DD219D63F}"/>
    <cellStyle name="Percent 3 3 15 2 4" xfId="51801" xr:uid="{F0CB7E5F-833C-4164-BD34-ED83B907943D}"/>
    <cellStyle name="Percent 3 3 15 2 5" xfId="32717" xr:uid="{DFA238C8-5EAA-455B-A124-15BB60B67F63}"/>
    <cellStyle name="Percent 3 3 15 3" xfId="15679" xr:uid="{C21A955E-C8ED-48DC-934E-182D9A2D0103}"/>
    <cellStyle name="Percent 3 3 15 3 2" xfId="32720" xr:uid="{F4B59ACB-A63C-430C-93D5-3A42E8795DE4}"/>
    <cellStyle name="Percent 3 3 15 3 2 2" xfId="51805" xr:uid="{8A572CB6-D97D-40A3-A1C7-4511373A03C9}"/>
    <cellStyle name="Percent 3 3 15 3 3" xfId="51806" xr:uid="{8C7ABCDA-1ABB-4471-8EE5-3776DFDD6B81}"/>
    <cellStyle name="Percent 3 3 15 3 4" xfId="51804" xr:uid="{EA14B2C2-3EB9-4ED3-8BD6-BB9271B47A3A}"/>
    <cellStyle name="Percent 3 3 15 3 5" xfId="32719" xr:uid="{467D4033-088B-4D13-87C3-D2DA0F3FF0F6}"/>
    <cellStyle name="Percent 3 3 15 4" xfId="11874" xr:uid="{3FB05B05-B67F-4B5E-8E56-E2758BFAC3A7}"/>
    <cellStyle name="Percent 3 3 15 4 2" xfId="51807" xr:uid="{0ADB8204-133B-4EEA-9BFF-E3475A8C0E0E}"/>
    <cellStyle name="Percent 3 3 15 4 3" xfId="32721" xr:uid="{F2D566B0-75A4-48BF-9F7E-BCE9740E57BD}"/>
    <cellStyle name="Percent 3 3 15 5" xfId="32722" xr:uid="{26020D33-F277-4CE0-A7EE-816E62A25B73}"/>
    <cellStyle name="Percent 3 3 15 5 2" xfId="51808" xr:uid="{DF503DA6-DFB9-4FA0-8143-DC222DEE4D1B}"/>
    <cellStyle name="Percent 3 3 15 6" xfId="32716" xr:uid="{3A68F34C-75AB-4020-B87B-84A5F6802267}"/>
    <cellStyle name="Percent 3 3 15 6 2" xfId="51809" xr:uid="{4AF6ABF0-88B3-413D-ADD3-C70913DBF262}"/>
    <cellStyle name="Percent 3 3 15 7" xfId="51810" xr:uid="{0D76333E-5B99-43B3-997C-6508B5A46F03}"/>
    <cellStyle name="Percent 3 3 15 8" xfId="51811" xr:uid="{C5782EF5-7D4D-464D-89AB-E897FAD75528}"/>
    <cellStyle name="Percent 3 3 15 9" xfId="51812" xr:uid="{78D92058-7E14-4691-ACAA-4D53D9E01694}"/>
    <cellStyle name="Percent 3 3 16" xfId="15122" xr:uid="{CCA3F847-FD64-4FC8-9ADA-2C8E89CD2137}"/>
    <cellStyle name="Percent 3 3 16 2" xfId="32724" xr:uid="{7C40E1DC-748F-48C2-BF34-0EF59F52001C}"/>
    <cellStyle name="Percent 3 3 16 2 2" xfId="51814" xr:uid="{2CFFB870-8432-4B29-A258-D5C70A7FC2CC}"/>
    <cellStyle name="Percent 3 3 16 3" xfId="51815" xr:uid="{6C6A247F-DE65-4EE4-9FA1-7C6D2A007C32}"/>
    <cellStyle name="Percent 3 3 16 4" xfId="51813" xr:uid="{7CB35228-4EA8-4190-BA41-F5CAF9254699}"/>
    <cellStyle name="Percent 3 3 16 5" xfId="32723" xr:uid="{0D655F7F-D812-4CD7-915B-335888B0B26E}"/>
    <cellStyle name="Percent 3 3 17" xfId="15360" xr:uid="{C9D57D36-7E5C-4984-B0CF-F452565000DC}"/>
    <cellStyle name="Percent 3 3 17 2" xfId="32726" xr:uid="{20E96A9E-4E6F-4C4E-8C2E-21D2A7ACB3D4}"/>
    <cellStyle name="Percent 3 3 17 2 2" xfId="51817" xr:uid="{B987E756-C2D2-49EF-ABB1-E7E209FAE91C}"/>
    <cellStyle name="Percent 3 3 17 3" xfId="51818" xr:uid="{CC09DF55-494F-49FE-BC3C-331EE475CEF4}"/>
    <cellStyle name="Percent 3 3 17 4" xfId="51816" xr:uid="{35533AA4-CF8E-4E70-96EA-9C5649CE7F9A}"/>
    <cellStyle name="Percent 3 3 17 5" xfId="32725" xr:uid="{6874CE4A-6850-4F67-A6C7-94EF99E8C381}"/>
    <cellStyle name="Percent 3 3 18" xfId="11868" xr:uid="{7BAFFDDF-68E6-410A-ADEF-0DED61732531}"/>
    <cellStyle name="Percent 3 3 18 2" xfId="51819" xr:uid="{14CBCF84-0B98-429A-9819-3490F3F94BCB}"/>
    <cellStyle name="Percent 3 3 18 3" xfId="32727" xr:uid="{3879CD6B-52C0-463D-AD59-D9B409B0FA82}"/>
    <cellStyle name="Percent 3 3 19" xfId="32728" xr:uid="{820A93ED-8825-43BE-892B-0310E3D37407}"/>
    <cellStyle name="Percent 3 3 19 2" xfId="51820" xr:uid="{A0EE4702-C4B1-4783-B668-2F26989D5D99}"/>
    <cellStyle name="Percent 3 3 2" xfId="196" xr:uid="{0D36ACF6-761E-41DB-B16F-7263AF7B91B6}"/>
    <cellStyle name="Percent 3 3 2 10" xfId="51821" xr:uid="{1D29A673-ABE2-42D1-974E-CBF4961916C6}"/>
    <cellStyle name="Percent 3 3 2 2" xfId="2876" xr:uid="{71FE53CF-4301-4CAD-8D8D-E0B9B761EE51}"/>
    <cellStyle name="Percent 3 3 2 2 2" xfId="32731" xr:uid="{2ADFC7BD-933A-41D0-8FCE-2E90C7D29810}"/>
    <cellStyle name="Percent 3 3 2 2 2 2" xfId="51823" xr:uid="{AD3155B9-4817-4ACA-8EEE-13BA6AB91EA9}"/>
    <cellStyle name="Percent 3 3 2 2 3" xfId="51824" xr:uid="{87C11B04-B73C-4846-9489-29711F5E2BD0}"/>
    <cellStyle name="Percent 3 3 2 2 4" xfId="51822" xr:uid="{FD89785B-A1BB-4DBD-B5D3-9145F7C76F7D}"/>
    <cellStyle name="Percent 3 3 2 2 5" xfId="32730" xr:uid="{8C99D1BE-7252-4837-A28B-CFAB1243C7DB}"/>
    <cellStyle name="Percent 3 3 2 3" xfId="19302" xr:uid="{EB35A990-5418-4EC9-8994-284C8C56911C}"/>
    <cellStyle name="Percent 3 3 2 3 2" xfId="32733" xr:uid="{6A8891EA-1D08-4201-8EA2-8095D47863EA}"/>
    <cellStyle name="Percent 3 3 2 3 2 2" xfId="51826" xr:uid="{5BD3D7C8-9DAA-4620-B47A-A081937E352A}"/>
    <cellStyle name="Percent 3 3 2 3 3" xfId="51827" xr:uid="{DB738836-19A1-40F5-A977-3E68F211535E}"/>
    <cellStyle name="Percent 3 3 2 3 4" xfId="51825" xr:uid="{4E32517E-B9E5-4E43-AB93-0B09F8BD3068}"/>
    <cellStyle name="Percent 3 3 2 3 5" xfId="32732" xr:uid="{22EEDEA3-B66A-43D9-B69F-88C9EF787B8C}"/>
    <cellStyle name="Percent 3 3 2 4" xfId="11875" xr:uid="{4B2156C5-E84A-4EA0-8C67-9B1E7149EB99}"/>
    <cellStyle name="Percent 3 3 2 4 2" xfId="51828" xr:uid="{00FD7D9E-55EC-45D2-AEB4-B956B6F1E578}"/>
    <cellStyle name="Percent 3 3 2 4 3" xfId="32734" xr:uid="{AF6E4D7E-031C-4D25-85EE-18B88842FB8B}"/>
    <cellStyle name="Percent 3 3 2 5" xfId="32735" xr:uid="{214B757B-28A4-420B-AFDB-99512F0FAF55}"/>
    <cellStyle name="Percent 3 3 2 5 2" xfId="51829" xr:uid="{6C4D14E9-8EF5-4D0A-8513-CD1C9F23E600}"/>
    <cellStyle name="Percent 3 3 2 6" xfId="32729" xr:uid="{0F63D36F-19F7-4DF5-BFAF-34E37F52A3E5}"/>
    <cellStyle name="Percent 3 3 2 6 2" xfId="51830" xr:uid="{5AC838B1-562A-4706-8F6D-14F3527A5A71}"/>
    <cellStyle name="Percent 3 3 2 7" xfId="29693" xr:uid="{00ED7C19-14AB-4FC5-B190-54678F0ED546}"/>
    <cellStyle name="Percent 3 3 2 7 2" xfId="51831" xr:uid="{B3B62511-7A98-4FD3-82D2-7C77D5C4180F}"/>
    <cellStyle name="Percent 3 3 2 8" xfId="51832" xr:uid="{DB0195FB-4289-4EC6-B0CB-28266378F9DC}"/>
    <cellStyle name="Percent 3 3 2 9" xfId="51833" xr:uid="{CD1E431D-8E18-4F8D-AF96-AF5720F45444}"/>
    <cellStyle name="Percent 3 3 20" xfId="32680" xr:uid="{AF4B466D-2436-41C1-9DB5-E41FFE31ECB9}"/>
    <cellStyle name="Percent 3 3 20 2" xfId="51834" xr:uid="{6A221962-7C6F-44DB-8B33-8D2DB1684D2A}"/>
    <cellStyle name="Percent 3 3 21" xfId="29692" xr:uid="{F3232562-641F-4741-B083-B01557DE62E4}"/>
    <cellStyle name="Percent 3 3 21 2" xfId="51835" xr:uid="{6D7BABFE-92DC-42FF-A817-F8E53EB096F2}"/>
    <cellStyle name="Percent 3 3 22" xfId="51836" xr:uid="{9D982DEA-F874-48A2-A451-B4608C98E53E}"/>
    <cellStyle name="Percent 3 3 23" xfId="51837" xr:uid="{681E0A17-4CC5-40C5-88DC-571769129475}"/>
    <cellStyle name="Percent 3 3 24" xfId="51734" xr:uid="{F4465A13-4285-41E4-8A3A-68290C91828A}"/>
    <cellStyle name="Percent 3 3 3" xfId="197" xr:uid="{67928E99-EDC1-4B40-99CA-73FCB6A64C00}"/>
    <cellStyle name="Percent 3 3 3 10" xfId="51839" xr:uid="{BF5D6EAE-9789-4A31-A73B-00BE5097360F}"/>
    <cellStyle name="Percent 3 3 3 11" xfId="51840" xr:uid="{923470E2-3A77-4709-97E2-BDA6DA30FC85}"/>
    <cellStyle name="Percent 3 3 3 12" xfId="51838" xr:uid="{E85FFC61-11D7-42C1-BB0F-1AF9DFB652CA}"/>
    <cellStyle name="Percent 3 3 3 2" xfId="198" xr:uid="{D90E0769-3E00-400C-B591-B506681315A6}"/>
    <cellStyle name="Percent 3 3 3 2 10" xfId="51841" xr:uid="{87B75782-DB72-40C0-8C51-708C462EE232}"/>
    <cellStyle name="Percent 3 3 3 2 2" xfId="3451" xr:uid="{48E3C006-D55E-40E2-B35C-30349CD287AE}"/>
    <cellStyle name="Percent 3 3 3 2 2 2" xfId="51843" xr:uid="{7B60F7C9-F3FD-42CF-8928-E5A7736345F1}"/>
    <cellStyle name="Percent 3 3 3 2 2 3" xfId="51842" xr:uid="{09E7157D-5F5A-4FDB-8EF9-7EEEA6FB0EDB}"/>
    <cellStyle name="Percent 3 3 3 2 2 4" xfId="32738" xr:uid="{D0EABDF7-F197-4F2A-9CB0-913BCE057D61}"/>
    <cellStyle name="Percent 3 3 3 2 3" xfId="19587" xr:uid="{35095BCB-FA5F-4DED-842F-AF7FAC43FBBB}"/>
    <cellStyle name="Percent 3 3 3 2 3 2" xfId="51844" xr:uid="{D7DEA9C7-D686-4B0E-A726-FADF981E93C2}"/>
    <cellStyle name="Percent 3 3 3 2 3 3" xfId="32739" xr:uid="{02FA4465-319B-410E-87DB-050368872084}"/>
    <cellStyle name="Percent 3 3 3 2 4" xfId="11877" xr:uid="{503D8490-1B27-4D63-8206-E9F555616E3B}"/>
    <cellStyle name="Percent 3 3 3 2 4 2" xfId="51845" xr:uid="{82A229A2-61F1-4FA8-9F27-8202A80F0208}"/>
    <cellStyle name="Percent 3 3 3 2 4 3" xfId="32737" xr:uid="{21B403BF-58EA-4E69-8859-F9B96AC7582C}"/>
    <cellStyle name="Percent 3 3 3 2 5" xfId="29695" xr:uid="{15306CF0-5673-42BC-8B09-C3B74B568F25}"/>
    <cellStyle name="Percent 3 3 3 2 5 2" xfId="51846" xr:uid="{FB55C460-F23F-49F9-A903-20C043CB5905}"/>
    <cellStyle name="Percent 3 3 3 2 6" xfId="51847" xr:uid="{98E0378F-612C-4434-A4FB-CC32CAFD709E}"/>
    <cellStyle name="Percent 3 3 3 2 7" xfId="51848" xr:uid="{6266B299-34F3-4C24-A07E-F1C1FA3ED44B}"/>
    <cellStyle name="Percent 3 3 3 2 8" xfId="51849" xr:uid="{DC7E43D3-62B8-4D0A-B870-0B3746AD338B}"/>
    <cellStyle name="Percent 3 3 3 2 9" xfId="51850" xr:uid="{D77ADCB9-154E-43BF-BDB6-8A3FF8F31034}"/>
    <cellStyle name="Percent 3 3 3 3" xfId="3450" xr:uid="{1F575128-BD5E-4C3A-A96E-4F2826BC629F}"/>
    <cellStyle name="Percent 3 3 3 3 10" xfId="51852" xr:uid="{8259ABDD-BA77-4E30-99A2-27E45D4B944F}"/>
    <cellStyle name="Percent 3 3 3 3 11" xfId="51851" xr:uid="{31797F44-E9CF-4FF1-91C2-292C65DCDB2F}"/>
    <cellStyle name="Percent 3 3 3 3 2" xfId="4557" xr:uid="{31C86538-55FA-42DA-99CD-5A8891305571}"/>
    <cellStyle name="Percent 3 3 3 3 2 2" xfId="15348" xr:uid="{1017AE5C-0419-4CD0-A520-EF9150015723}"/>
    <cellStyle name="Percent 3 3 3 3 2 2 2" xfId="51854" xr:uid="{168A82EA-A48A-4BC6-AF84-C336E40EF29B}"/>
    <cellStyle name="Percent 3 3 3 3 2 2 3" xfId="32741" xr:uid="{22C2A9B0-2553-4B40-9A1D-D57324FF1169}"/>
    <cellStyle name="Percent 3 3 3 3 2 3" xfId="19176" xr:uid="{D6D6EE0F-CEB2-4A54-8591-A423CD3602D3}"/>
    <cellStyle name="Percent 3 3 3 3 2 4" xfId="11879" xr:uid="{CEC02F66-02B0-4CBD-A792-B0AC04385388}"/>
    <cellStyle name="Percent 3 3 3 3 2 5" xfId="51855" xr:uid="{E932CBCC-627E-4616-93F0-258A784A3523}"/>
    <cellStyle name="Percent 3 3 3 3 2 6" xfId="51856" xr:uid="{DDDF7D4F-D58E-4017-9585-AE1386F85C4A}"/>
    <cellStyle name="Percent 3 3 3 3 2 7" xfId="51853" xr:uid="{B934DFC1-CD8F-41E7-A1E2-E678E035EFCE}"/>
    <cellStyle name="Percent 3 3 3 3 3" xfId="4558" xr:uid="{8541F2D3-CB2F-4FFF-83A0-ECEC7C7E6B18}"/>
    <cellStyle name="Percent 3 3 3 3 3 2" xfId="15349" xr:uid="{9131CB72-804E-4491-8718-0E5A5FB328B5}"/>
    <cellStyle name="Percent 3 3 3 3 3 2 2" xfId="51858" xr:uid="{3EFE3EF4-E2FB-4CFD-B7D9-ED76B515AA27}"/>
    <cellStyle name="Percent 3 3 3 3 3 2 3" xfId="32742" xr:uid="{3F533CFB-68E5-46F6-98F9-99C59C733AE7}"/>
    <cellStyle name="Percent 3 3 3 3 3 3" xfId="17298" xr:uid="{B724CE6C-E7B7-48C3-89EC-71377D1AC36B}"/>
    <cellStyle name="Percent 3 3 3 3 3 4" xfId="11880" xr:uid="{F95915C5-3689-459F-AC8D-1A22F84255CA}"/>
    <cellStyle name="Percent 3 3 3 3 3 5" xfId="51859" xr:uid="{0B662D5B-111E-450C-AF24-A9F319DF92A3}"/>
    <cellStyle name="Percent 3 3 3 3 3 6" xfId="51860" xr:uid="{950CD9D9-A3C7-45F9-B52E-A049F15D8FFC}"/>
    <cellStyle name="Percent 3 3 3 3 3 7" xfId="51857" xr:uid="{4240CCC7-CE56-4B5A-B480-6803CB1839A5}"/>
    <cellStyle name="Percent 3 3 3 3 4" xfId="4606" xr:uid="{93F07507-8AB4-485E-8531-06B9CBBCE313}"/>
    <cellStyle name="Percent 3 3 3 3 4 2" xfId="6935" xr:uid="{A3875B2C-9703-46AF-A54B-7C6AE63CB2DB}"/>
    <cellStyle name="Percent 3 3 3 3 4 2 2" xfId="15868" xr:uid="{89D7CE62-2F95-4236-B600-09A4C2DD797C}"/>
    <cellStyle name="Percent 3 3 3 3 4 2 2 2" xfId="51863" xr:uid="{753FAE04-F0C4-4E89-8903-A32C5428586D}"/>
    <cellStyle name="Percent 3 3 3 3 4 2 3" xfId="19332" xr:uid="{B5F8E041-6C31-4218-B8DB-0ACC013DD55F}"/>
    <cellStyle name="Percent 3 3 3 3 4 2 4" xfId="11882" xr:uid="{E8288A0A-DD5B-4C7E-99AD-933987054F94}"/>
    <cellStyle name="Percent 3 3 3 3 4 2 5" xfId="51864" xr:uid="{E2AEE465-49F7-49EF-A234-E4CBC320A29D}"/>
    <cellStyle name="Percent 3 3 3 3 4 2 6" xfId="51865" xr:uid="{60999743-EA2C-48BE-8B4D-0313D975027D}"/>
    <cellStyle name="Percent 3 3 3 3 4 2 7" xfId="51862" xr:uid="{7B67128A-010F-4B39-846B-28917ADC1B8A}"/>
    <cellStyle name="Percent 3 3 3 3 4 3" xfId="15392" xr:uid="{3B0A4ECD-D07B-4869-899C-74C040062E91}"/>
    <cellStyle name="Percent 3 3 3 3 4 3 2" xfId="51866" xr:uid="{C87D125E-2C3B-443E-AC8E-F91AFA3C847F}"/>
    <cellStyle name="Percent 3 3 3 3 4 3 3" xfId="32743" xr:uid="{3EBE1426-3414-4E93-8AB6-C67BC0C1BEFC}"/>
    <cellStyle name="Percent 3 3 3 3 4 4" xfId="19141" xr:uid="{053BC78B-39C2-4F4A-8267-DC7F2683BF09}"/>
    <cellStyle name="Percent 3 3 3 3 4 5" xfId="11881" xr:uid="{E6158EDB-69FD-425B-A474-8FF4E6E701BD}"/>
    <cellStyle name="Percent 3 3 3 3 4 6" xfId="51867" xr:uid="{A1B3698C-4925-4ABF-AC77-96F174693030}"/>
    <cellStyle name="Percent 3 3 3 3 4 7" xfId="51868" xr:uid="{8CD45E7D-425C-41AF-8EC9-53A39056A707}"/>
    <cellStyle name="Percent 3 3 3 3 4 8" xfId="51861" xr:uid="{40CD54D0-C739-4B73-A3C0-36AE3F220A38}"/>
    <cellStyle name="Percent 3 3 3 3 5" xfId="15347" xr:uid="{D58643F7-71DF-4D6B-917C-F3E9B96D7217}"/>
    <cellStyle name="Percent 3 3 3 3 5 2" xfId="51869" xr:uid="{2A2365CA-B59D-4CA9-81C3-3447180C86FE}"/>
    <cellStyle name="Percent 3 3 3 3 5 3" xfId="32744" xr:uid="{2A942E08-67CD-48B8-9CFC-5DC656E1A4E2}"/>
    <cellStyle name="Percent 3 3 3 3 6" xfId="19153" xr:uid="{0690864C-9630-458E-99E9-D02240833415}"/>
    <cellStyle name="Percent 3 3 3 3 6 2" xfId="51870" xr:uid="{68BADB12-8359-4022-B966-1C3E03ADDD70}"/>
    <cellStyle name="Percent 3 3 3 3 6 3" xfId="32745" xr:uid="{F7BE3A1E-B9C9-42A5-A3CA-C659B7E2AA49}"/>
    <cellStyle name="Percent 3 3 3 3 7" xfId="11878" xr:uid="{9EF90ADB-4122-40B5-A70D-7685B6023E05}"/>
    <cellStyle name="Percent 3 3 3 3 7 2" xfId="51871" xr:uid="{838B2148-A741-403F-914B-15DF0B54785A}"/>
    <cellStyle name="Percent 3 3 3 3 7 3" xfId="32740" xr:uid="{E8093B9E-22AB-4A71-B221-C1C9057998F0}"/>
    <cellStyle name="Percent 3 3 3 3 8" xfId="51872" xr:uid="{9D592CC3-DD47-4907-905A-EF38385B70CF}"/>
    <cellStyle name="Percent 3 3 3 3 9" xfId="51873" xr:uid="{ADDA6214-C68F-4018-B504-110CABF15825}"/>
    <cellStyle name="Percent 3 3 3 4" xfId="15346" xr:uid="{CE647FE3-CAFF-4C4E-AAD2-8B075AAEE2B8}"/>
    <cellStyle name="Percent 3 3 3 4 2" xfId="51875" xr:uid="{C452E4BF-3BCE-4E59-8153-14C436DA90C2}"/>
    <cellStyle name="Percent 3 3 3 4 3" xfId="51874" xr:uid="{18C1DE94-422E-42EB-B0F2-1763F18C3537}"/>
    <cellStyle name="Percent 3 3 3 4 4" xfId="32746" xr:uid="{42331C0D-639A-4A8E-B932-31BF30FD5032}"/>
    <cellStyle name="Percent 3 3 3 5" xfId="19140" xr:uid="{069A8BDF-0604-4CBA-A7B9-287A2066210F}"/>
    <cellStyle name="Percent 3 3 3 5 2" xfId="51876" xr:uid="{75FCF95F-A51B-4739-A261-BABA3AD4E3D7}"/>
    <cellStyle name="Percent 3 3 3 5 3" xfId="32747" xr:uid="{85E11381-8391-4DBD-8F3B-46E47E354855}"/>
    <cellStyle name="Percent 3 3 3 6" xfId="11876" xr:uid="{89E80533-7184-41F4-A853-B89D72362197}"/>
    <cellStyle name="Percent 3 3 3 6 2" xfId="51877" xr:uid="{B99F8D9F-9A88-4B24-B15C-D52E0C31D7C6}"/>
    <cellStyle name="Percent 3 3 3 6 3" xfId="32736" xr:uid="{6ECDAC2B-DF90-466E-92A9-A5D0572E3F69}"/>
    <cellStyle name="Percent 3 3 3 7" xfId="29694" xr:uid="{A3E118B0-B55B-4B97-AFDA-58A98A85067A}"/>
    <cellStyle name="Percent 3 3 3 7 2" xfId="51878" xr:uid="{B09ABC30-4F3A-48A0-8EA2-E559AD4A66EC}"/>
    <cellStyle name="Percent 3 3 3 8" xfId="51879" xr:uid="{131FABA9-2A6B-4F21-89AE-7777E17D648A}"/>
    <cellStyle name="Percent 3 3 3 9" xfId="51880" xr:uid="{5BACF890-DC10-4F93-A192-E1930FB596F6}"/>
    <cellStyle name="Percent 3 3 4" xfId="1756" xr:uid="{70F8EA57-BAEA-4C7C-B24D-4E577946CD75}"/>
    <cellStyle name="Percent 3 3 4 10" xfId="51881" xr:uid="{0380F42B-0AB0-4FF4-BC45-74321BD8E59F}"/>
    <cellStyle name="Percent 3 3 4 2" xfId="6936" xr:uid="{01FB1D3D-38F4-41DD-AB8C-2A19767452F7}"/>
    <cellStyle name="Percent 3 3 4 2 2" xfId="15869" xr:uid="{EDAD0563-A506-4660-BEBE-92E34EA41082}"/>
    <cellStyle name="Percent 3 3 4 2 2 2" xfId="51883" xr:uid="{4A4977AD-CEB3-4688-B59D-4019AFE3BFD4}"/>
    <cellStyle name="Percent 3 3 4 2 2 3" xfId="32750" xr:uid="{B903F406-EF71-4177-B493-63E759F371C5}"/>
    <cellStyle name="Percent 3 3 4 2 3" xfId="19068" xr:uid="{9A2BFB48-6707-4F13-B436-49751A8F2005}"/>
    <cellStyle name="Percent 3 3 4 2 3 2" xfId="51884" xr:uid="{7DA305C3-7880-40CE-AECE-054B76AE7B4A}"/>
    <cellStyle name="Percent 3 3 4 2 3 3" xfId="32751" xr:uid="{D5B1C3A2-9693-419B-8137-AE1D604960AE}"/>
    <cellStyle name="Percent 3 3 4 2 4" xfId="11884" xr:uid="{1CED5F30-66D9-42B9-A859-BB567411AC7B}"/>
    <cellStyle name="Percent 3 3 4 2 4 2" xfId="51885" xr:uid="{77F08E78-9BE1-44D2-ADAD-92922C3138E6}"/>
    <cellStyle name="Percent 3 3 4 2 4 3" xfId="32749" xr:uid="{87DCFF4E-C1C7-4FAA-B4EE-60C0762D76C4}"/>
    <cellStyle name="Percent 3 3 4 2 5" xfId="51886" xr:uid="{76B441B1-222A-423A-9150-16FB0D6E7B79}"/>
    <cellStyle name="Percent 3 3 4 2 6" xfId="51887" xr:uid="{4E25C1F8-A9FB-454D-B8CA-8CDEBC3C7D43}"/>
    <cellStyle name="Percent 3 3 4 2 7" xfId="51888" xr:uid="{F6D37615-5FA7-416B-B9D0-62ABE7C79A89}"/>
    <cellStyle name="Percent 3 3 4 2 8" xfId="51882" xr:uid="{811639EC-1D3A-418B-BB4F-E09635699B1C}"/>
    <cellStyle name="Percent 3 3 4 3" xfId="15350" xr:uid="{029C15C4-D1B8-42D1-A637-3CD8822A48F4}"/>
    <cellStyle name="Percent 3 3 4 3 2" xfId="32753" xr:uid="{60397B97-D70E-4B71-A762-D8BF5504ACB6}"/>
    <cellStyle name="Percent 3 3 4 3 2 2" xfId="51890" xr:uid="{5C38684C-BAB1-4BED-8242-22A30B594E6A}"/>
    <cellStyle name="Percent 3 3 4 3 3" xfId="51891" xr:uid="{9BBB437E-4396-4C98-AAEC-5890C437C754}"/>
    <cellStyle name="Percent 3 3 4 3 4" xfId="51889" xr:uid="{640603D0-2210-47E0-BBA7-F5AB9CBCADB6}"/>
    <cellStyle name="Percent 3 3 4 3 5" xfId="32752" xr:uid="{4CB67A3B-9DF4-4C17-B79B-0C0C54488831}"/>
    <cellStyle name="Percent 3 3 4 4" xfId="19499" xr:uid="{5C5D4A72-FCC9-40C1-8024-8E36F32B5C81}"/>
    <cellStyle name="Percent 3 3 4 4 2" xfId="51892" xr:uid="{74AB23CA-4F3F-40E1-B630-5516C9A744F9}"/>
    <cellStyle name="Percent 3 3 4 4 3" xfId="32754" xr:uid="{A4ECB1E5-6F08-41EF-B6F4-947268329DC2}"/>
    <cellStyle name="Percent 3 3 4 5" xfId="11883" xr:uid="{55C7876B-227A-4F01-A797-17B64790A3BB}"/>
    <cellStyle name="Percent 3 3 4 5 2" xfId="51893" xr:uid="{1F82F46C-A3A8-4C5B-BFD9-34C75FAFE54F}"/>
    <cellStyle name="Percent 3 3 4 5 3" xfId="32755" xr:uid="{483943A6-6BFB-42A1-A115-EFE373934989}"/>
    <cellStyle name="Percent 3 3 4 6" xfId="4559" xr:uid="{48CA116F-8005-4DFE-ADFE-DA34523C8CD7}"/>
    <cellStyle name="Percent 3 3 4 6 2" xfId="51894" xr:uid="{8C34E554-E868-4A5F-8AC7-2F6159A7F5E6}"/>
    <cellStyle name="Percent 3 3 4 6 3" xfId="32748" xr:uid="{46DCE4FC-6DC0-448F-8D71-4C7DEAF29DEE}"/>
    <cellStyle name="Percent 3 3 4 7" xfId="51895" xr:uid="{5EFF8246-5517-4DCF-8A8E-481695EFE229}"/>
    <cellStyle name="Percent 3 3 4 8" xfId="51896" xr:uid="{9E1F3DE9-39C6-41A4-B036-F7FCF6949991}"/>
    <cellStyle name="Percent 3 3 4 9" xfId="51897" xr:uid="{698D25EC-BCF5-46DB-B5F2-3A110CEA2FBB}"/>
    <cellStyle name="Percent 3 3 5" xfId="4560" xr:uid="{5A6189A2-E34D-4DF6-8298-68B4E93FA66B}"/>
    <cellStyle name="Percent 3 3 5 10" xfId="51899" xr:uid="{5B5CA206-1D15-433B-94F8-C6CC299BF776}"/>
    <cellStyle name="Percent 3 3 5 11" xfId="51900" xr:uid="{409AC57B-98E9-4C6E-BF1D-FC49541EC326}"/>
    <cellStyle name="Percent 3 3 5 12" xfId="51898" xr:uid="{FBE2CA93-796E-42F7-8BF7-98EA3B5A85AA}"/>
    <cellStyle name="Percent 3 3 5 2" xfId="13141" xr:uid="{DF8FD864-EF6E-4774-A503-5107265EB0E4}"/>
    <cellStyle name="Percent 3 3 5 2 2" xfId="32758" xr:uid="{E8799254-2BC1-498D-9A16-62601AB5ED69}"/>
    <cellStyle name="Percent 3 3 5 2 2 2" xfId="32759" xr:uid="{253860C3-22E2-43FE-BC5F-EF54926EC6EE}"/>
    <cellStyle name="Percent 3 3 5 2 2 2 2" xfId="51903" xr:uid="{DC06AAF5-22C2-4F57-B81F-C93066515BC3}"/>
    <cellStyle name="Percent 3 3 5 2 2 3" xfId="51904" xr:uid="{E9195BDE-7ED7-44D4-9175-7499314C62A5}"/>
    <cellStyle name="Percent 3 3 5 2 2 4" xfId="51902" xr:uid="{EB5C69DD-0C5B-4B33-ABAB-2596A2C09D00}"/>
    <cellStyle name="Percent 3 3 5 2 3" xfId="32760" xr:uid="{8EEA7508-6A16-4019-A2A9-A97E17E1E7BB}"/>
    <cellStyle name="Percent 3 3 5 2 3 2" xfId="32761" xr:uid="{DC61A4A7-195B-4DEA-A47F-FCE423FD712F}"/>
    <cellStyle name="Percent 3 3 5 2 3 2 2" xfId="51906" xr:uid="{453EF03E-E8C0-4E77-9F50-3655D40B83B1}"/>
    <cellStyle name="Percent 3 3 5 2 3 3" xfId="51907" xr:uid="{6E9DE4B5-CB29-4226-AFAC-2D871EE0D664}"/>
    <cellStyle name="Percent 3 3 5 2 3 4" xfId="51905" xr:uid="{CEB524C0-7B4B-4343-B87F-FB8D2130823C}"/>
    <cellStyle name="Percent 3 3 5 2 4" xfId="32762" xr:uid="{E6793D6F-94BC-44BA-A123-AE7EB2709278}"/>
    <cellStyle name="Percent 3 3 5 2 4 2" xfId="51908" xr:uid="{7607DFF2-1920-4C65-BCF5-90DCC0D01D1F}"/>
    <cellStyle name="Percent 3 3 5 2 5" xfId="51909" xr:uid="{AAA57F0D-B283-4342-8D34-EB13DF3F4EEC}"/>
    <cellStyle name="Percent 3 3 5 2 6" xfId="51901" xr:uid="{6E0251D4-56C9-406B-BBC0-B775A7256BD6}"/>
    <cellStyle name="Percent 3 3 5 2 7" xfId="32757" xr:uid="{C43683E9-133D-4C9B-BC12-9DBB3E4458E0}"/>
    <cellStyle name="Percent 3 3 5 3" xfId="13142" xr:uid="{B08F4C62-CC7A-410F-8CA2-7FC2823CA24A}"/>
    <cellStyle name="Percent 3 3 5 3 2" xfId="32764" xr:uid="{B6D53D87-6EAC-4F89-95DD-C7739439FFB5}"/>
    <cellStyle name="Percent 3 3 5 3 2 2" xfId="32765" xr:uid="{52086F59-D834-4A51-91DE-C02FBE60D85B}"/>
    <cellStyle name="Percent 3 3 5 3 2 2 2" xfId="51912" xr:uid="{F08A89D5-0530-4F9C-9A03-FE4A2BDB6BA4}"/>
    <cellStyle name="Percent 3 3 5 3 2 3" xfId="51913" xr:uid="{D727A254-2E4E-4B90-ACEE-428B63294111}"/>
    <cellStyle name="Percent 3 3 5 3 2 4" xfId="51911" xr:uid="{76F94316-CFB6-4181-82AC-D2AFF1266EBD}"/>
    <cellStyle name="Percent 3 3 5 3 3" xfId="32766" xr:uid="{14D721BB-5A7E-47C5-A30A-691590B02B6D}"/>
    <cellStyle name="Percent 3 3 5 3 3 2" xfId="32767" xr:uid="{B9C0569E-95FD-45FD-822A-1E6ECAD702EB}"/>
    <cellStyle name="Percent 3 3 5 3 3 2 2" xfId="51915" xr:uid="{9FB530D9-7B83-4E11-B17E-E32B23D56BCF}"/>
    <cellStyle name="Percent 3 3 5 3 3 3" xfId="51916" xr:uid="{6B77FD30-C4C9-4601-8F45-25978BED0076}"/>
    <cellStyle name="Percent 3 3 5 3 3 4" xfId="51914" xr:uid="{6D312F62-306D-42A2-BE24-4C26FC495A4A}"/>
    <cellStyle name="Percent 3 3 5 3 4" xfId="32768" xr:uid="{D84B224C-DAA3-4FC8-B181-54157FA3FF45}"/>
    <cellStyle name="Percent 3 3 5 3 4 2" xfId="51917" xr:uid="{56976AB1-9267-4F4D-9068-E4EF97892B95}"/>
    <cellStyle name="Percent 3 3 5 3 5" xfId="51918" xr:uid="{35542121-FE5D-4DF6-9FA5-7431EE84DD32}"/>
    <cellStyle name="Percent 3 3 5 3 6" xfId="51910" xr:uid="{DECF98ED-5E19-4032-8236-D87220F17DE1}"/>
    <cellStyle name="Percent 3 3 5 3 7" xfId="32763" xr:uid="{C01607F7-63B9-4B41-91D4-8C687BA52F5A}"/>
    <cellStyle name="Percent 3 3 5 4" xfId="15351" xr:uid="{19DC3438-8ABF-4D40-86A9-9EF73460A337}"/>
    <cellStyle name="Percent 3 3 5 4 2" xfId="32770" xr:uid="{94D2FCC3-99CC-40B3-A9B8-1E1F1A49C669}"/>
    <cellStyle name="Percent 3 3 5 4 2 2" xfId="51920" xr:uid="{F3D94C2A-F22E-4FC1-A162-0E050140A21E}"/>
    <cellStyle name="Percent 3 3 5 4 3" xfId="51921" xr:uid="{4DD39B61-BAC2-4BFB-A1AA-EA2DF5DC5DD0}"/>
    <cellStyle name="Percent 3 3 5 4 4" xfId="51919" xr:uid="{2ADD2993-D4DF-4BAC-A050-C86F1123233F}"/>
    <cellStyle name="Percent 3 3 5 4 5" xfId="32769" xr:uid="{B63BD595-260B-4D4D-A9F8-030B01F5169A}"/>
    <cellStyle name="Percent 3 3 5 5" xfId="15505" xr:uid="{92B2C555-0DD2-4BE7-A18F-3BCF104F2A73}"/>
    <cellStyle name="Percent 3 3 5 5 2" xfId="32772" xr:uid="{46259606-DC6C-405D-A8A3-E33E12775290}"/>
    <cellStyle name="Percent 3 3 5 5 2 2" xfId="51923" xr:uid="{0E32FFC5-7AD4-4180-ACCC-9E50A1C8B264}"/>
    <cellStyle name="Percent 3 3 5 5 3" xfId="51924" xr:uid="{7E5C1C89-0E33-497F-ABD8-19E8E89CC5B4}"/>
    <cellStyle name="Percent 3 3 5 5 4" xfId="51922" xr:uid="{B17A83F4-9BFD-4D20-BEA4-81DE009E7EFB}"/>
    <cellStyle name="Percent 3 3 5 5 5" xfId="32771" xr:uid="{18C6F90E-0438-473D-93CF-2742B5A09989}"/>
    <cellStyle name="Percent 3 3 5 6" xfId="11885" xr:uid="{023F2534-9AEA-452A-B2E7-FF13A08DFDF2}"/>
    <cellStyle name="Percent 3 3 5 6 2" xfId="51925" xr:uid="{147CC802-7089-49E0-9882-5D0B2A911835}"/>
    <cellStyle name="Percent 3 3 5 6 3" xfId="32773" xr:uid="{DE2507FC-EED7-431A-8422-4C8FCFA71AFD}"/>
    <cellStyle name="Percent 3 3 5 7" xfId="32774" xr:uid="{DC7B76E7-5634-4089-B78B-A9A3BED84F6C}"/>
    <cellStyle name="Percent 3 3 5 7 2" xfId="51926" xr:uid="{068A4ED4-9617-4564-BF42-F867F6BFA507}"/>
    <cellStyle name="Percent 3 3 5 8" xfId="32756" xr:uid="{FBD5A03D-BC57-4D4C-973A-5A975CA070B1}"/>
    <cellStyle name="Percent 3 3 5 8 2" xfId="51927" xr:uid="{32BB8814-B74D-4836-8223-064E375112EF}"/>
    <cellStyle name="Percent 3 3 5 9" xfId="51928" xr:uid="{A369F9B9-36B2-4FF1-AD27-8E3938D58B45}"/>
    <cellStyle name="Percent 3 3 6" xfId="4605" xr:uid="{59AA2708-DCAE-4CDC-8846-B1FABD7BC025}"/>
    <cellStyle name="Percent 3 3 6 10" xfId="51930" xr:uid="{1DA5B498-3BFF-483E-95FB-DD78E099468B}"/>
    <cellStyle name="Percent 3 3 6 11" xfId="51931" xr:uid="{72F72ACA-0925-49E2-A0D2-8FAD36D30A46}"/>
    <cellStyle name="Percent 3 3 6 12" xfId="51929" xr:uid="{5E455C1C-971F-40CF-BB79-24C94396EECF}"/>
    <cellStyle name="Percent 3 3 6 2" xfId="6937" xr:uid="{585B58F9-4E43-4408-8C60-7C62AEF7132A}"/>
    <cellStyle name="Percent 3 3 6 2 2" xfId="15870" xr:uid="{5F5BC82E-F268-412C-AAD9-B4885F4B5A72}"/>
    <cellStyle name="Percent 3 3 6 2 2 2" xfId="32778" xr:uid="{42CECA3B-2EAD-40BC-8F91-76F16F058940}"/>
    <cellStyle name="Percent 3 3 6 2 2 2 2" xfId="51934" xr:uid="{3191B96E-4FCA-4DC8-B371-21C60FB1FFD4}"/>
    <cellStyle name="Percent 3 3 6 2 2 3" xfId="51935" xr:uid="{DDF3C474-4ACD-4B9F-96C4-1FBB32D664EF}"/>
    <cellStyle name="Percent 3 3 6 2 2 4" xfId="51933" xr:uid="{8C0B86F3-19F3-411A-8A98-40E2F3251D42}"/>
    <cellStyle name="Percent 3 3 6 2 2 5" xfId="32777" xr:uid="{32AD1E3A-7F9E-49B5-B67B-39B4B9DCEF01}"/>
    <cellStyle name="Percent 3 3 6 2 3" xfId="15684" xr:uid="{224BC2D4-8FE0-4324-8045-120E06538490}"/>
    <cellStyle name="Percent 3 3 6 2 3 2" xfId="32780" xr:uid="{5DC16AA6-CAD9-4894-BA41-3A859E6CB26C}"/>
    <cellStyle name="Percent 3 3 6 2 3 2 2" xfId="51937" xr:uid="{6C1D009E-EE37-4ED3-9A56-65328CDAD352}"/>
    <cellStyle name="Percent 3 3 6 2 3 3" xfId="51938" xr:uid="{D72D20F8-F224-44E7-B3E4-84D15A1A2D86}"/>
    <cellStyle name="Percent 3 3 6 2 3 4" xfId="51936" xr:uid="{EC94D741-14F6-4E80-97C7-9D8EC30CAE4E}"/>
    <cellStyle name="Percent 3 3 6 2 3 5" xfId="32779" xr:uid="{F34967AD-0CE0-4BC4-9E5B-B7B57BA6C992}"/>
    <cellStyle name="Percent 3 3 6 2 4" xfId="11887" xr:uid="{08C06D5F-880E-47DF-812A-065B91E94548}"/>
    <cellStyle name="Percent 3 3 6 2 4 2" xfId="51939" xr:uid="{EC9CEB24-46CC-4469-A342-7A6C2F1481CD}"/>
    <cellStyle name="Percent 3 3 6 2 4 3" xfId="32781" xr:uid="{1F2A7D5C-1875-4FA4-9F4B-2FE3819C45D9}"/>
    <cellStyle name="Percent 3 3 6 2 5" xfId="32776" xr:uid="{888B49A3-3841-4F48-8BCB-4E6BD77D5666}"/>
    <cellStyle name="Percent 3 3 6 2 5 2" xfId="51940" xr:uid="{F838BDB4-261D-4F70-B5C5-D151DC2FF917}"/>
    <cellStyle name="Percent 3 3 6 2 6" xfId="51941" xr:uid="{2411C7B7-37E7-49B8-93D9-134DBCBDDC67}"/>
    <cellStyle name="Percent 3 3 6 2 7" xfId="51942" xr:uid="{7B94D77A-532A-409E-B91D-C492A7E001A0}"/>
    <cellStyle name="Percent 3 3 6 2 8" xfId="51943" xr:uid="{8683BF2D-7680-4F9C-8C5A-0C0806FA2FCA}"/>
    <cellStyle name="Percent 3 3 6 2 9" xfId="51932" xr:uid="{5021927A-DB49-4A2F-A6DF-8776E151699C}"/>
    <cellStyle name="Percent 3 3 6 3" xfId="13143" xr:uid="{1D70E177-D690-4D5E-ABA0-89E98465F62A}"/>
    <cellStyle name="Percent 3 3 6 3 2" xfId="32783" xr:uid="{52CA735D-B5DC-41F8-8008-2DE2CA055205}"/>
    <cellStyle name="Percent 3 3 6 3 2 2" xfId="32784" xr:uid="{A03676FD-0E9B-4948-9BA0-92DA8FE0F4D8}"/>
    <cellStyle name="Percent 3 3 6 3 2 2 2" xfId="51946" xr:uid="{4B93A130-F325-4F68-82A8-FBFCC5D2CC26}"/>
    <cellStyle name="Percent 3 3 6 3 2 3" xfId="51947" xr:uid="{A57B0039-E87D-495B-9595-85CF75859BD2}"/>
    <cellStyle name="Percent 3 3 6 3 2 4" xfId="51945" xr:uid="{7D5809E2-6090-4D18-83A0-7A7BDC1F922C}"/>
    <cellStyle name="Percent 3 3 6 3 3" xfId="32785" xr:uid="{375B9D6D-9644-43AD-93D0-F2506D539D2B}"/>
    <cellStyle name="Percent 3 3 6 3 3 2" xfId="32786" xr:uid="{4EC103A9-5B0B-4C28-A3AB-E7827DC5D593}"/>
    <cellStyle name="Percent 3 3 6 3 3 2 2" xfId="51949" xr:uid="{4BBC9EE3-28CF-45BA-8689-A0C6DACFD80A}"/>
    <cellStyle name="Percent 3 3 6 3 3 3" xfId="51950" xr:uid="{71EF645E-5D46-493A-9124-A33AC1CB73F4}"/>
    <cellStyle name="Percent 3 3 6 3 3 4" xfId="51948" xr:uid="{889AE535-DE0D-4A8F-A8BC-AA2FAFD79A90}"/>
    <cellStyle name="Percent 3 3 6 3 4" xfId="32787" xr:uid="{BFC38341-80C3-462C-A636-6B8E6C7E7BAD}"/>
    <cellStyle name="Percent 3 3 6 3 4 2" xfId="51951" xr:uid="{C9AF1B92-C992-4847-A373-C6422EE0FF81}"/>
    <cellStyle name="Percent 3 3 6 3 5" xfId="51952" xr:uid="{6A24D64D-0C1A-45A9-9A10-B2321A5CA646}"/>
    <cellStyle name="Percent 3 3 6 3 6" xfId="51944" xr:uid="{88883F64-FB88-448E-8068-7904DE9BB87D}"/>
    <cellStyle name="Percent 3 3 6 3 7" xfId="32782" xr:uid="{C88237BE-FFA0-4AA3-BC3E-2B0D3B8F8AE5}"/>
    <cellStyle name="Percent 3 3 6 4" xfId="15391" xr:uid="{D4BEAE51-F366-4322-BDF9-82F61B3EE853}"/>
    <cellStyle name="Percent 3 3 6 4 2" xfId="32789" xr:uid="{EDE1E276-16C6-49E0-B5C3-95E9453E8243}"/>
    <cellStyle name="Percent 3 3 6 4 2 2" xfId="51954" xr:uid="{0D0235D0-3B92-4092-831C-8E0AEFB8448D}"/>
    <cellStyle name="Percent 3 3 6 4 3" xfId="51955" xr:uid="{CE9A0014-67C5-4876-AC6E-92126D84FFA1}"/>
    <cellStyle name="Percent 3 3 6 4 4" xfId="51953" xr:uid="{254A6810-4DE0-41DA-89A1-B2CA199E1528}"/>
    <cellStyle name="Percent 3 3 6 4 5" xfId="32788" xr:uid="{C6740FFB-093F-4BB0-A68D-B6CBE7D58962}"/>
    <cellStyle name="Percent 3 3 6 5" xfId="15643" xr:uid="{BFD32D8F-CF5F-4EE0-8170-C4D438A22592}"/>
    <cellStyle name="Percent 3 3 6 5 2" xfId="32791" xr:uid="{D3769AF6-0C99-43AE-98BC-5B33BD720CB5}"/>
    <cellStyle name="Percent 3 3 6 5 2 2" xfId="51957" xr:uid="{3EACB218-5F7F-4450-A7D9-5A12E651C1B0}"/>
    <cellStyle name="Percent 3 3 6 5 3" xfId="51958" xr:uid="{AFB4C6E4-60F1-4F68-A359-1C369FA6C907}"/>
    <cellStyle name="Percent 3 3 6 5 4" xfId="51956" xr:uid="{8E2AF9E4-1846-4FFF-A340-9BFABEC4969D}"/>
    <cellStyle name="Percent 3 3 6 5 5" xfId="32790" xr:uid="{BA0BDA18-E42F-4F13-9173-B39077A2CD31}"/>
    <cellStyle name="Percent 3 3 6 6" xfId="11886" xr:uid="{81800B10-80CC-4B39-9F25-B3D77FE6CF68}"/>
    <cellStyle name="Percent 3 3 6 6 2" xfId="51959" xr:uid="{47F4AB3D-9A3D-49BE-96BD-6E42BD4AC01F}"/>
    <cellStyle name="Percent 3 3 6 6 3" xfId="32792" xr:uid="{E67F46E6-570F-4686-B9D1-03D722D30475}"/>
    <cellStyle name="Percent 3 3 6 7" xfId="32793" xr:uid="{901D7682-0101-4F36-A564-C81A3C0869BB}"/>
    <cellStyle name="Percent 3 3 6 7 2" xfId="51960" xr:uid="{5A531EF3-EE55-4DE9-9185-1AA135CBBEB5}"/>
    <cellStyle name="Percent 3 3 6 8" xfId="32775" xr:uid="{4E6A626C-6127-4A10-BAB1-09EFC9499848}"/>
    <cellStyle name="Percent 3 3 6 8 2" xfId="51961" xr:uid="{E70AE2F1-C03F-4579-AEA0-1FC42FDCB685}"/>
    <cellStyle name="Percent 3 3 6 9" xfId="51962" xr:uid="{8FB3241C-C6F4-4AFA-89BE-7A3BD18DA0EE}"/>
    <cellStyle name="Percent 3 3 7" xfId="6938" xr:uid="{A6F0B1E1-800F-4D05-A155-45A20A20B261}"/>
    <cellStyle name="Percent 3 3 7 10" xfId="51964" xr:uid="{84890D21-4DD5-48B8-B07C-7CF330BB6FA3}"/>
    <cellStyle name="Percent 3 3 7 11" xfId="51965" xr:uid="{5E73106D-36D0-43AD-A92E-8398A3D74CED}"/>
    <cellStyle name="Percent 3 3 7 12" xfId="51963" xr:uid="{E8B707A8-D1FB-417E-AB5A-D1009B0952BF}"/>
    <cellStyle name="Percent 3 3 7 2" xfId="13144" xr:uid="{A82D9AB7-94A3-4ACD-AD1D-8F39757B29E3}"/>
    <cellStyle name="Percent 3 3 7 2 2" xfId="32796" xr:uid="{49113DEE-ECB7-451F-B2EE-1F6C74B851A6}"/>
    <cellStyle name="Percent 3 3 7 2 2 2" xfId="32797" xr:uid="{68FF8577-3BE6-4028-B3A0-DDC3D802F242}"/>
    <cellStyle name="Percent 3 3 7 2 2 2 2" xfId="51968" xr:uid="{129ED69C-8A30-4E71-BCF5-DAA657021EF1}"/>
    <cellStyle name="Percent 3 3 7 2 2 3" xfId="51969" xr:uid="{220C6678-C087-4D33-AD68-B7C02D513AAB}"/>
    <cellStyle name="Percent 3 3 7 2 2 4" xfId="51967" xr:uid="{4BAFB097-5296-4D1C-BDC7-5CD3E7650117}"/>
    <cellStyle name="Percent 3 3 7 2 3" xfId="32798" xr:uid="{E51EE515-C6B4-4E26-BFFE-74C5805FD46B}"/>
    <cellStyle name="Percent 3 3 7 2 3 2" xfId="32799" xr:uid="{2F4B618C-3B78-47CD-90FB-9A25AA64C401}"/>
    <cellStyle name="Percent 3 3 7 2 3 2 2" xfId="51971" xr:uid="{F1D32C08-4CBE-4A65-8369-73638156F86F}"/>
    <cellStyle name="Percent 3 3 7 2 3 3" xfId="51972" xr:uid="{EA24B039-7A8E-4053-9F4A-2FE659F6E98A}"/>
    <cellStyle name="Percent 3 3 7 2 3 4" xfId="51970" xr:uid="{397B501D-A5C5-491E-9855-A1719F4472EA}"/>
    <cellStyle name="Percent 3 3 7 2 4" xfId="32800" xr:uid="{0DA90B35-B85C-4E31-88C7-8662D1BFB65B}"/>
    <cellStyle name="Percent 3 3 7 2 4 2" xfId="51973" xr:uid="{B10BAE85-3CA5-4FDA-B1A2-7D1B63C611B2}"/>
    <cellStyle name="Percent 3 3 7 2 5" xfId="51974" xr:uid="{825D42EA-ED62-4D1F-B806-A4585C5EFBD9}"/>
    <cellStyle name="Percent 3 3 7 2 6" xfId="51966" xr:uid="{F42B16EB-C79B-442F-B9B7-664BF935DC6A}"/>
    <cellStyle name="Percent 3 3 7 2 7" xfId="32795" xr:uid="{2B2BA35D-224C-466C-811E-783D8C3D2A08}"/>
    <cellStyle name="Percent 3 3 7 3" xfId="13145" xr:uid="{C5E11E24-81FE-40A0-A757-88AD2F7C287F}"/>
    <cellStyle name="Percent 3 3 7 3 2" xfId="32802" xr:uid="{0FC349C9-DC7B-4983-B588-BD1FB46353BB}"/>
    <cellStyle name="Percent 3 3 7 3 2 2" xfId="32803" xr:uid="{F632C81F-3026-4116-9537-4997592F12FC}"/>
    <cellStyle name="Percent 3 3 7 3 2 2 2" xfId="51977" xr:uid="{C0E554BC-6636-43C2-8009-0040B70DFC03}"/>
    <cellStyle name="Percent 3 3 7 3 2 3" xfId="51978" xr:uid="{2A0F56B7-70FE-4F7F-8843-AADFB64FBFBE}"/>
    <cellStyle name="Percent 3 3 7 3 2 4" xfId="51976" xr:uid="{03EE0F4B-021B-47AC-B8B0-EB5E60A7FE58}"/>
    <cellStyle name="Percent 3 3 7 3 3" xfId="32804" xr:uid="{825BB09F-30C8-46C2-BBA3-CBE286C4B287}"/>
    <cellStyle name="Percent 3 3 7 3 3 2" xfId="32805" xr:uid="{1965BEFD-2530-4CE6-89B9-655CCA811590}"/>
    <cellStyle name="Percent 3 3 7 3 3 2 2" xfId="51980" xr:uid="{2F04009E-1ED4-4860-BCBE-8EB79BE667F1}"/>
    <cellStyle name="Percent 3 3 7 3 3 3" xfId="51981" xr:uid="{D5EF78CD-8D15-4E12-8971-E48DAC744039}"/>
    <cellStyle name="Percent 3 3 7 3 3 4" xfId="51979" xr:uid="{5EC5452A-1E57-4D74-BD12-939DD54B411C}"/>
    <cellStyle name="Percent 3 3 7 3 4" xfId="32806" xr:uid="{2432DBCF-4BB7-41BD-9064-39D62A76E8CD}"/>
    <cellStyle name="Percent 3 3 7 3 4 2" xfId="51982" xr:uid="{E4198F7E-377F-4503-92FC-9E523CDD84E5}"/>
    <cellStyle name="Percent 3 3 7 3 5" xfId="51983" xr:uid="{C5886F88-DC22-4459-B648-4938674F3CA6}"/>
    <cellStyle name="Percent 3 3 7 3 6" xfId="51975" xr:uid="{1C15CC02-362C-45B8-9437-A2A563E20D3A}"/>
    <cellStyle name="Percent 3 3 7 3 7" xfId="32801" xr:uid="{E3FCA338-15F1-494F-96B6-00DF77465835}"/>
    <cellStyle name="Percent 3 3 7 4" xfId="15871" xr:uid="{742E988D-C614-4D30-9941-E4371005A9B7}"/>
    <cellStyle name="Percent 3 3 7 4 2" xfId="32808" xr:uid="{4AE92AC3-462E-46D1-8A8D-A1D3CE5F1928}"/>
    <cellStyle name="Percent 3 3 7 4 2 2" xfId="51985" xr:uid="{C09BA588-D921-4379-8EEF-D2BD291AE745}"/>
    <cellStyle name="Percent 3 3 7 4 3" xfId="51986" xr:uid="{FD3C1DB1-95D9-42A8-AE4D-0C6EEE7AE50C}"/>
    <cellStyle name="Percent 3 3 7 4 4" xfId="51984" xr:uid="{FFF956F9-1B2C-4783-8B7F-5078D0D3D204}"/>
    <cellStyle name="Percent 3 3 7 4 5" xfId="32807" xr:uid="{3429AA04-946F-4049-8BC8-E21A61C3708B}"/>
    <cellStyle name="Percent 3 3 7 5" xfId="15687" xr:uid="{35ACAC7E-9CAF-4B5A-B3B7-CAC609341666}"/>
    <cellStyle name="Percent 3 3 7 5 2" xfId="32810" xr:uid="{47B2893E-F959-429B-BEC7-89997C272A9B}"/>
    <cellStyle name="Percent 3 3 7 5 2 2" xfId="51988" xr:uid="{D98D1535-AC4B-4014-9711-D6E0B799314D}"/>
    <cellStyle name="Percent 3 3 7 5 3" xfId="51989" xr:uid="{8D70B5D1-1B66-499F-8606-5822FF28DF53}"/>
    <cellStyle name="Percent 3 3 7 5 4" xfId="51987" xr:uid="{A0B34774-7A3A-453A-9AE5-7067FFDC3EDE}"/>
    <cellStyle name="Percent 3 3 7 5 5" xfId="32809" xr:uid="{9B09E472-8280-4CA7-8655-876AF0D0C047}"/>
    <cellStyle name="Percent 3 3 7 6" xfId="11888" xr:uid="{BB661C24-DC88-4860-99F5-63404550A26D}"/>
    <cellStyle name="Percent 3 3 7 6 2" xfId="51990" xr:uid="{A1C8AB18-D209-4B72-AE8E-2579F2D70D20}"/>
    <cellStyle name="Percent 3 3 7 6 3" xfId="32811" xr:uid="{C6EE8B12-073F-4851-A0A5-EE0E7F71973E}"/>
    <cellStyle name="Percent 3 3 7 7" xfId="32812" xr:uid="{39970DC4-340B-422A-BC3A-BF3D614665D5}"/>
    <cellStyle name="Percent 3 3 7 7 2" xfId="51991" xr:uid="{860EF954-4405-4F06-AF62-B1D93C215EBD}"/>
    <cellStyle name="Percent 3 3 7 8" xfId="32794" xr:uid="{D1D7A45D-E0DE-4618-973D-439EB2F3E69A}"/>
    <cellStyle name="Percent 3 3 7 8 2" xfId="51992" xr:uid="{F6886C9C-4041-465C-AE9F-AEC590E3B963}"/>
    <cellStyle name="Percent 3 3 7 9" xfId="51993" xr:uid="{BFB33582-4864-4001-9B30-9BA72A4517C6}"/>
    <cellStyle name="Percent 3 3 8" xfId="6939" xr:uid="{B718DBFC-C660-4203-A6BD-32881AF3ECBE}"/>
    <cellStyle name="Percent 3 3 8 10" xfId="51995" xr:uid="{DAFDFE43-085D-49D7-B248-6F30D44E85CB}"/>
    <cellStyle name="Percent 3 3 8 11" xfId="51996" xr:uid="{8A66148E-C8CD-488B-8791-E7A07E8570BA}"/>
    <cellStyle name="Percent 3 3 8 12" xfId="51994" xr:uid="{2BF16085-4BEA-4FE4-98B1-4A1F4A8435BB}"/>
    <cellStyle name="Percent 3 3 8 2" xfId="13146" xr:uid="{10107178-27B7-4267-ACAD-1EA8B0627D51}"/>
    <cellStyle name="Percent 3 3 8 2 2" xfId="32815" xr:uid="{C7FCFED9-554D-443E-9CED-85C14559D920}"/>
    <cellStyle name="Percent 3 3 8 2 2 2" xfId="32816" xr:uid="{1FBD22E8-B074-4A65-A418-9FF45187F2F6}"/>
    <cellStyle name="Percent 3 3 8 2 2 2 2" xfId="51999" xr:uid="{7FEEA8E8-1EB7-47FA-9E2B-FE5253EC1C47}"/>
    <cellStyle name="Percent 3 3 8 2 2 3" xfId="52000" xr:uid="{C2DD1D2F-8FE2-40E8-8898-911941258304}"/>
    <cellStyle name="Percent 3 3 8 2 2 4" xfId="51998" xr:uid="{584F4846-E08E-43FB-BF84-4A280A444CFE}"/>
    <cellStyle name="Percent 3 3 8 2 3" xfId="32817" xr:uid="{4759401E-AC87-4D74-8108-30080B43A44C}"/>
    <cellStyle name="Percent 3 3 8 2 3 2" xfId="32818" xr:uid="{DF0007BB-DACF-4D10-A2B3-49D9A09AE997}"/>
    <cellStyle name="Percent 3 3 8 2 3 2 2" xfId="52002" xr:uid="{73782BED-F442-442E-A880-53F943745786}"/>
    <cellStyle name="Percent 3 3 8 2 3 3" xfId="52003" xr:uid="{F9FD7F00-BC98-48F2-BF50-A3B97F90EEC4}"/>
    <cellStyle name="Percent 3 3 8 2 3 4" xfId="52001" xr:uid="{93B4828A-7841-4623-884D-0B739EE701CB}"/>
    <cellStyle name="Percent 3 3 8 2 4" xfId="32819" xr:uid="{84A39602-09DD-4082-ABD4-491B2A29B149}"/>
    <cellStyle name="Percent 3 3 8 2 4 2" xfId="52004" xr:uid="{1D6A5F82-7C36-4AF1-AB78-37381CE977F6}"/>
    <cellStyle name="Percent 3 3 8 2 5" xfId="52005" xr:uid="{6293424F-ABC1-402F-B97C-8D28213663FE}"/>
    <cellStyle name="Percent 3 3 8 2 6" xfId="51997" xr:uid="{B8B83F49-57BB-408D-85FE-4D99EB9DA84C}"/>
    <cellStyle name="Percent 3 3 8 2 7" xfId="32814" xr:uid="{C1247312-AB52-42A6-A743-AD691862E380}"/>
    <cellStyle name="Percent 3 3 8 3" xfId="13147" xr:uid="{4F9B5022-5802-467C-91C6-91259C8AB4E2}"/>
    <cellStyle name="Percent 3 3 8 3 2" xfId="32821" xr:uid="{3D276814-DCEF-4F95-ACDF-B46605D68A64}"/>
    <cellStyle name="Percent 3 3 8 3 2 2" xfId="32822" xr:uid="{1DB8CEB7-A67C-4F46-A1C5-922207D24408}"/>
    <cellStyle name="Percent 3 3 8 3 2 2 2" xfId="52008" xr:uid="{A2A43EE1-E0B2-4414-B81C-8C17A96DA62F}"/>
    <cellStyle name="Percent 3 3 8 3 2 3" xfId="52009" xr:uid="{903EE529-E714-4B26-838F-CE9C3B32405E}"/>
    <cellStyle name="Percent 3 3 8 3 2 4" xfId="52007" xr:uid="{5E28DBD0-C14C-40BB-8D55-2C8F74B202E3}"/>
    <cellStyle name="Percent 3 3 8 3 3" xfId="32823" xr:uid="{62FD9374-E3BB-482B-818C-22C20ED16B77}"/>
    <cellStyle name="Percent 3 3 8 3 3 2" xfId="32824" xr:uid="{C8433E66-238A-44FA-B756-37A82E19F00A}"/>
    <cellStyle name="Percent 3 3 8 3 3 2 2" xfId="52011" xr:uid="{66E87F0B-E7A4-4BD2-9466-676988F6A32D}"/>
    <cellStyle name="Percent 3 3 8 3 3 3" xfId="52012" xr:uid="{43C9A738-DC92-4E4A-BBCB-3EBE89087348}"/>
    <cellStyle name="Percent 3 3 8 3 3 4" xfId="52010" xr:uid="{01EDA718-6439-47F7-B89A-F46B86618D07}"/>
    <cellStyle name="Percent 3 3 8 3 4" xfId="32825" xr:uid="{A8EA8560-6A27-45A5-84AA-65BA7C785479}"/>
    <cellStyle name="Percent 3 3 8 3 4 2" xfId="52013" xr:uid="{21D0EBEA-B597-4BD5-A151-CAB0F5E86CE3}"/>
    <cellStyle name="Percent 3 3 8 3 5" xfId="52014" xr:uid="{CD5BF4C9-B000-4384-84B6-0628D84ABED8}"/>
    <cellStyle name="Percent 3 3 8 3 6" xfId="52006" xr:uid="{24154097-E0B8-4658-A598-474F1EB53EEF}"/>
    <cellStyle name="Percent 3 3 8 3 7" xfId="32820" xr:uid="{5D226588-121C-4295-BC25-2D5A71BF163A}"/>
    <cellStyle name="Percent 3 3 8 4" xfId="15872" xr:uid="{040ED0B8-C13F-4340-9243-22AA05AEC94E}"/>
    <cellStyle name="Percent 3 3 8 4 2" xfId="32827" xr:uid="{EA1625EF-6770-4333-B947-8ECF2A967D5F}"/>
    <cellStyle name="Percent 3 3 8 4 2 2" xfId="52016" xr:uid="{DA7FA22A-0FEF-4BBE-925A-48FD53A3273C}"/>
    <cellStyle name="Percent 3 3 8 4 3" xfId="52017" xr:uid="{9CD3E4DB-358B-46B9-969B-6E17424483D8}"/>
    <cellStyle name="Percent 3 3 8 4 4" xfId="52015" xr:uid="{900E9074-0BF6-43CD-9218-AFB9C403E60A}"/>
    <cellStyle name="Percent 3 3 8 4 5" xfId="32826" xr:uid="{26126EE4-FCF2-44BE-82DE-8B4D73A6B0AD}"/>
    <cellStyle name="Percent 3 3 8 5" xfId="19589" xr:uid="{FBB0440D-DD78-48DC-8C7D-9B4C63E0BDA1}"/>
    <cellStyle name="Percent 3 3 8 5 2" xfId="32829" xr:uid="{5CF2159D-33A0-424B-B25D-1B5017804215}"/>
    <cellStyle name="Percent 3 3 8 5 2 2" xfId="52019" xr:uid="{80DEA113-41F0-459E-87B6-8211B59AC19F}"/>
    <cellStyle name="Percent 3 3 8 5 3" xfId="52020" xr:uid="{567141EA-208C-40D1-A8FD-0E88ECC0C8B0}"/>
    <cellStyle name="Percent 3 3 8 5 4" xfId="52018" xr:uid="{3331281D-4AC2-49D0-9961-30E546E68CC8}"/>
    <cellStyle name="Percent 3 3 8 5 5" xfId="32828" xr:uid="{6E5A225D-B643-4AD6-919D-61820EC836A7}"/>
    <cellStyle name="Percent 3 3 8 6" xfId="11889" xr:uid="{B2593182-D849-4AC8-9472-C59101ED1528}"/>
    <cellStyle name="Percent 3 3 8 6 2" xfId="52021" xr:uid="{9BA8147E-14D1-40B9-BD21-3D383ACA636C}"/>
    <cellStyle name="Percent 3 3 8 6 3" xfId="32830" xr:uid="{DFB66693-A5E4-4D1F-9D55-7A37DCC46792}"/>
    <cellStyle name="Percent 3 3 8 7" xfId="32831" xr:uid="{0F1C9C0D-A3F8-4208-B292-6EA6C6F2DAB7}"/>
    <cellStyle name="Percent 3 3 8 7 2" xfId="52022" xr:uid="{9D5B580C-1C7A-41EF-89C4-F153386A3437}"/>
    <cellStyle name="Percent 3 3 8 8" xfId="32813" xr:uid="{4BAE0525-3C69-49F8-8F87-2977AA8D515B}"/>
    <cellStyle name="Percent 3 3 8 8 2" xfId="52023" xr:uid="{3CBFCC2A-AB80-4799-B80A-00D7FC3130EB}"/>
    <cellStyle name="Percent 3 3 8 9" xfId="52024" xr:uid="{B84FE348-AEA6-4AE2-84EF-6A69445AA2B5}"/>
    <cellStyle name="Percent 3 3 9" xfId="6940" xr:uid="{6D6AD2CF-97CF-4DA3-9E85-1D5C429D841C}"/>
    <cellStyle name="Percent 3 3 9 10" xfId="52026" xr:uid="{C35DC32F-170C-4F1B-AEE2-A2ACEA6FE83E}"/>
    <cellStyle name="Percent 3 3 9 11" xfId="52027" xr:uid="{99A69ABD-9A42-4B65-92A6-6C8B53770834}"/>
    <cellStyle name="Percent 3 3 9 12" xfId="52025" xr:uid="{64C2EB8E-9619-4958-8F2E-5875F117F97B}"/>
    <cellStyle name="Percent 3 3 9 2" xfId="13148" xr:uid="{66E97054-C93A-4D6B-A88F-59EB1E754AC5}"/>
    <cellStyle name="Percent 3 3 9 2 2" xfId="32834" xr:uid="{26439DA2-AD9D-403D-AEF3-B527E6FCC939}"/>
    <cellStyle name="Percent 3 3 9 2 2 2" xfId="32835" xr:uid="{EF6A8B40-99F2-445F-B8BC-9C49EF738558}"/>
    <cellStyle name="Percent 3 3 9 2 2 2 2" xfId="52030" xr:uid="{3D767FC6-4C03-4105-ACAD-FBC9A8D50015}"/>
    <cellStyle name="Percent 3 3 9 2 2 3" xfId="52031" xr:uid="{317383AA-3031-4971-BFDC-B36088BA5735}"/>
    <cellStyle name="Percent 3 3 9 2 2 4" xfId="52029" xr:uid="{FFD92639-9042-4781-ADB9-FC0D9ADBC61A}"/>
    <cellStyle name="Percent 3 3 9 2 3" xfId="32836" xr:uid="{D2843FB3-C4AC-4985-9E03-1050C0E862F1}"/>
    <cellStyle name="Percent 3 3 9 2 3 2" xfId="32837" xr:uid="{27B9F6C9-3AED-446C-BA01-26450FD83090}"/>
    <cellStyle name="Percent 3 3 9 2 3 2 2" xfId="52033" xr:uid="{531AC951-321C-47C9-9594-3598547096BC}"/>
    <cellStyle name="Percent 3 3 9 2 3 3" xfId="52034" xr:uid="{84DFF4BF-316A-48FC-9722-018F7C7AD999}"/>
    <cellStyle name="Percent 3 3 9 2 3 4" xfId="52032" xr:uid="{A95356CC-924E-43F9-9454-206A0876D8A7}"/>
    <cellStyle name="Percent 3 3 9 2 4" xfId="32838" xr:uid="{3CC59449-DC8E-4A5B-9A87-6CDA44910838}"/>
    <cellStyle name="Percent 3 3 9 2 4 2" xfId="52035" xr:uid="{A7C8BEFD-3B76-4A43-8DDB-76E57B6CD08D}"/>
    <cellStyle name="Percent 3 3 9 2 5" xfId="52036" xr:uid="{E80C3223-C6B4-4652-A830-DDB1673FBD42}"/>
    <cellStyle name="Percent 3 3 9 2 6" xfId="52028" xr:uid="{473809B5-FD0F-4C56-9B32-1A6C74C3D313}"/>
    <cellStyle name="Percent 3 3 9 2 7" xfId="32833" xr:uid="{E6F5D484-7A8B-4EC9-A9CF-E533299E8480}"/>
    <cellStyle name="Percent 3 3 9 3" xfId="13149" xr:uid="{F9D36D56-2169-485F-A248-F376226DA1A4}"/>
    <cellStyle name="Percent 3 3 9 3 2" xfId="32840" xr:uid="{A11FD538-97E4-4A7D-88CE-1F767E984BE7}"/>
    <cellStyle name="Percent 3 3 9 3 2 2" xfId="32841" xr:uid="{B9588113-FE25-47E8-AF33-11EB009C913A}"/>
    <cellStyle name="Percent 3 3 9 3 2 2 2" xfId="52039" xr:uid="{767F7F29-0AF6-4417-BC2F-CDC6166CF169}"/>
    <cellStyle name="Percent 3 3 9 3 2 3" xfId="52040" xr:uid="{3D52F6CE-9A01-422B-B98D-1E58F0DDDE62}"/>
    <cellStyle name="Percent 3 3 9 3 2 4" xfId="52038" xr:uid="{C97AFD1E-EF89-442C-9579-748C814261FD}"/>
    <cellStyle name="Percent 3 3 9 3 3" xfId="32842" xr:uid="{83C67009-E3CC-429E-ADC3-5D3C9FA24838}"/>
    <cellStyle name="Percent 3 3 9 3 3 2" xfId="32843" xr:uid="{C3E1F7A1-C5D4-4F2F-970A-CF962D8077F6}"/>
    <cellStyle name="Percent 3 3 9 3 3 2 2" xfId="52042" xr:uid="{153DAF97-3C60-4BCF-A139-1460E2C94EB4}"/>
    <cellStyle name="Percent 3 3 9 3 3 3" xfId="52043" xr:uid="{ECA68D0D-A826-42DE-AB6C-84E3D956FF34}"/>
    <cellStyle name="Percent 3 3 9 3 3 4" xfId="52041" xr:uid="{11FAA0EA-BF2A-46BB-AF1E-40FBB972A7FF}"/>
    <cellStyle name="Percent 3 3 9 3 4" xfId="32844" xr:uid="{80D928B3-1F21-4DAD-B79E-CE1D88EC5ED6}"/>
    <cellStyle name="Percent 3 3 9 3 4 2" xfId="52044" xr:uid="{CF512EDD-E00D-4725-98C2-3F93CA884925}"/>
    <cellStyle name="Percent 3 3 9 3 5" xfId="52045" xr:uid="{E6807E56-E37B-4625-A538-213B2A9E841C}"/>
    <cellStyle name="Percent 3 3 9 3 6" xfId="52037" xr:uid="{544BC3F0-4423-4F59-9397-98805A69D173}"/>
    <cellStyle name="Percent 3 3 9 3 7" xfId="32839" xr:uid="{5CABA54B-09EC-4828-8D3D-F86EFC595590}"/>
    <cellStyle name="Percent 3 3 9 4" xfId="15873" xr:uid="{12389D8E-377B-44DD-B1F9-E0737AB08AFB}"/>
    <cellStyle name="Percent 3 3 9 4 2" xfId="32846" xr:uid="{5AC39433-D79B-421F-902D-EC4416E01F77}"/>
    <cellStyle name="Percent 3 3 9 4 2 2" xfId="52047" xr:uid="{196C1719-CCA2-4495-8CBD-255D43B45670}"/>
    <cellStyle name="Percent 3 3 9 4 3" xfId="52048" xr:uid="{FCB22FFF-C2DC-4AA1-AE2D-73F093AE87F5}"/>
    <cellStyle name="Percent 3 3 9 4 4" xfId="52046" xr:uid="{49FD27EC-03AC-41D9-AA9A-6630CAC913CD}"/>
    <cellStyle name="Percent 3 3 9 4 5" xfId="32845" xr:uid="{30838E6B-D0E6-4ECB-9734-47A4F297A518}"/>
    <cellStyle name="Percent 3 3 9 5" xfId="15644" xr:uid="{E76B1324-0B58-4308-A23E-41B70D00B3DC}"/>
    <cellStyle name="Percent 3 3 9 5 2" xfId="32848" xr:uid="{36F5B3EC-9E5E-4B88-A693-2B877D4B0AAC}"/>
    <cellStyle name="Percent 3 3 9 5 2 2" xfId="52050" xr:uid="{40DA2346-1E0F-4327-9342-1541083880D0}"/>
    <cellStyle name="Percent 3 3 9 5 3" xfId="52051" xr:uid="{76C308BB-9790-40C6-BCF8-A731BBD81F91}"/>
    <cellStyle name="Percent 3 3 9 5 4" xfId="52049" xr:uid="{E4D5EF9B-BA63-4139-83CF-24FBE8944E14}"/>
    <cellStyle name="Percent 3 3 9 5 5" xfId="32847" xr:uid="{84CDB89E-6A6F-497B-BEE0-E17A9C8C64CE}"/>
    <cellStyle name="Percent 3 3 9 6" xfId="11890" xr:uid="{3784857A-5DA7-4E12-A99C-7F3FAA629E14}"/>
    <cellStyle name="Percent 3 3 9 6 2" xfId="52052" xr:uid="{2C507171-1B72-4C86-9549-CCFB424DA2BA}"/>
    <cellStyle name="Percent 3 3 9 6 3" xfId="32849" xr:uid="{CE0F0BAB-7DB4-43D2-8372-265D21C21F0F}"/>
    <cellStyle name="Percent 3 3 9 7" xfId="32850" xr:uid="{94B31AAD-3641-4190-84D9-1C5344F156E0}"/>
    <cellStyle name="Percent 3 3 9 7 2" xfId="52053" xr:uid="{648732A2-5BAA-4271-B909-0314907DB997}"/>
    <cellStyle name="Percent 3 3 9 8" xfId="32832" xr:uid="{6BF3C26C-4BEE-4F25-A760-3D3FEFC1B5DF}"/>
    <cellStyle name="Percent 3 3 9 8 2" xfId="52054" xr:uid="{D3C7A6C9-EFB0-4847-ACDE-F81D34261743}"/>
    <cellStyle name="Percent 3 3 9 9" xfId="52055" xr:uid="{9EF985CA-2E0B-46F1-81FA-6B1672DF2ACF}"/>
    <cellStyle name="Percent 3 30" xfId="6879" xr:uid="{DBCA44CE-FBF2-494D-BB6E-D55A75509C61}"/>
    <cellStyle name="Percent 3 30 2" xfId="15834" xr:uid="{A4607D60-5B7E-48B9-B2F8-B79832C039C7}"/>
    <cellStyle name="Percent 3 30 2 2" xfId="52057" xr:uid="{47183DE0-9B21-4A80-AD97-D103BE48579E}"/>
    <cellStyle name="Percent 3 30 3" xfId="17322" xr:uid="{1366F06F-BB34-4828-B438-585AA570FAB6}"/>
    <cellStyle name="Percent 3 30 4" xfId="11891" xr:uid="{D3B726F4-5A3E-463B-8691-9462E53157A7}"/>
    <cellStyle name="Percent 3 30 5" xfId="52058" xr:uid="{65A85897-E8A0-45E7-B8BE-FE8AD1B5F3C6}"/>
    <cellStyle name="Percent 3 30 6" xfId="52059" xr:uid="{BC4B6605-F74E-4156-BF9B-AEAECDBF9B4C}"/>
    <cellStyle name="Percent 3 30 7" xfId="52056" xr:uid="{0E0ECAD6-DAED-4D82-BC40-5EE08A41139B}"/>
    <cellStyle name="Percent 3 30 8" xfId="31127" xr:uid="{22A006B7-208F-4F05-AF4A-D6DD30EAA4FC}"/>
    <cellStyle name="Percent 3 31" xfId="32431" xr:uid="{F8FFC705-D2B2-482A-A704-AF8C15C149D1}"/>
    <cellStyle name="Percent 3 31 2" xfId="52061" xr:uid="{34C579C6-645E-4D90-A6E4-AC5914F57ECA}"/>
    <cellStyle name="Percent 3 31 3" xfId="52060" xr:uid="{1098661C-7AE9-4E48-87F2-87DD45DFC1A2}"/>
    <cellStyle name="Percent 3 32" xfId="52062" xr:uid="{8842996C-3C73-459F-84FD-B3B950C83552}"/>
    <cellStyle name="Percent 3 33" xfId="52063" xr:uid="{0139312D-9B8E-4E0C-B004-4F76AB9E7584}"/>
    <cellStyle name="Percent 3 34" xfId="52064" xr:uid="{FE071E0C-7D55-4CD8-8EEB-A7DD038715C8}"/>
    <cellStyle name="Percent 3 35" xfId="52065" xr:uid="{A9C815B4-FACC-4DC3-BAC9-FDCC6B2D6691}"/>
    <cellStyle name="Percent 3 36" xfId="52066" xr:uid="{B162322B-E586-4A81-ABC0-57B7BC6172B1}"/>
    <cellStyle name="Percent 3 37" xfId="52067" xr:uid="{5B3D3295-F382-4A3B-A545-2A25D46AF24A}"/>
    <cellStyle name="Percent 3 38" xfId="52068" xr:uid="{2562CBB6-9899-4CCF-BE05-34ED85B8F3C1}"/>
    <cellStyle name="Percent 3 39" xfId="51137" xr:uid="{5BB61269-1CA9-4E3C-A97F-78869E3A7367}"/>
    <cellStyle name="Percent 3 4" xfId="199" xr:uid="{CF92E150-5D38-4FD9-B0B2-2C5D428CDE22}"/>
    <cellStyle name="Percent 3 4 10" xfId="6941" xr:uid="{AD53C799-605E-41EC-97E1-81B9DEEC9267}"/>
    <cellStyle name="Percent 3 4 10 10" xfId="52071" xr:uid="{8FC066C5-5825-4E0C-8261-4C58F4BD996A}"/>
    <cellStyle name="Percent 3 4 10 11" xfId="52072" xr:uid="{0B2B74DF-AD2B-48CF-B3A4-27778AEE993D}"/>
    <cellStyle name="Percent 3 4 10 12" xfId="52070" xr:uid="{62E96795-094C-43CD-A5FE-9CA54572830A}"/>
    <cellStyle name="Percent 3 4 10 2" xfId="13150" xr:uid="{68444FCF-D41D-4B02-A32F-426DA1630A6D}"/>
    <cellStyle name="Percent 3 4 10 2 2" xfId="32854" xr:uid="{24FEB67C-CCA7-483D-8AAA-CA4F9F02721C}"/>
    <cellStyle name="Percent 3 4 10 2 2 2" xfId="32855" xr:uid="{1F9AA69B-9483-41BB-9ED0-D02B5F9E781E}"/>
    <cellStyle name="Percent 3 4 10 2 2 2 2" xfId="52075" xr:uid="{F4D8B2C0-EBF1-44F7-AC09-9CEA97DC87A5}"/>
    <cellStyle name="Percent 3 4 10 2 2 3" xfId="52076" xr:uid="{4409673A-CB08-4B9E-8719-EAC1CD910EAD}"/>
    <cellStyle name="Percent 3 4 10 2 2 4" xfId="52074" xr:uid="{BF278B41-4F52-4BC9-9ED2-24B6CD55FC9E}"/>
    <cellStyle name="Percent 3 4 10 2 3" xfId="32856" xr:uid="{8BD9ABD8-F2F0-4BAE-9161-D4E304A1D79D}"/>
    <cellStyle name="Percent 3 4 10 2 3 2" xfId="32857" xr:uid="{2DA5797C-4045-4DF5-8550-FC9E35C3C6CA}"/>
    <cellStyle name="Percent 3 4 10 2 3 2 2" xfId="52078" xr:uid="{D2D2F18F-7FA7-4CB3-A887-37F4AF77555D}"/>
    <cellStyle name="Percent 3 4 10 2 3 3" xfId="52079" xr:uid="{4F607ACD-CD53-4CEC-A943-CAEB00B91421}"/>
    <cellStyle name="Percent 3 4 10 2 3 4" xfId="52077" xr:uid="{4FA56808-18BB-4C41-A36B-59A013A37546}"/>
    <cellStyle name="Percent 3 4 10 2 4" xfId="32858" xr:uid="{AA6D2961-1ECB-4BB0-92E7-907312AE04CE}"/>
    <cellStyle name="Percent 3 4 10 2 4 2" xfId="52080" xr:uid="{C1062009-8969-429C-A552-430B4794F447}"/>
    <cellStyle name="Percent 3 4 10 2 5" xfId="32859" xr:uid="{4DD7B906-4068-4FA8-A61B-C04878F1948C}"/>
    <cellStyle name="Percent 3 4 10 2 5 2" xfId="52081" xr:uid="{F9D110A3-336B-48BA-8697-88D417662402}"/>
    <cellStyle name="Percent 3 4 10 2 6" xfId="52082" xr:uid="{7A13FC3A-99C1-40F5-B1AD-815B1A2D558B}"/>
    <cellStyle name="Percent 3 4 10 2 7" xfId="52073" xr:uid="{56BB3AB2-FD7A-4061-91C6-19DDEC01CE4D}"/>
    <cellStyle name="Percent 3 4 10 2 8" xfId="32853" xr:uid="{8DAFBB28-946F-4542-87BE-F29CD8D86E37}"/>
    <cellStyle name="Percent 3 4 10 3" xfId="13151" xr:uid="{C23456C8-6E53-4AE4-B11E-AF22C93A3CD7}"/>
    <cellStyle name="Percent 3 4 10 3 2" xfId="32861" xr:uid="{75A0994F-67A7-404C-A9D0-879477967594}"/>
    <cellStyle name="Percent 3 4 10 3 2 2" xfId="32862" xr:uid="{F5D9E3FD-C410-4C2D-AFC6-6493C36AFF9E}"/>
    <cellStyle name="Percent 3 4 10 3 2 2 2" xfId="52085" xr:uid="{53358E9B-72C7-44D6-8540-5C78E76A932E}"/>
    <cellStyle name="Percent 3 4 10 3 2 3" xfId="52086" xr:uid="{3E87BF9B-2814-4A6B-9EA0-BEA93A930053}"/>
    <cellStyle name="Percent 3 4 10 3 2 4" xfId="52084" xr:uid="{19AF2C6E-F088-4204-BC52-6D17330A0D2D}"/>
    <cellStyle name="Percent 3 4 10 3 3" xfId="32863" xr:uid="{068821B9-F907-4DA6-AB9F-64AFDA43C7C8}"/>
    <cellStyle name="Percent 3 4 10 3 3 2" xfId="32864" xr:uid="{59C5C922-BB73-4F77-A3AB-C0E7923EEE03}"/>
    <cellStyle name="Percent 3 4 10 3 3 2 2" xfId="52088" xr:uid="{10454892-45FF-41FF-A784-77EBBF7D06B0}"/>
    <cellStyle name="Percent 3 4 10 3 3 3" xfId="52089" xr:uid="{DB363C3B-F5ED-4EE1-B09A-7CCE5928718F}"/>
    <cellStyle name="Percent 3 4 10 3 3 4" xfId="52087" xr:uid="{668E14AB-3408-4494-937F-381053C9CBFF}"/>
    <cellStyle name="Percent 3 4 10 3 4" xfId="32865" xr:uid="{27B6335F-C1D0-4DFE-B45B-47CEC94A94EB}"/>
    <cellStyle name="Percent 3 4 10 3 4 2" xfId="52090" xr:uid="{2BAE8B22-4267-4469-937C-7EBD6D0BD090}"/>
    <cellStyle name="Percent 3 4 10 3 5" xfId="52091" xr:uid="{B00FB95A-2A77-4388-A226-C318D6C520F7}"/>
    <cellStyle name="Percent 3 4 10 3 6" xfId="52083" xr:uid="{454BF199-AC7D-46A5-9A92-6984CD929089}"/>
    <cellStyle name="Percent 3 4 10 3 7" xfId="32860" xr:uid="{898A6E18-AED3-436D-8F33-C1C06F6222FD}"/>
    <cellStyle name="Percent 3 4 10 4" xfId="15874" xr:uid="{3142D25C-22E3-4EF5-876F-742C93131B89}"/>
    <cellStyle name="Percent 3 4 10 4 2" xfId="32867" xr:uid="{8688B7D3-E48B-4FD7-ACE7-886FACF6CC8E}"/>
    <cellStyle name="Percent 3 4 10 4 2 2" xfId="52093" xr:uid="{4BED6FFE-D161-46A8-A7E7-8C5DFCAADA19}"/>
    <cellStyle name="Percent 3 4 10 4 3" xfId="52094" xr:uid="{1DC72114-117C-41E3-9755-72AEBEA9258C}"/>
    <cellStyle name="Percent 3 4 10 4 4" xfId="52092" xr:uid="{4D8015D5-5221-46B3-8C2D-1A40F0DA56F4}"/>
    <cellStyle name="Percent 3 4 10 4 5" xfId="32866" xr:uid="{CD5576C6-9AC7-4A29-8183-6DF4F1307790}"/>
    <cellStyle name="Percent 3 4 10 5" xfId="16743" xr:uid="{66047B03-7C3C-4317-A960-EB691CB3C1EC}"/>
    <cellStyle name="Percent 3 4 10 5 2" xfId="32869" xr:uid="{16E30159-111F-4716-B8D9-6F5F47BE93F0}"/>
    <cellStyle name="Percent 3 4 10 5 2 2" xfId="52096" xr:uid="{DBA4E6FF-DCA6-4692-AF08-B317C9884F43}"/>
    <cellStyle name="Percent 3 4 10 5 3" xfId="52097" xr:uid="{043CBBFE-0571-416A-9E28-494C14183E4F}"/>
    <cellStyle name="Percent 3 4 10 5 4" xfId="52095" xr:uid="{5BACF3C2-FF8C-431A-A9C6-DEB06A86CE09}"/>
    <cellStyle name="Percent 3 4 10 5 5" xfId="32868" xr:uid="{D5A1B271-AD73-407D-BA40-D3A6E122C52D}"/>
    <cellStyle name="Percent 3 4 10 6" xfId="11893" xr:uid="{62D0E33F-7F82-4998-9455-B9ADA6242321}"/>
    <cellStyle name="Percent 3 4 10 6 2" xfId="52098" xr:uid="{FB352435-D5B4-419F-AEB1-2DA0FA0036CB}"/>
    <cellStyle name="Percent 3 4 10 6 3" xfId="32870" xr:uid="{AABC9A71-79A5-460A-9C18-870839A919EC}"/>
    <cellStyle name="Percent 3 4 10 7" xfId="32871" xr:uid="{720A1925-A323-4768-999D-D8BE7194B2E6}"/>
    <cellStyle name="Percent 3 4 10 7 2" xfId="52099" xr:uid="{4A9885EE-E571-4B6F-B735-C6AD880414CC}"/>
    <cellStyle name="Percent 3 4 10 8" xfId="32852" xr:uid="{45725AE3-C289-4D84-B894-49AC93777D7F}"/>
    <cellStyle name="Percent 3 4 10 8 2" xfId="52100" xr:uid="{DD333177-0877-43B5-A16F-F8DDDAFC91FC}"/>
    <cellStyle name="Percent 3 4 10 9" xfId="52101" xr:uid="{3A6E083A-8CA2-4D32-A8EC-6B5A77D5BA51}"/>
    <cellStyle name="Percent 3 4 11" xfId="6942" xr:uid="{D0F96ADF-262B-4F01-907A-D685F382A181}"/>
    <cellStyle name="Percent 3 4 11 10" xfId="52103" xr:uid="{42FBB5B5-FD15-48AF-A7B7-F0C91A6C058E}"/>
    <cellStyle name="Percent 3 4 11 11" xfId="52104" xr:uid="{BB0BC784-BF45-4365-8E05-636A8FFA0543}"/>
    <cellStyle name="Percent 3 4 11 12" xfId="52102" xr:uid="{D9C92F79-EFF0-40CE-A79A-509C7360A590}"/>
    <cellStyle name="Percent 3 4 11 2" xfId="13152" xr:uid="{A73B21A0-F512-4352-A851-AD9FB5AA5F03}"/>
    <cellStyle name="Percent 3 4 11 2 2" xfId="32874" xr:uid="{9943F32B-5325-4CBD-89C9-5FCB97BE66A4}"/>
    <cellStyle name="Percent 3 4 11 2 2 2" xfId="32875" xr:uid="{A4FB302F-D7A4-42F4-A41E-CEA723D88F8D}"/>
    <cellStyle name="Percent 3 4 11 2 2 2 2" xfId="52107" xr:uid="{215E1B9C-65FB-496B-879D-083523D02550}"/>
    <cellStyle name="Percent 3 4 11 2 2 3" xfId="52108" xr:uid="{F010B15A-7A3A-4390-ABBF-D3CC59ECC5B1}"/>
    <cellStyle name="Percent 3 4 11 2 2 4" xfId="52106" xr:uid="{DC72AD07-1229-4EE5-89B8-C27406108383}"/>
    <cellStyle name="Percent 3 4 11 2 3" xfId="32876" xr:uid="{798CA079-89D1-4217-8AE5-E5AA9280B3C6}"/>
    <cellStyle name="Percent 3 4 11 2 3 2" xfId="32877" xr:uid="{92741CA7-A290-46D2-8E54-E7F99A20014C}"/>
    <cellStyle name="Percent 3 4 11 2 3 2 2" xfId="52110" xr:uid="{7E1ADE6F-186B-4315-81B9-BA5C3AFB05FA}"/>
    <cellStyle name="Percent 3 4 11 2 3 3" xfId="52111" xr:uid="{5C7C02C3-7E13-464C-814B-82613D26A223}"/>
    <cellStyle name="Percent 3 4 11 2 3 4" xfId="52109" xr:uid="{B57B7DD7-945C-47B3-84B0-5FC851EF8EFB}"/>
    <cellStyle name="Percent 3 4 11 2 4" xfId="32878" xr:uid="{3837EC51-C9A9-44F6-9A6C-F1290E1A2A11}"/>
    <cellStyle name="Percent 3 4 11 2 4 2" xfId="52112" xr:uid="{ACEB4968-3A6C-4C6A-B0C5-D74B3CD8AE6D}"/>
    <cellStyle name="Percent 3 4 11 2 5" xfId="32879" xr:uid="{03C52E16-46C9-4A56-8A77-6246F6A77452}"/>
    <cellStyle name="Percent 3 4 11 2 5 2" xfId="52113" xr:uid="{4252405A-7123-40B5-A461-22648CA636C4}"/>
    <cellStyle name="Percent 3 4 11 2 6" xfId="52114" xr:uid="{9265276D-F4A7-4A27-A912-1B59E2142897}"/>
    <cellStyle name="Percent 3 4 11 2 7" xfId="52105" xr:uid="{79802F9C-8DC3-42BC-91CA-1FFCED9107C7}"/>
    <cellStyle name="Percent 3 4 11 2 8" xfId="32873" xr:uid="{B2A55F9C-F569-4592-ACDB-6795AA8738C2}"/>
    <cellStyle name="Percent 3 4 11 3" xfId="13153" xr:uid="{1CDF983E-E31E-41F7-8912-3383806B820D}"/>
    <cellStyle name="Percent 3 4 11 3 2" xfId="32881" xr:uid="{2EFD3EB7-4289-407F-B4D8-FA6226480B61}"/>
    <cellStyle name="Percent 3 4 11 3 2 2" xfId="32882" xr:uid="{26A924EE-D9C3-4873-9A09-C497E0E4E552}"/>
    <cellStyle name="Percent 3 4 11 3 2 2 2" xfId="52117" xr:uid="{D7FD4EEF-6D70-4317-9BE1-2492AE4E7DE9}"/>
    <cellStyle name="Percent 3 4 11 3 2 3" xfId="52118" xr:uid="{5D836458-E3FC-456F-B193-59D106E82617}"/>
    <cellStyle name="Percent 3 4 11 3 2 4" xfId="52116" xr:uid="{D6DE9F9E-2B22-4464-ACBC-7C9E7C1A41FA}"/>
    <cellStyle name="Percent 3 4 11 3 3" xfId="32883" xr:uid="{E5F937E9-234E-43AD-B0B3-6C47B775CD11}"/>
    <cellStyle name="Percent 3 4 11 3 3 2" xfId="32884" xr:uid="{C0B82DE8-C768-4A16-A5C6-0EF362094711}"/>
    <cellStyle name="Percent 3 4 11 3 3 2 2" xfId="52120" xr:uid="{F1F85063-3928-4815-9392-2F08F7BC6D12}"/>
    <cellStyle name="Percent 3 4 11 3 3 3" xfId="52121" xr:uid="{F4046E81-24CE-43BD-A3A8-126A0FA52A6F}"/>
    <cellStyle name="Percent 3 4 11 3 3 4" xfId="52119" xr:uid="{F92D9206-7D34-486D-89D3-1158CC57723F}"/>
    <cellStyle name="Percent 3 4 11 3 4" xfId="32885" xr:uid="{18875412-2CCA-4152-83B1-E2A6D39BB8C8}"/>
    <cellStyle name="Percent 3 4 11 3 4 2" xfId="52122" xr:uid="{33DA91D4-FC66-47DF-B395-EB164B91857B}"/>
    <cellStyle name="Percent 3 4 11 3 5" xfId="52123" xr:uid="{13A33BC5-1119-43A4-8CB2-8C8C361A2B23}"/>
    <cellStyle name="Percent 3 4 11 3 6" xfId="52115" xr:uid="{CC353774-2FF1-4A54-B39A-91123452E384}"/>
    <cellStyle name="Percent 3 4 11 3 7" xfId="32880" xr:uid="{DDF8E2CE-E2E6-409D-8DFA-9130D009AAFC}"/>
    <cellStyle name="Percent 3 4 11 4" xfId="15875" xr:uid="{16CBFA8E-20DC-4398-B03D-3FE0F82CD41E}"/>
    <cellStyle name="Percent 3 4 11 4 2" xfId="32887" xr:uid="{80948A64-9336-43C1-A0CE-3833267AA8F3}"/>
    <cellStyle name="Percent 3 4 11 4 2 2" xfId="52125" xr:uid="{9DFFB966-BEE0-4B43-A60D-DAEA721E7DB4}"/>
    <cellStyle name="Percent 3 4 11 4 3" xfId="52126" xr:uid="{A493E868-3C1A-4C24-A56E-680B1EFA70B9}"/>
    <cellStyle name="Percent 3 4 11 4 4" xfId="52124" xr:uid="{C774892F-C27F-42BF-A107-49D79FEFC60A}"/>
    <cellStyle name="Percent 3 4 11 4 5" xfId="32886" xr:uid="{1E9D03E3-93BE-4C0E-BC69-B324DBB70C9D}"/>
    <cellStyle name="Percent 3 4 11 5" xfId="19088" xr:uid="{2E062359-F297-4661-866D-AE8CCA2B725B}"/>
    <cellStyle name="Percent 3 4 11 5 2" xfId="32889" xr:uid="{B222BD6C-20B8-46E9-82AB-2403F8C95B66}"/>
    <cellStyle name="Percent 3 4 11 5 2 2" xfId="52128" xr:uid="{ABFF59BF-860D-4B86-B8FD-57415A5DBD3B}"/>
    <cellStyle name="Percent 3 4 11 5 3" xfId="52129" xr:uid="{32E7A944-3293-41D2-9904-736D948F5650}"/>
    <cellStyle name="Percent 3 4 11 5 4" xfId="52127" xr:uid="{265C3EF3-464B-4032-BC80-196880E51443}"/>
    <cellStyle name="Percent 3 4 11 5 5" xfId="32888" xr:uid="{6E8B76E1-1507-49D6-A68F-B370E6C68784}"/>
    <cellStyle name="Percent 3 4 11 6" xfId="11894" xr:uid="{41BFDBA3-7872-42DD-B257-74892335A3A6}"/>
    <cellStyle name="Percent 3 4 11 6 2" xfId="52130" xr:uid="{A6C060F5-252C-4FE9-872C-D4000AE890A5}"/>
    <cellStyle name="Percent 3 4 11 6 3" xfId="32890" xr:uid="{ADC92EB8-50D9-4B18-952A-9A83B1244921}"/>
    <cellStyle name="Percent 3 4 11 7" xfId="32891" xr:uid="{632EC9E0-E37C-4605-926B-FB91063F8B43}"/>
    <cellStyle name="Percent 3 4 11 7 2" xfId="52131" xr:uid="{4BAA5BFB-41EB-4384-A638-B63146CE3452}"/>
    <cellStyle name="Percent 3 4 11 8" xfId="32872" xr:uid="{34C3C599-F1F4-441C-A5BC-C1C520D63FF0}"/>
    <cellStyle name="Percent 3 4 11 8 2" xfId="52132" xr:uid="{D6962BCE-FC08-47F9-BB45-6EB881DB4C26}"/>
    <cellStyle name="Percent 3 4 11 9" xfId="52133" xr:uid="{13C6A6DE-0589-4BB9-A220-E4D58CEFC88E}"/>
    <cellStyle name="Percent 3 4 12" xfId="6943" xr:uid="{85617AD2-22AB-44B0-B325-3B01C8BB62E0}"/>
    <cellStyle name="Percent 3 4 12 10" xfId="52135" xr:uid="{895EB0F5-4EF5-49D7-8E2B-09CA6C2099B2}"/>
    <cellStyle name="Percent 3 4 12 11" xfId="52136" xr:uid="{22C3CF71-C604-43C2-A6AB-45F3E957EC53}"/>
    <cellStyle name="Percent 3 4 12 12" xfId="52134" xr:uid="{22426140-27B2-440E-AE0F-C32D72A1D4E6}"/>
    <cellStyle name="Percent 3 4 12 2" xfId="13154" xr:uid="{3D04DF4B-B40A-4CBE-B2BB-5C2924BE183B}"/>
    <cellStyle name="Percent 3 4 12 2 2" xfId="32894" xr:uid="{6BAA0D2A-D64B-4024-B61F-78006AED0EA9}"/>
    <cellStyle name="Percent 3 4 12 2 2 2" xfId="32895" xr:uid="{C7F9B9F4-E15C-4578-A114-77BEF1AFB499}"/>
    <cellStyle name="Percent 3 4 12 2 2 2 2" xfId="52139" xr:uid="{40C2055F-E5EB-459C-A733-5E8FF4E968DA}"/>
    <cellStyle name="Percent 3 4 12 2 2 3" xfId="52140" xr:uid="{88D4CA71-30DE-4E77-9EFC-AE065007E54B}"/>
    <cellStyle name="Percent 3 4 12 2 2 4" xfId="52138" xr:uid="{4E2D5ADC-718C-4088-AFD7-310796F60947}"/>
    <cellStyle name="Percent 3 4 12 2 3" xfId="32896" xr:uid="{D262CC2D-BF9D-4995-8DBF-15385CB88AEB}"/>
    <cellStyle name="Percent 3 4 12 2 3 2" xfId="32897" xr:uid="{87F4F58A-4709-4E15-8AF2-EEE2CD478A43}"/>
    <cellStyle name="Percent 3 4 12 2 3 2 2" xfId="52142" xr:uid="{B152514E-F493-4741-BDE6-8554C36007B7}"/>
    <cellStyle name="Percent 3 4 12 2 3 3" xfId="52143" xr:uid="{6B05C88C-3517-40DD-86B7-5D6F6E8349EF}"/>
    <cellStyle name="Percent 3 4 12 2 3 4" xfId="52141" xr:uid="{C6346910-CAFB-45DC-B11D-A8C0AAE12020}"/>
    <cellStyle name="Percent 3 4 12 2 4" xfId="32898" xr:uid="{6F2C16FD-8297-4256-9C81-A2200C416B56}"/>
    <cellStyle name="Percent 3 4 12 2 4 2" xfId="52144" xr:uid="{890455E0-54B4-4C67-B03E-8C177D77A0F9}"/>
    <cellStyle name="Percent 3 4 12 2 5" xfId="32899" xr:uid="{917D68BA-FAB5-4C44-8D85-9928B22CA386}"/>
    <cellStyle name="Percent 3 4 12 2 5 2" xfId="52145" xr:uid="{684CA3EC-092E-4B41-81FF-EC53266A988B}"/>
    <cellStyle name="Percent 3 4 12 2 6" xfId="52146" xr:uid="{E4795484-6F16-4A42-A115-F7DEBC2AA711}"/>
    <cellStyle name="Percent 3 4 12 2 7" xfId="52137" xr:uid="{FF324C75-063A-41B5-9C64-3B9FB19C4E48}"/>
    <cellStyle name="Percent 3 4 12 2 8" xfId="32893" xr:uid="{39B8F132-F09E-4D96-8C55-AC4D29B2077E}"/>
    <cellStyle name="Percent 3 4 12 3" xfId="13155" xr:uid="{B10B1E06-3B50-45B2-BCF8-7CC30847B4F5}"/>
    <cellStyle name="Percent 3 4 12 3 2" xfId="32901" xr:uid="{83BE4AA1-1CE1-42D4-AB75-15A5C5518B62}"/>
    <cellStyle name="Percent 3 4 12 3 2 2" xfId="32902" xr:uid="{434822F9-5C2B-4238-AADC-829FF7C9C4C4}"/>
    <cellStyle name="Percent 3 4 12 3 2 2 2" xfId="52149" xr:uid="{F39749B4-5C6F-48A1-9758-16C384C15AC2}"/>
    <cellStyle name="Percent 3 4 12 3 2 3" xfId="52150" xr:uid="{D83633DC-4568-4E8A-A416-C444AE0A3140}"/>
    <cellStyle name="Percent 3 4 12 3 2 4" xfId="52148" xr:uid="{0E2FCD08-BD02-40BF-AB4B-B013671CC6E6}"/>
    <cellStyle name="Percent 3 4 12 3 3" xfId="32903" xr:uid="{B45E74C2-F5B9-4A82-9982-A91699B5B08E}"/>
    <cellStyle name="Percent 3 4 12 3 3 2" xfId="32904" xr:uid="{F6C352C3-39AE-4ADA-8E70-C0D23A9CBE82}"/>
    <cellStyle name="Percent 3 4 12 3 3 2 2" xfId="52152" xr:uid="{8F0D72B0-5ED8-4777-A9ED-70ECDE791CB3}"/>
    <cellStyle name="Percent 3 4 12 3 3 3" xfId="52153" xr:uid="{F7719BAB-B48C-460F-8E4E-F28BAD747703}"/>
    <cellStyle name="Percent 3 4 12 3 3 4" xfId="52151" xr:uid="{FE78B9E5-7D3F-413C-B9B9-5FDCAE85DDB7}"/>
    <cellStyle name="Percent 3 4 12 3 4" xfId="32905" xr:uid="{9546C1E4-7382-4FEA-9082-8FF1C68E89FF}"/>
    <cellStyle name="Percent 3 4 12 3 4 2" xfId="52154" xr:uid="{7D5F792C-0485-4D89-80DD-6D494A8A855C}"/>
    <cellStyle name="Percent 3 4 12 3 5" xfId="52155" xr:uid="{ACAC5D43-CF10-470F-AB9E-2D412BEA2ED5}"/>
    <cellStyle name="Percent 3 4 12 3 6" xfId="52147" xr:uid="{E63CD36C-EA78-4417-A0F5-0132BEF8E966}"/>
    <cellStyle name="Percent 3 4 12 3 7" xfId="32900" xr:uid="{96E0915A-FC34-4452-A05C-8C4871117023}"/>
    <cellStyle name="Percent 3 4 12 4" xfId="15876" xr:uid="{0D7B326C-3E85-432A-9B95-C721992E2837}"/>
    <cellStyle name="Percent 3 4 12 4 2" xfId="32907" xr:uid="{3918FF90-D1E1-44E2-BA43-FF378311610F}"/>
    <cellStyle name="Percent 3 4 12 4 2 2" xfId="52157" xr:uid="{DB6FD2B8-8C4B-425D-8D02-C0A73B9FA18F}"/>
    <cellStyle name="Percent 3 4 12 4 3" xfId="52158" xr:uid="{69941B0F-920E-49BD-A51A-5D62CED8561C}"/>
    <cellStyle name="Percent 3 4 12 4 4" xfId="52156" xr:uid="{D40F7979-BFC8-4B36-AB39-9BE39F59D955}"/>
    <cellStyle name="Percent 3 4 12 4 5" xfId="32906" xr:uid="{93DE8BFF-BB64-4E1A-9C44-B5D92138BB92}"/>
    <cellStyle name="Percent 3 4 12 5" xfId="19317" xr:uid="{24AD229A-BF5C-45FB-B503-56EB9D9CC531}"/>
    <cellStyle name="Percent 3 4 12 5 2" xfId="32909" xr:uid="{FB1A79AE-4AA1-4DD9-9517-1E1AFAC39E67}"/>
    <cellStyle name="Percent 3 4 12 5 2 2" xfId="52160" xr:uid="{8809B915-52CA-42E1-9AB4-12C2CF311C57}"/>
    <cellStyle name="Percent 3 4 12 5 3" xfId="52161" xr:uid="{47239219-F0B8-4A71-90A0-1868A36F21CF}"/>
    <cellStyle name="Percent 3 4 12 5 4" xfId="52159" xr:uid="{2B970895-7ED1-4029-9427-A17D040B7B01}"/>
    <cellStyle name="Percent 3 4 12 5 5" xfId="32908" xr:uid="{A63A25FF-064A-4724-9C5F-E16BDBE751AD}"/>
    <cellStyle name="Percent 3 4 12 6" xfId="11895" xr:uid="{42E2DB56-1BE5-412F-B4BA-C7109196E935}"/>
    <cellStyle name="Percent 3 4 12 6 2" xfId="52162" xr:uid="{6BD846DD-D717-47A9-9D22-3C34437AA5F9}"/>
    <cellStyle name="Percent 3 4 12 6 3" xfId="32910" xr:uid="{438C38EC-61E4-4281-B2CE-038BD55719AE}"/>
    <cellStyle name="Percent 3 4 12 7" xfId="32911" xr:uid="{DB74D543-4C45-49EA-8477-E8252D3A830B}"/>
    <cellStyle name="Percent 3 4 12 7 2" xfId="52163" xr:uid="{CD2AD9CB-8F71-4BE6-AF4A-A8E0008EDE96}"/>
    <cellStyle name="Percent 3 4 12 8" xfId="32892" xr:uid="{34242E7B-B6B9-409F-88DB-FE5ED0618904}"/>
    <cellStyle name="Percent 3 4 12 8 2" xfId="52164" xr:uid="{F3901555-00D1-4CFA-A7BE-8713431D60E7}"/>
    <cellStyle name="Percent 3 4 12 9" xfId="52165" xr:uid="{FD6D1475-8EC2-40AB-ABF8-0ABC7E2E66CB}"/>
    <cellStyle name="Percent 3 4 13" xfId="6944" xr:uid="{696F23FB-F780-49A9-9A00-AF8314CA72F5}"/>
    <cellStyle name="Percent 3 4 13 10" xfId="52167" xr:uid="{42DF778F-B269-4803-BA9C-7A459A36EE08}"/>
    <cellStyle name="Percent 3 4 13 11" xfId="52168" xr:uid="{33E34350-EFEE-43FA-9917-4C9388E3D3EB}"/>
    <cellStyle name="Percent 3 4 13 12" xfId="52166" xr:uid="{80287CD5-7B3C-495E-8FD1-7149F754CEBA}"/>
    <cellStyle name="Percent 3 4 13 2" xfId="13156" xr:uid="{B1131F2C-828A-4A4B-9A3D-B81C12DC4362}"/>
    <cellStyle name="Percent 3 4 13 2 2" xfId="32914" xr:uid="{A5778C1D-3DD7-4B5A-BE7B-1E659E3B647A}"/>
    <cellStyle name="Percent 3 4 13 2 2 2" xfId="32915" xr:uid="{AA87881F-A662-4C1F-BC08-BB15AC0FA154}"/>
    <cellStyle name="Percent 3 4 13 2 2 2 2" xfId="52171" xr:uid="{AFA44CE3-DBA4-4770-9F7B-C6684FCB9463}"/>
    <cellStyle name="Percent 3 4 13 2 2 3" xfId="52172" xr:uid="{0C5E87AC-0F93-4C1E-8E38-85CA4586B10C}"/>
    <cellStyle name="Percent 3 4 13 2 2 4" xfId="52170" xr:uid="{2731E6C4-AE70-4585-8567-6CC5EF290B55}"/>
    <cellStyle name="Percent 3 4 13 2 3" xfId="32916" xr:uid="{6154348F-3783-45AF-8901-751E3DCC04F7}"/>
    <cellStyle name="Percent 3 4 13 2 3 2" xfId="32917" xr:uid="{0180ABC2-8AA7-4282-9216-650480D0CABE}"/>
    <cellStyle name="Percent 3 4 13 2 3 2 2" xfId="52174" xr:uid="{B81C4E4B-CC8C-42B4-B7D3-15C19B95C19D}"/>
    <cellStyle name="Percent 3 4 13 2 3 3" xfId="52175" xr:uid="{1CB3FE56-B05C-478F-839A-B78A82B3DA0D}"/>
    <cellStyle name="Percent 3 4 13 2 3 4" xfId="52173" xr:uid="{B4D2F3ED-9C86-4833-953B-013DE3A8ED2A}"/>
    <cellStyle name="Percent 3 4 13 2 4" xfId="32918" xr:uid="{87E2AA4B-0742-47F2-BC7C-9DB2808281DC}"/>
    <cellStyle name="Percent 3 4 13 2 4 2" xfId="52176" xr:uid="{7A96E53E-E4D6-4A5A-8F2D-3B2C084A6F02}"/>
    <cellStyle name="Percent 3 4 13 2 5" xfId="32919" xr:uid="{3FD13142-D26A-456C-AFA8-BAE3370EBFD8}"/>
    <cellStyle name="Percent 3 4 13 2 5 2" xfId="52177" xr:uid="{946E2EF2-5F6B-48CE-9F61-C71A7F16D0BD}"/>
    <cellStyle name="Percent 3 4 13 2 6" xfId="52178" xr:uid="{4FD1EC25-E245-4507-8C04-DD601B9CBA8C}"/>
    <cellStyle name="Percent 3 4 13 2 7" xfId="52169" xr:uid="{3DC3230F-C356-4EA5-AC04-0EF2A99A8A06}"/>
    <cellStyle name="Percent 3 4 13 2 8" xfId="32913" xr:uid="{1A955B28-24EB-4D31-9717-05E83FE9B02B}"/>
    <cellStyle name="Percent 3 4 13 3" xfId="13157" xr:uid="{CFB89C9E-FA9F-4C23-A269-16474ACCA260}"/>
    <cellStyle name="Percent 3 4 13 3 2" xfId="32921" xr:uid="{0B856A2D-5ECB-4A82-AAAC-E8F531B8FE03}"/>
    <cellStyle name="Percent 3 4 13 3 2 2" xfId="32922" xr:uid="{86E8EC3D-985C-4E3A-B97A-1BCA8B81D5ED}"/>
    <cellStyle name="Percent 3 4 13 3 2 2 2" xfId="52181" xr:uid="{58BE8E10-0794-44C2-A42D-2EB9F267559F}"/>
    <cellStyle name="Percent 3 4 13 3 2 3" xfId="52182" xr:uid="{89A277EA-F3E7-4505-97DE-DE6D39E28B1F}"/>
    <cellStyle name="Percent 3 4 13 3 2 4" xfId="52180" xr:uid="{C3CB6900-9073-41AA-8379-0ACA404F0A95}"/>
    <cellStyle name="Percent 3 4 13 3 3" xfId="32923" xr:uid="{FDF5A473-19F9-405A-9A14-47C9B5FB86CB}"/>
    <cellStyle name="Percent 3 4 13 3 3 2" xfId="32924" xr:uid="{1A56545F-93F4-4649-9A9E-0167CBD69F4B}"/>
    <cellStyle name="Percent 3 4 13 3 3 2 2" xfId="52184" xr:uid="{28D4CABB-12F0-473B-9A5A-23EDB7249F5F}"/>
    <cellStyle name="Percent 3 4 13 3 3 3" xfId="52185" xr:uid="{40264139-48E4-41CF-A76A-3B8E528A54BA}"/>
    <cellStyle name="Percent 3 4 13 3 3 4" xfId="52183" xr:uid="{7DDC4208-8AFA-4D37-891B-317349DBF13F}"/>
    <cellStyle name="Percent 3 4 13 3 4" xfId="32925" xr:uid="{386AC872-CEC7-459E-A2C9-0C323C1A2F89}"/>
    <cellStyle name="Percent 3 4 13 3 4 2" xfId="52186" xr:uid="{4BC9AD35-F9D5-4F38-B231-22A2879330BE}"/>
    <cellStyle name="Percent 3 4 13 3 5" xfId="52187" xr:uid="{F95BDE0E-2AA5-4436-86D7-9ACC0699D9A9}"/>
    <cellStyle name="Percent 3 4 13 3 6" xfId="52179" xr:uid="{3B2BE8A0-64C2-4CAF-A451-DF9F6AC5FD97}"/>
    <cellStyle name="Percent 3 4 13 3 7" xfId="32920" xr:uid="{3FEEEAF7-AC05-4AED-9E57-7B7277D09893}"/>
    <cellStyle name="Percent 3 4 13 4" xfId="15877" xr:uid="{B1879FE9-17AB-4F59-8351-1F30C58F9339}"/>
    <cellStyle name="Percent 3 4 13 4 2" xfId="32927" xr:uid="{B8896BBA-3FCE-4A1A-800C-0BFC005CCA8B}"/>
    <cellStyle name="Percent 3 4 13 4 2 2" xfId="52189" xr:uid="{19BF554E-B0EC-464D-BB2E-8C1A98E32D27}"/>
    <cellStyle name="Percent 3 4 13 4 3" xfId="52190" xr:uid="{9881C029-030C-45DF-8ED8-BC6F577943F0}"/>
    <cellStyle name="Percent 3 4 13 4 4" xfId="52188" xr:uid="{18BA2F60-B626-4CA6-8D1D-47AFB8F4E5FD}"/>
    <cellStyle name="Percent 3 4 13 4 5" xfId="32926" xr:uid="{94133E22-F6DF-426A-A222-CE41BC96FF49}"/>
    <cellStyle name="Percent 3 4 13 5" xfId="15735" xr:uid="{28A170F2-B4B8-4C27-9018-5BB0E481B5F1}"/>
    <cellStyle name="Percent 3 4 13 5 2" xfId="32929" xr:uid="{98FF8E88-6B3C-4A9D-BA4D-F2385E9E8387}"/>
    <cellStyle name="Percent 3 4 13 5 2 2" xfId="52192" xr:uid="{EBE56C34-1E90-486B-B9A4-25C59C61350D}"/>
    <cellStyle name="Percent 3 4 13 5 3" xfId="52193" xr:uid="{74882E21-EA2A-402F-B3CD-B7CDE0AFB314}"/>
    <cellStyle name="Percent 3 4 13 5 4" xfId="52191" xr:uid="{8F3CBD36-3E86-43E2-8947-1BA02CBB7D8C}"/>
    <cellStyle name="Percent 3 4 13 5 5" xfId="32928" xr:uid="{C3915832-515F-47CE-AB8D-2A93017C7561}"/>
    <cellStyle name="Percent 3 4 13 6" xfId="11896" xr:uid="{550E2487-BB0D-4DC8-951D-2F2E02EC00A7}"/>
    <cellStyle name="Percent 3 4 13 6 2" xfId="52194" xr:uid="{7133D153-643A-4483-94D4-E8991BC007EE}"/>
    <cellStyle name="Percent 3 4 13 6 3" xfId="32930" xr:uid="{558A981C-5143-434B-959C-F795E9FF4C37}"/>
    <cellStyle name="Percent 3 4 13 7" xfId="32931" xr:uid="{E3D78F92-BF27-489F-989A-B701EAC4744D}"/>
    <cellStyle name="Percent 3 4 13 7 2" xfId="52195" xr:uid="{C913E4D2-5F34-4249-9C44-93F42AC4107E}"/>
    <cellStyle name="Percent 3 4 13 8" xfId="32912" xr:uid="{DEAC7AFD-7806-463D-BFC8-2BF558FC63DA}"/>
    <cellStyle name="Percent 3 4 13 8 2" xfId="52196" xr:uid="{0336947C-9528-45AD-8F03-B04B79596F1D}"/>
    <cellStyle name="Percent 3 4 13 9" xfId="52197" xr:uid="{686AAF1F-9045-468B-96AE-586EEE11EE1F}"/>
    <cellStyle name="Percent 3 4 14" xfId="6945" xr:uid="{8EF22522-3F13-4662-9EC0-710C5614EC62}"/>
    <cellStyle name="Percent 3 4 14 10" xfId="52199" xr:uid="{C404817E-11C5-4054-9B07-0479BF98B2D9}"/>
    <cellStyle name="Percent 3 4 14 11" xfId="52200" xr:uid="{09ECF9AC-FF4C-448B-ADA8-E5E77B607E40}"/>
    <cellStyle name="Percent 3 4 14 12" xfId="52198" xr:uid="{F1B0B582-B1D3-4B80-8C95-0EC3ED54BC71}"/>
    <cellStyle name="Percent 3 4 14 2" xfId="13158" xr:uid="{1A79E1CB-EEEF-478C-AA1C-92D2996837B7}"/>
    <cellStyle name="Percent 3 4 14 2 2" xfId="32934" xr:uid="{25AD708A-7511-4E4B-AE22-747FB402B0E6}"/>
    <cellStyle name="Percent 3 4 14 2 2 2" xfId="32935" xr:uid="{39D3B6E5-3EE9-4E64-BADF-50515773A701}"/>
    <cellStyle name="Percent 3 4 14 2 2 2 2" xfId="52203" xr:uid="{1435AE93-EA5B-453C-AF18-2FF6C896EA5D}"/>
    <cellStyle name="Percent 3 4 14 2 2 3" xfId="52204" xr:uid="{99869DDB-C0DD-433E-AB22-612976281491}"/>
    <cellStyle name="Percent 3 4 14 2 2 4" xfId="52202" xr:uid="{95FA6C42-4204-4950-A02C-17338E5767CD}"/>
    <cellStyle name="Percent 3 4 14 2 3" xfId="32936" xr:uid="{89406CF0-8878-4CF4-B67C-E72B1F00960A}"/>
    <cellStyle name="Percent 3 4 14 2 3 2" xfId="32937" xr:uid="{B1A272A3-4C49-49D5-9B05-6A29CFCBF008}"/>
    <cellStyle name="Percent 3 4 14 2 3 2 2" xfId="52206" xr:uid="{16952CA2-158E-4917-87F7-8EB93E10BDB5}"/>
    <cellStyle name="Percent 3 4 14 2 3 3" xfId="52207" xr:uid="{E31495E8-D856-47E1-91A2-D7E540F338C6}"/>
    <cellStyle name="Percent 3 4 14 2 3 4" xfId="52205" xr:uid="{F3989DAD-38D5-4CEE-938E-AB840E93C74F}"/>
    <cellStyle name="Percent 3 4 14 2 4" xfId="32938" xr:uid="{3D0707ED-2CD2-428F-8619-2F97F376D98E}"/>
    <cellStyle name="Percent 3 4 14 2 4 2" xfId="52208" xr:uid="{FC852C74-0DF4-46FE-8B57-71F08EEA7482}"/>
    <cellStyle name="Percent 3 4 14 2 5" xfId="32939" xr:uid="{86395F29-0D92-4C49-B3EB-BE9DB2634719}"/>
    <cellStyle name="Percent 3 4 14 2 5 2" xfId="52209" xr:uid="{836357FF-B1F0-4D15-90E9-B40347EE2125}"/>
    <cellStyle name="Percent 3 4 14 2 6" xfId="52210" xr:uid="{04896B99-E78B-4E74-8EE8-E4F2438EED19}"/>
    <cellStyle name="Percent 3 4 14 2 7" xfId="52201" xr:uid="{19C32961-95C2-4554-9C1E-D569779356D8}"/>
    <cellStyle name="Percent 3 4 14 2 8" xfId="32933" xr:uid="{4DCB676F-13C6-4591-93D6-7F9461CC7176}"/>
    <cellStyle name="Percent 3 4 14 3" xfId="13159" xr:uid="{23F43038-40E1-4EBE-84A2-5528BC31767F}"/>
    <cellStyle name="Percent 3 4 14 3 2" xfId="32941" xr:uid="{5EA12E27-CE1B-4348-8418-34F9AB01B597}"/>
    <cellStyle name="Percent 3 4 14 3 2 2" xfId="32942" xr:uid="{D42E42F0-23F2-476A-A45C-966DBB49D83D}"/>
    <cellStyle name="Percent 3 4 14 3 2 2 2" xfId="52213" xr:uid="{10791799-2CE9-42E3-8346-3951ACDD90C1}"/>
    <cellStyle name="Percent 3 4 14 3 2 3" xfId="52214" xr:uid="{9677096A-E4CA-4F8C-80F4-91775ABBA775}"/>
    <cellStyle name="Percent 3 4 14 3 2 4" xfId="52212" xr:uid="{4696A0ED-9A85-4C7C-8CE2-7AACBBAC2257}"/>
    <cellStyle name="Percent 3 4 14 3 3" xfId="32943" xr:uid="{6E96EE1E-427E-46C0-93A7-D3DC0A617ABA}"/>
    <cellStyle name="Percent 3 4 14 3 3 2" xfId="32944" xr:uid="{EFE24DDD-FE15-4002-AAA5-5463A52AD4E8}"/>
    <cellStyle name="Percent 3 4 14 3 3 2 2" xfId="52216" xr:uid="{674F149F-4B75-4C82-9C08-2108DF3C8372}"/>
    <cellStyle name="Percent 3 4 14 3 3 3" xfId="52217" xr:uid="{FD7EC29E-FD34-4C94-ACAE-097D0FF74B4F}"/>
    <cellStyle name="Percent 3 4 14 3 3 4" xfId="52215" xr:uid="{6DBDFAC0-AB75-4B8C-9E82-A212A6A8B472}"/>
    <cellStyle name="Percent 3 4 14 3 4" xfId="32945" xr:uid="{FE6B9847-4300-472A-BC2D-B1DB321C78B0}"/>
    <cellStyle name="Percent 3 4 14 3 4 2" xfId="52218" xr:uid="{EAA9830A-8E16-4AE4-9D04-8F1E05F9EDBE}"/>
    <cellStyle name="Percent 3 4 14 3 5" xfId="52219" xr:uid="{265854CE-1B40-4735-BB65-03C032C646CB}"/>
    <cellStyle name="Percent 3 4 14 3 6" xfId="52211" xr:uid="{2EDD38BA-ACD2-4B40-A88B-1F03E4219EAE}"/>
    <cellStyle name="Percent 3 4 14 3 7" xfId="32940" xr:uid="{A35561A3-DBEF-44EB-B6D2-3748E6467B3C}"/>
    <cellStyle name="Percent 3 4 14 4" xfId="15878" xr:uid="{39DA9A43-E992-44E2-8426-9E731B4776FF}"/>
    <cellStyle name="Percent 3 4 14 4 2" xfId="32947" xr:uid="{F0A574CC-48B3-4B99-8FA3-F7671ED1E455}"/>
    <cellStyle name="Percent 3 4 14 4 2 2" xfId="52221" xr:uid="{4089D948-9E5D-4C9F-BD04-4BA52F02D2E4}"/>
    <cellStyle name="Percent 3 4 14 4 3" xfId="52222" xr:uid="{B2784C1B-1885-4598-A25E-CDAA4D3BFB08}"/>
    <cellStyle name="Percent 3 4 14 4 4" xfId="52220" xr:uid="{6F4BA784-E80B-45C2-8508-31962945CDE3}"/>
    <cellStyle name="Percent 3 4 14 4 5" xfId="32946" xr:uid="{09071077-749B-4B46-9720-B45AF3713136}"/>
    <cellStyle name="Percent 3 4 14 5" xfId="16704" xr:uid="{B1B5133F-6887-4BBE-8CED-C42DAE7DC821}"/>
    <cellStyle name="Percent 3 4 14 5 2" xfId="32949" xr:uid="{B0A298E2-D33B-4F0A-858F-8C691DDDB41B}"/>
    <cellStyle name="Percent 3 4 14 5 2 2" xfId="52224" xr:uid="{FF9E8F26-BFCD-4083-8F84-2831E49318D4}"/>
    <cellStyle name="Percent 3 4 14 5 3" xfId="52225" xr:uid="{06735E02-C008-472A-9AAE-DBE0C403AFB2}"/>
    <cellStyle name="Percent 3 4 14 5 4" xfId="52223" xr:uid="{012709CE-A6A5-42F5-9418-C1CE4DB0410B}"/>
    <cellStyle name="Percent 3 4 14 5 5" xfId="32948" xr:uid="{6CBBB361-AD06-4510-9CD4-8896BCF4E950}"/>
    <cellStyle name="Percent 3 4 14 6" xfId="11897" xr:uid="{AB3718B3-1C49-4578-8544-5E0C376139E4}"/>
    <cellStyle name="Percent 3 4 14 6 2" xfId="52226" xr:uid="{D43BADC4-8A98-4A20-B5FE-C3745BDD6D29}"/>
    <cellStyle name="Percent 3 4 14 6 3" xfId="32950" xr:uid="{47345C22-D2A2-4F08-A1C3-75368AB2B785}"/>
    <cellStyle name="Percent 3 4 14 7" xfId="32951" xr:uid="{7F5A7034-AF92-431F-8369-FD5206E91054}"/>
    <cellStyle name="Percent 3 4 14 7 2" xfId="52227" xr:uid="{96A80729-FC31-4369-BE35-2993660DC986}"/>
    <cellStyle name="Percent 3 4 14 8" xfId="32932" xr:uid="{3C991A32-1EF7-48BE-8D02-A8B854D4CA04}"/>
    <cellStyle name="Percent 3 4 14 8 2" xfId="52228" xr:uid="{1690AF24-4CC1-42A5-AE38-8708A59E52C3}"/>
    <cellStyle name="Percent 3 4 14 9" xfId="52229" xr:uid="{585B7671-17BC-4504-B8FB-6F705A25C561}"/>
    <cellStyle name="Percent 3 4 15" xfId="6946" xr:uid="{2A6B5E93-3AEC-426F-89F6-4348B7660D61}"/>
    <cellStyle name="Percent 3 4 15 10" xfId="52231" xr:uid="{D5E2B0EB-D3AC-4255-BB9B-515CBABCC6EC}"/>
    <cellStyle name="Percent 3 4 15 11" xfId="52232" xr:uid="{0D49AEFE-F315-4A29-BC29-50F9357D5DAE}"/>
    <cellStyle name="Percent 3 4 15 12" xfId="52230" xr:uid="{8FF4A8A9-8309-4BD1-98CF-934B41B770E9}"/>
    <cellStyle name="Percent 3 4 15 2" xfId="13160" xr:uid="{C1AED3E7-132D-4818-97D5-D877322C700B}"/>
    <cellStyle name="Percent 3 4 15 2 2" xfId="32954" xr:uid="{8984070A-9E77-4FB9-9AFD-6D7925F8FE97}"/>
    <cellStyle name="Percent 3 4 15 2 2 2" xfId="32955" xr:uid="{75604BA5-518B-4F3E-BE9D-FAD56C2BC299}"/>
    <cellStyle name="Percent 3 4 15 2 2 2 2" xfId="52235" xr:uid="{8009778D-3671-4F51-B21E-42AF0F2F1B3C}"/>
    <cellStyle name="Percent 3 4 15 2 2 3" xfId="52236" xr:uid="{71CD9166-C5D3-4394-8FF5-961709B5A937}"/>
    <cellStyle name="Percent 3 4 15 2 2 4" xfId="52234" xr:uid="{0E9ACE9E-660F-4DBD-AE48-A4033DDD699C}"/>
    <cellStyle name="Percent 3 4 15 2 3" xfId="32956" xr:uid="{D3FBBD9F-B069-4847-8132-B18BE0133B1F}"/>
    <cellStyle name="Percent 3 4 15 2 3 2" xfId="32957" xr:uid="{E8E27C70-EDF7-431C-98D5-C49B458BD011}"/>
    <cellStyle name="Percent 3 4 15 2 3 2 2" xfId="52238" xr:uid="{9F924394-CF50-4A92-98A0-BB19C548CD10}"/>
    <cellStyle name="Percent 3 4 15 2 3 3" xfId="52239" xr:uid="{9863165D-3BC6-46C5-BCE1-353923ACBB28}"/>
    <cellStyle name="Percent 3 4 15 2 3 4" xfId="52237" xr:uid="{7202C36B-E771-4A0E-91D0-2EFFA63C8A12}"/>
    <cellStyle name="Percent 3 4 15 2 4" xfId="32958" xr:uid="{AF24A1E7-9C70-4471-9AEE-7172E5D26D43}"/>
    <cellStyle name="Percent 3 4 15 2 4 2" xfId="52240" xr:uid="{C15F18F2-B74E-4052-9653-66D1A7519D94}"/>
    <cellStyle name="Percent 3 4 15 2 5" xfId="32959" xr:uid="{38E7356A-0F4C-4101-BBA2-AE88D16A9C69}"/>
    <cellStyle name="Percent 3 4 15 2 5 2" xfId="52241" xr:uid="{AD4BFE25-4D6B-4037-8DA6-FB936A46F9DD}"/>
    <cellStyle name="Percent 3 4 15 2 6" xfId="52242" xr:uid="{39315423-00F2-4DF0-832C-AA6628C79B57}"/>
    <cellStyle name="Percent 3 4 15 2 7" xfId="52233" xr:uid="{B0124886-9B97-4243-9F79-B94CE7A708C0}"/>
    <cellStyle name="Percent 3 4 15 2 8" xfId="32953" xr:uid="{90249DA5-DC40-4E86-A66C-55C6C3A45E77}"/>
    <cellStyle name="Percent 3 4 15 3" xfId="13161" xr:uid="{46569B57-8BC8-4987-9C99-50F2BE6CA67E}"/>
    <cellStyle name="Percent 3 4 15 3 2" xfId="32961" xr:uid="{CA2101B7-D06F-4C74-95CB-90387FC3666C}"/>
    <cellStyle name="Percent 3 4 15 3 2 2" xfId="32962" xr:uid="{7D19CB10-9635-4905-8AFF-A1093AAE1645}"/>
    <cellStyle name="Percent 3 4 15 3 2 2 2" xfId="52245" xr:uid="{93F0214F-B9F9-4541-8B28-92257FB70602}"/>
    <cellStyle name="Percent 3 4 15 3 2 3" xfId="52246" xr:uid="{52007B3F-4FFF-4C0C-88A4-737E09385F4F}"/>
    <cellStyle name="Percent 3 4 15 3 2 4" xfId="52244" xr:uid="{8589C3A1-BDB6-4FA6-8E35-D28E1AB1BB30}"/>
    <cellStyle name="Percent 3 4 15 3 3" xfId="32963" xr:uid="{A03AC00A-FD20-4240-BE45-6A8D8D50805C}"/>
    <cellStyle name="Percent 3 4 15 3 3 2" xfId="32964" xr:uid="{1D94D7EA-961D-45E1-99AC-9CAF2D787EC3}"/>
    <cellStyle name="Percent 3 4 15 3 3 2 2" xfId="52248" xr:uid="{7D129924-7FDB-4A15-B921-4A64ED0D4621}"/>
    <cellStyle name="Percent 3 4 15 3 3 3" xfId="52249" xr:uid="{AD2CA0C1-395F-4EDC-9778-E3864E915BA2}"/>
    <cellStyle name="Percent 3 4 15 3 3 4" xfId="52247" xr:uid="{87911984-2218-4AEC-B261-9232CC0FDFAE}"/>
    <cellStyle name="Percent 3 4 15 3 4" xfId="32965" xr:uid="{08E1682C-A2AC-4BC6-B236-488B9861C1C8}"/>
    <cellStyle name="Percent 3 4 15 3 4 2" xfId="52250" xr:uid="{A4078ABE-577E-41CD-BF59-E7660B07352B}"/>
    <cellStyle name="Percent 3 4 15 3 5" xfId="52251" xr:uid="{3F0B87AD-7BAC-4977-9CFF-087DE309CCD8}"/>
    <cellStyle name="Percent 3 4 15 3 6" xfId="52243" xr:uid="{D2329CF5-8262-4A49-B636-73EC250B0E13}"/>
    <cellStyle name="Percent 3 4 15 3 7" xfId="32960" xr:uid="{3A57A87E-B5D0-46F4-AEC8-2399B5CB1E54}"/>
    <cellStyle name="Percent 3 4 15 4" xfId="15879" xr:uid="{B224DB68-0B70-4AD0-A321-35BD97BD10B1}"/>
    <cellStyle name="Percent 3 4 15 4 2" xfId="32967" xr:uid="{AB1E3F37-A487-45EC-8380-A24BE3CB292B}"/>
    <cellStyle name="Percent 3 4 15 4 2 2" xfId="52253" xr:uid="{D4706D34-06C1-40BA-BF85-EA4820F4798B}"/>
    <cellStyle name="Percent 3 4 15 4 3" xfId="52254" xr:uid="{7F21D722-D2F1-47C3-9CB6-80C2A1103B40}"/>
    <cellStyle name="Percent 3 4 15 4 4" xfId="52252" xr:uid="{F0D1BB1E-4B69-4C4A-A18E-69810A2E5AB0}"/>
    <cellStyle name="Percent 3 4 15 4 5" xfId="32966" xr:uid="{111275F9-809F-4A4A-B838-54204D177D0B}"/>
    <cellStyle name="Percent 3 4 15 5" xfId="19090" xr:uid="{9EB62997-CA53-4582-8289-F38837526117}"/>
    <cellStyle name="Percent 3 4 15 5 2" xfId="32969" xr:uid="{1F862E8F-683E-4E9C-B4A6-A441E88C6CB3}"/>
    <cellStyle name="Percent 3 4 15 5 2 2" xfId="52256" xr:uid="{3D18212B-3432-46E3-882E-62BB4AF94AFC}"/>
    <cellStyle name="Percent 3 4 15 5 3" xfId="52257" xr:uid="{FCD62721-AC2C-4D17-BC44-1728C4497C84}"/>
    <cellStyle name="Percent 3 4 15 5 4" xfId="52255" xr:uid="{395AC612-3C45-4065-BF28-9D7D12F55F22}"/>
    <cellStyle name="Percent 3 4 15 5 5" xfId="32968" xr:uid="{9B2BDDB4-0157-4CB1-8286-5C5EAC7D4C9A}"/>
    <cellStyle name="Percent 3 4 15 6" xfId="11898" xr:uid="{C5D5184F-2230-4938-A672-C34CE833CB96}"/>
    <cellStyle name="Percent 3 4 15 6 2" xfId="52258" xr:uid="{E899427F-DF37-4C43-9C6B-EBACEF0B3B8D}"/>
    <cellStyle name="Percent 3 4 15 6 3" xfId="32970" xr:uid="{EE44673E-5EAB-4AF0-9830-787DD4F6F338}"/>
    <cellStyle name="Percent 3 4 15 7" xfId="32971" xr:uid="{63986AC8-D8B8-4DAF-BFBF-87245D55BB82}"/>
    <cellStyle name="Percent 3 4 15 7 2" xfId="52259" xr:uid="{3C101DDD-EABD-4816-B93F-D71D42BDECCC}"/>
    <cellStyle name="Percent 3 4 15 8" xfId="32952" xr:uid="{54CDF150-D013-43B6-8430-BD45AF4B98CE}"/>
    <cellStyle name="Percent 3 4 15 8 2" xfId="52260" xr:uid="{1A8675B5-744C-4031-A686-4141840745C8}"/>
    <cellStyle name="Percent 3 4 15 9" xfId="52261" xr:uid="{C290BB5A-FF2F-437B-A873-BFE0A4B78153}"/>
    <cellStyle name="Percent 3 4 16" xfId="13162" xr:uid="{95981610-E960-4046-BC0F-A6D00A674817}"/>
    <cellStyle name="Percent 3 4 16 2" xfId="32973" xr:uid="{1BCB824B-F1E0-42A0-88F0-8471B45DAB3F}"/>
    <cellStyle name="Percent 3 4 16 2 2" xfId="32974" xr:uid="{03E23248-BA04-4FE6-B60D-3167857D5D74}"/>
    <cellStyle name="Percent 3 4 16 2 2 2" xfId="52264" xr:uid="{22F6BE98-7796-4D07-B392-5A5A8D244F56}"/>
    <cellStyle name="Percent 3 4 16 2 3" xfId="52265" xr:uid="{0F601033-32E7-4AB6-9D8B-D73D9AFCB3CC}"/>
    <cellStyle name="Percent 3 4 16 2 4" xfId="52263" xr:uid="{1260872E-4654-4415-B433-23EBF8FF9F1F}"/>
    <cellStyle name="Percent 3 4 16 3" xfId="32975" xr:uid="{C8C540B1-A69E-4FD3-94E2-3EE9D061FC81}"/>
    <cellStyle name="Percent 3 4 16 3 2" xfId="32976" xr:uid="{113E70D7-C72F-4FD3-B523-A9F4EBBBD05E}"/>
    <cellStyle name="Percent 3 4 16 3 2 2" xfId="52267" xr:uid="{C8457170-78A3-43C2-888B-87CDB8711A5C}"/>
    <cellStyle name="Percent 3 4 16 3 3" xfId="52268" xr:uid="{AC2F50C5-BB8B-4E40-A70A-0DB177426427}"/>
    <cellStyle name="Percent 3 4 16 3 4" xfId="52266" xr:uid="{ADD0B53B-903F-47FE-93CB-EBAE31F3CAB2}"/>
    <cellStyle name="Percent 3 4 16 4" xfId="32977" xr:uid="{A87EE958-4724-45A1-94C9-4639C36C415F}"/>
    <cellStyle name="Percent 3 4 16 4 2" xfId="52269" xr:uid="{8085137A-72B4-4028-9C9A-494F3B6C7A3A}"/>
    <cellStyle name="Percent 3 4 16 5" xfId="52270" xr:uid="{552B6007-4E7E-42D8-95C7-EF10B9130161}"/>
    <cellStyle name="Percent 3 4 16 6" xfId="52262" xr:uid="{D57ED983-428D-4988-9DE5-714049F64A1C}"/>
    <cellStyle name="Percent 3 4 16 7" xfId="32972" xr:uid="{D75BF89F-BBD4-4A28-91D1-0CB7AFF13164}"/>
    <cellStyle name="Percent 3 4 17" xfId="13163" xr:uid="{B9304E4F-4DA9-4EE6-AADB-646490A751FE}"/>
    <cellStyle name="Percent 3 4 17 2" xfId="32979" xr:uid="{3204C1B5-576E-496D-BA68-2F7D31AD8B22}"/>
    <cellStyle name="Percent 3 4 17 2 2" xfId="32980" xr:uid="{0373FEB6-DFA4-45BD-A4B9-D1477791F093}"/>
    <cellStyle name="Percent 3 4 17 2 2 2" xfId="52273" xr:uid="{FF3B63C7-DB32-4F3A-ADD9-CB1E72540B96}"/>
    <cellStyle name="Percent 3 4 17 2 3" xfId="52274" xr:uid="{DA1CDC3F-759E-4943-AEBA-18893034812C}"/>
    <cellStyle name="Percent 3 4 17 2 4" xfId="52272" xr:uid="{FDAFAB52-4EFA-4427-BBEB-731DCDE62298}"/>
    <cellStyle name="Percent 3 4 17 3" xfId="32981" xr:uid="{E1A6C7DD-3FF0-4E7C-B8AF-3ADB8F7E3809}"/>
    <cellStyle name="Percent 3 4 17 3 2" xfId="32982" xr:uid="{3E3CFDFC-AEFA-4596-9628-33BE17A1EE1E}"/>
    <cellStyle name="Percent 3 4 17 3 2 2" xfId="52276" xr:uid="{75DBBE93-4847-465C-B264-BD8C1FE9F4B9}"/>
    <cellStyle name="Percent 3 4 17 3 3" xfId="52277" xr:uid="{4F8F6D2D-F743-4DBC-A4C2-377F6D414FA2}"/>
    <cellStyle name="Percent 3 4 17 3 4" xfId="52275" xr:uid="{5E16AD15-0DB5-4B26-8F01-099C6F4D2920}"/>
    <cellStyle name="Percent 3 4 17 4" xfId="32983" xr:uid="{23761960-0133-4AB3-919B-AA3F8617C60F}"/>
    <cellStyle name="Percent 3 4 17 4 2" xfId="52278" xr:uid="{95A56A31-C2E7-4FC5-9ACA-9CCE009E163B}"/>
    <cellStyle name="Percent 3 4 17 5" xfId="52279" xr:uid="{1A8AEA29-FB62-4E39-8098-095E88C14D58}"/>
    <cellStyle name="Percent 3 4 17 6" xfId="52271" xr:uid="{8C7DB691-AFE7-4B0D-8234-E5F75C581834}"/>
    <cellStyle name="Percent 3 4 17 7" xfId="32978" xr:uid="{3AD84719-890D-4955-BF1C-A29E87886207}"/>
    <cellStyle name="Percent 3 4 18" xfId="15123" xr:uid="{D052A90F-11E0-48EF-8CDE-58DF689453AA}"/>
    <cellStyle name="Percent 3 4 18 2" xfId="32985" xr:uid="{DE972FCC-2BBF-4A1E-8C69-E776DCDA2FC2}"/>
    <cellStyle name="Percent 3 4 18 2 2" xfId="52281" xr:uid="{325ECF53-17D2-4E26-B48C-431325B3F0F3}"/>
    <cellStyle name="Percent 3 4 18 3" xfId="52282" xr:uid="{C57AC69D-CEEA-4CC6-BAE3-037E1F760A8C}"/>
    <cellStyle name="Percent 3 4 18 4" xfId="52280" xr:uid="{F4EFFFC2-7C42-41D1-893D-52D90E237C4E}"/>
    <cellStyle name="Percent 3 4 18 5" xfId="32984" xr:uid="{1B783576-F7AF-4FF0-9DA7-4D1A3D587FE3}"/>
    <cellStyle name="Percent 3 4 19" xfId="15770" xr:uid="{A6D83DB4-5BFD-48BC-ACFF-F2E276BA6EC3}"/>
    <cellStyle name="Percent 3 4 19 2" xfId="32987" xr:uid="{6533F3D0-23B2-4D40-808D-B88EE22F6754}"/>
    <cellStyle name="Percent 3 4 19 2 2" xfId="52284" xr:uid="{E1EA320C-CC45-43B6-9D06-D06528FBDD7B}"/>
    <cellStyle name="Percent 3 4 19 3" xfId="52285" xr:uid="{FE071614-5434-45C8-AE01-3F41AF57DDDA}"/>
    <cellStyle name="Percent 3 4 19 4" xfId="52283" xr:uid="{3C8FDB35-9CF6-4DF2-A7FA-18E649A2CBDF}"/>
    <cellStyle name="Percent 3 4 19 5" xfId="32986" xr:uid="{3DD7BAF8-F35F-44AB-A75C-8F336E291A3D}"/>
    <cellStyle name="Percent 3 4 2" xfId="200" xr:uid="{1F0A3A51-1127-46A7-B7F3-971CAB9735E6}"/>
    <cellStyle name="Percent 3 4 2 10" xfId="29697" xr:uid="{138D02CB-FEF0-44AF-A899-DD1DABD0808D}"/>
    <cellStyle name="Percent 3 4 2 10 2" xfId="52287" xr:uid="{D56D1AA6-D533-45C7-B9E2-3E09349FDE93}"/>
    <cellStyle name="Percent 3 4 2 11" xfId="52288" xr:uid="{4207FC7D-27A5-4332-B474-5A8FA1F72823}"/>
    <cellStyle name="Percent 3 4 2 12" xfId="52289" xr:uid="{3B0AC654-277C-4D3A-9198-2C1B5B847F71}"/>
    <cellStyle name="Percent 3 4 2 13" xfId="52286" xr:uid="{0B057B22-833D-4415-B693-947B7FC0AE4A}"/>
    <cellStyle name="Percent 3 4 2 2" xfId="2877" xr:uid="{0165BF99-E9EB-46FF-B9DF-83FA0150936B}"/>
    <cellStyle name="Percent 3 4 2 2 2" xfId="13164" xr:uid="{CAA06421-B8C9-4E9D-97D1-613A0400EBA6}"/>
    <cellStyle name="Percent 3 4 2 2 2 2" xfId="32991" xr:uid="{F928C7AD-25F2-4751-A3AA-90E165888433}"/>
    <cellStyle name="Percent 3 4 2 2 2 2 2" xfId="52292" xr:uid="{8201320B-4D7F-4DE6-87F4-8ED4EB82105F}"/>
    <cellStyle name="Percent 3 4 2 2 2 3" xfId="52293" xr:uid="{28CB83D6-F2C7-4F28-84E8-ADFB413A9CF9}"/>
    <cellStyle name="Percent 3 4 2 2 2 4" xfId="52291" xr:uid="{4BF4692D-93D1-480B-84F6-7B329F0DE5BE}"/>
    <cellStyle name="Percent 3 4 2 2 2 5" xfId="32990" xr:uid="{52A3DC1E-D52F-4FAA-BE8A-D76B4B71B96C}"/>
    <cellStyle name="Percent 3 4 2 2 3" xfId="32992" xr:uid="{40059720-02EC-4EEB-A65C-115D640C5AB0}"/>
    <cellStyle name="Percent 3 4 2 2 3 2" xfId="32993" xr:uid="{73E9536C-BDA9-4641-9247-3062CD6E26E4}"/>
    <cellStyle name="Percent 3 4 2 2 3 2 2" xfId="52295" xr:uid="{66D64F29-EA1B-4F1A-BAD6-9311275F804A}"/>
    <cellStyle name="Percent 3 4 2 2 3 3" xfId="52296" xr:uid="{701349B5-D274-4214-A1C9-B4EFD76E117D}"/>
    <cellStyle name="Percent 3 4 2 2 3 4" xfId="52294" xr:uid="{69B78315-7561-4808-BC09-539D010D8D76}"/>
    <cellStyle name="Percent 3 4 2 2 4" xfId="32994" xr:uid="{311CDF1C-FA11-4BEC-80E9-C0FF18E4D826}"/>
    <cellStyle name="Percent 3 4 2 2 4 2" xfId="52297" xr:uid="{BC860AF8-F27D-4F2D-B3FB-F0D7259F0B34}"/>
    <cellStyle name="Percent 3 4 2 2 5" xfId="32995" xr:uid="{4FD3EA02-FC29-495E-846C-9E5F366076F8}"/>
    <cellStyle name="Percent 3 4 2 2 5 2" xfId="52298" xr:uid="{87466AD5-2E3E-46C0-BF47-394A1E0F428B}"/>
    <cellStyle name="Percent 3 4 2 2 6" xfId="52299" xr:uid="{D390D690-FC46-4BF6-9591-2E32D297C03D}"/>
    <cellStyle name="Percent 3 4 2 2 7" xfId="52290" xr:uid="{190DE6CB-79F1-4F7A-B40E-956EA112D13E}"/>
    <cellStyle name="Percent 3 4 2 2 8" xfId="32989" xr:uid="{D0C18E43-4CB8-49C6-AF4B-6EBFBA44C3A7}"/>
    <cellStyle name="Percent 3 4 2 3" xfId="13165" xr:uid="{4C7DA865-8BB1-49C4-B02E-1EC2EB0216CA}"/>
    <cellStyle name="Percent 3 4 2 3 2" xfId="32997" xr:uid="{DCCAFE05-372A-4A6D-93D6-E7F8D4BD6879}"/>
    <cellStyle name="Percent 3 4 2 3 2 2" xfId="32998" xr:uid="{152E26F9-B641-4761-9F19-D50E201D9D74}"/>
    <cellStyle name="Percent 3 4 2 3 2 2 2" xfId="52302" xr:uid="{E328D119-D030-488D-96D6-105A0B5D56B1}"/>
    <cellStyle name="Percent 3 4 2 3 2 3" xfId="52303" xr:uid="{B7A916C8-3E8F-4FFE-B06E-081AAD228489}"/>
    <cellStyle name="Percent 3 4 2 3 2 4" xfId="52301" xr:uid="{550709EB-016D-4FB4-BF67-4328ECF49840}"/>
    <cellStyle name="Percent 3 4 2 3 3" xfId="32999" xr:uid="{241675C8-2343-4497-A05E-A25EA70DC547}"/>
    <cellStyle name="Percent 3 4 2 3 3 2" xfId="33000" xr:uid="{E8A36654-AD66-405D-8D5F-12CD96E98C2F}"/>
    <cellStyle name="Percent 3 4 2 3 3 2 2" xfId="52305" xr:uid="{D7BD44C3-E335-417C-9787-E6D8FE5F3B1E}"/>
    <cellStyle name="Percent 3 4 2 3 3 3" xfId="52306" xr:uid="{89799AF8-428F-4CD1-8E48-32644AC61BD9}"/>
    <cellStyle name="Percent 3 4 2 3 3 4" xfId="52304" xr:uid="{2BC7052A-7B0D-48D7-B293-F56BD3A160AC}"/>
    <cellStyle name="Percent 3 4 2 3 4" xfId="33001" xr:uid="{517B9087-F10B-4297-AAF6-A8FB3BF3B6B8}"/>
    <cellStyle name="Percent 3 4 2 3 4 2" xfId="52307" xr:uid="{28C6BF05-12B1-43C9-8FBF-E0FBBD51EEEE}"/>
    <cellStyle name="Percent 3 4 2 3 5" xfId="52308" xr:uid="{951B6B07-F25B-4DB5-9A45-53A4CA68D125}"/>
    <cellStyle name="Percent 3 4 2 3 6" xfId="52300" xr:uid="{D2A9631B-EC9F-452C-BF91-9CEB281D3854}"/>
    <cellStyle name="Percent 3 4 2 3 7" xfId="32996" xr:uid="{40DC9DF5-26C0-4F92-889F-B8CDC33FF64D}"/>
    <cellStyle name="Percent 3 4 2 4" xfId="13166" xr:uid="{BD1A05FA-002D-4BA5-9C20-B5DC074BEA14}"/>
    <cellStyle name="Percent 3 4 2 4 2" xfId="33003" xr:uid="{C593E1B1-7C28-4E51-8C35-6D35632E94E7}"/>
    <cellStyle name="Percent 3 4 2 4 2 2" xfId="33004" xr:uid="{153B3EA2-6D77-4048-BE9A-8DECD1F94343}"/>
    <cellStyle name="Percent 3 4 2 4 2 2 2" xfId="52311" xr:uid="{6044324F-90CC-4850-BCF9-030C4E84EF4B}"/>
    <cellStyle name="Percent 3 4 2 4 2 3" xfId="52312" xr:uid="{010A773F-9EA2-4802-87D4-645007A9DCAA}"/>
    <cellStyle name="Percent 3 4 2 4 2 4" xfId="52310" xr:uid="{F203526D-968B-4038-A445-12E8823CAAE0}"/>
    <cellStyle name="Percent 3 4 2 4 3" xfId="33005" xr:uid="{10D64793-65AE-4CD4-820B-A5883B589A08}"/>
    <cellStyle name="Percent 3 4 2 4 3 2" xfId="33006" xr:uid="{523BDD08-E467-4118-9B25-37980A83A823}"/>
    <cellStyle name="Percent 3 4 2 4 3 2 2" xfId="52314" xr:uid="{C0CB909B-2723-495C-BBB6-E75C0ED0D02D}"/>
    <cellStyle name="Percent 3 4 2 4 3 3" xfId="52315" xr:uid="{2B23CB56-3759-40D2-AC2B-021B5415106C}"/>
    <cellStyle name="Percent 3 4 2 4 3 4" xfId="52313" xr:uid="{3D443F41-2E08-4864-9736-DA446E5B6E30}"/>
    <cellStyle name="Percent 3 4 2 4 4" xfId="33007" xr:uid="{7D3E6518-B6C4-43DE-B3A6-90FF44652844}"/>
    <cellStyle name="Percent 3 4 2 4 4 2" xfId="52316" xr:uid="{1B8A4C40-0E0B-4166-9000-8FC30996E29C}"/>
    <cellStyle name="Percent 3 4 2 4 5" xfId="52317" xr:uid="{EEAB7F9D-3BE7-42E8-91A6-A9C6A8ADF3D8}"/>
    <cellStyle name="Percent 3 4 2 4 6" xfId="52309" xr:uid="{D7BB1977-ED7E-4BE7-B6D8-0E8384B7EEC9}"/>
    <cellStyle name="Percent 3 4 2 4 7" xfId="33002" xr:uid="{11B8E0E0-5C48-49A7-9670-8F1FD0412107}"/>
    <cellStyle name="Percent 3 4 2 5" xfId="15353" xr:uid="{8CFD585B-F6ED-4ECE-8C24-386B73D6C05B}"/>
    <cellStyle name="Percent 3 4 2 5 2" xfId="33009" xr:uid="{0094F0A1-5785-4C8D-8A35-73BD7C754659}"/>
    <cellStyle name="Percent 3 4 2 5 2 2" xfId="52319" xr:uid="{ADA93BC1-0602-4D7D-828A-182B1D2878A2}"/>
    <cellStyle name="Percent 3 4 2 5 3" xfId="52320" xr:uid="{C99B9C5A-6217-4314-B4A2-BF28C6F8E643}"/>
    <cellStyle name="Percent 3 4 2 5 4" xfId="52318" xr:uid="{77CCFF99-2473-40BA-B842-58596D74DC98}"/>
    <cellStyle name="Percent 3 4 2 5 5" xfId="33008" xr:uid="{668D0F4B-0C22-492E-ABF7-219A6334156E}"/>
    <cellStyle name="Percent 3 4 2 6" xfId="19263" xr:uid="{2D1F130C-FD13-4DE2-B260-CE678B99E8B2}"/>
    <cellStyle name="Percent 3 4 2 6 2" xfId="33011" xr:uid="{A081A19D-EA50-4116-863C-EEAA24B0DF88}"/>
    <cellStyle name="Percent 3 4 2 6 2 2" xfId="52322" xr:uid="{A407F381-0961-4123-BD58-2FB222A23F95}"/>
    <cellStyle name="Percent 3 4 2 6 3" xfId="52323" xr:uid="{28EB556B-8413-4844-A01B-B17418167B51}"/>
    <cellStyle name="Percent 3 4 2 6 4" xfId="52321" xr:uid="{F9DA0051-6B06-48FE-B2BE-FE25C34D7306}"/>
    <cellStyle name="Percent 3 4 2 6 5" xfId="33010" xr:uid="{5BA55B5C-B569-40BB-9FB4-5166C01E92B9}"/>
    <cellStyle name="Percent 3 4 2 7" xfId="11899" xr:uid="{F79DF6E3-19B3-459D-B38B-86A6730A7CCC}"/>
    <cellStyle name="Percent 3 4 2 7 2" xfId="52324" xr:uid="{3BF370B6-30F4-48B2-9DF8-994033BF322B}"/>
    <cellStyle name="Percent 3 4 2 7 3" xfId="33012" xr:uid="{A99E447A-8861-4591-9868-DDCF1279853D}"/>
    <cellStyle name="Percent 3 4 2 8" xfId="33013" xr:uid="{11150A09-5463-4D0F-B424-8350317FC701}"/>
    <cellStyle name="Percent 3 4 2 8 2" xfId="52325" xr:uid="{7418CA58-EE47-444C-B47C-359BC6A07F60}"/>
    <cellStyle name="Percent 3 4 2 9" xfId="32988" xr:uid="{647D4201-92D0-42DE-8805-0E3CAF69DA29}"/>
    <cellStyle name="Percent 3 4 2 9 2" xfId="52326" xr:uid="{3CD78E5D-D468-48BC-BD34-1E4A319AD2DB}"/>
    <cellStyle name="Percent 3 4 20" xfId="11892" xr:uid="{86AABB6E-1E93-4DAD-A86E-9CFFFD06DD31}"/>
    <cellStyle name="Percent 3 4 20 2" xfId="52327" xr:uid="{B5D27BC5-5893-459E-82A4-45F08A6BAAB4}"/>
    <cellStyle name="Percent 3 4 20 3" xfId="33014" xr:uid="{A7FDAA9D-DE4F-49DD-B646-30699A7A88FE}"/>
    <cellStyle name="Percent 3 4 21" xfId="33015" xr:uid="{EE4C73BB-D1F5-4040-B3AA-E066BE042922}"/>
    <cellStyle name="Percent 3 4 21 2" xfId="52328" xr:uid="{65CA56C8-9DDC-4979-BB11-EFF9D85FA146}"/>
    <cellStyle name="Percent 3 4 22" xfId="32851" xr:uid="{E32CF974-67EB-42F1-8AB3-6D99AF8B01E5}"/>
    <cellStyle name="Percent 3 4 22 2" xfId="52329" xr:uid="{B53955B3-12CB-4E45-9A37-3B6319FA7AB2}"/>
    <cellStyle name="Percent 3 4 23" xfId="29696" xr:uid="{BDBF4ADC-B9FA-48B5-8CBB-D138193939EF}"/>
    <cellStyle name="Percent 3 4 23 2" xfId="52330" xr:uid="{4476F9CC-C856-4DA2-B01C-FD05484D6340}"/>
    <cellStyle name="Percent 3 4 24" xfId="52331" xr:uid="{042BE8D7-5272-4357-AC66-4D503644DF19}"/>
    <cellStyle name="Percent 3 4 25" xfId="52332" xr:uid="{0D1A4301-B650-4D7D-8222-4547F9BE11C7}"/>
    <cellStyle name="Percent 3 4 26" xfId="52069" xr:uid="{6BA60563-FFD8-41C4-9E28-79925BBB6195}"/>
    <cellStyle name="Percent 3 4 3" xfId="1757" xr:uid="{7006F1E4-44E1-4CB9-8597-98BA8724E14B}"/>
    <cellStyle name="Percent 3 4 3 10" xfId="52334" xr:uid="{CA66D2B1-CAC4-4C81-BBC2-B97E70004E9F}"/>
    <cellStyle name="Percent 3 4 3 11" xfId="52335" xr:uid="{5776869C-59CA-4444-B761-EB6AAA193445}"/>
    <cellStyle name="Percent 3 4 3 12" xfId="52336" xr:uid="{590039B5-845C-4E54-A17E-0EC8D99AD9CF}"/>
    <cellStyle name="Percent 3 4 3 13" xfId="52333" xr:uid="{F0E0D1E4-38A4-46A5-9EC1-D7735A469B96}"/>
    <cellStyle name="Percent 3 4 3 2" xfId="13167" xr:uid="{F15E48CA-7D26-4FC5-8DEF-52772B0B3446}"/>
    <cellStyle name="Percent 3 4 3 2 2" xfId="33018" xr:uid="{5161C330-71D7-42E4-B0AA-3AC3E5B91CDD}"/>
    <cellStyle name="Percent 3 4 3 2 2 2" xfId="33019" xr:uid="{F089BBC1-A0E3-46E6-B790-4CEBDD9F87AE}"/>
    <cellStyle name="Percent 3 4 3 2 2 2 2" xfId="52339" xr:uid="{94BA7280-B9B5-4913-9C81-9C22992BA8FF}"/>
    <cellStyle name="Percent 3 4 3 2 2 3" xfId="52340" xr:uid="{4003F034-C851-4A67-910D-EFC1437B67FB}"/>
    <cellStyle name="Percent 3 4 3 2 2 4" xfId="52338" xr:uid="{6A1C6C44-AE18-4FE4-AC38-0C8801E88C88}"/>
    <cellStyle name="Percent 3 4 3 2 3" xfId="33020" xr:uid="{6CDB8B60-2684-4AE0-ACA6-06696CD3D2C2}"/>
    <cellStyle name="Percent 3 4 3 2 3 2" xfId="33021" xr:uid="{8C59863F-46A2-4CCC-92F9-0BFD880F389C}"/>
    <cellStyle name="Percent 3 4 3 2 3 2 2" xfId="52342" xr:uid="{7526BF3F-CF08-4449-9A45-A751DE6DBE16}"/>
    <cellStyle name="Percent 3 4 3 2 3 3" xfId="52343" xr:uid="{27B9C675-B43B-42CC-96D9-37777A79047F}"/>
    <cellStyle name="Percent 3 4 3 2 3 4" xfId="52341" xr:uid="{7ED0EB19-18A8-46ED-9402-0D3970336F9C}"/>
    <cellStyle name="Percent 3 4 3 2 4" xfId="33022" xr:uid="{E3B0BFF3-6462-45BD-B5FC-5DA7C9A4D083}"/>
    <cellStyle name="Percent 3 4 3 2 4 2" xfId="52344" xr:uid="{E6F02643-8B7D-4C6B-8AE7-52EBA24B5280}"/>
    <cellStyle name="Percent 3 4 3 2 5" xfId="33023" xr:uid="{B6B292E5-8E54-4688-A655-4C53C362529F}"/>
    <cellStyle name="Percent 3 4 3 2 5 2" xfId="52345" xr:uid="{201B4104-E139-42F1-A17E-A6C4FE49899C}"/>
    <cellStyle name="Percent 3 4 3 2 6" xfId="52346" xr:uid="{5368F2AE-2CA9-4365-B711-CD5B5666A7EF}"/>
    <cellStyle name="Percent 3 4 3 2 7" xfId="52337" xr:uid="{FA9F3428-1FEB-46B9-84E6-2E76381D2CCB}"/>
    <cellStyle name="Percent 3 4 3 2 8" xfId="33017" xr:uid="{632A6CE5-8BC8-4F6D-9AAD-BFCD1BFC96F0}"/>
    <cellStyle name="Percent 3 4 3 3" xfId="13168" xr:uid="{6A9823F4-C884-4F63-BA64-B42A7C964E13}"/>
    <cellStyle name="Percent 3 4 3 3 2" xfId="33025" xr:uid="{027CC0BD-6066-4C70-868A-E33EE66FF235}"/>
    <cellStyle name="Percent 3 4 3 3 2 2" xfId="33026" xr:uid="{C8CF454A-8F9A-482A-90CD-6526CFE0FD36}"/>
    <cellStyle name="Percent 3 4 3 3 2 2 2" xfId="52349" xr:uid="{B4E865A9-8A2B-4A7A-9BEB-989CE56B1BCA}"/>
    <cellStyle name="Percent 3 4 3 3 2 3" xfId="52350" xr:uid="{78F39C59-F139-4E06-8B06-C7B1514484D8}"/>
    <cellStyle name="Percent 3 4 3 3 2 4" xfId="52348" xr:uid="{F75B47D0-D8CB-4B18-A6D5-1B9715C0279D}"/>
    <cellStyle name="Percent 3 4 3 3 3" xfId="33027" xr:uid="{9E0B6F38-FB2B-4872-918A-D018C99AC867}"/>
    <cellStyle name="Percent 3 4 3 3 3 2" xfId="33028" xr:uid="{65CBA7EA-898B-4C13-8707-63EC12F83D2D}"/>
    <cellStyle name="Percent 3 4 3 3 3 2 2" xfId="52352" xr:uid="{FE302B8C-58B6-4FDA-88CE-3436C3514931}"/>
    <cellStyle name="Percent 3 4 3 3 3 3" xfId="52353" xr:uid="{654732A5-9F5C-4144-8754-1DF7E1988C0A}"/>
    <cellStyle name="Percent 3 4 3 3 3 4" xfId="52351" xr:uid="{DA32E88A-DADF-4D1F-9EE6-EA0089D88D73}"/>
    <cellStyle name="Percent 3 4 3 3 4" xfId="33029" xr:uid="{51E28660-7F7C-4E86-93EB-B55683D1E01E}"/>
    <cellStyle name="Percent 3 4 3 3 4 2" xfId="52354" xr:uid="{91F824E6-871A-4FBB-B295-2BD97C230AE9}"/>
    <cellStyle name="Percent 3 4 3 3 5" xfId="52355" xr:uid="{91E26EFC-CF24-4816-B27C-367F4C09ADDF}"/>
    <cellStyle name="Percent 3 4 3 3 6" xfId="52347" xr:uid="{9E8C9BEA-F837-4DC5-A20B-D850BDB5648B}"/>
    <cellStyle name="Percent 3 4 3 3 7" xfId="33024" xr:uid="{4F908919-1E6E-4BC8-800A-3BC3592A5CF8}"/>
    <cellStyle name="Percent 3 4 3 4" xfId="13169" xr:uid="{D54B2924-22F6-4506-9205-E00D15FC3FA3}"/>
    <cellStyle name="Percent 3 4 3 4 2" xfId="33031" xr:uid="{B324D7B9-DDD7-456D-8203-AA2340DBCBB6}"/>
    <cellStyle name="Percent 3 4 3 4 2 2" xfId="33032" xr:uid="{9BB3F526-8D5E-46D5-91B0-818CD3D472AF}"/>
    <cellStyle name="Percent 3 4 3 4 2 2 2" xfId="52358" xr:uid="{8AEE2714-8F44-49A9-96FE-1D6C66D6D044}"/>
    <cellStyle name="Percent 3 4 3 4 2 3" xfId="52359" xr:uid="{138B7F11-9229-4289-8DE0-ABE01B039A9D}"/>
    <cellStyle name="Percent 3 4 3 4 2 4" xfId="52357" xr:uid="{B4A02AE1-363B-4AC1-AB81-F10BE152D6DB}"/>
    <cellStyle name="Percent 3 4 3 4 3" xfId="33033" xr:uid="{795DAAC0-6746-412D-A258-E6B68AC4957D}"/>
    <cellStyle name="Percent 3 4 3 4 3 2" xfId="33034" xr:uid="{8F03738A-F25E-447C-8479-86166190DCDB}"/>
    <cellStyle name="Percent 3 4 3 4 3 2 2" xfId="52361" xr:uid="{4976A922-9729-4D5E-A69F-00051FAE5530}"/>
    <cellStyle name="Percent 3 4 3 4 3 3" xfId="52362" xr:uid="{B34E4CB7-7793-4B91-A605-93E83C8E9F28}"/>
    <cellStyle name="Percent 3 4 3 4 3 4" xfId="52360" xr:uid="{F70B6134-86F3-4BAE-95B7-2D2361166140}"/>
    <cellStyle name="Percent 3 4 3 4 4" xfId="33035" xr:uid="{9208E57F-8933-4584-8285-A49BD8079BA5}"/>
    <cellStyle name="Percent 3 4 3 4 4 2" xfId="52363" xr:uid="{82D661B6-1D40-40E5-8258-FD067E8D9036}"/>
    <cellStyle name="Percent 3 4 3 4 5" xfId="52364" xr:uid="{3B13E774-7E0D-4406-A9B5-1C12AC3C93C0}"/>
    <cellStyle name="Percent 3 4 3 4 6" xfId="52356" xr:uid="{A2B1ACF5-28D5-4753-AD69-7D3B0330846B}"/>
    <cellStyle name="Percent 3 4 3 4 7" xfId="33030" xr:uid="{470DB99C-26E7-486B-B177-9695BE950A9A}"/>
    <cellStyle name="Percent 3 4 3 5" xfId="15354" xr:uid="{E2CE6044-3393-4018-B6FD-208E4980E47B}"/>
    <cellStyle name="Percent 3 4 3 5 2" xfId="33037" xr:uid="{415657FF-CF6B-4CB9-8C05-187325074CAE}"/>
    <cellStyle name="Percent 3 4 3 5 2 2" xfId="52366" xr:uid="{C221FD33-ED25-4DC6-8B42-D527FDBCAFD2}"/>
    <cellStyle name="Percent 3 4 3 5 3" xfId="52367" xr:uid="{6289D45D-E565-48C3-AAA0-DEFDD231CF27}"/>
    <cellStyle name="Percent 3 4 3 5 4" xfId="52365" xr:uid="{F070F994-93ED-4CB6-A97A-7D8B46B0DA09}"/>
    <cellStyle name="Percent 3 4 3 5 5" xfId="33036" xr:uid="{015B7566-FDF1-4856-9B23-E8058F3A1F23}"/>
    <cellStyle name="Percent 3 4 3 6" xfId="19409" xr:uid="{899E1111-4447-43D9-A97F-E5D317D040F8}"/>
    <cellStyle name="Percent 3 4 3 6 2" xfId="33039" xr:uid="{0C7A87F2-FB34-43DC-8F27-28E82D5AF794}"/>
    <cellStyle name="Percent 3 4 3 6 2 2" xfId="52369" xr:uid="{E9D45877-A70C-4782-9074-00D82C4A0277}"/>
    <cellStyle name="Percent 3 4 3 6 3" xfId="52370" xr:uid="{36271EEB-09CF-4904-8F47-8089799337A6}"/>
    <cellStyle name="Percent 3 4 3 6 4" xfId="52368" xr:uid="{D0508766-5F7D-4D4C-89D5-EB6483945AC2}"/>
    <cellStyle name="Percent 3 4 3 6 5" xfId="33038" xr:uid="{89CAF3A8-D6AA-4AC7-BFA3-DEF92E0AAABF}"/>
    <cellStyle name="Percent 3 4 3 7" xfId="11900" xr:uid="{AA9EE79F-885C-4656-8560-030F35D5E7A9}"/>
    <cellStyle name="Percent 3 4 3 7 2" xfId="52371" xr:uid="{5A5D52AB-8FF9-4BFE-987E-DE0943166EDC}"/>
    <cellStyle name="Percent 3 4 3 7 3" xfId="33040" xr:uid="{6869ABDA-D9D9-4855-9697-423DB381029B}"/>
    <cellStyle name="Percent 3 4 3 8" xfId="33041" xr:uid="{EADF5A2E-F586-417C-B845-43D93345E104}"/>
    <cellStyle name="Percent 3 4 3 8 2" xfId="52372" xr:uid="{9B4E565C-F3D5-433E-9803-4C6E0C617837}"/>
    <cellStyle name="Percent 3 4 3 9" xfId="33016" xr:uid="{0392C9D6-2823-4CD3-839F-6CB5D4F7DF0D}"/>
    <cellStyle name="Percent 3 4 3 9 2" xfId="52373" xr:uid="{D3903312-8CD2-43A8-9267-C98B4F83E38A}"/>
    <cellStyle name="Percent 3 4 4" xfId="4607" xr:uid="{8517C0FC-F296-4247-97C8-8B3DA2E803B2}"/>
    <cellStyle name="Percent 3 4 4 10" xfId="52375" xr:uid="{B85C64FC-AFD8-4697-9C52-4C25B49D4ACC}"/>
    <cellStyle name="Percent 3 4 4 11" xfId="52376" xr:uid="{4F9D7906-DB87-4CE8-8FD6-09D3E26FA2C4}"/>
    <cellStyle name="Percent 3 4 4 12" xfId="52377" xr:uid="{FE28903D-866D-448B-805A-340B5A912CCE}"/>
    <cellStyle name="Percent 3 4 4 13" xfId="52374" xr:uid="{C77609D8-CACE-42C2-9B88-CB2BE7D93DC9}"/>
    <cellStyle name="Percent 3 4 4 2" xfId="6947" xr:uid="{A1D98975-1DE1-4AE3-B85D-FA70B9FB85B7}"/>
    <cellStyle name="Percent 3 4 4 2 10" xfId="52378" xr:uid="{24E69070-8024-4315-9021-3A4A7170DD8F}"/>
    <cellStyle name="Percent 3 4 4 2 2" xfId="15880" xr:uid="{58DBAED5-E0F3-4993-896E-9C412122ACA9}"/>
    <cellStyle name="Percent 3 4 4 2 2 2" xfId="33045" xr:uid="{A6C937A8-3CB2-4158-BC48-0A2702874A2D}"/>
    <cellStyle name="Percent 3 4 4 2 2 2 2" xfId="52380" xr:uid="{4E24645D-6CD9-45F6-9758-60962833A04E}"/>
    <cellStyle name="Percent 3 4 4 2 2 3" xfId="52381" xr:uid="{E1CFF93D-7D8D-4C34-B21E-50AF9544751F}"/>
    <cellStyle name="Percent 3 4 4 2 2 4" xfId="52379" xr:uid="{BA3A2965-0144-4FED-A46D-040619CA2168}"/>
    <cellStyle name="Percent 3 4 4 2 2 5" xfId="33044" xr:uid="{25B86EAB-8E43-4E18-8BFF-960E9119FB08}"/>
    <cellStyle name="Percent 3 4 4 2 3" xfId="16674" xr:uid="{665251F8-3B01-4F20-8932-7AF3A9DE83D4}"/>
    <cellStyle name="Percent 3 4 4 2 3 2" xfId="33047" xr:uid="{007568EB-46EC-431F-A81A-7DA99FBC2A67}"/>
    <cellStyle name="Percent 3 4 4 2 3 2 2" xfId="52383" xr:uid="{C958CB95-988C-475B-BE49-35945AED238C}"/>
    <cellStyle name="Percent 3 4 4 2 3 3" xfId="52384" xr:uid="{EF5E7EE3-97C8-470B-9C32-DE71AC86AD9A}"/>
    <cellStyle name="Percent 3 4 4 2 3 4" xfId="52382" xr:uid="{378AAFC6-54BF-4E1C-BA41-7DB68025D91C}"/>
    <cellStyle name="Percent 3 4 4 2 3 5" xfId="33046" xr:uid="{5C866440-513D-4DBF-9631-A6F35D6304F6}"/>
    <cellStyle name="Percent 3 4 4 2 4" xfId="11902" xr:uid="{C3673A3E-3731-4929-95E2-D213D50A960F}"/>
    <cellStyle name="Percent 3 4 4 2 4 2" xfId="52385" xr:uid="{5FE7AA90-B407-4FD3-A9D1-61A5FC16645B}"/>
    <cellStyle name="Percent 3 4 4 2 4 3" xfId="33048" xr:uid="{A589A20B-B740-41C3-A17A-42C6A7D2AE41}"/>
    <cellStyle name="Percent 3 4 4 2 5" xfId="33049" xr:uid="{C1937FB9-1817-4DB5-AD5D-5DB71DE43CC2}"/>
    <cellStyle name="Percent 3 4 4 2 5 2" xfId="52386" xr:uid="{7E6F522A-2F5F-4724-A412-B576FD058E80}"/>
    <cellStyle name="Percent 3 4 4 2 6" xfId="33043" xr:uid="{7D154493-9981-42F9-9ED8-1E3B0B83371F}"/>
    <cellStyle name="Percent 3 4 4 2 6 2" xfId="52387" xr:uid="{F90430E5-70DF-4572-A3AD-0A329BF46743}"/>
    <cellStyle name="Percent 3 4 4 2 7" xfId="52388" xr:uid="{F1CD7E23-E64B-4C07-A1DA-770081C35A69}"/>
    <cellStyle name="Percent 3 4 4 2 8" xfId="52389" xr:uid="{2D8B0179-B706-47B5-8DC8-65435DD70968}"/>
    <cellStyle name="Percent 3 4 4 2 9" xfId="52390" xr:uid="{4930E8D4-24D8-4EA5-9DA0-C949408AC766}"/>
    <cellStyle name="Percent 3 4 4 3" xfId="13170" xr:uid="{685AC016-9B96-4FA6-892F-0503944E4D3E}"/>
    <cellStyle name="Percent 3 4 4 3 2" xfId="33051" xr:uid="{803DF65B-D425-4418-8630-315E7071A0D7}"/>
    <cellStyle name="Percent 3 4 4 3 2 2" xfId="33052" xr:uid="{466ACAD8-F860-43B9-A8BC-BB5B7B9DADD2}"/>
    <cellStyle name="Percent 3 4 4 3 2 2 2" xfId="52393" xr:uid="{18402282-05CC-4062-8C05-AE70B759B7E5}"/>
    <cellStyle name="Percent 3 4 4 3 2 3" xfId="52394" xr:uid="{42E64532-FF84-4502-98B5-DA3CF4CA1C15}"/>
    <cellStyle name="Percent 3 4 4 3 2 4" xfId="52392" xr:uid="{563C19B7-E108-46D4-9F61-BB982654FC7D}"/>
    <cellStyle name="Percent 3 4 4 3 3" xfId="33053" xr:uid="{55428E6B-9133-4191-AEC9-F5EFE8D9B9A2}"/>
    <cellStyle name="Percent 3 4 4 3 3 2" xfId="33054" xr:uid="{769C65C2-A558-44DE-A3E3-CCE5A978751C}"/>
    <cellStyle name="Percent 3 4 4 3 3 2 2" xfId="52396" xr:uid="{070DAD0A-2DFC-4BDB-8910-43C0C8CE34AC}"/>
    <cellStyle name="Percent 3 4 4 3 3 3" xfId="52397" xr:uid="{47BFF973-A25F-4A32-933D-E2DFDD035792}"/>
    <cellStyle name="Percent 3 4 4 3 3 4" xfId="52395" xr:uid="{1E734BE1-4638-4FB8-88C0-761DD2896D0F}"/>
    <cellStyle name="Percent 3 4 4 3 4" xfId="33055" xr:uid="{A4116224-186E-4D9D-BBC9-EB4D38B2DBF5}"/>
    <cellStyle name="Percent 3 4 4 3 4 2" xfId="52398" xr:uid="{3CB5896A-0401-414F-A62B-E481CFD342A4}"/>
    <cellStyle name="Percent 3 4 4 3 5" xfId="52399" xr:uid="{94ADC250-2ADD-4655-A4E1-C86BD2C9BA6E}"/>
    <cellStyle name="Percent 3 4 4 3 6" xfId="52391" xr:uid="{6CAC45EF-803A-4ED0-8316-205AD748BC05}"/>
    <cellStyle name="Percent 3 4 4 3 7" xfId="33050" xr:uid="{EF5A2AAD-7FBC-4DAD-8F4B-7AA9FBA8E7D2}"/>
    <cellStyle name="Percent 3 4 4 4" xfId="13171" xr:uid="{D44389F6-13A4-449F-8F57-A7200EFF6163}"/>
    <cellStyle name="Percent 3 4 4 4 2" xfId="33057" xr:uid="{1C4C3F55-9150-4C04-97E4-9D4F4259E939}"/>
    <cellStyle name="Percent 3 4 4 4 2 2" xfId="33058" xr:uid="{4E7A9FDC-B299-4940-B921-2CBFB13C78E4}"/>
    <cellStyle name="Percent 3 4 4 4 2 2 2" xfId="52402" xr:uid="{69EB2E33-4227-46DE-9A0F-56A35E681190}"/>
    <cellStyle name="Percent 3 4 4 4 2 3" xfId="52403" xr:uid="{41937EC5-38EF-4298-919A-F388E947676C}"/>
    <cellStyle name="Percent 3 4 4 4 2 4" xfId="52401" xr:uid="{D0C82AC3-0F44-4567-BDD1-FB94DAB833C0}"/>
    <cellStyle name="Percent 3 4 4 4 3" xfId="33059" xr:uid="{4293D0FE-FC39-47B3-9ABA-6FAB89D10BCF}"/>
    <cellStyle name="Percent 3 4 4 4 3 2" xfId="33060" xr:uid="{48179DC3-E58C-48EA-8537-6025291CA72C}"/>
    <cellStyle name="Percent 3 4 4 4 3 2 2" xfId="52405" xr:uid="{62B6240D-7070-4E41-B04C-4F51A89C577D}"/>
    <cellStyle name="Percent 3 4 4 4 3 3" xfId="52406" xr:uid="{A1D008BD-5F68-4AFD-83A9-9E65283A6473}"/>
    <cellStyle name="Percent 3 4 4 4 3 4" xfId="52404" xr:uid="{059DAC56-B4AB-475B-A9F4-30ED271A5115}"/>
    <cellStyle name="Percent 3 4 4 4 4" xfId="33061" xr:uid="{12C69A7A-7660-4514-BB5A-921C2A6352BB}"/>
    <cellStyle name="Percent 3 4 4 4 4 2" xfId="52407" xr:uid="{3DADE4A0-63B4-4B35-83A8-35DE6B2911D8}"/>
    <cellStyle name="Percent 3 4 4 4 5" xfId="52408" xr:uid="{1962A50A-B1F7-4131-BCBA-3F5FE833A571}"/>
    <cellStyle name="Percent 3 4 4 4 6" xfId="52400" xr:uid="{73689504-CDE6-4737-9214-75561B3B6A15}"/>
    <cellStyle name="Percent 3 4 4 4 7" xfId="33056" xr:uid="{D80F2B89-FC93-4795-8071-FD1D7EEAA4F0}"/>
    <cellStyle name="Percent 3 4 4 5" xfId="15393" xr:uid="{3A6EDBD3-98F3-4B47-9220-A41F06488823}"/>
    <cellStyle name="Percent 3 4 4 5 2" xfId="33063" xr:uid="{53CD6709-4BFD-4C52-8CDC-AD046D3EED00}"/>
    <cellStyle name="Percent 3 4 4 5 2 2" xfId="52410" xr:uid="{F81734D3-A675-4F48-82D9-1F6ADCBDBE3B}"/>
    <cellStyle name="Percent 3 4 4 5 3" xfId="52411" xr:uid="{CBA0A3B5-4151-489E-9692-FD51B7925482}"/>
    <cellStyle name="Percent 3 4 4 5 4" xfId="52409" xr:uid="{F3AA646A-A9B2-41D0-A625-FE2CC6F3CE00}"/>
    <cellStyle name="Percent 3 4 4 5 5" xfId="33062" xr:uid="{A1CF5CA5-C00E-42B6-8962-8DFE024F6633}"/>
    <cellStyle name="Percent 3 4 4 6" xfId="17229" xr:uid="{E0D65FB0-3E69-4F44-B51B-19F9ED95008F}"/>
    <cellStyle name="Percent 3 4 4 6 2" xfId="33065" xr:uid="{908028E8-005C-4119-A484-BDCAD6D7B40D}"/>
    <cellStyle name="Percent 3 4 4 6 2 2" xfId="52413" xr:uid="{E637FE93-048F-4A4D-9684-032F8A467064}"/>
    <cellStyle name="Percent 3 4 4 6 3" xfId="52414" xr:uid="{9BF82AEC-FB7C-4CFE-B4F4-35C773A5AC49}"/>
    <cellStyle name="Percent 3 4 4 6 4" xfId="52412" xr:uid="{34611B2A-10FA-4FF1-8E92-6C901CC28C5E}"/>
    <cellStyle name="Percent 3 4 4 6 5" xfId="33064" xr:uid="{3AC3D370-440C-47BE-B0E0-D0AAEB2F7093}"/>
    <cellStyle name="Percent 3 4 4 7" xfId="11901" xr:uid="{2A5035D8-C4AA-4EAB-AD71-DDA98599265C}"/>
    <cellStyle name="Percent 3 4 4 7 2" xfId="52415" xr:uid="{3FE5300F-FA5E-463B-A0F8-3A60A606D4CA}"/>
    <cellStyle name="Percent 3 4 4 7 3" xfId="33066" xr:uid="{59213AB6-AD0E-4FB8-8529-B186682BD79D}"/>
    <cellStyle name="Percent 3 4 4 8" xfId="33067" xr:uid="{ABB8D416-680E-4186-AE1B-260B72EC9BA1}"/>
    <cellStyle name="Percent 3 4 4 8 2" xfId="52416" xr:uid="{E3A70890-35B1-44DA-883E-DB12E5C0ADBC}"/>
    <cellStyle name="Percent 3 4 4 9" xfId="33042" xr:uid="{8C234F25-4B66-432F-8D71-55B55DB855FB}"/>
    <cellStyle name="Percent 3 4 4 9 2" xfId="52417" xr:uid="{77A57A58-DE13-422A-B157-6675CC1EE815}"/>
    <cellStyle name="Percent 3 4 5" xfId="6948" xr:uid="{6026274A-331C-469A-A90A-55B15EFA73C9}"/>
    <cellStyle name="Percent 3 4 5 10" xfId="52419" xr:uid="{5D77F6EE-E026-4696-9EBA-C6A291E99404}"/>
    <cellStyle name="Percent 3 4 5 11" xfId="52420" xr:uid="{9FDA27BE-B330-4099-B27C-B9FB704C96E2}"/>
    <cellStyle name="Percent 3 4 5 12" xfId="52421" xr:uid="{1D6E5AAF-BC4F-4DE1-9C97-00F8EE331EE6}"/>
    <cellStyle name="Percent 3 4 5 13" xfId="52418" xr:uid="{8767ABE7-CAD9-4395-AFD3-59FC126679A4}"/>
    <cellStyle name="Percent 3 4 5 2" xfId="13172" xr:uid="{1F2BBADE-0517-44CE-AAE8-AB469B664663}"/>
    <cellStyle name="Percent 3 4 5 2 2" xfId="33070" xr:uid="{756937D6-94A6-459E-8444-1BB6DD3513D4}"/>
    <cellStyle name="Percent 3 4 5 2 2 2" xfId="33071" xr:uid="{7629DDF8-4D88-437E-80D0-53BC96B8C7DA}"/>
    <cellStyle name="Percent 3 4 5 2 2 2 2" xfId="52424" xr:uid="{307B3334-164B-43BD-BFFB-A9C9313CE1E5}"/>
    <cellStyle name="Percent 3 4 5 2 2 3" xfId="52425" xr:uid="{2624C003-4885-45D7-B9B9-32111EF0EB02}"/>
    <cellStyle name="Percent 3 4 5 2 2 4" xfId="52423" xr:uid="{DE3D1FAA-43AC-4BD5-AB0C-5C56EE713531}"/>
    <cellStyle name="Percent 3 4 5 2 3" xfId="33072" xr:uid="{0D9717E5-EF7A-4332-BD5B-F1ACCBC5B1BB}"/>
    <cellStyle name="Percent 3 4 5 2 3 2" xfId="33073" xr:uid="{0C613B3A-927A-44B6-B39A-CA3DD5EB467B}"/>
    <cellStyle name="Percent 3 4 5 2 3 2 2" xfId="52427" xr:uid="{0CBE107F-33DA-4964-9C9B-82CB4742FA77}"/>
    <cellStyle name="Percent 3 4 5 2 3 3" xfId="52428" xr:uid="{41940FBC-D77E-4D6B-BDF6-10FFB3F6F403}"/>
    <cellStyle name="Percent 3 4 5 2 3 4" xfId="52426" xr:uid="{2E21FA11-1977-4450-9A40-330B2690A93A}"/>
    <cellStyle name="Percent 3 4 5 2 4" xfId="33074" xr:uid="{8BA9F091-FEBB-4F49-94E0-156D416126D4}"/>
    <cellStyle name="Percent 3 4 5 2 4 2" xfId="52429" xr:uid="{031BDC53-1AAF-4FB9-92D7-D02C8E92A77F}"/>
    <cellStyle name="Percent 3 4 5 2 5" xfId="33075" xr:uid="{C728EE54-4283-4C74-9722-AE35930EAB49}"/>
    <cellStyle name="Percent 3 4 5 2 5 2" xfId="52430" xr:uid="{8341ED30-9FAC-4548-B244-FDE1A1F00ECD}"/>
    <cellStyle name="Percent 3 4 5 2 6" xfId="52431" xr:uid="{0E1E35FD-A24D-4B88-9495-F49B38EBADE6}"/>
    <cellStyle name="Percent 3 4 5 2 7" xfId="52422" xr:uid="{59597754-F823-4721-BBC6-3106D0D9C6E0}"/>
    <cellStyle name="Percent 3 4 5 2 8" xfId="33069" xr:uid="{48B6543F-C599-43B6-A306-DEC932DAD4EB}"/>
    <cellStyle name="Percent 3 4 5 3" xfId="13173" xr:uid="{D216FEA1-B9F7-4B57-9B96-A64A2D029BE6}"/>
    <cellStyle name="Percent 3 4 5 3 2" xfId="33077" xr:uid="{A393A718-69E2-4E88-AA54-69FC037459E0}"/>
    <cellStyle name="Percent 3 4 5 3 2 2" xfId="33078" xr:uid="{6894E6F6-B7C4-44A5-B44D-C4B939874B98}"/>
    <cellStyle name="Percent 3 4 5 3 2 2 2" xfId="52434" xr:uid="{8D2A37CE-8F5C-4757-8AF6-8B65CEFE8BB0}"/>
    <cellStyle name="Percent 3 4 5 3 2 3" xfId="52435" xr:uid="{32B1E947-9C2D-46EA-9121-24698E3E91A8}"/>
    <cellStyle name="Percent 3 4 5 3 2 4" xfId="52433" xr:uid="{CEE239EA-57FF-4249-9DC5-F835C506774A}"/>
    <cellStyle name="Percent 3 4 5 3 3" xfId="33079" xr:uid="{DBB9301C-C273-478E-B27F-D67C08B1B351}"/>
    <cellStyle name="Percent 3 4 5 3 3 2" xfId="33080" xr:uid="{663DFDE3-2906-4854-95AC-784870D166CD}"/>
    <cellStyle name="Percent 3 4 5 3 3 2 2" xfId="52437" xr:uid="{33878BC0-6333-4B5F-925E-1C31F06E76D9}"/>
    <cellStyle name="Percent 3 4 5 3 3 3" xfId="52438" xr:uid="{9E2E4190-8698-4CDD-9604-451C41CFAC78}"/>
    <cellStyle name="Percent 3 4 5 3 3 4" xfId="52436" xr:uid="{4FF095F8-35A7-4BC9-AF4A-A39B767968F7}"/>
    <cellStyle name="Percent 3 4 5 3 4" xfId="33081" xr:uid="{7A1329AC-F540-4897-AEE8-692A9C81F2C9}"/>
    <cellStyle name="Percent 3 4 5 3 4 2" xfId="52439" xr:uid="{72B4DF48-A5C9-4515-B89A-7C23C999B1DF}"/>
    <cellStyle name="Percent 3 4 5 3 5" xfId="52440" xr:uid="{B34274B8-1978-4625-8990-F738F1B228ED}"/>
    <cellStyle name="Percent 3 4 5 3 6" xfId="52432" xr:uid="{A4DB852C-639C-4D5B-B182-CE1653FCA864}"/>
    <cellStyle name="Percent 3 4 5 3 7" xfId="33076" xr:uid="{A808F9BE-9396-47DE-AA7B-F06C3DAC2BBA}"/>
    <cellStyle name="Percent 3 4 5 4" xfId="13174" xr:uid="{1DA8E117-282B-402E-95BA-AF1CC3B103DB}"/>
    <cellStyle name="Percent 3 4 5 4 2" xfId="33083" xr:uid="{B231DFBD-E146-4E58-950B-30569A9C8843}"/>
    <cellStyle name="Percent 3 4 5 4 2 2" xfId="33084" xr:uid="{FB961674-1058-4670-AD11-C707C70ED4B1}"/>
    <cellStyle name="Percent 3 4 5 4 2 2 2" xfId="52443" xr:uid="{85AD2271-2CAA-4868-886C-6E83D36D8DB0}"/>
    <cellStyle name="Percent 3 4 5 4 2 3" xfId="52444" xr:uid="{4A5DAAC7-3A02-4AA9-9FBE-B020DC79B3B0}"/>
    <cellStyle name="Percent 3 4 5 4 2 4" xfId="52442" xr:uid="{FB5A3A28-400E-4BAA-B1F6-1A34731B6965}"/>
    <cellStyle name="Percent 3 4 5 4 3" xfId="33085" xr:uid="{CE41F57F-61EB-45AF-AE54-965411FEF0BF}"/>
    <cellStyle name="Percent 3 4 5 4 3 2" xfId="33086" xr:uid="{7AC57E73-6764-4CA2-96A1-518C34A47243}"/>
    <cellStyle name="Percent 3 4 5 4 3 2 2" xfId="52446" xr:uid="{5F013E0B-1904-4E27-A3BA-0D3825393356}"/>
    <cellStyle name="Percent 3 4 5 4 3 3" xfId="52447" xr:uid="{70170067-46F2-462D-8C1D-5CA50EBA24C8}"/>
    <cellStyle name="Percent 3 4 5 4 3 4" xfId="52445" xr:uid="{434FE5E2-B5C1-4F7D-ADD3-0A358CCD327A}"/>
    <cellStyle name="Percent 3 4 5 4 4" xfId="33087" xr:uid="{66CDAEDB-B8DD-4392-B116-03782AC72773}"/>
    <cellStyle name="Percent 3 4 5 4 4 2" xfId="52448" xr:uid="{BE54A09D-B476-4204-B587-4DE0F3051B34}"/>
    <cellStyle name="Percent 3 4 5 4 5" xfId="52449" xr:uid="{2512E00D-3454-4A78-A361-2CD3B5D9FE04}"/>
    <cellStyle name="Percent 3 4 5 4 6" xfId="52441" xr:uid="{11D14325-8E07-4D8F-9E5F-EEF0DD1F8B91}"/>
    <cellStyle name="Percent 3 4 5 4 7" xfId="33082" xr:uid="{DEE60B14-4CA6-4AF4-8E3A-8B10107B971B}"/>
    <cellStyle name="Percent 3 4 5 5" xfId="15881" xr:uid="{C6398373-9B59-4FE8-A43D-7842A9BC56B9}"/>
    <cellStyle name="Percent 3 4 5 5 2" xfId="33089" xr:uid="{09D8B74E-B089-40C2-B8A2-83063FDDE34F}"/>
    <cellStyle name="Percent 3 4 5 5 2 2" xfId="52451" xr:uid="{886A66CD-5F7E-468E-B524-228BEAC257E4}"/>
    <cellStyle name="Percent 3 4 5 5 3" xfId="52452" xr:uid="{891FAC13-AACD-42E5-8214-E0144622AA0B}"/>
    <cellStyle name="Percent 3 4 5 5 4" xfId="52450" xr:uid="{83656176-2AF1-4FD2-BDB2-C236A394229F}"/>
    <cellStyle name="Percent 3 4 5 5 5" xfId="33088" xr:uid="{48EB2EC9-88F0-4CEF-9CC0-8CB281C93313}"/>
    <cellStyle name="Percent 3 4 5 6" xfId="17233" xr:uid="{2C9CDBC0-FA7D-46D0-92AD-ACA086175420}"/>
    <cellStyle name="Percent 3 4 5 6 2" xfId="33091" xr:uid="{AC2A18B6-54FE-408A-B065-7B25310E4C0A}"/>
    <cellStyle name="Percent 3 4 5 6 2 2" xfId="52454" xr:uid="{FE328B65-8425-4567-B897-A27C97EAE725}"/>
    <cellStyle name="Percent 3 4 5 6 3" xfId="52455" xr:uid="{6316CC53-B8F7-4EC1-8DB6-0656C20C7D34}"/>
    <cellStyle name="Percent 3 4 5 6 4" xfId="52453" xr:uid="{36E17DB5-4F7F-4F10-B1B3-6EE6E164CB6B}"/>
    <cellStyle name="Percent 3 4 5 6 5" xfId="33090" xr:uid="{B5539F1A-4CB9-4AA7-99B7-7B4CCFAEAB2E}"/>
    <cellStyle name="Percent 3 4 5 7" xfId="11903" xr:uid="{90578DA1-ABBE-40F9-B1DF-02D786CE4EAC}"/>
    <cellStyle name="Percent 3 4 5 7 2" xfId="52456" xr:uid="{F1A9D38D-6769-4CB1-B3E6-FDF1B206F488}"/>
    <cellStyle name="Percent 3 4 5 7 3" xfId="33092" xr:uid="{352EE081-8E58-48AA-A5D1-CDB28AEAEE64}"/>
    <cellStyle name="Percent 3 4 5 8" xfId="33093" xr:uid="{EEE71710-8915-4BB4-AF23-E30B678DA8BB}"/>
    <cellStyle name="Percent 3 4 5 8 2" xfId="52457" xr:uid="{8891280C-3E55-4EBD-96F1-99D4ED665B51}"/>
    <cellStyle name="Percent 3 4 5 9" xfId="33068" xr:uid="{BC29F5E6-C02B-427F-B86F-3A077DBB2EBC}"/>
    <cellStyle name="Percent 3 4 5 9 2" xfId="52458" xr:uid="{22BA9C83-A51C-4281-B615-A207ED359AC1}"/>
    <cellStyle name="Percent 3 4 6" xfId="6949" xr:uid="{7A6CECBD-6211-4BDE-8053-003561D15B25}"/>
    <cellStyle name="Percent 3 4 6 10" xfId="52460" xr:uid="{2EE83D48-F125-48D9-B97D-52BE459C335B}"/>
    <cellStyle name="Percent 3 4 6 11" xfId="52461" xr:uid="{74DD8174-EF55-462D-9263-BA482825C3EF}"/>
    <cellStyle name="Percent 3 4 6 12" xfId="52462" xr:uid="{1CBCD22F-BFD6-4108-B130-A462B531719D}"/>
    <cellStyle name="Percent 3 4 6 13" xfId="52459" xr:uid="{D5943759-DD22-4277-834E-9D54334247FC}"/>
    <cellStyle name="Percent 3 4 6 2" xfId="13175" xr:uid="{D0FD4858-BA18-421D-80B2-37EB1A3FA720}"/>
    <cellStyle name="Percent 3 4 6 2 2" xfId="33096" xr:uid="{E5F6F1D4-E623-4900-9F9C-D992E4742942}"/>
    <cellStyle name="Percent 3 4 6 2 2 2" xfId="33097" xr:uid="{A768E7B1-2292-45E4-AEEB-6BCBB8DB93D5}"/>
    <cellStyle name="Percent 3 4 6 2 2 2 2" xfId="52465" xr:uid="{99E3DEDE-C617-4753-8483-FC8EDEA98111}"/>
    <cellStyle name="Percent 3 4 6 2 2 3" xfId="52466" xr:uid="{1366B267-F238-44DB-8912-7D87477ABE22}"/>
    <cellStyle name="Percent 3 4 6 2 2 4" xfId="52464" xr:uid="{F831B683-A893-4DDF-8F84-62E671630A4E}"/>
    <cellStyle name="Percent 3 4 6 2 3" xfId="33098" xr:uid="{F7E407DD-0A0F-405A-A722-45CA58C89277}"/>
    <cellStyle name="Percent 3 4 6 2 3 2" xfId="33099" xr:uid="{00689968-EAE6-4FC3-8E67-74E318B4298A}"/>
    <cellStyle name="Percent 3 4 6 2 3 2 2" xfId="52468" xr:uid="{3ABEA304-556B-4425-9C23-05BBC15D6C13}"/>
    <cellStyle name="Percent 3 4 6 2 3 3" xfId="52469" xr:uid="{844E35BB-E42E-4199-A1B1-40799438DD04}"/>
    <cellStyle name="Percent 3 4 6 2 3 4" xfId="52467" xr:uid="{ADFE8C3A-1248-49B0-8F7D-A00D18EC11F4}"/>
    <cellStyle name="Percent 3 4 6 2 4" xfId="33100" xr:uid="{07911087-DFC5-4CCB-BF88-034152EBA1D3}"/>
    <cellStyle name="Percent 3 4 6 2 4 2" xfId="52470" xr:uid="{106874AD-3D89-4AA4-83F7-A7708F80B492}"/>
    <cellStyle name="Percent 3 4 6 2 5" xfId="33101" xr:uid="{8B0EACA4-9077-40CE-B081-65C5AE68F3FC}"/>
    <cellStyle name="Percent 3 4 6 2 5 2" xfId="52471" xr:uid="{63D29244-BFDC-43E3-8E92-135B7A5C9FCB}"/>
    <cellStyle name="Percent 3 4 6 2 6" xfId="52472" xr:uid="{77E3A329-CE1A-4D68-847A-94C4843ADD9C}"/>
    <cellStyle name="Percent 3 4 6 2 7" xfId="52463" xr:uid="{742265FA-5B80-44CA-A8CF-67F0CD98FF9C}"/>
    <cellStyle name="Percent 3 4 6 2 8" xfId="33095" xr:uid="{DD7CE047-F189-47BE-8113-F1E5C0CCC915}"/>
    <cellStyle name="Percent 3 4 6 3" xfId="13176" xr:uid="{AC7D6185-21D4-493E-B1DA-8CCC3C077199}"/>
    <cellStyle name="Percent 3 4 6 3 2" xfId="33103" xr:uid="{95A1A55A-ED87-407B-834A-BF626553A787}"/>
    <cellStyle name="Percent 3 4 6 3 2 2" xfId="33104" xr:uid="{180725C3-17B0-4138-9B78-34C7DEE6D455}"/>
    <cellStyle name="Percent 3 4 6 3 2 2 2" xfId="52475" xr:uid="{E55A35B4-CF7D-45AE-AD5C-65B8D782A850}"/>
    <cellStyle name="Percent 3 4 6 3 2 3" xfId="52476" xr:uid="{B8DE592C-ADDC-4C71-969B-9C20E450040D}"/>
    <cellStyle name="Percent 3 4 6 3 2 4" xfId="52474" xr:uid="{ED24D6BB-A3F1-47B4-8246-D93BEB83F520}"/>
    <cellStyle name="Percent 3 4 6 3 3" xfId="33105" xr:uid="{5A50D2D0-1F5E-4DBE-83C1-D53F8D9EB759}"/>
    <cellStyle name="Percent 3 4 6 3 3 2" xfId="33106" xr:uid="{2BBB1CEE-E1EB-4A59-8DDB-67F1A3C96F01}"/>
    <cellStyle name="Percent 3 4 6 3 3 2 2" xfId="52478" xr:uid="{D51416F8-B03B-4DDE-AAFC-79526BAD9498}"/>
    <cellStyle name="Percent 3 4 6 3 3 3" xfId="52479" xr:uid="{0484FD98-8984-49B5-8609-71FD4817D753}"/>
    <cellStyle name="Percent 3 4 6 3 3 4" xfId="52477" xr:uid="{F1A428BB-FADD-4CD7-9964-1DD1A111473A}"/>
    <cellStyle name="Percent 3 4 6 3 4" xfId="33107" xr:uid="{0F0ECFFD-8093-46E4-901A-830125E15E7E}"/>
    <cellStyle name="Percent 3 4 6 3 4 2" xfId="52480" xr:uid="{2D5B5648-3FFE-46C9-8419-F9B313226DC0}"/>
    <cellStyle name="Percent 3 4 6 3 5" xfId="52481" xr:uid="{2FF5EF74-6B12-4305-AC99-B30327490EC7}"/>
    <cellStyle name="Percent 3 4 6 3 6" xfId="52473" xr:uid="{75F8EBD5-1E5A-4C1F-833C-9938926420DC}"/>
    <cellStyle name="Percent 3 4 6 3 7" xfId="33102" xr:uid="{735589B9-B633-4A37-98FC-98E3EF042977}"/>
    <cellStyle name="Percent 3 4 6 4" xfId="13177" xr:uid="{174C93E3-F1EF-4350-ADA4-651AD20EC164}"/>
    <cellStyle name="Percent 3 4 6 4 2" xfId="33109" xr:uid="{144698E9-B3E7-4669-B891-EB6FE7E9AD53}"/>
    <cellStyle name="Percent 3 4 6 4 2 2" xfId="33110" xr:uid="{EF324E2D-220F-40F5-A92D-2CEAAF0822DB}"/>
    <cellStyle name="Percent 3 4 6 4 2 2 2" xfId="52484" xr:uid="{E4577818-B4F3-4030-8064-CAF333AD7ADB}"/>
    <cellStyle name="Percent 3 4 6 4 2 3" xfId="52485" xr:uid="{C5F10A79-410A-4A1E-9C5B-D25227575F0C}"/>
    <cellStyle name="Percent 3 4 6 4 2 4" xfId="52483" xr:uid="{F19D869D-0D0F-4393-86EB-7B1343E15D2C}"/>
    <cellStyle name="Percent 3 4 6 4 3" xfId="33111" xr:uid="{AB390A7F-5268-4318-8BE0-26F6B7A62112}"/>
    <cellStyle name="Percent 3 4 6 4 3 2" xfId="33112" xr:uid="{E7799763-FFC2-4A26-BE24-DA0C69B98982}"/>
    <cellStyle name="Percent 3 4 6 4 3 2 2" xfId="52487" xr:uid="{CE0391C7-D8A7-4A6E-9DB3-AFF8DA6F24C1}"/>
    <cellStyle name="Percent 3 4 6 4 3 3" xfId="52488" xr:uid="{8F42236B-5C70-4F49-BC6A-8DCA52B792A5}"/>
    <cellStyle name="Percent 3 4 6 4 3 4" xfId="52486" xr:uid="{0115963B-F3D4-4F48-8CA4-9F383D362950}"/>
    <cellStyle name="Percent 3 4 6 4 4" xfId="33113" xr:uid="{2C342B79-3471-474C-AA7B-DF5EF0F33102}"/>
    <cellStyle name="Percent 3 4 6 4 4 2" xfId="52489" xr:uid="{3D4535F5-E6F5-4896-BCAE-D5DC8E99BF9D}"/>
    <cellStyle name="Percent 3 4 6 4 5" xfId="52490" xr:uid="{A450DA2A-D9D2-4618-9F3B-77F57B6523A1}"/>
    <cellStyle name="Percent 3 4 6 4 6" xfId="52482" xr:uid="{71B962A2-011D-438A-B833-20A8D42A6DB7}"/>
    <cellStyle name="Percent 3 4 6 4 7" xfId="33108" xr:uid="{D7187863-EFAE-4B51-A034-D0AF84C8D63C}"/>
    <cellStyle name="Percent 3 4 6 5" xfId="15882" xr:uid="{8BA427E6-6FD0-4CB3-90E6-0298FAB7EE2D}"/>
    <cellStyle name="Percent 3 4 6 5 2" xfId="33115" xr:uid="{35252389-CE18-4378-92B2-1AD538162E2C}"/>
    <cellStyle name="Percent 3 4 6 5 2 2" xfId="52492" xr:uid="{8DABD8C6-E58E-4DE6-A38A-5526D395A03E}"/>
    <cellStyle name="Percent 3 4 6 5 3" xfId="52493" xr:uid="{C92CDE9C-AAB4-492C-8F2F-3091E5C1CB7F}"/>
    <cellStyle name="Percent 3 4 6 5 4" xfId="52491" xr:uid="{074A2FEC-6867-484F-8959-2541880D5F52}"/>
    <cellStyle name="Percent 3 4 6 5 5" xfId="33114" xr:uid="{29130A64-0DB7-47BB-8FFF-F52CF1740DFC}"/>
    <cellStyle name="Percent 3 4 6 6" xfId="19521" xr:uid="{76761E27-8B21-4D4B-8C62-4E2F77B58242}"/>
    <cellStyle name="Percent 3 4 6 6 2" xfId="33117" xr:uid="{766EB0F1-5849-4D35-87ED-4641E580D6CC}"/>
    <cellStyle name="Percent 3 4 6 6 2 2" xfId="52495" xr:uid="{31BBE690-134F-4198-B28A-AA3FA220A4F1}"/>
    <cellStyle name="Percent 3 4 6 6 3" xfId="52496" xr:uid="{DAD30BFE-E24D-4089-8A58-0E1DEE96ECF3}"/>
    <cellStyle name="Percent 3 4 6 6 4" xfId="52494" xr:uid="{11632316-C4A1-400D-B4AE-5D944C8EF140}"/>
    <cellStyle name="Percent 3 4 6 6 5" xfId="33116" xr:uid="{BD6AA140-2FDC-4294-A37C-AD8676DA4312}"/>
    <cellStyle name="Percent 3 4 6 7" xfId="11904" xr:uid="{584073BE-D74F-4FDD-8BBC-137353D15E22}"/>
    <cellStyle name="Percent 3 4 6 7 2" xfId="52497" xr:uid="{840B77A6-BEC2-41F0-937E-2020BFE7AAA9}"/>
    <cellStyle name="Percent 3 4 6 7 3" xfId="33118" xr:uid="{646DA40D-C632-4BCB-B1D9-6CB02619C733}"/>
    <cellStyle name="Percent 3 4 6 8" xfId="33119" xr:uid="{F6131EE8-8C98-4F97-A6F4-76BA5365851A}"/>
    <cellStyle name="Percent 3 4 6 8 2" xfId="52498" xr:uid="{0455EAF9-226A-4897-B76B-17A13C07B0BB}"/>
    <cellStyle name="Percent 3 4 6 9" xfId="33094" xr:uid="{BD951234-7993-4B67-8AA6-9FBD3130D10E}"/>
    <cellStyle name="Percent 3 4 6 9 2" xfId="52499" xr:uid="{DE2D40B1-376C-4BEF-9D82-1E9C20810972}"/>
    <cellStyle name="Percent 3 4 7" xfId="6950" xr:uid="{2D8D9C2E-9716-447E-BF3F-F98FC01587D3}"/>
    <cellStyle name="Percent 3 4 7 10" xfId="52501" xr:uid="{967EEB98-EA99-4710-BAEB-1B83739B4288}"/>
    <cellStyle name="Percent 3 4 7 11" xfId="52502" xr:uid="{66FBFA61-00F1-4752-92A9-472FD143A308}"/>
    <cellStyle name="Percent 3 4 7 12" xfId="52503" xr:uid="{E3AC6D94-56F3-4381-B6AB-DD043065D880}"/>
    <cellStyle name="Percent 3 4 7 13" xfId="52500" xr:uid="{879D40EB-9315-412E-BAAE-92A5319B3B37}"/>
    <cellStyle name="Percent 3 4 7 2" xfId="13178" xr:uid="{43B2CA14-7590-4A94-B37C-9888EA5D5A3B}"/>
    <cellStyle name="Percent 3 4 7 2 2" xfId="33122" xr:uid="{965E8F6F-9A99-4FA9-B98D-C3008D693370}"/>
    <cellStyle name="Percent 3 4 7 2 2 2" xfId="33123" xr:uid="{3C65E258-ADFF-4BC1-9C29-D27C324C3138}"/>
    <cellStyle name="Percent 3 4 7 2 2 2 2" xfId="52506" xr:uid="{7AB37D7C-6B4C-4104-9505-299D85B733D0}"/>
    <cellStyle name="Percent 3 4 7 2 2 3" xfId="52507" xr:uid="{548057CE-9FB3-415C-825B-7141804EFFAD}"/>
    <cellStyle name="Percent 3 4 7 2 2 4" xfId="52505" xr:uid="{6618B4B7-AEB7-4D14-8C6D-D05D1EA8FD5E}"/>
    <cellStyle name="Percent 3 4 7 2 3" xfId="33124" xr:uid="{D97A087F-4EE3-4B76-A343-27FDAA6FA918}"/>
    <cellStyle name="Percent 3 4 7 2 3 2" xfId="33125" xr:uid="{A7BA56D5-36D8-4A91-99AF-B9A07911C539}"/>
    <cellStyle name="Percent 3 4 7 2 3 2 2" xfId="52509" xr:uid="{0942AC03-C95E-4C1A-B61F-8787CB90CEF3}"/>
    <cellStyle name="Percent 3 4 7 2 3 3" xfId="52510" xr:uid="{DF65938B-6256-495B-A3B3-39427F22FF60}"/>
    <cellStyle name="Percent 3 4 7 2 3 4" xfId="52508" xr:uid="{BED1334D-AA21-4850-A398-F455BE273344}"/>
    <cellStyle name="Percent 3 4 7 2 4" xfId="33126" xr:uid="{3F6F63A7-9EAB-4A0D-885F-B3BF889AB915}"/>
    <cellStyle name="Percent 3 4 7 2 4 2" xfId="52511" xr:uid="{BC09082F-CD89-4F37-98DB-4BB6AAC74E5A}"/>
    <cellStyle name="Percent 3 4 7 2 5" xfId="33127" xr:uid="{1BB80610-CE4D-410F-A4B6-67D43A005650}"/>
    <cellStyle name="Percent 3 4 7 2 5 2" xfId="52512" xr:uid="{F97C1EE2-2376-4780-9573-BF7CB143808B}"/>
    <cellStyle name="Percent 3 4 7 2 6" xfId="52513" xr:uid="{D78F3724-1D68-4E60-ACE7-D83886BC4B27}"/>
    <cellStyle name="Percent 3 4 7 2 7" xfId="52504" xr:uid="{0366EA95-CC80-4EB4-91ED-159AA8B44C61}"/>
    <cellStyle name="Percent 3 4 7 2 8" xfId="33121" xr:uid="{FDD1AFD2-0C65-473C-8229-5ACE5A54CBFC}"/>
    <cellStyle name="Percent 3 4 7 3" xfId="13179" xr:uid="{AB2B04C8-15F6-466B-8DB9-CED99867D306}"/>
    <cellStyle name="Percent 3 4 7 3 2" xfId="33129" xr:uid="{E706A07E-1DCE-46BC-BE44-6A4E7226CEE1}"/>
    <cellStyle name="Percent 3 4 7 3 2 2" xfId="33130" xr:uid="{324983F9-2C17-42AF-8816-C90F19C19249}"/>
    <cellStyle name="Percent 3 4 7 3 2 2 2" xfId="52516" xr:uid="{F3AE51B9-39BC-4ACD-961E-6E43A65E66B1}"/>
    <cellStyle name="Percent 3 4 7 3 2 3" xfId="52517" xr:uid="{90F78515-8EAD-4699-B88E-D7F25801D25E}"/>
    <cellStyle name="Percent 3 4 7 3 2 4" xfId="52515" xr:uid="{6D22215C-DDCF-43C4-8451-E03BCFDA14B6}"/>
    <cellStyle name="Percent 3 4 7 3 3" xfId="33131" xr:uid="{40F4CDDA-42CB-4608-9072-58133379A11D}"/>
    <cellStyle name="Percent 3 4 7 3 3 2" xfId="33132" xr:uid="{2941AA0F-8EB7-476D-B734-75EA6D5785F6}"/>
    <cellStyle name="Percent 3 4 7 3 3 2 2" xfId="52519" xr:uid="{368F9869-7FF0-40AA-AEB8-2EDBA262528B}"/>
    <cellStyle name="Percent 3 4 7 3 3 3" xfId="52520" xr:uid="{1E50AA33-B731-425D-9B37-C5A45C4597C0}"/>
    <cellStyle name="Percent 3 4 7 3 3 4" xfId="52518" xr:uid="{9DF87A09-19CF-4EE7-BFE7-DED72B1A76BC}"/>
    <cellStyle name="Percent 3 4 7 3 4" xfId="33133" xr:uid="{54A90F87-373E-49ED-8AD7-D6B161808D7D}"/>
    <cellStyle name="Percent 3 4 7 3 4 2" xfId="52521" xr:uid="{FA660CC7-B4D5-4E00-9D56-45FCA0FA5E1F}"/>
    <cellStyle name="Percent 3 4 7 3 5" xfId="52522" xr:uid="{3DECD2D1-8928-4B17-B503-746E0A1542E2}"/>
    <cellStyle name="Percent 3 4 7 3 6" xfId="52514" xr:uid="{52B7F1FA-E7EB-44F4-8042-640F08BFCCA2}"/>
    <cellStyle name="Percent 3 4 7 3 7" xfId="33128" xr:uid="{1B965E98-DB6C-40B2-8AA7-E395C54C1F20}"/>
    <cellStyle name="Percent 3 4 7 4" xfId="13180" xr:uid="{F6087390-2F9E-425F-B35B-08F7E9852E0D}"/>
    <cellStyle name="Percent 3 4 7 4 2" xfId="33135" xr:uid="{66F93D30-65E8-4961-A3D3-60ABE4814653}"/>
    <cellStyle name="Percent 3 4 7 4 2 2" xfId="33136" xr:uid="{E22F232B-04EE-4E38-86B2-76BB6CA59C1D}"/>
    <cellStyle name="Percent 3 4 7 4 2 2 2" xfId="52525" xr:uid="{25B3E82A-CFD7-4259-A728-DFF238C49A65}"/>
    <cellStyle name="Percent 3 4 7 4 2 3" xfId="52526" xr:uid="{6B10FB06-DCBA-407F-86EB-B6931D6A6F8E}"/>
    <cellStyle name="Percent 3 4 7 4 2 4" xfId="52524" xr:uid="{02337D2C-8BBD-4824-B481-1D0B44EA9E2B}"/>
    <cellStyle name="Percent 3 4 7 4 3" xfId="33137" xr:uid="{E6165432-8AC8-49EB-B70E-227DCEC0CC86}"/>
    <cellStyle name="Percent 3 4 7 4 3 2" xfId="33138" xr:uid="{577031D4-3A4D-4A42-BCCA-D6661E477155}"/>
    <cellStyle name="Percent 3 4 7 4 3 2 2" xfId="52528" xr:uid="{3DEB3EE3-F06F-45D3-AA26-CA192E4D9806}"/>
    <cellStyle name="Percent 3 4 7 4 3 3" xfId="52529" xr:uid="{BA1D1F3E-4DB1-48EC-ADEE-28FE1265934B}"/>
    <cellStyle name="Percent 3 4 7 4 3 4" xfId="52527" xr:uid="{B4D90F2B-1E56-4A8B-AAC5-4FE0B096330A}"/>
    <cellStyle name="Percent 3 4 7 4 4" xfId="33139" xr:uid="{9E60ECC0-445F-4D0B-985C-4BBF95CA1AA2}"/>
    <cellStyle name="Percent 3 4 7 4 4 2" xfId="52530" xr:uid="{4D91D1C6-3B06-4654-BA67-DB2316CAD5DB}"/>
    <cellStyle name="Percent 3 4 7 4 5" xfId="52531" xr:uid="{764D9654-5FB2-48F2-B192-D5EAC00A5DED}"/>
    <cellStyle name="Percent 3 4 7 4 6" xfId="52523" xr:uid="{9AF2D3EF-539F-41A6-9143-C005B03F5F07}"/>
    <cellStyle name="Percent 3 4 7 4 7" xfId="33134" xr:uid="{B3E58E20-6326-466F-8CF0-BBC271428193}"/>
    <cellStyle name="Percent 3 4 7 5" xfId="15883" xr:uid="{23EC17FE-E461-4A21-99F5-47E2708792FA}"/>
    <cellStyle name="Percent 3 4 7 5 2" xfId="33141" xr:uid="{EC393B77-AEDE-4C9A-9FCC-B92A6970DBF6}"/>
    <cellStyle name="Percent 3 4 7 5 2 2" xfId="52533" xr:uid="{5E8BD584-5F86-443D-9D8C-5559AF6DD065}"/>
    <cellStyle name="Percent 3 4 7 5 3" xfId="52534" xr:uid="{296E4670-AC94-498D-97E9-5AB048553155}"/>
    <cellStyle name="Percent 3 4 7 5 4" xfId="52532" xr:uid="{A6C663CC-84C7-4381-A064-22F049DA2153}"/>
    <cellStyle name="Percent 3 4 7 5 5" xfId="33140" xr:uid="{C70AF966-1F81-4C47-B390-ED7BC36F3684}"/>
    <cellStyle name="Percent 3 4 7 6" xfId="15832" xr:uid="{B3E60C7E-F258-493E-97D2-03CB13D5DC69}"/>
    <cellStyle name="Percent 3 4 7 6 2" xfId="33143" xr:uid="{D69117B7-8CD1-42C9-929E-C8AA2E6D048E}"/>
    <cellStyle name="Percent 3 4 7 6 2 2" xfId="52536" xr:uid="{136A7804-391F-4B8D-B2F1-400DBCFFBC58}"/>
    <cellStyle name="Percent 3 4 7 6 3" xfId="52537" xr:uid="{3332E03B-CC61-4E22-BCFE-14BF82330AEA}"/>
    <cellStyle name="Percent 3 4 7 6 4" xfId="52535" xr:uid="{6EB4E933-875F-458B-83DB-858AB91778F1}"/>
    <cellStyle name="Percent 3 4 7 6 5" xfId="33142" xr:uid="{48543040-8D7C-4430-B32C-A97315429F5E}"/>
    <cellStyle name="Percent 3 4 7 7" xfId="11905" xr:uid="{B6891490-2036-4902-AAFF-FA4B885AF508}"/>
    <cellStyle name="Percent 3 4 7 7 2" xfId="52538" xr:uid="{78EB754B-E3ED-4119-9CDD-86E832F14EDF}"/>
    <cellStyle name="Percent 3 4 7 7 3" xfId="33144" xr:uid="{AA931C85-F048-4A7E-954C-3AF83C5756AB}"/>
    <cellStyle name="Percent 3 4 7 8" xfId="33145" xr:uid="{23B778A9-09BC-4955-89E2-FDA3D577334C}"/>
    <cellStyle name="Percent 3 4 7 8 2" xfId="52539" xr:uid="{4E5D7219-BDD3-43B2-B1F4-D7416CCA15E8}"/>
    <cellStyle name="Percent 3 4 7 9" xfId="33120" xr:uid="{2CECF279-BF85-45ED-A6DF-C4D00772B7A2}"/>
    <cellStyle name="Percent 3 4 7 9 2" xfId="52540" xr:uid="{71A76318-0B9C-41CE-BFCB-3B14E2CB7C1A}"/>
    <cellStyle name="Percent 3 4 8" xfId="6951" xr:uid="{554BEE17-502E-4414-B7E8-59EAEC80C839}"/>
    <cellStyle name="Percent 3 4 8 10" xfId="33147" xr:uid="{92DD67F7-9E2C-4A75-BE10-3544BB2AC0FE}"/>
    <cellStyle name="Percent 3 4 8 10 2" xfId="52542" xr:uid="{8030E436-7395-4518-9471-D56FC1D57A35}"/>
    <cellStyle name="Percent 3 4 8 11" xfId="33148" xr:uid="{EABAF528-2EF7-43AB-ABCD-58E19C9B2F6B}"/>
    <cellStyle name="Percent 3 4 8 11 2" xfId="52543" xr:uid="{82D51863-0DB0-4154-ABDB-9D1EA828356A}"/>
    <cellStyle name="Percent 3 4 8 12" xfId="33146" xr:uid="{6250068D-D60C-40E1-B1DF-1995AF84A9C5}"/>
    <cellStyle name="Percent 3 4 8 12 2" xfId="52544" xr:uid="{44BB763C-662F-428A-BB1E-90B2A7B89B9B}"/>
    <cellStyle name="Percent 3 4 8 13" xfId="52545" xr:uid="{621081E2-1F8B-40DD-847B-046BDACF64E2}"/>
    <cellStyle name="Percent 3 4 8 14" xfId="52546" xr:uid="{79862F0C-18A9-4D78-8F9C-49AA47D3A27C}"/>
    <cellStyle name="Percent 3 4 8 15" xfId="52547" xr:uid="{D9AD2F13-9C10-4E2D-88B8-51589D575612}"/>
    <cellStyle name="Percent 3 4 8 16" xfId="52541" xr:uid="{09E9B46D-AE9F-4ACA-A5B8-23F7EA9B5A09}"/>
    <cellStyle name="Percent 3 4 8 2" xfId="13181" xr:uid="{6E9C3A61-B192-4BDC-84C4-481761442643}"/>
    <cellStyle name="Percent 3 4 8 2 2" xfId="33150" xr:uid="{38559744-8D66-45DC-BEA7-9A8CBFDBC732}"/>
    <cellStyle name="Percent 3 4 8 2 2 2" xfId="33151" xr:uid="{EE34E2C5-42ED-4EC6-A69A-008F6EE9E049}"/>
    <cellStyle name="Percent 3 4 8 2 2 2 2" xfId="52550" xr:uid="{D60AA123-4157-419B-8ACD-51B5DD072711}"/>
    <cellStyle name="Percent 3 4 8 2 2 3" xfId="52551" xr:uid="{B8090144-107B-4C53-98F5-338B8DCB31E0}"/>
    <cellStyle name="Percent 3 4 8 2 2 4" xfId="52549" xr:uid="{3FFB9482-5230-4A1F-9D43-13297702912A}"/>
    <cellStyle name="Percent 3 4 8 2 3" xfId="33152" xr:uid="{209A55E1-785C-425B-BBC1-A82064966549}"/>
    <cellStyle name="Percent 3 4 8 2 3 2" xfId="33153" xr:uid="{D46C0F78-52B4-41E8-B80E-CBDD1A35F748}"/>
    <cellStyle name="Percent 3 4 8 2 3 2 2" xfId="52553" xr:uid="{2A963481-CE32-478F-AA66-5535B8937B52}"/>
    <cellStyle name="Percent 3 4 8 2 3 3" xfId="52554" xr:uid="{5110E098-4D19-4737-87FF-DC65DDB7B2E5}"/>
    <cellStyle name="Percent 3 4 8 2 3 4" xfId="52552" xr:uid="{608B83AB-4028-4A42-94AD-DD5F12C4659D}"/>
    <cellStyle name="Percent 3 4 8 2 4" xfId="33154" xr:uid="{F8C40052-9356-41A0-A65E-4BAE79F17C15}"/>
    <cellStyle name="Percent 3 4 8 2 4 2" xfId="52555" xr:uid="{DA49B406-464F-4C8D-B809-8CC1FCC60F22}"/>
    <cellStyle name="Percent 3 4 8 2 5" xfId="33155" xr:uid="{30C69286-3CE6-4B1C-9002-6DE2D815B5F1}"/>
    <cellStyle name="Percent 3 4 8 2 5 2" xfId="52556" xr:uid="{4DDFAEBA-F981-4A4D-A306-935CC04193DE}"/>
    <cellStyle name="Percent 3 4 8 2 6" xfId="52557" xr:uid="{E7869372-5748-4CAB-9FA5-AED477ECA322}"/>
    <cellStyle name="Percent 3 4 8 2 7" xfId="52548" xr:uid="{3FD4F3A4-AF0C-4C66-91E0-591F48ACDC99}"/>
    <cellStyle name="Percent 3 4 8 2 8" xfId="33149" xr:uid="{5490CE68-F751-4EEB-9EC4-5CAE47A333F6}"/>
    <cellStyle name="Percent 3 4 8 3" xfId="13182" xr:uid="{EB6A74A6-BB90-4DF8-9523-1DA07D990D6C}"/>
    <cellStyle name="Percent 3 4 8 3 2" xfId="33157" xr:uid="{33389C2A-2D0D-4B37-B767-F3CA6DDE1632}"/>
    <cellStyle name="Percent 3 4 8 3 2 2" xfId="33158" xr:uid="{F7E83DC6-5A86-4745-8458-C7F57867D9EA}"/>
    <cellStyle name="Percent 3 4 8 3 2 2 2" xfId="52560" xr:uid="{7C6BC2AB-176C-4400-A94A-78DDE5844229}"/>
    <cellStyle name="Percent 3 4 8 3 2 3" xfId="52561" xr:uid="{745B97FE-781F-41FF-9EBA-2570FC3C1A6D}"/>
    <cellStyle name="Percent 3 4 8 3 2 4" xfId="52559" xr:uid="{1D922835-F966-40B8-B4FB-2DE7AD72D749}"/>
    <cellStyle name="Percent 3 4 8 3 3" xfId="33159" xr:uid="{CC7EF9B4-78DD-4264-B75C-6E6374A340CC}"/>
    <cellStyle name="Percent 3 4 8 3 3 2" xfId="33160" xr:uid="{72F5FC8D-A41E-4183-AB1D-95779BA4A7E4}"/>
    <cellStyle name="Percent 3 4 8 3 3 2 2" xfId="52563" xr:uid="{191BAEED-11E3-4EC0-A803-15B102FCF81F}"/>
    <cellStyle name="Percent 3 4 8 3 3 3" xfId="52564" xr:uid="{D38307E6-80E1-4452-A6DD-BB1CFD424584}"/>
    <cellStyle name="Percent 3 4 8 3 3 4" xfId="52562" xr:uid="{62785D50-E932-432B-A6C0-174BD900E770}"/>
    <cellStyle name="Percent 3 4 8 3 4" xfId="33161" xr:uid="{F0D3AAF9-DB71-4BA6-BAA1-0DA0F9AD8432}"/>
    <cellStyle name="Percent 3 4 8 3 4 2" xfId="52565" xr:uid="{421B391F-9A76-491E-85DD-CAF130817E35}"/>
    <cellStyle name="Percent 3 4 8 3 5" xfId="52566" xr:uid="{A3E82CAE-E8F5-4E40-A1E0-B2176F9AEE53}"/>
    <cellStyle name="Percent 3 4 8 3 6" xfId="52558" xr:uid="{0F2CCE49-52C2-4AB4-B1CE-2F1843D1BE3F}"/>
    <cellStyle name="Percent 3 4 8 3 7" xfId="33156" xr:uid="{618DFF79-1B8F-4024-BDDB-137F9BC2F96E}"/>
    <cellStyle name="Percent 3 4 8 4" xfId="13183" xr:uid="{1AC1AEFD-1E17-491E-9F8E-41D7279B4EDC}"/>
    <cellStyle name="Percent 3 4 8 4 2" xfId="33163" xr:uid="{0ED3EE4A-5367-43A3-B383-E003E64B7318}"/>
    <cellStyle name="Percent 3 4 8 4 2 2" xfId="33164" xr:uid="{E6CC1BE8-946B-4844-87F7-B4F3732CBCD5}"/>
    <cellStyle name="Percent 3 4 8 4 2 2 2" xfId="52569" xr:uid="{591BA9B2-EFB2-4F38-8B5F-02E5253CF736}"/>
    <cellStyle name="Percent 3 4 8 4 2 3" xfId="52570" xr:uid="{A8B534E3-DDBB-4E8A-9CDC-FDAEC2A1BC87}"/>
    <cellStyle name="Percent 3 4 8 4 2 4" xfId="52568" xr:uid="{27B09A80-0DE4-4DFB-8113-2FCDDDF45D56}"/>
    <cellStyle name="Percent 3 4 8 4 3" xfId="33165" xr:uid="{224B53AD-7708-44F7-B331-B260D463AEE6}"/>
    <cellStyle name="Percent 3 4 8 4 3 2" xfId="33166" xr:uid="{07221160-AABA-4FAC-B7F9-E6468DB6B5E5}"/>
    <cellStyle name="Percent 3 4 8 4 3 2 2" xfId="52572" xr:uid="{8CB7EB5D-5552-487A-973A-C8C23DDBCCC1}"/>
    <cellStyle name="Percent 3 4 8 4 3 3" xfId="52573" xr:uid="{9D0623BF-7CCD-4A56-BDFA-EE838D4FF4EA}"/>
    <cellStyle name="Percent 3 4 8 4 3 4" xfId="52571" xr:uid="{C36C2097-8FBE-4E57-AC04-477670A8DDBC}"/>
    <cellStyle name="Percent 3 4 8 4 4" xfId="33167" xr:uid="{CA7B3751-4F38-40E9-8045-2D61D14453F5}"/>
    <cellStyle name="Percent 3 4 8 4 4 2" xfId="52574" xr:uid="{FC97A542-C853-4B4D-924A-5376D19D1B2E}"/>
    <cellStyle name="Percent 3 4 8 4 5" xfId="52575" xr:uid="{545A3A3C-308C-48CD-A7EB-6E85D1D6C6D9}"/>
    <cellStyle name="Percent 3 4 8 4 6" xfId="52567" xr:uid="{E14EA60B-E67D-4FA8-9010-B7ADF86780FF}"/>
    <cellStyle name="Percent 3 4 8 4 7" xfId="33162" xr:uid="{C0550850-0813-4EE3-AE4B-8090C53E360C}"/>
    <cellStyle name="Percent 3 4 8 5" xfId="13184" xr:uid="{BBBD3A34-32B3-4A55-AB52-48475DC2782E}"/>
    <cellStyle name="Percent 3 4 8 5 2" xfId="33169" xr:uid="{14B923D1-009F-4B1C-881B-8DEADF0A9A54}"/>
    <cellStyle name="Percent 3 4 8 5 2 2" xfId="33170" xr:uid="{E4D142A8-E28A-457D-98C2-E445C98F8C25}"/>
    <cellStyle name="Percent 3 4 8 5 2 2 2" xfId="52578" xr:uid="{FC740F11-7699-45BF-8B3B-2442B1F39B41}"/>
    <cellStyle name="Percent 3 4 8 5 2 3" xfId="52579" xr:uid="{4C78C82A-2820-450D-9205-96F16F4CBC5E}"/>
    <cellStyle name="Percent 3 4 8 5 2 4" xfId="52577" xr:uid="{0C6A0112-D3D9-41AF-ABBE-77614CEB95BE}"/>
    <cellStyle name="Percent 3 4 8 5 3" xfId="33171" xr:uid="{00F6728D-DFF1-4480-8875-EB869A3381EC}"/>
    <cellStyle name="Percent 3 4 8 5 3 2" xfId="33172" xr:uid="{0B7A2DBD-4B3D-4F63-A7A2-04E89A54208A}"/>
    <cellStyle name="Percent 3 4 8 5 3 2 2" xfId="52581" xr:uid="{20390D79-DD66-4D18-8B5B-E122617688BC}"/>
    <cellStyle name="Percent 3 4 8 5 3 3" xfId="52582" xr:uid="{67CBFE82-E22C-465F-92B0-7D7C59AB70BF}"/>
    <cellStyle name="Percent 3 4 8 5 3 4" xfId="52580" xr:uid="{6CD8DA37-284E-4307-93A1-CC6309692C57}"/>
    <cellStyle name="Percent 3 4 8 5 4" xfId="33173" xr:uid="{E9ABD4A3-52D4-42C9-B23D-E43D2CD70308}"/>
    <cellStyle name="Percent 3 4 8 5 4 2" xfId="33174" xr:uid="{6EEA26A2-6ED9-4DCB-B935-436B94C7C777}"/>
    <cellStyle name="Percent 3 4 8 5 4 2 2" xfId="52584" xr:uid="{BE4A98D0-5311-4DE3-A331-F05946BD5ACE}"/>
    <cellStyle name="Percent 3 4 8 5 4 3" xfId="52585" xr:uid="{5561859F-88AB-41A8-A4BC-68A970D620D2}"/>
    <cellStyle name="Percent 3 4 8 5 4 4" xfId="52583" xr:uid="{86A59341-A2DC-4DC6-90E9-74D2026A32C2}"/>
    <cellStyle name="Percent 3 4 8 5 5" xfId="33175" xr:uid="{1E4F02AB-2B44-4520-873A-0A1C0BA0D78A}"/>
    <cellStyle name="Percent 3 4 8 5 5 2" xfId="52586" xr:uid="{0BD522AA-7217-41A5-B287-294C6154B69A}"/>
    <cellStyle name="Percent 3 4 8 5 6" xfId="52587" xr:uid="{1F10E7A0-8F53-4E8A-BA70-31003760370E}"/>
    <cellStyle name="Percent 3 4 8 5 7" xfId="52576" xr:uid="{E056A9BD-1AC1-454C-8AC4-848A40143C90}"/>
    <cellStyle name="Percent 3 4 8 5 8" xfId="33168" xr:uid="{BE11017B-A85D-42CE-85AF-61D0CFB227E1}"/>
    <cellStyle name="Percent 3 4 8 6" xfId="13185" xr:uid="{C31DCE65-08D9-44FC-A7AB-7CB4C9A564B4}"/>
    <cellStyle name="Percent 3 4 8 6 2" xfId="33177" xr:uid="{6A57FD4C-2E10-4A38-BC6A-EE5DDB6FB1A0}"/>
    <cellStyle name="Percent 3 4 8 6 2 2" xfId="33178" xr:uid="{42AF4A8A-D21F-4C76-B767-3AF60AC28DCA}"/>
    <cellStyle name="Percent 3 4 8 6 2 2 2" xfId="52590" xr:uid="{74B061F3-A944-4A44-81FC-9DB4B5C993BA}"/>
    <cellStyle name="Percent 3 4 8 6 2 3" xfId="52591" xr:uid="{C7F703BE-D5E5-45D8-87B4-EDC8F05759AB}"/>
    <cellStyle name="Percent 3 4 8 6 2 4" xfId="52589" xr:uid="{B8709964-3502-4D2F-8250-1BA4B70CEFBB}"/>
    <cellStyle name="Percent 3 4 8 6 3" xfId="33179" xr:uid="{247D4F56-5C25-4F74-A34C-B9E8D57FB6FF}"/>
    <cellStyle name="Percent 3 4 8 6 3 2" xfId="33180" xr:uid="{15DBA2BD-BF72-46BA-9427-55DEE14F0C8B}"/>
    <cellStyle name="Percent 3 4 8 6 3 2 2" xfId="52593" xr:uid="{25ADEBC1-F5B4-4066-8A68-024294DD105D}"/>
    <cellStyle name="Percent 3 4 8 6 3 3" xfId="52594" xr:uid="{1D8B59F5-87BE-415B-96E6-7375A895A987}"/>
    <cellStyle name="Percent 3 4 8 6 3 4" xfId="52592" xr:uid="{853BE60B-CF02-4732-8437-BCE72151519F}"/>
    <cellStyle name="Percent 3 4 8 6 4" xfId="33181" xr:uid="{F56F7795-DFEC-4C29-B93A-F53B2CF92F2F}"/>
    <cellStyle name="Percent 3 4 8 6 4 2" xfId="52595" xr:uid="{65EDA4AF-E988-44A1-A39C-2B23513A0F63}"/>
    <cellStyle name="Percent 3 4 8 6 5" xfId="52596" xr:uid="{35E9FE82-E409-4D50-A03A-6BA59B1DBBF6}"/>
    <cellStyle name="Percent 3 4 8 6 6" xfId="52588" xr:uid="{08A68DEE-1DE0-4A62-A9F2-76EE6F378B04}"/>
    <cellStyle name="Percent 3 4 8 6 7" xfId="33176" xr:uid="{63BF9C32-B04B-462A-B4F7-3E238DA24027}"/>
    <cellStyle name="Percent 3 4 8 7" xfId="15884" xr:uid="{5CF79D32-D3E9-4056-8172-6853F968BA36}"/>
    <cellStyle name="Percent 3 4 8 7 2" xfId="33183" xr:uid="{4E54D1F6-9906-435A-B5B0-89D9CE596D13}"/>
    <cellStyle name="Percent 3 4 8 7 2 2" xfId="52598" xr:uid="{54AA9EEA-237A-4CD0-81E2-10817FB69B55}"/>
    <cellStyle name="Percent 3 4 8 7 3" xfId="52599" xr:uid="{610FF21D-2D82-441E-8905-2AC80ACB04F1}"/>
    <cellStyle name="Percent 3 4 8 7 4" xfId="52597" xr:uid="{94EEE775-C67D-4C25-B67F-8F96E66C2B52}"/>
    <cellStyle name="Percent 3 4 8 7 5" xfId="33182" xr:uid="{592923F0-D8EB-4DD4-9DDD-8265F8E1C8FA}"/>
    <cellStyle name="Percent 3 4 8 8" xfId="19351" xr:uid="{EFC7DCF2-A43B-4097-B5AB-B84DAB3533DC}"/>
    <cellStyle name="Percent 3 4 8 8 2" xfId="33185" xr:uid="{ADA49C22-E867-42F7-9046-44CDCB1F2A82}"/>
    <cellStyle name="Percent 3 4 8 8 2 2" xfId="52601" xr:uid="{E5DA1EF1-8733-43D7-B628-C6DE05C7D75A}"/>
    <cellStyle name="Percent 3 4 8 8 3" xfId="52602" xr:uid="{0F21633E-4C17-4D1F-999E-FDBE74575261}"/>
    <cellStyle name="Percent 3 4 8 8 4" xfId="52600" xr:uid="{6D0459D0-C2D4-4FE1-BB4A-DBBAB248A3C1}"/>
    <cellStyle name="Percent 3 4 8 8 5" xfId="33184" xr:uid="{0DE691ED-ECF8-47C6-B2F9-36B3F6190700}"/>
    <cellStyle name="Percent 3 4 8 9" xfId="11906" xr:uid="{26804212-F2C3-4310-A72B-776E928534C3}"/>
    <cellStyle name="Percent 3 4 8 9 2" xfId="33187" xr:uid="{2FD0112E-A6B3-4064-9F9E-2BEEBDB95C6D}"/>
    <cellStyle name="Percent 3 4 8 9 2 2" xfId="52604" xr:uid="{1F2F3D8D-28D5-489C-A199-D17B4632D99C}"/>
    <cellStyle name="Percent 3 4 8 9 3" xfId="52605" xr:uid="{B857D1A4-B2D3-4CC7-980E-150392A2AE19}"/>
    <cellStyle name="Percent 3 4 8 9 4" xfId="52603" xr:uid="{24513D5D-D8DE-4CD3-8FEE-04E0DEF4C883}"/>
    <cellStyle name="Percent 3 4 8 9 5" xfId="33186" xr:uid="{028F30AE-0FF1-4F85-8A15-F54478BF5884}"/>
    <cellStyle name="Percent 3 4 9" xfId="6952" xr:uid="{680B8E8F-DDC1-45B7-84DE-A15FD4B62974}"/>
    <cellStyle name="Percent 3 4 9 10" xfId="33189" xr:uid="{8998EAF2-D1D6-4804-B608-F2A5DF7CAF57}"/>
    <cellStyle name="Percent 3 4 9 10 2" xfId="52607" xr:uid="{3ED4F4B8-C12F-4D7B-B102-B5F338DE00AA}"/>
    <cellStyle name="Percent 3 4 9 11" xfId="33190" xr:uid="{500E0C0D-041D-4CB0-9C84-DEEA8B1A6641}"/>
    <cellStyle name="Percent 3 4 9 11 2" xfId="52608" xr:uid="{3EA3B4BD-C905-4EAF-AF79-39A331003F3C}"/>
    <cellStyle name="Percent 3 4 9 12" xfId="33188" xr:uid="{7A70EFA2-BD8A-4F5A-B1F7-0BAF65CF9F58}"/>
    <cellStyle name="Percent 3 4 9 12 2" xfId="52609" xr:uid="{6EAA21BB-560B-4CC7-9101-22B321AADFA8}"/>
    <cellStyle name="Percent 3 4 9 13" xfId="52610" xr:uid="{95979570-B291-497B-AED9-2AE709280832}"/>
    <cellStyle name="Percent 3 4 9 14" xfId="52611" xr:uid="{AB72DEBE-24B3-4016-A75A-19484CE24949}"/>
    <cellStyle name="Percent 3 4 9 15" xfId="52612" xr:uid="{E1143D73-32BC-4A2C-996C-E918DB6A1ABD}"/>
    <cellStyle name="Percent 3 4 9 16" xfId="52606" xr:uid="{1EE599B2-0F26-4EE3-8ACB-7DE9881A2279}"/>
    <cellStyle name="Percent 3 4 9 2" xfId="13186" xr:uid="{1429F0B3-3261-4D02-B570-3E91355CC775}"/>
    <cellStyle name="Percent 3 4 9 2 2" xfId="33192" xr:uid="{C0FB124B-5117-4757-B740-25773B1FDDED}"/>
    <cellStyle name="Percent 3 4 9 2 2 2" xfId="33193" xr:uid="{0BBA2A1F-A040-4C65-9E9E-A233D4E30835}"/>
    <cellStyle name="Percent 3 4 9 2 2 2 2" xfId="52615" xr:uid="{25E5AE8E-3583-49BF-A3C2-8D04E4C5805D}"/>
    <cellStyle name="Percent 3 4 9 2 2 3" xfId="52616" xr:uid="{0AF80501-3E3A-4CE5-BE3A-729BF7E8402A}"/>
    <cellStyle name="Percent 3 4 9 2 2 4" xfId="52614" xr:uid="{E1443FFE-9B31-43C2-A788-90176D986976}"/>
    <cellStyle name="Percent 3 4 9 2 3" xfId="33194" xr:uid="{F7354C0F-E0E0-44E6-926C-8CB7604D24F9}"/>
    <cellStyle name="Percent 3 4 9 2 3 2" xfId="33195" xr:uid="{742C36E3-F8C2-43A0-87B5-B8D66A319C7B}"/>
    <cellStyle name="Percent 3 4 9 2 3 2 2" xfId="52618" xr:uid="{6FDFF398-79E9-453D-A415-9AB9FF07F554}"/>
    <cellStyle name="Percent 3 4 9 2 3 3" xfId="52619" xr:uid="{38884277-09DF-4BC9-A394-0CBCD27F4434}"/>
    <cellStyle name="Percent 3 4 9 2 3 4" xfId="52617" xr:uid="{5AC7FE56-3ECC-478A-B5DE-25ECEC7B3163}"/>
    <cellStyle name="Percent 3 4 9 2 4" xfId="33196" xr:uid="{6E7863A6-38F4-439D-88C9-A150B8F25834}"/>
    <cellStyle name="Percent 3 4 9 2 4 2" xfId="52620" xr:uid="{43E843A4-B8EF-46CF-8BA1-F4CE85EDD8A2}"/>
    <cellStyle name="Percent 3 4 9 2 5" xfId="33197" xr:uid="{D3DD6405-4801-4F42-A19A-F21D14CF6A9B}"/>
    <cellStyle name="Percent 3 4 9 2 5 2" xfId="52621" xr:uid="{6A34C7D9-464A-4467-A13C-78AE66B46FBA}"/>
    <cellStyle name="Percent 3 4 9 2 6" xfId="52622" xr:uid="{F95075D5-BA60-4403-BEC7-1D8E084D40A4}"/>
    <cellStyle name="Percent 3 4 9 2 7" xfId="52613" xr:uid="{8579EB61-3650-48B5-AA1E-B735D9CBC7E1}"/>
    <cellStyle name="Percent 3 4 9 2 8" xfId="33191" xr:uid="{C420544A-EDE7-4654-8AED-FA112835134C}"/>
    <cellStyle name="Percent 3 4 9 3" xfId="13187" xr:uid="{70CAFC92-1647-421F-8550-4D413B4B55EA}"/>
    <cellStyle name="Percent 3 4 9 3 2" xfId="33199" xr:uid="{8567D4D8-4161-435A-B6DC-AEDC1087FF64}"/>
    <cellStyle name="Percent 3 4 9 3 2 2" xfId="33200" xr:uid="{07541C44-E01A-4BA5-9ABE-66435C69AE06}"/>
    <cellStyle name="Percent 3 4 9 3 2 2 2" xfId="52625" xr:uid="{0FFB2355-4593-47D4-87E1-6172600E08EA}"/>
    <cellStyle name="Percent 3 4 9 3 2 3" xfId="52626" xr:uid="{E3E481B3-DD3D-46D4-A5D7-648C04E57F79}"/>
    <cellStyle name="Percent 3 4 9 3 2 4" xfId="52624" xr:uid="{69C2500A-0D9B-44B7-B484-1218DA779A92}"/>
    <cellStyle name="Percent 3 4 9 3 3" xfId="33201" xr:uid="{6959E18B-10C9-4A3D-9BB1-422F2F84C710}"/>
    <cellStyle name="Percent 3 4 9 3 3 2" xfId="33202" xr:uid="{021D892D-F63A-4834-8399-D8A8E0E37006}"/>
    <cellStyle name="Percent 3 4 9 3 3 2 2" xfId="52628" xr:uid="{134EC15A-645E-4D0C-A0C7-6989D24E1A18}"/>
    <cellStyle name="Percent 3 4 9 3 3 3" xfId="52629" xr:uid="{7043A7BF-511E-46D3-A414-EB524F8D5B16}"/>
    <cellStyle name="Percent 3 4 9 3 3 4" xfId="52627" xr:uid="{A1D4EBDE-82CE-48EC-A6DD-C53D74AEB1BE}"/>
    <cellStyle name="Percent 3 4 9 3 4" xfId="33203" xr:uid="{0BCF8A5C-74B7-4AF3-B5C2-E6B2CFA41856}"/>
    <cellStyle name="Percent 3 4 9 3 4 2" xfId="52630" xr:uid="{0FA9926E-5409-4DEA-BAE2-ADE0C2CE98B5}"/>
    <cellStyle name="Percent 3 4 9 3 5" xfId="52631" xr:uid="{97912F83-D6C7-4EA1-A4A7-436D80805F91}"/>
    <cellStyle name="Percent 3 4 9 3 6" xfId="52623" xr:uid="{F9BC08E3-3F14-487A-B8EE-BDC993F6EF3A}"/>
    <cellStyle name="Percent 3 4 9 3 7" xfId="33198" xr:uid="{BF60A433-41FF-44F7-BB51-2886AD31B799}"/>
    <cellStyle name="Percent 3 4 9 4" xfId="13188" xr:uid="{A77A5EFA-6997-403B-A54A-AC45EB4B1340}"/>
    <cellStyle name="Percent 3 4 9 4 2" xfId="33205" xr:uid="{4722D800-9D05-4A2E-9B58-3D1F538C1877}"/>
    <cellStyle name="Percent 3 4 9 4 2 2" xfId="33206" xr:uid="{737045A8-6DF4-4B68-8DCA-ACF3AA2D13A2}"/>
    <cellStyle name="Percent 3 4 9 4 2 2 2" xfId="52634" xr:uid="{58AA8D68-B7F2-4D7F-821E-1E2FE4005B34}"/>
    <cellStyle name="Percent 3 4 9 4 2 3" xfId="52635" xr:uid="{909262EA-79FC-4699-B34E-9A1278A00EBD}"/>
    <cellStyle name="Percent 3 4 9 4 2 4" xfId="52633" xr:uid="{0CDF46A9-B183-43C1-8BF9-6AA2BD684688}"/>
    <cellStyle name="Percent 3 4 9 4 3" xfId="33207" xr:uid="{58FCBEB5-2843-42DC-8790-38FEC6CBAE8A}"/>
    <cellStyle name="Percent 3 4 9 4 3 2" xfId="33208" xr:uid="{A6A6BA81-63F3-4400-AA82-4921618A0017}"/>
    <cellStyle name="Percent 3 4 9 4 3 2 2" xfId="52637" xr:uid="{031C197C-7651-4E74-833F-AE76B445D532}"/>
    <cellStyle name="Percent 3 4 9 4 3 3" xfId="52638" xr:uid="{580FB5AE-0EAE-4EEA-AEE1-2A0838EEAA59}"/>
    <cellStyle name="Percent 3 4 9 4 3 4" xfId="52636" xr:uid="{95C3D560-6854-42FF-8568-88B57C9785DA}"/>
    <cellStyle name="Percent 3 4 9 4 4" xfId="33209" xr:uid="{049B5670-EBBE-497D-B6B4-1F2DB48D0A08}"/>
    <cellStyle name="Percent 3 4 9 4 4 2" xfId="52639" xr:uid="{9F7A71E1-023F-474A-8F8A-8A0A3D58AF26}"/>
    <cellStyle name="Percent 3 4 9 4 5" xfId="52640" xr:uid="{BBB7DD8C-41BB-4D3B-B06F-F4333E64FF5C}"/>
    <cellStyle name="Percent 3 4 9 4 6" xfId="52632" xr:uid="{65EE5ACB-031D-49C9-84F1-813CEF9C3B3B}"/>
    <cellStyle name="Percent 3 4 9 4 7" xfId="33204" xr:uid="{5A859D2F-D4D5-4FA0-8054-80E1E778CA95}"/>
    <cellStyle name="Percent 3 4 9 5" xfId="13189" xr:uid="{52447C2B-6B88-4B00-8DD9-FCD79F1FA6FD}"/>
    <cellStyle name="Percent 3 4 9 5 2" xfId="33211" xr:uid="{5A04AD66-5937-46E3-8868-33A991CCF84F}"/>
    <cellStyle name="Percent 3 4 9 5 2 2" xfId="33212" xr:uid="{DC0D4E38-72AC-4D7F-86F5-220F6F7286F9}"/>
    <cellStyle name="Percent 3 4 9 5 2 2 2" xfId="52643" xr:uid="{8EBA8E45-3C27-4638-AA31-DD6E1DAC3C7F}"/>
    <cellStyle name="Percent 3 4 9 5 2 3" xfId="52644" xr:uid="{FEE4F257-AF7F-4D18-8991-33D44167C7BA}"/>
    <cellStyle name="Percent 3 4 9 5 2 4" xfId="52642" xr:uid="{38697D22-04BD-40AE-8BA1-80164991E7C0}"/>
    <cellStyle name="Percent 3 4 9 5 3" xfId="33213" xr:uid="{B905DCF8-1215-49BA-AE7A-839D3DBEC96A}"/>
    <cellStyle name="Percent 3 4 9 5 3 2" xfId="33214" xr:uid="{567505B5-72F0-4B55-9D94-F91DB835C9CF}"/>
    <cellStyle name="Percent 3 4 9 5 3 2 2" xfId="52646" xr:uid="{50750DE4-0B76-4EAD-B6F4-655F055C2E1A}"/>
    <cellStyle name="Percent 3 4 9 5 3 3" xfId="52647" xr:uid="{1CC0CCA1-512F-4BE2-A34F-B46E20A27F21}"/>
    <cellStyle name="Percent 3 4 9 5 3 4" xfId="52645" xr:uid="{70FF73CA-1E7B-4A4E-935A-42EB64C46B09}"/>
    <cellStyle name="Percent 3 4 9 5 4" xfId="33215" xr:uid="{D67115FD-9035-43D5-846B-1D3C079AD95E}"/>
    <cellStyle name="Percent 3 4 9 5 4 2" xfId="33216" xr:uid="{AE70F6BB-54EE-43C2-B070-E62408D8A2D8}"/>
    <cellStyle name="Percent 3 4 9 5 4 2 2" xfId="52649" xr:uid="{9ECD9B0E-8682-4141-8DC4-065CCB033585}"/>
    <cellStyle name="Percent 3 4 9 5 4 3" xfId="52650" xr:uid="{CD3189F5-2040-4C1A-996A-973F9323C7FD}"/>
    <cellStyle name="Percent 3 4 9 5 4 4" xfId="52648" xr:uid="{405CD2A7-38E7-4B49-BB37-E9998603A7F8}"/>
    <cellStyle name="Percent 3 4 9 5 5" xfId="33217" xr:uid="{70CAB94F-2D6C-4946-8C8E-0A1534C55CDA}"/>
    <cellStyle name="Percent 3 4 9 5 5 2" xfId="52651" xr:uid="{85DAB0E5-F331-42AC-A1B2-1D19D0FCDD02}"/>
    <cellStyle name="Percent 3 4 9 5 6" xfId="52652" xr:uid="{AB5B84FE-5CEA-45AA-8437-B6E0FD21CF29}"/>
    <cellStyle name="Percent 3 4 9 5 7" xfId="52641" xr:uid="{C455A314-9956-44DB-9CAD-02B447288475}"/>
    <cellStyle name="Percent 3 4 9 5 8" xfId="33210" xr:uid="{EDCEC272-A60C-4FAF-9542-347EE23F4EF5}"/>
    <cellStyle name="Percent 3 4 9 6" xfId="13190" xr:uid="{A2268756-3E69-41D9-9BE9-C97675CB1F32}"/>
    <cellStyle name="Percent 3 4 9 6 2" xfId="33219" xr:uid="{DD9EACA6-BE34-43A8-918D-9AE997CBED59}"/>
    <cellStyle name="Percent 3 4 9 6 2 2" xfId="33220" xr:uid="{67AE6DE8-1A9D-4AF5-8512-149E616CC076}"/>
    <cellStyle name="Percent 3 4 9 6 2 2 2" xfId="52655" xr:uid="{0A1D0E64-9832-4F8A-BC0E-A3CADB7CB02C}"/>
    <cellStyle name="Percent 3 4 9 6 2 3" xfId="52656" xr:uid="{C5D31A02-3314-4DE5-9B94-909D9BEF0061}"/>
    <cellStyle name="Percent 3 4 9 6 2 4" xfId="52654" xr:uid="{24EA903A-075D-4627-B01E-2F0A03D7A2CB}"/>
    <cellStyle name="Percent 3 4 9 6 3" xfId="33221" xr:uid="{E0254F74-4A6A-4AF5-8098-02A210CFDB53}"/>
    <cellStyle name="Percent 3 4 9 6 3 2" xfId="33222" xr:uid="{29FC2BA4-6EBC-4C88-8086-0B1E83AC24FB}"/>
    <cellStyle name="Percent 3 4 9 6 3 2 2" xfId="52658" xr:uid="{6C3F7185-60E3-46C3-8F70-F44767189E35}"/>
    <cellStyle name="Percent 3 4 9 6 3 3" xfId="52659" xr:uid="{DE7D0535-8691-4704-8D40-3DAD28FF3083}"/>
    <cellStyle name="Percent 3 4 9 6 3 4" xfId="52657" xr:uid="{D4AF15C1-534F-4ED3-80BC-EA0C747B8CBF}"/>
    <cellStyle name="Percent 3 4 9 6 4" xfId="33223" xr:uid="{A48FAEA6-4076-4E0E-A8B5-7963CA292879}"/>
    <cellStyle name="Percent 3 4 9 6 4 2" xfId="52660" xr:uid="{AA7ACAA9-5156-4194-B838-EFAF65B1DD39}"/>
    <cellStyle name="Percent 3 4 9 6 5" xfId="52661" xr:uid="{FC5B548E-3AE6-46F3-9D69-1308D24199A4}"/>
    <cellStyle name="Percent 3 4 9 6 6" xfId="52653" xr:uid="{10640C12-4F3D-47D8-A039-AF2AEDA8566B}"/>
    <cellStyle name="Percent 3 4 9 6 7" xfId="33218" xr:uid="{8F5730E7-97B6-4DCB-84A3-33E877C81FE4}"/>
    <cellStyle name="Percent 3 4 9 7" xfId="15885" xr:uid="{36350D46-80DA-4380-B7D0-DD026F478E46}"/>
    <cellStyle name="Percent 3 4 9 7 2" xfId="33225" xr:uid="{18C070FF-C72D-434F-96A4-9165F2BE7625}"/>
    <cellStyle name="Percent 3 4 9 7 2 2" xfId="52663" xr:uid="{E3524EAF-35FB-4819-A32D-A49C611783E9}"/>
    <cellStyle name="Percent 3 4 9 7 3" xfId="52664" xr:uid="{B94AFCDE-D17C-496E-87ED-FDB4E5867158}"/>
    <cellStyle name="Percent 3 4 9 7 4" xfId="52662" xr:uid="{AB252003-BC53-4A81-BA76-A6BF1B8FA0DC}"/>
    <cellStyle name="Percent 3 4 9 7 5" xfId="33224" xr:uid="{1F3A78C4-D572-4479-AA30-F124B9A85447}"/>
    <cellStyle name="Percent 3 4 9 8" xfId="19524" xr:uid="{4AF7457A-17F8-4205-B57D-3398F85D1297}"/>
    <cellStyle name="Percent 3 4 9 8 2" xfId="33227" xr:uid="{8BC0D7AA-8255-4FF4-9FD6-4ED0044C7E9C}"/>
    <cellStyle name="Percent 3 4 9 8 2 2" xfId="52666" xr:uid="{BB1A6BA4-3FC6-4019-AFF9-F49D85BFEC7C}"/>
    <cellStyle name="Percent 3 4 9 8 3" xfId="52667" xr:uid="{EA644563-3C72-4686-B7D1-B4705CE5C10C}"/>
    <cellStyle name="Percent 3 4 9 8 4" xfId="52665" xr:uid="{81BBB053-51C3-4183-8535-FE3574FD3C1E}"/>
    <cellStyle name="Percent 3 4 9 8 5" xfId="33226" xr:uid="{430DE2EA-4E17-412B-A2FC-855B56620892}"/>
    <cellStyle name="Percent 3 4 9 9" xfId="11907" xr:uid="{657FAF23-A864-4FD5-B853-4BC9BF6193F7}"/>
    <cellStyle name="Percent 3 4 9 9 2" xfId="33229" xr:uid="{76F488FA-4BC4-4004-9ABC-C18CA52F86CF}"/>
    <cellStyle name="Percent 3 4 9 9 2 2" xfId="52669" xr:uid="{ACD1FB6E-0D59-4CD8-8403-744D9A9DEEB3}"/>
    <cellStyle name="Percent 3 4 9 9 3" xfId="52670" xr:uid="{E03FE3EB-057C-4DB8-8E6E-7E2E6060326D}"/>
    <cellStyle name="Percent 3 4 9 9 4" xfId="52668" xr:uid="{F5488787-5D3A-4F27-A455-9DDAD3688A81}"/>
    <cellStyle name="Percent 3 4 9 9 5" xfId="33228" xr:uid="{E810F067-CD90-4A05-AC14-944524E0EB61}"/>
    <cellStyle name="Percent 3 5" xfId="201" xr:uid="{E7DC1077-BFBF-430D-BF3F-4B036486D63E}"/>
    <cellStyle name="Percent 3 5 10" xfId="6953" xr:uid="{457B9895-7D64-4FE6-AF3D-31C893F67175}"/>
    <cellStyle name="Percent 3 5 10 10" xfId="33232" xr:uid="{22D288BE-9C1F-4A33-B8D7-78C0E13D2C77}"/>
    <cellStyle name="Percent 3 5 10 10 2" xfId="52673" xr:uid="{36EBD23C-2DA9-47BB-B178-E8A3231857E5}"/>
    <cellStyle name="Percent 3 5 10 11" xfId="33233" xr:uid="{6938EEF1-15D4-49C6-B2B2-7A4544F1880F}"/>
    <cellStyle name="Percent 3 5 10 11 2" xfId="52674" xr:uid="{168D2972-A085-4FFB-BBAD-C44EE9D2517C}"/>
    <cellStyle name="Percent 3 5 10 12" xfId="33231" xr:uid="{5AF62EA5-1375-4B3D-9B64-E626A629CCB3}"/>
    <cellStyle name="Percent 3 5 10 12 2" xfId="52675" xr:uid="{94F416C0-2532-4F48-9D58-247EABB136CF}"/>
    <cellStyle name="Percent 3 5 10 13" xfId="52676" xr:uid="{D3CA5C6B-81BA-41C5-9B43-7F707A5C4889}"/>
    <cellStyle name="Percent 3 5 10 14" xfId="52677" xr:uid="{6DD33A63-9FBE-49F4-B786-7956C878756A}"/>
    <cellStyle name="Percent 3 5 10 15" xfId="52678" xr:uid="{54F438AA-5E1F-4542-8F2E-38D33EBDC6F1}"/>
    <cellStyle name="Percent 3 5 10 16" xfId="52672" xr:uid="{6D69653A-D669-48AD-8304-7DB8927D4B76}"/>
    <cellStyle name="Percent 3 5 10 2" xfId="13191" xr:uid="{0153E496-7208-4F39-B18B-DFEC622546DF}"/>
    <cellStyle name="Percent 3 5 10 2 2" xfId="33235" xr:uid="{B0481F5A-AB4B-4C55-831E-139CE252F898}"/>
    <cellStyle name="Percent 3 5 10 2 2 2" xfId="33236" xr:uid="{90BAAFAF-7B50-46F2-BA06-8ED2FAB85AE9}"/>
    <cellStyle name="Percent 3 5 10 2 2 2 2" xfId="52681" xr:uid="{1FD0234E-5F28-42AD-811E-F63593D9AED0}"/>
    <cellStyle name="Percent 3 5 10 2 2 3" xfId="52682" xr:uid="{95EF7950-5CAB-4DCE-BC6E-64FF906AB0A2}"/>
    <cellStyle name="Percent 3 5 10 2 2 4" xfId="52680" xr:uid="{F6A241B9-9BAE-4006-9926-03D2DE11F954}"/>
    <cellStyle name="Percent 3 5 10 2 3" xfId="33237" xr:uid="{D246008B-9B18-4522-9044-D1B12E6863C6}"/>
    <cellStyle name="Percent 3 5 10 2 3 2" xfId="33238" xr:uid="{7BC50400-A4D4-46F4-9B38-24103E4C1C04}"/>
    <cellStyle name="Percent 3 5 10 2 3 2 2" xfId="52684" xr:uid="{09DC0C3B-D4A0-4296-9142-70D8F87FA52A}"/>
    <cellStyle name="Percent 3 5 10 2 3 3" xfId="52685" xr:uid="{1ECB5833-0F45-4C2C-B197-68526BE7ACF1}"/>
    <cellStyle name="Percent 3 5 10 2 3 4" xfId="52683" xr:uid="{3D78037B-09CA-4AF4-B708-98EFBC176314}"/>
    <cellStyle name="Percent 3 5 10 2 4" xfId="33239" xr:uid="{1121DB5C-A556-4F47-B9FF-9E7581618C4F}"/>
    <cellStyle name="Percent 3 5 10 2 4 2" xfId="52686" xr:uid="{1721B78B-A441-46B0-9B6F-0AA0B72E4FFE}"/>
    <cellStyle name="Percent 3 5 10 2 5" xfId="33240" xr:uid="{DE004CDA-2510-476F-9AD4-55140A32F19E}"/>
    <cellStyle name="Percent 3 5 10 2 5 2" xfId="52687" xr:uid="{01AE28E5-5152-49D6-ADE6-8743A0B2F6E7}"/>
    <cellStyle name="Percent 3 5 10 2 6" xfId="52688" xr:uid="{2BD7041E-5CA6-463A-90B5-AF21A12855BC}"/>
    <cellStyle name="Percent 3 5 10 2 7" xfId="52679" xr:uid="{4922CCD8-5FDD-4FBF-A4A1-817826DD70AF}"/>
    <cellStyle name="Percent 3 5 10 2 8" xfId="33234" xr:uid="{1ED27B91-2761-4D25-8C70-CFEB3A1E807E}"/>
    <cellStyle name="Percent 3 5 10 3" xfId="13192" xr:uid="{7558A65E-1BEF-4AA5-B3C9-8CFC120988A2}"/>
    <cellStyle name="Percent 3 5 10 3 2" xfId="33242" xr:uid="{D2F0989C-3219-481D-ACD5-EE5763985D25}"/>
    <cellStyle name="Percent 3 5 10 3 2 2" xfId="33243" xr:uid="{8BC2DB87-B851-4D17-AA69-624366CE2672}"/>
    <cellStyle name="Percent 3 5 10 3 2 2 2" xfId="52691" xr:uid="{89CC73D3-1EF9-4539-8D72-BD3E6993B6BB}"/>
    <cellStyle name="Percent 3 5 10 3 2 3" xfId="52692" xr:uid="{3F427D56-9B8C-44FA-A876-CB4962CAE4BE}"/>
    <cellStyle name="Percent 3 5 10 3 2 4" xfId="52690" xr:uid="{1A61AFFB-8526-4781-A64A-026F228C8B52}"/>
    <cellStyle name="Percent 3 5 10 3 3" xfId="33244" xr:uid="{DEC19E01-016E-4094-B1DE-1DF48D2A8FBC}"/>
    <cellStyle name="Percent 3 5 10 3 3 2" xfId="33245" xr:uid="{FF6745C4-A195-44C4-951F-13F5B49DEDDD}"/>
    <cellStyle name="Percent 3 5 10 3 3 2 2" xfId="52694" xr:uid="{A1A9F0BB-4F16-4DA0-B100-64B258F4E7B8}"/>
    <cellStyle name="Percent 3 5 10 3 3 3" xfId="52695" xr:uid="{AC9E66CC-F895-4888-8B17-22C60D5CEAED}"/>
    <cellStyle name="Percent 3 5 10 3 3 4" xfId="52693" xr:uid="{77F2E722-1D90-4273-87B3-0246BFCA9092}"/>
    <cellStyle name="Percent 3 5 10 3 4" xfId="33246" xr:uid="{96C4E324-A908-4838-9355-206FBEEBC000}"/>
    <cellStyle name="Percent 3 5 10 3 4 2" xfId="52696" xr:uid="{AA250957-B2B1-4C3F-928A-FF497BF6A4DB}"/>
    <cellStyle name="Percent 3 5 10 3 5" xfId="52697" xr:uid="{9B71B6B7-138C-4E90-B8EF-8B51898D752E}"/>
    <cellStyle name="Percent 3 5 10 3 6" xfId="52689" xr:uid="{577051BC-42EE-4FD8-AAB9-2A3B3D4C68B5}"/>
    <cellStyle name="Percent 3 5 10 3 7" xfId="33241" xr:uid="{7818E4B1-9F1D-4BED-987C-E5DBFB7B1FCC}"/>
    <cellStyle name="Percent 3 5 10 4" xfId="13193" xr:uid="{ECB322D4-A454-47DB-ABAB-1D0C0DB3C4E8}"/>
    <cellStyle name="Percent 3 5 10 4 2" xfId="33248" xr:uid="{7147FA16-7CBF-4064-BA7D-8A76CAC3EC71}"/>
    <cellStyle name="Percent 3 5 10 4 2 2" xfId="33249" xr:uid="{639C2252-8406-4BCA-9B46-E59C2B9525D5}"/>
    <cellStyle name="Percent 3 5 10 4 2 2 2" xfId="52700" xr:uid="{0122BCD1-AE20-4C0D-B6AF-02E3466C5F35}"/>
    <cellStyle name="Percent 3 5 10 4 2 3" xfId="52701" xr:uid="{3CF01610-85B3-4800-B67C-DBA994FEB996}"/>
    <cellStyle name="Percent 3 5 10 4 2 4" xfId="52699" xr:uid="{FECFADF1-ECAF-461B-BD4A-DD6949567CA2}"/>
    <cellStyle name="Percent 3 5 10 4 3" xfId="33250" xr:uid="{412B7A16-1D71-49BA-8E34-B75F36499515}"/>
    <cellStyle name="Percent 3 5 10 4 3 2" xfId="33251" xr:uid="{22E9B538-9D13-4BDE-83E9-31B91A257162}"/>
    <cellStyle name="Percent 3 5 10 4 3 2 2" xfId="52703" xr:uid="{6FDA59DC-4DAB-4EF1-9242-AD2AA40C331E}"/>
    <cellStyle name="Percent 3 5 10 4 3 3" xfId="52704" xr:uid="{8F539EA0-7D9B-4C0D-A292-727562F622B1}"/>
    <cellStyle name="Percent 3 5 10 4 3 4" xfId="52702" xr:uid="{055CE063-D396-4D73-926A-FAC562ADBDDD}"/>
    <cellStyle name="Percent 3 5 10 4 4" xfId="33252" xr:uid="{F4C0BA6E-EAB0-4ABA-B197-5861A3D5427D}"/>
    <cellStyle name="Percent 3 5 10 4 4 2" xfId="52705" xr:uid="{97A5229C-004A-4E4C-A5F4-4FEF791AA6B0}"/>
    <cellStyle name="Percent 3 5 10 4 5" xfId="52706" xr:uid="{FE5A3E08-A719-4371-9C60-98C6DCD9D99C}"/>
    <cellStyle name="Percent 3 5 10 4 6" xfId="52698" xr:uid="{868944D8-E22C-4625-9B16-853D2B26B203}"/>
    <cellStyle name="Percent 3 5 10 4 7" xfId="33247" xr:uid="{04FC395B-C0BF-432B-B498-1DE23756D3B3}"/>
    <cellStyle name="Percent 3 5 10 5" xfId="13194" xr:uid="{8C6E7679-68F2-40D6-9F7B-2A0B51C2C8A4}"/>
    <cellStyle name="Percent 3 5 10 5 2" xfId="33254" xr:uid="{B505F185-FB15-4F37-A7F9-2E67A496D4B7}"/>
    <cellStyle name="Percent 3 5 10 5 2 2" xfId="33255" xr:uid="{4C199D8D-26B1-4095-97B0-3A05DE0E55D2}"/>
    <cellStyle name="Percent 3 5 10 5 2 2 2" xfId="52709" xr:uid="{29A30736-B6CC-46B5-978E-16BA566B96CC}"/>
    <cellStyle name="Percent 3 5 10 5 2 3" xfId="52710" xr:uid="{94B5C3F2-B7DA-426F-BCAF-955FDABF897A}"/>
    <cellStyle name="Percent 3 5 10 5 2 4" xfId="52708" xr:uid="{C8DA2613-1348-48F1-B558-DC1675350740}"/>
    <cellStyle name="Percent 3 5 10 5 3" xfId="33256" xr:uid="{D7DC8080-BE86-4677-9C7B-0B13D458C3B9}"/>
    <cellStyle name="Percent 3 5 10 5 3 2" xfId="33257" xr:uid="{22277568-671E-4799-8C7A-34D2D2A88D54}"/>
    <cellStyle name="Percent 3 5 10 5 3 2 2" xfId="52712" xr:uid="{CA7FF225-BCE1-42BD-B121-73143CD196F9}"/>
    <cellStyle name="Percent 3 5 10 5 3 3" xfId="52713" xr:uid="{0AD86339-CB15-41E9-A2B3-CF1D5C2D9026}"/>
    <cellStyle name="Percent 3 5 10 5 3 4" xfId="52711" xr:uid="{25B7A961-BF26-49FB-BB27-4D7A492BE926}"/>
    <cellStyle name="Percent 3 5 10 5 4" xfId="33258" xr:uid="{7BE6B9DA-0F8F-4CA8-846E-BF5C5E3CD7B3}"/>
    <cellStyle name="Percent 3 5 10 5 4 2" xfId="33259" xr:uid="{1E87C2DD-8B5B-438B-8ADE-FD612C7EE8AA}"/>
    <cellStyle name="Percent 3 5 10 5 4 2 2" xfId="52715" xr:uid="{3C0BA28B-7D4E-4CBB-A6CA-F638B3C34105}"/>
    <cellStyle name="Percent 3 5 10 5 4 3" xfId="52716" xr:uid="{7BE6773B-3C8C-49DB-9F35-E4FE4A8AA692}"/>
    <cellStyle name="Percent 3 5 10 5 4 4" xfId="52714" xr:uid="{C78FE926-8CCA-4151-AA37-228845839618}"/>
    <cellStyle name="Percent 3 5 10 5 5" xfId="33260" xr:uid="{0402B04F-AB5C-49FF-944C-DB9C84C2D330}"/>
    <cellStyle name="Percent 3 5 10 5 5 2" xfId="52717" xr:uid="{E740F30F-C4C6-4F96-B5D6-362116499423}"/>
    <cellStyle name="Percent 3 5 10 5 6" xfId="52718" xr:uid="{5BA93B26-E10E-4079-A15C-C3489498795B}"/>
    <cellStyle name="Percent 3 5 10 5 7" xfId="52707" xr:uid="{9F5BCB8D-C3C7-4B62-AB9A-24A77D9ABD46}"/>
    <cellStyle name="Percent 3 5 10 5 8" xfId="33253" xr:uid="{374BE047-95D8-434A-A949-7EC43F18FDDA}"/>
    <cellStyle name="Percent 3 5 10 6" xfId="13195" xr:uid="{D3A8DEBE-6059-462A-81C7-16358F6FF525}"/>
    <cellStyle name="Percent 3 5 10 6 2" xfId="33262" xr:uid="{8A2E766C-EEC9-46BE-99CC-5EE3737DCCB2}"/>
    <cellStyle name="Percent 3 5 10 6 2 2" xfId="33263" xr:uid="{916E7D29-6E4E-4F4D-A6FB-18767F7DB675}"/>
    <cellStyle name="Percent 3 5 10 6 2 2 2" xfId="52721" xr:uid="{1D8292F7-C4C2-4585-A992-882C44D49839}"/>
    <cellStyle name="Percent 3 5 10 6 2 3" xfId="52722" xr:uid="{FA71848D-B5EC-443F-8028-2FE13CB6FF21}"/>
    <cellStyle name="Percent 3 5 10 6 2 4" xfId="52720" xr:uid="{40444ADC-8B0F-4EE7-A75D-3AEF9C0B7AAB}"/>
    <cellStyle name="Percent 3 5 10 6 3" xfId="33264" xr:uid="{2F4FDFAC-08F3-4816-B543-0DEEB46855F8}"/>
    <cellStyle name="Percent 3 5 10 6 3 2" xfId="33265" xr:uid="{C41D19DE-D2FE-4C0C-8765-97AF788C5BC8}"/>
    <cellStyle name="Percent 3 5 10 6 3 2 2" xfId="52724" xr:uid="{AD7A19E4-81AA-4E2C-8D42-1AE8BE0765CC}"/>
    <cellStyle name="Percent 3 5 10 6 3 3" xfId="52725" xr:uid="{4BE28BFA-FC96-448C-A9D5-8F9DB4EDAD49}"/>
    <cellStyle name="Percent 3 5 10 6 3 4" xfId="52723" xr:uid="{E33745CB-362B-4581-8D10-0077570A7A79}"/>
    <cellStyle name="Percent 3 5 10 6 4" xfId="33266" xr:uid="{449DF0C7-ABBF-4002-A28F-F0100904AA27}"/>
    <cellStyle name="Percent 3 5 10 6 4 2" xfId="52726" xr:uid="{7665BB57-3683-4A10-9328-0AC8C1B850BF}"/>
    <cellStyle name="Percent 3 5 10 6 5" xfId="52727" xr:uid="{8C7D236F-9BF8-46B2-B763-18C12F336B6D}"/>
    <cellStyle name="Percent 3 5 10 6 6" xfId="52719" xr:uid="{32B571EC-7B94-44A6-95B7-710F0E30DE73}"/>
    <cellStyle name="Percent 3 5 10 6 7" xfId="33261" xr:uid="{8AA0C185-AF06-4BEB-BF18-A7EB786FFF31}"/>
    <cellStyle name="Percent 3 5 10 7" xfId="15886" xr:uid="{47030DA2-F5D4-485D-9476-B58E59801EE4}"/>
    <cellStyle name="Percent 3 5 10 7 2" xfId="33268" xr:uid="{2E51922A-0032-418D-8AB3-08E74639AB52}"/>
    <cellStyle name="Percent 3 5 10 7 2 2" xfId="52729" xr:uid="{D531EFD4-F7AF-4836-B371-4EFB84B03E86}"/>
    <cellStyle name="Percent 3 5 10 7 3" xfId="52730" xr:uid="{2D0F7273-9FEA-4CA0-A59F-AC4E8673B3CD}"/>
    <cellStyle name="Percent 3 5 10 7 4" xfId="52728" xr:uid="{376BF4EF-DC87-4367-8859-89404DC382AA}"/>
    <cellStyle name="Percent 3 5 10 7 5" xfId="33267" xr:uid="{77EDB213-61CB-4CA9-A007-B5C2AB2B282A}"/>
    <cellStyle name="Percent 3 5 10 8" xfId="15485" xr:uid="{D1071D35-7EAD-412F-8BB5-4ECFED0C8387}"/>
    <cellStyle name="Percent 3 5 10 8 2" xfId="33270" xr:uid="{208D07D7-70FA-46A2-823A-621FB07E8471}"/>
    <cellStyle name="Percent 3 5 10 8 2 2" xfId="52732" xr:uid="{C465A35C-61CD-4E92-BE13-67991C5A9AF4}"/>
    <cellStyle name="Percent 3 5 10 8 3" xfId="52733" xr:uid="{72B4B688-53CA-4FE7-8B86-D4FFCE2C7346}"/>
    <cellStyle name="Percent 3 5 10 8 4" xfId="52731" xr:uid="{80075ED7-9097-41C5-9521-376E13F51A32}"/>
    <cellStyle name="Percent 3 5 10 8 5" xfId="33269" xr:uid="{2326FE27-49DA-43F3-969C-49993D3F34BA}"/>
    <cellStyle name="Percent 3 5 10 9" xfId="11909" xr:uid="{BBF21E06-1841-4BE8-99BE-5525EBC53261}"/>
    <cellStyle name="Percent 3 5 10 9 2" xfId="33272" xr:uid="{1DAB74E4-96A2-4A85-B3E0-307FE7AFBA3E}"/>
    <cellStyle name="Percent 3 5 10 9 2 2" xfId="52735" xr:uid="{BA226918-6B21-42D6-8BF2-E96FDDD0058A}"/>
    <cellStyle name="Percent 3 5 10 9 3" xfId="52736" xr:uid="{528C3478-1B92-4C98-87D0-A6715C33B7CF}"/>
    <cellStyle name="Percent 3 5 10 9 4" xfId="52734" xr:uid="{5B575BE5-364F-48E5-B7FB-F342D7C88A12}"/>
    <cellStyle name="Percent 3 5 10 9 5" xfId="33271" xr:uid="{26305456-F2FB-4D70-9A85-E10AA5A4672A}"/>
    <cellStyle name="Percent 3 5 11" xfId="6954" xr:uid="{CA6E3A42-4E13-40E0-8FAC-B1DB395DEA6B}"/>
    <cellStyle name="Percent 3 5 11 10" xfId="33274" xr:uid="{E127F1B1-CA3D-4D73-8811-0BFC82C92AB7}"/>
    <cellStyle name="Percent 3 5 11 10 2" xfId="52738" xr:uid="{E784500B-8C23-4D81-BDAD-3A2E13C56622}"/>
    <cellStyle name="Percent 3 5 11 11" xfId="33275" xr:uid="{AD54FF29-0F0A-4E09-AAFD-DE1CA86F5161}"/>
    <cellStyle name="Percent 3 5 11 11 2" xfId="52739" xr:uid="{A01E1FBB-AF01-4263-A34B-B57E968240AA}"/>
    <cellStyle name="Percent 3 5 11 12" xfId="33273" xr:uid="{CAEDA0B3-C1FB-4B43-8617-19FA8DCA7016}"/>
    <cellStyle name="Percent 3 5 11 12 2" xfId="52740" xr:uid="{BF3CF952-3559-4CFA-A526-6D46C9F2EED5}"/>
    <cellStyle name="Percent 3 5 11 13" xfId="52741" xr:uid="{416E7F3C-B5A4-4511-928A-1CA2DCC1F3BB}"/>
    <cellStyle name="Percent 3 5 11 14" xfId="52742" xr:uid="{056E762D-4A44-4D0F-A333-F7D713FC8C1E}"/>
    <cellStyle name="Percent 3 5 11 15" xfId="52743" xr:uid="{4621DFD6-4B3C-447B-B7CF-0B6A82DBDC32}"/>
    <cellStyle name="Percent 3 5 11 16" xfId="52737" xr:uid="{76F81F07-00EE-4419-8763-DB85AF5AD6D1}"/>
    <cellStyle name="Percent 3 5 11 2" xfId="13196" xr:uid="{3F11885F-CF93-4FC8-A9E4-3F5F1AAF1DC3}"/>
    <cellStyle name="Percent 3 5 11 2 2" xfId="33277" xr:uid="{1BB89688-9F27-46A0-B392-822F8F0524A0}"/>
    <cellStyle name="Percent 3 5 11 2 2 2" xfId="33278" xr:uid="{0C730EC2-B829-47A0-9432-7F8B67466DAB}"/>
    <cellStyle name="Percent 3 5 11 2 2 2 2" xfId="52746" xr:uid="{DC1B2BE5-8A8E-4C31-8D97-777E50AC04B6}"/>
    <cellStyle name="Percent 3 5 11 2 2 3" xfId="52747" xr:uid="{81DED13B-A70B-41E2-A8BF-51FE65E7CE24}"/>
    <cellStyle name="Percent 3 5 11 2 2 4" xfId="52745" xr:uid="{9023D430-CDC3-498A-87B3-E554581ED9E0}"/>
    <cellStyle name="Percent 3 5 11 2 3" xfId="33279" xr:uid="{11F8EDFC-25CD-48D5-BF42-5845586B2693}"/>
    <cellStyle name="Percent 3 5 11 2 3 2" xfId="33280" xr:uid="{CB7825F3-0BC7-4B46-AF08-FE3D9B2A71B5}"/>
    <cellStyle name="Percent 3 5 11 2 3 2 2" xfId="52749" xr:uid="{B3C6D72B-0638-40B5-BEB3-270C9B894631}"/>
    <cellStyle name="Percent 3 5 11 2 3 3" xfId="52750" xr:uid="{1D12309D-DD69-4060-B5C6-708382CF3BDC}"/>
    <cellStyle name="Percent 3 5 11 2 3 4" xfId="52748" xr:uid="{240C07B0-FC24-4CDB-8CA9-977126327765}"/>
    <cellStyle name="Percent 3 5 11 2 4" xfId="33281" xr:uid="{017C024D-6E2C-48EA-836B-C8741A00DC85}"/>
    <cellStyle name="Percent 3 5 11 2 4 2" xfId="52751" xr:uid="{AAB310A6-5D9D-466B-B9CC-EB0BD9BDCC67}"/>
    <cellStyle name="Percent 3 5 11 2 5" xfId="33282" xr:uid="{2565F2AF-47B9-48DC-8676-70F9BFF2E789}"/>
    <cellStyle name="Percent 3 5 11 2 5 2" xfId="52752" xr:uid="{060F6D3D-87A5-4A55-9909-52AF246B41A4}"/>
    <cellStyle name="Percent 3 5 11 2 6" xfId="52753" xr:uid="{FF116737-0BAA-4896-AA66-5270683A4A8B}"/>
    <cellStyle name="Percent 3 5 11 2 7" xfId="52744" xr:uid="{8F80C7E6-EB89-4281-98CE-930BFC158C16}"/>
    <cellStyle name="Percent 3 5 11 2 8" xfId="33276" xr:uid="{1780CAE7-8726-4A8D-B16A-32C3A141B6E2}"/>
    <cellStyle name="Percent 3 5 11 3" xfId="13197" xr:uid="{78534BF6-889C-4B1C-9A93-C6AC92FCAF00}"/>
    <cellStyle name="Percent 3 5 11 3 2" xfId="33284" xr:uid="{7E436979-2F00-41C4-A5D4-48236C93AED4}"/>
    <cellStyle name="Percent 3 5 11 3 2 2" xfId="33285" xr:uid="{47AF0258-9ADB-470B-87DB-ACFAA58EEAFA}"/>
    <cellStyle name="Percent 3 5 11 3 2 2 2" xfId="52756" xr:uid="{2B969999-ED42-4B6D-A85A-A7D008ADABDB}"/>
    <cellStyle name="Percent 3 5 11 3 2 3" xfId="52757" xr:uid="{80E16068-1384-45A4-938D-47616567E46F}"/>
    <cellStyle name="Percent 3 5 11 3 2 4" xfId="52755" xr:uid="{055291F6-7C02-4804-8C4D-FC3551F6C2FF}"/>
    <cellStyle name="Percent 3 5 11 3 3" xfId="33286" xr:uid="{4C03E833-14D0-4CB1-8AC7-B6CEDF6B9275}"/>
    <cellStyle name="Percent 3 5 11 3 3 2" xfId="33287" xr:uid="{ECB6875D-E3B6-4DD4-B731-7C7A2EFA3F55}"/>
    <cellStyle name="Percent 3 5 11 3 3 2 2" xfId="52759" xr:uid="{5AF829A4-A4F7-4257-9D5A-E464E5841ED9}"/>
    <cellStyle name="Percent 3 5 11 3 3 3" xfId="52760" xr:uid="{3A9A085F-BAD9-4210-A1D7-BA8BC6000E8C}"/>
    <cellStyle name="Percent 3 5 11 3 3 4" xfId="52758" xr:uid="{61324101-2C16-4EDF-83EB-EDF092EB60EA}"/>
    <cellStyle name="Percent 3 5 11 3 4" xfId="33288" xr:uid="{2BBBB30C-D95B-4322-9E75-A6A01C343EFE}"/>
    <cellStyle name="Percent 3 5 11 3 4 2" xfId="52761" xr:uid="{754135DA-99FF-4082-A58C-A72E284AA407}"/>
    <cellStyle name="Percent 3 5 11 3 5" xfId="52762" xr:uid="{2229125E-D954-45EF-AB91-8DD51941FFCF}"/>
    <cellStyle name="Percent 3 5 11 3 6" xfId="52754" xr:uid="{67F3565E-74EF-4B46-8BF4-2882C02771BA}"/>
    <cellStyle name="Percent 3 5 11 3 7" xfId="33283" xr:uid="{5DBDCE5B-9760-452A-92E8-4301DEB8F3BA}"/>
    <cellStyle name="Percent 3 5 11 4" xfId="13198" xr:uid="{270D9ECD-1D38-4F64-81D3-88047AB177E3}"/>
    <cellStyle name="Percent 3 5 11 4 2" xfId="33290" xr:uid="{81AFB233-D5FD-4206-8FB3-C47FB122460E}"/>
    <cellStyle name="Percent 3 5 11 4 2 2" xfId="33291" xr:uid="{2E32EC15-1E23-4DDF-9DBC-8EDB7A4943F8}"/>
    <cellStyle name="Percent 3 5 11 4 2 2 2" xfId="52765" xr:uid="{71E678D6-6DAE-4C7D-AC90-2DB89D5D8A89}"/>
    <cellStyle name="Percent 3 5 11 4 2 3" xfId="52766" xr:uid="{4A7B0CB8-228A-4C2E-ACA6-9DD362712231}"/>
    <cellStyle name="Percent 3 5 11 4 2 4" xfId="52764" xr:uid="{77CCCE61-49B6-47E8-89E9-CB9B4557C068}"/>
    <cellStyle name="Percent 3 5 11 4 3" xfId="33292" xr:uid="{59654C2F-9490-4FD2-9182-70D9693C1995}"/>
    <cellStyle name="Percent 3 5 11 4 3 2" xfId="33293" xr:uid="{F43AA178-7D2D-4422-9AC1-98CF49A48164}"/>
    <cellStyle name="Percent 3 5 11 4 3 2 2" xfId="52768" xr:uid="{66678E86-B363-4E56-BDE8-81C08E89756F}"/>
    <cellStyle name="Percent 3 5 11 4 3 3" xfId="52769" xr:uid="{E7FC6209-EA78-448F-ABA9-A6AC1051F14E}"/>
    <cellStyle name="Percent 3 5 11 4 3 4" xfId="52767" xr:uid="{EB6E0BB6-47C8-4169-92CA-26072F23C0A7}"/>
    <cellStyle name="Percent 3 5 11 4 4" xfId="33294" xr:uid="{8AC91E21-FDDA-4151-9691-E877F356CB54}"/>
    <cellStyle name="Percent 3 5 11 4 4 2" xfId="52770" xr:uid="{478EB968-AD57-4E36-88D4-5DE0ACC124EE}"/>
    <cellStyle name="Percent 3 5 11 4 5" xfId="52771" xr:uid="{ADC563A4-EC04-4D8D-91E1-E3D4ADA937EF}"/>
    <cellStyle name="Percent 3 5 11 4 6" xfId="52763" xr:uid="{75B7137B-1DB7-48EC-B63F-66B6CDCC2B4B}"/>
    <cellStyle name="Percent 3 5 11 4 7" xfId="33289" xr:uid="{55BE16A1-0B60-4784-9C4B-79403459EADC}"/>
    <cellStyle name="Percent 3 5 11 5" xfId="13199" xr:uid="{0400E6E0-5B8D-42A7-B896-D65285D22983}"/>
    <cellStyle name="Percent 3 5 11 5 2" xfId="33296" xr:uid="{AF196C48-FDA1-45D3-ACA7-9E4E45AC0D70}"/>
    <cellStyle name="Percent 3 5 11 5 2 2" xfId="33297" xr:uid="{CF73997B-0F4E-43E2-9765-0441067BFD6A}"/>
    <cellStyle name="Percent 3 5 11 5 2 2 2" xfId="52774" xr:uid="{DB381316-9250-4543-9727-0073E992EF35}"/>
    <cellStyle name="Percent 3 5 11 5 2 3" xfId="52775" xr:uid="{0EEE7F32-CA29-49D0-BAFD-CA21F0BCC0BE}"/>
    <cellStyle name="Percent 3 5 11 5 2 4" xfId="52773" xr:uid="{EB61D56B-A77A-4FB4-B63D-C09DD539A9A8}"/>
    <cellStyle name="Percent 3 5 11 5 3" xfId="33298" xr:uid="{5315B965-CF80-450E-AFCE-876D40E59005}"/>
    <cellStyle name="Percent 3 5 11 5 3 2" xfId="33299" xr:uid="{11859E32-58AA-4281-8A92-78C082362318}"/>
    <cellStyle name="Percent 3 5 11 5 3 2 2" xfId="52777" xr:uid="{DBBCA8FB-A1EC-4D82-9333-67921D99769C}"/>
    <cellStyle name="Percent 3 5 11 5 3 3" xfId="52778" xr:uid="{33AE686E-FBAB-4A29-B8B0-81F418D6E824}"/>
    <cellStyle name="Percent 3 5 11 5 3 4" xfId="52776" xr:uid="{DF50FE8B-8A33-4DDF-9518-8EF679A3A33D}"/>
    <cellStyle name="Percent 3 5 11 5 4" xfId="33300" xr:uid="{1682BBEC-09D2-4DC2-A64B-54F5CAAF3B72}"/>
    <cellStyle name="Percent 3 5 11 5 4 2" xfId="33301" xr:uid="{4CB90FAF-0184-4264-AA9B-1FD6F4621FF9}"/>
    <cellStyle name="Percent 3 5 11 5 4 2 2" xfId="52780" xr:uid="{E5DE99AA-4E23-4C80-83D7-7BE1C32506BC}"/>
    <cellStyle name="Percent 3 5 11 5 4 3" xfId="52781" xr:uid="{CD550C2D-DEC3-4F8C-9CBC-FCA912D7A8E5}"/>
    <cellStyle name="Percent 3 5 11 5 4 4" xfId="52779" xr:uid="{74059BCA-11EE-4B75-A458-FDC6EA160C9B}"/>
    <cellStyle name="Percent 3 5 11 5 5" xfId="33302" xr:uid="{AE28505C-2361-4B2F-9FBB-FD65D1D43C27}"/>
    <cellStyle name="Percent 3 5 11 5 5 2" xfId="52782" xr:uid="{10CDEA01-10C9-461C-B477-75A66FF7295F}"/>
    <cellStyle name="Percent 3 5 11 5 6" xfId="52783" xr:uid="{0F52B0E7-3847-4E06-8691-83044072000A}"/>
    <cellStyle name="Percent 3 5 11 5 7" xfId="52772" xr:uid="{EF774845-23A7-4341-92AF-8028D254CD35}"/>
    <cellStyle name="Percent 3 5 11 5 8" xfId="33295" xr:uid="{775246CD-4B18-496F-9152-7A168F74237E}"/>
    <cellStyle name="Percent 3 5 11 6" xfId="13200" xr:uid="{5D9977E9-C17B-4A86-AA66-6C0160DBEE57}"/>
    <cellStyle name="Percent 3 5 11 6 2" xfId="33304" xr:uid="{43ECD4B3-6846-43D4-8956-CC0103F74FF3}"/>
    <cellStyle name="Percent 3 5 11 6 2 2" xfId="33305" xr:uid="{8D80DA8E-5864-4BEB-9DF3-23D3873A3797}"/>
    <cellStyle name="Percent 3 5 11 6 2 2 2" xfId="52786" xr:uid="{73D31AA5-1707-4CCC-B5E8-0745BE2A7A76}"/>
    <cellStyle name="Percent 3 5 11 6 2 3" xfId="52787" xr:uid="{05E28DA1-8D6E-4F39-A3C8-81E5526A272C}"/>
    <cellStyle name="Percent 3 5 11 6 2 4" xfId="52785" xr:uid="{A6985E90-6ACE-429B-BEA0-397A0DA3BC30}"/>
    <cellStyle name="Percent 3 5 11 6 3" xfId="33306" xr:uid="{13E5B1AC-435B-4831-B8D6-EF514AAC52CB}"/>
    <cellStyle name="Percent 3 5 11 6 3 2" xfId="33307" xr:uid="{2B86D7BC-65CA-441B-BA4A-A8ED63EF90E1}"/>
    <cellStyle name="Percent 3 5 11 6 3 2 2" xfId="52789" xr:uid="{68AB7245-08D8-4A5B-AC7C-CF2ED08D9073}"/>
    <cellStyle name="Percent 3 5 11 6 3 3" xfId="52790" xr:uid="{84CF97C1-4544-4ACC-B34D-23601E7AB74F}"/>
    <cellStyle name="Percent 3 5 11 6 3 4" xfId="52788" xr:uid="{91C18EF7-347E-4B26-9799-13AB52E2BA66}"/>
    <cellStyle name="Percent 3 5 11 6 4" xfId="33308" xr:uid="{C2F346F9-D986-4346-983E-7162780F4C90}"/>
    <cellStyle name="Percent 3 5 11 6 4 2" xfId="52791" xr:uid="{32827449-79C3-4FF9-B3F9-081B6E47D9D1}"/>
    <cellStyle name="Percent 3 5 11 6 5" xfId="52792" xr:uid="{F47C9C0D-0718-4D7A-ABE1-BD409BE5F1DA}"/>
    <cellStyle name="Percent 3 5 11 6 6" xfId="52784" xr:uid="{81EB5EFA-F8FA-411F-B4B2-733CC5C5045C}"/>
    <cellStyle name="Percent 3 5 11 6 7" xfId="33303" xr:uid="{72D79C97-3B01-4703-A3A2-3AC199550558}"/>
    <cellStyle name="Percent 3 5 11 7" xfId="15887" xr:uid="{3BD84032-BB90-44A9-97A0-37994DF84BE1}"/>
    <cellStyle name="Percent 3 5 11 7 2" xfId="33310" xr:uid="{C0B702FD-6DCA-44BA-8DF8-6B1057581F0F}"/>
    <cellStyle name="Percent 3 5 11 7 2 2" xfId="52794" xr:uid="{B3828937-8CCC-40FC-8BB5-9B8509C928A9}"/>
    <cellStyle name="Percent 3 5 11 7 3" xfId="52795" xr:uid="{ABF6000A-4A76-408B-AA31-2F33F1914CF7}"/>
    <cellStyle name="Percent 3 5 11 7 4" xfId="52793" xr:uid="{3AEFEE31-F05E-4416-8B8C-74BBFA9A228F}"/>
    <cellStyle name="Percent 3 5 11 7 5" xfId="33309" xr:uid="{83C6F5ED-5BCF-4343-AF4D-ECAA4D852378}"/>
    <cellStyle name="Percent 3 5 11 8" xfId="16872" xr:uid="{C3349CB0-B397-4F0E-9E8C-CE47DAA3132F}"/>
    <cellStyle name="Percent 3 5 11 8 2" xfId="33312" xr:uid="{42EFA3AA-0BA3-49E3-8D23-F900B64A286C}"/>
    <cellStyle name="Percent 3 5 11 8 2 2" xfId="52797" xr:uid="{F880D8CD-D8DB-418E-BD55-4CA439E5C3B0}"/>
    <cellStyle name="Percent 3 5 11 8 3" xfId="52798" xr:uid="{9BB31496-8E3F-4499-B13D-F5015A9FFA97}"/>
    <cellStyle name="Percent 3 5 11 8 4" xfId="52796" xr:uid="{587FCD83-BD73-4248-903C-B5972A96CEF6}"/>
    <cellStyle name="Percent 3 5 11 8 5" xfId="33311" xr:uid="{5B30785B-9D76-4A3E-9B0B-5325EF41912B}"/>
    <cellStyle name="Percent 3 5 11 9" xfId="11910" xr:uid="{E299E8F4-13FE-4B5D-9E9F-20AD43467A74}"/>
    <cellStyle name="Percent 3 5 11 9 2" xfId="33314" xr:uid="{B1BCA5B9-99B8-4D49-B4F0-BAB494B0E088}"/>
    <cellStyle name="Percent 3 5 11 9 2 2" xfId="52800" xr:uid="{D49856F4-16C9-4433-A8E4-474C7CB06452}"/>
    <cellStyle name="Percent 3 5 11 9 3" xfId="52801" xr:uid="{08FB4CDB-F5C6-444D-8C69-212E0B373476}"/>
    <cellStyle name="Percent 3 5 11 9 4" xfId="52799" xr:uid="{62E7020C-77E5-4B0C-A1CC-7DF1757675D6}"/>
    <cellStyle name="Percent 3 5 11 9 5" xfId="33313" xr:uid="{E74DEC38-FBD7-4D32-9A19-1459702922BE}"/>
    <cellStyle name="Percent 3 5 12" xfId="6955" xr:uid="{E7FD016D-31AF-48E6-BE2B-D58BF9C6A90E}"/>
    <cellStyle name="Percent 3 5 12 10" xfId="33316" xr:uid="{A62F7090-4A50-41B6-A046-EC2301DC6454}"/>
    <cellStyle name="Percent 3 5 12 10 2" xfId="52803" xr:uid="{B29C63C5-5938-4A61-A880-0E229C188EBE}"/>
    <cellStyle name="Percent 3 5 12 11" xfId="33317" xr:uid="{47D93748-0478-48EF-AFFF-C8E514A29A8E}"/>
    <cellStyle name="Percent 3 5 12 11 2" xfId="52804" xr:uid="{3DA85A85-A3A9-45F3-8C4C-2E30626D5FE2}"/>
    <cellStyle name="Percent 3 5 12 12" xfId="33315" xr:uid="{01968BFB-782F-40C0-A96C-B41E2341EAB8}"/>
    <cellStyle name="Percent 3 5 12 12 2" xfId="52805" xr:uid="{491D7BE6-7ACA-46BE-A047-78E0F6A70CD0}"/>
    <cellStyle name="Percent 3 5 12 13" xfId="52806" xr:uid="{170F8FC8-68AB-4E8E-BE74-4AF2B3DBF618}"/>
    <cellStyle name="Percent 3 5 12 14" xfId="52807" xr:uid="{0130654E-1BBD-4935-8A7B-DD3F93A2DC6B}"/>
    <cellStyle name="Percent 3 5 12 15" xfId="52808" xr:uid="{C23B32DA-BB0A-4286-91DA-6145FF51087A}"/>
    <cellStyle name="Percent 3 5 12 16" xfId="52802" xr:uid="{5CF2A9CB-9858-4447-8688-53BEB5CE1409}"/>
    <cellStyle name="Percent 3 5 12 2" xfId="13201" xr:uid="{722F6124-4E53-40F8-A473-71A73E65B2E7}"/>
    <cellStyle name="Percent 3 5 12 2 2" xfId="33319" xr:uid="{B9592D3A-CA56-4FC0-9F86-FE8DA764856F}"/>
    <cellStyle name="Percent 3 5 12 2 2 2" xfId="33320" xr:uid="{E9D4C71B-32AD-44A8-B49B-EF70BEB1E6AB}"/>
    <cellStyle name="Percent 3 5 12 2 2 2 2" xfId="52811" xr:uid="{AA716A54-0946-4AA3-87B9-F605798B7831}"/>
    <cellStyle name="Percent 3 5 12 2 2 3" xfId="52812" xr:uid="{E89D9F04-E47E-4792-99C5-4A1D3EB89F7F}"/>
    <cellStyle name="Percent 3 5 12 2 2 4" xfId="52810" xr:uid="{7E0F0D49-CB08-4794-AE83-E4CFD216859B}"/>
    <cellStyle name="Percent 3 5 12 2 3" xfId="33321" xr:uid="{7D150AE7-1CFA-42F8-91DD-52F93139E3F3}"/>
    <cellStyle name="Percent 3 5 12 2 3 2" xfId="33322" xr:uid="{79A2F561-DE73-4443-9F6D-FE0376C62F56}"/>
    <cellStyle name="Percent 3 5 12 2 3 2 2" xfId="52814" xr:uid="{E7E5BC8D-5D75-4AE9-98F5-36D3CEAF296F}"/>
    <cellStyle name="Percent 3 5 12 2 3 3" xfId="52815" xr:uid="{101D0D50-EA15-4506-9247-9CBB0AB025E3}"/>
    <cellStyle name="Percent 3 5 12 2 3 4" xfId="52813" xr:uid="{FF415947-4FCA-4C7C-937B-30D094AECD2B}"/>
    <cellStyle name="Percent 3 5 12 2 4" xfId="33323" xr:uid="{1E5D2F9C-1781-4DB2-B77D-73A46705A496}"/>
    <cellStyle name="Percent 3 5 12 2 4 2" xfId="52816" xr:uid="{6E72B6AC-F2D3-4A7C-B373-84FDD57157E8}"/>
    <cellStyle name="Percent 3 5 12 2 5" xfId="33324" xr:uid="{8081B6F1-AD6E-4AA3-B4E6-93D5BDF52CF4}"/>
    <cellStyle name="Percent 3 5 12 2 5 2" xfId="52817" xr:uid="{844144B4-8EDB-41E4-9586-D0C4E6003FA5}"/>
    <cellStyle name="Percent 3 5 12 2 6" xfId="52818" xr:uid="{9745FCA7-BAD3-48B7-ACC6-550AB0A31DC6}"/>
    <cellStyle name="Percent 3 5 12 2 7" xfId="52809" xr:uid="{630CE3E9-FC1F-454B-B4CE-A12B56CCAE42}"/>
    <cellStyle name="Percent 3 5 12 2 8" xfId="33318" xr:uid="{8EB66682-CB6F-4E2C-983F-15D5AC6D41E3}"/>
    <cellStyle name="Percent 3 5 12 3" xfId="13202" xr:uid="{FB1E5B50-7EF1-4559-A2E0-EDCC985206C5}"/>
    <cellStyle name="Percent 3 5 12 3 2" xfId="33326" xr:uid="{13C01CF9-F010-4E02-BFAF-A02164411411}"/>
    <cellStyle name="Percent 3 5 12 3 2 2" xfId="33327" xr:uid="{918F384E-43A1-4ED3-AD04-94791BBBA5B7}"/>
    <cellStyle name="Percent 3 5 12 3 2 2 2" xfId="52821" xr:uid="{2C4AF114-F603-462E-8CFA-A2A286E8F142}"/>
    <cellStyle name="Percent 3 5 12 3 2 3" xfId="52822" xr:uid="{75D1E9F6-6DCB-4455-A352-BC57A278C8A1}"/>
    <cellStyle name="Percent 3 5 12 3 2 4" xfId="52820" xr:uid="{4E57F985-F303-4849-92D4-DCE7A415A289}"/>
    <cellStyle name="Percent 3 5 12 3 3" xfId="33328" xr:uid="{FDB285A8-81CD-497D-968C-2F3387BB4F0E}"/>
    <cellStyle name="Percent 3 5 12 3 3 2" xfId="33329" xr:uid="{49FB433E-1ED4-425C-A364-8ACD6388447F}"/>
    <cellStyle name="Percent 3 5 12 3 3 2 2" xfId="52824" xr:uid="{503E5A8E-9D38-4132-AC5D-A152470BDD8A}"/>
    <cellStyle name="Percent 3 5 12 3 3 3" xfId="52825" xr:uid="{285DE576-2F87-4FBE-9B1F-5FC2EA1F28D4}"/>
    <cellStyle name="Percent 3 5 12 3 3 4" xfId="52823" xr:uid="{094E95CB-3E08-477B-A0E6-9A03BA8AECCB}"/>
    <cellStyle name="Percent 3 5 12 3 4" xfId="33330" xr:uid="{4557BFD2-9BCF-466E-94F2-A0D91FE3CDAA}"/>
    <cellStyle name="Percent 3 5 12 3 4 2" xfId="52826" xr:uid="{B47B8E0C-1568-4E5B-9CCD-D053DFE1F7BF}"/>
    <cellStyle name="Percent 3 5 12 3 5" xfId="52827" xr:uid="{BB79A571-916D-4835-A243-EBDED9261D76}"/>
    <cellStyle name="Percent 3 5 12 3 6" xfId="52819" xr:uid="{A29432DF-2E56-4AF2-8D43-9414E7A9E0E0}"/>
    <cellStyle name="Percent 3 5 12 3 7" xfId="33325" xr:uid="{1B70947A-72AE-4552-B4A6-3104DFA33E8F}"/>
    <cellStyle name="Percent 3 5 12 4" xfId="13203" xr:uid="{27F91D57-8B7A-4250-ABDE-AA46DD28611D}"/>
    <cellStyle name="Percent 3 5 12 4 2" xfId="33332" xr:uid="{6CE262F6-14B6-4E1C-984C-72EADAD2E785}"/>
    <cellStyle name="Percent 3 5 12 4 2 2" xfId="33333" xr:uid="{F400E141-04E3-4F99-8186-CE904116D023}"/>
    <cellStyle name="Percent 3 5 12 4 2 2 2" xfId="52830" xr:uid="{E2AA8A24-8AC5-4CA8-81F2-837A118F6179}"/>
    <cellStyle name="Percent 3 5 12 4 2 3" xfId="52831" xr:uid="{3F1B1916-74CD-444A-A1BB-BAEDBC7DF1DA}"/>
    <cellStyle name="Percent 3 5 12 4 2 4" xfId="52829" xr:uid="{6C3C0A36-F21D-4919-8E7C-ECA08D4C9B37}"/>
    <cellStyle name="Percent 3 5 12 4 3" xfId="33334" xr:uid="{5BCB5586-4513-45C6-8FA1-41B19FC1411A}"/>
    <cellStyle name="Percent 3 5 12 4 3 2" xfId="33335" xr:uid="{C8D0455E-DE5F-4341-B533-CACF21AB18A6}"/>
    <cellStyle name="Percent 3 5 12 4 3 2 2" xfId="52833" xr:uid="{0833767E-4CAD-4C72-9012-AFE01575CA74}"/>
    <cellStyle name="Percent 3 5 12 4 3 3" xfId="52834" xr:uid="{C41D2F9B-0030-4569-A614-7822BF997470}"/>
    <cellStyle name="Percent 3 5 12 4 3 4" xfId="52832" xr:uid="{C83B6F7B-AF70-46FF-9926-E1FC9B24B7F5}"/>
    <cellStyle name="Percent 3 5 12 4 4" xfId="33336" xr:uid="{88CBBB2D-C746-4C9E-8226-9B15C4415919}"/>
    <cellStyle name="Percent 3 5 12 4 4 2" xfId="52835" xr:uid="{F5E7E61A-E0F8-4458-BD2B-5E018C99DA0D}"/>
    <cellStyle name="Percent 3 5 12 4 5" xfId="52836" xr:uid="{1C622FA5-2003-4698-B759-B1A9BFC72CEA}"/>
    <cellStyle name="Percent 3 5 12 4 6" xfId="52828" xr:uid="{3926CC94-1830-4808-A562-E620F6AEA5DD}"/>
    <cellStyle name="Percent 3 5 12 4 7" xfId="33331" xr:uid="{6AF6F5F1-FF98-4994-B294-446A78961D4E}"/>
    <cellStyle name="Percent 3 5 12 5" xfId="13204" xr:uid="{98E7FD38-D8D1-4821-80E9-57444718D879}"/>
    <cellStyle name="Percent 3 5 12 5 2" xfId="33338" xr:uid="{658289B4-1991-4D4D-B5BA-7B952755B0BD}"/>
    <cellStyle name="Percent 3 5 12 5 2 2" xfId="33339" xr:uid="{E1103658-3C63-4514-BE21-41CA27806662}"/>
    <cellStyle name="Percent 3 5 12 5 2 2 2" xfId="52839" xr:uid="{D0477904-9548-4951-B65F-BE16704D194C}"/>
    <cellStyle name="Percent 3 5 12 5 2 3" xfId="52840" xr:uid="{E92B63C7-98D6-4FCF-B19A-B63EA925A448}"/>
    <cellStyle name="Percent 3 5 12 5 2 4" xfId="52838" xr:uid="{E4E30054-6A3D-4418-A681-8A19D44B2B77}"/>
    <cellStyle name="Percent 3 5 12 5 3" xfId="33340" xr:uid="{7C2CDDD7-2D31-4232-8E2A-77D74F56EC9B}"/>
    <cellStyle name="Percent 3 5 12 5 3 2" xfId="33341" xr:uid="{F93E6DC9-1C54-4CE9-B9E5-CADA4D800766}"/>
    <cellStyle name="Percent 3 5 12 5 3 2 2" xfId="52842" xr:uid="{445860B2-BE0C-42E4-A7ED-2F295F324692}"/>
    <cellStyle name="Percent 3 5 12 5 3 3" xfId="52843" xr:uid="{9FE4519F-0E1D-47F2-A0E7-87544B700E4D}"/>
    <cellStyle name="Percent 3 5 12 5 3 4" xfId="52841" xr:uid="{61FA91AB-E06D-447B-BE2E-2975C19855F3}"/>
    <cellStyle name="Percent 3 5 12 5 4" xfId="33342" xr:uid="{817C2ADE-433A-4653-826D-5E5B2A34CB13}"/>
    <cellStyle name="Percent 3 5 12 5 4 2" xfId="33343" xr:uid="{7C6358FC-EABA-4E54-A8B0-FD1D12DCA1D8}"/>
    <cellStyle name="Percent 3 5 12 5 4 2 2" xfId="52845" xr:uid="{986B2EA0-CB59-44BC-810D-C01DF63A39D6}"/>
    <cellStyle name="Percent 3 5 12 5 4 3" xfId="52846" xr:uid="{FE451A6C-E801-4C46-9676-98B88C1252FC}"/>
    <cellStyle name="Percent 3 5 12 5 4 4" xfId="52844" xr:uid="{0CC12443-EF08-439C-8BF2-2FDBA2ED1ADB}"/>
    <cellStyle name="Percent 3 5 12 5 5" xfId="33344" xr:uid="{795BF591-31EC-4E4C-997D-D61A94220056}"/>
    <cellStyle name="Percent 3 5 12 5 5 2" xfId="52847" xr:uid="{51E7E555-3DF3-4D65-B53C-B3FE48D00352}"/>
    <cellStyle name="Percent 3 5 12 5 6" xfId="52848" xr:uid="{13DDABFD-5668-4525-83D8-FF5698D8E3F4}"/>
    <cellStyle name="Percent 3 5 12 5 7" xfId="52837" xr:uid="{32D95991-5C3C-4658-930B-636AA928E13E}"/>
    <cellStyle name="Percent 3 5 12 5 8" xfId="33337" xr:uid="{9F61C414-D892-4E61-9A5F-5AE790C2D333}"/>
    <cellStyle name="Percent 3 5 12 6" xfId="13205" xr:uid="{860F9986-4412-4757-8F62-8D10E05563E7}"/>
    <cellStyle name="Percent 3 5 12 6 2" xfId="33346" xr:uid="{549A50F7-FDEA-4A15-A2D7-E40CD65866A2}"/>
    <cellStyle name="Percent 3 5 12 6 2 2" xfId="33347" xr:uid="{F2F53BC4-A8EB-40B5-9281-D6F99B30680D}"/>
    <cellStyle name="Percent 3 5 12 6 2 2 2" xfId="52851" xr:uid="{E0295A9A-AD95-424D-B5A8-1606D10DD988}"/>
    <cellStyle name="Percent 3 5 12 6 2 3" xfId="52852" xr:uid="{E75DFE2D-09C9-49F5-8B46-242FD112D6B5}"/>
    <cellStyle name="Percent 3 5 12 6 2 4" xfId="52850" xr:uid="{F3FFC76D-2880-457F-9BA1-20BE5F86193B}"/>
    <cellStyle name="Percent 3 5 12 6 3" xfId="33348" xr:uid="{84656364-A82C-4541-A6D5-719F32A8FAEB}"/>
    <cellStyle name="Percent 3 5 12 6 3 2" xfId="33349" xr:uid="{B54950D9-2A22-47B2-AFC9-E288BA3ABC7F}"/>
    <cellStyle name="Percent 3 5 12 6 3 2 2" xfId="52854" xr:uid="{81927F25-FCF0-4044-BFEE-E31A525E0E94}"/>
    <cellStyle name="Percent 3 5 12 6 3 3" xfId="52855" xr:uid="{70749E85-CF93-44FF-8837-01A057A03C07}"/>
    <cellStyle name="Percent 3 5 12 6 3 4" xfId="52853" xr:uid="{39401E06-B734-42E5-8929-632671A2515B}"/>
    <cellStyle name="Percent 3 5 12 6 4" xfId="33350" xr:uid="{258F6F42-94A0-4E8C-B5DA-F1763ABEDA27}"/>
    <cellStyle name="Percent 3 5 12 6 4 2" xfId="52856" xr:uid="{283CBC06-29F9-479B-BB0A-D2AE252279C1}"/>
    <cellStyle name="Percent 3 5 12 6 5" xfId="52857" xr:uid="{FF2883A1-6C03-4FF0-B519-DD374C391BA0}"/>
    <cellStyle name="Percent 3 5 12 6 6" xfId="52849" xr:uid="{CAF14D9B-ED1B-4C00-9E1B-A4F30015DAC2}"/>
    <cellStyle name="Percent 3 5 12 6 7" xfId="33345" xr:uid="{6A122B86-8238-426E-9637-C3114A54127F}"/>
    <cellStyle name="Percent 3 5 12 7" xfId="15888" xr:uid="{1DBB0599-910C-4765-936D-D63887601AC7}"/>
    <cellStyle name="Percent 3 5 12 7 2" xfId="33352" xr:uid="{39061D82-2518-4CC6-92A2-871E4379FCAC}"/>
    <cellStyle name="Percent 3 5 12 7 2 2" xfId="52859" xr:uid="{B338718F-9CE0-4488-B41F-467FD5F953D4}"/>
    <cellStyle name="Percent 3 5 12 7 3" xfId="52860" xr:uid="{15E4AE5F-396A-4524-86AA-6419DED3E75E}"/>
    <cellStyle name="Percent 3 5 12 7 4" xfId="52858" xr:uid="{F3763B1C-2085-439A-AC24-3F21B28F794F}"/>
    <cellStyle name="Percent 3 5 12 7 5" xfId="33351" xr:uid="{66D4BD9B-7ED0-4789-A9DE-B4F91121E4D5}"/>
    <cellStyle name="Percent 3 5 12 8" xfId="19190" xr:uid="{9E0080EF-F810-4D31-915A-44E09D9EF395}"/>
    <cellStyle name="Percent 3 5 12 8 2" xfId="33354" xr:uid="{E5276463-106F-4636-B57F-454298D3B320}"/>
    <cellStyle name="Percent 3 5 12 8 2 2" xfId="52862" xr:uid="{23B3B4B1-3EC1-4E7F-BB0A-D9131269E43B}"/>
    <cellStyle name="Percent 3 5 12 8 3" xfId="52863" xr:uid="{8399ADD2-0B1B-4BC2-8F18-08DF2349F503}"/>
    <cellStyle name="Percent 3 5 12 8 4" xfId="52861" xr:uid="{43C24D6D-C259-4717-AC7E-B1752886F8FB}"/>
    <cellStyle name="Percent 3 5 12 8 5" xfId="33353" xr:uid="{C41EC4E1-8B67-4D36-B519-950749BE0EB0}"/>
    <cellStyle name="Percent 3 5 12 9" xfId="11911" xr:uid="{CE0DA8B5-8688-49AD-93DD-7661BF6F4A1E}"/>
    <cellStyle name="Percent 3 5 12 9 2" xfId="33356" xr:uid="{0C00B7A6-8F86-4137-89F7-3E77075D69E0}"/>
    <cellStyle name="Percent 3 5 12 9 2 2" xfId="52865" xr:uid="{BD1DE7F2-C06A-4219-A39E-F0DE4039C097}"/>
    <cellStyle name="Percent 3 5 12 9 3" xfId="52866" xr:uid="{BB7EEBE9-FE37-432C-96E0-583E5F868229}"/>
    <cellStyle name="Percent 3 5 12 9 4" xfId="52864" xr:uid="{BCB565CD-38FF-4D54-913F-B70D8D8B9D75}"/>
    <cellStyle name="Percent 3 5 12 9 5" xfId="33355" xr:uid="{E7E2B87C-A180-4797-9BFC-CA6AAA0CA4EE}"/>
    <cellStyle name="Percent 3 5 13" xfId="6956" xr:uid="{9A5581CE-9AC3-4896-806E-4E4255F6BB39}"/>
    <cellStyle name="Percent 3 5 13 10" xfId="33358" xr:uid="{65019E83-A9DA-4AB0-82C4-EEEA749C258A}"/>
    <cellStyle name="Percent 3 5 13 10 2" xfId="52868" xr:uid="{07753ED9-92D3-40F5-ABBE-24A265287C15}"/>
    <cellStyle name="Percent 3 5 13 11" xfId="33359" xr:uid="{D648160E-752A-445E-824E-6762FAA9810A}"/>
    <cellStyle name="Percent 3 5 13 11 2" xfId="52869" xr:uid="{DF90AF66-26CC-49D9-972A-8B4F6680C046}"/>
    <cellStyle name="Percent 3 5 13 12" xfId="33357" xr:uid="{24DCF510-2A05-4565-8127-D71AA8C2E4E2}"/>
    <cellStyle name="Percent 3 5 13 12 2" xfId="52870" xr:uid="{FD98DE68-EE35-46C2-9693-6326C4052EE0}"/>
    <cellStyle name="Percent 3 5 13 13" xfId="52871" xr:uid="{BB5F5537-686D-497C-9267-045F16A3DE98}"/>
    <cellStyle name="Percent 3 5 13 14" xfId="52872" xr:uid="{9C249C08-77D1-4A6A-BECD-1A69AD32320E}"/>
    <cellStyle name="Percent 3 5 13 15" xfId="52873" xr:uid="{16964FA1-5473-4117-B067-CC2D4A7301DC}"/>
    <cellStyle name="Percent 3 5 13 16" xfId="52867" xr:uid="{924B6CEA-A075-49EA-9BD3-FB12D39BA002}"/>
    <cellStyle name="Percent 3 5 13 2" xfId="13206" xr:uid="{C63D70AA-9ACB-47D6-A300-7EB854C46C24}"/>
    <cellStyle name="Percent 3 5 13 2 2" xfId="33361" xr:uid="{205C756F-5BBF-4BCB-A733-3532D0BDF493}"/>
    <cellStyle name="Percent 3 5 13 2 2 2" xfId="33362" xr:uid="{72944248-E41C-4DBC-ADBE-5385ACE63C60}"/>
    <cellStyle name="Percent 3 5 13 2 2 2 2" xfId="52876" xr:uid="{08EEC23D-37E8-4254-956F-8184A2CC3D39}"/>
    <cellStyle name="Percent 3 5 13 2 2 3" xfId="52877" xr:uid="{45542BFE-5B94-4C24-8FC3-BC0D439CA4B8}"/>
    <cellStyle name="Percent 3 5 13 2 2 4" xfId="52875" xr:uid="{34E355EE-65BE-443D-B495-14582A013F82}"/>
    <cellStyle name="Percent 3 5 13 2 3" xfId="33363" xr:uid="{9CC0DB68-BB8F-4169-8E5A-D2CCAF707F3C}"/>
    <cellStyle name="Percent 3 5 13 2 3 2" xfId="33364" xr:uid="{253F0744-8705-4B5F-A3D0-3F502E3D8420}"/>
    <cellStyle name="Percent 3 5 13 2 3 2 2" xfId="52879" xr:uid="{E910CBC5-F6CD-41F1-BDF9-F62493D402F6}"/>
    <cellStyle name="Percent 3 5 13 2 3 3" xfId="52880" xr:uid="{02F05C82-10ED-4A0C-8A26-367AFD26B89D}"/>
    <cellStyle name="Percent 3 5 13 2 3 4" xfId="52878" xr:uid="{36A37668-D854-441C-8F64-BFBF8AD74EB5}"/>
    <cellStyle name="Percent 3 5 13 2 4" xfId="33365" xr:uid="{258F12E7-B436-4A74-B76B-C17D257E140A}"/>
    <cellStyle name="Percent 3 5 13 2 4 2" xfId="52881" xr:uid="{C1AB0DDE-CC2E-45E1-AF83-B5B7619EF42E}"/>
    <cellStyle name="Percent 3 5 13 2 5" xfId="33366" xr:uid="{BC65CC22-FDD2-4280-B7AB-E90ECAA6B86D}"/>
    <cellStyle name="Percent 3 5 13 2 5 2" xfId="52882" xr:uid="{00E9EC9D-3B26-4B7C-9AB4-687388579CCB}"/>
    <cellStyle name="Percent 3 5 13 2 6" xfId="52883" xr:uid="{9D96A38F-7757-43FD-B9B0-127FA12E49DE}"/>
    <cellStyle name="Percent 3 5 13 2 7" xfId="52874" xr:uid="{B273FAB7-AF84-46C8-A7B9-5DC594CC662B}"/>
    <cellStyle name="Percent 3 5 13 2 8" xfId="33360" xr:uid="{9158645F-B3C3-44DE-A049-E28C820F6C9C}"/>
    <cellStyle name="Percent 3 5 13 3" xfId="13207" xr:uid="{38548068-9667-4916-BFF7-4C67B9B97749}"/>
    <cellStyle name="Percent 3 5 13 3 2" xfId="33368" xr:uid="{D3A5BDA8-121B-4255-A3B8-CCB5FB9CA1DF}"/>
    <cellStyle name="Percent 3 5 13 3 2 2" xfId="33369" xr:uid="{7B3A6EE8-BE8A-4198-8C68-A9476F1FE1A1}"/>
    <cellStyle name="Percent 3 5 13 3 2 2 2" xfId="52886" xr:uid="{9BAEC87D-5250-429E-BF0F-C4F17C1CA3B7}"/>
    <cellStyle name="Percent 3 5 13 3 2 3" xfId="52887" xr:uid="{FE093C92-F5C5-449B-A9D7-B0879F6E578F}"/>
    <cellStyle name="Percent 3 5 13 3 2 4" xfId="52885" xr:uid="{B082410D-563D-4B68-8AB8-5E1881154BFF}"/>
    <cellStyle name="Percent 3 5 13 3 3" xfId="33370" xr:uid="{65497ED2-7284-46D0-9A23-7D27E294D09E}"/>
    <cellStyle name="Percent 3 5 13 3 3 2" xfId="33371" xr:uid="{AB268D2F-D7DD-4A14-BCA2-32309E9B5FA7}"/>
    <cellStyle name="Percent 3 5 13 3 3 2 2" xfId="52889" xr:uid="{116BF289-F1A2-40E0-AA2A-F87330EBC551}"/>
    <cellStyle name="Percent 3 5 13 3 3 3" xfId="52890" xr:uid="{B5C85317-ADA7-441D-9285-D24BA6C42CCB}"/>
    <cellStyle name="Percent 3 5 13 3 3 4" xfId="52888" xr:uid="{03EE23EB-A413-4441-ADDD-CCDFDEC89536}"/>
    <cellStyle name="Percent 3 5 13 3 4" xfId="33372" xr:uid="{1DEC791C-3909-4730-AC2D-444C4149A857}"/>
    <cellStyle name="Percent 3 5 13 3 4 2" xfId="52891" xr:uid="{EB10781A-F055-46D5-82C3-5C2B9A011546}"/>
    <cellStyle name="Percent 3 5 13 3 5" xfId="52892" xr:uid="{3A91813D-70EA-479E-AF57-B60ADA886F90}"/>
    <cellStyle name="Percent 3 5 13 3 6" xfId="52884" xr:uid="{A5682F75-14B3-4CCD-B64E-E9999CC96A3B}"/>
    <cellStyle name="Percent 3 5 13 3 7" xfId="33367" xr:uid="{7FA67D89-4B04-431E-8AFA-E1C148F1D45E}"/>
    <cellStyle name="Percent 3 5 13 4" xfId="13208" xr:uid="{4B55FE18-BE0C-462F-A61D-192B6FBFA376}"/>
    <cellStyle name="Percent 3 5 13 4 2" xfId="33374" xr:uid="{38F661C1-D109-4B79-B67F-7CCAC7F599DD}"/>
    <cellStyle name="Percent 3 5 13 4 2 2" xfId="33375" xr:uid="{81FC3D80-2FCD-40D5-BB82-83F09D038FD9}"/>
    <cellStyle name="Percent 3 5 13 4 2 2 2" xfId="52895" xr:uid="{E9973C07-C27A-4064-A017-960D9D5949A8}"/>
    <cellStyle name="Percent 3 5 13 4 2 3" xfId="52896" xr:uid="{04D014DF-01FF-431B-967B-14A6662425ED}"/>
    <cellStyle name="Percent 3 5 13 4 2 4" xfId="52894" xr:uid="{44401E7B-D343-44E8-B6F4-3F03A4853674}"/>
    <cellStyle name="Percent 3 5 13 4 3" xfId="33376" xr:uid="{A3DAA564-25C9-47F3-B1A8-754F3C17206E}"/>
    <cellStyle name="Percent 3 5 13 4 3 2" xfId="33377" xr:uid="{35D2BFC2-6550-495B-9EA0-A248D89273D2}"/>
    <cellStyle name="Percent 3 5 13 4 3 2 2" xfId="52898" xr:uid="{9157E3DA-7C58-4F17-BAD3-7D7D6D6D48AB}"/>
    <cellStyle name="Percent 3 5 13 4 3 3" xfId="52899" xr:uid="{3BC05D37-C717-4900-AF9A-C6701C5E02CE}"/>
    <cellStyle name="Percent 3 5 13 4 3 4" xfId="52897" xr:uid="{E20EDE29-973D-491E-B831-01E89C8C20B3}"/>
    <cellStyle name="Percent 3 5 13 4 4" xfId="33378" xr:uid="{F8A2D5D4-5E2B-4791-820C-9A750F71D65A}"/>
    <cellStyle name="Percent 3 5 13 4 4 2" xfId="52900" xr:uid="{6A163F48-8A74-4E39-9E8B-F02F2468C315}"/>
    <cellStyle name="Percent 3 5 13 4 5" xfId="52901" xr:uid="{BD42E3CA-C3DA-49E7-87DA-4D8F33392589}"/>
    <cellStyle name="Percent 3 5 13 4 6" xfId="52893" xr:uid="{8076BBD8-4EA5-4BF5-A74C-FC98F4878B1E}"/>
    <cellStyle name="Percent 3 5 13 4 7" xfId="33373" xr:uid="{604ADA2C-89AC-4C66-ADF0-2BB060AEDC89}"/>
    <cellStyle name="Percent 3 5 13 5" xfId="13209" xr:uid="{54A6B79B-7766-47BA-B510-8EBD8940D81B}"/>
    <cellStyle name="Percent 3 5 13 5 2" xfId="33380" xr:uid="{042E117E-D9FD-4909-9A88-5BB8C564B698}"/>
    <cellStyle name="Percent 3 5 13 5 2 2" xfId="33381" xr:uid="{A210DD26-F623-4E70-B49A-0EF0404CB54C}"/>
    <cellStyle name="Percent 3 5 13 5 2 2 2" xfId="52904" xr:uid="{593454E2-0B25-4CCF-8927-527A479D6080}"/>
    <cellStyle name="Percent 3 5 13 5 2 3" xfId="52905" xr:uid="{407FBB10-631B-4673-B5FF-5A479CAFF5AE}"/>
    <cellStyle name="Percent 3 5 13 5 2 4" xfId="52903" xr:uid="{7399205E-B90F-4381-997A-B2FCF20077CD}"/>
    <cellStyle name="Percent 3 5 13 5 3" xfId="33382" xr:uid="{25A1CA07-CCC5-48B0-8186-61911CFF5259}"/>
    <cellStyle name="Percent 3 5 13 5 3 2" xfId="33383" xr:uid="{CA0418C2-E0A6-4C41-9391-F697DD523FCC}"/>
    <cellStyle name="Percent 3 5 13 5 3 2 2" xfId="52907" xr:uid="{359452D4-B4CC-4B03-9FBB-29B89D20341C}"/>
    <cellStyle name="Percent 3 5 13 5 3 3" xfId="52908" xr:uid="{BB69EE52-60A1-47C4-A248-0A7C895702F3}"/>
    <cellStyle name="Percent 3 5 13 5 3 4" xfId="52906" xr:uid="{DD3FEDFA-3B13-42D5-8CB3-3A085E2DBE93}"/>
    <cellStyle name="Percent 3 5 13 5 4" xfId="33384" xr:uid="{34F7ECBE-1A3D-402E-8186-5A7C860C492C}"/>
    <cellStyle name="Percent 3 5 13 5 4 2" xfId="33385" xr:uid="{67B7F1CA-099B-4FB8-B56C-552D31187CC2}"/>
    <cellStyle name="Percent 3 5 13 5 4 2 2" xfId="52910" xr:uid="{AEA149AC-AC79-477B-B435-82265B2506D6}"/>
    <cellStyle name="Percent 3 5 13 5 4 3" xfId="52911" xr:uid="{C7041E3E-4294-42A3-AB1D-4A843488E665}"/>
    <cellStyle name="Percent 3 5 13 5 4 4" xfId="52909" xr:uid="{B2A9BCD5-67B9-4DCB-973B-22B45CF23712}"/>
    <cellStyle name="Percent 3 5 13 5 5" xfId="33386" xr:uid="{DBC7C8FF-4FE0-4C2D-A2C6-8CF0D24D0893}"/>
    <cellStyle name="Percent 3 5 13 5 5 2" xfId="52912" xr:uid="{CEB733EC-7F8A-4032-BB14-B25D6B445969}"/>
    <cellStyle name="Percent 3 5 13 5 6" xfId="52913" xr:uid="{BB6FAE66-713C-40F9-B2CB-46D3F6E40AAD}"/>
    <cellStyle name="Percent 3 5 13 5 7" xfId="52902" xr:uid="{870A809D-83DE-4955-8713-3983E6F6032E}"/>
    <cellStyle name="Percent 3 5 13 5 8" xfId="33379" xr:uid="{47E4CEFD-6477-447D-A08B-4F479E161AE0}"/>
    <cellStyle name="Percent 3 5 13 6" xfId="13210" xr:uid="{A8DE63BB-0024-497C-9E40-CBD194CA4AA6}"/>
    <cellStyle name="Percent 3 5 13 6 2" xfId="33388" xr:uid="{D8E11302-F04C-42EE-978C-E76E8DBD34DF}"/>
    <cellStyle name="Percent 3 5 13 6 2 2" xfId="33389" xr:uid="{FDC1B565-AF2C-4EBD-A106-07BA4C5AFFE6}"/>
    <cellStyle name="Percent 3 5 13 6 2 2 2" xfId="52916" xr:uid="{B967A6CE-874C-4EF0-B693-AF28F440B482}"/>
    <cellStyle name="Percent 3 5 13 6 2 3" xfId="52917" xr:uid="{58C030F3-E41B-496B-90D4-92C3B30AC867}"/>
    <cellStyle name="Percent 3 5 13 6 2 4" xfId="52915" xr:uid="{CF2B5FD7-0807-4B9D-9EF4-20A47F2912ED}"/>
    <cellStyle name="Percent 3 5 13 6 3" xfId="33390" xr:uid="{0E92F54D-0535-4047-A04D-501EB9685E61}"/>
    <cellStyle name="Percent 3 5 13 6 3 2" xfId="33391" xr:uid="{C89BE4A9-9AF1-4BFD-BC89-3EF243B85723}"/>
    <cellStyle name="Percent 3 5 13 6 3 2 2" xfId="52919" xr:uid="{E90D13D8-13EE-46F5-BF2B-8D270843B538}"/>
    <cellStyle name="Percent 3 5 13 6 3 3" xfId="52920" xr:uid="{A0698CC7-BB2D-4F86-99EE-E6FBEF6A0102}"/>
    <cellStyle name="Percent 3 5 13 6 3 4" xfId="52918" xr:uid="{68A135AD-5C96-48B6-BD21-A8E80E693FE0}"/>
    <cellStyle name="Percent 3 5 13 6 4" xfId="33392" xr:uid="{AFD0017D-0F16-4633-9520-A714E21AFE38}"/>
    <cellStyle name="Percent 3 5 13 6 4 2" xfId="52921" xr:uid="{44FBDB66-E166-4638-B800-DA9D89EC9713}"/>
    <cellStyle name="Percent 3 5 13 6 5" xfId="52922" xr:uid="{FE16A900-B494-4C45-A8C9-FE0C5A08F584}"/>
    <cellStyle name="Percent 3 5 13 6 6" xfId="52914" xr:uid="{DF6FF91E-CFA5-49C5-A1AB-6548CEBA2F52}"/>
    <cellStyle name="Percent 3 5 13 6 7" xfId="33387" xr:uid="{D1420350-D5EC-4A2C-8229-6F7E0C99F6D3}"/>
    <cellStyle name="Percent 3 5 13 7" xfId="15889" xr:uid="{ED9E9ED8-D02C-4909-8AB5-5597292CDAE0}"/>
    <cellStyle name="Percent 3 5 13 7 2" xfId="33394" xr:uid="{659E7850-5132-481C-9FD2-03AD8DE0762B}"/>
    <cellStyle name="Percent 3 5 13 7 2 2" xfId="52924" xr:uid="{DF8DC1D7-505F-431D-9C8B-EE9D0FDFC641}"/>
    <cellStyle name="Percent 3 5 13 7 3" xfId="52925" xr:uid="{50317E15-341D-4558-9BF5-DCADC13388D7}"/>
    <cellStyle name="Percent 3 5 13 7 4" xfId="52923" xr:uid="{C35E573E-89B7-4C79-ABEE-30473202411C}"/>
    <cellStyle name="Percent 3 5 13 7 5" xfId="33393" xr:uid="{5324F3E6-BC97-42E6-B6E3-B614AF7D213A}"/>
    <cellStyle name="Percent 3 5 13 8" xfId="17277" xr:uid="{491FAB99-6752-4964-81F1-883E1DBCF2CD}"/>
    <cellStyle name="Percent 3 5 13 8 2" xfId="33396" xr:uid="{33821C1B-8283-4622-A018-00FC18021220}"/>
    <cellStyle name="Percent 3 5 13 8 2 2" xfId="52927" xr:uid="{705A0140-3790-45A2-8BC7-F1F5BCD73B8C}"/>
    <cellStyle name="Percent 3 5 13 8 3" xfId="52928" xr:uid="{11AF8A64-B739-42B8-A5F7-F7585DEDC8DB}"/>
    <cellStyle name="Percent 3 5 13 8 4" xfId="52926" xr:uid="{D0E35F93-AC89-40ED-9834-481FFB09EFCD}"/>
    <cellStyle name="Percent 3 5 13 8 5" xfId="33395" xr:uid="{B0325E00-1B10-4866-BB07-D0D886898059}"/>
    <cellStyle name="Percent 3 5 13 9" xfId="11912" xr:uid="{CE8F99E5-D16F-4144-8D32-C016BE36C76E}"/>
    <cellStyle name="Percent 3 5 13 9 2" xfId="33398" xr:uid="{6478C282-C267-494B-99A1-50027EB131DF}"/>
    <cellStyle name="Percent 3 5 13 9 2 2" xfId="52930" xr:uid="{0D32224B-CAF9-45FC-AE51-039792348AEF}"/>
    <cellStyle name="Percent 3 5 13 9 3" xfId="52931" xr:uid="{2D6A0C6F-E3C0-46FE-B2BE-0CF3EF76A87F}"/>
    <cellStyle name="Percent 3 5 13 9 4" xfId="52929" xr:uid="{40768A5C-ED8E-4765-8F7A-C734642B5D1A}"/>
    <cellStyle name="Percent 3 5 13 9 5" xfId="33397" xr:uid="{1D782A39-D3FD-4E34-AEA1-55A54E271F25}"/>
    <cellStyle name="Percent 3 5 14" xfId="6957" xr:uid="{4DEE3879-FFA3-4A97-B1AB-04755B095E15}"/>
    <cellStyle name="Percent 3 5 14 10" xfId="33400" xr:uid="{18C0DBB0-F934-4632-ABDE-99387D6903C6}"/>
    <cellStyle name="Percent 3 5 14 10 2" xfId="52933" xr:uid="{916197C7-CAAC-49A3-8825-2707C476B3C4}"/>
    <cellStyle name="Percent 3 5 14 11" xfId="33401" xr:uid="{D88552B5-C456-4310-B9BB-D85A7D7DB22D}"/>
    <cellStyle name="Percent 3 5 14 11 2" xfId="52934" xr:uid="{DF594AA6-977B-4F33-9F0A-039BA6E6B044}"/>
    <cellStyle name="Percent 3 5 14 12" xfId="33399" xr:uid="{B7213A9A-C9F9-4619-837F-2C09C505561F}"/>
    <cellStyle name="Percent 3 5 14 12 2" xfId="52935" xr:uid="{CA6B3427-92C8-48DC-B194-E61549C520A3}"/>
    <cellStyle name="Percent 3 5 14 13" xfId="52936" xr:uid="{1A2F13F7-6D92-4C40-9473-ABFC5AB26436}"/>
    <cellStyle name="Percent 3 5 14 14" xfId="52937" xr:uid="{F06D09AB-F07D-43CF-95D8-C6A8CA872514}"/>
    <cellStyle name="Percent 3 5 14 15" xfId="52938" xr:uid="{4D500BD2-3212-48AE-8D17-9206A6F3AA03}"/>
    <cellStyle name="Percent 3 5 14 16" xfId="52932" xr:uid="{989932BB-2034-435D-93DE-F9148CF608EC}"/>
    <cellStyle name="Percent 3 5 14 2" xfId="13211" xr:uid="{E19702CB-C9A6-4E28-821A-F9E0E9C82FF0}"/>
    <cellStyle name="Percent 3 5 14 2 2" xfId="33403" xr:uid="{4B3F540F-3229-49A1-B31A-E0C942D247CF}"/>
    <cellStyle name="Percent 3 5 14 2 2 2" xfId="33404" xr:uid="{AA668382-4FD1-40CE-AF5D-232DE398E791}"/>
    <cellStyle name="Percent 3 5 14 2 2 2 2" xfId="52941" xr:uid="{BB633B61-62DD-4AF3-ADDB-3E6867E03914}"/>
    <cellStyle name="Percent 3 5 14 2 2 3" xfId="52942" xr:uid="{4DF7BBB6-20CB-4A4E-8146-670B79DD5E7B}"/>
    <cellStyle name="Percent 3 5 14 2 2 4" xfId="52940" xr:uid="{5DCF63E0-7BB2-44A5-A3EA-5A397F95A1FF}"/>
    <cellStyle name="Percent 3 5 14 2 3" xfId="33405" xr:uid="{6A2150BB-1C06-4D2C-83B1-98978E503010}"/>
    <cellStyle name="Percent 3 5 14 2 3 2" xfId="33406" xr:uid="{BDEAA1F8-1550-4062-8659-FF2532A34887}"/>
    <cellStyle name="Percent 3 5 14 2 3 2 2" xfId="52944" xr:uid="{EDED9D9B-2120-4AC5-971B-7D77B4C7D706}"/>
    <cellStyle name="Percent 3 5 14 2 3 3" xfId="52945" xr:uid="{D45058D2-836D-4C87-A4E4-4D030FFE8632}"/>
    <cellStyle name="Percent 3 5 14 2 3 4" xfId="52943" xr:uid="{FF09D6A9-E71D-42BF-98B5-CEE4B4980039}"/>
    <cellStyle name="Percent 3 5 14 2 4" xfId="33407" xr:uid="{BCC50BB1-6BC9-4A6C-BCDD-39F1707B067E}"/>
    <cellStyle name="Percent 3 5 14 2 4 2" xfId="52946" xr:uid="{9F032FF4-B41C-46CE-9CBA-0831D328CD76}"/>
    <cellStyle name="Percent 3 5 14 2 5" xfId="33408" xr:uid="{0BCAD008-61E5-4421-AE9A-ABFAA33B3FB6}"/>
    <cellStyle name="Percent 3 5 14 2 5 2" xfId="52947" xr:uid="{228C2BA2-8C17-4694-910B-943CFF749EC5}"/>
    <cellStyle name="Percent 3 5 14 2 6" xfId="52948" xr:uid="{F1F397A9-009D-41FD-8434-8E3DDC86B054}"/>
    <cellStyle name="Percent 3 5 14 2 7" xfId="52939" xr:uid="{8A53F552-F2D4-4D49-B94B-66BACE010CBF}"/>
    <cellStyle name="Percent 3 5 14 2 8" xfId="33402" xr:uid="{6A991986-74BB-41CB-9DB7-5CAC1B99B6A5}"/>
    <cellStyle name="Percent 3 5 14 3" xfId="13212" xr:uid="{42A82C8E-F195-42B3-B43D-519969D9BCD5}"/>
    <cellStyle name="Percent 3 5 14 3 2" xfId="33410" xr:uid="{145735AF-C43D-4424-9B66-2C1A64BA7EE1}"/>
    <cellStyle name="Percent 3 5 14 3 2 2" xfId="33411" xr:uid="{962628DE-3E4B-4875-A527-220DE65EBC4B}"/>
    <cellStyle name="Percent 3 5 14 3 2 2 2" xfId="52951" xr:uid="{A95E5192-E35F-4E25-877D-0FB8B28917F5}"/>
    <cellStyle name="Percent 3 5 14 3 2 3" xfId="52952" xr:uid="{6C86424B-FA63-48E9-B34E-27B54D9508A3}"/>
    <cellStyle name="Percent 3 5 14 3 2 4" xfId="52950" xr:uid="{5C0DA1F4-DDDD-4E24-9CEE-8BC83DEC3A34}"/>
    <cellStyle name="Percent 3 5 14 3 3" xfId="33412" xr:uid="{13C4EEF9-5CE9-46B5-8579-C7EECF885CB2}"/>
    <cellStyle name="Percent 3 5 14 3 3 2" xfId="33413" xr:uid="{48FFB33C-B18C-4E5E-8CD9-32F042275A7E}"/>
    <cellStyle name="Percent 3 5 14 3 3 2 2" xfId="52954" xr:uid="{A1B79EC4-2879-409B-ACEA-057E877B3372}"/>
    <cellStyle name="Percent 3 5 14 3 3 3" xfId="52955" xr:uid="{CAF28F7C-9518-46BD-8766-E4F5415C187C}"/>
    <cellStyle name="Percent 3 5 14 3 3 4" xfId="52953" xr:uid="{1A719F4D-7666-4DA2-97C6-C1E8155AA4A7}"/>
    <cellStyle name="Percent 3 5 14 3 4" xfId="33414" xr:uid="{37320D52-C635-4CE8-B692-5EF165338B25}"/>
    <cellStyle name="Percent 3 5 14 3 4 2" xfId="52956" xr:uid="{B77D5C72-90DD-44D4-81F0-4AE506F1B1BF}"/>
    <cellStyle name="Percent 3 5 14 3 5" xfId="52957" xr:uid="{E6DBC493-C5BB-4E51-8283-66A300E856FE}"/>
    <cellStyle name="Percent 3 5 14 3 6" xfId="52949" xr:uid="{0D5590DA-EAE1-4BC0-ABBB-A279474A42B2}"/>
    <cellStyle name="Percent 3 5 14 3 7" xfId="33409" xr:uid="{36C98301-64C4-4E99-937D-32FE2994E832}"/>
    <cellStyle name="Percent 3 5 14 4" xfId="13213" xr:uid="{5F43C542-C119-41E6-A9BD-8C1DFDA1207C}"/>
    <cellStyle name="Percent 3 5 14 4 2" xfId="33416" xr:uid="{9C07A02D-4E09-4E64-96B8-424BB94AC915}"/>
    <cellStyle name="Percent 3 5 14 4 2 2" xfId="33417" xr:uid="{5493F312-858F-46E5-8E8B-76AB41AF215A}"/>
    <cellStyle name="Percent 3 5 14 4 2 2 2" xfId="52960" xr:uid="{671C5179-C3D1-41AB-BA52-3382F48DE59D}"/>
    <cellStyle name="Percent 3 5 14 4 2 3" xfId="52961" xr:uid="{45477871-CCCD-4A4B-A27F-D6427682995A}"/>
    <cellStyle name="Percent 3 5 14 4 2 4" xfId="52959" xr:uid="{D75ABF5D-8516-4C21-8450-FF19E90328B6}"/>
    <cellStyle name="Percent 3 5 14 4 3" xfId="33418" xr:uid="{1B8DA3DF-AFC9-496A-87A8-C64C72F021C4}"/>
    <cellStyle name="Percent 3 5 14 4 3 2" xfId="33419" xr:uid="{9E7A6476-2BEF-44E1-8799-F5722F3F0A57}"/>
    <cellStyle name="Percent 3 5 14 4 3 2 2" xfId="52963" xr:uid="{3142A668-47D7-4AC1-A049-4106F29A8DFC}"/>
    <cellStyle name="Percent 3 5 14 4 3 3" xfId="52964" xr:uid="{2B3656D6-A96B-4F8C-86C4-17732FE42B77}"/>
    <cellStyle name="Percent 3 5 14 4 3 4" xfId="52962" xr:uid="{187DF5BE-4D79-48F3-B6A8-FE961527D1E3}"/>
    <cellStyle name="Percent 3 5 14 4 4" xfId="33420" xr:uid="{CB265935-ADA2-489E-BD6E-B674766DEEB5}"/>
    <cellStyle name="Percent 3 5 14 4 4 2" xfId="52965" xr:uid="{330679B0-FADF-4B80-AFC2-CC95CE16679F}"/>
    <cellStyle name="Percent 3 5 14 4 5" xfId="52966" xr:uid="{93FDFA56-13CE-4064-96BC-71556D98F72C}"/>
    <cellStyle name="Percent 3 5 14 4 6" xfId="52958" xr:uid="{FAF6C0BD-E1D4-4745-BB01-0B1E04B8D8E5}"/>
    <cellStyle name="Percent 3 5 14 4 7" xfId="33415" xr:uid="{38AD6369-2BE8-4189-9727-B5A1C1AED54D}"/>
    <cellStyle name="Percent 3 5 14 5" xfId="13214" xr:uid="{062EBAF6-FA8F-48F2-BA04-5EED4DE9D29F}"/>
    <cellStyle name="Percent 3 5 14 5 2" xfId="33422" xr:uid="{9549D9D4-DA49-4932-8451-43DE55CF7D58}"/>
    <cellStyle name="Percent 3 5 14 5 2 2" xfId="33423" xr:uid="{A5EB6105-9537-4C9B-B016-B442295089A5}"/>
    <cellStyle name="Percent 3 5 14 5 2 2 2" xfId="52969" xr:uid="{CF8A6030-481F-46F1-8180-C7792D3389E8}"/>
    <cellStyle name="Percent 3 5 14 5 2 3" xfId="52970" xr:uid="{BEAFC5DA-F01D-4CF8-A7FE-E7F93810279D}"/>
    <cellStyle name="Percent 3 5 14 5 2 4" xfId="52968" xr:uid="{52AB4CB1-245C-4A05-BAFE-7F1AE96B44D7}"/>
    <cellStyle name="Percent 3 5 14 5 3" xfId="33424" xr:uid="{73F9F35F-E279-4496-82F0-D41F3F7B1F6A}"/>
    <cellStyle name="Percent 3 5 14 5 3 2" xfId="33425" xr:uid="{6F0CA6FB-C612-4CF1-9F35-2BCAB1BE31F7}"/>
    <cellStyle name="Percent 3 5 14 5 3 2 2" xfId="52972" xr:uid="{43875924-2691-48B2-A392-2043297B8758}"/>
    <cellStyle name="Percent 3 5 14 5 3 3" xfId="52973" xr:uid="{D1416F4C-4A92-4699-A975-824BC398D7F6}"/>
    <cellStyle name="Percent 3 5 14 5 3 4" xfId="52971" xr:uid="{DAC6F004-0092-49EF-9169-3C5155DB2CFA}"/>
    <cellStyle name="Percent 3 5 14 5 4" xfId="33426" xr:uid="{F7F5DB40-175E-4AB0-9E0A-176CC431A534}"/>
    <cellStyle name="Percent 3 5 14 5 4 2" xfId="33427" xr:uid="{9F85E020-0B81-4188-83CC-125355020D6A}"/>
    <cellStyle name="Percent 3 5 14 5 4 2 2" xfId="52975" xr:uid="{C3A43FF1-1B84-459D-A0EB-FC7B97C17773}"/>
    <cellStyle name="Percent 3 5 14 5 4 3" xfId="52976" xr:uid="{08622FC7-440D-4550-B8E0-70DE0F43472C}"/>
    <cellStyle name="Percent 3 5 14 5 4 4" xfId="52974" xr:uid="{D439D977-22E2-45D5-9020-0311A037D33D}"/>
    <cellStyle name="Percent 3 5 14 5 5" xfId="33428" xr:uid="{0C7ABF0B-2262-449F-8326-7DE85EDB83FA}"/>
    <cellStyle name="Percent 3 5 14 5 5 2" xfId="52977" xr:uid="{6CF0816F-DA8B-41EB-ADF1-CA0B2A218D79}"/>
    <cellStyle name="Percent 3 5 14 5 6" xfId="52978" xr:uid="{758CB7F5-CFFA-4AF8-A0AD-E75A95F12E83}"/>
    <cellStyle name="Percent 3 5 14 5 7" xfId="52967" xr:uid="{E5A5C041-EE91-490E-90D6-2E104B8A2E91}"/>
    <cellStyle name="Percent 3 5 14 5 8" xfId="33421" xr:uid="{FD4BE1D3-7C7C-4E93-9BD6-80DB9ECA898A}"/>
    <cellStyle name="Percent 3 5 14 6" xfId="13215" xr:uid="{EE463193-4088-4891-8852-BDB48B0817C3}"/>
    <cellStyle name="Percent 3 5 14 6 2" xfId="33430" xr:uid="{72E88D12-4BE9-4861-9F89-35702363B3F0}"/>
    <cellStyle name="Percent 3 5 14 6 2 2" xfId="33431" xr:uid="{24FB2705-B182-4D04-B23C-398E8379F6C0}"/>
    <cellStyle name="Percent 3 5 14 6 2 2 2" xfId="52981" xr:uid="{CC5AF528-9710-4297-93BC-584DF9FFF59B}"/>
    <cellStyle name="Percent 3 5 14 6 2 3" xfId="52982" xr:uid="{B040DCBE-7DAB-4FAD-AD93-EDD6D66D8274}"/>
    <cellStyle name="Percent 3 5 14 6 2 4" xfId="52980" xr:uid="{D6FFD0FF-662D-4886-978B-E2C94358A21D}"/>
    <cellStyle name="Percent 3 5 14 6 3" xfId="33432" xr:uid="{04A66975-4402-4843-972A-97EC0F4B1E1F}"/>
    <cellStyle name="Percent 3 5 14 6 3 2" xfId="33433" xr:uid="{F79A32CA-82C1-41FB-AA1F-17B8D1AA79D0}"/>
    <cellStyle name="Percent 3 5 14 6 3 2 2" xfId="52984" xr:uid="{754C12DD-68F5-4F63-A7F7-04DF19D6DE2F}"/>
    <cellStyle name="Percent 3 5 14 6 3 3" xfId="52985" xr:uid="{177C97AF-D973-4D63-AB00-67BC54BA8831}"/>
    <cellStyle name="Percent 3 5 14 6 3 4" xfId="52983" xr:uid="{02A79E49-DD13-47E5-B8AD-85FE365887CA}"/>
    <cellStyle name="Percent 3 5 14 6 4" xfId="33434" xr:uid="{8A71E036-13E0-4E10-8BF0-C93A20437602}"/>
    <cellStyle name="Percent 3 5 14 6 4 2" xfId="52986" xr:uid="{E0C9F21F-8538-4545-999F-FBD9E11ADECA}"/>
    <cellStyle name="Percent 3 5 14 6 5" xfId="52987" xr:uid="{86651154-9238-4E45-A335-BE78AEA24BEA}"/>
    <cellStyle name="Percent 3 5 14 6 6" xfId="52979" xr:uid="{DFE85C6D-7384-4D3B-AB9D-9A2E15F6A29D}"/>
    <cellStyle name="Percent 3 5 14 6 7" xfId="33429" xr:uid="{88714F1E-8309-414D-AAAF-E34C2ACA1F49}"/>
    <cellStyle name="Percent 3 5 14 7" xfId="15890" xr:uid="{5811728C-F166-4AFD-8AA1-45DE00B04439}"/>
    <cellStyle name="Percent 3 5 14 7 2" xfId="33436" xr:uid="{498CA900-FE68-4B16-BDF9-ED18D292B17A}"/>
    <cellStyle name="Percent 3 5 14 7 2 2" xfId="52989" xr:uid="{6D98FAAA-FBA8-4581-A073-328495ABB119}"/>
    <cellStyle name="Percent 3 5 14 7 3" xfId="52990" xr:uid="{6BB57CA2-CAE5-40EB-ADED-E30B66C69FD3}"/>
    <cellStyle name="Percent 3 5 14 7 4" xfId="52988" xr:uid="{32C8E12B-E9AE-4B2F-B2A1-A244BC7FADBF}"/>
    <cellStyle name="Percent 3 5 14 7 5" xfId="33435" xr:uid="{E8DCD073-81C2-49D8-8981-6C14AE267B10}"/>
    <cellStyle name="Percent 3 5 14 8" xfId="19065" xr:uid="{2DBA52DE-766B-4E89-BCD7-88DF891F0EAF}"/>
    <cellStyle name="Percent 3 5 14 8 2" xfId="33438" xr:uid="{43AFAAE1-CE74-4253-8750-D93E983CB102}"/>
    <cellStyle name="Percent 3 5 14 8 2 2" xfId="52992" xr:uid="{96F432B6-20CC-4ED6-A425-EAFCDB40D75E}"/>
    <cellStyle name="Percent 3 5 14 8 3" xfId="52993" xr:uid="{07C65867-91EE-4540-8800-9BF534BAE621}"/>
    <cellStyle name="Percent 3 5 14 8 4" xfId="52991" xr:uid="{2CB399BE-9862-4B1A-8E58-91436042ED7D}"/>
    <cellStyle name="Percent 3 5 14 8 5" xfId="33437" xr:uid="{0B976C1F-8FBE-4F41-8FF8-8374BE4541F0}"/>
    <cellStyle name="Percent 3 5 14 9" xfId="11913" xr:uid="{F27252D9-B151-4887-AE88-64429B22EF5B}"/>
    <cellStyle name="Percent 3 5 14 9 2" xfId="33440" xr:uid="{68361234-9BAF-43F3-94C5-BCC1FD5CCFB8}"/>
    <cellStyle name="Percent 3 5 14 9 2 2" xfId="52995" xr:uid="{EC3A9213-B9F9-45AE-8BE4-92208224D87F}"/>
    <cellStyle name="Percent 3 5 14 9 3" xfId="52996" xr:uid="{1D12217E-60C5-4EF9-8ECC-4A333BC689DE}"/>
    <cellStyle name="Percent 3 5 14 9 4" xfId="52994" xr:uid="{C2946165-5C0E-4F4B-A305-F958C4CA105D}"/>
    <cellStyle name="Percent 3 5 14 9 5" xfId="33439" xr:uid="{6B7E90C4-E1F7-4DD6-AD54-8AC016ED44A0}"/>
    <cellStyle name="Percent 3 5 15" xfId="6958" xr:uid="{D1497EDC-C848-46A9-91E0-C152F5D3643B}"/>
    <cellStyle name="Percent 3 5 15 10" xfId="33442" xr:uid="{040511CD-FC5F-4815-875E-F2FB43D63605}"/>
    <cellStyle name="Percent 3 5 15 10 2" xfId="52998" xr:uid="{B9B51F83-FAE5-4A42-8300-42CFF1BDFFD5}"/>
    <cellStyle name="Percent 3 5 15 11" xfId="33443" xr:uid="{1B99DE1F-9658-430C-B149-1C3AD58B14E2}"/>
    <cellStyle name="Percent 3 5 15 11 2" xfId="52999" xr:uid="{37A66412-431D-4B17-806B-52922690C571}"/>
    <cellStyle name="Percent 3 5 15 12" xfId="33441" xr:uid="{77C791F7-D1A4-40FE-84DD-9969938EDFB7}"/>
    <cellStyle name="Percent 3 5 15 12 2" xfId="53000" xr:uid="{5849839B-66F4-4A01-A59F-1A2FCB8828AE}"/>
    <cellStyle name="Percent 3 5 15 13" xfId="53001" xr:uid="{36A23CBE-B7A2-46D9-9CB0-6D6573E92ACC}"/>
    <cellStyle name="Percent 3 5 15 14" xfId="53002" xr:uid="{9731B571-1B38-49EC-BC46-8662EACE5855}"/>
    <cellStyle name="Percent 3 5 15 15" xfId="53003" xr:uid="{ADB6ADFC-CBDB-43EA-AEAE-3187AC6CF029}"/>
    <cellStyle name="Percent 3 5 15 16" xfId="52997" xr:uid="{93044918-1739-476C-95FD-6F64992EE330}"/>
    <cellStyle name="Percent 3 5 15 2" xfId="13216" xr:uid="{71240EC3-6485-438D-B82D-268C8D23F3DC}"/>
    <cellStyle name="Percent 3 5 15 2 2" xfId="33445" xr:uid="{C924CFA0-D861-462C-A5B5-E2D930E3B2C1}"/>
    <cellStyle name="Percent 3 5 15 2 2 2" xfId="33446" xr:uid="{90E09C48-4913-4A4F-9731-613BA46D6D89}"/>
    <cellStyle name="Percent 3 5 15 2 2 2 2" xfId="53006" xr:uid="{C60DAF1E-4100-484F-9EDE-613D98F8D58E}"/>
    <cellStyle name="Percent 3 5 15 2 2 3" xfId="53007" xr:uid="{43D2F245-ED1D-454A-B6DB-195983B1729C}"/>
    <cellStyle name="Percent 3 5 15 2 2 4" xfId="53005" xr:uid="{9E31A927-4254-4BB5-ACE0-D258965B9444}"/>
    <cellStyle name="Percent 3 5 15 2 3" xfId="33447" xr:uid="{3EE6D755-8B59-4430-A59F-88E13FD63CDE}"/>
    <cellStyle name="Percent 3 5 15 2 3 2" xfId="33448" xr:uid="{EC2BB63A-F89B-4744-A50F-D47E0C4431A9}"/>
    <cellStyle name="Percent 3 5 15 2 3 2 2" xfId="53009" xr:uid="{054E1385-C1E1-4057-9628-1BC3CE11125E}"/>
    <cellStyle name="Percent 3 5 15 2 3 3" xfId="53010" xr:uid="{C415DAB0-7A72-4DFE-A861-F0C71858F10D}"/>
    <cellStyle name="Percent 3 5 15 2 3 4" xfId="53008" xr:uid="{E37FC7E8-10F3-4748-92FB-AECB957A8FC9}"/>
    <cellStyle name="Percent 3 5 15 2 4" xfId="33449" xr:uid="{27D6A08A-DAD1-4512-A772-91B0DB0AC798}"/>
    <cellStyle name="Percent 3 5 15 2 4 2" xfId="53011" xr:uid="{23D99B8A-D5B8-4ECE-82AB-F3EB09428AD7}"/>
    <cellStyle name="Percent 3 5 15 2 5" xfId="33450" xr:uid="{55A73CBE-E82F-4E0F-8933-AC3F0F68F993}"/>
    <cellStyle name="Percent 3 5 15 2 5 2" xfId="53012" xr:uid="{45076362-FAE5-4912-B4BB-190FF82547B3}"/>
    <cellStyle name="Percent 3 5 15 2 6" xfId="53013" xr:uid="{B970FEA6-0D84-422C-9B97-70C2B233E5B0}"/>
    <cellStyle name="Percent 3 5 15 2 7" xfId="53004" xr:uid="{ADBDE80C-19F0-4693-BECC-EFC0CD73FD4A}"/>
    <cellStyle name="Percent 3 5 15 2 8" xfId="33444" xr:uid="{ED434F2C-6A1E-4D96-97C9-DB540813F622}"/>
    <cellStyle name="Percent 3 5 15 3" xfId="13217" xr:uid="{96741E8E-A540-4C41-BA2B-039EF17F91C1}"/>
    <cellStyle name="Percent 3 5 15 3 2" xfId="33452" xr:uid="{85CB6580-2589-4DB7-857E-641641C95F63}"/>
    <cellStyle name="Percent 3 5 15 3 2 2" xfId="33453" xr:uid="{946B2727-13FE-4220-B48E-BD77CFFCF276}"/>
    <cellStyle name="Percent 3 5 15 3 2 2 2" xfId="53016" xr:uid="{97084231-E418-45FB-9853-5B9BA394D044}"/>
    <cellStyle name="Percent 3 5 15 3 2 3" xfId="53017" xr:uid="{D573B1EE-1E63-4277-B59D-1F1A30BF6248}"/>
    <cellStyle name="Percent 3 5 15 3 2 4" xfId="53015" xr:uid="{7A6E57F2-6D8F-4458-9D72-837BE3347B7C}"/>
    <cellStyle name="Percent 3 5 15 3 3" xfId="33454" xr:uid="{718BE27D-B79E-40F9-8893-CF7DAE869273}"/>
    <cellStyle name="Percent 3 5 15 3 3 2" xfId="33455" xr:uid="{D3E59484-433E-4738-A1ED-6393D428956B}"/>
    <cellStyle name="Percent 3 5 15 3 3 2 2" xfId="53019" xr:uid="{1960E520-1BD9-476A-96CC-1E00BAFF64E8}"/>
    <cellStyle name="Percent 3 5 15 3 3 3" xfId="53020" xr:uid="{B36DF876-B2C0-4C63-B92E-7AE9F717FE6D}"/>
    <cellStyle name="Percent 3 5 15 3 3 4" xfId="53018" xr:uid="{BCC4714E-C9DA-4E14-A42E-1F53FF225CA3}"/>
    <cellStyle name="Percent 3 5 15 3 4" xfId="33456" xr:uid="{E5106C85-ACA5-4593-94B3-CD5A2B02A1F7}"/>
    <cellStyle name="Percent 3 5 15 3 4 2" xfId="53021" xr:uid="{1A44AAB5-3C9B-40A8-A4EE-3BE39D0E86B0}"/>
    <cellStyle name="Percent 3 5 15 3 5" xfId="53022" xr:uid="{DCD93EEF-D02F-4ABA-B714-1906470C239D}"/>
    <cellStyle name="Percent 3 5 15 3 6" xfId="53014" xr:uid="{3716981E-BA93-45CB-8185-3E7AD9D915B9}"/>
    <cellStyle name="Percent 3 5 15 3 7" xfId="33451" xr:uid="{B202A40D-C247-4DE5-8F80-F0EB2FF557CD}"/>
    <cellStyle name="Percent 3 5 15 4" xfId="13218" xr:uid="{7C5F9FEA-0FA7-4392-B2D0-F0C08ADFEE73}"/>
    <cellStyle name="Percent 3 5 15 4 2" xfId="33458" xr:uid="{FF108581-766F-460D-B6B8-9CFE8B94533C}"/>
    <cellStyle name="Percent 3 5 15 4 2 2" xfId="33459" xr:uid="{699F3720-7793-44AA-84AA-63C7404FE648}"/>
    <cellStyle name="Percent 3 5 15 4 2 2 2" xfId="53025" xr:uid="{8EE7DCC4-2C5A-40DD-A6D5-699A7BFF0CEE}"/>
    <cellStyle name="Percent 3 5 15 4 2 3" xfId="53026" xr:uid="{C980EDF7-8119-4228-AFCC-5B64BB798938}"/>
    <cellStyle name="Percent 3 5 15 4 2 4" xfId="53024" xr:uid="{F64A86C0-D4BF-4FAA-B3A0-7B6650D34E2F}"/>
    <cellStyle name="Percent 3 5 15 4 3" xfId="33460" xr:uid="{C0C4405B-73AF-42B7-BFFB-755CE3D31D7D}"/>
    <cellStyle name="Percent 3 5 15 4 3 2" xfId="33461" xr:uid="{2A20147E-08E1-47EB-8CC6-34A8CE881D0E}"/>
    <cellStyle name="Percent 3 5 15 4 3 2 2" xfId="53028" xr:uid="{A0B29820-019B-43DB-9EDA-BA8E57C7714B}"/>
    <cellStyle name="Percent 3 5 15 4 3 3" xfId="53029" xr:uid="{99261501-25B2-48BF-875D-7E4F79BF6C94}"/>
    <cellStyle name="Percent 3 5 15 4 3 4" xfId="53027" xr:uid="{5A425AFE-E453-4F08-B1AE-7D7CE0620F1D}"/>
    <cellStyle name="Percent 3 5 15 4 4" xfId="33462" xr:uid="{8C0F6DDA-E12E-46C8-9462-C05CBF9D72EF}"/>
    <cellStyle name="Percent 3 5 15 4 4 2" xfId="53030" xr:uid="{B7C46550-78D9-4D98-8681-5F8DA06356C3}"/>
    <cellStyle name="Percent 3 5 15 4 5" xfId="53031" xr:uid="{2770CAF6-7369-48B3-ADEF-6AD65407356E}"/>
    <cellStyle name="Percent 3 5 15 4 6" xfId="53023" xr:uid="{264ED74E-666B-46C2-8811-F18C1D186103}"/>
    <cellStyle name="Percent 3 5 15 4 7" xfId="33457" xr:uid="{F9BDB847-E7EE-4364-8D96-6C8BDA4BB074}"/>
    <cellStyle name="Percent 3 5 15 5" xfId="13219" xr:uid="{70C437C8-80C9-4E1F-9830-1125E7D77816}"/>
    <cellStyle name="Percent 3 5 15 5 2" xfId="33464" xr:uid="{B2B09D14-B03A-4AD8-97AA-C74463B6D604}"/>
    <cellStyle name="Percent 3 5 15 5 2 2" xfId="33465" xr:uid="{346E8875-F655-4B06-9B4B-2775E538794E}"/>
    <cellStyle name="Percent 3 5 15 5 2 2 2" xfId="53034" xr:uid="{25C0C4EA-B22B-4D1D-927D-9A5F63D56033}"/>
    <cellStyle name="Percent 3 5 15 5 2 3" xfId="53035" xr:uid="{42970E5D-4F59-46BC-87CE-68BD889C2701}"/>
    <cellStyle name="Percent 3 5 15 5 2 4" xfId="53033" xr:uid="{265CF862-0725-4BC8-BCA4-B824DC40CE39}"/>
    <cellStyle name="Percent 3 5 15 5 3" xfId="33466" xr:uid="{D03051B5-7DDD-4F5C-BBC5-6673E03969E9}"/>
    <cellStyle name="Percent 3 5 15 5 3 2" xfId="33467" xr:uid="{3ED4CD83-9D00-478D-9B9A-BD8396F6C3FA}"/>
    <cellStyle name="Percent 3 5 15 5 3 2 2" xfId="53037" xr:uid="{9142DE2E-A524-483E-82DA-B623A5C2BCD8}"/>
    <cellStyle name="Percent 3 5 15 5 3 3" xfId="53038" xr:uid="{3B4C91DA-9619-4D8F-9A84-31F09F54CE64}"/>
    <cellStyle name="Percent 3 5 15 5 3 4" xfId="53036" xr:uid="{AA0A05D4-7742-4B15-9615-71728F4BA2BE}"/>
    <cellStyle name="Percent 3 5 15 5 4" xfId="33468" xr:uid="{D58F3F3A-A0A2-4E79-A87D-9FB8A4F034F9}"/>
    <cellStyle name="Percent 3 5 15 5 4 2" xfId="33469" xr:uid="{69C6C8ED-B6A0-4BF7-91FF-E028435B128E}"/>
    <cellStyle name="Percent 3 5 15 5 4 2 2" xfId="53040" xr:uid="{C5668458-E4D8-4DD1-9D6A-AE2A82F06000}"/>
    <cellStyle name="Percent 3 5 15 5 4 3" xfId="53041" xr:uid="{79E721B5-7BC2-494D-9C32-CE5FA44FB48D}"/>
    <cellStyle name="Percent 3 5 15 5 4 4" xfId="53039" xr:uid="{134F5786-89DE-4B78-8AE7-5BF8775861A0}"/>
    <cellStyle name="Percent 3 5 15 5 5" xfId="33470" xr:uid="{9CA40BF8-CFFC-444A-B322-6EE6B5583200}"/>
    <cellStyle name="Percent 3 5 15 5 5 2" xfId="53042" xr:uid="{49A5C2D8-7FD3-416F-8D24-7568BD49C4FC}"/>
    <cellStyle name="Percent 3 5 15 5 6" xfId="53043" xr:uid="{7F1A67C2-6E3E-4F8A-A083-867D1D71435F}"/>
    <cellStyle name="Percent 3 5 15 5 7" xfId="53032" xr:uid="{95886CF8-7D4F-4155-9172-545483551B04}"/>
    <cellStyle name="Percent 3 5 15 5 8" xfId="33463" xr:uid="{98064D74-C7AF-472E-BEC7-173686AEC07E}"/>
    <cellStyle name="Percent 3 5 15 6" xfId="13220" xr:uid="{D2E13A33-352F-4361-B93C-93B562603847}"/>
    <cellStyle name="Percent 3 5 15 6 2" xfId="33472" xr:uid="{F9F7A74E-2287-4F99-8249-007DDDD9423E}"/>
    <cellStyle name="Percent 3 5 15 6 2 2" xfId="33473" xr:uid="{E3E64CCF-83B3-41E2-8FFE-11F2F140218B}"/>
    <cellStyle name="Percent 3 5 15 6 2 2 2" xfId="53046" xr:uid="{986EFEA7-A88D-4300-9DB2-8E52AAEC5C00}"/>
    <cellStyle name="Percent 3 5 15 6 2 3" xfId="53047" xr:uid="{4FC8D026-EDB1-410A-B90C-DD2344DD3764}"/>
    <cellStyle name="Percent 3 5 15 6 2 4" xfId="53045" xr:uid="{3E259193-61F9-4E22-9FB7-6365B69AFDEA}"/>
    <cellStyle name="Percent 3 5 15 6 3" xfId="33474" xr:uid="{301E0DD6-4768-4711-92E7-8F262B082A1D}"/>
    <cellStyle name="Percent 3 5 15 6 3 2" xfId="33475" xr:uid="{6E35D9FA-F991-42AA-80F2-D35A3FE37EC0}"/>
    <cellStyle name="Percent 3 5 15 6 3 2 2" xfId="53049" xr:uid="{2B797A78-4D62-4042-BA08-53D57DB2DA4D}"/>
    <cellStyle name="Percent 3 5 15 6 3 3" xfId="53050" xr:uid="{76283378-61F8-4660-A40C-6E7D33E68A71}"/>
    <cellStyle name="Percent 3 5 15 6 3 4" xfId="53048" xr:uid="{76F4162C-9469-43BE-824D-C4136F07EB21}"/>
    <cellStyle name="Percent 3 5 15 6 4" xfId="33476" xr:uid="{3A8205E4-A1ED-4727-86F7-01F9B64F1E4B}"/>
    <cellStyle name="Percent 3 5 15 6 4 2" xfId="53051" xr:uid="{8D03D44B-346B-4481-A581-0BB10D2763FB}"/>
    <cellStyle name="Percent 3 5 15 6 5" xfId="53052" xr:uid="{8840A9C0-9608-4A30-BB27-F332C62F89CB}"/>
    <cellStyle name="Percent 3 5 15 6 6" xfId="53044" xr:uid="{71C66790-6E0B-47E6-9468-13CED1148AFF}"/>
    <cellStyle name="Percent 3 5 15 6 7" xfId="33471" xr:uid="{44F4B7A2-7DE6-498C-AD1B-4FBA11C78461}"/>
    <cellStyle name="Percent 3 5 15 7" xfId="15891" xr:uid="{43B4A0C7-D1DC-44BC-BE13-80D3CFC6D041}"/>
    <cellStyle name="Percent 3 5 15 7 2" xfId="33478" xr:uid="{73EE5D84-8C1E-4AC9-BF89-38D5EF2EBFBE}"/>
    <cellStyle name="Percent 3 5 15 7 2 2" xfId="53054" xr:uid="{955B676F-CEAF-47BD-B9ED-E5B087612685}"/>
    <cellStyle name="Percent 3 5 15 7 3" xfId="53055" xr:uid="{992CB9E1-788E-4EA5-B251-87C32D6A1804}"/>
    <cellStyle name="Percent 3 5 15 7 4" xfId="53053" xr:uid="{B5E41867-A0AC-44D7-86ED-78EBF432E993}"/>
    <cellStyle name="Percent 3 5 15 7 5" xfId="33477" xr:uid="{0B0FD04E-8B4A-4781-874B-E80488799308}"/>
    <cellStyle name="Percent 3 5 15 8" xfId="16701" xr:uid="{DDB3CBB9-5560-48C0-BE82-7F5CAA857E92}"/>
    <cellStyle name="Percent 3 5 15 8 2" xfId="33480" xr:uid="{39114A2F-9719-4CB6-9572-5A56EDB45330}"/>
    <cellStyle name="Percent 3 5 15 8 2 2" xfId="53057" xr:uid="{97A5DD42-A338-418B-B3A1-88B39D74AD1A}"/>
    <cellStyle name="Percent 3 5 15 8 3" xfId="53058" xr:uid="{BC0ADB65-53B0-4468-B291-11E8E0E70DFA}"/>
    <cellStyle name="Percent 3 5 15 8 4" xfId="53056" xr:uid="{85583C46-AF1F-427F-A498-04109BF0CAA3}"/>
    <cellStyle name="Percent 3 5 15 8 5" xfId="33479" xr:uid="{E85A3434-067E-4C4F-B364-1DDB643477D5}"/>
    <cellStyle name="Percent 3 5 15 9" xfId="11914" xr:uid="{4326C131-3488-4F19-9829-BED7107B1EE1}"/>
    <cellStyle name="Percent 3 5 15 9 2" xfId="33482" xr:uid="{554F81D3-3D73-4063-B82B-8A42542BAC8D}"/>
    <cellStyle name="Percent 3 5 15 9 2 2" xfId="53060" xr:uid="{AADFC062-CAC8-48B6-9EA0-76A1C1656B69}"/>
    <cellStyle name="Percent 3 5 15 9 3" xfId="53061" xr:uid="{1E6319C4-42FE-41AF-9BF3-3C7D11894ADC}"/>
    <cellStyle name="Percent 3 5 15 9 4" xfId="53059" xr:uid="{15446E5D-33AD-4D17-BED4-5988D949B88B}"/>
    <cellStyle name="Percent 3 5 15 9 5" xfId="33481" xr:uid="{525B4F8A-6D87-416F-BB79-08F1FAB3B7C4}"/>
    <cellStyle name="Percent 3 5 16" xfId="6959" xr:uid="{CB427CF8-DBB2-4F8F-8E91-5A231C783F0B}"/>
    <cellStyle name="Percent 3 5 16 10" xfId="53062" xr:uid="{422B703E-1779-4DE8-8B3D-B6774197DC43}"/>
    <cellStyle name="Percent 3 5 16 2" xfId="15892" xr:uid="{FD18CA62-4F4E-4BED-A283-F5D2A13F5797}"/>
    <cellStyle name="Percent 3 5 16 2 2" xfId="33485" xr:uid="{546E3149-4D45-41BF-A9BA-F6F88C126098}"/>
    <cellStyle name="Percent 3 5 16 2 2 2" xfId="53064" xr:uid="{696FAC0D-665A-474D-AD75-B180F0D4BB46}"/>
    <cellStyle name="Percent 3 5 16 2 3" xfId="53065" xr:uid="{4AAC9A29-1B9A-4D33-9CA8-8AAE8F393A19}"/>
    <cellStyle name="Percent 3 5 16 2 4" xfId="53063" xr:uid="{36EE212D-928C-44A1-8E12-D0F3FFEE88C0}"/>
    <cellStyle name="Percent 3 5 16 2 5" xfId="33484" xr:uid="{2ACB4821-2ECC-47BB-84DA-EFB03CE4E30D}"/>
    <cellStyle name="Percent 3 5 16 3" xfId="15665" xr:uid="{91181EF2-7832-49C0-92D8-622FA0B4F032}"/>
    <cellStyle name="Percent 3 5 16 3 2" xfId="33487" xr:uid="{76B363BE-E819-4DD2-9A97-98DECA93B1AC}"/>
    <cellStyle name="Percent 3 5 16 3 2 2" xfId="53067" xr:uid="{8DA1E3FD-44CF-42F9-9E58-BD9CD198EC8D}"/>
    <cellStyle name="Percent 3 5 16 3 3" xfId="53068" xr:uid="{E7E22520-3891-47D8-8240-22714C0ACC42}"/>
    <cellStyle name="Percent 3 5 16 3 4" xfId="53066" xr:uid="{39D7C044-B7DE-4527-86AD-1E75515F5178}"/>
    <cellStyle name="Percent 3 5 16 3 5" xfId="33486" xr:uid="{EDACF9F2-CE60-43A4-8D10-16CCB459D55C}"/>
    <cellStyle name="Percent 3 5 16 4" xfId="11915" xr:uid="{93064364-16B8-4DA5-B104-9EEEB6928C14}"/>
    <cellStyle name="Percent 3 5 16 4 2" xfId="53069" xr:uid="{8C10F003-2D4E-4DF4-B50D-22DBEB9C57EC}"/>
    <cellStyle name="Percent 3 5 16 4 3" xfId="33488" xr:uid="{81EBF903-8583-4A99-9239-0D61F2E0F555}"/>
    <cellStyle name="Percent 3 5 16 5" xfId="33489" xr:uid="{BA22C0CB-11D2-4DFE-968C-3252FE9C3A57}"/>
    <cellStyle name="Percent 3 5 16 5 2" xfId="53070" xr:uid="{8D845BA8-752A-4027-8504-7ACE75D4400C}"/>
    <cellStyle name="Percent 3 5 16 6" xfId="33483" xr:uid="{4E42DA5B-D417-4A19-862E-7AD17BC83373}"/>
    <cellStyle name="Percent 3 5 16 6 2" xfId="53071" xr:uid="{7B0534E6-EE83-48BC-A3FC-D3EACA6A450A}"/>
    <cellStyle name="Percent 3 5 16 7" xfId="53072" xr:uid="{7AC4CAB9-8720-4657-ADAD-35A751B98119}"/>
    <cellStyle name="Percent 3 5 16 8" xfId="53073" xr:uid="{3D970AF2-CA06-4CF1-B1DF-FC78D6493860}"/>
    <cellStyle name="Percent 3 5 16 9" xfId="53074" xr:uid="{1D6661CB-1850-4CE6-8AAB-723AC9D34DF8}"/>
    <cellStyle name="Percent 3 5 17" xfId="8919" xr:uid="{426AB723-1199-4A62-BDD5-EC4E36ED107C}"/>
    <cellStyle name="Percent 3 5 17 2" xfId="17290" xr:uid="{2F37F337-D030-443E-A5D4-A3B3F1372A70}"/>
    <cellStyle name="Percent 3 5 17 2 2" xfId="33492" xr:uid="{60996B7D-5CD7-4D66-AA88-45D99627B487}"/>
    <cellStyle name="Percent 3 5 17 2 2 2" xfId="53077" xr:uid="{5FE1736F-29C7-42D6-AA40-E7FB540BF8A8}"/>
    <cellStyle name="Percent 3 5 17 2 3" xfId="53078" xr:uid="{B54D4AD7-4034-45C0-A16E-4E0264DBCAE6}"/>
    <cellStyle name="Percent 3 5 17 2 4" xfId="53076" xr:uid="{E05F003D-A140-43D4-9910-D710190401BE}"/>
    <cellStyle name="Percent 3 5 17 2 5" xfId="33491" xr:uid="{44DE93FE-8C88-4967-A31E-E74AFE101C37}"/>
    <cellStyle name="Percent 3 5 17 3" xfId="16678" xr:uid="{8B61ABE0-DDC5-4864-8C53-91636B4140BA}"/>
    <cellStyle name="Percent 3 5 17 3 2" xfId="33494" xr:uid="{00DDBF94-10C0-4709-8F4A-1C9A8A8A46E6}"/>
    <cellStyle name="Percent 3 5 17 3 2 2" xfId="53080" xr:uid="{BBC52352-9FD2-4572-86C6-E5FFDB08867C}"/>
    <cellStyle name="Percent 3 5 17 3 3" xfId="53081" xr:uid="{052EEEBA-2626-4DAA-B70F-AAE2C4099981}"/>
    <cellStyle name="Percent 3 5 17 3 4" xfId="53079" xr:uid="{CEFB3495-49F4-4097-903A-971D4158C997}"/>
    <cellStyle name="Percent 3 5 17 3 5" xfId="33493" xr:uid="{1C8F5D9F-CFA3-4F06-A9C0-2E9B465EC66C}"/>
    <cellStyle name="Percent 3 5 17 4" xfId="11916" xr:uid="{CE7566FA-9471-4ACD-B980-01A8555FA368}"/>
    <cellStyle name="Percent 3 5 17 4 2" xfId="53082" xr:uid="{AFD2DD61-59C3-4409-9450-38D8184B16AE}"/>
    <cellStyle name="Percent 3 5 17 4 3" xfId="33495" xr:uid="{B6C80FF3-8E7E-470A-9E28-04AAB9510E28}"/>
    <cellStyle name="Percent 3 5 17 5" xfId="33496" xr:uid="{36006DDA-EEEA-48C3-A90F-AFE1A7021EDA}"/>
    <cellStyle name="Percent 3 5 17 5 2" xfId="53083" xr:uid="{C82C0FDD-D859-4B41-BA4B-83D2B007BD17}"/>
    <cellStyle name="Percent 3 5 17 6" xfId="53084" xr:uid="{2CC77183-66F5-4474-A6AE-C2C550717CDA}"/>
    <cellStyle name="Percent 3 5 17 7" xfId="53075" xr:uid="{8464A094-6362-4BA7-B97F-82BC8BC2D5A3}"/>
    <cellStyle name="Percent 3 5 17 8" xfId="33490" xr:uid="{50B4C1C7-D615-41CC-97E6-DC2221E24B88}"/>
    <cellStyle name="Percent 3 5 18" xfId="13221" xr:uid="{25DA1E79-145F-4468-868A-CBE0D011A709}"/>
    <cellStyle name="Percent 3 5 18 2" xfId="33498" xr:uid="{B4324CED-6730-486E-B7CE-0D932E545848}"/>
    <cellStyle name="Percent 3 5 18 2 2" xfId="33499" xr:uid="{EEDC9047-B342-42AA-9A53-E104A2A79BE7}"/>
    <cellStyle name="Percent 3 5 18 2 2 2" xfId="53087" xr:uid="{4F5C0EA5-94B5-47BD-BFE4-3EB6B2D8B34F}"/>
    <cellStyle name="Percent 3 5 18 2 3" xfId="53088" xr:uid="{40C04878-440B-486E-B2FB-654CDA967D10}"/>
    <cellStyle name="Percent 3 5 18 2 4" xfId="53086" xr:uid="{37651137-A1AE-470F-A812-233D9847BBD2}"/>
    <cellStyle name="Percent 3 5 18 3" xfId="33500" xr:uid="{8719060A-36F8-4F84-A6BE-AC70B593AEC5}"/>
    <cellStyle name="Percent 3 5 18 3 2" xfId="33501" xr:uid="{43C0FAC9-458B-4472-8A54-F5FECFED67C6}"/>
    <cellStyle name="Percent 3 5 18 3 2 2" xfId="53090" xr:uid="{BDB86FB3-FE8A-4041-91BD-F340B503C780}"/>
    <cellStyle name="Percent 3 5 18 3 3" xfId="53091" xr:uid="{98BB91A6-D1CA-4588-8D77-1496F9D9C008}"/>
    <cellStyle name="Percent 3 5 18 3 4" xfId="53089" xr:uid="{444D084F-8935-4582-832B-D04452C5CC05}"/>
    <cellStyle name="Percent 3 5 18 4" xfId="33502" xr:uid="{EC88213C-DB7C-4EEC-AFE3-EE097D45CB47}"/>
    <cellStyle name="Percent 3 5 18 4 2" xfId="53092" xr:uid="{3B235227-7A7B-4D65-8EFC-06E2875FF0DD}"/>
    <cellStyle name="Percent 3 5 18 5" xfId="53093" xr:uid="{35164C86-86A3-4C5F-918B-6030DE229A30}"/>
    <cellStyle name="Percent 3 5 18 6" xfId="53085" xr:uid="{B42B68D2-5538-4783-8ADD-8E835DAF6A4F}"/>
    <cellStyle name="Percent 3 5 18 7" xfId="33497" xr:uid="{E7E24FBB-07A3-435A-97C1-C5A172418074}"/>
    <cellStyle name="Percent 3 5 19" xfId="13222" xr:uid="{5D554883-3294-4162-87C7-55CA139F2DCA}"/>
    <cellStyle name="Percent 3 5 19 2" xfId="33504" xr:uid="{B0F75F6D-32F2-4848-AA19-E83656273299}"/>
    <cellStyle name="Percent 3 5 19 2 2" xfId="33505" xr:uid="{8E8A8A16-B6E7-4DE6-8655-DA41B21BB9F2}"/>
    <cellStyle name="Percent 3 5 19 2 2 2" xfId="53096" xr:uid="{EB425618-A13D-494D-850E-C42789019E1E}"/>
    <cellStyle name="Percent 3 5 19 2 3" xfId="53097" xr:uid="{63CAF3E7-3E67-4EAD-AA16-E13C4B9BA8F6}"/>
    <cellStyle name="Percent 3 5 19 2 4" xfId="53095" xr:uid="{500F8E53-DFA0-4B79-8D8F-1D3967939C55}"/>
    <cellStyle name="Percent 3 5 19 3" xfId="33506" xr:uid="{35C063D4-6A2D-496F-BFAF-3545F25729E4}"/>
    <cellStyle name="Percent 3 5 19 3 2" xfId="33507" xr:uid="{8340CA99-7E91-49C2-9604-890D76C5F69B}"/>
    <cellStyle name="Percent 3 5 19 3 2 2" xfId="53099" xr:uid="{7CA79AD6-F1E3-4D0B-9224-33E82CCE4FB8}"/>
    <cellStyle name="Percent 3 5 19 3 3" xfId="53100" xr:uid="{2320C649-A084-4A19-A1C3-BBC6D4400049}"/>
    <cellStyle name="Percent 3 5 19 3 4" xfId="53098" xr:uid="{2A01A036-37F7-4560-BF72-BD749120FF0C}"/>
    <cellStyle name="Percent 3 5 19 4" xfId="33508" xr:uid="{711E74C9-6929-41C1-AB81-008FE605D36F}"/>
    <cellStyle name="Percent 3 5 19 4 2" xfId="33509" xr:uid="{284B3E12-B046-4A97-ABCF-B0F6FB0C163E}"/>
    <cellStyle name="Percent 3 5 19 4 2 2" xfId="53102" xr:uid="{B6ABADDE-2B8F-4F05-AC19-034FEDA58FDD}"/>
    <cellStyle name="Percent 3 5 19 4 3" xfId="53103" xr:uid="{AE4FE6F7-ED9D-48BB-B575-40C93A1335AD}"/>
    <cellStyle name="Percent 3 5 19 4 4" xfId="53101" xr:uid="{144A4FCE-8DEC-4DC3-8270-AE09929AAF31}"/>
    <cellStyle name="Percent 3 5 19 5" xfId="33510" xr:uid="{412D09DF-E5DF-475E-BB8D-EAAC031569A5}"/>
    <cellStyle name="Percent 3 5 19 5 2" xfId="53104" xr:uid="{00F4FBDD-8B28-4378-9BE3-8F4FCBA35BCC}"/>
    <cellStyle name="Percent 3 5 19 6" xfId="53105" xr:uid="{4C7D9121-60B1-4430-B79F-905386B8D440}"/>
    <cellStyle name="Percent 3 5 19 7" xfId="53094" xr:uid="{2FDD4CC3-8CB3-45D2-B4E5-4134468A60FA}"/>
    <cellStyle name="Percent 3 5 19 8" xfId="33503" xr:uid="{EF3C3865-8FDF-4FA3-9476-BBC9C49430BC}"/>
    <cellStyle name="Percent 3 5 2" xfId="2878" xr:uid="{E684624C-22E7-4F83-B2A1-5441E37D43DE}"/>
    <cellStyle name="Percent 3 5 2 10" xfId="33512" xr:uid="{B7D4E271-4465-40D2-BE20-978B4AF29583}"/>
    <cellStyle name="Percent 3 5 2 10 2" xfId="53107" xr:uid="{5038912B-D6C4-4FDD-AD6A-AE1388ABF24D}"/>
    <cellStyle name="Percent 3 5 2 11" xfId="33513" xr:uid="{A1C94901-1651-4918-A711-26A6DDCC9E8D}"/>
    <cellStyle name="Percent 3 5 2 11 2" xfId="53108" xr:uid="{2E5B25FB-DAD0-4A6B-8720-263EDBD18372}"/>
    <cellStyle name="Percent 3 5 2 12" xfId="33511" xr:uid="{0E7C1B9A-932B-46CA-8BF6-C06118C82AEC}"/>
    <cellStyle name="Percent 3 5 2 12 2" xfId="53109" xr:uid="{080C003A-E92E-4009-B01B-264E7C54CD78}"/>
    <cellStyle name="Percent 3 5 2 13" xfId="53110" xr:uid="{6B304A7E-8956-4DA5-B098-5DFE0CA66FCE}"/>
    <cellStyle name="Percent 3 5 2 14" xfId="53111" xr:uid="{7B347FAA-D3A8-4BF9-9B8D-50AE45C58520}"/>
    <cellStyle name="Percent 3 5 2 15" xfId="53112" xr:uid="{9D4B0DC1-AA5E-4E3D-B604-CE6EF01E9907}"/>
    <cellStyle name="Percent 3 5 2 16" xfId="53106" xr:uid="{9213D0CB-72C3-45EA-A791-F258EF48204F}"/>
    <cellStyle name="Percent 3 5 2 2" xfId="13223" xr:uid="{5238BFED-0748-4F14-9CE9-C3F51F0A0612}"/>
    <cellStyle name="Percent 3 5 2 2 2" xfId="33515" xr:uid="{F5E29E3A-1F24-4A76-AA78-ABC9F4A107D0}"/>
    <cellStyle name="Percent 3 5 2 2 2 2" xfId="33516" xr:uid="{B6FD08F3-76AD-442C-9325-871C89357FFB}"/>
    <cellStyle name="Percent 3 5 2 2 2 2 2" xfId="53115" xr:uid="{F2B9F038-1422-45A8-96E1-68718F4DF7C9}"/>
    <cellStyle name="Percent 3 5 2 2 2 3" xfId="53116" xr:uid="{AFF13154-1FD5-473B-B0CE-2144FEE6D83C}"/>
    <cellStyle name="Percent 3 5 2 2 2 4" xfId="53114" xr:uid="{2523FF57-AA2F-419C-9575-66CB16553865}"/>
    <cellStyle name="Percent 3 5 2 2 3" xfId="33517" xr:uid="{AC392232-F8A0-4747-9508-B9AC2F576D77}"/>
    <cellStyle name="Percent 3 5 2 2 3 2" xfId="33518" xr:uid="{D38AA405-FB2E-4C66-A61C-D7ECCD36A03F}"/>
    <cellStyle name="Percent 3 5 2 2 3 2 2" xfId="53118" xr:uid="{F3090D32-361F-4EE4-908C-152C7892555C}"/>
    <cellStyle name="Percent 3 5 2 2 3 3" xfId="53119" xr:uid="{DAC1B81E-4A94-4745-8FF8-BC45E0166743}"/>
    <cellStyle name="Percent 3 5 2 2 3 4" xfId="53117" xr:uid="{FA36F59B-38E7-4ADB-A32E-E868C32A3679}"/>
    <cellStyle name="Percent 3 5 2 2 4" xfId="33519" xr:uid="{856FEDDF-5C62-4F29-94D3-7800FDC02540}"/>
    <cellStyle name="Percent 3 5 2 2 4 2" xfId="53120" xr:uid="{1BCCEDDA-D4A7-43BB-BACA-8A5ED5DD96EB}"/>
    <cellStyle name="Percent 3 5 2 2 5" xfId="33520" xr:uid="{46DCDF5F-10CF-4E46-9F49-B2619123DA51}"/>
    <cellStyle name="Percent 3 5 2 2 5 2" xfId="53121" xr:uid="{B2AE5EC5-B512-44B4-AA10-2A0A8C1BC088}"/>
    <cellStyle name="Percent 3 5 2 2 6" xfId="53122" xr:uid="{FAE5C929-2370-4775-ADFC-74631458B513}"/>
    <cellStyle name="Percent 3 5 2 2 7" xfId="53113" xr:uid="{4AB11F6F-F498-4D4E-BE7C-D688D882342C}"/>
    <cellStyle name="Percent 3 5 2 2 8" xfId="33514" xr:uid="{CBDCC56C-EA66-439F-9FCF-CB16167E47A0}"/>
    <cellStyle name="Percent 3 5 2 3" xfId="13224" xr:uid="{C117A3AC-E456-4AAC-871F-586B47CAB182}"/>
    <cellStyle name="Percent 3 5 2 3 2" xfId="33522" xr:uid="{453D79B4-9049-40EE-B29F-4423C0EC3058}"/>
    <cellStyle name="Percent 3 5 2 3 2 2" xfId="33523" xr:uid="{E4015D72-85F2-4F3F-9178-F6F862DC96A0}"/>
    <cellStyle name="Percent 3 5 2 3 2 2 2" xfId="53125" xr:uid="{BD6E8F31-3EC4-40BC-82C7-4C8AA371D39E}"/>
    <cellStyle name="Percent 3 5 2 3 2 3" xfId="53126" xr:uid="{647495BC-5089-41A8-99CF-CB43117AAAFB}"/>
    <cellStyle name="Percent 3 5 2 3 2 4" xfId="53124" xr:uid="{84D18D9C-2877-41BE-AA94-5781CB66322A}"/>
    <cellStyle name="Percent 3 5 2 3 3" xfId="33524" xr:uid="{0606C75B-37CE-4483-93A2-469E85FEA393}"/>
    <cellStyle name="Percent 3 5 2 3 3 2" xfId="33525" xr:uid="{405F5AB0-DBFD-4E45-BA37-FB6614FECBE0}"/>
    <cellStyle name="Percent 3 5 2 3 3 2 2" xfId="53128" xr:uid="{48454E6E-1267-4B31-850D-47820179ABA9}"/>
    <cellStyle name="Percent 3 5 2 3 3 3" xfId="53129" xr:uid="{190F5BC2-DC67-426F-9A7E-4EF7DE1AAE72}"/>
    <cellStyle name="Percent 3 5 2 3 3 4" xfId="53127" xr:uid="{EADBF996-625D-4E0E-99E0-8F4BAF8D04AC}"/>
    <cellStyle name="Percent 3 5 2 3 4" xfId="33526" xr:uid="{7AB1C4A2-9797-48FB-9403-0C8C652A7160}"/>
    <cellStyle name="Percent 3 5 2 3 4 2" xfId="53130" xr:uid="{34DF1ED2-57CC-445C-BFF9-696B8FAC08A3}"/>
    <cellStyle name="Percent 3 5 2 3 5" xfId="53131" xr:uid="{AAB59156-6D08-4E57-9507-153352AB425F}"/>
    <cellStyle name="Percent 3 5 2 3 6" xfId="53123" xr:uid="{2E3126D7-1595-4BDA-A37B-5BBD0EAE128E}"/>
    <cellStyle name="Percent 3 5 2 3 7" xfId="33521" xr:uid="{2565FE2A-F726-4146-B42D-5992536D7A45}"/>
    <cellStyle name="Percent 3 5 2 4" xfId="13225" xr:uid="{B7319C84-6CAA-48A5-9898-3B0A544A15C5}"/>
    <cellStyle name="Percent 3 5 2 4 2" xfId="33528" xr:uid="{4048A94E-AAB7-4C1E-86A5-0BBB716EFA53}"/>
    <cellStyle name="Percent 3 5 2 4 2 2" xfId="33529" xr:uid="{3D7BB555-F967-4AEC-83BF-15E20D1F6311}"/>
    <cellStyle name="Percent 3 5 2 4 2 2 2" xfId="53134" xr:uid="{05128799-9F80-42AA-8886-741108E63710}"/>
    <cellStyle name="Percent 3 5 2 4 2 3" xfId="53135" xr:uid="{516F0EC1-3262-4B62-B37C-DD93E2F737C8}"/>
    <cellStyle name="Percent 3 5 2 4 2 4" xfId="53133" xr:uid="{894573F6-30A0-40D9-8757-7E2AB83EC887}"/>
    <cellStyle name="Percent 3 5 2 4 3" xfId="33530" xr:uid="{F091DC95-388D-411A-96BF-AB2EE5CDD149}"/>
    <cellStyle name="Percent 3 5 2 4 3 2" xfId="33531" xr:uid="{F43CAC2C-8FF6-4AB1-BD19-BE722630FF8C}"/>
    <cellStyle name="Percent 3 5 2 4 3 2 2" xfId="53137" xr:uid="{773EC64E-6D4C-4133-816B-76C6CC75448E}"/>
    <cellStyle name="Percent 3 5 2 4 3 3" xfId="53138" xr:uid="{9D0D7652-2F8F-40F3-B2AF-3E919DA47BE5}"/>
    <cellStyle name="Percent 3 5 2 4 3 4" xfId="53136" xr:uid="{8EE10EE7-44F9-45BB-A466-6E431218F8F3}"/>
    <cellStyle name="Percent 3 5 2 4 4" xfId="33532" xr:uid="{227CF89E-4DEC-495B-9C69-0F3156443779}"/>
    <cellStyle name="Percent 3 5 2 4 4 2" xfId="53139" xr:uid="{C4C7A0A4-C840-4179-8A08-50C2A55904EC}"/>
    <cellStyle name="Percent 3 5 2 4 5" xfId="53140" xr:uid="{691C81D3-AC75-4371-B827-3EBE19BE8936}"/>
    <cellStyle name="Percent 3 5 2 4 6" xfId="53132" xr:uid="{E45B696D-8504-4826-8758-27FE808D9C98}"/>
    <cellStyle name="Percent 3 5 2 4 7" xfId="33527" xr:uid="{DB622E37-9E0D-4FF5-857A-C9AB3EAF2073}"/>
    <cellStyle name="Percent 3 5 2 5" xfId="13226" xr:uid="{8BB1F77B-CCBF-471C-ABED-97AE5E38594A}"/>
    <cellStyle name="Percent 3 5 2 5 2" xfId="33534" xr:uid="{1209C373-BD25-4FF5-9CB1-CDC34EB0B607}"/>
    <cellStyle name="Percent 3 5 2 5 2 2" xfId="33535" xr:uid="{F950EDFB-009D-4698-B56D-4991661041B9}"/>
    <cellStyle name="Percent 3 5 2 5 2 2 2" xfId="53143" xr:uid="{EAA2EFF0-9F10-4947-B40C-A7AF218BD45E}"/>
    <cellStyle name="Percent 3 5 2 5 2 3" xfId="53144" xr:uid="{CB722DC9-8834-496F-82A2-6A543D7146B6}"/>
    <cellStyle name="Percent 3 5 2 5 2 4" xfId="53142" xr:uid="{B2CF7E3A-BCED-462C-BB79-761E90185099}"/>
    <cellStyle name="Percent 3 5 2 5 3" xfId="33536" xr:uid="{CC0286D0-5207-4968-9DC0-2C8A0AA4270A}"/>
    <cellStyle name="Percent 3 5 2 5 3 2" xfId="33537" xr:uid="{EC14F5F1-C44D-4E81-A39E-01855FEFCA91}"/>
    <cellStyle name="Percent 3 5 2 5 3 2 2" xfId="53146" xr:uid="{ADAFA754-76E0-4786-8E85-451E406C41ED}"/>
    <cellStyle name="Percent 3 5 2 5 3 3" xfId="53147" xr:uid="{A037D3D9-ACF2-4982-9E0A-DBB0D308B851}"/>
    <cellStyle name="Percent 3 5 2 5 3 4" xfId="53145" xr:uid="{7E53D696-E58B-4C09-A303-1C7D064BCF18}"/>
    <cellStyle name="Percent 3 5 2 5 4" xfId="33538" xr:uid="{3AC9E37D-6F0A-4AF1-8FAB-65E9EB9DA59E}"/>
    <cellStyle name="Percent 3 5 2 5 4 2" xfId="33539" xr:uid="{DC05C8D1-BF62-432E-B230-D3743E1D3290}"/>
    <cellStyle name="Percent 3 5 2 5 4 2 2" xfId="53149" xr:uid="{FDCDE861-84FB-4523-95A7-DEBE37F72CBB}"/>
    <cellStyle name="Percent 3 5 2 5 4 3" xfId="53150" xr:uid="{472BC3A2-8859-4C29-B29A-8593739FF846}"/>
    <cellStyle name="Percent 3 5 2 5 4 4" xfId="53148" xr:uid="{9E82A1B9-6D15-4E15-9123-410F5D0D967C}"/>
    <cellStyle name="Percent 3 5 2 5 5" xfId="33540" xr:uid="{C4B21207-CCC7-4117-AEEA-A18661F3434E}"/>
    <cellStyle name="Percent 3 5 2 5 5 2" xfId="53151" xr:uid="{6594934B-7EC5-41C1-BF54-7BEF3F413A34}"/>
    <cellStyle name="Percent 3 5 2 5 6" xfId="53152" xr:uid="{A0749F9B-B2D6-420C-A410-E94928447B65}"/>
    <cellStyle name="Percent 3 5 2 5 7" xfId="53141" xr:uid="{46B9F663-6B0C-47C9-B751-BB9925D57E19}"/>
    <cellStyle name="Percent 3 5 2 5 8" xfId="33533" xr:uid="{EAC8EC67-AA8E-449B-9D9E-5C78C782F7B6}"/>
    <cellStyle name="Percent 3 5 2 6" xfId="13227" xr:uid="{508FD9BA-D02F-4336-B43D-C9D3AB35E4FC}"/>
    <cellStyle name="Percent 3 5 2 6 2" xfId="33542" xr:uid="{126F8886-62EF-440D-B4F7-FE2E904078F4}"/>
    <cellStyle name="Percent 3 5 2 6 2 2" xfId="33543" xr:uid="{968A9F7F-05B8-4AE3-9406-A28E996ED2D1}"/>
    <cellStyle name="Percent 3 5 2 6 2 2 2" xfId="53155" xr:uid="{C4333B7E-217F-4FA8-8E41-81B3EE914B0A}"/>
    <cellStyle name="Percent 3 5 2 6 2 3" xfId="53156" xr:uid="{8903D2CC-D4E0-49AC-95A8-7843E2B55F29}"/>
    <cellStyle name="Percent 3 5 2 6 2 4" xfId="53154" xr:uid="{DB581F14-92D5-48D4-8BA2-B07EB6EB10AA}"/>
    <cellStyle name="Percent 3 5 2 6 3" xfId="33544" xr:uid="{660DB201-E6CA-4640-BF00-076EAA369570}"/>
    <cellStyle name="Percent 3 5 2 6 3 2" xfId="33545" xr:uid="{26DFE909-00D6-4929-87BF-A6C83F7A238F}"/>
    <cellStyle name="Percent 3 5 2 6 3 2 2" xfId="53158" xr:uid="{0843C4EB-67C8-43D1-BBAA-368DE012BBEC}"/>
    <cellStyle name="Percent 3 5 2 6 3 3" xfId="53159" xr:uid="{D3B4F35C-1756-4557-A766-5BAEF4A56F73}"/>
    <cellStyle name="Percent 3 5 2 6 3 4" xfId="53157" xr:uid="{99888F47-5D44-4655-98A2-339D10B53096}"/>
    <cellStyle name="Percent 3 5 2 6 4" xfId="33546" xr:uid="{18F1A7E7-FB84-4CFD-8CE7-03B487875D3C}"/>
    <cellStyle name="Percent 3 5 2 6 4 2" xfId="53160" xr:uid="{BF822FDF-66F2-42C4-940B-F18D0E051CBE}"/>
    <cellStyle name="Percent 3 5 2 6 5" xfId="53161" xr:uid="{0B8DB00B-2567-4651-BDDB-F17A8161E4B5}"/>
    <cellStyle name="Percent 3 5 2 6 6" xfId="53153" xr:uid="{78B9953E-635B-41D0-AFED-76EE7A590A11}"/>
    <cellStyle name="Percent 3 5 2 6 7" xfId="33541" xr:uid="{5B793989-2B0B-4896-93BA-6A9517E2E27F}"/>
    <cellStyle name="Percent 3 5 2 7" xfId="15893" xr:uid="{A809D6B9-1DB3-4C72-88E0-FC0ED59C7E1C}"/>
    <cellStyle name="Percent 3 5 2 7 2" xfId="33548" xr:uid="{29B7E09F-14A2-470A-831F-BF46606901F9}"/>
    <cellStyle name="Percent 3 5 2 7 2 2" xfId="53163" xr:uid="{6187A4C9-C361-41DD-AE20-5D0494EC59EB}"/>
    <cellStyle name="Percent 3 5 2 7 3" xfId="53164" xr:uid="{053EC3CA-994B-47C1-B823-2C193C900452}"/>
    <cellStyle name="Percent 3 5 2 7 4" xfId="53162" xr:uid="{9CF07B6D-6B9A-41F9-8340-FA2908E64BCB}"/>
    <cellStyle name="Percent 3 5 2 7 5" xfId="33547" xr:uid="{3550C708-A215-4500-A1B7-93FAD7514745}"/>
    <cellStyle name="Percent 3 5 2 8" xfId="19125" xr:uid="{82E266B1-CE23-40D5-9E6C-69D06F4789ED}"/>
    <cellStyle name="Percent 3 5 2 8 2" xfId="33550" xr:uid="{0A6DFCD9-1E09-4A5C-B06E-870772D379EE}"/>
    <cellStyle name="Percent 3 5 2 8 2 2" xfId="53166" xr:uid="{4520DFAB-5243-484B-8947-4A904252D96C}"/>
    <cellStyle name="Percent 3 5 2 8 3" xfId="53167" xr:uid="{85AD8664-7206-4F4D-A989-9E6CDB067AFC}"/>
    <cellStyle name="Percent 3 5 2 8 4" xfId="53165" xr:uid="{D313F274-E665-4A8C-AE5B-6296D545A391}"/>
    <cellStyle name="Percent 3 5 2 8 5" xfId="33549" xr:uid="{DF744A18-9C72-4B6A-B13E-D781CA78FF1A}"/>
    <cellStyle name="Percent 3 5 2 9" xfId="11917" xr:uid="{DC9F3068-E208-4003-B633-083BA5B57BC4}"/>
    <cellStyle name="Percent 3 5 2 9 2" xfId="33552" xr:uid="{FDA960DB-0C62-4CAF-A0A8-3478DE26E244}"/>
    <cellStyle name="Percent 3 5 2 9 2 2" xfId="53169" xr:uid="{38C26D38-B6BD-4EA5-85ED-0935BD5BD330}"/>
    <cellStyle name="Percent 3 5 2 9 3" xfId="53170" xr:uid="{56A2D280-40DF-4B18-89BC-EB3FE6369E27}"/>
    <cellStyle name="Percent 3 5 2 9 4" xfId="53168" xr:uid="{B19DB248-EEA9-4273-8B36-FAFEA2A3EC03}"/>
    <cellStyle name="Percent 3 5 2 9 5" xfId="33551" xr:uid="{94E0588A-E8C4-4C01-A405-234202EF1A9A}"/>
    <cellStyle name="Percent 3 5 20" xfId="13228" xr:uid="{A8AE1B31-6F0F-466A-B637-F06744630D6F}"/>
    <cellStyle name="Percent 3 5 20 2" xfId="33554" xr:uid="{4D6812DB-6E48-43EC-BD36-C51D189F0EEF}"/>
    <cellStyle name="Percent 3 5 20 2 2" xfId="33555" xr:uid="{DC28A5E3-2489-4E86-AC90-6E89887C76C8}"/>
    <cellStyle name="Percent 3 5 20 2 2 2" xfId="53173" xr:uid="{42D21449-70D2-437E-BCEA-4E2D70D47586}"/>
    <cellStyle name="Percent 3 5 20 2 3" xfId="53174" xr:uid="{51929747-26FE-4826-898E-720804A523EE}"/>
    <cellStyle name="Percent 3 5 20 2 4" xfId="53172" xr:uid="{CCD42046-43A0-47C5-96E2-7BFC8541FB13}"/>
    <cellStyle name="Percent 3 5 20 3" xfId="33556" xr:uid="{A1AB6038-E120-4829-B023-E63FF9E2909E}"/>
    <cellStyle name="Percent 3 5 20 3 2" xfId="33557" xr:uid="{DE20290E-12E7-45B7-A6EC-C6010CF18ADD}"/>
    <cellStyle name="Percent 3 5 20 3 2 2" xfId="53176" xr:uid="{6E6ADD77-CBE5-4731-A1DE-B187D7B3A06E}"/>
    <cellStyle name="Percent 3 5 20 3 3" xfId="53177" xr:uid="{E5A18980-1AAC-447A-872D-E0988D9867DD}"/>
    <cellStyle name="Percent 3 5 20 3 4" xfId="53175" xr:uid="{2728E4CD-DC88-4F80-B0E7-1775F5819478}"/>
    <cellStyle name="Percent 3 5 20 4" xfId="33558" xr:uid="{8E8E5EB2-41AD-4EB1-92E5-EC35E19E4685}"/>
    <cellStyle name="Percent 3 5 20 4 2" xfId="53178" xr:uid="{2812B6D3-29D2-4182-8A56-30692B3F0D67}"/>
    <cellStyle name="Percent 3 5 20 5" xfId="53179" xr:uid="{90D15918-105F-428F-9A25-4FB2F7F09DA9}"/>
    <cellStyle name="Percent 3 5 20 6" xfId="53171" xr:uid="{F53B7C8A-9B33-4D8A-B74F-D34D509F9AF1}"/>
    <cellStyle name="Percent 3 5 20 7" xfId="33553" xr:uid="{3B9414B3-9099-4DF7-B388-5B16BD3EFE1D}"/>
    <cellStyle name="Percent 3 5 21" xfId="15124" xr:uid="{1BB1B73B-625F-440E-B757-6C63F27EE0C0}"/>
    <cellStyle name="Percent 3 5 21 2" xfId="33560" xr:uid="{D2771EC7-67EC-4806-9BE0-E065F80BF379}"/>
    <cellStyle name="Percent 3 5 21 2 2" xfId="53181" xr:uid="{DBD1EAB3-E550-4AED-91EF-02CCD9682191}"/>
    <cellStyle name="Percent 3 5 21 3" xfId="53182" xr:uid="{7EF014B9-A0D5-4698-A162-3B40ABF2BDA1}"/>
    <cellStyle name="Percent 3 5 21 4" xfId="53180" xr:uid="{4579C01D-4AE7-4B47-B854-8774290677B8}"/>
    <cellStyle name="Percent 3 5 21 5" xfId="33559" xr:uid="{05AD0265-90C2-41F7-B565-89AEEC89037B}"/>
    <cellStyle name="Percent 3 5 22" xfId="15355" xr:uid="{91C3E748-F642-4D1A-9426-7711C99595AB}"/>
    <cellStyle name="Percent 3 5 22 2" xfId="33562" xr:uid="{951EE5BF-8F72-4C3F-A9CD-4D4F30FC0097}"/>
    <cellStyle name="Percent 3 5 22 2 2" xfId="53184" xr:uid="{EB825361-453B-4982-9DD6-BB07440E9634}"/>
    <cellStyle name="Percent 3 5 22 3" xfId="53185" xr:uid="{AB01F6FC-5F1E-4EC6-ADEB-B2A189896464}"/>
    <cellStyle name="Percent 3 5 22 4" xfId="53183" xr:uid="{1FB86EAE-9E93-4937-BCEF-BA8A458B3098}"/>
    <cellStyle name="Percent 3 5 22 5" xfId="33561" xr:uid="{D939FDFA-BB73-4194-816B-9DF171524AA9}"/>
    <cellStyle name="Percent 3 5 23" xfId="16801" xr:uid="{E1023C63-0527-43EF-851D-27A712F5F968}"/>
    <cellStyle name="Percent 3 5 23 2" xfId="33564" xr:uid="{4DAF85C0-8923-42D1-A272-696BCD8C948F}"/>
    <cellStyle name="Percent 3 5 23 2 2" xfId="53187" xr:uid="{6DD325C4-CA75-4CE6-A258-2BFF2D7E2EC1}"/>
    <cellStyle name="Percent 3 5 23 3" xfId="53188" xr:uid="{261E05E7-7AB8-468A-A33B-CC7DE8CB780A}"/>
    <cellStyle name="Percent 3 5 23 4" xfId="53186" xr:uid="{3A516C18-D83A-492A-85DA-CC898C883585}"/>
    <cellStyle name="Percent 3 5 23 5" xfId="33563" xr:uid="{83C52FCC-66BC-421D-8B99-B7B8CCFB01A1}"/>
    <cellStyle name="Percent 3 5 24" xfId="11908" xr:uid="{CD426DF4-8D40-4DE0-8482-EB65F93F8C2B}"/>
    <cellStyle name="Percent 3 5 24 2" xfId="53189" xr:uid="{5F2363FC-87E2-4A93-A78F-2523034506A8}"/>
    <cellStyle name="Percent 3 5 24 3" xfId="33565" xr:uid="{E3813483-513F-489A-B134-A2050C9152E8}"/>
    <cellStyle name="Percent 3 5 25" xfId="33566" xr:uid="{018FB45C-5390-4981-A184-E0CEF1B1BCE1}"/>
    <cellStyle name="Percent 3 5 25 2" xfId="53190" xr:uid="{42C49CB6-F69C-4C28-AB12-DEE452D8C8DF}"/>
    <cellStyle name="Percent 3 5 26" xfId="33230" xr:uid="{D58E631D-CC7B-4805-A899-2EAE88E313C5}"/>
    <cellStyle name="Percent 3 5 26 2" xfId="53191" xr:uid="{7C8C7A69-280C-46AD-978E-351E1F4B5674}"/>
    <cellStyle name="Percent 3 5 27" xfId="53192" xr:uid="{0D6FE352-92AA-44A7-AF0C-1AF8666CABF4}"/>
    <cellStyle name="Percent 3 5 28" xfId="53193" xr:uid="{93A6EED5-E5E9-4B00-A6C6-93F373A0B10F}"/>
    <cellStyle name="Percent 3 5 29" xfId="53194" xr:uid="{70F0B7C9-7401-433A-A10A-D0A71B078C16}"/>
    <cellStyle name="Percent 3 5 3" xfId="1758" xr:uid="{6DC17416-3519-40F4-802A-18C352797730}"/>
    <cellStyle name="Percent 3 5 3 10" xfId="33568" xr:uid="{B244CF7D-83E5-4FC4-BD84-A610C91A39DA}"/>
    <cellStyle name="Percent 3 5 3 10 2" xfId="53196" xr:uid="{C7BCD0D8-AF50-4C83-B6BB-A3F8C0499200}"/>
    <cellStyle name="Percent 3 5 3 11" xfId="33569" xr:uid="{C6A61C9F-CC70-4003-933F-CAA41AE2FA14}"/>
    <cellStyle name="Percent 3 5 3 11 2" xfId="53197" xr:uid="{0646449F-D763-4EA6-81B7-AEACAA16806A}"/>
    <cellStyle name="Percent 3 5 3 12" xfId="33567" xr:uid="{75E3B4AC-F443-4D96-9815-E751FF926B95}"/>
    <cellStyle name="Percent 3 5 3 12 2" xfId="53198" xr:uid="{A507CAB6-E668-4D06-8FAA-8259C0450FE4}"/>
    <cellStyle name="Percent 3 5 3 13" xfId="53199" xr:uid="{C618F2CA-017C-4239-A7C2-094E41AA1115}"/>
    <cellStyle name="Percent 3 5 3 14" xfId="53200" xr:uid="{72713AD2-6015-424A-B0A5-46F297372E4B}"/>
    <cellStyle name="Percent 3 5 3 15" xfId="53201" xr:uid="{4B8A38A2-6224-4EF8-BE05-E8D78455DC4B}"/>
    <cellStyle name="Percent 3 5 3 16" xfId="53195" xr:uid="{977DF41F-30B7-4491-AF0C-B0E4FA7C187E}"/>
    <cellStyle name="Percent 3 5 3 2" xfId="13229" xr:uid="{39229920-A107-4BFC-8E68-8A19B9163088}"/>
    <cellStyle name="Percent 3 5 3 2 2" xfId="33571" xr:uid="{22277C6F-76DC-4E97-81FE-7D6E3A6B9D3E}"/>
    <cellStyle name="Percent 3 5 3 2 2 2" xfId="33572" xr:uid="{A3AA5BF7-9511-4942-9135-EA352E83BA90}"/>
    <cellStyle name="Percent 3 5 3 2 2 2 2" xfId="53204" xr:uid="{4E0A31CF-B327-469A-98FA-63399B76B3D4}"/>
    <cellStyle name="Percent 3 5 3 2 2 3" xfId="53205" xr:uid="{AEE52A22-74B4-4667-811B-045EBF246D93}"/>
    <cellStyle name="Percent 3 5 3 2 2 4" xfId="53203" xr:uid="{28DC0D65-C122-4CDC-BED9-1E6C2551A45A}"/>
    <cellStyle name="Percent 3 5 3 2 3" xfId="33573" xr:uid="{A535A9E1-E87F-41F9-96FC-C79B3A078521}"/>
    <cellStyle name="Percent 3 5 3 2 3 2" xfId="33574" xr:uid="{EC28DB6C-A156-4668-9486-6C9FBDF9F32C}"/>
    <cellStyle name="Percent 3 5 3 2 3 2 2" xfId="53207" xr:uid="{A9E52239-5152-4A83-B53C-651A8B7C6BDB}"/>
    <cellStyle name="Percent 3 5 3 2 3 3" xfId="53208" xr:uid="{4E079B14-8E70-4DCE-86FB-67A207641B07}"/>
    <cellStyle name="Percent 3 5 3 2 3 4" xfId="53206" xr:uid="{8E5BFE4A-6CA8-4402-AF1D-1965E8410243}"/>
    <cellStyle name="Percent 3 5 3 2 4" xfId="33575" xr:uid="{3F4ED792-41CD-4D64-9F9D-ED31B6999DF3}"/>
    <cellStyle name="Percent 3 5 3 2 4 2" xfId="53209" xr:uid="{E75F11D6-A6CB-47CE-8D3E-9DEAB4ED5FD2}"/>
    <cellStyle name="Percent 3 5 3 2 5" xfId="33576" xr:uid="{6DA5A765-41CF-441F-BB4A-99C6FB6E4937}"/>
    <cellStyle name="Percent 3 5 3 2 5 2" xfId="53210" xr:uid="{20D83F57-8BD8-465B-9538-142DDAEF5938}"/>
    <cellStyle name="Percent 3 5 3 2 6" xfId="53211" xr:uid="{A21AD748-ACC7-4253-8306-0CB35ECF4511}"/>
    <cellStyle name="Percent 3 5 3 2 7" xfId="53202" xr:uid="{D2774456-7BB2-4CB9-A316-CAB93F048390}"/>
    <cellStyle name="Percent 3 5 3 2 8" xfId="33570" xr:uid="{F9EF3C96-A0F4-485D-968B-F454AC891469}"/>
    <cellStyle name="Percent 3 5 3 3" xfId="13230" xr:uid="{44D6BFFE-2B8A-4540-99F3-E394510C22BD}"/>
    <cellStyle name="Percent 3 5 3 3 2" xfId="33578" xr:uid="{6484520A-9B35-4CFD-8B8A-CEBE6DBCE966}"/>
    <cellStyle name="Percent 3 5 3 3 2 2" xfId="33579" xr:uid="{29557664-582D-49F0-9CFB-D647B5BADC2C}"/>
    <cellStyle name="Percent 3 5 3 3 2 2 2" xfId="53214" xr:uid="{13D1F76A-95B5-4B95-98B3-6F1555FB3BBC}"/>
    <cellStyle name="Percent 3 5 3 3 2 3" xfId="53215" xr:uid="{DA87F4C2-5489-4EB2-B9AD-437F6438A86F}"/>
    <cellStyle name="Percent 3 5 3 3 2 4" xfId="53213" xr:uid="{C18A2129-FA23-4619-A4E1-48FF604FFBE2}"/>
    <cellStyle name="Percent 3 5 3 3 3" xfId="33580" xr:uid="{253CA2E0-7EAA-4F9C-A7CF-45B96B9B2CB0}"/>
    <cellStyle name="Percent 3 5 3 3 3 2" xfId="33581" xr:uid="{30D79611-56C4-4545-B249-7F66161678C9}"/>
    <cellStyle name="Percent 3 5 3 3 3 2 2" xfId="53217" xr:uid="{AB730208-84A9-42FC-8E3E-9C8368EC3D97}"/>
    <cellStyle name="Percent 3 5 3 3 3 3" xfId="53218" xr:uid="{673B0476-3158-4C61-90D0-00AF27AA5C11}"/>
    <cellStyle name="Percent 3 5 3 3 3 4" xfId="53216" xr:uid="{49958070-708F-458C-B57F-08E5D7DC210D}"/>
    <cellStyle name="Percent 3 5 3 3 4" xfId="33582" xr:uid="{FAB5B616-397B-4580-B663-EC15BE4F74C0}"/>
    <cellStyle name="Percent 3 5 3 3 4 2" xfId="53219" xr:uid="{AC02D016-D0CB-4F38-B005-BD7F271E91A9}"/>
    <cellStyle name="Percent 3 5 3 3 5" xfId="53220" xr:uid="{AD51D213-C3EC-446A-A6EB-B2164EEA0E80}"/>
    <cellStyle name="Percent 3 5 3 3 6" xfId="53212" xr:uid="{77FAA69C-AFAC-4D50-96B5-2FD966F7FF6C}"/>
    <cellStyle name="Percent 3 5 3 3 7" xfId="33577" xr:uid="{AAE06FC5-696D-4AD5-9058-8A5482FF0F2C}"/>
    <cellStyle name="Percent 3 5 3 4" xfId="13231" xr:uid="{ACB93511-1980-4988-9265-22DC028E48BB}"/>
    <cellStyle name="Percent 3 5 3 4 2" xfId="33584" xr:uid="{767C9BD4-9E7F-4ADE-9999-F60699EC150B}"/>
    <cellStyle name="Percent 3 5 3 4 2 2" xfId="33585" xr:uid="{274121BF-1D37-4F8F-85EE-8C94335EAACD}"/>
    <cellStyle name="Percent 3 5 3 4 2 2 2" xfId="53223" xr:uid="{061B1D69-268D-4633-BD2A-364E793B9690}"/>
    <cellStyle name="Percent 3 5 3 4 2 3" xfId="53224" xr:uid="{99F35724-247F-4FC0-A341-22F0659668B7}"/>
    <cellStyle name="Percent 3 5 3 4 2 4" xfId="53222" xr:uid="{6FF0CAE8-FA55-4D50-A714-9523C5CA761A}"/>
    <cellStyle name="Percent 3 5 3 4 3" xfId="33586" xr:uid="{9A95381F-2FA9-4197-89E6-B4703E06533C}"/>
    <cellStyle name="Percent 3 5 3 4 3 2" xfId="33587" xr:uid="{897D485C-1846-4DB4-82F5-3C98A7A8A871}"/>
    <cellStyle name="Percent 3 5 3 4 3 2 2" xfId="53226" xr:uid="{9F35874C-E6AB-42B3-8954-BF1A78589221}"/>
    <cellStyle name="Percent 3 5 3 4 3 3" xfId="53227" xr:uid="{B050BEC6-E1C5-4187-ACAA-8B1F36384550}"/>
    <cellStyle name="Percent 3 5 3 4 3 4" xfId="53225" xr:uid="{47D9B3E4-588D-464C-A2EA-CC96A96CDFEC}"/>
    <cellStyle name="Percent 3 5 3 4 4" xfId="33588" xr:uid="{AA70E89E-D23D-4750-8850-A0C191D6A514}"/>
    <cellStyle name="Percent 3 5 3 4 4 2" xfId="53228" xr:uid="{9BE7F85F-BB49-40F4-8CD6-D681999BAF09}"/>
    <cellStyle name="Percent 3 5 3 4 5" xfId="53229" xr:uid="{E060C62F-465A-491F-8B68-0BA30F97CE34}"/>
    <cellStyle name="Percent 3 5 3 4 6" xfId="53221" xr:uid="{1EF20CBE-A139-424C-9316-166DD76F88EA}"/>
    <cellStyle name="Percent 3 5 3 4 7" xfId="33583" xr:uid="{CDE86359-2A98-4AB5-BB3B-99B48228F847}"/>
    <cellStyle name="Percent 3 5 3 5" xfId="13232" xr:uid="{661C4EDC-422D-4CC6-9A91-89AB829C3D0A}"/>
    <cellStyle name="Percent 3 5 3 5 2" xfId="33590" xr:uid="{8573EED3-1B62-4ED0-893D-38D87329F359}"/>
    <cellStyle name="Percent 3 5 3 5 2 2" xfId="33591" xr:uid="{8B5628CC-8EAD-4FDC-B8C5-64CB32267B21}"/>
    <cellStyle name="Percent 3 5 3 5 2 2 2" xfId="53232" xr:uid="{7EC938EE-6313-4209-A357-119B690074B8}"/>
    <cellStyle name="Percent 3 5 3 5 2 3" xfId="53233" xr:uid="{2E9FC50D-952A-4AD8-9941-70A25E2CC493}"/>
    <cellStyle name="Percent 3 5 3 5 2 4" xfId="53231" xr:uid="{7C52D669-E5B4-499E-84C7-B10DA82B6897}"/>
    <cellStyle name="Percent 3 5 3 5 3" xfId="33592" xr:uid="{6DD1850F-C776-4820-914C-390E74C7A84C}"/>
    <cellStyle name="Percent 3 5 3 5 3 2" xfId="33593" xr:uid="{1A7BD960-C941-4EC6-B8C9-8A486212BB41}"/>
    <cellStyle name="Percent 3 5 3 5 3 2 2" xfId="53235" xr:uid="{6B49FF33-2D28-4C54-B1CD-82B7D02F3A4B}"/>
    <cellStyle name="Percent 3 5 3 5 3 3" xfId="53236" xr:uid="{1E62AF84-FDD4-414C-B0A1-6EE0B8DFAEC7}"/>
    <cellStyle name="Percent 3 5 3 5 3 4" xfId="53234" xr:uid="{D1E75FD4-B30A-44CE-84D6-ED474B4AC52A}"/>
    <cellStyle name="Percent 3 5 3 5 4" xfId="33594" xr:uid="{F42677AE-A1B3-47B3-918C-EA7DB04855E9}"/>
    <cellStyle name="Percent 3 5 3 5 4 2" xfId="33595" xr:uid="{13FC3627-F223-4D07-BE4D-0C3DBCB426DC}"/>
    <cellStyle name="Percent 3 5 3 5 4 2 2" xfId="53238" xr:uid="{577E316D-72B4-4FC9-833E-D905419FB712}"/>
    <cellStyle name="Percent 3 5 3 5 4 3" xfId="53239" xr:uid="{1F74747B-997B-454E-A472-913DC7927242}"/>
    <cellStyle name="Percent 3 5 3 5 4 4" xfId="53237" xr:uid="{BA575E4D-BAA6-4E49-A7BE-0EB11C7A0B84}"/>
    <cellStyle name="Percent 3 5 3 5 5" xfId="33596" xr:uid="{55EA2D6A-CC8C-44C3-B0AF-EA77876F78D3}"/>
    <cellStyle name="Percent 3 5 3 5 5 2" xfId="53240" xr:uid="{7F804CBE-E6C1-4452-A765-447BE92A69C2}"/>
    <cellStyle name="Percent 3 5 3 5 6" xfId="53241" xr:uid="{629DABA4-60B4-40F0-9600-38C83B7BAFC1}"/>
    <cellStyle name="Percent 3 5 3 5 7" xfId="53230" xr:uid="{B36CF855-B223-410B-A478-69580C96047A}"/>
    <cellStyle name="Percent 3 5 3 5 8" xfId="33589" xr:uid="{4CB00148-CB35-4973-B7DA-B8DEC4A91AE9}"/>
    <cellStyle name="Percent 3 5 3 6" xfId="13233" xr:uid="{EB0E9DCE-83DB-4479-B64C-D5A6AF3D480C}"/>
    <cellStyle name="Percent 3 5 3 6 2" xfId="33598" xr:uid="{60E1A7F4-DA21-444F-945B-9805D8301033}"/>
    <cellStyle name="Percent 3 5 3 6 2 2" xfId="33599" xr:uid="{A4A2CA64-EAE3-47B1-8337-B13FF419183B}"/>
    <cellStyle name="Percent 3 5 3 6 2 2 2" xfId="53244" xr:uid="{A3F5E7E4-7929-43CD-8EEA-93E82F9D3194}"/>
    <cellStyle name="Percent 3 5 3 6 2 3" xfId="53245" xr:uid="{FB8423F1-B9E5-4121-AB13-CEE71B701FBB}"/>
    <cellStyle name="Percent 3 5 3 6 2 4" xfId="53243" xr:uid="{49BE8F32-0906-48D8-A7E7-09133346DB56}"/>
    <cellStyle name="Percent 3 5 3 6 3" xfId="33600" xr:uid="{B86A9F01-C3C9-4F53-8807-A77FD73D3E3E}"/>
    <cellStyle name="Percent 3 5 3 6 3 2" xfId="33601" xr:uid="{37601103-AB58-4DDA-A202-E0372CFA2A25}"/>
    <cellStyle name="Percent 3 5 3 6 3 2 2" xfId="53247" xr:uid="{F16255C7-2B15-4FA2-907F-FFC7EEA9216D}"/>
    <cellStyle name="Percent 3 5 3 6 3 3" xfId="53248" xr:uid="{92647937-21C6-4450-B523-64ADF389D34E}"/>
    <cellStyle name="Percent 3 5 3 6 3 4" xfId="53246" xr:uid="{C8BC4E01-DA51-47EE-846F-EC28B2E650FB}"/>
    <cellStyle name="Percent 3 5 3 6 4" xfId="33602" xr:uid="{F4D768D4-533B-4174-8068-CD8F16699962}"/>
    <cellStyle name="Percent 3 5 3 6 4 2" xfId="53249" xr:uid="{83FE0AC6-3038-4853-AFCC-38B889E9EA04}"/>
    <cellStyle name="Percent 3 5 3 6 5" xfId="53250" xr:uid="{D14538AB-1683-4367-B407-4680698E1CC9}"/>
    <cellStyle name="Percent 3 5 3 6 6" xfId="53242" xr:uid="{E53F140E-DCEF-4652-85D7-0C37058A2EB0}"/>
    <cellStyle name="Percent 3 5 3 6 7" xfId="33597" xr:uid="{8644E179-5B62-49BB-997A-BADC2396D454}"/>
    <cellStyle name="Percent 3 5 3 7" xfId="15894" xr:uid="{A56270C6-8CDE-4473-8B32-EF44870917D0}"/>
    <cellStyle name="Percent 3 5 3 7 2" xfId="33604" xr:uid="{AB4C7C1C-7E02-4C39-AF52-AD09F21F7CE2}"/>
    <cellStyle name="Percent 3 5 3 7 2 2" xfId="53252" xr:uid="{63820366-A11B-4D7F-BC26-9EED4602534B}"/>
    <cellStyle name="Percent 3 5 3 7 3" xfId="53253" xr:uid="{2DB5B984-7726-4799-A301-E93A97D0BF33}"/>
    <cellStyle name="Percent 3 5 3 7 4" xfId="53251" xr:uid="{21827FD7-B042-4B09-96B0-C617AA0AED53}"/>
    <cellStyle name="Percent 3 5 3 7 5" xfId="33603" xr:uid="{00E676CC-0B70-4246-AB8B-CED16CC92BFA}"/>
    <cellStyle name="Percent 3 5 3 8" xfId="15428" xr:uid="{5EB6C10F-D628-4E16-9BAB-0B3D4804F65D}"/>
    <cellStyle name="Percent 3 5 3 8 2" xfId="33606" xr:uid="{C53366B8-48F6-417B-8D8E-1722AC64BE60}"/>
    <cellStyle name="Percent 3 5 3 8 2 2" xfId="53255" xr:uid="{736CF546-FB7B-40D9-8F0E-936159B77227}"/>
    <cellStyle name="Percent 3 5 3 8 3" xfId="53256" xr:uid="{68930998-1F30-415A-96D9-C05B593D267A}"/>
    <cellStyle name="Percent 3 5 3 8 4" xfId="53254" xr:uid="{8487A8F1-0A23-464A-8189-BDDCE7760075}"/>
    <cellStyle name="Percent 3 5 3 8 5" xfId="33605" xr:uid="{06EA4752-D2C2-4120-A543-7977346D2FD1}"/>
    <cellStyle name="Percent 3 5 3 9" xfId="11918" xr:uid="{3313205F-6AEB-49F2-901D-30F839C83D00}"/>
    <cellStyle name="Percent 3 5 3 9 2" xfId="33608" xr:uid="{E84BEDDA-53F5-49BC-8E3D-99133CEAD18E}"/>
    <cellStyle name="Percent 3 5 3 9 2 2" xfId="53258" xr:uid="{BE1B81BC-8FCC-4B72-93C8-7ADF45E49613}"/>
    <cellStyle name="Percent 3 5 3 9 3" xfId="53259" xr:uid="{4C00D517-76FD-4F7D-8856-D805BD04EE8A}"/>
    <cellStyle name="Percent 3 5 3 9 4" xfId="53257" xr:uid="{B5A3E95E-4EFE-40FF-9A8F-02902861905E}"/>
    <cellStyle name="Percent 3 5 3 9 5" xfId="33607" xr:uid="{93A05B3F-F79F-45BA-A025-F308C682BB63}"/>
    <cellStyle name="Percent 3 5 30" xfId="52671" xr:uid="{51FDD493-2CDA-459F-8617-5D02BFB751E8}"/>
    <cellStyle name="Percent 3 5 4" xfId="6960" xr:uid="{11DE0874-231B-41D2-8993-C71DDBEDAF16}"/>
    <cellStyle name="Percent 3 5 4 10" xfId="33610" xr:uid="{CAD149C0-7CC4-44DE-B478-1B97D69A4581}"/>
    <cellStyle name="Percent 3 5 4 10 2" xfId="53261" xr:uid="{B70851B4-E33F-4864-BD37-BD50344C8B52}"/>
    <cellStyle name="Percent 3 5 4 11" xfId="33611" xr:uid="{E925A4FA-69CC-4B95-81B2-2A84E5A3E407}"/>
    <cellStyle name="Percent 3 5 4 11 2" xfId="53262" xr:uid="{3125F509-468E-4124-B01A-2F646C079B8D}"/>
    <cellStyle name="Percent 3 5 4 12" xfId="33609" xr:uid="{D15D8282-8C45-4FBA-BB6B-9113F70A7C87}"/>
    <cellStyle name="Percent 3 5 4 12 2" xfId="53263" xr:uid="{B08F4637-A702-4A87-B77F-FF584C93F562}"/>
    <cellStyle name="Percent 3 5 4 13" xfId="53264" xr:uid="{55CCF20C-1A32-434F-A0E1-A9DE269AA428}"/>
    <cellStyle name="Percent 3 5 4 14" xfId="53265" xr:uid="{F2D38A39-F0EA-4C14-8CA2-D286484A11FE}"/>
    <cellStyle name="Percent 3 5 4 15" xfId="53266" xr:uid="{A228095B-0874-4755-944F-56CB4B91FFD4}"/>
    <cellStyle name="Percent 3 5 4 16" xfId="53260" xr:uid="{A5793552-8D92-44F4-9D6C-52BDA033AF2E}"/>
    <cellStyle name="Percent 3 5 4 2" xfId="13234" xr:uid="{CB8A6FE6-C0FC-42F2-9DC3-438885E0E2AD}"/>
    <cellStyle name="Percent 3 5 4 2 2" xfId="33613" xr:uid="{5C76F2F6-8DF9-499F-B680-6635245D114F}"/>
    <cellStyle name="Percent 3 5 4 2 2 2" xfId="33614" xr:uid="{F0F93EE5-84A6-4E1D-9162-159E0EF1BEE0}"/>
    <cellStyle name="Percent 3 5 4 2 2 2 2" xfId="53269" xr:uid="{94E37D53-3C52-4510-ACD5-52FD3FD5A189}"/>
    <cellStyle name="Percent 3 5 4 2 2 3" xfId="53270" xr:uid="{4D45A9AB-2375-46F3-9616-7E475CB3E384}"/>
    <cellStyle name="Percent 3 5 4 2 2 4" xfId="53268" xr:uid="{B8F65476-489C-41A8-9DA4-CCB86A820CA6}"/>
    <cellStyle name="Percent 3 5 4 2 3" xfId="33615" xr:uid="{7D79FC16-7D94-4375-A72C-24B2D2387ED6}"/>
    <cellStyle name="Percent 3 5 4 2 3 2" xfId="33616" xr:uid="{2662121F-1FBA-4AF7-BAB3-DEB9DAB0A4C3}"/>
    <cellStyle name="Percent 3 5 4 2 3 2 2" xfId="53272" xr:uid="{B70345EB-0725-4993-A978-ABEBFFC394E8}"/>
    <cellStyle name="Percent 3 5 4 2 3 3" xfId="53273" xr:uid="{502875FE-8AD6-435A-96BA-C036A6BB1016}"/>
    <cellStyle name="Percent 3 5 4 2 3 4" xfId="53271" xr:uid="{085360D4-5066-4E91-888F-2AAB1A8103D7}"/>
    <cellStyle name="Percent 3 5 4 2 4" xfId="33617" xr:uid="{BD996DED-6D31-44BA-A64F-0E9BB5F26D5B}"/>
    <cellStyle name="Percent 3 5 4 2 4 2" xfId="53274" xr:uid="{A8A72AB2-3513-4DA6-AC2D-BD63147F5785}"/>
    <cellStyle name="Percent 3 5 4 2 5" xfId="33618" xr:uid="{052818C1-63E9-483A-9FB3-143CFB7D54CC}"/>
    <cellStyle name="Percent 3 5 4 2 5 2" xfId="53275" xr:uid="{37F8A70E-7A4B-47B2-A91B-C2BB966B713C}"/>
    <cellStyle name="Percent 3 5 4 2 6" xfId="53276" xr:uid="{BADD4293-DE26-4CA4-9FE1-C136B8551D85}"/>
    <cellStyle name="Percent 3 5 4 2 7" xfId="53267" xr:uid="{F3EB25AB-05E4-4C16-AF75-5444E0C550E2}"/>
    <cellStyle name="Percent 3 5 4 2 8" xfId="33612" xr:uid="{AF77ECE4-ED8C-48E0-B420-992832BDA02D}"/>
    <cellStyle name="Percent 3 5 4 3" xfId="13235" xr:uid="{15FE347D-C144-48F1-8CD3-E384695F6220}"/>
    <cellStyle name="Percent 3 5 4 3 2" xfId="33620" xr:uid="{F4F80EB8-2CDC-46EF-A818-35F6E81199C3}"/>
    <cellStyle name="Percent 3 5 4 3 2 2" xfId="33621" xr:uid="{364A1C00-2A87-4B83-BF95-73A9F20CAAD4}"/>
    <cellStyle name="Percent 3 5 4 3 2 2 2" xfId="53279" xr:uid="{8563E4B6-9AE0-4F1F-B9D1-5EEFEFBA0EB0}"/>
    <cellStyle name="Percent 3 5 4 3 2 3" xfId="53280" xr:uid="{1416AADC-D513-4A9F-B1C5-632CEFC179E0}"/>
    <cellStyle name="Percent 3 5 4 3 2 4" xfId="53278" xr:uid="{E17BDB4E-0F70-472B-98CA-AD16EA772BE0}"/>
    <cellStyle name="Percent 3 5 4 3 3" xfId="33622" xr:uid="{D8B9C2A8-B2CD-4205-A4E0-08249CA34B2D}"/>
    <cellStyle name="Percent 3 5 4 3 3 2" xfId="33623" xr:uid="{FB3CE7AA-6B51-44AA-BBD2-31777810B75B}"/>
    <cellStyle name="Percent 3 5 4 3 3 2 2" xfId="53282" xr:uid="{CF4F6BED-F8CE-4563-B85F-0E93BD79167E}"/>
    <cellStyle name="Percent 3 5 4 3 3 3" xfId="53283" xr:uid="{60CB130F-4AF9-4AD9-9F7D-566E31D3FAC9}"/>
    <cellStyle name="Percent 3 5 4 3 3 4" xfId="53281" xr:uid="{F9BA1346-2CDC-45B6-BF88-895124811117}"/>
    <cellStyle name="Percent 3 5 4 3 4" xfId="33624" xr:uid="{AFE2A6A1-46DB-4CA2-8BD3-296619CE5B62}"/>
    <cellStyle name="Percent 3 5 4 3 4 2" xfId="53284" xr:uid="{83B7991C-B019-4E12-B1A5-DDE15208F4D3}"/>
    <cellStyle name="Percent 3 5 4 3 5" xfId="53285" xr:uid="{CC105293-CA16-418D-A660-1FB60F56F7E7}"/>
    <cellStyle name="Percent 3 5 4 3 6" xfId="53277" xr:uid="{46011D70-D720-4A65-A8C9-5D295FD96E1A}"/>
    <cellStyle name="Percent 3 5 4 3 7" xfId="33619" xr:uid="{06205178-902D-41DC-9089-15A82C23EA58}"/>
    <cellStyle name="Percent 3 5 4 4" xfId="13236" xr:uid="{0CA63966-61E7-4C35-A034-56A6F68D2A27}"/>
    <cellStyle name="Percent 3 5 4 4 2" xfId="33626" xr:uid="{45EE6C3D-2E20-449B-915E-7BD6AC6A77A5}"/>
    <cellStyle name="Percent 3 5 4 4 2 2" xfId="33627" xr:uid="{897B5B3B-240C-4808-95BA-133FA9B0F264}"/>
    <cellStyle name="Percent 3 5 4 4 2 2 2" xfId="53288" xr:uid="{7D246DAF-41FA-4F1E-BF15-E759441B3C18}"/>
    <cellStyle name="Percent 3 5 4 4 2 3" xfId="53289" xr:uid="{5DB0773C-969E-4602-A27C-DA36189A96AB}"/>
    <cellStyle name="Percent 3 5 4 4 2 4" xfId="53287" xr:uid="{4BA238D7-F58D-425A-8DDC-1C86E1421D90}"/>
    <cellStyle name="Percent 3 5 4 4 3" xfId="33628" xr:uid="{41AB07D7-A253-4A3E-9C98-61C87C0634EA}"/>
    <cellStyle name="Percent 3 5 4 4 3 2" xfId="33629" xr:uid="{AEF2C10A-58DC-47A9-8070-927306B92BCF}"/>
    <cellStyle name="Percent 3 5 4 4 3 2 2" xfId="53291" xr:uid="{014B002B-9B3F-4EE7-B364-F9AE32FF0D31}"/>
    <cellStyle name="Percent 3 5 4 4 3 3" xfId="53292" xr:uid="{A44530F8-82E4-4E98-BAF1-D2072D15E6BB}"/>
    <cellStyle name="Percent 3 5 4 4 3 4" xfId="53290" xr:uid="{34A183EB-F8A0-42E1-BE2D-DE5A8415553E}"/>
    <cellStyle name="Percent 3 5 4 4 4" xfId="33630" xr:uid="{F4C8B160-5B4D-4004-AD40-BA45E8EBC635}"/>
    <cellStyle name="Percent 3 5 4 4 4 2" xfId="53293" xr:uid="{FB2793B5-20B5-4EFF-B424-35BE53785EA3}"/>
    <cellStyle name="Percent 3 5 4 4 5" xfId="53294" xr:uid="{F14AA4E7-9813-4B05-93F5-9DEBA971E492}"/>
    <cellStyle name="Percent 3 5 4 4 6" xfId="53286" xr:uid="{A4AE605D-C8E1-426A-98C5-BD07A6579181}"/>
    <cellStyle name="Percent 3 5 4 4 7" xfId="33625" xr:uid="{4F1DBE2B-2E87-443C-B573-A05ED45CBB20}"/>
    <cellStyle name="Percent 3 5 4 5" xfId="13237" xr:uid="{BC9442A0-0F35-4DC1-B044-C4D1F28644ED}"/>
    <cellStyle name="Percent 3 5 4 5 2" xfId="33632" xr:uid="{EF50AFEB-13EA-463F-9709-41BF17A596E0}"/>
    <cellStyle name="Percent 3 5 4 5 2 2" xfId="33633" xr:uid="{37BA8DD4-3524-4EB5-83D6-1139EEA0EE8D}"/>
    <cellStyle name="Percent 3 5 4 5 2 2 2" xfId="53297" xr:uid="{700E6E0E-9683-4260-89FF-9D809BDBD44A}"/>
    <cellStyle name="Percent 3 5 4 5 2 3" xfId="53298" xr:uid="{E1AC96D9-B783-4CEA-8075-46C6D9E26590}"/>
    <cellStyle name="Percent 3 5 4 5 2 4" xfId="53296" xr:uid="{9ABA134D-D150-49E8-A360-E0F31A7C6165}"/>
    <cellStyle name="Percent 3 5 4 5 3" xfId="33634" xr:uid="{5B3D82A9-19FD-478C-AE95-C35D73DFE62A}"/>
    <cellStyle name="Percent 3 5 4 5 3 2" xfId="33635" xr:uid="{036FD652-3AFC-47D1-A923-FF45A9B2C1FD}"/>
    <cellStyle name="Percent 3 5 4 5 3 2 2" xfId="53300" xr:uid="{0EC3C3C0-9632-4B56-A7B5-53F46D4E0AC9}"/>
    <cellStyle name="Percent 3 5 4 5 3 3" xfId="53301" xr:uid="{E169AF41-55A9-4C7F-ADD7-53B1D2A5BA07}"/>
    <cellStyle name="Percent 3 5 4 5 3 4" xfId="53299" xr:uid="{3AC23A2D-184C-4164-BB1D-8FB42CE2213C}"/>
    <cellStyle name="Percent 3 5 4 5 4" xfId="33636" xr:uid="{4CEC98BA-60F7-45B8-8BF8-4B8EE5FA28E0}"/>
    <cellStyle name="Percent 3 5 4 5 4 2" xfId="33637" xr:uid="{CC4A6075-CC17-41DD-B23F-7769EA68DFDB}"/>
    <cellStyle name="Percent 3 5 4 5 4 2 2" xfId="53303" xr:uid="{D8ECE0C5-A156-40E8-8C7E-B14CFDB30785}"/>
    <cellStyle name="Percent 3 5 4 5 4 3" xfId="53304" xr:uid="{19814544-7F6F-48BA-BFFD-03B0A5727271}"/>
    <cellStyle name="Percent 3 5 4 5 4 4" xfId="53302" xr:uid="{AA3A2B5F-997A-4C63-A4A1-6AEA40CC8A05}"/>
    <cellStyle name="Percent 3 5 4 5 5" xfId="33638" xr:uid="{54938F1D-1BA3-4C5E-A153-80902C9426F8}"/>
    <cellStyle name="Percent 3 5 4 5 5 2" xfId="53305" xr:uid="{6868B35C-04A2-4804-99B4-11979CC4C37F}"/>
    <cellStyle name="Percent 3 5 4 5 6" xfId="53306" xr:uid="{19D677B4-5A51-4BE9-972D-41B0777DC113}"/>
    <cellStyle name="Percent 3 5 4 5 7" xfId="53295" xr:uid="{947E0700-4927-4958-A91D-9AA665745C0B}"/>
    <cellStyle name="Percent 3 5 4 5 8" xfId="33631" xr:uid="{F36BCCA8-E3F0-4FDA-8834-D82EE7E68F2E}"/>
    <cellStyle name="Percent 3 5 4 6" xfId="13238" xr:uid="{73D20457-5C5F-418B-BFA1-9042C7E0920A}"/>
    <cellStyle name="Percent 3 5 4 6 2" xfId="33640" xr:uid="{0CF6F907-1708-422F-987E-112C23DB3C50}"/>
    <cellStyle name="Percent 3 5 4 6 2 2" xfId="33641" xr:uid="{44B48817-B8D3-4BB9-A936-02B019E59F17}"/>
    <cellStyle name="Percent 3 5 4 6 2 2 2" xfId="53309" xr:uid="{4BEC6C17-5392-4CF9-906C-911AA7A1773D}"/>
    <cellStyle name="Percent 3 5 4 6 2 3" xfId="53310" xr:uid="{8544A4AF-4D1A-4C41-9D4D-75A87C992FC0}"/>
    <cellStyle name="Percent 3 5 4 6 2 4" xfId="53308" xr:uid="{5FFD7F24-E00F-4C86-9898-A2F2991DB339}"/>
    <cellStyle name="Percent 3 5 4 6 3" xfId="33642" xr:uid="{F4117F25-C944-4645-A9C7-7745EF64EBDB}"/>
    <cellStyle name="Percent 3 5 4 6 3 2" xfId="33643" xr:uid="{F8EE3A34-F3F3-42D6-B2F6-F4C1D2FE1620}"/>
    <cellStyle name="Percent 3 5 4 6 3 2 2" xfId="53312" xr:uid="{D11EBA44-050C-45E1-962C-1F49BDD3EAA6}"/>
    <cellStyle name="Percent 3 5 4 6 3 3" xfId="53313" xr:uid="{82DCF995-17AC-4789-A6A2-7F7FEA26BD5F}"/>
    <cellStyle name="Percent 3 5 4 6 3 4" xfId="53311" xr:uid="{F07B458A-788E-4432-926C-9A96F321147D}"/>
    <cellStyle name="Percent 3 5 4 6 4" xfId="33644" xr:uid="{8FE99589-9667-4547-8433-EF8D3D61BB60}"/>
    <cellStyle name="Percent 3 5 4 6 4 2" xfId="53314" xr:uid="{ED5CBEDC-9F12-4E2D-BE68-1B40DB73501E}"/>
    <cellStyle name="Percent 3 5 4 6 5" xfId="53315" xr:uid="{351C5313-8E75-43B2-8A21-BE3FB63CC88E}"/>
    <cellStyle name="Percent 3 5 4 6 6" xfId="53307" xr:uid="{B92544DD-196B-4C11-8B52-D138FAAC743A}"/>
    <cellStyle name="Percent 3 5 4 6 7" xfId="33639" xr:uid="{F8DC075B-D6C7-402F-9847-C8B8573880D0}"/>
    <cellStyle name="Percent 3 5 4 7" xfId="15895" xr:uid="{32919F95-76A1-44B3-A4E7-909824564D46}"/>
    <cellStyle name="Percent 3 5 4 7 2" xfId="33646" xr:uid="{325B2202-EDED-4A43-A2F9-7074A33FE77E}"/>
    <cellStyle name="Percent 3 5 4 7 2 2" xfId="53317" xr:uid="{BEF3BBC4-DD75-4553-8894-ABE3CF823A50}"/>
    <cellStyle name="Percent 3 5 4 7 3" xfId="53318" xr:uid="{1643084B-D210-4750-BCD6-1B863B34DBF9}"/>
    <cellStyle name="Percent 3 5 4 7 4" xfId="53316" xr:uid="{941785B0-E67C-4F32-AA6C-460A15958A39}"/>
    <cellStyle name="Percent 3 5 4 7 5" xfId="33645" xr:uid="{D91CC6C9-7828-4933-A0B6-EC927934CBD8}"/>
    <cellStyle name="Percent 3 5 4 8" xfId="15662" xr:uid="{7168C3A9-8BE8-48CF-8F9F-9C90480CC05F}"/>
    <cellStyle name="Percent 3 5 4 8 2" xfId="33648" xr:uid="{CFC1550C-1240-40E6-A554-02965A0D12FC}"/>
    <cellStyle name="Percent 3 5 4 8 2 2" xfId="53320" xr:uid="{7D230A9A-296A-4B8F-A1F5-03C577AAF325}"/>
    <cellStyle name="Percent 3 5 4 8 3" xfId="53321" xr:uid="{8F66A7F3-B0B6-4669-96D2-8E1C246BB2B8}"/>
    <cellStyle name="Percent 3 5 4 8 4" xfId="53319" xr:uid="{DD74D397-9720-4401-863E-E6CA4DDB81FB}"/>
    <cellStyle name="Percent 3 5 4 8 5" xfId="33647" xr:uid="{6AFBF13D-3A39-49B7-8201-A4ED0EFB725D}"/>
    <cellStyle name="Percent 3 5 4 9" xfId="11919" xr:uid="{7E40C2B1-6413-4874-9AB8-B81D24F19276}"/>
    <cellStyle name="Percent 3 5 4 9 2" xfId="33650" xr:uid="{CB93BE67-8C99-4985-9B41-499D8AFB893D}"/>
    <cellStyle name="Percent 3 5 4 9 2 2" xfId="53323" xr:uid="{8F1C6F0D-6DA1-4072-8306-146A2B164AAB}"/>
    <cellStyle name="Percent 3 5 4 9 3" xfId="53324" xr:uid="{D49E109E-2C62-4FB3-ACC5-1D36483FFA3F}"/>
    <cellStyle name="Percent 3 5 4 9 4" xfId="53322" xr:uid="{771B23F7-C233-4865-AD68-4EDB76079180}"/>
    <cellStyle name="Percent 3 5 4 9 5" xfId="33649" xr:uid="{1AB8BEF8-B98B-42ED-96C0-099870C4E296}"/>
    <cellStyle name="Percent 3 5 5" xfId="6961" xr:uid="{3220BD04-1A72-4380-810E-D8DE9CB9F579}"/>
    <cellStyle name="Percent 3 5 5 10" xfId="33652" xr:uid="{785B2FFF-3FA0-4F4D-BF31-29E9B08E5D9A}"/>
    <cellStyle name="Percent 3 5 5 10 2" xfId="53326" xr:uid="{AF10DDAB-19A5-4706-AF90-FED0BF99FD02}"/>
    <cellStyle name="Percent 3 5 5 11" xfId="33653" xr:uid="{FEF28C78-70C3-47B5-AC02-4A2348FF1E87}"/>
    <cellStyle name="Percent 3 5 5 11 2" xfId="53327" xr:uid="{9E63DE6A-56C8-40C8-A254-DC1F2F894371}"/>
    <cellStyle name="Percent 3 5 5 12" xfId="33651" xr:uid="{092EFD5E-F7B9-4A57-A437-1A847EC560AE}"/>
    <cellStyle name="Percent 3 5 5 12 2" xfId="53328" xr:uid="{B1FB712B-B90A-44D5-9625-27C40468195E}"/>
    <cellStyle name="Percent 3 5 5 13" xfId="53329" xr:uid="{F38F4377-6E1F-48E3-8342-2DE5619C7739}"/>
    <cellStyle name="Percent 3 5 5 14" xfId="53330" xr:uid="{549A587F-2514-46B7-9E0D-4DF2BDDFDD30}"/>
    <cellStyle name="Percent 3 5 5 15" xfId="53331" xr:uid="{499CA81C-0E0D-4891-8F1E-D55013EF9812}"/>
    <cellStyle name="Percent 3 5 5 16" xfId="53325" xr:uid="{0DA601D3-FC8D-4EF0-8E58-182FAD8FEEC0}"/>
    <cellStyle name="Percent 3 5 5 2" xfId="13239" xr:uid="{D45626C4-A7FF-4FF4-94E3-A8CE4C29D332}"/>
    <cellStyle name="Percent 3 5 5 2 2" xfId="33655" xr:uid="{DE63FC30-4FC4-4522-B998-4629FBE0EB43}"/>
    <cellStyle name="Percent 3 5 5 2 2 2" xfId="33656" xr:uid="{F2655677-ADC3-4A15-80F1-F570870FA829}"/>
    <cellStyle name="Percent 3 5 5 2 2 2 2" xfId="53334" xr:uid="{E845CED8-B0AD-4D40-A61F-7BEE8C0A8B75}"/>
    <cellStyle name="Percent 3 5 5 2 2 3" xfId="53335" xr:uid="{2B55EFAA-DF08-4CD0-BA68-F7DF909B0D7B}"/>
    <cellStyle name="Percent 3 5 5 2 2 4" xfId="53333" xr:uid="{F37BBFAE-D29C-4E5F-B0F9-402E1BA2AB34}"/>
    <cellStyle name="Percent 3 5 5 2 3" xfId="33657" xr:uid="{6123D10B-45BB-4262-B9FD-B72212AC7D3B}"/>
    <cellStyle name="Percent 3 5 5 2 3 2" xfId="33658" xr:uid="{6F46BC51-4A7E-4140-830F-74BDF4801C16}"/>
    <cellStyle name="Percent 3 5 5 2 3 2 2" xfId="53337" xr:uid="{52AAC656-7933-4DBC-9F48-9E06D7475676}"/>
    <cellStyle name="Percent 3 5 5 2 3 3" xfId="53338" xr:uid="{B0B8A52A-B134-4402-921C-AD9C61537BA5}"/>
    <cellStyle name="Percent 3 5 5 2 3 4" xfId="53336" xr:uid="{4F9CFF28-8DE9-45A7-9E06-B8DDA0ECDA76}"/>
    <cellStyle name="Percent 3 5 5 2 4" xfId="33659" xr:uid="{729916E5-1128-4D51-90B9-0321C66A641C}"/>
    <cellStyle name="Percent 3 5 5 2 4 2" xfId="53339" xr:uid="{8BF91C32-28B9-4D20-9311-3B44E800B2DD}"/>
    <cellStyle name="Percent 3 5 5 2 5" xfId="33660" xr:uid="{8BF85190-246D-4F63-A992-A3B1AF125AD6}"/>
    <cellStyle name="Percent 3 5 5 2 5 2" xfId="53340" xr:uid="{E10E3B0A-8FA3-4F38-B41F-9E4FF17DF13F}"/>
    <cellStyle name="Percent 3 5 5 2 6" xfId="53341" xr:uid="{BFEF2872-6B45-4E8E-8AF9-86AFC0FD4BFC}"/>
    <cellStyle name="Percent 3 5 5 2 7" xfId="53332" xr:uid="{EB8D45F6-4C02-4683-9428-7CF68B008945}"/>
    <cellStyle name="Percent 3 5 5 2 8" xfId="33654" xr:uid="{ECEF735E-B4EE-4323-95D0-6A67AFF9D70A}"/>
    <cellStyle name="Percent 3 5 5 3" xfId="13240" xr:uid="{E2AFCADA-7701-467F-940A-026FE89F57F1}"/>
    <cellStyle name="Percent 3 5 5 3 2" xfId="33662" xr:uid="{DC217FE3-E6FD-4300-8FCE-45B637C0DBA6}"/>
    <cellStyle name="Percent 3 5 5 3 2 2" xfId="33663" xr:uid="{C77D468C-8191-4322-B881-A9C9DA475429}"/>
    <cellStyle name="Percent 3 5 5 3 2 2 2" xfId="53344" xr:uid="{068A3258-AF45-42C0-9933-F25B1A2622A8}"/>
    <cellStyle name="Percent 3 5 5 3 2 3" xfId="53345" xr:uid="{2E4B4F67-07BC-4A28-982B-4C78FCC62389}"/>
    <cellStyle name="Percent 3 5 5 3 2 4" xfId="53343" xr:uid="{551398A3-7D70-4926-8C14-BF3ADCF685A5}"/>
    <cellStyle name="Percent 3 5 5 3 3" xfId="33664" xr:uid="{E47D69B4-1172-4B31-9C71-BFDDBE982FC7}"/>
    <cellStyle name="Percent 3 5 5 3 3 2" xfId="33665" xr:uid="{3E7CA879-669C-4CD5-84B1-76B6C0DE44FE}"/>
    <cellStyle name="Percent 3 5 5 3 3 2 2" xfId="53347" xr:uid="{E4B0ED43-2A1D-4B84-B972-6996314D6930}"/>
    <cellStyle name="Percent 3 5 5 3 3 3" xfId="53348" xr:uid="{5FD859BB-2BA4-4FA2-B2EE-FE38A641073F}"/>
    <cellStyle name="Percent 3 5 5 3 3 4" xfId="53346" xr:uid="{83D4BD0D-EFD7-4C0D-917C-BADE7957DF72}"/>
    <cellStyle name="Percent 3 5 5 3 4" xfId="33666" xr:uid="{516724B9-319F-4360-A66E-216F2BC07D5E}"/>
    <cellStyle name="Percent 3 5 5 3 4 2" xfId="53349" xr:uid="{BB1142E5-B980-4EC8-A4ED-2A6D1F5048A2}"/>
    <cellStyle name="Percent 3 5 5 3 5" xfId="53350" xr:uid="{BF640699-A29F-4A33-B559-F3EEA2A5442B}"/>
    <cellStyle name="Percent 3 5 5 3 6" xfId="53342" xr:uid="{C4E96387-6D67-4ECC-8CBA-9522C5C3DB85}"/>
    <cellStyle name="Percent 3 5 5 3 7" xfId="33661" xr:uid="{52FCACA0-2435-40E1-8025-1F9A7A09156C}"/>
    <cellStyle name="Percent 3 5 5 4" xfId="13241" xr:uid="{71F5D835-7DAD-4339-9D19-9D11CFAA2F18}"/>
    <cellStyle name="Percent 3 5 5 4 2" xfId="33668" xr:uid="{31DA6398-3452-4A8D-94B9-BA9BCB29799E}"/>
    <cellStyle name="Percent 3 5 5 4 2 2" xfId="33669" xr:uid="{2C98ABD5-CAE1-4FA4-9F22-C4F625AF3820}"/>
    <cellStyle name="Percent 3 5 5 4 2 2 2" xfId="53353" xr:uid="{D7407573-EEDA-4773-AB05-DF945C487A19}"/>
    <cellStyle name="Percent 3 5 5 4 2 3" xfId="53354" xr:uid="{991D19D8-3F93-4102-BE3F-793C4712AEAF}"/>
    <cellStyle name="Percent 3 5 5 4 2 4" xfId="53352" xr:uid="{9E615D44-A381-4A82-B7AD-21FA169B8F37}"/>
    <cellStyle name="Percent 3 5 5 4 3" xfId="33670" xr:uid="{82EC78DB-9483-4EB3-AB53-8A483CF7E158}"/>
    <cellStyle name="Percent 3 5 5 4 3 2" xfId="33671" xr:uid="{E61D2BBA-BC86-4976-802F-A1E0AA94B135}"/>
    <cellStyle name="Percent 3 5 5 4 3 2 2" xfId="53356" xr:uid="{25540FEC-86F7-4006-A790-BA55CA02C0E8}"/>
    <cellStyle name="Percent 3 5 5 4 3 3" xfId="53357" xr:uid="{CAC4AC83-8905-4529-AAEC-4FE1DF14B90D}"/>
    <cellStyle name="Percent 3 5 5 4 3 4" xfId="53355" xr:uid="{F2AD19D7-1213-4A36-A792-6172FB9A83CF}"/>
    <cellStyle name="Percent 3 5 5 4 4" xfId="33672" xr:uid="{B7E8822D-340D-4D82-B441-C3B9C4C6E2D0}"/>
    <cellStyle name="Percent 3 5 5 4 4 2" xfId="53358" xr:uid="{63ABC412-157B-458D-AB1C-8261F91C85B6}"/>
    <cellStyle name="Percent 3 5 5 4 5" xfId="53359" xr:uid="{DDF66480-F08C-47BF-8D76-521FC95068FC}"/>
    <cellStyle name="Percent 3 5 5 4 6" xfId="53351" xr:uid="{6CF4BE7B-6090-4FA0-8EFE-BD70243AD29C}"/>
    <cellStyle name="Percent 3 5 5 4 7" xfId="33667" xr:uid="{6D550A90-036B-41D2-B7B0-F2405C6B2D4D}"/>
    <cellStyle name="Percent 3 5 5 5" xfId="13242" xr:uid="{C4528E8B-9478-4539-AD75-217F27CC3042}"/>
    <cellStyle name="Percent 3 5 5 5 2" xfId="33674" xr:uid="{66D6C1CE-E24F-488F-BD7B-4BCC28BBF1B3}"/>
    <cellStyle name="Percent 3 5 5 5 2 2" xfId="33675" xr:uid="{ECFFD674-5265-4DAE-98AB-CD524B36E01C}"/>
    <cellStyle name="Percent 3 5 5 5 2 2 2" xfId="53362" xr:uid="{31B1DB1B-FC58-44BB-961D-967F99BD7167}"/>
    <cellStyle name="Percent 3 5 5 5 2 3" xfId="53363" xr:uid="{333BB1B8-9870-48F4-BAE6-0D4EF0A0002E}"/>
    <cellStyle name="Percent 3 5 5 5 2 4" xfId="53361" xr:uid="{9B9E6480-1DEE-4FB8-B7A4-977EA47E7661}"/>
    <cellStyle name="Percent 3 5 5 5 3" xfId="33676" xr:uid="{67B81A12-DC62-4183-AE53-D34C3934D408}"/>
    <cellStyle name="Percent 3 5 5 5 3 2" xfId="33677" xr:uid="{1FA71F6D-98FA-4967-8B1B-DB12454C66F3}"/>
    <cellStyle name="Percent 3 5 5 5 3 2 2" xfId="53365" xr:uid="{966D3925-396B-4369-8B93-E9B830E2CDCD}"/>
    <cellStyle name="Percent 3 5 5 5 3 3" xfId="53366" xr:uid="{0DF0FAD6-ED31-48A7-95E6-55438882D2CA}"/>
    <cellStyle name="Percent 3 5 5 5 3 4" xfId="53364" xr:uid="{52B281BE-CC3E-4F37-A13F-90020A64E0DE}"/>
    <cellStyle name="Percent 3 5 5 5 4" xfId="33678" xr:uid="{C666CA6B-4018-4E7E-AE53-B7FB158A6589}"/>
    <cellStyle name="Percent 3 5 5 5 4 2" xfId="33679" xr:uid="{FDE52D96-853A-4E5C-9693-5BF3FD6F91D6}"/>
    <cellStyle name="Percent 3 5 5 5 4 2 2" xfId="53368" xr:uid="{E801A931-8D31-467B-BC1B-6D94713FCE41}"/>
    <cellStyle name="Percent 3 5 5 5 4 3" xfId="53369" xr:uid="{41E5292B-A7BA-403A-A21E-D6A0CDCAB7E7}"/>
    <cellStyle name="Percent 3 5 5 5 4 4" xfId="53367" xr:uid="{E8E26F1B-7490-4E79-9344-0EF9C2922AA9}"/>
    <cellStyle name="Percent 3 5 5 5 5" xfId="33680" xr:uid="{E0AF4028-557C-4C78-9EEA-6BA2D536BB06}"/>
    <cellStyle name="Percent 3 5 5 5 5 2" xfId="53370" xr:uid="{8A116059-8BD0-476E-AE68-E8A907AA1B54}"/>
    <cellStyle name="Percent 3 5 5 5 6" xfId="53371" xr:uid="{D9C7BCE0-5BB1-45F5-838B-4D1804D4D4F7}"/>
    <cellStyle name="Percent 3 5 5 5 7" xfId="53360" xr:uid="{8B874310-D244-40CB-A943-6979AF22FB97}"/>
    <cellStyle name="Percent 3 5 5 5 8" xfId="33673" xr:uid="{A6D937B3-B6D5-4C99-B2D0-42E84665B77E}"/>
    <cellStyle name="Percent 3 5 5 6" xfId="13243" xr:uid="{976FEE90-9EB8-4F13-906A-BA30044CF0A7}"/>
    <cellStyle name="Percent 3 5 5 6 2" xfId="33682" xr:uid="{CFFCC3A9-87E6-4B09-A9AA-15C2BF2BE85E}"/>
    <cellStyle name="Percent 3 5 5 6 2 2" xfId="33683" xr:uid="{87FC5A71-63DC-47FD-AAFC-B8FD68F7EC78}"/>
    <cellStyle name="Percent 3 5 5 6 2 2 2" xfId="53374" xr:uid="{E8B24B79-7BE8-495A-AF5E-2385CD22E196}"/>
    <cellStyle name="Percent 3 5 5 6 2 3" xfId="53375" xr:uid="{89874F01-C8D6-4722-9D63-71633E053CE6}"/>
    <cellStyle name="Percent 3 5 5 6 2 4" xfId="53373" xr:uid="{DB52CDFA-42FC-4745-9E45-11737AEF7E55}"/>
    <cellStyle name="Percent 3 5 5 6 3" xfId="33684" xr:uid="{2112B4D3-14E2-4410-AA0A-C8F798D81DC0}"/>
    <cellStyle name="Percent 3 5 5 6 3 2" xfId="33685" xr:uid="{828B238D-FC72-4E43-9863-8FA280C86C20}"/>
    <cellStyle name="Percent 3 5 5 6 3 2 2" xfId="53377" xr:uid="{2A1CE9FE-195F-4386-A1FD-2EE67D2C1C00}"/>
    <cellStyle name="Percent 3 5 5 6 3 3" xfId="53378" xr:uid="{9E187B9F-9DE5-4CB2-A213-BA7D567DFF1D}"/>
    <cellStyle name="Percent 3 5 5 6 3 4" xfId="53376" xr:uid="{97628E6D-23FD-474C-BA18-F13473EE0D54}"/>
    <cellStyle name="Percent 3 5 5 6 4" xfId="33686" xr:uid="{D989F7FE-E379-4132-B831-EB5AE92F47BD}"/>
    <cellStyle name="Percent 3 5 5 6 4 2" xfId="53379" xr:uid="{125B68EE-FA03-449C-9D38-D6032B0EEE0D}"/>
    <cellStyle name="Percent 3 5 5 6 5" xfId="53380" xr:uid="{D180D0A0-D32A-45A1-B99F-52E4767EA807}"/>
    <cellStyle name="Percent 3 5 5 6 6" xfId="53372" xr:uid="{265A66CF-6D6B-4BF1-AE05-F302ECAD72A7}"/>
    <cellStyle name="Percent 3 5 5 6 7" xfId="33681" xr:uid="{830742F0-B868-48A3-B768-176558CAA629}"/>
    <cellStyle name="Percent 3 5 5 7" xfId="15896" xr:uid="{068B21A4-8F14-42DA-9E76-997A594F4DC6}"/>
    <cellStyle name="Percent 3 5 5 7 2" xfId="33688" xr:uid="{A9C4E160-8C3E-4C36-ABC9-6A72D899EB1C}"/>
    <cellStyle name="Percent 3 5 5 7 2 2" xfId="53382" xr:uid="{F5A62361-D1A3-4E58-98BE-9E4322C8D655}"/>
    <cellStyle name="Percent 3 5 5 7 3" xfId="53383" xr:uid="{4BDD414A-FA77-4BB5-A079-15E5F3AB29C7}"/>
    <cellStyle name="Percent 3 5 5 7 4" xfId="53381" xr:uid="{A5591943-02D9-4C18-94B9-B3F1450C600A}"/>
    <cellStyle name="Percent 3 5 5 7 5" xfId="33687" xr:uid="{BCAE3C34-1FC9-46DD-A7D0-5F56CA0A392E}"/>
    <cellStyle name="Percent 3 5 5 8" xfId="15576" xr:uid="{A22C47BC-303E-4314-A80C-C023E1AC456F}"/>
    <cellStyle name="Percent 3 5 5 8 2" xfId="33690" xr:uid="{204DCA8E-BD52-40ED-A526-43C598354B52}"/>
    <cellStyle name="Percent 3 5 5 8 2 2" xfId="53385" xr:uid="{B7C8E40E-9882-4D0A-A6F6-A0955A0A6CC1}"/>
    <cellStyle name="Percent 3 5 5 8 3" xfId="53386" xr:uid="{514A65BC-5C48-4419-B100-AAF15ACCA28E}"/>
    <cellStyle name="Percent 3 5 5 8 4" xfId="53384" xr:uid="{FD300B8E-1D87-4BFD-A570-370E3E297BE0}"/>
    <cellStyle name="Percent 3 5 5 8 5" xfId="33689" xr:uid="{B17EF4C5-737C-4E9C-8350-24FC01C684BD}"/>
    <cellStyle name="Percent 3 5 5 9" xfId="11920" xr:uid="{5F53B125-37CF-47EB-9403-5179D6A1B286}"/>
    <cellStyle name="Percent 3 5 5 9 2" xfId="33692" xr:uid="{1714122F-0E84-4786-A8C0-21722B24416F}"/>
    <cellStyle name="Percent 3 5 5 9 2 2" xfId="53388" xr:uid="{268D738B-D3D1-4BA9-91A2-A52E840352D8}"/>
    <cellStyle name="Percent 3 5 5 9 3" xfId="53389" xr:uid="{4125AFA2-99BC-442A-98BE-D1A25A375268}"/>
    <cellStyle name="Percent 3 5 5 9 4" xfId="53387" xr:uid="{C11AADDF-417B-4C07-B58E-AACD9736D78F}"/>
    <cellStyle name="Percent 3 5 5 9 5" xfId="33691" xr:uid="{465D979B-787A-4FFB-BF56-5A0639DECFE5}"/>
    <cellStyle name="Percent 3 5 6" xfId="6962" xr:uid="{707E02EB-D874-48A4-A983-9333CCA8C86C}"/>
    <cellStyle name="Percent 3 5 6 10" xfId="33694" xr:uid="{94D6CA0D-72B4-4871-9633-AD6F88A7AF97}"/>
    <cellStyle name="Percent 3 5 6 10 2" xfId="53391" xr:uid="{94F4EF05-FAD0-4954-92E0-A4B1D03B96C6}"/>
    <cellStyle name="Percent 3 5 6 11" xfId="33695" xr:uid="{B6009B2F-8FA6-40F5-AD3B-101D276FEBA8}"/>
    <cellStyle name="Percent 3 5 6 11 2" xfId="53392" xr:uid="{5CBF1575-CE37-4E8C-81AA-3F5FE4B119CC}"/>
    <cellStyle name="Percent 3 5 6 12" xfId="33693" xr:uid="{BA288E29-9449-4B87-9601-D30F1FDB8A65}"/>
    <cellStyle name="Percent 3 5 6 12 2" xfId="53393" xr:uid="{3016E0ED-28F8-487C-A1D4-53C39E1D74BE}"/>
    <cellStyle name="Percent 3 5 6 13" xfId="53394" xr:uid="{DE7F91BD-618B-48A6-8FD2-880EF784C1D1}"/>
    <cellStyle name="Percent 3 5 6 14" xfId="53395" xr:uid="{9D3FB24C-8DC6-45A8-8261-33E3E22B0C93}"/>
    <cellStyle name="Percent 3 5 6 15" xfId="53396" xr:uid="{D3942CD4-D33F-44BD-ADF5-51E272A647C3}"/>
    <cellStyle name="Percent 3 5 6 16" xfId="53390" xr:uid="{AB5ADA41-0837-4A15-ABCD-0D45BD1FAB3E}"/>
    <cellStyle name="Percent 3 5 6 2" xfId="13244" xr:uid="{02AC72DC-5133-421C-A6C8-CAA739C0142F}"/>
    <cellStyle name="Percent 3 5 6 2 2" xfId="33697" xr:uid="{FC46DEC4-7AFB-4AC5-B8C1-75CCC3EFA922}"/>
    <cellStyle name="Percent 3 5 6 2 2 2" xfId="33698" xr:uid="{63FB8D92-93D0-425C-8842-FA62DA8EC95B}"/>
    <cellStyle name="Percent 3 5 6 2 2 2 2" xfId="53399" xr:uid="{E7D3D225-FAFE-4135-AED4-6FF70C282F85}"/>
    <cellStyle name="Percent 3 5 6 2 2 3" xfId="53400" xr:uid="{2E84BC7B-7FE9-40A8-A394-B15E8FC0D0A1}"/>
    <cellStyle name="Percent 3 5 6 2 2 4" xfId="53398" xr:uid="{E747B943-714C-4218-AA37-56EA81BD6FEA}"/>
    <cellStyle name="Percent 3 5 6 2 3" xfId="33699" xr:uid="{F9C8237C-86E9-40ED-BEBD-443A98FE5F50}"/>
    <cellStyle name="Percent 3 5 6 2 3 2" xfId="33700" xr:uid="{F883B0D7-99C7-4C9F-B55F-FDD70513D570}"/>
    <cellStyle name="Percent 3 5 6 2 3 2 2" xfId="53402" xr:uid="{FEA43215-9532-46E2-988E-DE8F492E2274}"/>
    <cellStyle name="Percent 3 5 6 2 3 3" xfId="53403" xr:uid="{EB183580-5647-43FB-88DB-44A0D4E6713B}"/>
    <cellStyle name="Percent 3 5 6 2 3 4" xfId="53401" xr:uid="{8BA17649-4778-45B7-B76B-80C1CAF48E98}"/>
    <cellStyle name="Percent 3 5 6 2 4" xfId="33701" xr:uid="{FA7189D5-6BE6-49A8-B067-A785E84B416F}"/>
    <cellStyle name="Percent 3 5 6 2 4 2" xfId="53404" xr:uid="{A0A82C67-ADE5-4330-9732-137F226073B5}"/>
    <cellStyle name="Percent 3 5 6 2 5" xfId="33702" xr:uid="{DEF3D157-5627-48E9-8D74-A87609255577}"/>
    <cellStyle name="Percent 3 5 6 2 5 2" xfId="53405" xr:uid="{E8134641-1035-4BF3-9F23-9C490D928536}"/>
    <cellStyle name="Percent 3 5 6 2 6" xfId="53406" xr:uid="{236B7B87-D06F-438A-8FAA-FDBE8BC4528E}"/>
    <cellStyle name="Percent 3 5 6 2 7" xfId="53397" xr:uid="{41BB9E0B-99B4-4681-B65B-AFB845F7BF07}"/>
    <cellStyle name="Percent 3 5 6 2 8" xfId="33696" xr:uid="{81F9AF2D-D4C9-482F-B900-3A4FC64E330B}"/>
    <cellStyle name="Percent 3 5 6 3" xfId="13245" xr:uid="{9CC6BF94-F1C1-4699-B905-6C8FFEBAC0E0}"/>
    <cellStyle name="Percent 3 5 6 3 2" xfId="33704" xr:uid="{9284EE4E-9482-448C-935B-27AC92624813}"/>
    <cellStyle name="Percent 3 5 6 3 2 2" xfId="33705" xr:uid="{421CC750-117C-4FF9-A54A-CE128C41DF3E}"/>
    <cellStyle name="Percent 3 5 6 3 2 2 2" xfId="53409" xr:uid="{3C40C1E8-2004-45AF-AD85-001A274A3844}"/>
    <cellStyle name="Percent 3 5 6 3 2 3" xfId="53410" xr:uid="{8116DD4E-5BD6-4886-AF69-BCE292F89513}"/>
    <cellStyle name="Percent 3 5 6 3 2 4" xfId="53408" xr:uid="{04AFFDC4-247F-48B1-A8BC-CA94E3AB1EF8}"/>
    <cellStyle name="Percent 3 5 6 3 3" xfId="33706" xr:uid="{155FB29C-C948-4B3A-B992-2821D3375A84}"/>
    <cellStyle name="Percent 3 5 6 3 3 2" xfId="33707" xr:uid="{FCAE73AB-9A22-4561-A9E4-EFF3D0272CA8}"/>
    <cellStyle name="Percent 3 5 6 3 3 2 2" xfId="53412" xr:uid="{8EE15AAF-9BE2-4BDD-8507-B50F79492736}"/>
    <cellStyle name="Percent 3 5 6 3 3 3" xfId="53413" xr:uid="{EFCFFBAF-B373-42EB-A9FE-B0236C932D29}"/>
    <cellStyle name="Percent 3 5 6 3 3 4" xfId="53411" xr:uid="{200E2961-3A0F-4E01-8793-5C5C3F013D98}"/>
    <cellStyle name="Percent 3 5 6 3 4" xfId="33708" xr:uid="{9D0702E3-219E-44AE-9128-D6CE0B91E24A}"/>
    <cellStyle name="Percent 3 5 6 3 4 2" xfId="53414" xr:uid="{73356448-E090-45F7-B2F1-85CF620C873B}"/>
    <cellStyle name="Percent 3 5 6 3 5" xfId="53415" xr:uid="{FE1E80E2-6C15-47C1-B481-42544BF37654}"/>
    <cellStyle name="Percent 3 5 6 3 6" xfId="53407" xr:uid="{A910181D-63BC-4413-8B61-BBD588E8795C}"/>
    <cellStyle name="Percent 3 5 6 3 7" xfId="33703" xr:uid="{E6F2D265-5DB1-439C-B241-2B025F423A99}"/>
    <cellStyle name="Percent 3 5 6 4" xfId="13246" xr:uid="{0C94E404-2EC9-4BBC-BC70-AD4EC6D29AB4}"/>
    <cellStyle name="Percent 3 5 6 4 2" xfId="33710" xr:uid="{EC7FF329-371D-41B9-91E9-6B3FCF38EE9E}"/>
    <cellStyle name="Percent 3 5 6 4 2 2" xfId="33711" xr:uid="{F71BA155-4914-49E0-9799-128A8C629910}"/>
    <cellStyle name="Percent 3 5 6 4 2 2 2" xfId="53418" xr:uid="{F22C179F-3B06-42B5-B054-97C9335FB97C}"/>
    <cellStyle name="Percent 3 5 6 4 2 3" xfId="53419" xr:uid="{855F4108-500B-4FCF-B8E9-94BA35A5DD68}"/>
    <cellStyle name="Percent 3 5 6 4 2 4" xfId="53417" xr:uid="{E5C0F613-2E55-4EC4-8242-4100312019E2}"/>
    <cellStyle name="Percent 3 5 6 4 3" xfId="33712" xr:uid="{5E297C20-5639-464E-90BF-22D6645EB3EA}"/>
    <cellStyle name="Percent 3 5 6 4 3 2" xfId="33713" xr:uid="{94A903F0-79E5-49A8-A749-67A0002AF318}"/>
    <cellStyle name="Percent 3 5 6 4 3 2 2" xfId="53421" xr:uid="{A9EDDA59-B96C-446B-9FC0-003B6EFD345E}"/>
    <cellStyle name="Percent 3 5 6 4 3 3" xfId="53422" xr:uid="{BFD693D2-0FF6-40BC-8C97-1AB1862D20CA}"/>
    <cellStyle name="Percent 3 5 6 4 3 4" xfId="53420" xr:uid="{A77D23FD-7047-4423-BDA2-925386BEEE89}"/>
    <cellStyle name="Percent 3 5 6 4 4" xfId="33714" xr:uid="{80940FF9-7D96-41A8-B976-CBC51785DC92}"/>
    <cellStyle name="Percent 3 5 6 4 4 2" xfId="53423" xr:uid="{18D7F920-232C-4441-AC54-3055344E54E3}"/>
    <cellStyle name="Percent 3 5 6 4 5" xfId="53424" xr:uid="{F25BB196-0EF4-46EA-A243-E8D9BDEE5DBD}"/>
    <cellStyle name="Percent 3 5 6 4 6" xfId="53416" xr:uid="{E069448D-EC47-4FD0-A988-9BDACF55C0C1}"/>
    <cellStyle name="Percent 3 5 6 4 7" xfId="33709" xr:uid="{25910956-5200-42C1-A5B2-BD20519244F3}"/>
    <cellStyle name="Percent 3 5 6 5" xfId="13247" xr:uid="{BAAEF4A2-CD71-48C4-BDD1-A5D66C28CAA2}"/>
    <cellStyle name="Percent 3 5 6 5 2" xfId="33716" xr:uid="{A2993E27-76EA-4864-823A-738750672B42}"/>
    <cellStyle name="Percent 3 5 6 5 2 2" xfId="33717" xr:uid="{96E04003-4585-4FF3-91A9-5A9ACD21A23C}"/>
    <cellStyle name="Percent 3 5 6 5 2 2 2" xfId="53427" xr:uid="{0EB1EC0D-7ADC-46B7-B9C7-74EAE496F822}"/>
    <cellStyle name="Percent 3 5 6 5 2 3" xfId="53428" xr:uid="{5381718D-C2F0-457B-8D58-4232A2BCF06E}"/>
    <cellStyle name="Percent 3 5 6 5 2 4" xfId="53426" xr:uid="{0223ACDC-2776-4446-BDF6-4A83C90D7F3C}"/>
    <cellStyle name="Percent 3 5 6 5 3" xfId="33718" xr:uid="{4DC86015-487B-4364-9587-3393F0F67388}"/>
    <cellStyle name="Percent 3 5 6 5 3 2" xfId="33719" xr:uid="{DAB2FDD3-7EBD-4DDF-836C-1247AA8225E4}"/>
    <cellStyle name="Percent 3 5 6 5 3 2 2" xfId="53430" xr:uid="{0F923CC4-3008-463C-81E3-6DBDBC652507}"/>
    <cellStyle name="Percent 3 5 6 5 3 3" xfId="53431" xr:uid="{848F3235-B8BD-474D-86A8-2A5E4D29BD9E}"/>
    <cellStyle name="Percent 3 5 6 5 3 4" xfId="53429" xr:uid="{2C2D3337-884D-4741-9827-477595CBCE65}"/>
    <cellStyle name="Percent 3 5 6 5 4" xfId="33720" xr:uid="{76165181-3857-40A0-8FF9-0C3F5A715AA7}"/>
    <cellStyle name="Percent 3 5 6 5 4 2" xfId="33721" xr:uid="{B58A1909-C3CC-494F-9AF5-00D7C439D71C}"/>
    <cellStyle name="Percent 3 5 6 5 4 2 2" xfId="53433" xr:uid="{45B9E514-835A-47AC-B7A6-70E3E321C07B}"/>
    <cellStyle name="Percent 3 5 6 5 4 3" xfId="53434" xr:uid="{32B74365-DE0B-44AE-BACD-E438E95CBF54}"/>
    <cellStyle name="Percent 3 5 6 5 4 4" xfId="53432" xr:uid="{A7FC6A50-BD64-47B7-B376-D486570F60F3}"/>
    <cellStyle name="Percent 3 5 6 5 5" xfId="33722" xr:uid="{F279FF61-90E5-4E59-9DF6-C7E5AD62A247}"/>
    <cellStyle name="Percent 3 5 6 5 5 2" xfId="53435" xr:uid="{91B6B8C6-2E54-4273-9D50-4D04B4F314E1}"/>
    <cellStyle name="Percent 3 5 6 5 6" xfId="53436" xr:uid="{5A22CCFE-A3E2-4E3A-ADAC-E3BBA3E4887C}"/>
    <cellStyle name="Percent 3 5 6 5 7" xfId="53425" xr:uid="{9F910E6E-8F93-44ED-9833-9D1CBF47E151}"/>
    <cellStyle name="Percent 3 5 6 5 8" xfId="33715" xr:uid="{29699ADC-3AA1-4B46-AF99-8E70582283F9}"/>
    <cellStyle name="Percent 3 5 6 6" xfId="13248" xr:uid="{BEFE8269-DE7D-483E-8360-DC9CEC0FF80A}"/>
    <cellStyle name="Percent 3 5 6 6 2" xfId="33724" xr:uid="{BE5A4C9C-010B-4E66-AE4C-4B435AFFD95D}"/>
    <cellStyle name="Percent 3 5 6 6 2 2" xfId="33725" xr:uid="{756BB97F-12B3-4149-8B32-39C29E1A106A}"/>
    <cellStyle name="Percent 3 5 6 6 2 2 2" xfId="53439" xr:uid="{72AFD0B4-531D-49DA-90BF-31325CFB7F7B}"/>
    <cellStyle name="Percent 3 5 6 6 2 3" xfId="53440" xr:uid="{660DBF23-596E-44FC-8521-6F0699E76280}"/>
    <cellStyle name="Percent 3 5 6 6 2 4" xfId="53438" xr:uid="{66A03ACA-7894-4C52-A5E0-9A9AB1ACD5B6}"/>
    <cellStyle name="Percent 3 5 6 6 3" xfId="33726" xr:uid="{1C11C686-DB52-4C02-B614-5AE9F9E60F1B}"/>
    <cellStyle name="Percent 3 5 6 6 3 2" xfId="33727" xr:uid="{4636B5A6-626D-430C-A116-E7FAE30B1A8A}"/>
    <cellStyle name="Percent 3 5 6 6 3 2 2" xfId="53442" xr:uid="{2FE84D77-9FCE-42CA-A08C-14DD39E8FB77}"/>
    <cellStyle name="Percent 3 5 6 6 3 3" xfId="53443" xr:uid="{C7A93B81-6DA1-440C-9C13-1B7E3DAFF99B}"/>
    <cellStyle name="Percent 3 5 6 6 3 4" xfId="53441" xr:uid="{C155B26C-DCAA-4EAE-8F37-253A89FF3D81}"/>
    <cellStyle name="Percent 3 5 6 6 4" xfId="33728" xr:uid="{28E0C0EA-B821-4E46-BBED-695EEB1F3738}"/>
    <cellStyle name="Percent 3 5 6 6 4 2" xfId="53444" xr:uid="{0A2CA480-94B0-469B-A279-F65C0A48D447}"/>
    <cellStyle name="Percent 3 5 6 6 5" xfId="53445" xr:uid="{AD395921-97DC-41DC-B760-D896FF77313C}"/>
    <cellStyle name="Percent 3 5 6 6 6" xfId="53437" xr:uid="{5D2141FF-CB5D-440A-B5A3-FD06EFB391E3}"/>
    <cellStyle name="Percent 3 5 6 6 7" xfId="33723" xr:uid="{20B77FBD-66FC-42D8-A49F-59BE9E7417AC}"/>
    <cellStyle name="Percent 3 5 6 7" xfId="15897" xr:uid="{5233B494-521B-4D91-A151-6B3CC724A2BA}"/>
    <cellStyle name="Percent 3 5 6 7 2" xfId="33730" xr:uid="{68F5DDE7-C067-416C-B997-15BD16312604}"/>
    <cellStyle name="Percent 3 5 6 7 2 2" xfId="53447" xr:uid="{0421761B-5B27-49FD-B21A-01680BB13145}"/>
    <cellStyle name="Percent 3 5 6 7 3" xfId="53448" xr:uid="{693F4938-C758-49F2-B284-E16B20CC16AA}"/>
    <cellStyle name="Percent 3 5 6 7 4" xfId="53446" xr:uid="{0DA6387F-5FD0-45B6-AE6C-53788DC93B21}"/>
    <cellStyle name="Percent 3 5 6 7 5" xfId="33729" xr:uid="{F49E737F-5992-473D-B7CD-C77324299BE1}"/>
    <cellStyle name="Percent 3 5 6 8" xfId="16723" xr:uid="{951FA2BC-F6E3-4388-8739-8E4E35C2ADFF}"/>
    <cellStyle name="Percent 3 5 6 8 2" xfId="33732" xr:uid="{3972CBC1-A9CF-44FD-BA67-ECB1113C19CB}"/>
    <cellStyle name="Percent 3 5 6 8 2 2" xfId="53450" xr:uid="{7DE296FD-DDD6-493D-9C21-2E7F86FE57C1}"/>
    <cellStyle name="Percent 3 5 6 8 3" xfId="53451" xr:uid="{DDDC2E1D-04D1-4DEE-955B-E0AE1B4FA6BA}"/>
    <cellStyle name="Percent 3 5 6 8 4" xfId="53449" xr:uid="{B6BC0096-0302-442F-9E7F-1EB0B441DA00}"/>
    <cellStyle name="Percent 3 5 6 8 5" xfId="33731" xr:uid="{10435C98-705A-41EF-A38C-B562F002FAE1}"/>
    <cellStyle name="Percent 3 5 6 9" xfId="11921" xr:uid="{634C394E-F43F-4539-A182-53BD6032C7C4}"/>
    <cellStyle name="Percent 3 5 6 9 2" xfId="33734" xr:uid="{4FC33506-F53C-468B-BB48-01A64F09E9DF}"/>
    <cellStyle name="Percent 3 5 6 9 2 2" xfId="53453" xr:uid="{1BB1693D-AA3C-46A9-A569-E5F55ABBFE69}"/>
    <cellStyle name="Percent 3 5 6 9 3" xfId="53454" xr:uid="{CAA82FE7-645C-4F6D-82F8-E9DFE9745816}"/>
    <cellStyle name="Percent 3 5 6 9 4" xfId="53452" xr:uid="{D45D0FBA-B4C1-4528-BCAF-E9C1FA44845D}"/>
    <cellStyle name="Percent 3 5 6 9 5" xfId="33733" xr:uid="{EBBA89D2-B91B-43D7-AE2D-F30B10704F59}"/>
    <cellStyle name="Percent 3 5 7" xfId="6963" xr:uid="{0B52788D-A755-4F19-87A4-34C84234942C}"/>
    <cellStyle name="Percent 3 5 7 10" xfId="33736" xr:uid="{660F8359-236B-41D7-A404-0626880C4B42}"/>
    <cellStyle name="Percent 3 5 7 10 2" xfId="53456" xr:uid="{24B78BD6-1542-49E6-B9C8-297F00702929}"/>
    <cellStyle name="Percent 3 5 7 11" xfId="33737" xr:uid="{10B51CE2-8982-4495-A0C4-4326781CE2FE}"/>
    <cellStyle name="Percent 3 5 7 11 2" xfId="53457" xr:uid="{2199C667-9C50-4E11-890B-1A414221D0A4}"/>
    <cellStyle name="Percent 3 5 7 12" xfId="33735" xr:uid="{5941BF1B-90A2-4254-939F-E1A5DEB2914D}"/>
    <cellStyle name="Percent 3 5 7 12 2" xfId="53458" xr:uid="{A9375412-11BB-4789-9324-B92F486CF543}"/>
    <cellStyle name="Percent 3 5 7 13" xfId="53459" xr:uid="{F66F49BF-FE4E-4BEC-93F7-27C861688C80}"/>
    <cellStyle name="Percent 3 5 7 14" xfId="53460" xr:uid="{9C50A896-EF4F-402E-AC10-36CA76D6F66A}"/>
    <cellStyle name="Percent 3 5 7 15" xfId="53461" xr:uid="{632AE257-86DC-4B0F-A82B-2154514AC3B2}"/>
    <cellStyle name="Percent 3 5 7 16" xfId="53455" xr:uid="{611EAACE-54D6-453B-B93A-1C7846FD5F39}"/>
    <cellStyle name="Percent 3 5 7 2" xfId="13249" xr:uid="{2CF41520-61FE-4E61-9067-74A2752EDF2A}"/>
    <cellStyle name="Percent 3 5 7 2 2" xfId="33739" xr:uid="{146BCBAA-5A44-43A3-AB6F-BF583280BA34}"/>
    <cellStyle name="Percent 3 5 7 2 2 2" xfId="33740" xr:uid="{54738B87-16B7-4E59-93CE-773C3AF09725}"/>
    <cellStyle name="Percent 3 5 7 2 2 2 2" xfId="53464" xr:uid="{879B633F-CCDB-4BE9-B9A0-25DDC9861898}"/>
    <cellStyle name="Percent 3 5 7 2 2 3" xfId="53465" xr:uid="{F0419E61-1E69-4D6F-826A-B547BEA4C307}"/>
    <cellStyle name="Percent 3 5 7 2 2 4" xfId="53463" xr:uid="{F8227CA3-24D4-45C7-AA1C-A96B8AB74D69}"/>
    <cellStyle name="Percent 3 5 7 2 3" xfId="33741" xr:uid="{6446C506-CC9B-4591-B60A-79192BBFE252}"/>
    <cellStyle name="Percent 3 5 7 2 3 2" xfId="33742" xr:uid="{AB5974D4-9336-47D9-93C2-434368ECCE48}"/>
    <cellStyle name="Percent 3 5 7 2 3 2 2" xfId="53467" xr:uid="{89FF9CE1-6E4E-4214-BE2C-D99E9CC234EB}"/>
    <cellStyle name="Percent 3 5 7 2 3 3" xfId="53468" xr:uid="{821AF0B4-59D8-4230-AFB6-F2463193E3F7}"/>
    <cellStyle name="Percent 3 5 7 2 3 4" xfId="53466" xr:uid="{925FB999-0C2A-4AD2-8717-C963B5560761}"/>
    <cellStyle name="Percent 3 5 7 2 4" xfId="33743" xr:uid="{D132E806-9C10-4A09-A53F-98F9D30CF92C}"/>
    <cellStyle name="Percent 3 5 7 2 4 2" xfId="53469" xr:uid="{13C059A8-217B-47FF-AED4-3E98FEE1A1F0}"/>
    <cellStyle name="Percent 3 5 7 2 5" xfId="33744" xr:uid="{6A74CB96-749E-4B62-8B8B-9F1F36576C8E}"/>
    <cellStyle name="Percent 3 5 7 2 5 2" xfId="53470" xr:uid="{A70C35E4-8F76-4EB7-B168-017DADE51757}"/>
    <cellStyle name="Percent 3 5 7 2 6" xfId="53471" xr:uid="{F1BFAE5C-0098-4C8D-B804-5EEB4C65CF36}"/>
    <cellStyle name="Percent 3 5 7 2 7" xfId="53462" xr:uid="{D196B466-559B-40EA-BD2F-A86FAE35E03C}"/>
    <cellStyle name="Percent 3 5 7 2 8" xfId="33738" xr:uid="{99DB71EB-8FC8-4266-8527-03C00DD3C412}"/>
    <cellStyle name="Percent 3 5 7 3" xfId="13250" xr:uid="{58E34ED4-F5F8-4AEA-BBBE-682E090D16BE}"/>
    <cellStyle name="Percent 3 5 7 3 2" xfId="33746" xr:uid="{D772C7F4-5F28-4FA5-BB6F-A92101D9D894}"/>
    <cellStyle name="Percent 3 5 7 3 2 2" xfId="33747" xr:uid="{8D9A72D9-E050-4C08-824B-4E320B97E5CC}"/>
    <cellStyle name="Percent 3 5 7 3 2 2 2" xfId="53474" xr:uid="{23CF0EE4-CDE1-4F35-B2DD-BBCE539FC21B}"/>
    <cellStyle name="Percent 3 5 7 3 2 3" xfId="53475" xr:uid="{324CC449-6288-43C8-9E9F-32E1E451A5A9}"/>
    <cellStyle name="Percent 3 5 7 3 2 4" xfId="53473" xr:uid="{F8F65E4E-4A0A-444B-B87A-84988D08FD0B}"/>
    <cellStyle name="Percent 3 5 7 3 3" xfId="33748" xr:uid="{6FB3E736-DA8F-40E6-A00A-3989787E85BB}"/>
    <cellStyle name="Percent 3 5 7 3 3 2" xfId="33749" xr:uid="{C9A5098C-1A60-4370-889B-737BE0C923E2}"/>
    <cellStyle name="Percent 3 5 7 3 3 2 2" xfId="53477" xr:uid="{C5D67C45-F702-4F76-8CFF-34294F0CD9E9}"/>
    <cellStyle name="Percent 3 5 7 3 3 3" xfId="53478" xr:uid="{40789F07-4BDE-4FB5-8206-CC493D7E7F75}"/>
    <cellStyle name="Percent 3 5 7 3 3 4" xfId="53476" xr:uid="{50A6424A-E995-4EAF-BBD8-A05BB40BDE86}"/>
    <cellStyle name="Percent 3 5 7 3 4" xfId="33750" xr:uid="{B06B0D79-D37F-4BFD-8618-057DDC9FA779}"/>
    <cellStyle name="Percent 3 5 7 3 4 2" xfId="53479" xr:uid="{92883C1B-09A8-46F3-9BCC-F1EC0B34FF72}"/>
    <cellStyle name="Percent 3 5 7 3 5" xfId="53480" xr:uid="{DEE9ACF0-695C-46B8-B85D-124068F6E6DE}"/>
    <cellStyle name="Percent 3 5 7 3 6" xfId="53472" xr:uid="{D3715445-9DC7-4E1A-B7DE-AF8CDD7C7F17}"/>
    <cellStyle name="Percent 3 5 7 3 7" xfId="33745" xr:uid="{A51916E8-A0F1-4F3E-AA30-BD1195155234}"/>
    <cellStyle name="Percent 3 5 7 4" xfId="13251" xr:uid="{141F71AE-491D-441A-A411-D025D3BA2431}"/>
    <cellStyle name="Percent 3 5 7 4 2" xfId="33752" xr:uid="{E6A6AA3A-CDED-409D-996C-D76EF63DD1DF}"/>
    <cellStyle name="Percent 3 5 7 4 2 2" xfId="33753" xr:uid="{65379D45-A391-4DFA-8855-96089C670908}"/>
    <cellStyle name="Percent 3 5 7 4 2 2 2" xfId="53483" xr:uid="{94B96FA2-BF64-4F1C-865C-5B6817CB9EE6}"/>
    <cellStyle name="Percent 3 5 7 4 2 3" xfId="53484" xr:uid="{9C27A3AE-2EA1-4AB2-9819-E697EDB7429A}"/>
    <cellStyle name="Percent 3 5 7 4 2 4" xfId="53482" xr:uid="{27BAE7E5-B6A5-4754-9CF1-49D573D65350}"/>
    <cellStyle name="Percent 3 5 7 4 3" xfId="33754" xr:uid="{B86A2A2A-C55E-4532-AB45-E46165796F42}"/>
    <cellStyle name="Percent 3 5 7 4 3 2" xfId="33755" xr:uid="{687CFC10-C350-4F50-A154-998A69A0BD96}"/>
    <cellStyle name="Percent 3 5 7 4 3 2 2" xfId="53486" xr:uid="{93002AEA-86D7-45E7-9638-A234056060DE}"/>
    <cellStyle name="Percent 3 5 7 4 3 3" xfId="53487" xr:uid="{0B9F36AD-83FA-4EE3-9B78-96C6F81074BB}"/>
    <cellStyle name="Percent 3 5 7 4 3 4" xfId="53485" xr:uid="{305508C1-65BE-4D54-B32F-E7ADE8B48C71}"/>
    <cellStyle name="Percent 3 5 7 4 4" xfId="33756" xr:uid="{BD1C33C7-828C-4632-BBBD-632A22ECDB89}"/>
    <cellStyle name="Percent 3 5 7 4 4 2" xfId="53488" xr:uid="{6C17B503-D4D9-4A5F-A1ED-CCB6159FEC00}"/>
    <cellStyle name="Percent 3 5 7 4 5" xfId="53489" xr:uid="{35FC0A2C-A4FE-4B84-9D5F-B9086FB8CDD7}"/>
    <cellStyle name="Percent 3 5 7 4 6" xfId="53481" xr:uid="{C90BED4D-AF93-4376-8BE2-459DAF837788}"/>
    <cellStyle name="Percent 3 5 7 4 7" xfId="33751" xr:uid="{47A39171-0FDD-4D60-8404-B51E344A67F1}"/>
    <cellStyle name="Percent 3 5 7 5" xfId="13252" xr:uid="{7183E686-8051-4B21-B7C0-6EC027C4EEE4}"/>
    <cellStyle name="Percent 3 5 7 5 2" xfId="33758" xr:uid="{1E3FF69F-4928-47E2-9DC5-CE30D13DA19D}"/>
    <cellStyle name="Percent 3 5 7 5 2 2" xfId="33759" xr:uid="{13D92DEE-ADCD-4919-B92B-1CF615E86067}"/>
    <cellStyle name="Percent 3 5 7 5 2 2 2" xfId="53492" xr:uid="{AE147742-2FF2-4E00-9E46-8EB56F4B67D3}"/>
    <cellStyle name="Percent 3 5 7 5 2 3" xfId="53493" xr:uid="{DF3C88A4-55D3-4833-967A-67E69A4A5BE9}"/>
    <cellStyle name="Percent 3 5 7 5 2 4" xfId="53491" xr:uid="{9EAFF663-AA7A-4629-B658-5DBC36A86F2A}"/>
    <cellStyle name="Percent 3 5 7 5 3" xfId="33760" xr:uid="{FEB9D5B2-52E4-4190-A3C1-C738C4658180}"/>
    <cellStyle name="Percent 3 5 7 5 3 2" xfId="33761" xr:uid="{56994954-37C4-49D2-B08C-F5B184D26126}"/>
    <cellStyle name="Percent 3 5 7 5 3 2 2" xfId="53495" xr:uid="{6733DFC8-DC9D-4DEF-BB7D-2B0372A1A74D}"/>
    <cellStyle name="Percent 3 5 7 5 3 3" xfId="53496" xr:uid="{C1C2202F-1EB3-4C35-B11D-226F9300A962}"/>
    <cellStyle name="Percent 3 5 7 5 3 4" xfId="53494" xr:uid="{CBD94455-199A-465D-93E6-50A38582E4E6}"/>
    <cellStyle name="Percent 3 5 7 5 4" xfId="33762" xr:uid="{A008FC29-2A2B-49E4-91CA-7E055B6B3C30}"/>
    <cellStyle name="Percent 3 5 7 5 4 2" xfId="33763" xr:uid="{0A751B81-BF56-4352-B122-4AE0F3A303E9}"/>
    <cellStyle name="Percent 3 5 7 5 4 2 2" xfId="53498" xr:uid="{29DD1F03-876C-4139-A1A1-FF279D6EF6F3}"/>
    <cellStyle name="Percent 3 5 7 5 4 3" xfId="53499" xr:uid="{F7B911DA-96DF-482C-8974-CA3322DAE8D5}"/>
    <cellStyle name="Percent 3 5 7 5 4 4" xfId="53497" xr:uid="{A9A4E54A-3125-4DFA-A2CC-54C61DEA23FF}"/>
    <cellStyle name="Percent 3 5 7 5 5" xfId="33764" xr:uid="{F951EAE0-A7C4-42B3-A7AE-C6B0E80ABF8B}"/>
    <cellStyle name="Percent 3 5 7 5 5 2" xfId="53500" xr:uid="{193E4BA4-BF62-439B-BBC0-3FD630797183}"/>
    <cellStyle name="Percent 3 5 7 5 6" xfId="53501" xr:uid="{C83EB524-276E-4DAE-91E4-6017A793FC3E}"/>
    <cellStyle name="Percent 3 5 7 5 7" xfId="53490" xr:uid="{E01B1D9D-DD44-477F-ACA6-10EA1D359E0F}"/>
    <cellStyle name="Percent 3 5 7 5 8" xfId="33757" xr:uid="{80FD21EB-812E-4767-A457-E0BED7D2BAFC}"/>
    <cellStyle name="Percent 3 5 7 6" xfId="13253" xr:uid="{43357C09-D625-4A02-A3DD-C460F85BABDE}"/>
    <cellStyle name="Percent 3 5 7 6 2" xfId="33766" xr:uid="{740DC4D0-C1EE-4CBE-BDEA-2DA1F391EE3C}"/>
    <cellStyle name="Percent 3 5 7 6 2 2" xfId="33767" xr:uid="{D28AEDFA-E472-4476-B214-5DE15DD1AF36}"/>
    <cellStyle name="Percent 3 5 7 6 2 2 2" xfId="53504" xr:uid="{7CE36CE4-F642-4243-8B23-948C5827B589}"/>
    <cellStyle name="Percent 3 5 7 6 2 3" xfId="53505" xr:uid="{BC70CD14-9526-4256-B710-E9829655B587}"/>
    <cellStyle name="Percent 3 5 7 6 2 4" xfId="53503" xr:uid="{A9102240-9F9E-4898-812F-D0E461B9BA8D}"/>
    <cellStyle name="Percent 3 5 7 6 3" xfId="33768" xr:uid="{28B651B9-5FD3-497D-957A-234F3BDA3B4A}"/>
    <cellStyle name="Percent 3 5 7 6 3 2" xfId="33769" xr:uid="{83AA7C3E-5DA6-48E0-B14C-1BD6CD991A99}"/>
    <cellStyle name="Percent 3 5 7 6 3 2 2" xfId="53507" xr:uid="{D49502E3-21D6-4B9F-AE95-E347CFEA1C88}"/>
    <cellStyle name="Percent 3 5 7 6 3 3" xfId="53508" xr:uid="{DEC9319F-A493-42AA-83BC-5FC07B1E2D17}"/>
    <cellStyle name="Percent 3 5 7 6 3 4" xfId="53506" xr:uid="{924BE029-1416-4E74-96EA-0CD5CC27723E}"/>
    <cellStyle name="Percent 3 5 7 6 4" xfId="33770" xr:uid="{1C12801D-9C55-4E2E-9ED9-EB6C1E3F7915}"/>
    <cellStyle name="Percent 3 5 7 6 4 2" xfId="53509" xr:uid="{AA08CF1C-E7B3-4384-A6EA-0C5EC3A2A951}"/>
    <cellStyle name="Percent 3 5 7 6 5" xfId="53510" xr:uid="{BFEB08C7-F86A-43AB-85F5-E90631155429}"/>
    <cellStyle name="Percent 3 5 7 6 6" xfId="53502" xr:uid="{FD1D05C8-8110-46C7-A94D-68531D55D57A}"/>
    <cellStyle name="Percent 3 5 7 6 7" xfId="33765" xr:uid="{DA36F61A-9144-445D-9C42-231CB39B1292}"/>
    <cellStyle name="Percent 3 5 7 7" xfId="15898" xr:uid="{E21E30DC-B489-43D0-9191-B348D989746F}"/>
    <cellStyle name="Percent 3 5 7 7 2" xfId="33772" xr:uid="{3C7D1CE1-51C8-49BA-9038-67F79BAA3FE6}"/>
    <cellStyle name="Percent 3 5 7 7 2 2" xfId="53512" xr:uid="{919EC702-3178-442A-91DC-F2B369C6CBD0}"/>
    <cellStyle name="Percent 3 5 7 7 3" xfId="53513" xr:uid="{4715271D-F64D-4242-AF4B-B273B3780466}"/>
    <cellStyle name="Percent 3 5 7 7 4" xfId="53511" xr:uid="{9CF4C879-9573-4ECE-AFDF-FCDDC22B8835}"/>
    <cellStyle name="Percent 3 5 7 7 5" xfId="33771" xr:uid="{F0885BB0-21B4-4588-A87A-EBC2DC4ABDF5}"/>
    <cellStyle name="Percent 3 5 7 8" xfId="19108" xr:uid="{10D2B152-BE69-4B21-BC00-E91F77A05869}"/>
    <cellStyle name="Percent 3 5 7 8 2" xfId="33774" xr:uid="{61A052A4-6759-4EE0-BF96-6A1A7986A532}"/>
    <cellStyle name="Percent 3 5 7 8 2 2" xfId="53515" xr:uid="{4831724B-84A5-4A3D-A7FA-593835EA5755}"/>
    <cellStyle name="Percent 3 5 7 8 3" xfId="53516" xr:uid="{EDF2D720-1317-4396-AF6B-AC51C42FCE36}"/>
    <cellStyle name="Percent 3 5 7 8 4" xfId="53514" xr:uid="{5F6D9E8F-9197-4D50-B98E-0D5513E06987}"/>
    <cellStyle name="Percent 3 5 7 8 5" xfId="33773" xr:uid="{9C923B1B-3CC1-466C-B49E-B6DA966CE3D6}"/>
    <cellStyle name="Percent 3 5 7 9" xfId="11922" xr:uid="{FB7A02FD-9E31-4264-82C4-E53814A530B8}"/>
    <cellStyle name="Percent 3 5 7 9 2" xfId="33776" xr:uid="{9A071D7E-2DC3-43FD-B9F3-43980FBA00AB}"/>
    <cellStyle name="Percent 3 5 7 9 2 2" xfId="53518" xr:uid="{9ABA076D-48B8-40D9-8C40-748809A26409}"/>
    <cellStyle name="Percent 3 5 7 9 3" xfId="53519" xr:uid="{003F012E-E49D-4867-9A23-2734B53EA2BC}"/>
    <cellStyle name="Percent 3 5 7 9 4" xfId="53517" xr:uid="{11ED566A-6F1A-4BC2-8080-5C5ADC11E6D2}"/>
    <cellStyle name="Percent 3 5 7 9 5" xfId="33775" xr:uid="{6B78A6C9-B230-4616-9FFB-7E8F73EAA7F9}"/>
    <cellStyle name="Percent 3 5 8" xfId="6964" xr:uid="{46DCC859-7FFE-4151-9B73-F9E539927869}"/>
    <cellStyle name="Percent 3 5 8 10" xfId="33778" xr:uid="{CAA7B5FC-4FA9-42D7-8056-77EA06FE3253}"/>
    <cellStyle name="Percent 3 5 8 10 2" xfId="53521" xr:uid="{E1C442DC-BF0D-4D60-8762-A183B9B91370}"/>
    <cellStyle name="Percent 3 5 8 11" xfId="33779" xr:uid="{03A0A61E-B905-491A-A0F0-FB3E4DC786BF}"/>
    <cellStyle name="Percent 3 5 8 11 2" xfId="53522" xr:uid="{4DA79F15-0E8D-445C-A2C5-84523474C655}"/>
    <cellStyle name="Percent 3 5 8 12" xfId="33777" xr:uid="{CC7B578B-0ABE-4236-9889-F97AA41B3EE5}"/>
    <cellStyle name="Percent 3 5 8 12 2" xfId="53523" xr:uid="{05CE5362-5986-48F6-ACAE-152DED09B99D}"/>
    <cellStyle name="Percent 3 5 8 13" xfId="53524" xr:uid="{88CF3C9E-F079-4FA1-BEC0-2AFF50708D88}"/>
    <cellStyle name="Percent 3 5 8 14" xfId="53525" xr:uid="{F0D5307C-44B9-41FD-8CDB-A0D337B8671B}"/>
    <cellStyle name="Percent 3 5 8 15" xfId="53526" xr:uid="{0F41B00D-EAFF-4D23-A984-37EAECE6B501}"/>
    <cellStyle name="Percent 3 5 8 16" xfId="53520" xr:uid="{61942C31-A085-40D2-A311-7BD15905110A}"/>
    <cellStyle name="Percent 3 5 8 2" xfId="13254" xr:uid="{166E77C0-B620-4AF1-9F27-F66105EAE109}"/>
    <cellStyle name="Percent 3 5 8 2 2" xfId="33781" xr:uid="{F8056662-978E-4895-9AE6-55AA490BA2EE}"/>
    <cellStyle name="Percent 3 5 8 2 2 2" xfId="33782" xr:uid="{31904C5A-34A2-4D72-BC61-71CA9F359EAA}"/>
    <cellStyle name="Percent 3 5 8 2 2 2 2" xfId="53529" xr:uid="{1EA5CECB-267C-4F71-A10F-AD90B2D9488C}"/>
    <cellStyle name="Percent 3 5 8 2 2 3" xfId="53530" xr:uid="{4D5AB273-74F9-4CB7-A01F-05F141FBC002}"/>
    <cellStyle name="Percent 3 5 8 2 2 4" xfId="53528" xr:uid="{08F12338-1399-4AFD-962F-BCFD8E52E19E}"/>
    <cellStyle name="Percent 3 5 8 2 3" xfId="33783" xr:uid="{C8BA173F-E339-4C51-86E7-2A706C612B40}"/>
    <cellStyle name="Percent 3 5 8 2 3 2" xfId="33784" xr:uid="{AC4433AD-FE2A-428D-B6A1-DE3F061B7653}"/>
    <cellStyle name="Percent 3 5 8 2 3 2 2" xfId="53532" xr:uid="{3E336063-887B-4169-BD2B-2C010E6E8015}"/>
    <cellStyle name="Percent 3 5 8 2 3 3" xfId="53533" xr:uid="{1614A873-B990-4C0E-94FD-C8A31FBBE0D3}"/>
    <cellStyle name="Percent 3 5 8 2 3 4" xfId="53531" xr:uid="{89E680B3-9A67-4B97-B2E3-72B7798E089A}"/>
    <cellStyle name="Percent 3 5 8 2 4" xfId="33785" xr:uid="{FA037B50-D937-4E9E-AF28-70479BC838B5}"/>
    <cellStyle name="Percent 3 5 8 2 4 2" xfId="53534" xr:uid="{E6AC9F84-455B-47B2-9EE6-EA02FE6CCFC0}"/>
    <cellStyle name="Percent 3 5 8 2 5" xfId="33786" xr:uid="{1C176C24-DACB-4782-A35C-F165B3DAB784}"/>
    <cellStyle name="Percent 3 5 8 2 5 2" xfId="53535" xr:uid="{F8F34BCE-2C61-444F-8ECE-3EFA3AF92E34}"/>
    <cellStyle name="Percent 3 5 8 2 6" xfId="53536" xr:uid="{E06E24DA-51EE-489D-9BD8-AC718D46DA62}"/>
    <cellStyle name="Percent 3 5 8 2 7" xfId="53527" xr:uid="{CB611BDE-93A4-457F-8DF7-DD5919F6B32B}"/>
    <cellStyle name="Percent 3 5 8 2 8" xfId="33780" xr:uid="{678A58AB-DCFD-46DE-A8BE-82AC41AD3048}"/>
    <cellStyle name="Percent 3 5 8 3" xfId="13255" xr:uid="{BEA316A0-E03F-4C72-A297-2660497D6CF6}"/>
    <cellStyle name="Percent 3 5 8 3 2" xfId="33788" xr:uid="{B10FAA0D-76C6-41FD-9E8F-7BB5E3651D94}"/>
    <cellStyle name="Percent 3 5 8 3 2 2" xfId="33789" xr:uid="{698F869A-907C-4A49-92DE-398DDF0E9937}"/>
    <cellStyle name="Percent 3 5 8 3 2 2 2" xfId="53539" xr:uid="{3B3CC8D5-B33A-4A21-8E59-01F883CCA8C1}"/>
    <cellStyle name="Percent 3 5 8 3 2 3" xfId="53540" xr:uid="{5BF0D0C1-1284-421A-89FE-3429769CD20E}"/>
    <cellStyle name="Percent 3 5 8 3 2 4" xfId="53538" xr:uid="{810DA0CB-CA0A-4685-A19E-06BC6B203BC8}"/>
    <cellStyle name="Percent 3 5 8 3 3" xfId="33790" xr:uid="{7EAF44A9-F0F2-41F8-B4FC-52862204B9BB}"/>
    <cellStyle name="Percent 3 5 8 3 3 2" xfId="33791" xr:uid="{E93BFAD4-CC99-48A5-B20A-3E8A7D63444D}"/>
    <cellStyle name="Percent 3 5 8 3 3 2 2" xfId="53542" xr:uid="{2CBD4424-46AE-43CE-AADB-A3D78A43DCB1}"/>
    <cellStyle name="Percent 3 5 8 3 3 3" xfId="53543" xr:uid="{18062EF7-844E-4075-999D-FB72E3FBA85E}"/>
    <cellStyle name="Percent 3 5 8 3 3 4" xfId="53541" xr:uid="{15CA4600-0C62-41B6-8C11-97EA591B55B2}"/>
    <cellStyle name="Percent 3 5 8 3 4" xfId="33792" xr:uid="{DB4BCF41-591D-4224-A2C8-C7B9E59FE430}"/>
    <cellStyle name="Percent 3 5 8 3 4 2" xfId="53544" xr:uid="{DFFBCE48-D5D5-4ABD-BADC-8726BF989156}"/>
    <cellStyle name="Percent 3 5 8 3 5" xfId="53545" xr:uid="{8AEBDF23-4CEB-4743-B2DB-A3D6B669684D}"/>
    <cellStyle name="Percent 3 5 8 3 6" xfId="53537" xr:uid="{831400E3-349E-498B-8D53-1E4EEA706137}"/>
    <cellStyle name="Percent 3 5 8 3 7" xfId="33787" xr:uid="{B47F85AB-A3E2-44D8-B282-577858255243}"/>
    <cellStyle name="Percent 3 5 8 4" xfId="13256" xr:uid="{23E03851-FE86-4C51-BCE4-AB35D275DB27}"/>
    <cellStyle name="Percent 3 5 8 4 2" xfId="33794" xr:uid="{AFD4006D-EFC8-4067-955D-2F564A19FA10}"/>
    <cellStyle name="Percent 3 5 8 4 2 2" xfId="33795" xr:uid="{4478BC5E-01C6-4FDD-8A98-609BEEEC4011}"/>
    <cellStyle name="Percent 3 5 8 4 2 2 2" xfId="53548" xr:uid="{DB13A833-D3D0-48AE-BAB4-A5FDDA2A4D54}"/>
    <cellStyle name="Percent 3 5 8 4 2 3" xfId="53549" xr:uid="{216BBCD7-9D67-40E8-A6C0-066FA815535C}"/>
    <cellStyle name="Percent 3 5 8 4 2 4" xfId="53547" xr:uid="{CB05E7F8-B307-4BE9-A71F-27832F71AC2E}"/>
    <cellStyle name="Percent 3 5 8 4 3" xfId="33796" xr:uid="{76BB5E69-E73B-4144-9198-1CBE2EF9FCAD}"/>
    <cellStyle name="Percent 3 5 8 4 3 2" xfId="33797" xr:uid="{AE55A1CE-DD15-47C8-BC71-1A85A138AEB5}"/>
    <cellStyle name="Percent 3 5 8 4 3 2 2" xfId="53551" xr:uid="{2784B89E-8AE8-4AC2-8C1F-797B57EA3B6C}"/>
    <cellStyle name="Percent 3 5 8 4 3 3" xfId="53552" xr:uid="{4140CF7B-1814-4BA6-9712-D081590C3665}"/>
    <cellStyle name="Percent 3 5 8 4 3 4" xfId="53550" xr:uid="{591C009D-F876-47A4-B302-552C8FEA3343}"/>
    <cellStyle name="Percent 3 5 8 4 4" xfId="33798" xr:uid="{45D65EEA-7504-4EC0-BC3F-4E79676D31D5}"/>
    <cellStyle name="Percent 3 5 8 4 4 2" xfId="53553" xr:uid="{5156D5F2-A11C-4B36-8B74-11832C3468C6}"/>
    <cellStyle name="Percent 3 5 8 4 5" xfId="53554" xr:uid="{EA229500-9D84-4D49-9229-EB57D9F5C2BE}"/>
    <cellStyle name="Percent 3 5 8 4 6" xfId="53546" xr:uid="{E05432BA-D8AD-48AD-829A-F6B2F24304E1}"/>
    <cellStyle name="Percent 3 5 8 4 7" xfId="33793" xr:uid="{737CA429-63EA-497F-9BC0-EFADC377C38C}"/>
    <cellStyle name="Percent 3 5 8 5" xfId="13257" xr:uid="{2B6743E2-8C02-4918-B194-4B62466A67F5}"/>
    <cellStyle name="Percent 3 5 8 5 2" xfId="33800" xr:uid="{71FB4AB8-92BB-48B6-A0D5-EF2D7B94A101}"/>
    <cellStyle name="Percent 3 5 8 5 2 2" xfId="33801" xr:uid="{502213A1-FAD8-4498-907C-893E708A3490}"/>
    <cellStyle name="Percent 3 5 8 5 2 2 2" xfId="53557" xr:uid="{C14E5310-A39B-4BB5-B884-7808C630B9DE}"/>
    <cellStyle name="Percent 3 5 8 5 2 3" xfId="53558" xr:uid="{9D235B1A-D69E-4717-82FC-4BE3EB7B822E}"/>
    <cellStyle name="Percent 3 5 8 5 2 4" xfId="53556" xr:uid="{A7B5D7AD-ABC7-472A-AF0E-AE2C39A60511}"/>
    <cellStyle name="Percent 3 5 8 5 3" xfId="33802" xr:uid="{6212FF3B-1F3B-4A38-8C4C-96409FE8B17C}"/>
    <cellStyle name="Percent 3 5 8 5 3 2" xfId="33803" xr:uid="{87744EAE-3750-42B2-8864-87F74CF17E27}"/>
    <cellStyle name="Percent 3 5 8 5 3 2 2" xfId="53560" xr:uid="{EA8D92FB-8674-45E3-9BD7-7313DB6B4D3A}"/>
    <cellStyle name="Percent 3 5 8 5 3 3" xfId="53561" xr:uid="{2D5357BB-B206-46EB-BE79-F865FAEFE47D}"/>
    <cellStyle name="Percent 3 5 8 5 3 4" xfId="53559" xr:uid="{43AFD637-5EEB-489D-93B8-5EC766952E22}"/>
    <cellStyle name="Percent 3 5 8 5 4" xfId="33804" xr:uid="{EB656D2F-7C05-4033-8F54-EE7311D26D96}"/>
    <cellStyle name="Percent 3 5 8 5 4 2" xfId="33805" xr:uid="{28251CC7-4A1F-4461-B511-CE84F3ED1FA7}"/>
    <cellStyle name="Percent 3 5 8 5 4 2 2" xfId="53563" xr:uid="{3CD1F196-9878-4436-816A-37A481E33976}"/>
    <cellStyle name="Percent 3 5 8 5 4 3" xfId="53564" xr:uid="{18F75178-0BE5-4BFA-80FF-A23BF5ECB4CA}"/>
    <cellStyle name="Percent 3 5 8 5 4 4" xfId="53562" xr:uid="{1151632E-2EEB-4ED4-9833-1EA554285793}"/>
    <cellStyle name="Percent 3 5 8 5 5" xfId="33806" xr:uid="{2E001A29-6CF7-44F9-9673-3269C065D552}"/>
    <cellStyle name="Percent 3 5 8 5 5 2" xfId="53565" xr:uid="{F58F5C84-EB68-4D5A-B207-A65D84647966}"/>
    <cellStyle name="Percent 3 5 8 5 6" xfId="53566" xr:uid="{D62E224D-3B28-49DF-894B-4F08F52E6F7F}"/>
    <cellStyle name="Percent 3 5 8 5 7" xfId="53555" xr:uid="{17C3E706-0A67-45FE-9C18-127EE28E9347}"/>
    <cellStyle name="Percent 3 5 8 5 8" xfId="33799" xr:uid="{444B1C74-F408-4549-88BC-822631C60DA2}"/>
    <cellStyle name="Percent 3 5 8 6" xfId="13258" xr:uid="{35FF5C3A-F74C-49B9-AEBD-5A65D0FA4686}"/>
    <cellStyle name="Percent 3 5 8 6 2" xfId="33808" xr:uid="{7A525006-E49E-4BDB-8E44-2E6AB9CB97C9}"/>
    <cellStyle name="Percent 3 5 8 6 2 2" xfId="33809" xr:uid="{D05B9D5F-8F38-47CB-A747-C27BF35019D5}"/>
    <cellStyle name="Percent 3 5 8 6 2 2 2" xfId="53569" xr:uid="{194AAB6B-A717-4154-B08D-2EA61EA8CC48}"/>
    <cellStyle name="Percent 3 5 8 6 2 3" xfId="53570" xr:uid="{867FE64E-5543-4E81-91EF-B8BD7968D5A8}"/>
    <cellStyle name="Percent 3 5 8 6 2 4" xfId="53568" xr:uid="{18CED8F6-39AB-48EE-B7D4-038C12BEDD63}"/>
    <cellStyle name="Percent 3 5 8 6 3" xfId="33810" xr:uid="{847D7AF4-E6E3-4C27-8894-8A0ED9FB45D6}"/>
    <cellStyle name="Percent 3 5 8 6 3 2" xfId="33811" xr:uid="{8577530F-3BB3-4650-88E6-67923489E940}"/>
    <cellStyle name="Percent 3 5 8 6 3 2 2" xfId="53572" xr:uid="{F4F81E34-946E-40B7-A021-1E1C1B48BA00}"/>
    <cellStyle name="Percent 3 5 8 6 3 3" xfId="53573" xr:uid="{6EC370E6-4C3D-4E78-930F-4D9FFC200C1E}"/>
    <cellStyle name="Percent 3 5 8 6 3 4" xfId="53571" xr:uid="{7142D915-5855-4268-9FCB-F743FA7E652B}"/>
    <cellStyle name="Percent 3 5 8 6 4" xfId="33812" xr:uid="{1D4301E4-148E-4F60-A6F8-5A0BA8165C18}"/>
    <cellStyle name="Percent 3 5 8 6 4 2" xfId="53574" xr:uid="{570FF46C-E4EA-4FE4-9E8F-7A8C85E6A000}"/>
    <cellStyle name="Percent 3 5 8 6 5" xfId="53575" xr:uid="{B59C19DD-F374-474D-A3FC-7BA22E765321}"/>
    <cellStyle name="Percent 3 5 8 6 6" xfId="53567" xr:uid="{962BF5F3-0C73-447D-A90B-8EBE6ADF8AF8}"/>
    <cellStyle name="Percent 3 5 8 6 7" xfId="33807" xr:uid="{83BFB286-0126-472C-B3B7-C4895855DA0E}"/>
    <cellStyle name="Percent 3 5 8 7" xfId="15899" xr:uid="{1C83CD5E-D792-41FB-B9AE-3F013277569A}"/>
    <cellStyle name="Percent 3 5 8 7 2" xfId="33814" xr:uid="{28333A2B-A313-42DF-8C9E-2BB4665B98DB}"/>
    <cellStyle name="Percent 3 5 8 7 2 2" xfId="53577" xr:uid="{9E47CB30-1ED5-45BD-83E9-23FD0C4AC59B}"/>
    <cellStyle name="Percent 3 5 8 7 3" xfId="53578" xr:uid="{C36D5BBB-A608-4DE5-87DD-BF32D8FC4FC6}"/>
    <cellStyle name="Percent 3 5 8 7 4" xfId="53576" xr:uid="{E0EEE507-AD34-4D21-A3BA-EE573D3667A9}"/>
    <cellStyle name="Percent 3 5 8 7 5" xfId="33813" xr:uid="{A3273A1F-7FD3-41B7-AB80-5EF32CFB1C29}"/>
    <cellStyle name="Percent 3 5 8 8" xfId="19427" xr:uid="{3C7EEE52-44D0-4442-89C0-C875A08330A5}"/>
    <cellStyle name="Percent 3 5 8 8 2" xfId="33816" xr:uid="{391AFA03-6054-4E52-8193-DC43DFF55CAA}"/>
    <cellStyle name="Percent 3 5 8 8 2 2" xfId="53580" xr:uid="{483C1ECA-F478-422F-80E0-1036C004D178}"/>
    <cellStyle name="Percent 3 5 8 8 3" xfId="53581" xr:uid="{707B41FA-54B9-4A28-9AFD-4CAA0BD9147A}"/>
    <cellStyle name="Percent 3 5 8 8 4" xfId="53579" xr:uid="{68AB36C9-7505-460A-B3E5-A1270BF4384D}"/>
    <cellStyle name="Percent 3 5 8 8 5" xfId="33815" xr:uid="{E0CCD6D3-886D-4AC9-BC5A-FBE6D1B256F4}"/>
    <cellStyle name="Percent 3 5 8 9" xfId="11923" xr:uid="{45A406F7-0A69-47AF-8BD1-417FA62EE732}"/>
    <cellStyle name="Percent 3 5 8 9 2" xfId="33818" xr:uid="{5CD8E149-FED6-4C5E-B567-7F8685EF1D1A}"/>
    <cellStyle name="Percent 3 5 8 9 2 2" xfId="53583" xr:uid="{CF5890BA-5745-4540-B5EE-350A40282A3B}"/>
    <cellStyle name="Percent 3 5 8 9 3" xfId="53584" xr:uid="{248F7893-A83E-4554-A944-C870A73BFF7F}"/>
    <cellStyle name="Percent 3 5 8 9 4" xfId="53582" xr:uid="{02927A8F-52CA-4F95-979A-388C392A7C65}"/>
    <cellStyle name="Percent 3 5 8 9 5" xfId="33817" xr:uid="{55D0C82A-AB35-4397-9B85-CB97B349CA73}"/>
    <cellStyle name="Percent 3 5 9" xfId="6965" xr:uid="{2523653E-D8A9-4C8D-BD6F-E9D04795A55E}"/>
    <cellStyle name="Percent 3 5 9 10" xfId="33820" xr:uid="{94DDF7B8-4D08-45CE-A4E7-C05DEF4D554C}"/>
    <cellStyle name="Percent 3 5 9 10 2" xfId="53586" xr:uid="{98445A13-BF49-4B34-9214-C8C752D52D24}"/>
    <cellStyle name="Percent 3 5 9 11" xfId="33821" xr:uid="{ED1DA83C-FF62-42FF-BEDA-76D6890B293A}"/>
    <cellStyle name="Percent 3 5 9 11 2" xfId="53587" xr:uid="{991EAD05-63C2-4AFE-8DD6-91E6134E5E90}"/>
    <cellStyle name="Percent 3 5 9 12" xfId="33819" xr:uid="{178635C5-3FB0-475E-857D-4EE57D8FB81B}"/>
    <cellStyle name="Percent 3 5 9 12 2" xfId="53588" xr:uid="{ED0799D0-C7E3-42C7-94D8-9E487B48CFA1}"/>
    <cellStyle name="Percent 3 5 9 13" xfId="53589" xr:uid="{F4889158-FD1A-47D5-AA7C-F636A6A19E88}"/>
    <cellStyle name="Percent 3 5 9 14" xfId="53590" xr:uid="{85B58079-9410-4376-BE8A-667940192CE4}"/>
    <cellStyle name="Percent 3 5 9 15" xfId="53591" xr:uid="{EE9D3D4C-49B7-4C8C-AD9A-FCD5A94474AA}"/>
    <cellStyle name="Percent 3 5 9 16" xfId="53585" xr:uid="{AF71970F-0CE3-42BB-8D06-D6A913102837}"/>
    <cellStyle name="Percent 3 5 9 2" xfId="13259" xr:uid="{BF44CA5C-12D4-4337-9124-05AE70F1558B}"/>
    <cellStyle name="Percent 3 5 9 2 2" xfId="33823" xr:uid="{AB57F150-4B5F-4370-8460-E46A1DA77BCB}"/>
    <cellStyle name="Percent 3 5 9 2 2 2" xfId="33824" xr:uid="{A0B9AD22-0DA1-421A-9D79-1ED9BC2D1C14}"/>
    <cellStyle name="Percent 3 5 9 2 2 2 2" xfId="53594" xr:uid="{C8B595CA-454C-455C-AC25-880D8B63C21E}"/>
    <cellStyle name="Percent 3 5 9 2 2 3" xfId="53595" xr:uid="{28057DB0-1C87-4777-869A-4D67338A2277}"/>
    <cellStyle name="Percent 3 5 9 2 2 4" xfId="53593" xr:uid="{C0CC0A69-D85F-4AFF-B826-2603051B07E9}"/>
    <cellStyle name="Percent 3 5 9 2 3" xfId="33825" xr:uid="{852466F2-31C6-4414-A2E1-4DE52880254A}"/>
    <cellStyle name="Percent 3 5 9 2 3 2" xfId="33826" xr:uid="{0BE1F18C-51ED-4C32-AFD6-AA84504D5262}"/>
    <cellStyle name="Percent 3 5 9 2 3 2 2" xfId="53597" xr:uid="{912385E1-3521-44AD-B3B3-00657D490552}"/>
    <cellStyle name="Percent 3 5 9 2 3 3" xfId="53598" xr:uid="{9FA798E0-1018-4EDF-8FE4-25E0973C3688}"/>
    <cellStyle name="Percent 3 5 9 2 3 4" xfId="53596" xr:uid="{3706207E-BEB9-4FB9-9052-B9C004501026}"/>
    <cellStyle name="Percent 3 5 9 2 4" xfId="33827" xr:uid="{EC93A369-875B-4DA4-96C3-6C04B78EF9AB}"/>
    <cellStyle name="Percent 3 5 9 2 4 2" xfId="53599" xr:uid="{583D96A0-4D88-46E1-AED6-D291CA02BB23}"/>
    <cellStyle name="Percent 3 5 9 2 5" xfId="33828" xr:uid="{68D8692D-8EB0-4C31-92E9-42F8BB63A26D}"/>
    <cellStyle name="Percent 3 5 9 2 5 2" xfId="53600" xr:uid="{BC9B320B-FE76-4974-8F06-33C3254649CA}"/>
    <cellStyle name="Percent 3 5 9 2 6" xfId="53601" xr:uid="{78D1D979-FD8B-429D-8424-7EB95F759666}"/>
    <cellStyle name="Percent 3 5 9 2 7" xfId="53592" xr:uid="{0E87B47D-976F-4329-A575-295625384BB4}"/>
    <cellStyle name="Percent 3 5 9 2 8" xfId="33822" xr:uid="{B5FD5FB8-B7E2-4877-8F34-C9B8CD5C29F8}"/>
    <cellStyle name="Percent 3 5 9 3" xfId="13260" xr:uid="{A4506F26-14F5-4FE9-9AC6-46581D45205E}"/>
    <cellStyle name="Percent 3 5 9 3 2" xfId="33830" xr:uid="{8FB90FA5-2572-4B8E-9E51-26FB40BA0F28}"/>
    <cellStyle name="Percent 3 5 9 3 2 2" xfId="33831" xr:uid="{0B788593-FC66-4558-A1DB-F3D2F29F454D}"/>
    <cellStyle name="Percent 3 5 9 3 2 2 2" xfId="53604" xr:uid="{FE2EAFAA-0C8C-4ADD-9A79-A9A3FD404887}"/>
    <cellStyle name="Percent 3 5 9 3 2 3" xfId="53605" xr:uid="{8CD15F17-9AE0-412A-8581-BB9E86B01D68}"/>
    <cellStyle name="Percent 3 5 9 3 2 4" xfId="53603" xr:uid="{B1E96BBD-73AE-487A-BCAC-2F58D3B0C9A7}"/>
    <cellStyle name="Percent 3 5 9 3 3" xfId="33832" xr:uid="{47F7EFC5-C104-40D0-9470-67F06749BC21}"/>
    <cellStyle name="Percent 3 5 9 3 3 2" xfId="33833" xr:uid="{A0903BE2-BF9B-4CCA-8F70-D48F10474223}"/>
    <cellStyle name="Percent 3 5 9 3 3 2 2" xfId="53607" xr:uid="{63A11713-8891-4316-8F68-F84EFDF0F715}"/>
    <cellStyle name="Percent 3 5 9 3 3 3" xfId="53608" xr:uid="{B6542BD6-A1C8-4AEB-881B-A3A9DA1AA891}"/>
    <cellStyle name="Percent 3 5 9 3 3 4" xfId="53606" xr:uid="{3ED55FEC-D6C9-4210-97E4-2F40EB31F0BF}"/>
    <cellStyle name="Percent 3 5 9 3 4" xfId="33834" xr:uid="{C345B18E-9098-4EC9-86C7-E3457D8C4052}"/>
    <cellStyle name="Percent 3 5 9 3 4 2" xfId="53609" xr:uid="{B60515AB-BF0F-4ACE-B366-E5F41A5C0C4B}"/>
    <cellStyle name="Percent 3 5 9 3 5" xfId="53610" xr:uid="{AD00A140-1848-4812-9947-C9F299CA586B}"/>
    <cellStyle name="Percent 3 5 9 3 6" xfId="53602" xr:uid="{2DCF9EBD-68D7-485F-BE26-FC809C2CA291}"/>
    <cellStyle name="Percent 3 5 9 3 7" xfId="33829" xr:uid="{98AC53F1-68E3-4D30-AC22-1CE120EAA217}"/>
    <cellStyle name="Percent 3 5 9 4" xfId="13261" xr:uid="{8E44930C-7836-4EC0-9F3F-77E8749DA065}"/>
    <cellStyle name="Percent 3 5 9 4 2" xfId="33836" xr:uid="{2D68ACE7-0A2A-4CAC-A26A-AC53ACB35134}"/>
    <cellStyle name="Percent 3 5 9 4 2 2" xfId="33837" xr:uid="{556D7388-CC0E-464E-AB44-B771EF5DA3C1}"/>
    <cellStyle name="Percent 3 5 9 4 2 2 2" xfId="53613" xr:uid="{534351F3-0758-49A2-B2FF-FC1ADD65A0C8}"/>
    <cellStyle name="Percent 3 5 9 4 2 3" xfId="53614" xr:uid="{2EF19594-8C15-49FC-A70C-4C8282221FA6}"/>
    <cellStyle name="Percent 3 5 9 4 2 4" xfId="53612" xr:uid="{5BE01BF0-6100-4042-B063-3FC203EED7D3}"/>
    <cellStyle name="Percent 3 5 9 4 3" xfId="33838" xr:uid="{8A9910EE-3695-44D2-9562-9F04EEEB3992}"/>
    <cellStyle name="Percent 3 5 9 4 3 2" xfId="33839" xr:uid="{A3A2DB8C-FC8F-4ADF-ACAF-2B0773C34B73}"/>
    <cellStyle name="Percent 3 5 9 4 3 2 2" xfId="53616" xr:uid="{C54A4812-54A7-4874-B142-6C17F6D6DDBB}"/>
    <cellStyle name="Percent 3 5 9 4 3 3" xfId="53617" xr:uid="{F89D98D2-EE82-4ED8-A63B-D84D4D11B4BA}"/>
    <cellStyle name="Percent 3 5 9 4 3 4" xfId="53615" xr:uid="{3AA31225-905C-441E-8719-A4823CCDE6F5}"/>
    <cellStyle name="Percent 3 5 9 4 4" xfId="33840" xr:uid="{0BEA300B-0944-4E0F-BCC5-A660B0388B8D}"/>
    <cellStyle name="Percent 3 5 9 4 4 2" xfId="53618" xr:uid="{5959B862-F68C-4F52-8B89-B30675EA149A}"/>
    <cellStyle name="Percent 3 5 9 4 5" xfId="53619" xr:uid="{A4B3E75B-C80B-4925-99F5-433FFA582786}"/>
    <cellStyle name="Percent 3 5 9 4 6" xfId="53611" xr:uid="{6C448F71-5265-44AC-A0FD-D46FC9CD0516}"/>
    <cellStyle name="Percent 3 5 9 4 7" xfId="33835" xr:uid="{335DD1F6-4B4F-4B35-BA2A-5534ACB04599}"/>
    <cellStyle name="Percent 3 5 9 5" xfId="13262" xr:uid="{B29BCD7D-3FEF-4E12-96CA-6730BEA4C02B}"/>
    <cellStyle name="Percent 3 5 9 5 2" xfId="33842" xr:uid="{513FF103-7D12-4D14-9E03-A091D0B99C9C}"/>
    <cellStyle name="Percent 3 5 9 5 2 2" xfId="33843" xr:uid="{3D332880-0223-498B-B7CF-DF285BE97AF3}"/>
    <cellStyle name="Percent 3 5 9 5 2 2 2" xfId="53622" xr:uid="{CB80C95F-51E4-4FDE-942A-13AB4636BC46}"/>
    <cellStyle name="Percent 3 5 9 5 2 3" xfId="53623" xr:uid="{0FCFB30C-3F39-4EBA-8563-A3DCAB5646F5}"/>
    <cellStyle name="Percent 3 5 9 5 2 4" xfId="53621" xr:uid="{5618CD47-A17A-4E2D-A0C7-0DA5506983F7}"/>
    <cellStyle name="Percent 3 5 9 5 3" xfId="33844" xr:uid="{58D88447-C6BE-48E8-9F1C-FBFD29042519}"/>
    <cellStyle name="Percent 3 5 9 5 3 2" xfId="33845" xr:uid="{DC94221C-4630-4ACF-B643-4886706E75E2}"/>
    <cellStyle name="Percent 3 5 9 5 3 2 2" xfId="53625" xr:uid="{85B65EC9-8A2A-493A-B107-BE98D389DF4C}"/>
    <cellStyle name="Percent 3 5 9 5 3 3" xfId="53626" xr:uid="{75E5812C-CEDA-45C5-8C72-712E3133BB2C}"/>
    <cellStyle name="Percent 3 5 9 5 3 4" xfId="53624" xr:uid="{0720D480-25C0-4437-938C-39450BD345E4}"/>
    <cellStyle name="Percent 3 5 9 5 4" xfId="33846" xr:uid="{130B74D2-E5A8-4748-A18E-26899BBA1EE4}"/>
    <cellStyle name="Percent 3 5 9 5 4 2" xfId="33847" xr:uid="{7ECE5955-E9BD-4AED-B51A-9E3AB4595DF7}"/>
    <cellStyle name="Percent 3 5 9 5 4 2 2" xfId="53628" xr:uid="{44D9D3CC-9F5D-416D-85B5-0B5CB31D2C3E}"/>
    <cellStyle name="Percent 3 5 9 5 4 3" xfId="53629" xr:uid="{F0D73748-8BC0-4184-BCCD-2539EB018DD3}"/>
    <cellStyle name="Percent 3 5 9 5 4 4" xfId="53627" xr:uid="{3A567CDD-1B6B-4E5D-8220-A8673112A7EE}"/>
    <cellStyle name="Percent 3 5 9 5 5" xfId="33848" xr:uid="{75E96BB8-FBE5-464A-A8AF-52C485618383}"/>
    <cellStyle name="Percent 3 5 9 5 5 2" xfId="53630" xr:uid="{6A90BBE9-64A6-4F87-BA3A-FF4F3D4E7F28}"/>
    <cellStyle name="Percent 3 5 9 5 6" xfId="53631" xr:uid="{5F3CC3AC-0AAB-485E-BF16-650ED7EB8C9E}"/>
    <cellStyle name="Percent 3 5 9 5 7" xfId="53620" xr:uid="{1221ED48-F5FC-4ACF-8752-6D021C9D29CC}"/>
    <cellStyle name="Percent 3 5 9 5 8" xfId="33841" xr:uid="{42216ECA-42EA-4207-ACBB-50179AC1A4BF}"/>
    <cellStyle name="Percent 3 5 9 6" xfId="13263" xr:uid="{37E52B31-9149-46A4-85DF-BCF72EB9AAAD}"/>
    <cellStyle name="Percent 3 5 9 6 2" xfId="33850" xr:uid="{D485F3C4-E698-4F58-9E74-F40A228A264E}"/>
    <cellStyle name="Percent 3 5 9 6 2 2" xfId="33851" xr:uid="{22EF54B7-EB52-444F-96FB-35172FAC35D6}"/>
    <cellStyle name="Percent 3 5 9 6 2 2 2" xfId="53634" xr:uid="{24044015-91D7-412A-A508-627A0167815A}"/>
    <cellStyle name="Percent 3 5 9 6 2 3" xfId="53635" xr:uid="{8C2C43F5-AAE7-409C-BE5E-CF40110DD9BE}"/>
    <cellStyle name="Percent 3 5 9 6 2 4" xfId="53633" xr:uid="{2ABF051C-18C2-459F-8A82-215420F78E01}"/>
    <cellStyle name="Percent 3 5 9 6 3" xfId="33852" xr:uid="{7AB4DAF6-DBD7-47AF-95C2-223DCEC709E9}"/>
    <cellStyle name="Percent 3 5 9 6 3 2" xfId="33853" xr:uid="{2EA9860B-1733-408E-953E-221B62BE665A}"/>
    <cellStyle name="Percent 3 5 9 6 3 2 2" xfId="53637" xr:uid="{372F1356-07CE-4878-91D0-F5E39116732A}"/>
    <cellStyle name="Percent 3 5 9 6 3 3" xfId="53638" xr:uid="{9B56625B-694F-46D5-87CD-7526C5D79915}"/>
    <cellStyle name="Percent 3 5 9 6 3 4" xfId="53636" xr:uid="{83DC06DC-4943-40BF-B565-D955E8540EA9}"/>
    <cellStyle name="Percent 3 5 9 6 4" xfId="33854" xr:uid="{FA3C0D06-5F4F-4E50-9835-D7C7F9ABFA48}"/>
    <cellStyle name="Percent 3 5 9 6 4 2" xfId="53639" xr:uid="{2DD66608-B40A-497C-8BE9-0C666E8D1013}"/>
    <cellStyle name="Percent 3 5 9 6 5" xfId="53640" xr:uid="{3321094A-02E7-4A86-8450-7F3031A5CDCB}"/>
    <cellStyle name="Percent 3 5 9 6 6" xfId="53632" xr:uid="{00CBFE53-EAF8-419E-B20B-C93AB6B63DAA}"/>
    <cellStyle name="Percent 3 5 9 6 7" xfId="33849" xr:uid="{C065DFBD-CB0C-431E-9A2C-66BB42DCC27D}"/>
    <cellStyle name="Percent 3 5 9 7" xfId="15900" xr:uid="{79DC8E40-8F3F-4293-B112-04F71A2D642D}"/>
    <cellStyle name="Percent 3 5 9 7 2" xfId="33856" xr:uid="{A27891CB-697A-4CAD-8EB1-728E3357FAF2}"/>
    <cellStyle name="Percent 3 5 9 7 2 2" xfId="53642" xr:uid="{3CDF57F1-9E93-4BB2-AD1E-9D4572810E1F}"/>
    <cellStyle name="Percent 3 5 9 7 3" xfId="53643" xr:uid="{260FF824-8F97-40B5-BC08-8FE2BE907E89}"/>
    <cellStyle name="Percent 3 5 9 7 4" xfId="53641" xr:uid="{328524B9-B120-40E1-A727-43EC690E4B52}"/>
    <cellStyle name="Percent 3 5 9 7 5" xfId="33855" xr:uid="{E9B42984-DA1C-43D5-9B48-3563F8FAC5F6}"/>
    <cellStyle name="Percent 3 5 9 8" xfId="15384" xr:uid="{AA99C728-6E57-4461-8982-AA151F5FFD9C}"/>
    <cellStyle name="Percent 3 5 9 8 2" xfId="33858" xr:uid="{B38279A0-0E6F-4E84-A26C-5F4B2D26DF49}"/>
    <cellStyle name="Percent 3 5 9 8 2 2" xfId="53645" xr:uid="{0F0126FC-70D9-42ED-94FE-9A9DC2A80B4B}"/>
    <cellStyle name="Percent 3 5 9 8 3" xfId="53646" xr:uid="{18D5B477-FD2A-4C39-981D-60A0843B5209}"/>
    <cellStyle name="Percent 3 5 9 8 4" xfId="53644" xr:uid="{E6EAE4E1-B97C-4A13-B3FB-BEC463BA8925}"/>
    <cellStyle name="Percent 3 5 9 8 5" xfId="33857" xr:uid="{9A6E0AFF-A616-4EDF-B136-09FCCED08CF3}"/>
    <cellStyle name="Percent 3 5 9 9" xfId="11924" xr:uid="{F73BB948-94F6-46E6-962D-78E2A602DFB6}"/>
    <cellStyle name="Percent 3 5 9 9 2" xfId="33860" xr:uid="{05A0BB1E-DACA-4A99-8F24-C6AE5E7FC5EF}"/>
    <cellStyle name="Percent 3 5 9 9 2 2" xfId="53648" xr:uid="{BDA99B66-0FC9-4937-B603-7EC8E3B8F10E}"/>
    <cellStyle name="Percent 3 5 9 9 3" xfId="53649" xr:uid="{FFC4223B-A267-45F1-AC83-96C231FE056B}"/>
    <cellStyle name="Percent 3 5 9 9 4" xfId="53647" xr:uid="{72D9BB21-3902-4BE4-A8EC-51B0523A2FC8}"/>
    <cellStyle name="Percent 3 5 9 9 5" xfId="33859" xr:uid="{1CE0B503-6D7D-4688-AAC6-E2F81A4B3D53}"/>
    <cellStyle name="Percent 3 6" xfId="1759" xr:uid="{F1EEC05C-DE94-40CF-8E8D-B4DE36604386}"/>
    <cellStyle name="Percent 3 6 10" xfId="6966" xr:uid="{AC2E919E-5F0A-4EBE-A40F-47EFD848B6C1}"/>
    <cellStyle name="Percent 3 6 10 10" xfId="33863" xr:uid="{80027E61-4599-4704-9522-A82EF9C141D3}"/>
    <cellStyle name="Percent 3 6 10 10 2" xfId="53652" xr:uid="{D6C299EB-4883-441D-98B3-49D9A5B0C42B}"/>
    <cellStyle name="Percent 3 6 10 11" xfId="33864" xr:uid="{4D7D6C6D-4D44-418E-8929-54F25547AC0A}"/>
    <cellStyle name="Percent 3 6 10 11 2" xfId="53653" xr:uid="{E26DA0A5-1D83-4A1D-ADA5-BB34E8071B57}"/>
    <cellStyle name="Percent 3 6 10 12" xfId="33862" xr:uid="{418FED93-9670-4A55-B484-7EE580EA3943}"/>
    <cellStyle name="Percent 3 6 10 12 2" xfId="53654" xr:uid="{C3903AA5-122E-4917-9730-D8C4E57FC5A4}"/>
    <cellStyle name="Percent 3 6 10 13" xfId="53655" xr:uid="{792FC593-28A9-4B38-961F-842C4091425E}"/>
    <cellStyle name="Percent 3 6 10 14" xfId="53656" xr:uid="{452B12CE-7132-43E2-9334-E549110C7C88}"/>
    <cellStyle name="Percent 3 6 10 15" xfId="53657" xr:uid="{11C08B07-AB89-494D-8B8E-9846451EAC10}"/>
    <cellStyle name="Percent 3 6 10 16" xfId="53651" xr:uid="{C50C27D5-6076-4DC1-8B0D-637E9C0CE804}"/>
    <cellStyle name="Percent 3 6 10 2" xfId="13264" xr:uid="{17E39E18-5773-4975-B0EE-B52DF7490F4B}"/>
    <cellStyle name="Percent 3 6 10 2 2" xfId="33866" xr:uid="{7AB180F0-7843-4021-BE99-6B6B971FB7CE}"/>
    <cellStyle name="Percent 3 6 10 2 2 2" xfId="33867" xr:uid="{AA808E7A-AB5B-4972-AE91-9D60A711937B}"/>
    <cellStyle name="Percent 3 6 10 2 2 2 2" xfId="53660" xr:uid="{CB170101-6C3F-4A8E-919B-085750488EDC}"/>
    <cellStyle name="Percent 3 6 10 2 2 3" xfId="53661" xr:uid="{CE0D3DB8-071E-45CD-9576-8B0F1439508B}"/>
    <cellStyle name="Percent 3 6 10 2 2 4" xfId="53659" xr:uid="{29EC4977-FDD6-4796-841A-589C27BD36FB}"/>
    <cellStyle name="Percent 3 6 10 2 3" xfId="33868" xr:uid="{65B3012D-266D-48A9-967F-E7EA860EF9FD}"/>
    <cellStyle name="Percent 3 6 10 2 3 2" xfId="33869" xr:uid="{220D471A-E961-417E-9886-F4FD9C024770}"/>
    <cellStyle name="Percent 3 6 10 2 3 2 2" xfId="53663" xr:uid="{258A331D-FD6A-4C62-8510-5BBFBCA39C43}"/>
    <cellStyle name="Percent 3 6 10 2 3 3" xfId="53664" xr:uid="{60C2D725-7E35-442D-AC78-B79E37B3376E}"/>
    <cellStyle name="Percent 3 6 10 2 3 4" xfId="53662" xr:uid="{189A34F3-D4E2-4B66-8DB6-EA0FB6492CEF}"/>
    <cellStyle name="Percent 3 6 10 2 4" xfId="33870" xr:uid="{3F271501-0C93-453E-AD2D-954BB40F5E90}"/>
    <cellStyle name="Percent 3 6 10 2 4 2" xfId="53665" xr:uid="{CEAD100B-D202-4483-914F-09AE4B2E91C8}"/>
    <cellStyle name="Percent 3 6 10 2 5" xfId="33871" xr:uid="{838CB2E0-CCE1-4E72-801A-3783D99BF555}"/>
    <cellStyle name="Percent 3 6 10 2 5 2" xfId="53666" xr:uid="{025C77C0-4048-4FC1-B7FD-7A5B1CDD4291}"/>
    <cellStyle name="Percent 3 6 10 2 6" xfId="53667" xr:uid="{19A0678D-8D51-4788-9724-C93FD5AF4540}"/>
    <cellStyle name="Percent 3 6 10 2 7" xfId="53658" xr:uid="{C7CFB1EA-66F7-4007-A562-B5F2ECF1D67B}"/>
    <cellStyle name="Percent 3 6 10 2 8" xfId="33865" xr:uid="{53584849-C902-4BAE-A66B-5208F9D6B978}"/>
    <cellStyle name="Percent 3 6 10 3" xfId="13265" xr:uid="{A8449077-8EE9-4338-AFAF-375DA3AB12C7}"/>
    <cellStyle name="Percent 3 6 10 3 2" xfId="33873" xr:uid="{E849E34D-E6D2-4198-821E-935E82BC14D7}"/>
    <cellStyle name="Percent 3 6 10 3 2 2" xfId="33874" xr:uid="{8BE5ABE7-E7D6-44F7-8FB5-B8E3238B71F7}"/>
    <cellStyle name="Percent 3 6 10 3 2 2 2" xfId="53670" xr:uid="{2228B9D9-AADF-4756-B1C3-5A32B5585A1D}"/>
    <cellStyle name="Percent 3 6 10 3 2 3" xfId="53671" xr:uid="{0F034DA0-8103-4A00-8934-47D49A706E5B}"/>
    <cellStyle name="Percent 3 6 10 3 2 4" xfId="53669" xr:uid="{DF143C4A-C734-493E-AA91-21FAE631D44B}"/>
    <cellStyle name="Percent 3 6 10 3 3" xfId="33875" xr:uid="{BF3F5634-4014-421F-B62F-FE56EBAD5FE5}"/>
    <cellStyle name="Percent 3 6 10 3 3 2" xfId="33876" xr:uid="{B253CFAF-3F01-4A07-8632-6221BDD8E1A1}"/>
    <cellStyle name="Percent 3 6 10 3 3 2 2" xfId="53673" xr:uid="{BCD9EA15-77A9-4B23-8390-D3782E878114}"/>
    <cellStyle name="Percent 3 6 10 3 3 3" xfId="53674" xr:uid="{B80093EB-6C8B-4CC4-9C17-7274962222F6}"/>
    <cellStyle name="Percent 3 6 10 3 3 4" xfId="53672" xr:uid="{A9076433-A1F1-4BE2-8B97-6F1B21271624}"/>
    <cellStyle name="Percent 3 6 10 3 4" xfId="33877" xr:uid="{898E09F9-EB5C-4202-A3E8-72CF3FDDE111}"/>
    <cellStyle name="Percent 3 6 10 3 4 2" xfId="53675" xr:uid="{235BB21F-3B6F-4EDA-B667-19CC83FE1BC9}"/>
    <cellStyle name="Percent 3 6 10 3 5" xfId="53676" xr:uid="{FA47CC2D-6A35-403A-BDE2-868614B35EA6}"/>
    <cellStyle name="Percent 3 6 10 3 6" xfId="53668" xr:uid="{E35A9E2F-2545-460F-8EE3-6F4705D37927}"/>
    <cellStyle name="Percent 3 6 10 3 7" xfId="33872" xr:uid="{AB73A8EE-00D2-4F8C-B2CF-72D6F5591F0A}"/>
    <cellStyle name="Percent 3 6 10 4" xfId="13266" xr:uid="{D545D343-4163-4705-BE78-131C3C0D1A80}"/>
    <cellStyle name="Percent 3 6 10 4 2" xfId="33879" xr:uid="{A83F97D1-39A6-417D-AEED-11768EF652A6}"/>
    <cellStyle name="Percent 3 6 10 4 2 2" xfId="33880" xr:uid="{AB04F819-E2C4-444E-81A9-582C3072ACEC}"/>
    <cellStyle name="Percent 3 6 10 4 2 2 2" xfId="53679" xr:uid="{AB8A5717-C488-4C34-A8DA-C807CF7B0426}"/>
    <cellStyle name="Percent 3 6 10 4 2 3" xfId="53680" xr:uid="{6F0FD20C-0990-4CA0-8498-6B988007DD7A}"/>
    <cellStyle name="Percent 3 6 10 4 2 4" xfId="53678" xr:uid="{2DC9D608-23A1-43FE-9214-B2FC443735BC}"/>
    <cellStyle name="Percent 3 6 10 4 3" xfId="33881" xr:uid="{84A8BEBD-1A83-4159-9702-101ECA086AE9}"/>
    <cellStyle name="Percent 3 6 10 4 3 2" xfId="33882" xr:uid="{E956323B-C4A1-4AF6-920E-2E8ED8813E2F}"/>
    <cellStyle name="Percent 3 6 10 4 3 2 2" xfId="53682" xr:uid="{F7E7B6C7-881A-4689-A50D-8C0191F361D0}"/>
    <cellStyle name="Percent 3 6 10 4 3 3" xfId="53683" xr:uid="{BB3CC366-D378-4EA2-AF42-1842EC94C369}"/>
    <cellStyle name="Percent 3 6 10 4 3 4" xfId="53681" xr:uid="{972652FB-7DA8-4DFD-B032-679D7FD1716D}"/>
    <cellStyle name="Percent 3 6 10 4 4" xfId="33883" xr:uid="{6981FDB0-C3A2-4539-A9B0-573EC21670E6}"/>
    <cellStyle name="Percent 3 6 10 4 4 2" xfId="53684" xr:uid="{BF4B845E-FB98-4C98-A7B3-E212EBC19C6B}"/>
    <cellStyle name="Percent 3 6 10 4 5" xfId="53685" xr:uid="{CB648A4C-D55F-47EE-99FA-714B15BFF072}"/>
    <cellStyle name="Percent 3 6 10 4 6" xfId="53677" xr:uid="{5FB71333-3F31-4707-9576-A7EB612CA0B5}"/>
    <cellStyle name="Percent 3 6 10 4 7" xfId="33878" xr:uid="{CA97E19F-2D38-4427-9C7A-29CB462183D5}"/>
    <cellStyle name="Percent 3 6 10 5" xfId="13267" xr:uid="{0179977D-1EBA-4324-A70D-851BBE8A8BBC}"/>
    <cellStyle name="Percent 3 6 10 5 2" xfId="33885" xr:uid="{7214FB8E-6B7B-4903-904E-0A10F1DD563B}"/>
    <cellStyle name="Percent 3 6 10 5 2 2" xfId="33886" xr:uid="{BD02B8CF-0BA2-4EB8-B84D-6ED23E68D11B}"/>
    <cellStyle name="Percent 3 6 10 5 2 2 2" xfId="53688" xr:uid="{C2246A9B-FF6E-40FB-8A5D-82D78152A948}"/>
    <cellStyle name="Percent 3 6 10 5 2 3" xfId="53689" xr:uid="{DBA9CDD2-A824-4AB3-987C-57DDBBF7FB89}"/>
    <cellStyle name="Percent 3 6 10 5 2 4" xfId="53687" xr:uid="{5B89FA19-EEA3-435F-ABDF-B229A56647D4}"/>
    <cellStyle name="Percent 3 6 10 5 3" xfId="33887" xr:uid="{861821D1-2938-4D3C-BB22-A1C3DB861E63}"/>
    <cellStyle name="Percent 3 6 10 5 3 2" xfId="33888" xr:uid="{4F47AB1D-BA11-485F-A31C-EC34D3BC035F}"/>
    <cellStyle name="Percent 3 6 10 5 3 2 2" xfId="53691" xr:uid="{AC39A648-778F-4EF3-8051-A9647A6EC94F}"/>
    <cellStyle name="Percent 3 6 10 5 3 3" xfId="53692" xr:uid="{E797DDBD-B6FF-4B4B-A380-8278A744F3C9}"/>
    <cellStyle name="Percent 3 6 10 5 3 4" xfId="53690" xr:uid="{CD14EA46-6F0B-4423-925A-112A2ACB5C5E}"/>
    <cellStyle name="Percent 3 6 10 5 4" xfId="33889" xr:uid="{09312CD2-6E9B-4933-825E-263B3CC46FF2}"/>
    <cellStyle name="Percent 3 6 10 5 4 2" xfId="33890" xr:uid="{EC7E654E-B914-4E9C-B093-22CBA4C8E123}"/>
    <cellStyle name="Percent 3 6 10 5 4 2 2" xfId="53694" xr:uid="{C176D292-D0E5-4DAB-88C7-D469B30AB565}"/>
    <cellStyle name="Percent 3 6 10 5 4 3" xfId="53695" xr:uid="{774676D7-9DFA-409C-86C8-E563E4C6DF0C}"/>
    <cellStyle name="Percent 3 6 10 5 4 4" xfId="53693" xr:uid="{AF5A764F-36CF-49E1-B59D-7414FB460119}"/>
    <cellStyle name="Percent 3 6 10 5 5" xfId="33891" xr:uid="{9DEC9C11-830A-4429-9974-2E6795990AE2}"/>
    <cellStyle name="Percent 3 6 10 5 5 2" xfId="53696" xr:uid="{083A227A-4A1C-4327-9419-92D4D6DC47FC}"/>
    <cellStyle name="Percent 3 6 10 5 6" xfId="53697" xr:uid="{1362ECD2-F74F-4FC9-88AD-6B716173C861}"/>
    <cellStyle name="Percent 3 6 10 5 7" xfId="53686" xr:uid="{6AB7CFB2-3518-499B-B342-9005F073479F}"/>
    <cellStyle name="Percent 3 6 10 5 8" xfId="33884" xr:uid="{C17EBBC0-B041-469B-8E8F-CE7A2E24F26F}"/>
    <cellStyle name="Percent 3 6 10 6" xfId="13268" xr:uid="{FB24AEB3-C50C-4970-AFBF-9379AC30866C}"/>
    <cellStyle name="Percent 3 6 10 6 2" xfId="33893" xr:uid="{A6A78934-F534-4B04-899E-412E46BDEEAE}"/>
    <cellStyle name="Percent 3 6 10 6 2 2" xfId="33894" xr:uid="{4CDCCFF2-9E0A-41CB-95DE-9E6167EBAFF8}"/>
    <cellStyle name="Percent 3 6 10 6 2 2 2" xfId="53700" xr:uid="{A2C131B4-C75D-40C8-97F4-2D5FB0071FDB}"/>
    <cellStyle name="Percent 3 6 10 6 2 3" xfId="53701" xr:uid="{03837181-FF67-4EA8-8142-9F55CD3F9A1E}"/>
    <cellStyle name="Percent 3 6 10 6 2 4" xfId="53699" xr:uid="{9D3C4C9A-81DA-4BF1-B473-51263707A8BA}"/>
    <cellStyle name="Percent 3 6 10 6 3" xfId="33895" xr:uid="{A27C32C7-9DDA-45E5-A0EB-C36D35DAFDE3}"/>
    <cellStyle name="Percent 3 6 10 6 3 2" xfId="33896" xr:uid="{F602C8F0-DC1A-4147-9806-53F5993DBC2D}"/>
    <cellStyle name="Percent 3 6 10 6 3 2 2" xfId="53703" xr:uid="{443D88BC-CAB9-420F-B97B-5F86FF03955A}"/>
    <cellStyle name="Percent 3 6 10 6 3 3" xfId="53704" xr:uid="{5DFAECD6-619C-46BE-8BB4-8FD692DD6037}"/>
    <cellStyle name="Percent 3 6 10 6 3 4" xfId="53702" xr:uid="{251DE42E-3569-4E9F-ADEA-A2CF1BB73282}"/>
    <cellStyle name="Percent 3 6 10 6 4" xfId="33897" xr:uid="{DBD51ABF-6D95-48A9-8954-8AD2A2279A88}"/>
    <cellStyle name="Percent 3 6 10 6 4 2" xfId="53705" xr:uid="{AB63CFF6-D1AB-48CD-9FD1-183D4BFCEAAB}"/>
    <cellStyle name="Percent 3 6 10 6 5" xfId="53706" xr:uid="{D916E009-7779-4E4E-AA50-C4D2B1775C5D}"/>
    <cellStyle name="Percent 3 6 10 6 6" xfId="53698" xr:uid="{8EAC934B-4395-4A92-9AE2-D923A3D947AC}"/>
    <cellStyle name="Percent 3 6 10 6 7" xfId="33892" xr:uid="{118FDB72-F0CF-4AB7-A14B-7DDCA9C63F76}"/>
    <cellStyle name="Percent 3 6 10 7" xfId="15901" xr:uid="{BDB8FDDD-2EE6-46E1-8129-F318DAA10EDB}"/>
    <cellStyle name="Percent 3 6 10 7 2" xfId="33899" xr:uid="{BCF1F799-65E2-408B-B3D6-83F9344C42FB}"/>
    <cellStyle name="Percent 3 6 10 7 2 2" xfId="53708" xr:uid="{C4AA8913-696C-4969-8353-C4160798948A}"/>
    <cellStyle name="Percent 3 6 10 7 3" xfId="53709" xr:uid="{3E58AC39-1C93-4194-A74D-379D3356E633}"/>
    <cellStyle name="Percent 3 6 10 7 4" xfId="53707" xr:uid="{4F936554-1795-4CD0-8FF5-BCA27D57AD37}"/>
    <cellStyle name="Percent 3 6 10 7 5" xfId="33898" xr:uid="{35D18C20-6133-4E7E-8940-85E723CB8DDB}"/>
    <cellStyle name="Percent 3 6 10 8" xfId="16802" xr:uid="{1FB5FF1B-9853-4B9B-AB75-9AD0F836B526}"/>
    <cellStyle name="Percent 3 6 10 8 2" xfId="33901" xr:uid="{FBB0056F-2A78-4ACD-AA23-0F927BAF2412}"/>
    <cellStyle name="Percent 3 6 10 8 2 2" xfId="53711" xr:uid="{810F19A3-CBB4-46CE-9090-F9CE5344E714}"/>
    <cellStyle name="Percent 3 6 10 8 3" xfId="53712" xr:uid="{28E351BB-8F98-4F14-BC9F-61D6F8B50ED2}"/>
    <cellStyle name="Percent 3 6 10 8 4" xfId="53710" xr:uid="{47999D68-F7BE-4861-8209-15FDBC8346EE}"/>
    <cellStyle name="Percent 3 6 10 8 5" xfId="33900" xr:uid="{FF8CDFBF-D3B2-4FA3-BAA4-243EF79FA9E1}"/>
    <cellStyle name="Percent 3 6 10 9" xfId="11926" xr:uid="{4C037150-1099-455F-8C6B-1640F43C5291}"/>
    <cellStyle name="Percent 3 6 10 9 2" xfId="33903" xr:uid="{D04D7B65-881B-4A3E-A598-4ADEDE8474DC}"/>
    <cellStyle name="Percent 3 6 10 9 2 2" xfId="53714" xr:uid="{74A35EE2-CD5C-47C9-8AEF-1FF348241413}"/>
    <cellStyle name="Percent 3 6 10 9 3" xfId="53715" xr:uid="{522F486D-AF17-41C0-AEB1-9436F7189FCB}"/>
    <cellStyle name="Percent 3 6 10 9 4" xfId="53713" xr:uid="{2E2F1276-8649-45EB-A530-A5D0D2F81C4E}"/>
    <cellStyle name="Percent 3 6 10 9 5" xfId="33902" xr:uid="{3B47F8FF-4130-4E3C-A6E9-F106009A0C90}"/>
    <cellStyle name="Percent 3 6 11" xfId="6967" xr:uid="{CB1D228B-3D90-47DA-9B91-1CA5BDFB81D7}"/>
    <cellStyle name="Percent 3 6 11 10" xfId="33905" xr:uid="{2B01A41F-26FF-486E-91FD-3DA49CA53C4D}"/>
    <cellStyle name="Percent 3 6 11 10 2" xfId="53717" xr:uid="{5EB2BBC5-84A8-4AA9-8C99-6780E1D2E6AD}"/>
    <cellStyle name="Percent 3 6 11 11" xfId="33906" xr:uid="{6386459B-8EA5-4F4E-BE7A-C2E8AA0C9EA2}"/>
    <cellStyle name="Percent 3 6 11 11 2" xfId="53718" xr:uid="{44BFD371-FFFD-4400-8CBE-ACBB3402EDC8}"/>
    <cellStyle name="Percent 3 6 11 12" xfId="33904" xr:uid="{A30FBA8B-B1F3-4B56-B669-A16CF6C0735F}"/>
    <cellStyle name="Percent 3 6 11 12 2" xfId="53719" xr:uid="{3883D9EA-E3F4-4269-9E95-F3A7AF0281EE}"/>
    <cellStyle name="Percent 3 6 11 13" xfId="53720" xr:uid="{7FEF5401-5A0C-4A24-8496-2B0AF1257FC7}"/>
    <cellStyle name="Percent 3 6 11 14" xfId="53721" xr:uid="{E73BC80C-699B-491C-B6B8-748AAB1EF5C9}"/>
    <cellStyle name="Percent 3 6 11 15" xfId="53722" xr:uid="{1BBBB1B2-9C11-4FB6-BCF7-646EAC07A752}"/>
    <cellStyle name="Percent 3 6 11 16" xfId="53716" xr:uid="{0A879465-E59E-4B1A-9011-DEB7D91A5E7F}"/>
    <cellStyle name="Percent 3 6 11 2" xfId="13269" xr:uid="{AFAD3FCF-027D-4327-A000-672411D28C11}"/>
    <cellStyle name="Percent 3 6 11 2 2" xfId="33908" xr:uid="{469BE71C-CEB1-4483-A320-FDE4693C63E6}"/>
    <cellStyle name="Percent 3 6 11 2 2 2" xfId="33909" xr:uid="{66CEAB58-F9B4-48EA-A1C9-DD36A47F2EDC}"/>
    <cellStyle name="Percent 3 6 11 2 2 2 2" xfId="53725" xr:uid="{391FF167-BD19-48FE-A9FC-0918B812674B}"/>
    <cellStyle name="Percent 3 6 11 2 2 3" xfId="53726" xr:uid="{17843367-5B7D-4303-8120-6979D66AB062}"/>
    <cellStyle name="Percent 3 6 11 2 2 4" xfId="53724" xr:uid="{61B61F0C-1465-4864-A21A-ED398F4EEFC8}"/>
    <cellStyle name="Percent 3 6 11 2 3" xfId="33910" xr:uid="{C5A472B7-CE4D-45FF-B272-056D9A115ACF}"/>
    <cellStyle name="Percent 3 6 11 2 3 2" xfId="33911" xr:uid="{FB6930E4-432C-452C-AA50-333EE7D2F848}"/>
    <cellStyle name="Percent 3 6 11 2 3 2 2" xfId="53728" xr:uid="{9621DB9A-3944-47B2-9BEE-EE8A83DFDD9A}"/>
    <cellStyle name="Percent 3 6 11 2 3 3" xfId="53729" xr:uid="{D9735C63-2155-47FD-B7DD-1F2CF76274F1}"/>
    <cellStyle name="Percent 3 6 11 2 3 4" xfId="53727" xr:uid="{1EE0129B-FBDA-4286-B15F-E9CB4960AA72}"/>
    <cellStyle name="Percent 3 6 11 2 4" xfId="33912" xr:uid="{CA932F0C-4F7E-49F6-8EEC-D682BEDFC23A}"/>
    <cellStyle name="Percent 3 6 11 2 4 2" xfId="53730" xr:uid="{626CAB28-B579-47EE-A673-1A2AF36689B9}"/>
    <cellStyle name="Percent 3 6 11 2 5" xfId="33913" xr:uid="{3507E1C7-E2E2-401A-98DD-F007AF364F53}"/>
    <cellStyle name="Percent 3 6 11 2 5 2" xfId="53731" xr:uid="{56CF04B1-6DBC-41DF-BA93-C061B710F650}"/>
    <cellStyle name="Percent 3 6 11 2 6" xfId="53732" xr:uid="{981C0ABE-5979-4EF7-87BF-AD9A026BDC9A}"/>
    <cellStyle name="Percent 3 6 11 2 7" xfId="53723" xr:uid="{D67C9D89-83C3-476C-A15A-6C25AEDD9BC0}"/>
    <cellStyle name="Percent 3 6 11 2 8" xfId="33907" xr:uid="{66B13CF0-9676-428C-A8F6-3E80DDC69A46}"/>
    <cellStyle name="Percent 3 6 11 3" xfId="13270" xr:uid="{73F4C23A-C3F7-45CC-86DE-FB41FE24CF5E}"/>
    <cellStyle name="Percent 3 6 11 3 2" xfId="33915" xr:uid="{A41E4057-10B8-4607-8916-BA646FBD659E}"/>
    <cellStyle name="Percent 3 6 11 3 2 2" xfId="33916" xr:uid="{FC548292-8BCD-418E-B97A-28A1371DC4DD}"/>
    <cellStyle name="Percent 3 6 11 3 2 2 2" xfId="53735" xr:uid="{AD3BB678-BA14-44B8-8B33-D5EC7A8FD7C8}"/>
    <cellStyle name="Percent 3 6 11 3 2 3" xfId="53736" xr:uid="{C43D26F5-2F4D-4287-B626-5C7873A8D815}"/>
    <cellStyle name="Percent 3 6 11 3 2 4" xfId="53734" xr:uid="{C680E1B6-FAA6-4700-88C8-3401F9AC96E6}"/>
    <cellStyle name="Percent 3 6 11 3 3" xfId="33917" xr:uid="{2BCE523D-B165-44C4-884E-FBD8B5D63CD9}"/>
    <cellStyle name="Percent 3 6 11 3 3 2" xfId="33918" xr:uid="{CAC19A00-4572-4A27-972C-D27E5171A71A}"/>
    <cellStyle name="Percent 3 6 11 3 3 2 2" xfId="53738" xr:uid="{804A36B3-F191-444E-B5CC-F237FA2A4B49}"/>
    <cellStyle name="Percent 3 6 11 3 3 3" xfId="53739" xr:uid="{3DCF8E2B-3B51-4A2F-8E13-177EBC748E7E}"/>
    <cellStyle name="Percent 3 6 11 3 3 4" xfId="53737" xr:uid="{77557376-7B43-4D3D-9824-279C49DC8048}"/>
    <cellStyle name="Percent 3 6 11 3 4" xfId="33919" xr:uid="{7F984FB5-7A70-45AA-B939-7BA42BA281FC}"/>
    <cellStyle name="Percent 3 6 11 3 4 2" xfId="53740" xr:uid="{8F4AB015-C2DA-48C0-BC30-C025F9919D6C}"/>
    <cellStyle name="Percent 3 6 11 3 5" xfId="53741" xr:uid="{3EC5ADE9-E60A-490A-8E23-16E47EE83ECE}"/>
    <cellStyle name="Percent 3 6 11 3 6" xfId="53733" xr:uid="{715E3F00-E149-41A2-8B49-EA251C18F2A0}"/>
    <cellStyle name="Percent 3 6 11 3 7" xfId="33914" xr:uid="{DB3D31D9-5D4C-4F72-9326-70EEE5E95481}"/>
    <cellStyle name="Percent 3 6 11 4" xfId="13271" xr:uid="{44C7D871-4DEE-43CB-916E-FA673C798A71}"/>
    <cellStyle name="Percent 3 6 11 4 2" xfId="33921" xr:uid="{8FDECF30-BB8B-4DF9-B3B5-651322E9B2D4}"/>
    <cellStyle name="Percent 3 6 11 4 2 2" xfId="33922" xr:uid="{CF7ABBE4-DDBB-4D63-B4D9-9CD320706566}"/>
    <cellStyle name="Percent 3 6 11 4 2 2 2" xfId="53744" xr:uid="{E5E02C27-A332-49AE-91C8-25417258200B}"/>
    <cellStyle name="Percent 3 6 11 4 2 3" xfId="53745" xr:uid="{6EB84BE2-78DF-4624-B7FA-F0CB05C881E0}"/>
    <cellStyle name="Percent 3 6 11 4 2 4" xfId="53743" xr:uid="{4FDC698D-0C39-46E0-93D9-8682A6158A40}"/>
    <cellStyle name="Percent 3 6 11 4 3" xfId="33923" xr:uid="{4473E2C5-A21B-4D0C-9B24-D6D21EC3F0FB}"/>
    <cellStyle name="Percent 3 6 11 4 3 2" xfId="33924" xr:uid="{2FA5B5AD-34F5-4320-B63B-9D67D8525CFD}"/>
    <cellStyle name="Percent 3 6 11 4 3 2 2" xfId="53747" xr:uid="{E01CB6B8-9D14-41EE-8CEF-434B78AE10D0}"/>
    <cellStyle name="Percent 3 6 11 4 3 3" xfId="53748" xr:uid="{B117A92D-587A-4C5F-A4B1-91816044BD47}"/>
    <cellStyle name="Percent 3 6 11 4 3 4" xfId="53746" xr:uid="{79C1E8CE-1FD7-478C-B238-48DDD346CFAA}"/>
    <cellStyle name="Percent 3 6 11 4 4" xfId="33925" xr:uid="{79C8043C-8B5A-429B-A12B-D675164076F5}"/>
    <cellStyle name="Percent 3 6 11 4 4 2" xfId="53749" xr:uid="{2D223F95-6BB5-427C-8BDB-DECA32B3DE69}"/>
    <cellStyle name="Percent 3 6 11 4 5" xfId="53750" xr:uid="{92FD019F-B726-4291-9F10-5BE95597C3A0}"/>
    <cellStyle name="Percent 3 6 11 4 6" xfId="53742" xr:uid="{EA87BD6C-F201-437E-9408-D5897195F9CB}"/>
    <cellStyle name="Percent 3 6 11 4 7" xfId="33920" xr:uid="{74BB579F-9B84-4D7F-B687-695A14F2F6AB}"/>
    <cellStyle name="Percent 3 6 11 5" xfId="13272" xr:uid="{5B262F05-AD1A-4143-B00A-099C884D664A}"/>
    <cellStyle name="Percent 3 6 11 5 2" xfId="33927" xr:uid="{6F21271E-7FC5-4700-B9E7-551DCC6E6E17}"/>
    <cellStyle name="Percent 3 6 11 5 2 2" xfId="33928" xr:uid="{82DB6CE2-DB74-43CB-8FE7-737F66040A82}"/>
    <cellStyle name="Percent 3 6 11 5 2 2 2" xfId="53753" xr:uid="{17C3005C-CFB4-4A50-A007-94F55372987E}"/>
    <cellStyle name="Percent 3 6 11 5 2 3" xfId="53754" xr:uid="{EB260010-FAB8-4194-ABCC-F5806C5B7E90}"/>
    <cellStyle name="Percent 3 6 11 5 2 4" xfId="53752" xr:uid="{D6548BA2-7375-48A2-AEFC-DEC929B99387}"/>
    <cellStyle name="Percent 3 6 11 5 3" xfId="33929" xr:uid="{C445144B-C5DB-4574-8B32-C40A869BF0E3}"/>
    <cellStyle name="Percent 3 6 11 5 3 2" xfId="33930" xr:uid="{8658DDE7-6438-45CE-94B0-72200DD28974}"/>
    <cellStyle name="Percent 3 6 11 5 3 2 2" xfId="53756" xr:uid="{D05B3BB9-4B82-42A0-9482-B0EFA5155E32}"/>
    <cellStyle name="Percent 3 6 11 5 3 3" xfId="53757" xr:uid="{3F74F236-A518-4F80-A2BE-27E871883147}"/>
    <cellStyle name="Percent 3 6 11 5 3 4" xfId="53755" xr:uid="{A4478D6C-2E7E-4A3A-8928-90FC8711CA80}"/>
    <cellStyle name="Percent 3 6 11 5 4" xfId="33931" xr:uid="{08661777-BECA-4925-8E36-954E9B34B357}"/>
    <cellStyle name="Percent 3 6 11 5 4 2" xfId="33932" xr:uid="{928631C7-0A98-48F5-9347-84866DB7B2C2}"/>
    <cellStyle name="Percent 3 6 11 5 4 2 2" xfId="53759" xr:uid="{4015881F-AC5E-46C3-A261-A9D5B57ADA9D}"/>
    <cellStyle name="Percent 3 6 11 5 4 3" xfId="53760" xr:uid="{418B9341-1286-42FE-A7A7-4B1B7FBE812C}"/>
    <cellStyle name="Percent 3 6 11 5 4 4" xfId="53758" xr:uid="{1D9FA2CA-24A9-471E-8621-CD9C95CEABB4}"/>
    <cellStyle name="Percent 3 6 11 5 5" xfId="33933" xr:uid="{34FF4886-0E25-41CB-8993-47170DD8A074}"/>
    <cellStyle name="Percent 3 6 11 5 5 2" xfId="53761" xr:uid="{EEE272D3-B03D-4350-8574-3C3319A4A879}"/>
    <cellStyle name="Percent 3 6 11 5 6" xfId="53762" xr:uid="{71CAD6DD-7808-4CC5-9AD2-2E2EC6559693}"/>
    <cellStyle name="Percent 3 6 11 5 7" xfId="53751" xr:uid="{C008E2C6-64A9-4A6B-B7D2-E9121E3E4F08}"/>
    <cellStyle name="Percent 3 6 11 5 8" xfId="33926" xr:uid="{EB2280E1-0E0A-4CCF-9B04-9F87EEF69D7C}"/>
    <cellStyle name="Percent 3 6 11 6" xfId="13273" xr:uid="{D117015E-C676-4E5B-8F9C-4B1E2C767449}"/>
    <cellStyle name="Percent 3 6 11 6 2" xfId="33935" xr:uid="{8DE66E48-FC1D-4C55-847B-AC8E1162FD15}"/>
    <cellStyle name="Percent 3 6 11 6 2 2" xfId="33936" xr:uid="{C3D18AFB-9511-4EF8-A660-A4A1E9918D01}"/>
    <cellStyle name="Percent 3 6 11 6 2 2 2" xfId="53765" xr:uid="{47E36D1C-970E-4CB2-8B94-776F4B74150A}"/>
    <cellStyle name="Percent 3 6 11 6 2 3" xfId="53766" xr:uid="{9D721B4D-1EC7-4B57-B2F3-C37DDF572FFF}"/>
    <cellStyle name="Percent 3 6 11 6 2 4" xfId="53764" xr:uid="{B3F4E36C-3E19-4EDB-9893-8480AB360992}"/>
    <cellStyle name="Percent 3 6 11 6 3" xfId="33937" xr:uid="{94357984-3144-40C1-BB19-5C696E5A5AC0}"/>
    <cellStyle name="Percent 3 6 11 6 3 2" xfId="33938" xr:uid="{6F118C9C-781E-48B7-891D-EF45275D2238}"/>
    <cellStyle name="Percent 3 6 11 6 3 2 2" xfId="53768" xr:uid="{4E23DE7D-0C82-44AF-BE79-B718D6742286}"/>
    <cellStyle name="Percent 3 6 11 6 3 3" xfId="53769" xr:uid="{299483C4-4A20-47DD-89DC-65C96CA71F88}"/>
    <cellStyle name="Percent 3 6 11 6 3 4" xfId="53767" xr:uid="{B3E53374-8D92-4D81-9BCC-F93A86B2BF53}"/>
    <cellStyle name="Percent 3 6 11 6 4" xfId="33939" xr:uid="{9F7025E8-F818-4259-A2B4-3C4BA799FD02}"/>
    <cellStyle name="Percent 3 6 11 6 4 2" xfId="53770" xr:uid="{D8A65252-BCFD-4CB2-916A-BC3A94911003}"/>
    <cellStyle name="Percent 3 6 11 6 5" xfId="53771" xr:uid="{9562E47B-2AE6-4CB2-A69D-0D269E4FA91A}"/>
    <cellStyle name="Percent 3 6 11 6 6" xfId="53763" xr:uid="{ECB2919B-8B2D-43DA-BF49-18FE01D9B866}"/>
    <cellStyle name="Percent 3 6 11 6 7" xfId="33934" xr:uid="{F700ADA0-AE75-4FF4-B054-32BB0C69259A}"/>
    <cellStyle name="Percent 3 6 11 7" xfId="15902" xr:uid="{F9C1A7E2-AD0C-4B83-9E60-66D00237A5A4}"/>
    <cellStyle name="Percent 3 6 11 7 2" xfId="33941" xr:uid="{0315ECE3-903C-46BA-9223-84A0AD1313CC}"/>
    <cellStyle name="Percent 3 6 11 7 2 2" xfId="53773" xr:uid="{9BD6557C-AC19-4EFD-A348-9BB94E11A2FF}"/>
    <cellStyle name="Percent 3 6 11 7 3" xfId="53774" xr:uid="{8255E958-4F15-4E26-8EEF-529056F17EB9}"/>
    <cellStyle name="Percent 3 6 11 7 4" xfId="53772" xr:uid="{FDEE91C2-DE56-4DAC-BD0B-46E59668C28F}"/>
    <cellStyle name="Percent 3 6 11 7 5" xfId="33940" xr:uid="{61F31636-980E-4D1C-93CE-9E7834908C35}"/>
    <cellStyle name="Percent 3 6 11 8" xfId="19531" xr:uid="{F259626B-E12B-4266-9B6E-184E1AF6AC49}"/>
    <cellStyle name="Percent 3 6 11 8 2" xfId="33943" xr:uid="{388D4B23-AB18-4613-8262-05EBD3C79B2E}"/>
    <cellStyle name="Percent 3 6 11 8 2 2" xfId="53776" xr:uid="{7B97A91E-12AD-4803-B197-AA626E55D8CB}"/>
    <cellStyle name="Percent 3 6 11 8 3" xfId="53777" xr:uid="{922230AA-8490-47A8-831A-E61FE28CA597}"/>
    <cellStyle name="Percent 3 6 11 8 4" xfId="53775" xr:uid="{977A0521-74EA-4DEF-B32A-8FD5C99FFA70}"/>
    <cellStyle name="Percent 3 6 11 8 5" xfId="33942" xr:uid="{5C91FD05-9B77-4BEC-AE58-179F982F6DE7}"/>
    <cellStyle name="Percent 3 6 11 9" xfId="11927" xr:uid="{25DFDCA8-AAB1-438D-BF71-2083C85FB4E1}"/>
    <cellStyle name="Percent 3 6 11 9 2" xfId="33945" xr:uid="{ED5E2184-606D-4CF2-87F8-3FDBC24FEED3}"/>
    <cellStyle name="Percent 3 6 11 9 2 2" xfId="53779" xr:uid="{AC73C192-C81D-418C-8A41-D847ECAF1AF7}"/>
    <cellStyle name="Percent 3 6 11 9 3" xfId="53780" xr:uid="{BF8B3302-5303-47FA-90AE-4DE4820B2D0F}"/>
    <cellStyle name="Percent 3 6 11 9 4" xfId="53778" xr:uid="{42DBF139-E617-49A7-AD66-E8BC069E0A3A}"/>
    <cellStyle name="Percent 3 6 11 9 5" xfId="33944" xr:uid="{3D4F58C6-3CB8-4499-8FCD-D7E9533FE0BD}"/>
    <cellStyle name="Percent 3 6 12" xfId="6968" xr:uid="{C4983F94-081F-4D68-8616-E6728C3E98D2}"/>
    <cellStyle name="Percent 3 6 12 10" xfId="33947" xr:uid="{1B0F12AE-F7FE-4850-A19D-575BEB6F7149}"/>
    <cellStyle name="Percent 3 6 12 10 2" xfId="53782" xr:uid="{EE64E8D8-B280-4495-AD32-AA31F2EFEC4D}"/>
    <cellStyle name="Percent 3 6 12 11" xfId="33948" xr:uid="{8F94DB7F-9AC9-47C2-9AFC-0911232CA643}"/>
    <cellStyle name="Percent 3 6 12 11 2" xfId="53783" xr:uid="{E5FD3235-CB46-47C5-82E1-99E44AF53DB2}"/>
    <cellStyle name="Percent 3 6 12 12" xfId="33946" xr:uid="{89F596E0-902B-4132-A2DD-85F31D749B8C}"/>
    <cellStyle name="Percent 3 6 12 12 2" xfId="53784" xr:uid="{42E9F816-E9BC-4C31-898E-FBB640F6A845}"/>
    <cellStyle name="Percent 3 6 12 13" xfId="53785" xr:uid="{AFFB2BBF-9A25-4DEF-B624-09723C6A6E90}"/>
    <cellStyle name="Percent 3 6 12 14" xfId="53786" xr:uid="{1F8BE91C-0A86-468B-8D02-69F04C03E9BD}"/>
    <cellStyle name="Percent 3 6 12 15" xfId="53787" xr:uid="{0218E0F2-541F-4881-8267-7DA34E760593}"/>
    <cellStyle name="Percent 3 6 12 16" xfId="53781" xr:uid="{A082735F-1AE8-450A-AA3B-350F16D631FC}"/>
    <cellStyle name="Percent 3 6 12 2" xfId="13274" xr:uid="{875E88B4-8EBA-4B91-B772-3D9A89381CD3}"/>
    <cellStyle name="Percent 3 6 12 2 2" xfId="33950" xr:uid="{989DF59C-B7A2-42BC-8E66-2E8CABEA54E9}"/>
    <cellStyle name="Percent 3 6 12 2 2 2" xfId="33951" xr:uid="{B58A04C9-6C04-4B98-8B6A-27CD74D7DEFD}"/>
    <cellStyle name="Percent 3 6 12 2 2 2 2" xfId="53790" xr:uid="{A9C123C4-B693-443B-B787-8F3A6223A568}"/>
    <cellStyle name="Percent 3 6 12 2 2 3" xfId="53791" xr:uid="{55185075-057C-4DC9-AE8B-2750CAB32ACA}"/>
    <cellStyle name="Percent 3 6 12 2 2 4" xfId="53789" xr:uid="{B88E60B4-C4ED-4D3A-AB41-B10F04F2BAFB}"/>
    <cellStyle name="Percent 3 6 12 2 3" xfId="33952" xr:uid="{F2EA9E44-95D9-469F-A60E-EBFE2CB64B3F}"/>
    <cellStyle name="Percent 3 6 12 2 3 2" xfId="33953" xr:uid="{B6B7845E-2092-4D6A-8AFD-0054D3E86029}"/>
    <cellStyle name="Percent 3 6 12 2 3 2 2" xfId="53793" xr:uid="{25099039-633F-44AB-B51D-4CE419E834BB}"/>
    <cellStyle name="Percent 3 6 12 2 3 3" xfId="53794" xr:uid="{8D3F9797-C01A-4326-BFA4-A5FC189CFCDD}"/>
    <cellStyle name="Percent 3 6 12 2 3 4" xfId="53792" xr:uid="{B41A7FFA-1A42-4B14-9388-0C7B85B1681E}"/>
    <cellStyle name="Percent 3 6 12 2 4" xfId="33954" xr:uid="{9FB93AC2-4FF1-4717-AB17-2E82E06AF17E}"/>
    <cellStyle name="Percent 3 6 12 2 4 2" xfId="53795" xr:uid="{8897EDAE-9E0A-4770-86CE-1CE77409209C}"/>
    <cellStyle name="Percent 3 6 12 2 5" xfId="33955" xr:uid="{461DA117-3E68-45AB-835B-2B87BC19A6F6}"/>
    <cellStyle name="Percent 3 6 12 2 5 2" xfId="53796" xr:uid="{736A0491-A87F-4716-AF11-7C121D2659DB}"/>
    <cellStyle name="Percent 3 6 12 2 6" xfId="53797" xr:uid="{4DADC835-7168-4190-A269-945F250AEAAD}"/>
    <cellStyle name="Percent 3 6 12 2 7" xfId="53788" xr:uid="{31725EAD-E0D4-4138-B93E-4F26A44B1D9C}"/>
    <cellStyle name="Percent 3 6 12 2 8" xfId="33949" xr:uid="{BDA912CB-9A3A-49B8-AEFB-D7F33014F918}"/>
    <cellStyle name="Percent 3 6 12 3" xfId="13275" xr:uid="{F26FD663-EBA4-4784-8E7F-A5EBB741FA88}"/>
    <cellStyle name="Percent 3 6 12 3 2" xfId="33957" xr:uid="{78432A5A-DD71-4BB6-8421-6667FF5E5E20}"/>
    <cellStyle name="Percent 3 6 12 3 2 2" xfId="33958" xr:uid="{2CF4E28A-C9F5-400C-B5B1-282C6DB404BD}"/>
    <cellStyle name="Percent 3 6 12 3 2 2 2" xfId="53800" xr:uid="{8BF3DD78-1BCD-4F02-A0E8-68661684C3AD}"/>
    <cellStyle name="Percent 3 6 12 3 2 3" xfId="53801" xr:uid="{7C4725DF-8AAF-45B0-AE28-3FF04AE015D9}"/>
    <cellStyle name="Percent 3 6 12 3 2 4" xfId="53799" xr:uid="{2E97DA27-195D-4DEC-B656-2CD1BC370BF4}"/>
    <cellStyle name="Percent 3 6 12 3 3" xfId="33959" xr:uid="{A0E801C0-EA26-451E-9647-FDA6ED01468D}"/>
    <cellStyle name="Percent 3 6 12 3 3 2" xfId="33960" xr:uid="{C167A72E-F6B5-4528-BD0B-E084E0EB3D76}"/>
    <cellStyle name="Percent 3 6 12 3 3 2 2" xfId="53803" xr:uid="{9EA88482-9C08-4CAC-BD01-AE4A7A13993C}"/>
    <cellStyle name="Percent 3 6 12 3 3 3" xfId="53804" xr:uid="{B85C6073-23E0-4BAC-A0CE-571C72ABC9B5}"/>
    <cellStyle name="Percent 3 6 12 3 3 4" xfId="53802" xr:uid="{0D988945-D6D8-4B4C-8E24-CE0C454BD3DC}"/>
    <cellStyle name="Percent 3 6 12 3 4" xfId="33961" xr:uid="{D6364956-AFCC-4AC7-A9E6-DBD5FD4FB70F}"/>
    <cellStyle name="Percent 3 6 12 3 4 2" xfId="53805" xr:uid="{BF0004F0-D034-46BE-BF5E-8C9D91FB6570}"/>
    <cellStyle name="Percent 3 6 12 3 5" xfId="53806" xr:uid="{F9C2137F-FCD5-4C77-8BDD-A27718FE583D}"/>
    <cellStyle name="Percent 3 6 12 3 6" xfId="53798" xr:uid="{13A2409A-5CB3-42EA-AD96-81B45A3D0A91}"/>
    <cellStyle name="Percent 3 6 12 3 7" xfId="33956" xr:uid="{77C5D107-C2FE-4C37-BA6A-C7A134AB26A0}"/>
    <cellStyle name="Percent 3 6 12 4" xfId="13276" xr:uid="{8396B11B-95DA-448E-B7A0-D2B73CB0089E}"/>
    <cellStyle name="Percent 3 6 12 4 2" xfId="33963" xr:uid="{14DDBD59-4EDF-4124-969F-AA5DE00B56C4}"/>
    <cellStyle name="Percent 3 6 12 4 2 2" xfId="33964" xr:uid="{A47D0678-7C06-4C69-95E9-2BCF0CF82456}"/>
    <cellStyle name="Percent 3 6 12 4 2 2 2" xfId="53809" xr:uid="{3AB2B084-0DCB-4C60-88FB-9B938525849B}"/>
    <cellStyle name="Percent 3 6 12 4 2 3" xfId="53810" xr:uid="{82FB9E0C-1718-438C-8CFB-AAD22598C2AC}"/>
    <cellStyle name="Percent 3 6 12 4 2 4" xfId="53808" xr:uid="{2EC87B98-2E8B-494B-9EED-8F5AA4E8723D}"/>
    <cellStyle name="Percent 3 6 12 4 3" xfId="33965" xr:uid="{CDF9B784-1B61-4D49-A5FD-6233F9EBF0E1}"/>
    <cellStyle name="Percent 3 6 12 4 3 2" xfId="33966" xr:uid="{6EB3FB5B-DF46-435C-9785-3D65C7B4E268}"/>
    <cellStyle name="Percent 3 6 12 4 3 2 2" xfId="53812" xr:uid="{3DED9F27-9C1B-49C5-9B90-47A4383F163B}"/>
    <cellStyle name="Percent 3 6 12 4 3 3" xfId="53813" xr:uid="{BC0E9B3E-051D-4415-AEE3-CC8820708F22}"/>
    <cellStyle name="Percent 3 6 12 4 3 4" xfId="53811" xr:uid="{543231C3-C224-42B1-B86B-8BEFAE29272A}"/>
    <cellStyle name="Percent 3 6 12 4 4" xfId="33967" xr:uid="{FF81B403-345B-4BC2-80B7-0CE785A5F984}"/>
    <cellStyle name="Percent 3 6 12 4 4 2" xfId="53814" xr:uid="{3E147CBE-A011-416D-A962-EC3675A08C55}"/>
    <cellStyle name="Percent 3 6 12 4 5" xfId="53815" xr:uid="{1A90D48C-089D-4DAF-AB7D-F72C9D38320D}"/>
    <cellStyle name="Percent 3 6 12 4 6" xfId="53807" xr:uid="{BABDA44B-3F41-4EAC-83AA-365D32C0AF3C}"/>
    <cellStyle name="Percent 3 6 12 4 7" xfId="33962" xr:uid="{4E08F61E-125C-47A3-A9B6-4B8D5E62AB4E}"/>
    <cellStyle name="Percent 3 6 12 5" xfId="13277" xr:uid="{94C6EC44-CC94-46F7-9854-EFC2E8BDBEDD}"/>
    <cellStyle name="Percent 3 6 12 5 2" xfId="33969" xr:uid="{905A3CD9-B266-4D56-91C3-FA542B8D22C8}"/>
    <cellStyle name="Percent 3 6 12 5 2 2" xfId="33970" xr:uid="{5D8B9963-543B-4F22-81C3-DDE88B909303}"/>
    <cellStyle name="Percent 3 6 12 5 2 2 2" xfId="53818" xr:uid="{C7F3CFD2-8A79-4EE0-828D-3FF3CDD71590}"/>
    <cellStyle name="Percent 3 6 12 5 2 3" xfId="53819" xr:uid="{2CC6D421-07AF-4892-B5C1-9312BECBF6BD}"/>
    <cellStyle name="Percent 3 6 12 5 2 4" xfId="53817" xr:uid="{AD0D6174-049E-4A79-9D0F-6E9AB12449AC}"/>
    <cellStyle name="Percent 3 6 12 5 3" xfId="33971" xr:uid="{05B157C4-CBAA-430E-909C-E3E999C914CB}"/>
    <cellStyle name="Percent 3 6 12 5 3 2" xfId="33972" xr:uid="{891CD514-D6E7-4A7A-8AD1-E4DCC7EC9256}"/>
    <cellStyle name="Percent 3 6 12 5 3 2 2" xfId="53821" xr:uid="{62CC2D44-FFFF-4D40-B945-1400FFA4A78C}"/>
    <cellStyle name="Percent 3 6 12 5 3 3" xfId="53822" xr:uid="{87D0243D-70C4-431E-AB96-4D92FCB307E8}"/>
    <cellStyle name="Percent 3 6 12 5 3 4" xfId="53820" xr:uid="{BB41A1B8-D044-44C5-874B-CC32ADB86663}"/>
    <cellStyle name="Percent 3 6 12 5 4" xfId="33973" xr:uid="{A4A40AD3-56D9-44CB-B381-019D9F67F158}"/>
    <cellStyle name="Percent 3 6 12 5 4 2" xfId="33974" xr:uid="{E6130AF1-6E91-4391-AA5B-3EB203AFEBC4}"/>
    <cellStyle name="Percent 3 6 12 5 4 2 2" xfId="53824" xr:uid="{0249DFC8-1B7B-4E85-9262-53156AD57925}"/>
    <cellStyle name="Percent 3 6 12 5 4 3" xfId="53825" xr:uid="{B88CE987-82BE-4284-8CC1-D9EEC0C6B1CF}"/>
    <cellStyle name="Percent 3 6 12 5 4 4" xfId="53823" xr:uid="{8CBD6C87-3C70-49DB-8C52-75B62EB86C21}"/>
    <cellStyle name="Percent 3 6 12 5 5" xfId="33975" xr:uid="{F9DB067E-8C04-41A4-B719-ECABCDD3D663}"/>
    <cellStyle name="Percent 3 6 12 5 5 2" xfId="53826" xr:uid="{DC58AF5D-BDF6-4347-92B7-BEC0380C6300}"/>
    <cellStyle name="Percent 3 6 12 5 6" xfId="53827" xr:uid="{F90323CD-EE08-48D5-A02C-8B522621C421}"/>
    <cellStyle name="Percent 3 6 12 5 7" xfId="53816" xr:uid="{A7973B34-592B-4A90-BE22-9B2D38C98E9C}"/>
    <cellStyle name="Percent 3 6 12 5 8" xfId="33968" xr:uid="{CB6FCEC1-7719-4FD2-8B3A-21512EACB756}"/>
    <cellStyle name="Percent 3 6 12 6" xfId="13278" xr:uid="{B847F536-33A9-4DD8-96B9-4D2FC2189F76}"/>
    <cellStyle name="Percent 3 6 12 6 2" xfId="33977" xr:uid="{C95316EC-6AFC-410C-B856-1974DFD189BA}"/>
    <cellStyle name="Percent 3 6 12 6 2 2" xfId="33978" xr:uid="{56773C7B-1A4B-4071-AC77-E80C2FBA815E}"/>
    <cellStyle name="Percent 3 6 12 6 2 2 2" xfId="53830" xr:uid="{4E31EB42-CA4A-410D-A8BA-D8A5B944B452}"/>
    <cellStyle name="Percent 3 6 12 6 2 3" xfId="53831" xr:uid="{87A93630-3E97-4047-9856-46014B71B077}"/>
    <cellStyle name="Percent 3 6 12 6 2 4" xfId="53829" xr:uid="{3D4DEB41-2FDC-4370-B738-2FC1FA86FEC1}"/>
    <cellStyle name="Percent 3 6 12 6 3" xfId="33979" xr:uid="{258F088C-F318-4172-B46D-7FE329EBAC43}"/>
    <cellStyle name="Percent 3 6 12 6 3 2" xfId="33980" xr:uid="{0F82E91B-C82A-431D-90CF-B39377AB37B6}"/>
    <cellStyle name="Percent 3 6 12 6 3 2 2" xfId="53833" xr:uid="{88F758F4-C540-446C-8DBD-FB71298FC006}"/>
    <cellStyle name="Percent 3 6 12 6 3 3" xfId="53834" xr:uid="{70AFFA8E-D8E3-40EA-BCB5-24044C684F80}"/>
    <cellStyle name="Percent 3 6 12 6 3 4" xfId="53832" xr:uid="{19343ADA-F60D-43FC-A4E5-A56F421F5036}"/>
    <cellStyle name="Percent 3 6 12 6 4" xfId="33981" xr:uid="{BECD6EF5-5B68-488C-A1E1-E69C45D536CF}"/>
    <cellStyle name="Percent 3 6 12 6 4 2" xfId="53835" xr:uid="{F1F5DBBC-2FEE-4618-B506-2938FF1F37B0}"/>
    <cellStyle name="Percent 3 6 12 6 5" xfId="53836" xr:uid="{510C1766-1D27-4576-A872-5093D2BA0820}"/>
    <cellStyle name="Percent 3 6 12 6 6" xfId="53828" xr:uid="{2B577C76-386C-4CF9-9054-7957E6DC178E}"/>
    <cellStyle name="Percent 3 6 12 6 7" xfId="33976" xr:uid="{4B931F47-7E35-47E3-B326-D53A1B794FB7}"/>
    <cellStyle name="Percent 3 6 12 7" xfId="15903" xr:uid="{E266DD71-491C-41EB-A32A-834655F4111B}"/>
    <cellStyle name="Percent 3 6 12 7 2" xfId="33983" xr:uid="{9735F0D8-2330-4EF1-9861-5C9B207CB2A9}"/>
    <cellStyle name="Percent 3 6 12 7 2 2" xfId="53838" xr:uid="{0E799D1B-F02D-4455-BBD6-700EECE736E1}"/>
    <cellStyle name="Percent 3 6 12 7 3" xfId="53839" xr:uid="{A75E7824-6B52-485C-BEEE-666D666FB6DB}"/>
    <cellStyle name="Percent 3 6 12 7 4" xfId="53837" xr:uid="{B713E868-1A37-47E7-9630-B19EB07C4181}"/>
    <cellStyle name="Percent 3 6 12 7 5" xfId="33982" xr:uid="{055EEFDB-4AEC-46D1-AC8F-0C15207C2DDD}"/>
    <cellStyle name="Percent 3 6 12 8" xfId="15366" xr:uid="{6857B80A-7A75-48EE-8D1D-FED32715B9A9}"/>
    <cellStyle name="Percent 3 6 12 8 2" xfId="33985" xr:uid="{DA0111B5-DC16-4710-88FE-68F5CBA232A9}"/>
    <cellStyle name="Percent 3 6 12 8 2 2" xfId="53841" xr:uid="{6217209F-3597-478C-B31B-D2B7535FC4F5}"/>
    <cellStyle name="Percent 3 6 12 8 3" xfId="53842" xr:uid="{7432128E-6858-4141-95DA-F7F46E2A5646}"/>
    <cellStyle name="Percent 3 6 12 8 4" xfId="53840" xr:uid="{D835B73E-9618-494A-8736-4E93D1787DF2}"/>
    <cellStyle name="Percent 3 6 12 8 5" xfId="33984" xr:uid="{2DDD868F-F01C-4D88-A12A-80E05F442685}"/>
    <cellStyle name="Percent 3 6 12 9" xfId="11928" xr:uid="{FC3601CB-C99C-4188-8A9B-88CAB73EFF83}"/>
    <cellStyle name="Percent 3 6 12 9 2" xfId="33987" xr:uid="{1F603BF6-0355-4A5E-ACD3-DAD6F6FC7CBC}"/>
    <cellStyle name="Percent 3 6 12 9 2 2" xfId="53844" xr:uid="{357113AF-08E1-412D-84BE-11D166A2FF4F}"/>
    <cellStyle name="Percent 3 6 12 9 3" xfId="53845" xr:uid="{F99FE85B-1044-4D83-AE35-54C60A7A99AD}"/>
    <cellStyle name="Percent 3 6 12 9 4" xfId="53843" xr:uid="{96F28433-2062-46F0-9299-6CBF3EB5490B}"/>
    <cellStyle name="Percent 3 6 12 9 5" xfId="33986" xr:uid="{8A4BB822-F996-45A2-AC0B-431170F747A2}"/>
    <cellStyle name="Percent 3 6 13" xfId="6969" xr:uid="{04A975BA-AB67-447E-BB2A-B87C5BB76BA5}"/>
    <cellStyle name="Percent 3 6 13 10" xfId="33989" xr:uid="{E3DF7595-3635-44C1-BE36-A064313EBACA}"/>
    <cellStyle name="Percent 3 6 13 10 2" xfId="53847" xr:uid="{06001842-D7E1-4909-874C-85DAABF787AB}"/>
    <cellStyle name="Percent 3 6 13 11" xfId="33990" xr:uid="{95022E1C-0C2C-4BDC-B966-D05BC59D9179}"/>
    <cellStyle name="Percent 3 6 13 11 2" xfId="53848" xr:uid="{CF7CFEA6-2B50-41E8-8270-C83471EAE95C}"/>
    <cellStyle name="Percent 3 6 13 12" xfId="33988" xr:uid="{EE86BD03-89A2-4EC3-9A87-746F344FB7C4}"/>
    <cellStyle name="Percent 3 6 13 12 2" xfId="53849" xr:uid="{C3749E31-18B1-4C62-8DC4-6F1E10A04460}"/>
    <cellStyle name="Percent 3 6 13 13" xfId="53850" xr:uid="{D8F7E0A4-7881-4A23-9A5B-A3AE1F4BB917}"/>
    <cellStyle name="Percent 3 6 13 14" xfId="53851" xr:uid="{08B6F824-BB5D-46E9-871A-FF177213F131}"/>
    <cellStyle name="Percent 3 6 13 15" xfId="53852" xr:uid="{9C192234-B23D-4CE1-A3C1-41F30B69F14C}"/>
    <cellStyle name="Percent 3 6 13 16" xfId="53846" xr:uid="{3C050CA5-FCB7-41BF-AEAA-0FB1978852F1}"/>
    <cellStyle name="Percent 3 6 13 2" xfId="13279" xr:uid="{C67C71C1-B538-4B1C-9416-6C2BA4579032}"/>
    <cellStyle name="Percent 3 6 13 2 2" xfId="33992" xr:uid="{AE71C28B-F5B6-439E-9361-AC6EC39192F1}"/>
    <cellStyle name="Percent 3 6 13 2 2 2" xfId="33993" xr:uid="{FF7DE92D-9152-45A5-8B3A-EE889D651320}"/>
    <cellStyle name="Percent 3 6 13 2 2 2 2" xfId="53855" xr:uid="{975CFD83-2597-47B4-B6CC-E930282E378A}"/>
    <cellStyle name="Percent 3 6 13 2 2 3" xfId="53856" xr:uid="{37219107-F9BB-4295-8519-DC0431004661}"/>
    <cellStyle name="Percent 3 6 13 2 2 4" xfId="53854" xr:uid="{24C5125D-B099-4636-B3E1-7BF8A704619A}"/>
    <cellStyle name="Percent 3 6 13 2 3" xfId="33994" xr:uid="{9B178272-513E-4EE2-892B-E3A1B4C1E3CF}"/>
    <cellStyle name="Percent 3 6 13 2 3 2" xfId="33995" xr:uid="{EA0F0795-66CB-413E-8513-0C844ACC0EC6}"/>
    <cellStyle name="Percent 3 6 13 2 3 2 2" xfId="53858" xr:uid="{2A6A1EF3-078D-456A-A2CB-AF1D4AF9A48A}"/>
    <cellStyle name="Percent 3 6 13 2 3 3" xfId="53859" xr:uid="{C7908E24-A8A7-4B0E-B35E-18D791DE4BA2}"/>
    <cellStyle name="Percent 3 6 13 2 3 4" xfId="53857" xr:uid="{B634742F-C3C2-4261-917D-CEDFF96094B8}"/>
    <cellStyle name="Percent 3 6 13 2 4" xfId="33996" xr:uid="{557E7615-DC4E-4699-A2F9-C0AF4449C292}"/>
    <cellStyle name="Percent 3 6 13 2 4 2" xfId="53860" xr:uid="{22F1972D-C6D6-42F5-A3E7-97CF61C216B3}"/>
    <cellStyle name="Percent 3 6 13 2 5" xfId="33997" xr:uid="{1DBE3C74-E11D-468F-90E0-DC27CEB27FDD}"/>
    <cellStyle name="Percent 3 6 13 2 5 2" xfId="53861" xr:uid="{EA23DF2F-3B0D-45D9-B4BD-44C414FB4BD5}"/>
    <cellStyle name="Percent 3 6 13 2 6" xfId="53862" xr:uid="{8176C49B-1EA4-4734-AD3E-A62AEBC735C3}"/>
    <cellStyle name="Percent 3 6 13 2 7" xfId="53853" xr:uid="{F3E964B6-FB27-4EB6-AED0-D3CEAC18F8D9}"/>
    <cellStyle name="Percent 3 6 13 2 8" xfId="33991" xr:uid="{07877EAC-FCBD-4191-B00E-777AE0EFACC3}"/>
    <cellStyle name="Percent 3 6 13 3" xfId="13280" xr:uid="{0CEAD91B-C60C-40E3-959D-0DC0671DD503}"/>
    <cellStyle name="Percent 3 6 13 3 2" xfId="33999" xr:uid="{C694B99C-2E34-462F-9354-6DE2024F19F6}"/>
    <cellStyle name="Percent 3 6 13 3 2 2" xfId="34000" xr:uid="{F5CA3F82-4E04-42D6-ABFB-4F28913BEFAF}"/>
    <cellStyle name="Percent 3 6 13 3 2 2 2" xfId="53865" xr:uid="{4F2DAF0E-C2A2-4ED9-9C9F-196BF89F4753}"/>
    <cellStyle name="Percent 3 6 13 3 2 3" xfId="53866" xr:uid="{48543AF7-2D6F-44A1-B655-2E7521A7A102}"/>
    <cellStyle name="Percent 3 6 13 3 2 4" xfId="53864" xr:uid="{030D9E58-AFE7-4B50-B1AD-FA938E22C466}"/>
    <cellStyle name="Percent 3 6 13 3 3" xfId="34001" xr:uid="{9FF0AEE7-3F63-4F7E-AA19-59FCA34412B4}"/>
    <cellStyle name="Percent 3 6 13 3 3 2" xfId="34002" xr:uid="{5C286B77-3492-49D2-A04E-17B3BF9492A6}"/>
    <cellStyle name="Percent 3 6 13 3 3 2 2" xfId="53868" xr:uid="{EE3024C6-9C55-45F0-93ED-5B0F6EA8061D}"/>
    <cellStyle name="Percent 3 6 13 3 3 3" xfId="53869" xr:uid="{159FA46D-0241-4E59-A26B-04D012847786}"/>
    <cellStyle name="Percent 3 6 13 3 3 4" xfId="53867" xr:uid="{C65749DC-239A-42D4-A0AD-A041FD36400B}"/>
    <cellStyle name="Percent 3 6 13 3 4" xfId="34003" xr:uid="{445B06F6-0E09-4098-9CFF-0303DB909A91}"/>
    <cellStyle name="Percent 3 6 13 3 4 2" xfId="53870" xr:uid="{8FAF39F4-0C90-4D1F-90C4-266C1DB3A9F4}"/>
    <cellStyle name="Percent 3 6 13 3 5" xfId="53871" xr:uid="{355E4F84-FACB-4785-A79E-493B00BACED7}"/>
    <cellStyle name="Percent 3 6 13 3 6" xfId="53863" xr:uid="{72A0F580-9828-4646-AE15-496AE6F162C6}"/>
    <cellStyle name="Percent 3 6 13 3 7" xfId="33998" xr:uid="{57FB28CA-D865-4D95-B448-B69D8B31F702}"/>
    <cellStyle name="Percent 3 6 13 4" xfId="13281" xr:uid="{4DF2F13D-A97B-4783-8D1A-9BC6EC2E87C3}"/>
    <cellStyle name="Percent 3 6 13 4 2" xfId="34005" xr:uid="{80B69D4D-4847-46F1-ACDA-59A02D28C320}"/>
    <cellStyle name="Percent 3 6 13 4 2 2" xfId="34006" xr:uid="{C940A2FB-68C6-405F-BB1B-0FB23C539BC6}"/>
    <cellStyle name="Percent 3 6 13 4 2 2 2" xfId="53874" xr:uid="{83E9231C-D7B1-43B4-AAFD-B32D4C223C0F}"/>
    <cellStyle name="Percent 3 6 13 4 2 3" xfId="53875" xr:uid="{955B54AB-957B-463C-BB25-69630B1C2DD6}"/>
    <cellStyle name="Percent 3 6 13 4 2 4" xfId="53873" xr:uid="{CF6180B1-2781-4838-A042-53EB695B72B4}"/>
    <cellStyle name="Percent 3 6 13 4 3" xfId="34007" xr:uid="{080AD882-B1E1-44B9-AC8A-B597E798A787}"/>
    <cellStyle name="Percent 3 6 13 4 3 2" xfId="34008" xr:uid="{68B1563D-2889-4C62-B92E-04E0B733F5AA}"/>
    <cellStyle name="Percent 3 6 13 4 3 2 2" xfId="53877" xr:uid="{5CE43D25-9361-4AE5-8FED-F38F190F8BAC}"/>
    <cellStyle name="Percent 3 6 13 4 3 3" xfId="53878" xr:uid="{BE4F51E6-A26D-4A56-BB01-8C263FAA0B27}"/>
    <cellStyle name="Percent 3 6 13 4 3 4" xfId="53876" xr:uid="{E460CD08-1AB1-4FB7-90C7-1D8FE1D215F0}"/>
    <cellStyle name="Percent 3 6 13 4 4" xfId="34009" xr:uid="{CCBFBA0F-1D68-4BB2-B827-6147C314137F}"/>
    <cellStyle name="Percent 3 6 13 4 4 2" xfId="53879" xr:uid="{52AC62DC-5B9F-4A2D-A35E-42CFA35CF0F6}"/>
    <cellStyle name="Percent 3 6 13 4 5" xfId="53880" xr:uid="{E228DE2E-FF67-494D-A46A-F2365CEF65C7}"/>
    <cellStyle name="Percent 3 6 13 4 6" xfId="53872" xr:uid="{53E3981E-C0AD-4637-9473-A2601E96510C}"/>
    <cellStyle name="Percent 3 6 13 4 7" xfId="34004" xr:uid="{AE4EAB7E-D32A-4292-93EA-79903CAD0C20}"/>
    <cellStyle name="Percent 3 6 13 5" xfId="13282" xr:uid="{40861EC7-72AA-439C-9764-64002122296F}"/>
    <cellStyle name="Percent 3 6 13 5 2" xfId="34011" xr:uid="{FA5E3172-1083-440C-8AF7-30668C3CD247}"/>
    <cellStyle name="Percent 3 6 13 5 2 2" xfId="34012" xr:uid="{2BA78A01-242F-4628-B256-D6264101CBFF}"/>
    <cellStyle name="Percent 3 6 13 5 2 2 2" xfId="53883" xr:uid="{C428043A-416C-4F47-8937-2252A99C2234}"/>
    <cellStyle name="Percent 3 6 13 5 2 3" xfId="53884" xr:uid="{1CEA0B63-75B0-4B22-96CD-2B28C30ECDB1}"/>
    <cellStyle name="Percent 3 6 13 5 2 4" xfId="53882" xr:uid="{E5CB2604-33B7-4220-BCC6-9D7FAA73CD83}"/>
    <cellStyle name="Percent 3 6 13 5 3" xfId="34013" xr:uid="{497E8081-D21B-4DF3-9A98-1B7D9261BCAE}"/>
    <cellStyle name="Percent 3 6 13 5 3 2" xfId="34014" xr:uid="{4560E7CE-967F-4EBD-940A-04ACAD4FB045}"/>
    <cellStyle name="Percent 3 6 13 5 3 2 2" xfId="53886" xr:uid="{14775545-E0E7-4BB0-B3AF-FAAB140AAB49}"/>
    <cellStyle name="Percent 3 6 13 5 3 3" xfId="53887" xr:uid="{E9221F8C-50D5-47CF-AE23-F950F870344F}"/>
    <cellStyle name="Percent 3 6 13 5 3 4" xfId="53885" xr:uid="{3A1EF855-FBC4-4752-ABCF-4E8EAE6F8F5F}"/>
    <cellStyle name="Percent 3 6 13 5 4" xfId="34015" xr:uid="{84192E21-6E52-4A0C-B72B-0373F2658CC1}"/>
    <cellStyle name="Percent 3 6 13 5 4 2" xfId="34016" xr:uid="{3FFA55B8-C63E-414D-A597-72CFB262C3E1}"/>
    <cellStyle name="Percent 3 6 13 5 4 2 2" xfId="53889" xr:uid="{175F85AE-B491-4F89-A5E9-308D16F3EEB4}"/>
    <cellStyle name="Percent 3 6 13 5 4 3" xfId="53890" xr:uid="{20E57BA4-9092-4065-A0A2-5AA2ED95A174}"/>
    <cellStyle name="Percent 3 6 13 5 4 4" xfId="53888" xr:uid="{5181DE7E-8192-4281-AE08-6EC09D7EA3DE}"/>
    <cellStyle name="Percent 3 6 13 5 5" xfId="34017" xr:uid="{8ABCE7FD-2A5B-4E76-98AB-45A9EAC555E0}"/>
    <cellStyle name="Percent 3 6 13 5 5 2" xfId="53891" xr:uid="{D86774CC-9274-4D27-B0EB-4D8EE9BEE873}"/>
    <cellStyle name="Percent 3 6 13 5 6" xfId="53892" xr:uid="{02C8F10F-DFA0-4EF9-AF8F-B269435F9547}"/>
    <cellStyle name="Percent 3 6 13 5 7" xfId="53881" xr:uid="{36B27201-144E-41FB-A650-8307628FA2C1}"/>
    <cellStyle name="Percent 3 6 13 5 8" xfId="34010" xr:uid="{4FB3D186-94C6-428E-A7AB-181DA55E35F6}"/>
    <cellStyle name="Percent 3 6 13 6" xfId="13283" xr:uid="{0627CB1A-F2A0-4372-8E4F-AFC61DC63F74}"/>
    <cellStyle name="Percent 3 6 13 6 2" xfId="34019" xr:uid="{55C9FB98-5516-4687-89CA-D8843AC74E38}"/>
    <cellStyle name="Percent 3 6 13 6 2 2" xfId="34020" xr:uid="{7995D04A-0B02-430C-8A47-C40409746A90}"/>
    <cellStyle name="Percent 3 6 13 6 2 2 2" xfId="53895" xr:uid="{FE891662-0D43-411C-ACD5-0F6AD2042D64}"/>
    <cellStyle name="Percent 3 6 13 6 2 3" xfId="53896" xr:uid="{25A86F09-594D-40C5-BB8D-82A3F1999482}"/>
    <cellStyle name="Percent 3 6 13 6 2 4" xfId="53894" xr:uid="{E431F239-AD83-4925-B163-E45FDC96246E}"/>
    <cellStyle name="Percent 3 6 13 6 3" xfId="34021" xr:uid="{CE9FD69C-8F78-4E12-BF63-0CDDDEB3E2AB}"/>
    <cellStyle name="Percent 3 6 13 6 3 2" xfId="34022" xr:uid="{EC6DFDA1-02B2-4D9B-A859-BC2275E89967}"/>
    <cellStyle name="Percent 3 6 13 6 3 2 2" xfId="53898" xr:uid="{A453B07D-AFE4-4B0C-A2A3-A6E37B56E07D}"/>
    <cellStyle name="Percent 3 6 13 6 3 3" xfId="53899" xr:uid="{70C6606E-E7BD-4531-AD27-AC1B5891842B}"/>
    <cellStyle name="Percent 3 6 13 6 3 4" xfId="53897" xr:uid="{4BC2D2B7-F30E-4F64-8F87-52927D17122C}"/>
    <cellStyle name="Percent 3 6 13 6 4" xfId="34023" xr:uid="{10CFC03A-4FB5-4F5B-9334-8AC119389FDE}"/>
    <cellStyle name="Percent 3 6 13 6 4 2" xfId="53900" xr:uid="{101EFE54-5C28-422E-8BAD-B766C4C34617}"/>
    <cellStyle name="Percent 3 6 13 6 5" xfId="53901" xr:uid="{F7A028C1-C646-4C66-8422-B5921DB24FBE}"/>
    <cellStyle name="Percent 3 6 13 6 6" xfId="53893" xr:uid="{D9ABAFFB-D092-4EEB-96F6-B102BC247B94}"/>
    <cellStyle name="Percent 3 6 13 6 7" xfId="34018" xr:uid="{F71D8DCB-B8EB-442C-B39B-F945DA94DD92}"/>
    <cellStyle name="Percent 3 6 13 7" xfId="15904" xr:uid="{DA39703B-32C3-4281-9CB1-4E9EA7D4A7CA}"/>
    <cellStyle name="Percent 3 6 13 7 2" xfId="34025" xr:uid="{974C6957-A191-4796-B698-97F7753C7FD2}"/>
    <cellStyle name="Percent 3 6 13 7 2 2" xfId="53903" xr:uid="{8262F7EC-D4B6-43F4-9CA6-7162EE9C4386}"/>
    <cellStyle name="Percent 3 6 13 7 3" xfId="53904" xr:uid="{E2A1C417-B6CB-467B-BC83-13125D3F0C7B}"/>
    <cellStyle name="Percent 3 6 13 7 4" xfId="53902" xr:uid="{6483685B-8376-4ED9-9E44-6F52DC002B22}"/>
    <cellStyle name="Percent 3 6 13 7 5" xfId="34024" xr:uid="{C9E73970-BD8F-4399-9B8E-EAFC516E64FA}"/>
    <cellStyle name="Percent 3 6 13 8" xfId="16641" xr:uid="{E16BC07C-0422-478F-A9B0-D472EBD6C46C}"/>
    <cellStyle name="Percent 3 6 13 8 2" xfId="34027" xr:uid="{55B30A33-C6B0-46F3-BB6A-9AA6A46D740C}"/>
    <cellStyle name="Percent 3 6 13 8 2 2" xfId="53906" xr:uid="{4DD586C4-5231-4D59-BF08-F9E1C89E0C2F}"/>
    <cellStyle name="Percent 3 6 13 8 3" xfId="53907" xr:uid="{A0EA2665-6204-4584-96BA-C9A551BA13D5}"/>
    <cellStyle name="Percent 3 6 13 8 4" xfId="53905" xr:uid="{9DBAF035-E7E4-49A9-B81C-F802F2074B9A}"/>
    <cellStyle name="Percent 3 6 13 8 5" xfId="34026" xr:uid="{970B45F2-BDF2-4675-88B0-65D22D14691A}"/>
    <cellStyle name="Percent 3 6 13 9" xfId="11929" xr:uid="{3DE62EBC-20EE-4EBE-8DAB-F17DA26543C6}"/>
    <cellStyle name="Percent 3 6 13 9 2" xfId="34029" xr:uid="{CC454F84-E675-4E70-8188-8449F2014FA2}"/>
    <cellStyle name="Percent 3 6 13 9 2 2" xfId="53909" xr:uid="{FD15D8D8-6DB9-4A06-891F-231B64672C22}"/>
    <cellStyle name="Percent 3 6 13 9 3" xfId="53910" xr:uid="{A751319D-2ED9-44AC-A03C-2E7023EEB262}"/>
    <cellStyle name="Percent 3 6 13 9 4" xfId="53908" xr:uid="{7B17C755-7D7A-4C16-8243-3372B5A9AB99}"/>
    <cellStyle name="Percent 3 6 13 9 5" xfId="34028" xr:uid="{EAF1E2EA-F030-4A10-8B79-2418D062F68F}"/>
    <cellStyle name="Percent 3 6 14" xfId="6970" xr:uid="{8FEC5D59-9CDC-4D70-BCA9-775C698D0A4B}"/>
    <cellStyle name="Percent 3 6 14 10" xfId="34031" xr:uid="{AA5C6872-6CD7-4D30-B5C2-D56E83ECA4D6}"/>
    <cellStyle name="Percent 3 6 14 10 2" xfId="53912" xr:uid="{49804ABF-066B-4E65-A829-962D3045640D}"/>
    <cellStyle name="Percent 3 6 14 11" xfId="34032" xr:uid="{E2316F69-5F04-46FE-86F5-1DD993E32498}"/>
    <cellStyle name="Percent 3 6 14 11 2" xfId="53913" xr:uid="{92AFAB4D-9615-46F5-9B08-51BD932816B8}"/>
    <cellStyle name="Percent 3 6 14 12" xfId="34030" xr:uid="{EEFD2CA4-BE67-4C7E-963F-FDEE0C9F6680}"/>
    <cellStyle name="Percent 3 6 14 12 2" xfId="53914" xr:uid="{B192368D-4DAD-4B68-9CB1-2C82592F707B}"/>
    <cellStyle name="Percent 3 6 14 13" xfId="53915" xr:uid="{205EAE5B-55B0-43B8-AB4B-C04619163F40}"/>
    <cellStyle name="Percent 3 6 14 14" xfId="53916" xr:uid="{F7E6B2E6-7C79-46F2-8A85-AC02DFD867FA}"/>
    <cellStyle name="Percent 3 6 14 15" xfId="53917" xr:uid="{438987AC-EB46-4454-9A52-170A63A02ADF}"/>
    <cellStyle name="Percent 3 6 14 16" xfId="53911" xr:uid="{1C3E161D-2A22-4114-BEB3-074DA7F7900A}"/>
    <cellStyle name="Percent 3 6 14 2" xfId="13284" xr:uid="{BC1A21F1-94C6-4132-ACB0-307822183050}"/>
    <cellStyle name="Percent 3 6 14 2 2" xfId="34034" xr:uid="{1E4DF676-C917-4942-AFB6-31069EB96CD3}"/>
    <cellStyle name="Percent 3 6 14 2 2 2" xfId="34035" xr:uid="{EBC2EAC5-5A1E-42AA-A275-9342F5F758FF}"/>
    <cellStyle name="Percent 3 6 14 2 2 2 2" xfId="53920" xr:uid="{7DF1684B-2F96-4FC1-BFD2-4D23C42C66FB}"/>
    <cellStyle name="Percent 3 6 14 2 2 3" xfId="53921" xr:uid="{398ADD90-E948-4A45-9DDA-705B08026328}"/>
    <cellStyle name="Percent 3 6 14 2 2 4" xfId="53919" xr:uid="{6C07B609-1A9B-4169-AB9F-ABC78971047D}"/>
    <cellStyle name="Percent 3 6 14 2 3" xfId="34036" xr:uid="{42CD965E-8B63-4B9F-93FE-E08F02EF4551}"/>
    <cellStyle name="Percent 3 6 14 2 3 2" xfId="34037" xr:uid="{9F147C84-85B4-45D6-9F65-9A305550C01B}"/>
    <cellStyle name="Percent 3 6 14 2 3 2 2" xfId="53923" xr:uid="{15FA8E7E-272B-4FB1-ADE0-15B43DCD34AF}"/>
    <cellStyle name="Percent 3 6 14 2 3 3" xfId="53924" xr:uid="{6A28BF2A-66FD-49E2-929A-AF42CA63BD04}"/>
    <cellStyle name="Percent 3 6 14 2 3 4" xfId="53922" xr:uid="{6ED18F2F-6223-4525-9D4C-E927121A7397}"/>
    <cellStyle name="Percent 3 6 14 2 4" xfId="34038" xr:uid="{2224C4FE-12D3-4CA9-92D4-C69877AEC4E8}"/>
    <cellStyle name="Percent 3 6 14 2 4 2" xfId="53925" xr:uid="{2FB38199-1B39-4DF7-A850-862F3D5812AB}"/>
    <cellStyle name="Percent 3 6 14 2 5" xfId="34039" xr:uid="{65D89028-35CA-4688-990A-924B572D3C43}"/>
    <cellStyle name="Percent 3 6 14 2 5 2" xfId="53926" xr:uid="{C4DF4614-0099-4A0D-8E04-11E898AD97DC}"/>
    <cellStyle name="Percent 3 6 14 2 6" xfId="53927" xr:uid="{C53E298D-E934-4D15-B6BE-A16B6ECCC05B}"/>
    <cellStyle name="Percent 3 6 14 2 7" xfId="53918" xr:uid="{00104237-B08E-4734-9E65-6AEF0061BBC8}"/>
    <cellStyle name="Percent 3 6 14 2 8" xfId="34033" xr:uid="{4FF0D29C-DAA2-4816-90B8-01BFF56C82EB}"/>
    <cellStyle name="Percent 3 6 14 3" xfId="13285" xr:uid="{B7B1113A-81CE-4D45-B965-5C1336CA19AF}"/>
    <cellStyle name="Percent 3 6 14 3 2" xfId="34041" xr:uid="{387871BB-B8A3-4481-8B27-8BDEF13725C9}"/>
    <cellStyle name="Percent 3 6 14 3 2 2" xfId="34042" xr:uid="{858B7F7D-7259-4A07-8A01-1694394F46DC}"/>
    <cellStyle name="Percent 3 6 14 3 2 2 2" xfId="53930" xr:uid="{F0239F99-8B8E-4BE3-A29B-725F00A90CE3}"/>
    <cellStyle name="Percent 3 6 14 3 2 3" xfId="53931" xr:uid="{E838F1D3-2F2B-4799-9B89-AF2C6EBF215F}"/>
    <cellStyle name="Percent 3 6 14 3 2 4" xfId="53929" xr:uid="{0E31DFB0-1DC9-473C-9BEF-7A0027AC8DD3}"/>
    <cellStyle name="Percent 3 6 14 3 3" xfId="34043" xr:uid="{5C1770FF-37A9-43BA-B85F-9EB7268C741F}"/>
    <cellStyle name="Percent 3 6 14 3 3 2" xfId="34044" xr:uid="{FE7642C1-246B-44D8-91BA-FA007EEBE6D7}"/>
    <cellStyle name="Percent 3 6 14 3 3 2 2" xfId="53933" xr:uid="{7270C86B-629E-4CEE-BEF7-37B9574D9CB3}"/>
    <cellStyle name="Percent 3 6 14 3 3 3" xfId="53934" xr:uid="{9D6E73D7-5281-43AE-AA0C-98397B211E93}"/>
    <cellStyle name="Percent 3 6 14 3 3 4" xfId="53932" xr:uid="{54DA7BD0-F79E-4B07-96C7-5D04FA27CCFF}"/>
    <cellStyle name="Percent 3 6 14 3 4" xfId="34045" xr:uid="{B5B51A9E-BA62-4271-A454-EE1A4AC10A7E}"/>
    <cellStyle name="Percent 3 6 14 3 4 2" xfId="53935" xr:uid="{70624495-755E-4BEC-8750-23153BDE8A8F}"/>
    <cellStyle name="Percent 3 6 14 3 5" xfId="53936" xr:uid="{75A50B66-CBF3-405A-805D-F5F36C130F7A}"/>
    <cellStyle name="Percent 3 6 14 3 6" xfId="53928" xr:uid="{B177E826-6523-4E6A-897A-8614D2874A39}"/>
    <cellStyle name="Percent 3 6 14 3 7" xfId="34040" xr:uid="{FA7BE2F7-617F-4D64-8429-44045A797981}"/>
    <cellStyle name="Percent 3 6 14 4" xfId="13286" xr:uid="{8FB28FED-3CDD-423F-AB13-6348DCA61519}"/>
    <cellStyle name="Percent 3 6 14 4 2" xfId="34047" xr:uid="{E119DD59-77D1-46E4-AC21-07A9ECDD35CF}"/>
    <cellStyle name="Percent 3 6 14 4 2 2" xfId="34048" xr:uid="{D1E62A9F-3B53-4EDF-AF0F-D6C1A7C9E15D}"/>
    <cellStyle name="Percent 3 6 14 4 2 2 2" xfId="53939" xr:uid="{24C9FD50-1D30-4E8E-9B67-BB3EFBE4DFB1}"/>
    <cellStyle name="Percent 3 6 14 4 2 3" xfId="53940" xr:uid="{8263AB20-8056-427C-88E0-7AA0E8E815E8}"/>
    <cellStyle name="Percent 3 6 14 4 2 4" xfId="53938" xr:uid="{3B03C291-EBE5-4BDA-BC46-FD0CAF919E24}"/>
    <cellStyle name="Percent 3 6 14 4 3" xfId="34049" xr:uid="{9E5A03C0-C884-4ECD-9FF4-F4D51F738131}"/>
    <cellStyle name="Percent 3 6 14 4 3 2" xfId="34050" xr:uid="{65F42967-108F-4D3F-96D0-5A60029C4604}"/>
    <cellStyle name="Percent 3 6 14 4 3 2 2" xfId="53942" xr:uid="{529BAFD3-5301-4C5D-B6C7-383F5D177656}"/>
    <cellStyle name="Percent 3 6 14 4 3 3" xfId="53943" xr:uid="{238EFD75-DC7C-4B1B-BB4E-05EE371E9D19}"/>
    <cellStyle name="Percent 3 6 14 4 3 4" xfId="53941" xr:uid="{7C078947-B6FA-4CF8-B11A-E265A9157031}"/>
    <cellStyle name="Percent 3 6 14 4 4" xfId="34051" xr:uid="{8A20D157-50A9-4068-A632-BD0473C8A8B5}"/>
    <cellStyle name="Percent 3 6 14 4 4 2" xfId="53944" xr:uid="{987CA1EB-6053-4B7A-B243-86BB0E915F40}"/>
    <cellStyle name="Percent 3 6 14 4 5" xfId="53945" xr:uid="{C6ADC507-13BE-450E-A268-25A9EA4F3221}"/>
    <cellStyle name="Percent 3 6 14 4 6" xfId="53937" xr:uid="{69081F41-EB04-4746-94BB-3A9EE7112C0F}"/>
    <cellStyle name="Percent 3 6 14 4 7" xfId="34046" xr:uid="{C2DCA8D0-01D4-435A-BDFB-A64F8DEC46CD}"/>
    <cellStyle name="Percent 3 6 14 5" xfId="13287" xr:uid="{397903C1-E4EB-4902-984E-5D2BDBC0A780}"/>
    <cellStyle name="Percent 3 6 14 5 2" xfId="34053" xr:uid="{944285E9-DA77-456E-B015-A7DA2DA73668}"/>
    <cellStyle name="Percent 3 6 14 5 2 2" xfId="34054" xr:uid="{8EAF9176-33FF-456D-B146-74FBBC9F0DA3}"/>
    <cellStyle name="Percent 3 6 14 5 2 2 2" xfId="53948" xr:uid="{70A2ECB3-6DE9-4F76-98BB-B853EE21377A}"/>
    <cellStyle name="Percent 3 6 14 5 2 3" xfId="53949" xr:uid="{998E68F1-FF6F-4D7A-ABDA-3142B12BBAA3}"/>
    <cellStyle name="Percent 3 6 14 5 2 4" xfId="53947" xr:uid="{FAE97EEA-691E-49A5-8873-0B3AB31EC9AF}"/>
    <cellStyle name="Percent 3 6 14 5 3" xfId="34055" xr:uid="{359A8AF5-C7EC-4A8A-ACDD-F93E35D1153B}"/>
    <cellStyle name="Percent 3 6 14 5 3 2" xfId="34056" xr:uid="{196E2700-1BAF-4E17-8E7D-C0FCE85E77FE}"/>
    <cellStyle name="Percent 3 6 14 5 3 2 2" xfId="53951" xr:uid="{CDF84F96-5E8E-4454-8E3E-38FEC2006D0F}"/>
    <cellStyle name="Percent 3 6 14 5 3 3" xfId="53952" xr:uid="{11DAAA70-0BAC-4407-B3EB-F2940C3880FF}"/>
    <cellStyle name="Percent 3 6 14 5 3 4" xfId="53950" xr:uid="{71910442-B33C-4C97-B589-FF4447F1C3BC}"/>
    <cellStyle name="Percent 3 6 14 5 4" xfId="34057" xr:uid="{41629081-5A11-404A-9899-A09C088D7134}"/>
    <cellStyle name="Percent 3 6 14 5 4 2" xfId="34058" xr:uid="{23D08D66-FFD2-448F-9B84-3479F2E169C1}"/>
    <cellStyle name="Percent 3 6 14 5 4 2 2" xfId="53954" xr:uid="{E8096606-FC9D-494E-8535-C3A1B3D6CC06}"/>
    <cellStyle name="Percent 3 6 14 5 4 3" xfId="53955" xr:uid="{1FAA3DB7-DBA2-41B3-8BD7-7A400CACAB19}"/>
    <cellStyle name="Percent 3 6 14 5 4 4" xfId="53953" xr:uid="{35116E6B-09A7-4353-B685-35A5496B5BE9}"/>
    <cellStyle name="Percent 3 6 14 5 5" xfId="34059" xr:uid="{B80A142E-628A-4CD2-9D48-A0694A0D6B1E}"/>
    <cellStyle name="Percent 3 6 14 5 5 2" xfId="53956" xr:uid="{76959B78-606D-4F2E-83A1-44DA71115B6C}"/>
    <cellStyle name="Percent 3 6 14 5 6" xfId="53957" xr:uid="{6EDB02F1-08BB-4BA3-B25A-0BDE8A62BEBE}"/>
    <cellStyle name="Percent 3 6 14 5 7" xfId="53946" xr:uid="{3EA6B1B9-D1B8-4D74-B46C-94AEAB94E4AC}"/>
    <cellStyle name="Percent 3 6 14 5 8" xfId="34052" xr:uid="{83E95BE8-72B4-4AE4-A7C2-BD957CFD0AD0}"/>
    <cellStyle name="Percent 3 6 14 6" xfId="13288" xr:uid="{DCE8F3A0-1694-4CC4-9AC7-E058467BC4BB}"/>
    <cellStyle name="Percent 3 6 14 6 2" xfId="34061" xr:uid="{44152933-9577-4340-9D06-68390CC99EFE}"/>
    <cellStyle name="Percent 3 6 14 6 2 2" xfId="34062" xr:uid="{4020A0E6-7611-4EE9-9FE7-6D85A74BF64A}"/>
    <cellStyle name="Percent 3 6 14 6 2 2 2" xfId="53960" xr:uid="{5C655829-6563-4C47-86FD-2056ADFD0BA7}"/>
    <cellStyle name="Percent 3 6 14 6 2 3" xfId="53961" xr:uid="{9D36EA52-F150-4C4D-B813-310D8664F386}"/>
    <cellStyle name="Percent 3 6 14 6 2 4" xfId="53959" xr:uid="{831C4664-76B5-4935-A499-7970E494BFF4}"/>
    <cellStyle name="Percent 3 6 14 6 3" xfId="34063" xr:uid="{93C38092-80E1-45E3-9DE5-F52C6DB6DDF2}"/>
    <cellStyle name="Percent 3 6 14 6 3 2" xfId="34064" xr:uid="{3E53B388-2F83-4590-B4A1-AE03CB5291FE}"/>
    <cellStyle name="Percent 3 6 14 6 3 2 2" xfId="53963" xr:uid="{7DFDA874-2930-40D1-9CD3-16CA119FC800}"/>
    <cellStyle name="Percent 3 6 14 6 3 3" xfId="53964" xr:uid="{C4AE8B91-80E2-4DE8-8DAD-F47132E9B4D1}"/>
    <cellStyle name="Percent 3 6 14 6 3 4" xfId="53962" xr:uid="{67CBC36C-EE96-4DD1-A556-93BBB25A7D53}"/>
    <cellStyle name="Percent 3 6 14 6 4" xfId="34065" xr:uid="{1FCBE61E-06EF-42D0-9DE8-B916D049C0A3}"/>
    <cellStyle name="Percent 3 6 14 6 4 2" xfId="53965" xr:uid="{7D62CB43-EC4A-4689-92FA-3E18C17DE945}"/>
    <cellStyle name="Percent 3 6 14 6 5" xfId="53966" xr:uid="{62AE421F-DCCD-451C-8B93-F9AA0A7019F1}"/>
    <cellStyle name="Percent 3 6 14 6 6" xfId="53958" xr:uid="{48B70278-B0BC-4FB1-823F-2D68E43F5992}"/>
    <cellStyle name="Percent 3 6 14 6 7" xfId="34060" xr:uid="{4EECB3C5-2E92-48C1-AE8E-EB812522F6A2}"/>
    <cellStyle name="Percent 3 6 14 7" xfId="15905" xr:uid="{C2FC0E00-6E12-41C4-9143-BFED19412FA7}"/>
    <cellStyle name="Percent 3 6 14 7 2" xfId="34067" xr:uid="{0624EB77-AE2D-4B0B-A0F9-A1EAED1A0CDD}"/>
    <cellStyle name="Percent 3 6 14 7 2 2" xfId="53968" xr:uid="{E98716E7-5EBA-450D-852C-F1B15DE14934}"/>
    <cellStyle name="Percent 3 6 14 7 3" xfId="53969" xr:uid="{6F28DF65-8790-4C9C-B028-16E5A93BC32B}"/>
    <cellStyle name="Percent 3 6 14 7 4" xfId="53967" xr:uid="{7C1D8FDF-6C09-4FC3-8828-4C4D858C9CE2}"/>
    <cellStyle name="Percent 3 6 14 7 5" xfId="34066" xr:uid="{DAD8991E-22F2-4942-9F96-0D6CB3FEC0BF}"/>
    <cellStyle name="Percent 3 6 14 8" xfId="19251" xr:uid="{9DC617D1-70F6-4564-9600-5093FBDF8149}"/>
    <cellStyle name="Percent 3 6 14 8 2" xfId="34069" xr:uid="{330611DF-FD6A-4A4C-A388-32078A7D85A9}"/>
    <cellStyle name="Percent 3 6 14 8 2 2" xfId="53971" xr:uid="{C2C41DF6-E6E0-4F56-A1C4-C942A92F7CF4}"/>
    <cellStyle name="Percent 3 6 14 8 3" xfId="53972" xr:uid="{C215ED5F-3810-4D40-AC6C-1B682C6C7BF8}"/>
    <cellStyle name="Percent 3 6 14 8 4" xfId="53970" xr:uid="{9E88A316-2766-47FD-A584-6F50D8306407}"/>
    <cellStyle name="Percent 3 6 14 8 5" xfId="34068" xr:uid="{56581C8C-29BF-4C21-8178-C6E301243AAF}"/>
    <cellStyle name="Percent 3 6 14 9" xfId="11930" xr:uid="{D3D10E08-FD38-4D38-B89A-282DD01BBEE7}"/>
    <cellStyle name="Percent 3 6 14 9 2" xfId="34071" xr:uid="{41210195-6FF7-43FA-ABA9-E6CFC9F530E4}"/>
    <cellStyle name="Percent 3 6 14 9 2 2" xfId="53974" xr:uid="{57131172-99D8-44EC-94EC-A3087B9323AB}"/>
    <cellStyle name="Percent 3 6 14 9 3" xfId="53975" xr:uid="{F41965D6-E987-4189-A358-D9BF1540ED8F}"/>
    <cellStyle name="Percent 3 6 14 9 4" xfId="53973" xr:uid="{62C1686E-0431-4E58-AE5D-08319CC5CD8F}"/>
    <cellStyle name="Percent 3 6 14 9 5" xfId="34070" xr:uid="{79DB5771-0EB9-4FFD-B7EF-E5365A715CF7}"/>
    <cellStyle name="Percent 3 6 15" xfId="6971" xr:uid="{D12E7BBA-7118-41D4-BF1C-6CD59AC291DA}"/>
    <cellStyle name="Percent 3 6 15 10" xfId="34073" xr:uid="{46E40C66-DB6D-4371-90AA-690C70E175B1}"/>
    <cellStyle name="Percent 3 6 15 10 2" xfId="53977" xr:uid="{7E9BDEE7-9577-449B-8E48-A9E3C714AB40}"/>
    <cellStyle name="Percent 3 6 15 11" xfId="34074" xr:uid="{DC4D2920-89C9-4882-840A-1D14D24D28BB}"/>
    <cellStyle name="Percent 3 6 15 11 2" xfId="53978" xr:uid="{ED2B050E-8B2B-40BD-82C0-057588F1DAE8}"/>
    <cellStyle name="Percent 3 6 15 12" xfId="34072" xr:uid="{C9DCB461-DED9-4DCB-8A70-6662CD882712}"/>
    <cellStyle name="Percent 3 6 15 12 2" xfId="53979" xr:uid="{018C4923-CF54-4D2D-BB61-7E3C10FFD915}"/>
    <cellStyle name="Percent 3 6 15 13" xfId="53980" xr:uid="{ADAA0794-E90E-4192-BA2D-312576873389}"/>
    <cellStyle name="Percent 3 6 15 14" xfId="53981" xr:uid="{8BAF4711-7254-4AB8-B703-96AF52F300D4}"/>
    <cellStyle name="Percent 3 6 15 15" xfId="53982" xr:uid="{F51C041C-A2C2-43F2-9153-97CAA1B4F126}"/>
    <cellStyle name="Percent 3 6 15 16" xfId="53976" xr:uid="{3F71AB29-A78D-4C87-965B-AB7A732DD4EF}"/>
    <cellStyle name="Percent 3 6 15 2" xfId="13289" xr:uid="{56DB06E8-57B1-4E19-AD11-3C2C0B55648A}"/>
    <cellStyle name="Percent 3 6 15 2 2" xfId="34076" xr:uid="{D5E32B07-4CE9-4442-A7E6-35F2DFABAC7D}"/>
    <cellStyle name="Percent 3 6 15 2 2 2" xfId="34077" xr:uid="{DC0BBD9D-A03A-43A3-9C8B-0907D87C0463}"/>
    <cellStyle name="Percent 3 6 15 2 2 2 2" xfId="53985" xr:uid="{E553C758-9F4A-4F68-83B9-D312FD427CE2}"/>
    <cellStyle name="Percent 3 6 15 2 2 3" xfId="53986" xr:uid="{45D9965A-66FD-4607-A212-D3F7DC4EFA27}"/>
    <cellStyle name="Percent 3 6 15 2 2 4" xfId="53984" xr:uid="{AE246F9B-E8F4-44AE-A554-017D83823058}"/>
    <cellStyle name="Percent 3 6 15 2 3" xfId="34078" xr:uid="{310B1147-6DCF-44B9-8168-413A9BBE5242}"/>
    <cellStyle name="Percent 3 6 15 2 3 2" xfId="34079" xr:uid="{70A4C15D-0627-481E-B2C2-9F919F442042}"/>
    <cellStyle name="Percent 3 6 15 2 3 2 2" xfId="53988" xr:uid="{42DB6E2A-8202-4AE2-8B44-56359F0FAB8D}"/>
    <cellStyle name="Percent 3 6 15 2 3 3" xfId="53989" xr:uid="{C65D36BB-6EDE-4A54-942E-288A99BFA4AF}"/>
    <cellStyle name="Percent 3 6 15 2 3 4" xfId="53987" xr:uid="{AC56F727-BB97-49FB-A8DB-9A877895BC12}"/>
    <cellStyle name="Percent 3 6 15 2 4" xfId="34080" xr:uid="{6BB75C51-03BF-457E-BFBC-48A38A10B601}"/>
    <cellStyle name="Percent 3 6 15 2 4 2" xfId="53990" xr:uid="{9F9ABC04-1E2F-4FEF-81D2-C0F2884258F0}"/>
    <cellStyle name="Percent 3 6 15 2 5" xfId="34081" xr:uid="{ABC1E8EE-B230-45BB-9AEB-54D83FF5B585}"/>
    <cellStyle name="Percent 3 6 15 2 5 2" xfId="53991" xr:uid="{CD965005-E875-415A-A46C-D50F12AEF8E5}"/>
    <cellStyle name="Percent 3 6 15 2 6" xfId="53992" xr:uid="{5486BA6F-C12D-46C0-8BA5-6ABA7239D81E}"/>
    <cellStyle name="Percent 3 6 15 2 7" xfId="53983" xr:uid="{09C030DC-A116-47F0-9E65-ACC196AEF9F3}"/>
    <cellStyle name="Percent 3 6 15 2 8" xfId="34075" xr:uid="{734B967D-31B8-4500-8CE7-BB39CBF993D0}"/>
    <cellStyle name="Percent 3 6 15 3" xfId="13290" xr:uid="{DB9E8C41-0103-4F70-9E19-ADB6A9398D0C}"/>
    <cellStyle name="Percent 3 6 15 3 2" xfId="34083" xr:uid="{B4911235-0F76-4F93-8A90-E7CB92F05D9F}"/>
    <cellStyle name="Percent 3 6 15 3 2 2" xfId="34084" xr:uid="{DC7EAAEB-1BF5-43A1-B737-0DC5F251FBCE}"/>
    <cellStyle name="Percent 3 6 15 3 2 2 2" xfId="53995" xr:uid="{FF3B9460-DFB5-418A-94CC-8C05EEF77D56}"/>
    <cellStyle name="Percent 3 6 15 3 2 3" xfId="53996" xr:uid="{A4AFCBEE-0E80-4B67-9752-44DCB57B85A7}"/>
    <cellStyle name="Percent 3 6 15 3 2 4" xfId="53994" xr:uid="{A145352D-7EE6-4CA2-AFED-2F0A15E2D9AF}"/>
    <cellStyle name="Percent 3 6 15 3 3" xfId="34085" xr:uid="{028F5845-6FD0-4A45-A616-FE247943947B}"/>
    <cellStyle name="Percent 3 6 15 3 3 2" xfId="34086" xr:uid="{51DBE61F-2C2D-48A9-8E70-ECE3FFD5532F}"/>
    <cellStyle name="Percent 3 6 15 3 3 2 2" xfId="53998" xr:uid="{0D7782E9-D211-4394-BB26-A2A81A555222}"/>
    <cellStyle name="Percent 3 6 15 3 3 3" xfId="53999" xr:uid="{01B4EC4F-1941-4C5E-BEB9-C5A636851813}"/>
    <cellStyle name="Percent 3 6 15 3 3 4" xfId="53997" xr:uid="{83413A4C-0B88-4F72-9365-325FDFC5E688}"/>
    <cellStyle name="Percent 3 6 15 3 4" xfId="34087" xr:uid="{323CEF3B-089A-49FC-B8D3-3BD696F2AE2F}"/>
    <cellStyle name="Percent 3 6 15 3 4 2" xfId="54000" xr:uid="{E7827B3F-F7CC-410E-BBD9-21CFC5A4C06E}"/>
    <cellStyle name="Percent 3 6 15 3 5" xfId="54001" xr:uid="{75386723-C5E2-482D-AE2B-5ADFEF0F0C8B}"/>
    <cellStyle name="Percent 3 6 15 3 6" xfId="53993" xr:uid="{E6712F1F-20EE-4A15-A79F-2D61C9665134}"/>
    <cellStyle name="Percent 3 6 15 3 7" xfId="34082" xr:uid="{55C05D0D-E8D0-4461-AE3D-F314F88E7E8C}"/>
    <cellStyle name="Percent 3 6 15 4" xfId="13291" xr:uid="{D9551141-41EB-4AE5-9A1F-08DD4D794A14}"/>
    <cellStyle name="Percent 3 6 15 4 2" xfId="34089" xr:uid="{0409F105-B480-4161-B9A2-C51E0ADE5705}"/>
    <cellStyle name="Percent 3 6 15 4 2 2" xfId="34090" xr:uid="{79A32621-CBD4-48A3-B892-49387A0C06F0}"/>
    <cellStyle name="Percent 3 6 15 4 2 2 2" xfId="54004" xr:uid="{0EAD6AFD-18C0-44B5-8F99-5CF0E48BDC6F}"/>
    <cellStyle name="Percent 3 6 15 4 2 3" xfId="54005" xr:uid="{5D79C87F-7069-4BE8-AA42-DF37CF211728}"/>
    <cellStyle name="Percent 3 6 15 4 2 4" xfId="54003" xr:uid="{9355DF38-871E-46E4-86D1-BADBD1FB67A1}"/>
    <cellStyle name="Percent 3 6 15 4 3" xfId="34091" xr:uid="{716CA9ED-FC09-4B58-906C-EA330E10D8FB}"/>
    <cellStyle name="Percent 3 6 15 4 3 2" xfId="34092" xr:uid="{9618FE68-B111-40C9-992A-817357AFCDD1}"/>
    <cellStyle name="Percent 3 6 15 4 3 2 2" xfId="54007" xr:uid="{E15BFBC0-7ADE-4ED5-A1A9-0CE4195FA611}"/>
    <cellStyle name="Percent 3 6 15 4 3 3" xfId="54008" xr:uid="{FD37833F-4A82-41BA-A1D0-FC1E490B6B3D}"/>
    <cellStyle name="Percent 3 6 15 4 3 4" xfId="54006" xr:uid="{670D1E55-779B-4F59-8B59-0821C2163FD1}"/>
    <cellStyle name="Percent 3 6 15 4 4" xfId="34093" xr:uid="{DC708914-CF1A-4869-BCCC-FA7D090CC605}"/>
    <cellStyle name="Percent 3 6 15 4 4 2" xfId="54009" xr:uid="{69C3843B-ACAD-4340-BEC2-99FF3154529A}"/>
    <cellStyle name="Percent 3 6 15 4 5" xfId="54010" xr:uid="{F8E4626A-1BE6-424E-91EB-020F19BF5308}"/>
    <cellStyle name="Percent 3 6 15 4 6" xfId="54002" xr:uid="{3FDBA23A-56EA-4876-8B40-5CBB2E1F216E}"/>
    <cellStyle name="Percent 3 6 15 4 7" xfId="34088" xr:uid="{57CD12E2-C89E-4676-A9B2-8E49803FED03}"/>
    <cellStyle name="Percent 3 6 15 5" xfId="13292" xr:uid="{2F36A4CD-3105-44AC-8C39-11CCC512C470}"/>
    <cellStyle name="Percent 3 6 15 5 2" xfId="34095" xr:uid="{3065B452-D5C4-46B7-A9D0-1C9BEBB7A900}"/>
    <cellStyle name="Percent 3 6 15 5 2 2" xfId="34096" xr:uid="{94E3FF02-57B2-4F85-87BD-5336A516BE4C}"/>
    <cellStyle name="Percent 3 6 15 5 2 2 2" xfId="54013" xr:uid="{54E61D8B-3D59-450B-8779-FE1F5BDD71C6}"/>
    <cellStyle name="Percent 3 6 15 5 2 3" xfId="54014" xr:uid="{01FB560C-C8B9-4256-8F82-C2B4909CDD3D}"/>
    <cellStyle name="Percent 3 6 15 5 2 4" xfId="54012" xr:uid="{5BB80399-AB87-461A-B5DD-284FB5BE3187}"/>
    <cellStyle name="Percent 3 6 15 5 3" xfId="34097" xr:uid="{51DFED9B-64B8-4F92-BFF5-9F86B1D94A7A}"/>
    <cellStyle name="Percent 3 6 15 5 3 2" xfId="34098" xr:uid="{FB86F44B-5FF4-4014-8605-2A0B91F44109}"/>
    <cellStyle name="Percent 3 6 15 5 3 2 2" xfId="54016" xr:uid="{A23C2359-5C1A-4DAB-A490-690594A8E0DA}"/>
    <cellStyle name="Percent 3 6 15 5 3 3" xfId="54017" xr:uid="{78E5E352-3DD2-4AE2-9297-A7C7098B3DE3}"/>
    <cellStyle name="Percent 3 6 15 5 3 4" xfId="54015" xr:uid="{A27BD38F-57B1-4099-BF67-B9BCF57BC615}"/>
    <cellStyle name="Percent 3 6 15 5 4" xfId="34099" xr:uid="{2B0D77F0-16CB-48C9-910D-19340D7CD6ED}"/>
    <cellStyle name="Percent 3 6 15 5 4 2" xfId="34100" xr:uid="{08DFAD0C-331A-4B9D-AED1-D0A72A61CAEC}"/>
    <cellStyle name="Percent 3 6 15 5 4 2 2" xfId="54019" xr:uid="{303AFE3F-EEB0-4C39-9764-5EC30143FB9F}"/>
    <cellStyle name="Percent 3 6 15 5 4 3" xfId="54020" xr:uid="{CCFD6582-6DD2-49FF-933C-6C601786DDC1}"/>
    <cellStyle name="Percent 3 6 15 5 4 4" xfId="54018" xr:uid="{5D29852F-7BF8-4FE4-8571-0FB8A9CC0C27}"/>
    <cellStyle name="Percent 3 6 15 5 5" xfId="34101" xr:uid="{875C9F39-F84D-45C6-8A40-46BA26692DA0}"/>
    <cellStyle name="Percent 3 6 15 5 5 2" xfId="54021" xr:uid="{E745EF66-D243-40B4-9D22-76F1D97B31DB}"/>
    <cellStyle name="Percent 3 6 15 5 6" xfId="54022" xr:uid="{49A47970-8B5E-4BC7-90A5-EBD62C511D6B}"/>
    <cellStyle name="Percent 3 6 15 5 7" xfId="54011" xr:uid="{1DA5B2F4-D09A-43B0-A27B-23F7159C620E}"/>
    <cellStyle name="Percent 3 6 15 5 8" xfId="34094" xr:uid="{A764E4E3-0846-4400-AAA1-9B3C2D45B12E}"/>
    <cellStyle name="Percent 3 6 15 6" xfId="13293" xr:uid="{AA0D3C2B-6FB6-4C54-99C2-FC4129FBF4C4}"/>
    <cellStyle name="Percent 3 6 15 6 2" xfId="34103" xr:uid="{F92C5FAF-1389-4491-96C0-A656D0BB0353}"/>
    <cellStyle name="Percent 3 6 15 6 2 2" xfId="34104" xr:uid="{36257C95-C2E1-4524-80BE-12B69E4E08A9}"/>
    <cellStyle name="Percent 3 6 15 6 2 2 2" xfId="54025" xr:uid="{74B437C7-08AF-4C4F-8E2C-0B612A1E0B53}"/>
    <cellStyle name="Percent 3 6 15 6 2 3" xfId="54026" xr:uid="{7D096858-24B2-457F-A4AB-F6A98E5D3D30}"/>
    <cellStyle name="Percent 3 6 15 6 2 4" xfId="54024" xr:uid="{ADBD942C-157E-4EE0-BF99-9A3CA8BFB2B5}"/>
    <cellStyle name="Percent 3 6 15 6 3" xfId="34105" xr:uid="{FF5870CE-0C57-4A41-85B7-9FBE7E63BBC6}"/>
    <cellStyle name="Percent 3 6 15 6 3 2" xfId="34106" xr:uid="{6656AF73-4253-4294-AFCC-F6C642146732}"/>
    <cellStyle name="Percent 3 6 15 6 3 2 2" xfId="54028" xr:uid="{44A467DE-29D7-497B-9569-ED8065D08D38}"/>
    <cellStyle name="Percent 3 6 15 6 3 3" xfId="54029" xr:uid="{54ADA8A4-4EFF-4F2A-ABDE-B48B8FF4796C}"/>
    <cellStyle name="Percent 3 6 15 6 3 4" xfId="54027" xr:uid="{3B09CE02-7CEC-484C-86AF-CE6C9A88E777}"/>
    <cellStyle name="Percent 3 6 15 6 4" xfId="34107" xr:uid="{E344AB5A-92F8-4EB5-9BAB-D2AC1F8C1006}"/>
    <cellStyle name="Percent 3 6 15 6 4 2" xfId="54030" xr:uid="{B8E5B18A-6CF8-4FFA-99CC-71245EA78826}"/>
    <cellStyle name="Percent 3 6 15 6 5" xfId="54031" xr:uid="{7B0C8332-768A-455A-8B28-4602A733E718}"/>
    <cellStyle name="Percent 3 6 15 6 6" xfId="54023" xr:uid="{C30DB08B-5F82-4352-B3C5-E3819D76B65F}"/>
    <cellStyle name="Percent 3 6 15 6 7" xfId="34102" xr:uid="{4B64781B-9282-4DC0-A255-6E447E06A117}"/>
    <cellStyle name="Percent 3 6 15 7" xfId="15906" xr:uid="{456FBC0E-7285-42FA-981F-98939D8BCDA1}"/>
    <cellStyle name="Percent 3 6 15 7 2" xfId="34109" xr:uid="{A0CFDC5A-4A7A-4D3E-AA56-E723E9E5B916}"/>
    <cellStyle name="Percent 3 6 15 7 2 2" xfId="54033" xr:uid="{98748747-71EA-4544-ADF6-A8AA51DAEEC6}"/>
    <cellStyle name="Percent 3 6 15 7 3" xfId="54034" xr:uid="{44B9B0E6-5C74-4FD0-99BD-ACCB82D2932C}"/>
    <cellStyle name="Percent 3 6 15 7 4" xfId="54032" xr:uid="{10B53A89-EAB5-486D-8466-326D4916754D}"/>
    <cellStyle name="Percent 3 6 15 7 5" xfId="34108" xr:uid="{9A72925D-E450-4A30-B915-68D7611EE03A}"/>
    <cellStyle name="Percent 3 6 15 8" xfId="15777" xr:uid="{93CA28A7-73B9-4E9A-9B1F-5782F2668E98}"/>
    <cellStyle name="Percent 3 6 15 8 2" xfId="34111" xr:uid="{BE4CA503-67DC-4B09-A486-8083DACB24DE}"/>
    <cellStyle name="Percent 3 6 15 8 2 2" xfId="54036" xr:uid="{35DD8543-ADB6-4201-A0FD-54A8C25494FC}"/>
    <cellStyle name="Percent 3 6 15 8 3" xfId="54037" xr:uid="{C4DCCB79-B0C4-492B-A3F2-3D7AD878A1D4}"/>
    <cellStyle name="Percent 3 6 15 8 4" xfId="54035" xr:uid="{F7AD5532-8F4E-412E-AF69-5CFB0BC0F62E}"/>
    <cellStyle name="Percent 3 6 15 8 5" xfId="34110" xr:uid="{B6B26A09-F0A6-44C3-A224-D162908070C3}"/>
    <cellStyle name="Percent 3 6 15 9" xfId="11931" xr:uid="{29469078-8E7A-42DB-9F54-86C6CA1A8114}"/>
    <cellStyle name="Percent 3 6 15 9 2" xfId="34113" xr:uid="{5F831A45-103B-4F89-B26F-1C05C0B1E6A8}"/>
    <cellStyle name="Percent 3 6 15 9 2 2" xfId="54039" xr:uid="{7C5159F7-4617-42E7-AD5C-55FB421A474E}"/>
    <cellStyle name="Percent 3 6 15 9 3" xfId="54040" xr:uid="{08E6C3B9-C7B4-43B1-9DD8-909CC90C1126}"/>
    <cellStyle name="Percent 3 6 15 9 4" xfId="54038" xr:uid="{A84A4E75-E5AC-4C7B-9BEF-829E0A93BEFD}"/>
    <cellStyle name="Percent 3 6 15 9 5" xfId="34112" xr:uid="{F81C241B-74BD-40DC-BCA9-4B77E1EBAE6D}"/>
    <cellStyle name="Percent 3 6 16" xfId="13294" xr:uid="{13AA0C57-555F-4E4A-9796-EFDADDFE89C9}"/>
    <cellStyle name="Percent 3 6 16 2" xfId="34115" xr:uid="{B3F03A0D-72A8-4060-B727-03CF39357127}"/>
    <cellStyle name="Percent 3 6 16 2 2" xfId="34116" xr:uid="{0F968797-43B1-4E9B-9371-3EB3FFD9B60E}"/>
    <cellStyle name="Percent 3 6 16 2 2 2" xfId="54043" xr:uid="{E5F8DB2A-F17F-4C41-824A-9B8155DEDCA6}"/>
    <cellStyle name="Percent 3 6 16 2 3" xfId="54044" xr:uid="{B0849107-119D-4104-9282-490C3DCBD52E}"/>
    <cellStyle name="Percent 3 6 16 2 4" xfId="54042" xr:uid="{74EE2832-F7BA-4986-B07F-2325A62727CF}"/>
    <cellStyle name="Percent 3 6 16 3" xfId="34117" xr:uid="{61C09D65-FCC4-48E0-9D96-534DE46E6DC0}"/>
    <cellStyle name="Percent 3 6 16 3 2" xfId="34118" xr:uid="{8A7394E3-68EB-42DB-9A83-32D1432039C7}"/>
    <cellStyle name="Percent 3 6 16 3 2 2" xfId="54046" xr:uid="{2C7EAA5A-EDD3-470E-9945-E576D2DA0F29}"/>
    <cellStyle name="Percent 3 6 16 3 3" xfId="54047" xr:uid="{9AC41639-4C74-4EF1-93B2-2AB67472C3B3}"/>
    <cellStyle name="Percent 3 6 16 3 4" xfId="54045" xr:uid="{230A123C-BF14-4300-AF5F-2F0F947E8B64}"/>
    <cellStyle name="Percent 3 6 16 4" xfId="34119" xr:uid="{C2AC1497-7213-4C4D-97F6-47A9885EEB71}"/>
    <cellStyle name="Percent 3 6 16 4 2" xfId="54048" xr:uid="{564FE451-7E99-450E-BA9C-08CDDF72E62D}"/>
    <cellStyle name="Percent 3 6 16 5" xfId="34120" xr:uid="{8E8F19AC-73D0-42BB-8C78-558BB0C82F0E}"/>
    <cellStyle name="Percent 3 6 16 5 2" xfId="54049" xr:uid="{B25C2A06-50D6-4FF6-BA2C-0ABF0F37ED97}"/>
    <cellStyle name="Percent 3 6 16 6" xfId="54050" xr:uid="{D2B683C4-304D-4F4D-B776-4CD7987B2E4E}"/>
    <cellStyle name="Percent 3 6 16 7" xfId="54041" xr:uid="{9E0B0EAC-9240-41A0-95D4-AF53EB13C3B2}"/>
    <cellStyle name="Percent 3 6 16 8" xfId="34114" xr:uid="{81C73315-CEA9-4411-A1A1-861E353844FD}"/>
    <cellStyle name="Percent 3 6 17" xfId="13295" xr:uid="{746A1C28-81A3-49D0-8109-71BFE9718683}"/>
    <cellStyle name="Percent 3 6 17 2" xfId="34122" xr:uid="{10C955FA-B96E-405C-96CD-DA133257092F}"/>
    <cellStyle name="Percent 3 6 17 2 2" xfId="34123" xr:uid="{306A2D69-E6B9-437E-A4DE-9FF27C279BF0}"/>
    <cellStyle name="Percent 3 6 17 2 2 2" xfId="54053" xr:uid="{95CFFD35-75EB-4A85-8B1E-50D51C750805}"/>
    <cellStyle name="Percent 3 6 17 2 3" xfId="54054" xr:uid="{326EE8BF-409D-46A5-A69F-7B899346B7B5}"/>
    <cellStyle name="Percent 3 6 17 2 4" xfId="54052" xr:uid="{FF429132-EBD3-4DF2-9588-EA998F8C598C}"/>
    <cellStyle name="Percent 3 6 17 3" xfId="34124" xr:uid="{6D9C969B-A8FA-4C7D-94DA-A8972DD92D5D}"/>
    <cellStyle name="Percent 3 6 17 3 2" xfId="34125" xr:uid="{A9272652-A4E2-486B-BC91-117B462F9D6C}"/>
    <cellStyle name="Percent 3 6 17 3 2 2" xfId="54056" xr:uid="{E42815D2-9A9B-4996-8828-FBABC6A12816}"/>
    <cellStyle name="Percent 3 6 17 3 3" xfId="54057" xr:uid="{022DA155-7AC7-4780-94F7-6061F469D965}"/>
    <cellStyle name="Percent 3 6 17 3 4" xfId="54055" xr:uid="{6301B7B5-2984-4A67-9684-FA8541AC4257}"/>
    <cellStyle name="Percent 3 6 17 4" xfId="34126" xr:uid="{D7DC6580-6311-4186-B497-C60C5089FFFD}"/>
    <cellStyle name="Percent 3 6 17 4 2" xfId="54058" xr:uid="{0FFD6833-D631-4FE6-8A56-636A9ECD327C}"/>
    <cellStyle name="Percent 3 6 17 5" xfId="54059" xr:uid="{E2E28B5A-1416-4755-92E1-5B9690D5358D}"/>
    <cellStyle name="Percent 3 6 17 6" xfId="54051" xr:uid="{22D1495F-6893-4170-8591-CAD0E401193E}"/>
    <cellStyle name="Percent 3 6 17 7" xfId="34121" xr:uid="{6769F0A1-E884-443A-9D85-5F6B0D28E487}"/>
    <cellStyle name="Percent 3 6 18" xfId="13296" xr:uid="{545E5542-C7B6-41CD-AAEB-91CF7E692E02}"/>
    <cellStyle name="Percent 3 6 18 2" xfId="34128" xr:uid="{E56DCD2C-1E26-4C90-BED3-2EF573A2CB97}"/>
    <cellStyle name="Percent 3 6 18 2 2" xfId="34129" xr:uid="{ABB2D2CB-61C3-485C-923B-83142DF079D5}"/>
    <cellStyle name="Percent 3 6 18 2 2 2" xfId="54062" xr:uid="{BC7C7A43-3810-4E55-947A-65B6C7F6AB75}"/>
    <cellStyle name="Percent 3 6 18 2 3" xfId="54063" xr:uid="{A9FE0C73-A403-4AD5-97E8-879A159C482D}"/>
    <cellStyle name="Percent 3 6 18 2 4" xfId="54061" xr:uid="{E1CE38BE-2FE0-4211-87DD-7811ABC40EA6}"/>
    <cellStyle name="Percent 3 6 18 3" xfId="34130" xr:uid="{1E5E74B8-357A-4E49-9306-029B6D01CE62}"/>
    <cellStyle name="Percent 3 6 18 3 2" xfId="34131" xr:uid="{9D60D649-C38E-4E28-AC45-87EB1829E54E}"/>
    <cellStyle name="Percent 3 6 18 3 2 2" xfId="54065" xr:uid="{E5234731-4A2F-47F8-86E1-4CCD380E4A43}"/>
    <cellStyle name="Percent 3 6 18 3 3" xfId="54066" xr:uid="{EABE7D5D-AA1B-42F7-8A30-356C4FDFEBD9}"/>
    <cellStyle name="Percent 3 6 18 3 4" xfId="54064" xr:uid="{364BE2FE-1F6E-4631-A3D1-468F8A66F2EA}"/>
    <cellStyle name="Percent 3 6 18 4" xfId="34132" xr:uid="{CF9AFB35-DCB9-443C-AE53-06FC035DA5F3}"/>
    <cellStyle name="Percent 3 6 18 4 2" xfId="54067" xr:uid="{35585509-550D-449F-9995-4C8192C5D4C5}"/>
    <cellStyle name="Percent 3 6 18 5" xfId="54068" xr:uid="{A644C75C-37CD-4E86-9E43-B9DA086A31BB}"/>
    <cellStyle name="Percent 3 6 18 6" xfId="54060" xr:uid="{C45B990F-E0C2-4E18-978A-68D2A2AB46D7}"/>
    <cellStyle name="Percent 3 6 18 7" xfId="34127" xr:uid="{3CF2B899-2AAB-4B97-B914-9F5535C89159}"/>
    <cellStyle name="Percent 3 6 19" xfId="13297" xr:uid="{FEF7223E-8ABB-4A8A-9023-A2BF4EA0846E}"/>
    <cellStyle name="Percent 3 6 19 2" xfId="34134" xr:uid="{14B8E0DE-8D0F-4E72-9BD3-933B244DD058}"/>
    <cellStyle name="Percent 3 6 19 2 2" xfId="34135" xr:uid="{36AA92BB-AA29-4434-8AAB-304367F14FA7}"/>
    <cellStyle name="Percent 3 6 19 2 2 2" xfId="54071" xr:uid="{94014848-F541-43CF-8532-76003429EA0D}"/>
    <cellStyle name="Percent 3 6 19 2 3" xfId="54072" xr:uid="{34412B86-4C4C-4C3C-B576-F46CD61F24D6}"/>
    <cellStyle name="Percent 3 6 19 2 4" xfId="54070" xr:uid="{23379B69-8892-4E51-AB1F-A3E6ADEC96F6}"/>
    <cellStyle name="Percent 3 6 19 3" xfId="34136" xr:uid="{DA9957E0-0BB6-454D-A420-06EC31690FDD}"/>
    <cellStyle name="Percent 3 6 19 3 2" xfId="34137" xr:uid="{975EE2AC-2935-49DC-95B5-B1665A1D14C1}"/>
    <cellStyle name="Percent 3 6 19 3 2 2" xfId="54074" xr:uid="{18E754D7-4CA1-41FB-BBF7-48C30A21D27D}"/>
    <cellStyle name="Percent 3 6 19 3 3" xfId="54075" xr:uid="{11E4B832-D99D-427E-A1E3-06C43A94C553}"/>
    <cellStyle name="Percent 3 6 19 3 4" xfId="54073" xr:uid="{884C61F3-4431-456C-A67F-2012DF1B26B1}"/>
    <cellStyle name="Percent 3 6 19 4" xfId="34138" xr:uid="{786BE60C-00AB-4EE6-912B-6E21FF213CA9}"/>
    <cellStyle name="Percent 3 6 19 4 2" xfId="34139" xr:uid="{D2C9CAE2-9415-4B94-A530-48B3441D157E}"/>
    <cellStyle name="Percent 3 6 19 4 2 2" xfId="54077" xr:uid="{7C07CE93-55FC-4FBD-9585-0F6C6F2EC0CA}"/>
    <cellStyle name="Percent 3 6 19 4 3" xfId="54078" xr:uid="{A1FC1B43-B089-4948-91DF-574CB306127D}"/>
    <cellStyle name="Percent 3 6 19 4 4" xfId="54076" xr:uid="{34C644D6-AADF-4933-A5FD-D241FCA8E828}"/>
    <cellStyle name="Percent 3 6 19 5" xfId="34140" xr:uid="{69E4424F-B977-4D44-99BB-862CABE12A18}"/>
    <cellStyle name="Percent 3 6 19 5 2" xfId="54079" xr:uid="{D163A2FE-1803-4DED-B32B-3106C009EE60}"/>
    <cellStyle name="Percent 3 6 19 6" xfId="54080" xr:uid="{5B0C6E1A-5BC0-49BF-BF3A-7CE98229BB29}"/>
    <cellStyle name="Percent 3 6 19 7" xfId="54069" xr:uid="{DB7E084C-E3C3-459D-84EC-52F383C5AD94}"/>
    <cellStyle name="Percent 3 6 19 8" xfId="34133" xr:uid="{1D465ACF-A0C7-415D-BED5-5F6FE2AC703F}"/>
    <cellStyle name="Percent 3 6 2" xfId="2879" xr:uid="{D7820079-F27D-4A8F-BC92-000164573902}"/>
    <cellStyle name="Percent 3 6 2 10" xfId="34142" xr:uid="{93EF71A0-B71C-41D8-944D-EE0FFAE5AA78}"/>
    <cellStyle name="Percent 3 6 2 10 2" xfId="54082" xr:uid="{C0815B1D-A654-4E10-B92F-EEC9214DE485}"/>
    <cellStyle name="Percent 3 6 2 11" xfId="34143" xr:uid="{76E97E5F-6D2C-43E2-82B8-FFB44A4E8F33}"/>
    <cellStyle name="Percent 3 6 2 11 2" xfId="54083" xr:uid="{ABA914DD-1247-40E6-B0C7-9EEF44F9830B}"/>
    <cellStyle name="Percent 3 6 2 12" xfId="34141" xr:uid="{E8E62427-69CB-4690-82D5-FD2E188FD87F}"/>
    <cellStyle name="Percent 3 6 2 12 2" xfId="54084" xr:uid="{B6C1B506-A0C2-41A9-AEF1-5211808D44EB}"/>
    <cellStyle name="Percent 3 6 2 13" xfId="31130" xr:uid="{6D066897-70B0-4438-8A4F-EC201513379C}"/>
    <cellStyle name="Percent 3 6 2 13 2" xfId="54085" xr:uid="{77EF7EA7-BF66-47E1-B082-37B954021B36}"/>
    <cellStyle name="Percent 3 6 2 14" xfId="54086" xr:uid="{8A23E43B-6492-4C14-9FCF-A2B597D46CDF}"/>
    <cellStyle name="Percent 3 6 2 15" xfId="54087" xr:uid="{00822456-318A-40C6-A2D4-56FBEE6201E8}"/>
    <cellStyle name="Percent 3 6 2 16" xfId="54081" xr:uid="{1BD9C50C-B1EA-4D42-80E4-3CE8FD32953C}"/>
    <cellStyle name="Percent 3 6 2 2" xfId="13298" xr:uid="{C09072B4-9428-445D-8212-A82FE0817C9A}"/>
    <cellStyle name="Percent 3 6 2 2 2" xfId="34145" xr:uid="{041BAE36-FF1F-4968-9E28-9724B6448107}"/>
    <cellStyle name="Percent 3 6 2 2 2 2" xfId="34146" xr:uid="{A7CBFAD5-59B7-4E9F-9B92-FE9BED4FF3B6}"/>
    <cellStyle name="Percent 3 6 2 2 2 2 2" xfId="54090" xr:uid="{81A77DEA-A90F-47ED-A2EE-B1C24F3FB129}"/>
    <cellStyle name="Percent 3 6 2 2 2 3" xfId="54091" xr:uid="{C2E81863-0CE9-470A-BA42-15D7762C7353}"/>
    <cellStyle name="Percent 3 6 2 2 2 4" xfId="54089" xr:uid="{EAE77C77-18F2-48E1-BFE5-CFD247591466}"/>
    <cellStyle name="Percent 3 6 2 2 3" xfId="34147" xr:uid="{47AAA968-4BE0-4389-A102-734BAF68D92C}"/>
    <cellStyle name="Percent 3 6 2 2 3 2" xfId="34148" xr:uid="{2100AA46-48CA-40B1-B8DB-31B662A74F4F}"/>
    <cellStyle name="Percent 3 6 2 2 3 2 2" xfId="54093" xr:uid="{0E56109E-19B7-4BDB-8D15-C65006CDD049}"/>
    <cellStyle name="Percent 3 6 2 2 3 3" xfId="54094" xr:uid="{54C47CA0-7184-4CC6-81B9-9556490B372A}"/>
    <cellStyle name="Percent 3 6 2 2 3 4" xfId="54092" xr:uid="{6BB55A5F-5985-478E-AA1C-27B919C47DF6}"/>
    <cellStyle name="Percent 3 6 2 2 4" xfId="34149" xr:uid="{AC2F84D1-9A14-4BD1-A643-DD32E13D0DFD}"/>
    <cellStyle name="Percent 3 6 2 2 4 2" xfId="54095" xr:uid="{CAD31B82-943C-4336-8365-3B33C71A5D9F}"/>
    <cellStyle name="Percent 3 6 2 2 5" xfId="34150" xr:uid="{D699006D-4EA5-4D75-B066-868884990798}"/>
    <cellStyle name="Percent 3 6 2 2 5 2" xfId="54096" xr:uid="{BBB9C714-2312-4E45-95A2-3F01AC6C607D}"/>
    <cellStyle name="Percent 3 6 2 2 6" xfId="54097" xr:uid="{32AB29EF-94BD-41DF-B88C-60935F32B011}"/>
    <cellStyle name="Percent 3 6 2 2 7" xfId="54088" xr:uid="{25FE62FB-59EF-455F-8EB0-1EC6390EAD31}"/>
    <cellStyle name="Percent 3 6 2 2 8" xfId="34144" xr:uid="{6E1DD8F6-1DEE-4850-BE48-FF814E02F280}"/>
    <cellStyle name="Percent 3 6 2 3" xfId="13299" xr:uid="{8EBF5974-E1EB-4EDD-9C53-6882C0D81D6D}"/>
    <cellStyle name="Percent 3 6 2 3 2" xfId="34152" xr:uid="{00778B20-096B-466C-A89C-E5A2A3628AE8}"/>
    <cellStyle name="Percent 3 6 2 3 2 2" xfId="34153" xr:uid="{AFBEC48D-4813-4097-9D49-9F231DCE3C51}"/>
    <cellStyle name="Percent 3 6 2 3 2 2 2" xfId="54100" xr:uid="{C518DBB3-30E2-4738-B199-CF0A0B965D70}"/>
    <cellStyle name="Percent 3 6 2 3 2 3" xfId="54101" xr:uid="{5325CFB8-B1ED-4FB9-B485-DBE6EA1EDD73}"/>
    <cellStyle name="Percent 3 6 2 3 2 4" xfId="54099" xr:uid="{EAB53FB0-B882-4135-B531-3578C529BE9B}"/>
    <cellStyle name="Percent 3 6 2 3 3" xfId="34154" xr:uid="{F01380C5-24E6-403A-B703-CABD4C399845}"/>
    <cellStyle name="Percent 3 6 2 3 3 2" xfId="34155" xr:uid="{CD35CDFF-110B-40CA-BBAE-1532D6E84CE2}"/>
    <cellStyle name="Percent 3 6 2 3 3 2 2" xfId="54103" xr:uid="{D8A9699A-C5A0-4DEA-9886-4BC524B0785A}"/>
    <cellStyle name="Percent 3 6 2 3 3 3" xfId="54104" xr:uid="{9C5ABE7B-B203-4D84-99F1-B919086D3728}"/>
    <cellStyle name="Percent 3 6 2 3 3 4" xfId="54102" xr:uid="{EB131FE4-2268-482B-BC26-3DEF88728458}"/>
    <cellStyle name="Percent 3 6 2 3 4" xfId="34156" xr:uid="{D4EDE069-AF3E-4087-8D13-EEBC77F240B0}"/>
    <cellStyle name="Percent 3 6 2 3 4 2" xfId="54105" xr:uid="{16BC3B49-604C-4771-8F54-6A0BDAC16699}"/>
    <cellStyle name="Percent 3 6 2 3 5" xfId="54106" xr:uid="{042F7309-0DE7-440C-91F7-0DDD123FAAF2}"/>
    <cellStyle name="Percent 3 6 2 3 6" xfId="54098" xr:uid="{54E3AEED-F453-45F6-80D5-BAE4B16C0535}"/>
    <cellStyle name="Percent 3 6 2 3 7" xfId="34151" xr:uid="{11F69B25-A448-4CD1-AD10-E4609905D028}"/>
    <cellStyle name="Percent 3 6 2 4" xfId="13300" xr:uid="{038EC92B-0806-4C2C-8BE0-FDD23BCF727F}"/>
    <cellStyle name="Percent 3 6 2 4 2" xfId="34158" xr:uid="{474069C1-00D8-4B02-868F-7C4E094A9C08}"/>
    <cellStyle name="Percent 3 6 2 4 2 2" xfId="34159" xr:uid="{FED0243B-5645-4E9A-ABD2-99D9049465EF}"/>
    <cellStyle name="Percent 3 6 2 4 2 2 2" xfId="54109" xr:uid="{D8C1A184-8E0C-4500-B753-FED5CF0C5CB2}"/>
    <cellStyle name="Percent 3 6 2 4 2 3" xfId="54110" xr:uid="{D9CB10CC-A8BD-4733-80DC-2CABBE3CA0ED}"/>
    <cellStyle name="Percent 3 6 2 4 2 4" xfId="54108" xr:uid="{346EA64D-D900-44CB-927D-E5FB08E5F592}"/>
    <cellStyle name="Percent 3 6 2 4 3" xfId="34160" xr:uid="{A7CE8ABE-D88A-4A7C-BBFA-01C98D2341C2}"/>
    <cellStyle name="Percent 3 6 2 4 3 2" xfId="34161" xr:uid="{A999E1B1-B616-4575-846B-8A28BD52F579}"/>
    <cellStyle name="Percent 3 6 2 4 3 2 2" xfId="54112" xr:uid="{933DFD1D-1A38-4F05-BA8A-35EA1EBDBC47}"/>
    <cellStyle name="Percent 3 6 2 4 3 3" xfId="54113" xr:uid="{61820DA2-2FC3-4229-AFB4-2416723F979D}"/>
    <cellStyle name="Percent 3 6 2 4 3 4" xfId="54111" xr:uid="{9C02A034-DD5F-4D70-8B73-E99C3518AA8B}"/>
    <cellStyle name="Percent 3 6 2 4 4" xfId="34162" xr:uid="{B903AA54-17ED-4A21-8901-A2F8A180C848}"/>
    <cellStyle name="Percent 3 6 2 4 4 2" xfId="54114" xr:uid="{03C19F8E-8CD7-46B5-AA7B-E45E9701C50E}"/>
    <cellStyle name="Percent 3 6 2 4 5" xfId="54115" xr:uid="{24B3338F-6BCD-4E68-94C5-ED04C097486B}"/>
    <cellStyle name="Percent 3 6 2 4 6" xfId="54107" xr:uid="{E8E1E104-F864-4E9B-9BB5-526EC05CA39E}"/>
    <cellStyle name="Percent 3 6 2 4 7" xfId="34157" xr:uid="{050B26E2-6BC0-4BA6-B2D2-F715B2650BD4}"/>
    <cellStyle name="Percent 3 6 2 5" xfId="13301" xr:uid="{4D4E2AEA-B48A-443B-9614-E3BF776D36BA}"/>
    <cellStyle name="Percent 3 6 2 5 2" xfId="34164" xr:uid="{E4CA9365-6E9E-4297-966F-132CAF586B6B}"/>
    <cellStyle name="Percent 3 6 2 5 2 2" xfId="34165" xr:uid="{ECB0844D-A142-4908-A381-3BD96072752E}"/>
    <cellStyle name="Percent 3 6 2 5 2 2 2" xfId="54118" xr:uid="{F60F1B84-1344-4808-A4F6-DDDAF82C5637}"/>
    <cellStyle name="Percent 3 6 2 5 2 3" xfId="54119" xr:uid="{B9517904-311D-4EE0-8DF6-E9EE1E24F6DA}"/>
    <cellStyle name="Percent 3 6 2 5 2 4" xfId="54117" xr:uid="{47C5CA08-86A4-44BC-98E9-D3966221EF85}"/>
    <cellStyle name="Percent 3 6 2 5 3" xfId="34166" xr:uid="{1445B540-7920-47C0-BD78-892ABD01686A}"/>
    <cellStyle name="Percent 3 6 2 5 3 2" xfId="34167" xr:uid="{8502E4D5-DCC2-4424-81B1-4A4E57FE8960}"/>
    <cellStyle name="Percent 3 6 2 5 3 2 2" xfId="54121" xr:uid="{735CCCF5-2C55-4A50-9309-8C08F7ECA283}"/>
    <cellStyle name="Percent 3 6 2 5 3 3" xfId="54122" xr:uid="{D5AE4E9D-0DEA-4C70-9CBC-FFA51F8A292E}"/>
    <cellStyle name="Percent 3 6 2 5 3 4" xfId="54120" xr:uid="{82B91E54-DC94-4FA4-A1D8-2F4C06CB7A92}"/>
    <cellStyle name="Percent 3 6 2 5 4" xfId="34168" xr:uid="{F6151D64-1BF7-47AE-8E35-443DE09EFA2A}"/>
    <cellStyle name="Percent 3 6 2 5 4 2" xfId="34169" xr:uid="{CC169361-8284-4410-A6C4-57F14E6BC43D}"/>
    <cellStyle name="Percent 3 6 2 5 4 2 2" xfId="54124" xr:uid="{EF741F23-57C0-4869-9024-7BCDF788A56D}"/>
    <cellStyle name="Percent 3 6 2 5 4 3" xfId="54125" xr:uid="{B3FBCBFE-D596-43F1-9DCD-40009FE81EA8}"/>
    <cellStyle name="Percent 3 6 2 5 4 4" xfId="54123" xr:uid="{85B08A76-A6F9-42FC-A891-381BE7EA7638}"/>
    <cellStyle name="Percent 3 6 2 5 5" xfId="34170" xr:uid="{464CB6BE-D39E-401E-BA46-36BF44062EB8}"/>
    <cellStyle name="Percent 3 6 2 5 5 2" xfId="54126" xr:uid="{966E7E99-3107-48C0-9785-400D3EA2677A}"/>
    <cellStyle name="Percent 3 6 2 5 6" xfId="54127" xr:uid="{137D62B0-E29A-449C-AB1F-7DF2ECFBAA96}"/>
    <cellStyle name="Percent 3 6 2 5 7" xfId="54116" xr:uid="{D365BA9E-1D01-4E6C-9367-9ABB2636A511}"/>
    <cellStyle name="Percent 3 6 2 5 8" xfId="34163" xr:uid="{E766035B-AD38-4F0A-AD9A-8944A3D7B841}"/>
    <cellStyle name="Percent 3 6 2 6" xfId="13302" xr:uid="{C3B6A014-0BEA-455D-891A-FAD66D027914}"/>
    <cellStyle name="Percent 3 6 2 6 2" xfId="34172" xr:uid="{011A1DE0-46F8-40A7-924A-456F1E148E1F}"/>
    <cellStyle name="Percent 3 6 2 6 2 2" xfId="34173" xr:uid="{26CD5707-4323-4A78-8940-CADDAE839020}"/>
    <cellStyle name="Percent 3 6 2 6 2 2 2" xfId="54130" xr:uid="{925502E8-17CC-4659-87A8-29BA0FE405E3}"/>
    <cellStyle name="Percent 3 6 2 6 2 3" xfId="54131" xr:uid="{11EBCAEC-C013-4A0E-B6C8-566E50CE2F8D}"/>
    <cellStyle name="Percent 3 6 2 6 2 4" xfId="54129" xr:uid="{6FC93915-8663-4D18-BF96-3BE870EF31D8}"/>
    <cellStyle name="Percent 3 6 2 6 3" xfId="34174" xr:uid="{F14DDF8C-6F1A-4F3F-9A5E-ABAC28A7960A}"/>
    <cellStyle name="Percent 3 6 2 6 3 2" xfId="34175" xr:uid="{E42BFF7E-B0E7-4A4E-A78E-A76F7E17A8CE}"/>
    <cellStyle name="Percent 3 6 2 6 3 2 2" xfId="54133" xr:uid="{5B18AFCE-5E46-4F74-8160-FA8FDE182F51}"/>
    <cellStyle name="Percent 3 6 2 6 3 3" xfId="54134" xr:uid="{343CF7F5-1F39-4AFE-8A69-CD8AF5C6A0BA}"/>
    <cellStyle name="Percent 3 6 2 6 3 4" xfId="54132" xr:uid="{18668475-F4DC-4223-B6BB-8DF43984496D}"/>
    <cellStyle name="Percent 3 6 2 6 4" xfId="34176" xr:uid="{47D4FA4A-08FE-4564-A32D-A37EE56D52B2}"/>
    <cellStyle name="Percent 3 6 2 6 4 2" xfId="54135" xr:uid="{D6F71D1D-0C87-4692-A666-ED0AFD9138C7}"/>
    <cellStyle name="Percent 3 6 2 6 5" xfId="54136" xr:uid="{8748685A-E8E5-46C0-AB8D-22EDF59A4C55}"/>
    <cellStyle name="Percent 3 6 2 6 6" xfId="54128" xr:uid="{8A31D3EA-5249-4AD8-B2E3-AC8F013EF539}"/>
    <cellStyle name="Percent 3 6 2 6 7" xfId="34171" xr:uid="{22794B50-623E-4A4D-B20D-3251D32EB7A5}"/>
    <cellStyle name="Percent 3 6 2 7" xfId="15907" xr:uid="{E98B726D-7829-42CB-A7CB-52022AF9248C}"/>
    <cellStyle name="Percent 3 6 2 7 2" xfId="34178" xr:uid="{F57FF695-EE1C-4A59-90AF-CA890237615D}"/>
    <cellStyle name="Percent 3 6 2 7 2 2" xfId="54138" xr:uid="{0FBF8846-4F9A-46E5-BB9D-B75CEFDFBB15}"/>
    <cellStyle name="Percent 3 6 2 7 3" xfId="54139" xr:uid="{AEE30956-0565-4392-B46B-4B0E25A340D9}"/>
    <cellStyle name="Percent 3 6 2 7 4" xfId="54137" xr:uid="{785B32C0-26DD-4EA0-9A41-2A17A3FBA806}"/>
    <cellStyle name="Percent 3 6 2 7 5" xfId="34177" xr:uid="{BB723BF2-2C14-44DA-9A8C-7116236FEE8D}"/>
    <cellStyle name="Percent 3 6 2 8" xfId="19415" xr:uid="{A4C06833-BFA0-4B98-9EA8-DBEFA78579D7}"/>
    <cellStyle name="Percent 3 6 2 8 2" xfId="34180" xr:uid="{E8BEF7DD-4F61-4639-A028-D20A77A4D064}"/>
    <cellStyle name="Percent 3 6 2 8 2 2" xfId="54141" xr:uid="{B6D4EFAF-940D-497C-95CA-790D579D79B3}"/>
    <cellStyle name="Percent 3 6 2 8 3" xfId="54142" xr:uid="{70718888-5896-4A4D-9930-20EEA09C6051}"/>
    <cellStyle name="Percent 3 6 2 8 4" xfId="54140" xr:uid="{13918F68-60D5-4C37-828E-9DA67803167B}"/>
    <cellStyle name="Percent 3 6 2 8 5" xfId="34179" xr:uid="{90F088CA-7314-4765-BB62-E19FA0483EE1}"/>
    <cellStyle name="Percent 3 6 2 9" xfId="11932" xr:uid="{57A257FB-89B1-4AC8-B519-B7199366F05E}"/>
    <cellStyle name="Percent 3 6 2 9 2" xfId="34182" xr:uid="{7E115C98-506A-48C1-9A04-2E7F784C3491}"/>
    <cellStyle name="Percent 3 6 2 9 2 2" xfId="54144" xr:uid="{76DA5C55-C4DA-489E-9620-D4E7552E7AB1}"/>
    <cellStyle name="Percent 3 6 2 9 3" xfId="54145" xr:uid="{992D30EC-BE9E-4B19-8270-E6C698F66F34}"/>
    <cellStyle name="Percent 3 6 2 9 4" xfId="54143" xr:uid="{2A54D250-A81C-42FF-8A63-1A27DF7ADD0F}"/>
    <cellStyle name="Percent 3 6 2 9 5" xfId="34181" xr:uid="{0A2D8551-A0F4-4959-96F3-1A5F0FDC3982}"/>
    <cellStyle name="Percent 3 6 20" xfId="13303" xr:uid="{3E57F192-8301-40AB-A9EF-059CADD75CCA}"/>
    <cellStyle name="Percent 3 6 20 2" xfId="34184" xr:uid="{0A4F1205-4E71-4543-BFCD-C71DA910B71B}"/>
    <cellStyle name="Percent 3 6 20 2 2" xfId="34185" xr:uid="{A8D97E0E-39A1-446A-BFA1-1E231F90680F}"/>
    <cellStyle name="Percent 3 6 20 2 2 2" xfId="54148" xr:uid="{3B0DBB8A-8C5F-4C6B-A465-FC00F93F2C70}"/>
    <cellStyle name="Percent 3 6 20 2 3" xfId="54149" xr:uid="{B1789662-EC67-4687-8293-E54D84FA80A5}"/>
    <cellStyle name="Percent 3 6 20 2 4" xfId="54147" xr:uid="{2E8FA4D9-7077-40A8-82C8-5CF7326F5942}"/>
    <cellStyle name="Percent 3 6 20 3" xfId="34186" xr:uid="{F10F8E46-3722-4A90-96A7-FC2C2ADC4425}"/>
    <cellStyle name="Percent 3 6 20 3 2" xfId="34187" xr:uid="{94E466FE-8D20-4FD6-8502-773DCCED27AE}"/>
    <cellStyle name="Percent 3 6 20 3 2 2" xfId="54151" xr:uid="{5567A874-E7F2-4D98-9174-E5A1729DADC7}"/>
    <cellStyle name="Percent 3 6 20 3 3" xfId="54152" xr:uid="{FE98125F-02AB-486F-A3C1-8B18D3A7B89C}"/>
    <cellStyle name="Percent 3 6 20 3 4" xfId="54150" xr:uid="{5060D796-2408-4B4A-80A0-4DC10C7C453C}"/>
    <cellStyle name="Percent 3 6 20 4" xfId="34188" xr:uid="{6B047FD7-D504-47E7-97CF-39ABCFA873EA}"/>
    <cellStyle name="Percent 3 6 20 4 2" xfId="54153" xr:uid="{CD0C1915-EAA2-4831-89B2-3765E44D9AB5}"/>
    <cellStyle name="Percent 3 6 20 5" xfId="54154" xr:uid="{9C5013C4-5FD2-4B00-B66B-8117CEE0A03D}"/>
    <cellStyle name="Percent 3 6 20 6" xfId="54146" xr:uid="{0C7B4579-2005-4760-BCD5-AFFC01A7B8CB}"/>
    <cellStyle name="Percent 3 6 20 7" xfId="34183" xr:uid="{5221BE73-0A3E-4C84-8BE3-A6EC73C79175}"/>
    <cellStyle name="Percent 3 6 21" xfId="15125" xr:uid="{0FED9901-ECD5-4F12-9707-A02E32BC9BF0}"/>
    <cellStyle name="Percent 3 6 21 2" xfId="34190" xr:uid="{5E86F7E0-98B2-4408-A62D-94848FEB8A4C}"/>
    <cellStyle name="Percent 3 6 21 2 2" xfId="54156" xr:uid="{492D71A1-4930-46F3-B312-7A2D7936ECC3}"/>
    <cellStyle name="Percent 3 6 21 3" xfId="54157" xr:uid="{DB2D882F-8048-4C13-AB3A-F8FFBC1813D2}"/>
    <cellStyle name="Percent 3 6 21 4" xfId="54155" xr:uid="{363F88C5-FFAC-405C-B351-3839A3F32EFC}"/>
    <cellStyle name="Percent 3 6 21 5" xfId="34189" xr:uid="{4374599D-3AAD-495B-A357-1DCF027D1D80}"/>
    <cellStyle name="Percent 3 6 22" xfId="15334" xr:uid="{6BC6C244-C25E-4F5F-907B-1EB0AD186EC3}"/>
    <cellStyle name="Percent 3 6 22 2" xfId="34192" xr:uid="{5623660F-D4C0-4530-ADFD-759218E4305F}"/>
    <cellStyle name="Percent 3 6 22 2 2" xfId="54159" xr:uid="{EFE7671A-BDC7-4E0E-9E82-F769D17D660A}"/>
    <cellStyle name="Percent 3 6 22 3" xfId="54160" xr:uid="{D982F041-F833-47EC-B4BC-42307D51462D}"/>
    <cellStyle name="Percent 3 6 22 4" xfId="54158" xr:uid="{DCFFA545-E0EF-4E0B-9B3D-087A010DAFF6}"/>
    <cellStyle name="Percent 3 6 22 5" xfId="34191" xr:uid="{6AD14E81-8A54-4CD5-BEC9-302573D9BBA9}"/>
    <cellStyle name="Percent 3 6 23" xfId="11925" xr:uid="{68C09362-EB0B-4AF4-B3BB-8C649DDF091C}"/>
    <cellStyle name="Percent 3 6 23 2" xfId="34194" xr:uid="{F69BF667-6E0A-4927-9212-E9ABA37B16B9}"/>
    <cellStyle name="Percent 3 6 23 2 2" xfId="54162" xr:uid="{EC0A8F6F-8E39-4551-802E-42E5114442FD}"/>
    <cellStyle name="Percent 3 6 23 3" xfId="54163" xr:uid="{1423956F-9BAC-4F3C-9403-CDFBA879DB28}"/>
    <cellStyle name="Percent 3 6 23 4" xfId="54161" xr:uid="{59750E8F-65E1-43E8-ADF2-454A439E7780}"/>
    <cellStyle name="Percent 3 6 23 5" xfId="34193" xr:uid="{6CA49BE3-59A2-48F3-85C0-A0B830CA2917}"/>
    <cellStyle name="Percent 3 6 24" xfId="34195" xr:uid="{5A211B0E-5CB2-45F2-A6ED-AFA29D26F8AC}"/>
    <cellStyle name="Percent 3 6 24 2" xfId="54164" xr:uid="{7CD6CA23-B923-466D-B558-66567C0D798C}"/>
    <cellStyle name="Percent 3 6 25" xfId="34196" xr:uid="{210D375A-1EC9-4CED-B78F-856602226A54}"/>
    <cellStyle name="Percent 3 6 25 2" xfId="54165" xr:uid="{45DD22D6-CBF2-4033-BF10-CCFECEC07966}"/>
    <cellStyle name="Percent 3 6 26" xfId="33861" xr:uid="{D9F2BF38-5D2D-4DC2-910F-F5768C9A5B37}"/>
    <cellStyle name="Percent 3 6 26 2" xfId="54166" xr:uid="{CA0A5780-2544-4104-9190-CAEAF34F6793}"/>
    <cellStyle name="Percent 3 6 27" xfId="29698" xr:uid="{D1C54A80-EC28-44AD-9D6F-3EDE1D7FA8DE}"/>
    <cellStyle name="Percent 3 6 27 2" xfId="54167" xr:uid="{E6B1F038-B9B9-411E-B340-B60AD91BF6DF}"/>
    <cellStyle name="Percent 3 6 28" xfId="54168" xr:uid="{C78E99E0-FB3E-4C95-95D1-BD77D4FE8C13}"/>
    <cellStyle name="Percent 3 6 29" xfId="54169" xr:uid="{A9BB9411-82AB-4458-9F44-FB91081ECC6B}"/>
    <cellStyle name="Percent 3 6 3" xfId="6972" xr:uid="{F45E4844-262E-4C99-9A0A-0767302A9526}"/>
    <cellStyle name="Percent 3 6 3 10" xfId="34198" xr:uid="{11948C02-CD20-4FA9-B382-68097C618066}"/>
    <cellStyle name="Percent 3 6 3 10 2" xfId="54171" xr:uid="{9D84947A-8E82-4349-BA76-79A87659A7AD}"/>
    <cellStyle name="Percent 3 6 3 11" xfId="34199" xr:uid="{AB7DFBFA-4FF3-4D09-8A23-1260EF9D173D}"/>
    <cellStyle name="Percent 3 6 3 11 2" xfId="54172" xr:uid="{4242D39A-9503-457F-BBCE-1B6B06271E46}"/>
    <cellStyle name="Percent 3 6 3 12" xfId="34197" xr:uid="{CD2DA7A6-3F4A-4BF1-A9E0-6E7BD4F30772}"/>
    <cellStyle name="Percent 3 6 3 12 2" xfId="54173" xr:uid="{337F48F4-5950-4945-96F2-B7DCF167D8AD}"/>
    <cellStyle name="Percent 3 6 3 13" xfId="31131" xr:uid="{21A63108-40F7-48CD-B395-8AA653155615}"/>
    <cellStyle name="Percent 3 6 3 13 2" xfId="54174" xr:uid="{6AD50D82-31B1-450C-BC5B-B597DA6A8230}"/>
    <cellStyle name="Percent 3 6 3 14" xfId="54175" xr:uid="{0A2E782A-9F8F-4E49-9FCC-8C4329AB0B3C}"/>
    <cellStyle name="Percent 3 6 3 15" xfId="54176" xr:uid="{EF751437-0BD0-485E-9EA9-FD6201615385}"/>
    <cellStyle name="Percent 3 6 3 16" xfId="54170" xr:uid="{77996221-B08B-46AC-9794-904C6D238A41}"/>
    <cellStyle name="Percent 3 6 3 2" xfId="13304" xr:uid="{4C2BA538-EDA4-468B-86FA-091009ED0462}"/>
    <cellStyle name="Percent 3 6 3 2 2" xfId="34201" xr:uid="{BED0FA72-5064-46B2-91D9-17E05AD9ECB6}"/>
    <cellStyle name="Percent 3 6 3 2 2 2" xfId="34202" xr:uid="{A548E551-B617-42B1-89DB-E468C1BCE98E}"/>
    <cellStyle name="Percent 3 6 3 2 2 2 2" xfId="54179" xr:uid="{07A85448-9AFB-4873-81C9-4ACB6ECDAC4E}"/>
    <cellStyle name="Percent 3 6 3 2 2 3" xfId="54180" xr:uid="{B02CFA84-541B-4B44-9FCD-DE0683B96652}"/>
    <cellStyle name="Percent 3 6 3 2 2 4" xfId="54178" xr:uid="{C4C791C2-83CF-4ED1-BA9D-BAF16B9BA001}"/>
    <cellStyle name="Percent 3 6 3 2 3" xfId="34203" xr:uid="{303035D4-EC36-4CA8-84C9-E15607ED0134}"/>
    <cellStyle name="Percent 3 6 3 2 3 2" xfId="34204" xr:uid="{2E786861-C314-4251-ACFB-EF3C6C1C2C19}"/>
    <cellStyle name="Percent 3 6 3 2 3 2 2" xfId="54182" xr:uid="{94F5BE0F-EF98-4068-A398-17895F586F08}"/>
    <cellStyle name="Percent 3 6 3 2 3 3" xfId="54183" xr:uid="{5E464EA0-E9B9-4C02-AB86-000ACB4E74E7}"/>
    <cellStyle name="Percent 3 6 3 2 3 4" xfId="54181" xr:uid="{3DD50E53-65C5-4866-8566-B2568FBCCDEE}"/>
    <cellStyle name="Percent 3 6 3 2 4" xfId="34205" xr:uid="{430D5D61-4F05-46CC-9701-D715F76D7389}"/>
    <cellStyle name="Percent 3 6 3 2 4 2" xfId="54184" xr:uid="{5879CBC8-567A-4718-8D7A-E3D3D3FFB103}"/>
    <cellStyle name="Percent 3 6 3 2 5" xfId="34206" xr:uid="{4999B3AF-CCDB-4BA7-AE41-6DA07BA4D71F}"/>
    <cellStyle name="Percent 3 6 3 2 5 2" xfId="54185" xr:uid="{0FB6EBFE-AD23-4A36-AA91-00435F1677DF}"/>
    <cellStyle name="Percent 3 6 3 2 6" xfId="54186" xr:uid="{8A95C0D7-9592-4D21-B7C3-C2D765610E07}"/>
    <cellStyle name="Percent 3 6 3 2 7" xfId="54177" xr:uid="{BD34F4E6-E1FA-4C91-8796-25D3D88DFC6F}"/>
    <cellStyle name="Percent 3 6 3 2 8" xfId="34200" xr:uid="{CB9DC51F-BEAD-41A9-82B1-C201A21A49B2}"/>
    <cellStyle name="Percent 3 6 3 3" xfId="13305" xr:uid="{A8FB4BE7-8C52-4019-9208-F605F8D00CA9}"/>
    <cellStyle name="Percent 3 6 3 3 2" xfId="34208" xr:uid="{672FDE5D-5D7D-48F8-837A-E0360B4298BF}"/>
    <cellStyle name="Percent 3 6 3 3 2 2" xfId="34209" xr:uid="{E27DB7E3-4FD4-493C-9A23-A0A4B3B8A113}"/>
    <cellStyle name="Percent 3 6 3 3 2 2 2" xfId="54189" xr:uid="{0CB07E2A-3727-403A-A984-317942850588}"/>
    <cellStyle name="Percent 3 6 3 3 2 3" xfId="54190" xr:uid="{5FCB3CFF-8FE7-4C2B-9358-16E0AD1F16A5}"/>
    <cellStyle name="Percent 3 6 3 3 2 4" xfId="54188" xr:uid="{A25101AF-2560-4F04-875E-DC5A15ED387E}"/>
    <cellStyle name="Percent 3 6 3 3 3" xfId="34210" xr:uid="{7D35EEBB-D155-4943-802E-B6042FC00DBC}"/>
    <cellStyle name="Percent 3 6 3 3 3 2" xfId="34211" xr:uid="{3372C431-A80D-4206-9009-B36588B19A68}"/>
    <cellStyle name="Percent 3 6 3 3 3 2 2" xfId="54192" xr:uid="{DF173483-570A-484E-B754-3F25C2BAB7DD}"/>
    <cellStyle name="Percent 3 6 3 3 3 3" xfId="54193" xr:uid="{0878B81B-5343-433C-8E44-26C499A6D41A}"/>
    <cellStyle name="Percent 3 6 3 3 3 4" xfId="54191" xr:uid="{EC76A2C9-889F-4670-863A-8E8335F5B05A}"/>
    <cellStyle name="Percent 3 6 3 3 4" xfId="34212" xr:uid="{809F6DD9-1015-4891-9062-529F0693A400}"/>
    <cellStyle name="Percent 3 6 3 3 4 2" xfId="54194" xr:uid="{65D38D7F-5161-420D-AD02-8546319BB690}"/>
    <cellStyle name="Percent 3 6 3 3 5" xfId="54195" xr:uid="{051D628A-2BF7-4111-A238-CCBD5CC592FF}"/>
    <cellStyle name="Percent 3 6 3 3 6" xfId="54187" xr:uid="{FA10FD0B-267D-4461-B0FD-C84F0F6B27DC}"/>
    <cellStyle name="Percent 3 6 3 3 7" xfId="34207" xr:uid="{B58A4F7A-5F06-49A7-99F3-ABA3C515BCA1}"/>
    <cellStyle name="Percent 3 6 3 4" xfId="13306" xr:uid="{765E969F-8029-4461-916D-5729A255CB4D}"/>
    <cellStyle name="Percent 3 6 3 4 2" xfId="34214" xr:uid="{3A19B816-5E3E-4537-A9AD-6409628403E4}"/>
    <cellStyle name="Percent 3 6 3 4 2 2" xfId="34215" xr:uid="{9118A7C5-6768-4AC4-AB01-F779FC609F45}"/>
    <cellStyle name="Percent 3 6 3 4 2 2 2" xfId="54198" xr:uid="{D48129B8-3988-44B9-96D4-31439ED6D01C}"/>
    <cellStyle name="Percent 3 6 3 4 2 3" xfId="54199" xr:uid="{DE69BC04-7F0A-46AD-BE04-A5D94F2FA589}"/>
    <cellStyle name="Percent 3 6 3 4 2 4" xfId="54197" xr:uid="{F3BB37A9-925F-456C-BA79-5995CD065D94}"/>
    <cellStyle name="Percent 3 6 3 4 3" xfId="34216" xr:uid="{A58A2CD9-1D1D-41BA-9CB7-33F1B48DF620}"/>
    <cellStyle name="Percent 3 6 3 4 3 2" xfId="34217" xr:uid="{E58B0D37-3ADE-4DB8-A2D0-B40612DF5113}"/>
    <cellStyle name="Percent 3 6 3 4 3 2 2" xfId="54201" xr:uid="{12609CF4-F816-49F5-A762-C97AE5062640}"/>
    <cellStyle name="Percent 3 6 3 4 3 3" xfId="54202" xr:uid="{4D8FD378-5EF3-4E8D-9B06-4C3C76551278}"/>
    <cellStyle name="Percent 3 6 3 4 3 4" xfId="54200" xr:uid="{1EF4CC65-7DD8-428A-95E7-412F0347E657}"/>
    <cellStyle name="Percent 3 6 3 4 4" xfId="34218" xr:uid="{2B67FFE9-0AAA-483D-AB75-59C9FCC620BB}"/>
    <cellStyle name="Percent 3 6 3 4 4 2" xfId="54203" xr:uid="{FCAAC016-C40E-451D-B5CE-A362CBEEE9FE}"/>
    <cellStyle name="Percent 3 6 3 4 5" xfId="54204" xr:uid="{D6E58D0E-C214-4448-94FE-2AA04E89C5C5}"/>
    <cellStyle name="Percent 3 6 3 4 6" xfId="54196" xr:uid="{1D8044DF-3617-47DE-9219-CC114BD71E4A}"/>
    <cellStyle name="Percent 3 6 3 4 7" xfId="34213" xr:uid="{7D788DB0-A6FC-4A82-8082-FE4FF3CB5715}"/>
    <cellStyle name="Percent 3 6 3 5" xfId="13307" xr:uid="{5EE908DA-A6A7-4975-84C2-0DD015E9C493}"/>
    <cellStyle name="Percent 3 6 3 5 2" xfId="34220" xr:uid="{9C47DB89-CE68-4D7E-846B-88515E8EA762}"/>
    <cellStyle name="Percent 3 6 3 5 2 2" xfId="34221" xr:uid="{F126AB85-3B1F-4EE3-BE0E-6D075F8E6C0C}"/>
    <cellStyle name="Percent 3 6 3 5 2 2 2" xfId="54207" xr:uid="{863AA53D-743F-449E-BF72-34E1934B448E}"/>
    <cellStyle name="Percent 3 6 3 5 2 3" xfId="54208" xr:uid="{88266AE6-1F76-46D7-832B-7DD15A308A5F}"/>
    <cellStyle name="Percent 3 6 3 5 2 4" xfId="54206" xr:uid="{07931974-AB9E-42B2-A3E6-08CC813BABB6}"/>
    <cellStyle name="Percent 3 6 3 5 3" xfId="34222" xr:uid="{99C8A456-F7F6-44AB-AB91-AAC93F0D7270}"/>
    <cellStyle name="Percent 3 6 3 5 3 2" xfId="34223" xr:uid="{EBBD1DA0-24A9-46CC-B45A-95C0D26F97ED}"/>
    <cellStyle name="Percent 3 6 3 5 3 2 2" xfId="54210" xr:uid="{EBADEC27-A01C-4EC6-879F-DFDED504AD41}"/>
    <cellStyle name="Percent 3 6 3 5 3 3" xfId="54211" xr:uid="{05150E95-BC57-4A85-8BD2-DDD3A561FDDD}"/>
    <cellStyle name="Percent 3 6 3 5 3 4" xfId="54209" xr:uid="{5444EA78-58EC-4E6D-ACEA-40EBB634CF19}"/>
    <cellStyle name="Percent 3 6 3 5 4" xfId="34224" xr:uid="{E1234358-DF1B-443F-8BA2-FAB2932976CC}"/>
    <cellStyle name="Percent 3 6 3 5 4 2" xfId="34225" xr:uid="{C9CEB105-E75F-4CEF-8770-39747FA2F987}"/>
    <cellStyle name="Percent 3 6 3 5 4 2 2" xfId="54213" xr:uid="{D1EC1DC2-50D9-4714-A84E-B44EBDD5A8E0}"/>
    <cellStyle name="Percent 3 6 3 5 4 3" xfId="54214" xr:uid="{5E8A9A1D-57C3-4C4B-8B7D-9DA51A38F00E}"/>
    <cellStyle name="Percent 3 6 3 5 4 4" xfId="54212" xr:uid="{80261BFA-BD84-44CE-AFDC-BEFABD43CC4D}"/>
    <cellStyle name="Percent 3 6 3 5 5" xfId="34226" xr:uid="{557009B2-BCC3-443E-896B-4EFFD2208E46}"/>
    <cellStyle name="Percent 3 6 3 5 5 2" xfId="54215" xr:uid="{8DE30E92-72F4-4E31-A382-1CE5C463BE53}"/>
    <cellStyle name="Percent 3 6 3 5 6" xfId="54216" xr:uid="{F6A3809A-C702-4CEA-BCBF-217A0E0423F3}"/>
    <cellStyle name="Percent 3 6 3 5 7" xfId="54205" xr:uid="{F2A737AA-3521-42B7-84CA-B9C6AC24FCE4}"/>
    <cellStyle name="Percent 3 6 3 5 8" xfId="34219" xr:uid="{3B853C2F-F1A3-4DE9-9B5C-C0FE8D1F8B5C}"/>
    <cellStyle name="Percent 3 6 3 6" xfId="13308" xr:uid="{9F67C3B0-BC78-4AC8-9267-220D13F98D24}"/>
    <cellStyle name="Percent 3 6 3 6 2" xfId="34228" xr:uid="{A1266E1A-C0BE-49AB-BAAA-27D0C4846764}"/>
    <cellStyle name="Percent 3 6 3 6 2 2" xfId="34229" xr:uid="{1047EE48-204F-4122-B68C-38304BF9927D}"/>
    <cellStyle name="Percent 3 6 3 6 2 2 2" xfId="54219" xr:uid="{3163E81E-7185-42C5-BE49-9F3EDD459026}"/>
    <cellStyle name="Percent 3 6 3 6 2 3" xfId="54220" xr:uid="{1E574F83-FB06-4236-BC3D-A9D06CF4D4DE}"/>
    <cellStyle name="Percent 3 6 3 6 2 4" xfId="54218" xr:uid="{92070FFB-FE3A-4A9F-8A10-FE89F636B3E5}"/>
    <cellStyle name="Percent 3 6 3 6 3" xfId="34230" xr:uid="{C297DCD4-C749-4B1C-8666-03A767F5123F}"/>
    <cellStyle name="Percent 3 6 3 6 3 2" xfId="34231" xr:uid="{6AA442BA-C188-4844-B0EE-430AACA07F8B}"/>
    <cellStyle name="Percent 3 6 3 6 3 2 2" xfId="54222" xr:uid="{F3B5BB31-5A71-4BC3-A98A-588A01DC4B72}"/>
    <cellStyle name="Percent 3 6 3 6 3 3" xfId="54223" xr:uid="{3B46FDE9-EFAD-4227-86C2-640E53DE66D9}"/>
    <cellStyle name="Percent 3 6 3 6 3 4" xfId="54221" xr:uid="{DAE30A0A-335A-4A4A-95A5-9459AF2B7DB1}"/>
    <cellStyle name="Percent 3 6 3 6 4" xfId="34232" xr:uid="{02E508A5-1181-4762-A36D-F7980CFDC774}"/>
    <cellStyle name="Percent 3 6 3 6 4 2" xfId="54224" xr:uid="{1F7AA164-26E4-4060-902E-11E6F4954CFD}"/>
    <cellStyle name="Percent 3 6 3 6 5" xfId="54225" xr:uid="{6C4D5A3E-D291-423B-8DD2-031345D9054C}"/>
    <cellStyle name="Percent 3 6 3 6 6" xfId="54217" xr:uid="{CE8B26B0-7029-4658-8CB2-738BB1C1DBB9}"/>
    <cellStyle name="Percent 3 6 3 6 7" xfId="34227" xr:uid="{C6B4BBC5-586E-4B17-921D-741BC6884B59}"/>
    <cellStyle name="Percent 3 6 3 7" xfId="15908" xr:uid="{909D0ACC-9F6B-496C-9014-790F251C317D}"/>
    <cellStyle name="Percent 3 6 3 7 2" xfId="34234" xr:uid="{7EF9F18E-2DD3-47DC-B38C-3159C6DC9B65}"/>
    <cellStyle name="Percent 3 6 3 7 2 2" xfId="54227" xr:uid="{DECAFE76-5921-4709-AC25-18E0A5489152}"/>
    <cellStyle name="Percent 3 6 3 7 3" xfId="54228" xr:uid="{26E9DE04-37C1-46B5-9AE8-3C64EBB291A4}"/>
    <cellStyle name="Percent 3 6 3 7 4" xfId="54226" xr:uid="{8DFA121E-46F6-4B4A-9D69-C34BCA971935}"/>
    <cellStyle name="Percent 3 6 3 7 5" xfId="34233" xr:uid="{F8ED56D3-A4AB-4525-A20B-903B6D4880FC}"/>
    <cellStyle name="Percent 3 6 3 8" xfId="16722" xr:uid="{90241D59-2CDB-43A4-B6B1-AA12D25EB734}"/>
    <cellStyle name="Percent 3 6 3 8 2" xfId="34236" xr:uid="{A98BF72D-A72B-4D2E-952D-96F899834316}"/>
    <cellStyle name="Percent 3 6 3 8 2 2" xfId="54230" xr:uid="{CF522EFA-EF74-49A7-B4C1-37BCC5EF1B9A}"/>
    <cellStyle name="Percent 3 6 3 8 3" xfId="54231" xr:uid="{A06CBC16-0CE4-439F-9011-89524635013B}"/>
    <cellStyle name="Percent 3 6 3 8 4" xfId="54229" xr:uid="{BE0C7EF8-7CDB-42C7-9CCE-91B9C7B6E35D}"/>
    <cellStyle name="Percent 3 6 3 8 5" xfId="34235" xr:uid="{9C1D722C-BD7B-4B42-BB31-BB9E2C427EBA}"/>
    <cellStyle name="Percent 3 6 3 9" xfId="11933" xr:uid="{EC61EFA8-093E-4820-91F4-1729269C2E81}"/>
    <cellStyle name="Percent 3 6 3 9 2" xfId="34238" xr:uid="{11AC9F36-A92F-4E4E-92C7-2CE7E30F1F98}"/>
    <cellStyle name="Percent 3 6 3 9 2 2" xfId="54233" xr:uid="{EBD6FB7E-6F5C-4B6A-ACEB-F118E67BDF9F}"/>
    <cellStyle name="Percent 3 6 3 9 3" xfId="54234" xr:uid="{9C8F194A-05DD-4A71-8E5A-72F962F47A4C}"/>
    <cellStyle name="Percent 3 6 3 9 4" xfId="54232" xr:uid="{7F8567BB-96C7-43AB-BAB4-6E994C808D5A}"/>
    <cellStyle name="Percent 3 6 3 9 5" xfId="34237" xr:uid="{467C2377-4310-483C-8EE1-CED3276F2767}"/>
    <cellStyle name="Percent 3 6 30" xfId="53650" xr:uid="{84E6A180-6A21-4A62-8E01-E9224F5C6DD8}"/>
    <cellStyle name="Percent 3 6 4" xfId="6973" xr:uid="{1A188C85-0797-4E7D-AC92-1836615EE82F}"/>
    <cellStyle name="Percent 3 6 4 10" xfId="34240" xr:uid="{BCD9D0C7-2857-487D-93F2-2E8A94403E31}"/>
    <cellStyle name="Percent 3 6 4 10 2" xfId="54236" xr:uid="{52D9F516-72D7-4981-9849-53A15FB60938}"/>
    <cellStyle name="Percent 3 6 4 11" xfId="34241" xr:uid="{E94B620B-7C22-4F5D-BC82-13E91586174A}"/>
    <cellStyle name="Percent 3 6 4 11 2" xfId="54237" xr:uid="{50286721-CB4B-41F2-8659-44D994C02651}"/>
    <cellStyle name="Percent 3 6 4 12" xfId="34239" xr:uid="{35D9D0E9-91E3-4761-A2D5-E46F17E6328E}"/>
    <cellStyle name="Percent 3 6 4 12 2" xfId="54238" xr:uid="{E36B9A10-7782-4FAB-AA03-7CCB954F33E2}"/>
    <cellStyle name="Percent 3 6 4 13" xfId="54239" xr:uid="{68DC1AFA-B579-4355-9BC4-CF6615416E20}"/>
    <cellStyle name="Percent 3 6 4 14" xfId="54240" xr:uid="{A702762B-E17E-416F-88A4-25E6318709F9}"/>
    <cellStyle name="Percent 3 6 4 15" xfId="54241" xr:uid="{1DC50EB4-85B9-4B4E-AA0C-8D8D88807E60}"/>
    <cellStyle name="Percent 3 6 4 16" xfId="54235" xr:uid="{AC29AA7C-EA7A-4837-8D96-67B25DF452D8}"/>
    <cellStyle name="Percent 3 6 4 2" xfId="13309" xr:uid="{08F5B76E-2C50-4997-9CCF-9F64C3AE083C}"/>
    <cellStyle name="Percent 3 6 4 2 2" xfId="34243" xr:uid="{94C60E09-D083-427C-966E-872F5D0F823D}"/>
    <cellStyle name="Percent 3 6 4 2 2 2" xfId="34244" xr:uid="{413DF484-A8F8-4E8F-BC5C-5946289D3924}"/>
    <cellStyle name="Percent 3 6 4 2 2 2 2" xfId="54244" xr:uid="{3130F46B-127A-4EAA-83AF-D4829EC382E8}"/>
    <cellStyle name="Percent 3 6 4 2 2 3" xfId="54245" xr:uid="{00200B65-797C-42E2-816C-9651D0B8D857}"/>
    <cellStyle name="Percent 3 6 4 2 2 4" xfId="54243" xr:uid="{C6EFAD6E-CE50-4E1E-9A32-25F660CF5012}"/>
    <cellStyle name="Percent 3 6 4 2 3" xfId="34245" xr:uid="{62AD898A-38B6-459F-AFD6-4FE46304C827}"/>
    <cellStyle name="Percent 3 6 4 2 3 2" xfId="34246" xr:uid="{52CEBAAB-FA80-4F45-9671-F02BD11A4B12}"/>
    <cellStyle name="Percent 3 6 4 2 3 2 2" xfId="54247" xr:uid="{25A78AB5-2BE0-42CD-A98F-5AA548A807AA}"/>
    <cellStyle name="Percent 3 6 4 2 3 3" xfId="54248" xr:uid="{2AF4E1B2-8A43-49BE-ABAC-B7236B123E37}"/>
    <cellStyle name="Percent 3 6 4 2 3 4" xfId="54246" xr:uid="{512DAB53-B350-474D-8E6A-5952F0E0FA1A}"/>
    <cellStyle name="Percent 3 6 4 2 4" xfId="34247" xr:uid="{18D07801-1BF1-496D-8471-FAAC79C7DFAE}"/>
    <cellStyle name="Percent 3 6 4 2 4 2" xfId="54249" xr:uid="{FC4ADF8D-C64F-4B81-B051-E0874122E924}"/>
    <cellStyle name="Percent 3 6 4 2 5" xfId="34248" xr:uid="{BBA65988-27B7-4C56-B27A-F6E6F64DCB4F}"/>
    <cellStyle name="Percent 3 6 4 2 5 2" xfId="54250" xr:uid="{89B2A921-40D9-405B-9E9E-63C8E0B5BF38}"/>
    <cellStyle name="Percent 3 6 4 2 6" xfId="54251" xr:uid="{FA6B0526-E87A-44CB-9BBD-A609682CD915}"/>
    <cellStyle name="Percent 3 6 4 2 7" xfId="54242" xr:uid="{789B4CFA-7C32-4E5E-AE05-2A3554D2692C}"/>
    <cellStyle name="Percent 3 6 4 2 8" xfId="34242" xr:uid="{A8382C23-D790-43B9-A4B0-749CD3BB2C5D}"/>
    <cellStyle name="Percent 3 6 4 3" xfId="13310" xr:uid="{7980B067-D991-4B84-BD88-384EAA9C6C20}"/>
    <cellStyle name="Percent 3 6 4 3 2" xfId="34250" xr:uid="{64A6683E-E292-4DF2-9F61-EB53CD589714}"/>
    <cellStyle name="Percent 3 6 4 3 2 2" xfId="34251" xr:uid="{CAFBC40C-4638-46DE-B56A-5315B006DD26}"/>
    <cellStyle name="Percent 3 6 4 3 2 2 2" xfId="54254" xr:uid="{262C543B-EEAC-4C0F-ACB2-166E55116CB8}"/>
    <cellStyle name="Percent 3 6 4 3 2 3" xfId="54255" xr:uid="{2C9EF6D6-0B2D-428F-B2D5-7E3C8EC4F843}"/>
    <cellStyle name="Percent 3 6 4 3 2 4" xfId="54253" xr:uid="{F0ADD13C-45B8-40DE-AA41-BC74EC367EC1}"/>
    <cellStyle name="Percent 3 6 4 3 3" xfId="34252" xr:uid="{19BDEE31-9570-4A52-9321-4845991DD02C}"/>
    <cellStyle name="Percent 3 6 4 3 3 2" xfId="34253" xr:uid="{971FE9AD-D30E-496D-9D08-935FB907C419}"/>
    <cellStyle name="Percent 3 6 4 3 3 2 2" xfId="54257" xr:uid="{22A5154E-FA59-4694-AEDD-652BD9871D74}"/>
    <cellStyle name="Percent 3 6 4 3 3 3" xfId="54258" xr:uid="{243DC6A7-F2AE-445E-8F9D-A10FAB216E58}"/>
    <cellStyle name="Percent 3 6 4 3 3 4" xfId="54256" xr:uid="{F2358117-3B26-4B77-878D-CBAD42D1C069}"/>
    <cellStyle name="Percent 3 6 4 3 4" xfId="34254" xr:uid="{823F1DB1-865B-4DB3-A594-63A3D2042A17}"/>
    <cellStyle name="Percent 3 6 4 3 4 2" xfId="54259" xr:uid="{FAA0BEED-A5F5-4A0B-9BFC-85D9606FE30F}"/>
    <cellStyle name="Percent 3 6 4 3 5" xfId="54260" xr:uid="{D0915398-E68C-40E7-8B30-BCB251AA5C4A}"/>
    <cellStyle name="Percent 3 6 4 3 6" xfId="54252" xr:uid="{DE2CE8B9-B92F-4223-BD61-D371D4380124}"/>
    <cellStyle name="Percent 3 6 4 3 7" xfId="34249" xr:uid="{75FE6CBD-0B61-4C21-AC23-60D53CB926BD}"/>
    <cellStyle name="Percent 3 6 4 4" xfId="13311" xr:uid="{1BA7590F-74EA-46FE-8DE1-13EBFADCE0AC}"/>
    <cellStyle name="Percent 3 6 4 4 2" xfId="34256" xr:uid="{C1E7C69C-0CF5-4F2D-A80C-DD77A8DB8C9E}"/>
    <cellStyle name="Percent 3 6 4 4 2 2" xfId="34257" xr:uid="{4144A608-CBC7-4E7F-B511-79548C501B90}"/>
    <cellStyle name="Percent 3 6 4 4 2 2 2" xfId="54263" xr:uid="{9FF7A5EA-546A-4C4A-A5B7-D92DB1A3A139}"/>
    <cellStyle name="Percent 3 6 4 4 2 3" xfId="54264" xr:uid="{DCC991AF-2E7B-4CFD-9291-182624F48BE9}"/>
    <cellStyle name="Percent 3 6 4 4 2 4" xfId="54262" xr:uid="{AD2DBA38-0446-42C7-943B-891A466FABB1}"/>
    <cellStyle name="Percent 3 6 4 4 3" xfId="34258" xr:uid="{F2145898-F726-4FED-90C6-7AD861A500D8}"/>
    <cellStyle name="Percent 3 6 4 4 3 2" xfId="34259" xr:uid="{49C952CC-A1BC-4FF1-9858-A8B3ABE4491A}"/>
    <cellStyle name="Percent 3 6 4 4 3 2 2" xfId="54266" xr:uid="{18763680-A378-4C13-8B46-96B7394B6ABD}"/>
    <cellStyle name="Percent 3 6 4 4 3 3" xfId="54267" xr:uid="{6E804105-12AB-46FA-B45C-D41FA23BFECD}"/>
    <cellStyle name="Percent 3 6 4 4 3 4" xfId="54265" xr:uid="{99D0C4C3-FAEB-4669-9751-405DE494EE96}"/>
    <cellStyle name="Percent 3 6 4 4 4" xfId="34260" xr:uid="{93E4F62B-47E2-4B73-911C-BB2AA3B1E165}"/>
    <cellStyle name="Percent 3 6 4 4 4 2" xfId="54268" xr:uid="{8B7BAD89-06DA-4C25-8B95-1C97EED08E62}"/>
    <cellStyle name="Percent 3 6 4 4 5" xfId="54269" xr:uid="{909E0F11-BC51-4D5C-ACE0-4556A78A2144}"/>
    <cellStyle name="Percent 3 6 4 4 6" xfId="54261" xr:uid="{D2EAF143-5A41-4B51-AA50-77213DFFDEA7}"/>
    <cellStyle name="Percent 3 6 4 4 7" xfId="34255" xr:uid="{B5F80C6E-6965-468D-893B-AE38018C48B5}"/>
    <cellStyle name="Percent 3 6 4 5" xfId="13312" xr:uid="{6EDD6304-E556-4C26-B8CC-AA5C7AB314AB}"/>
    <cellStyle name="Percent 3 6 4 5 2" xfId="34262" xr:uid="{B019A520-75C3-4733-A976-8978B55E8D4D}"/>
    <cellStyle name="Percent 3 6 4 5 2 2" xfId="34263" xr:uid="{E9A69145-61F1-46DE-B370-F75832C27FB6}"/>
    <cellStyle name="Percent 3 6 4 5 2 2 2" xfId="54272" xr:uid="{5F333ED6-378F-405F-9CC5-581188E6CF1A}"/>
    <cellStyle name="Percent 3 6 4 5 2 3" xfId="54273" xr:uid="{18DD38FB-81BD-4B76-9333-D1CD7D430275}"/>
    <cellStyle name="Percent 3 6 4 5 2 4" xfId="54271" xr:uid="{2F3AE200-9317-4DAA-8D54-5855DE5CFCFC}"/>
    <cellStyle name="Percent 3 6 4 5 3" xfId="34264" xr:uid="{B60F23D8-330E-453F-A731-039E8B1504B0}"/>
    <cellStyle name="Percent 3 6 4 5 3 2" xfId="34265" xr:uid="{5965F832-E62F-4C21-B4E9-C1B1E7315B5A}"/>
    <cellStyle name="Percent 3 6 4 5 3 2 2" xfId="54275" xr:uid="{787FAE78-8D5D-47D1-A827-BBBEF0058ADB}"/>
    <cellStyle name="Percent 3 6 4 5 3 3" xfId="54276" xr:uid="{09915475-1BBC-434A-B0E6-359F402AB18B}"/>
    <cellStyle name="Percent 3 6 4 5 3 4" xfId="54274" xr:uid="{715CB23C-A8D9-4875-BC73-1AFF3E0D5978}"/>
    <cellStyle name="Percent 3 6 4 5 4" xfId="34266" xr:uid="{7154923A-D89A-46A2-89D7-355FAE8156BF}"/>
    <cellStyle name="Percent 3 6 4 5 4 2" xfId="34267" xr:uid="{5E9ACBF9-B57C-4F99-AE76-ED067ADBAE26}"/>
    <cellStyle name="Percent 3 6 4 5 4 2 2" xfId="54278" xr:uid="{4135B250-FE5E-454A-8906-751A2C00CDEB}"/>
    <cellStyle name="Percent 3 6 4 5 4 3" xfId="54279" xr:uid="{8B8E318A-2AA5-4F9C-BC0C-87265AD7651A}"/>
    <cellStyle name="Percent 3 6 4 5 4 4" xfId="54277" xr:uid="{068E3733-9CFC-4CD2-8965-50ECE99FC7E3}"/>
    <cellStyle name="Percent 3 6 4 5 5" xfId="34268" xr:uid="{63725DD3-86D8-4008-9006-7A87567215F4}"/>
    <cellStyle name="Percent 3 6 4 5 5 2" xfId="54280" xr:uid="{50A73F87-5938-4B75-834B-736978195FE4}"/>
    <cellStyle name="Percent 3 6 4 5 6" xfId="54281" xr:uid="{9E363301-ECA7-4048-9D61-09133160D21A}"/>
    <cellStyle name="Percent 3 6 4 5 7" xfId="54270" xr:uid="{495F798B-F640-4EF3-B84E-D4015DB4666F}"/>
    <cellStyle name="Percent 3 6 4 5 8" xfId="34261" xr:uid="{2F3206CF-B0D5-435E-9453-2D80D1EA0FEC}"/>
    <cellStyle name="Percent 3 6 4 6" xfId="13313" xr:uid="{1DF9BC6F-D3F7-4131-A0CB-60B31D888118}"/>
    <cellStyle name="Percent 3 6 4 6 2" xfId="34270" xr:uid="{2CF921CE-CF8A-4B71-99CD-79DB84F68812}"/>
    <cellStyle name="Percent 3 6 4 6 2 2" xfId="34271" xr:uid="{1D3AF27C-489E-4D4D-BE83-00DDACE852DF}"/>
    <cellStyle name="Percent 3 6 4 6 2 2 2" xfId="54284" xr:uid="{913B0ABF-8631-4F82-9EA0-F395983E9BD6}"/>
    <cellStyle name="Percent 3 6 4 6 2 3" xfId="54285" xr:uid="{61601FB1-A757-47E9-9B7C-2523694D1726}"/>
    <cellStyle name="Percent 3 6 4 6 2 4" xfId="54283" xr:uid="{78B5867F-2BE6-4A9C-9AC5-92B8D2DC1413}"/>
    <cellStyle name="Percent 3 6 4 6 3" xfId="34272" xr:uid="{84293CC4-8DE7-4438-92AB-FE90726D2D69}"/>
    <cellStyle name="Percent 3 6 4 6 3 2" xfId="34273" xr:uid="{09999668-B99F-4CB3-B391-4C325BC2DEF9}"/>
    <cellStyle name="Percent 3 6 4 6 3 2 2" xfId="54287" xr:uid="{8B7EB71E-08D4-4782-90D1-0C8180064619}"/>
    <cellStyle name="Percent 3 6 4 6 3 3" xfId="54288" xr:uid="{F26A14EF-B5D3-4644-A160-FB0BBBEF5524}"/>
    <cellStyle name="Percent 3 6 4 6 3 4" xfId="54286" xr:uid="{7FF7A49B-C987-4F76-959C-EF37802321D6}"/>
    <cellStyle name="Percent 3 6 4 6 4" xfId="34274" xr:uid="{3FA044CD-EE98-4305-82B2-F2746A813AF2}"/>
    <cellStyle name="Percent 3 6 4 6 4 2" xfId="54289" xr:uid="{98747C10-A47A-4263-8ECD-EA1329772C7E}"/>
    <cellStyle name="Percent 3 6 4 6 5" xfId="54290" xr:uid="{0743A8A7-16F5-420D-BA66-64EDE97AC25E}"/>
    <cellStyle name="Percent 3 6 4 6 6" xfId="54282" xr:uid="{D17661FC-B87D-4E36-A000-BD0D35D94E8A}"/>
    <cellStyle name="Percent 3 6 4 6 7" xfId="34269" xr:uid="{D7E2F436-128D-465C-8D61-32933884FD4A}"/>
    <cellStyle name="Percent 3 6 4 7" xfId="15909" xr:uid="{42B82256-AA43-4333-8E0F-E0223EA0C417}"/>
    <cellStyle name="Percent 3 6 4 7 2" xfId="34276" xr:uid="{284DC355-A73C-415D-9B3E-AF8E47F03A10}"/>
    <cellStyle name="Percent 3 6 4 7 2 2" xfId="54292" xr:uid="{00125471-28DA-4521-8643-970F4F4BF2CC}"/>
    <cellStyle name="Percent 3 6 4 7 3" xfId="54293" xr:uid="{139D6494-C1AD-483F-A0E7-3C092CA692B7}"/>
    <cellStyle name="Percent 3 6 4 7 4" xfId="54291" xr:uid="{92DB721D-16E3-4616-A2CB-F565FF3D1738}"/>
    <cellStyle name="Percent 3 6 4 7 5" xfId="34275" xr:uid="{F9C8B509-90DC-449E-B1BE-33DE8E44E8B1}"/>
    <cellStyle name="Percent 3 6 4 8" xfId="15551" xr:uid="{56BC79DE-4DCF-4912-B0A7-3C8FA3C7402B}"/>
    <cellStyle name="Percent 3 6 4 8 2" xfId="34278" xr:uid="{B5910BD6-A33B-4955-91A8-B1CDDC48B541}"/>
    <cellStyle name="Percent 3 6 4 8 2 2" xfId="54295" xr:uid="{B4C79C52-D516-4991-B4D4-02523E3F7111}"/>
    <cellStyle name="Percent 3 6 4 8 3" xfId="54296" xr:uid="{A8AE6085-4BFE-475A-925B-E899BCE9AD51}"/>
    <cellStyle name="Percent 3 6 4 8 4" xfId="54294" xr:uid="{A6C31A75-E135-40DB-907D-6673D3603A04}"/>
    <cellStyle name="Percent 3 6 4 8 5" xfId="34277" xr:uid="{C0319494-F803-4DA3-8AC7-E906EA213C04}"/>
    <cellStyle name="Percent 3 6 4 9" xfId="11934" xr:uid="{759BF3CF-62C5-4F62-B051-551AB13527B3}"/>
    <cellStyle name="Percent 3 6 4 9 2" xfId="34280" xr:uid="{75A13567-ED00-46D2-B8E4-D3127D99DE85}"/>
    <cellStyle name="Percent 3 6 4 9 2 2" xfId="54298" xr:uid="{2F0AB932-CB27-4B54-8D38-BE500E4CA80B}"/>
    <cellStyle name="Percent 3 6 4 9 3" xfId="54299" xr:uid="{651A63A8-36E1-4643-B9CB-5F82DC4AFEB8}"/>
    <cellStyle name="Percent 3 6 4 9 4" xfId="54297" xr:uid="{118804E6-2943-42CF-9535-2C0AF946F531}"/>
    <cellStyle name="Percent 3 6 4 9 5" xfId="34279" xr:uid="{06AE3053-1E72-4E77-BF0B-9CD5E374939C}"/>
    <cellStyle name="Percent 3 6 5" xfId="6974" xr:uid="{66767297-49BA-4331-BA21-A24888BC8023}"/>
    <cellStyle name="Percent 3 6 5 10" xfId="34282" xr:uid="{0F27ACE0-82C9-4801-B461-CA3EBC181A67}"/>
    <cellStyle name="Percent 3 6 5 10 2" xfId="54301" xr:uid="{D3B959A8-AFBE-48A1-9BB3-609C1D5384C8}"/>
    <cellStyle name="Percent 3 6 5 11" xfId="34283" xr:uid="{A07D2A94-ED08-4599-8392-AD4A9A530BE6}"/>
    <cellStyle name="Percent 3 6 5 11 2" xfId="54302" xr:uid="{A45F1FE9-AF92-4BDB-9456-5119F5B20E8B}"/>
    <cellStyle name="Percent 3 6 5 12" xfId="34281" xr:uid="{873AB25F-B2A6-4101-A868-88B31E42CB1B}"/>
    <cellStyle name="Percent 3 6 5 12 2" xfId="54303" xr:uid="{A057B5CD-F43D-499E-8DBF-9B11768B6D80}"/>
    <cellStyle name="Percent 3 6 5 13" xfId="54304" xr:uid="{E5BE9252-7031-4123-9C14-63D5B34A7D9A}"/>
    <cellStyle name="Percent 3 6 5 14" xfId="54305" xr:uid="{6ED637A4-FD58-4877-81AC-D7EA44E31903}"/>
    <cellStyle name="Percent 3 6 5 15" xfId="54306" xr:uid="{CB7D2383-725A-480E-9D1D-FC6EB8E6122D}"/>
    <cellStyle name="Percent 3 6 5 16" xfId="54300" xr:uid="{23745590-248F-4AFC-8F6A-6D4482C2D31F}"/>
    <cellStyle name="Percent 3 6 5 2" xfId="13314" xr:uid="{83903229-C40A-4206-AD04-B7BA6EA80F2E}"/>
    <cellStyle name="Percent 3 6 5 2 2" xfId="34285" xr:uid="{6F0B943E-6DAE-4269-9A24-6A316800B65A}"/>
    <cellStyle name="Percent 3 6 5 2 2 2" xfId="34286" xr:uid="{586F3884-F35E-477A-8B1D-B0BB396706EF}"/>
    <cellStyle name="Percent 3 6 5 2 2 2 2" xfId="54309" xr:uid="{D731F77A-E535-4D5A-BDCE-66F38FC0E3CD}"/>
    <cellStyle name="Percent 3 6 5 2 2 3" xfId="54310" xr:uid="{361B862D-6696-4B95-BA9D-4E2EE87A94B2}"/>
    <cellStyle name="Percent 3 6 5 2 2 4" xfId="54308" xr:uid="{78EC3064-FA9A-4530-B754-762BDC56D040}"/>
    <cellStyle name="Percent 3 6 5 2 3" xfId="34287" xr:uid="{E52C5BBD-F6D1-49A7-914D-99770B92A1AC}"/>
    <cellStyle name="Percent 3 6 5 2 3 2" xfId="34288" xr:uid="{8CF40BE3-BAC9-47AF-AFB7-1140809ADCC2}"/>
    <cellStyle name="Percent 3 6 5 2 3 2 2" xfId="54312" xr:uid="{6D57A999-3A4D-4440-B6F8-B5DB69ED3ECA}"/>
    <cellStyle name="Percent 3 6 5 2 3 3" xfId="54313" xr:uid="{B4064718-36AC-4DAB-BAB6-DDC2EE6B4852}"/>
    <cellStyle name="Percent 3 6 5 2 3 4" xfId="54311" xr:uid="{774BF978-F5CB-4BFA-B3BE-71B96DFEBCA9}"/>
    <cellStyle name="Percent 3 6 5 2 4" xfId="34289" xr:uid="{E413F023-609F-4E0A-A606-9ABD3F08D8F0}"/>
    <cellStyle name="Percent 3 6 5 2 4 2" xfId="54314" xr:uid="{E526E840-4C10-4015-98B0-105E632FC26F}"/>
    <cellStyle name="Percent 3 6 5 2 5" xfId="34290" xr:uid="{5CAAC445-2952-403C-B8DC-DD150144919A}"/>
    <cellStyle name="Percent 3 6 5 2 5 2" xfId="54315" xr:uid="{5D2941D4-5BB4-42DC-9C40-B7B796573F02}"/>
    <cellStyle name="Percent 3 6 5 2 6" xfId="54316" xr:uid="{ABD9F4F8-F510-4D46-99D7-E033FFEED279}"/>
    <cellStyle name="Percent 3 6 5 2 7" xfId="54307" xr:uid="{75768564-E01F-4961-B6D6-6872B7DC0B1B}"/>
    <cellStyle name="Percent 3 6 5 2 8" xfId="34284" xr:uid="{85A15CDA-9973-45DF-BEE6-A0064C606A9E}"/>
    <cellStyle name="Percent 3 6 5 3" xfId="13315" xr:uid="{DD19E13E-E027-4B8D-950D-74DD913A9B75}"/>
    <cellStyle name="Percent 3 6 5 3 2" xfId="34292" xr:uid="{7F3F24C2-D653-4085-AAE8-4859430D0810}"/>
    <cellStyle name="Percent 3 6 5 3 2 2" xfId="34293" xr:uid="{F43C16DB-C524-408B-B7C6-92170C01DAC2}"/>
    <cellStyle name="Percent 3 6 5 3 2 2 2" xfId="54319" xr:uid="{B92BEE01-EC2C-4D9C-B7F3-225A5BEE72C0}"/>
    <cellStyle name="Percent 3 6 5 3 2 3" xfId="54320" xr:uid="{D0999149-0E2B-4624-B9C5-AB32820E1134}"/>
    <cellStyle name="Percent 3 6 5 3 2 4" xfId="54318" xr:uid="{048F01F2-227F-48A5-853E-6BC9527DBBA3}"/>
    <cellStyle name="Percent 3 6 5 3 3" xfId="34294" xr:uid="{72F3B784-F9CD-45A5-BF8D-6D7B0FD4DDA7}"/>
    <cellStyle name="Percent 3 6 5 3 3 2" xfId="34295" xr:uid="{5B402D0F-B36F-4300-A8BA-A5F972C13030}"/>
    <cellStyle name="Percent 3 6 5 3 3 2 2" xfId="54322" xr:uid="{9522D19D-7A78-442F-A7E9-FB2EA37578EF}"/>
    <cellStyle name="Percent 3 6 5 3 3 3" xfId="54323" xr:uid="{5B59A708-97B5-43D5-AAB6-10EF84FF5D12}"/>
    <cellStyle name="Percent 3 6 5 3 3 4" xfId="54321" xr:uid="{F86E1697-AC6E-4444-A7DD-97FFC7FA0790}"/>
    <cellStyle name="Percent 3 6 5 3 4" xfId="34296" xr:uid="{9E2011DF-B5BA-427C-8692-4C7BDD28EE29}"/>
    <cellStyle name="Percent 3 6 5 3 4 2" xfId="54324" xr:uid="{19EC37C6-808C-4F6D-9EFF-03DEB5400582}"/>
    <cellStyle name="Percent 3 6 5 3 5" xfId="54325" xr:uid="{5ABF5E36-8683-4C0B-A2A7-4E1076F9BC3B}"/>
    <cellStyle name="Percent 3 6 5 3 6" xfId="54317" xr:uid="{67B90602-89E6-4B96-951D-C849A0D23450}"/>
    <cellStyle name="Percent 3 6 5 3 7" xfId="34291" xr:uid="{074F6350-0DAE-406B-B7D8-CEC874E6D6BA}"/>
    <cellStyle name="Percent 3 6 5 4" xfId="13316" xr:uid="{FF22C772-D594-4B5F-ACBC-1F7CAC0B2EF2}"/>
    <cellStyle name="Percent 3 6 5 4 2" xfId="34298" xr:uid="{B39EE30D-2265-433A-BB71-38A88FDC7A30}"/>
    <cellStyle name="Percent 3 6 5 4 2 2" xfId="34299" xr:uid="{127A5F83-5A11-4050-A5B4-89BE85FC68EE}"/>
    <cellStyle name="Percent 3 6 5 4 2 2 2" xfId="54328" xr:uid="{0EA6DB57-72E2-40B6-B2AE-3CEC6F748EC3}"/>
    <cellStyle name="Percent 3 6 5 4 2 3" xfId="54329" xr:uid="{29D12388-65FB-42B2-9897-8D905211E872}"/>
    <cellStyle name="Percent 3 6 5 4 2 4" xfId="54327" xr:uid="{A642B019-6909-40C0-97B5-85182F4C9CA3}"/>
    <cellStyle name="Percent 3 6 5 4 3" xfId="34300" xr:uid="{936B3855-99D0-4A03-9E05-658B62A154C9}"/>
    <cellStyle name="Percent 3 6 5 4 3 2" xfId="34301" xr:uid="{FC6E25EA-BB33-4CA6-9DDD-9CB8BE801B74}"/>
    <cellStyle name="Percent 3 6 5 4 3 2 2" xfId="54331" xr:uid="{7FBBE3CB-677F-44BE-B4C4-89EE4F8D4B51}"/>
    <cellStyle name="Percent 3 6 5 4 3 3" xfId="54332" xr:uid="{DAD41C40-7BA1-4BAC-86F1-D3283521A333}"/>
    <cellStyle name="Percent 3 6 5 4 3 4" xfId="54330" xr:uid="{2AF263BF-9D78-4603-9E31-67FB83171C20}"/>
    <cellStyle name="Percent 3 6 5 4 4" xfId="34302" xr:uid="{F60BC5F9-B87D-4649-89D1-916FAC561BF0}"/>
    <cellStyle name="Percent 3 6 5 4 4 2" xfId="54333" xr:uid="{45062DEE-C593-4BCE-98C8-4B9DE7F4E618}"/>
    <cellStyle name="Percent 3 6 5 4 5" xfId="54334" xr:uid="{A1F91101-C3E1-4265-A265-3AEF23E0C23D}"/>
    <cellStyle name="Percent 3 6 5 4 6" xfId="54326" xr:uid="{89ABDA64-A528-4BF6-B18D-F98BE77E8BCF}"/>
    <cellStyle name="Percent 3 6 5 4 7" xfId="34297" xr:uid="{64BB0F55-5CB9-43FF-9497-D40C84FF9511}"/>
    <cellStyle name="Percent 3 6 5 5" xfId="13317" xr:uid="{B0A9035A-DF8F-4939-95D3-AEB1F7D8EA5E}"/>
    <cellStyle name="Percent 3 6 5 5 2" xfId="34304" xr:uid="{CA955169-0F3D-405D-A453-45980DAC2293}"/>
    <cellStyle name="Percent 3 6 5 5 2 2" xfId="34305" xr:uid="{CEE91209-AFBE-4FA7-A8C9-167EADB2BEA3}"/>
    <cellStyle name="Percent 3 6 5 5 2 2 2" xfId="54337" xr:uid="{24F88118-EC9E-4A86-8680-1F87001AC2F6}"/>
    <cellStyle name="Percent 3 6 5 5 2 3" xfId="54338" xr:uid="{1AE8D3D0-FA6C-4AEC-98DF-01C87AFB3A14}"/>
    <cellStyle name="Percent 3 6 5 5 2 4" xfId="54336" xr:uid="{0A596D8D-72BD-419E-8F40-EA8166D981BA}"/>
    <cellStyle name="Percent 3 6 5 5 3" xfId="34306" xr:uid="{E34F68D7-4CF2-4764-BFD3-94ACA4BCD249}"/>
    <cellStyle name="Percent 3 6 5 5 3 2" xfId="34307" xr:uid="{93CE9087-04AF-4DC5-8182-26D07BB221C2}"/>
    <cellStyle name="Percent 3 6 5 5 3 2 2" xfId="54340" xr:uid="{8E31158B-6B2A-401E-AA90-AF85FB3423CC}"/>
    <cellStyle name="Percent 3 6 5 5 3 3" xfId="54341" xr:uid="{766F0B91-F736-4593-9BEE-9E2F6569A1D1}"/>
    <cellStyle name="Percent 3 6 5 5 3 4" xfId="54339" xr:uid="{116156E6-0BDE-4C69-88DB-5F71B4DEA1CB}"/>
    <cellStyle name="Percent 3 6 5 5 4" xfId="34308" xr:uid="{D20DC0EF-EB6F-432E-9FD5-20E8C3B56F73}"/>
    <cellStyle name="Percent 3 6 5 5 4 2" xfId="34309" xr:uid="{6F8E4D6A-0778-4DE3-986F-EBB1CD0D30C9}"/>
    <cellStyle name="Percent 3 6 5 5 4 2 2" xfId="54343" xr:uid="{C36C5068-BE66-4E98-A511-49AA61375C32}"/>
    <cellStyle name="Percent 3 6 5 5 4 3" xfId="54344" xr:uid="{27E9BDA6-0C59-4648-A7FC-5111BDBB7EF9}"/>
    <cellStyle name="Percent 3 6 5 5 4 4" xfId="54342" xr:uid="{5768D335-A706-48F2-9B9B-09BEA5520B93}"/>
    <cellStyle name="Percent 3 6 5 5 5" xfId="34310" xr:uid="{D0315FDE-F366-488D-BB65-119C9B154341}"/>
    <cellStyle name="Percent 3 6 5 5 5 2" xfId="54345" xr:uid="{8BC71506-81B6-49EE-B426-DBCF48ADC52D}"/>
    <cellStyle name="Percent 3 6 5 5 6" xfId="54346" xr:uid="{D29971C1-958C-4B89-B67E-6B8D2537A112}"/>
    <cellStyle name="Percent 3 6 5 5 7" xfId="54335" xr:uid="{5B63105B-8262-4982-A62F-796397E68FEA}"/>
    <cellStyle name="Percent 3 6 5 5 8" xfId="34303" xr:uid="{0CF45CDF-38E5-4BEB-B182-4FE96479A91A}"/>
    <cellStyle name="Percent 3 6 5 6" xfId="13318" xr:uid="{8415BC37-0F3B-45EB-86DC-398230CA1F4B}"/>
    <cellStyle name="Percent 3 6 5 6 2" xfId="34312" xr:uid="{A2A128FE-56DD-472E-93BF-BFF920E11277}"/>
    <cellStyle name="Percent 3 6 5 6 2 2" xfId="34313" xr:uid="{C3B61A0C-3875-446B-ABC7-BEF9ADFB6ADE}"/>
    <cellStyle name="Percent 3 6 5 6 2 2 2" xfId="54349" xr:uid="{06E8B029-7B1A-459F-8A95-C3A0C207BEA2}"/>
    <cellStyle name="Percent 3 6 5 6 2 3" xfId="54350" xr:uid="{74F22F7A-3F17-48A1-A28A-2D9C445A6959}"/>
    <cellStyle name="Percent 3 6 5 6 2 4" xfId="54348" xr:uid="{9BF66188-0ABA-41B5-AA60-7995520675F8}"/>
    <cellStyle name="Percent 3 6 5 6 3" xfId="34314" xr:uid="{D1BA73BB-5F92-4B1B-B6D1-DC00CEC4C68D}"/>
    <cellStyle name="Percent 3 6 5 6 3 2" xfId="34315" xr:uid="{81092F4A-EF73-416E-B18C-9FA61FDEC024}"/>
    <cellStyle name="Percent 3 6 5 6 3 2 2" xfId="54352" xr:uid="{896484C2-075C-4570-9DA1-8F5658CEC521}"/>
    <cellStyle name="Percent 3 6 5 6 3 3" xfId="54353" xr:uid="{6CCF4C57-9F60-4A8D-BE39-BA7585A245EF}"/>
    <cellStyle name="Percent 3 6 5 6 3 4" xfId="54351" xr:uid="{7AC4C10B-2952-459E-91FE-A17859959BD3}"/>
    <cellStyle name="Percent 3 6 5 6 4" xfId="34316" xr:uid="{EEB391FC-5FEC-42E4-A0F0-6CDF615A600F}"/>
    <cellStyle name="Percent 3 6 5 6 4 2" xfId="54354" xr:uid="{481C0213-DA00-4F02-8345-9D226D6D194A}"/>
    <cellStyle name="Percent 3 6 5 6 5" xfId="54355" xr:uid="{9C0C3426-8611-4D17-B31C-78F10823FEF0}"/>
    <cellStyle name="Percent 3 6 5 6 6" xfId="54347" xr:uid="{0658E477-ED67-4751-8CF4-AB2E4513CC5B}"/>
    <cellStyle name="Percent 3 6 5 6 7" xfId="34311" xr:uid="{42021B25-4018-4758-A83E-8DD10A9B6FB8}"/>
    <cellStyle name="Percent 3 6 5 7" xfId="15910" xr:uid="{C2E64408-271E-4CAE-B7BC-A6417E9CE231}"/>
    <cellStyle name="Percent 3 6 5 7 2" xfId="34318" xr:uid="{9740B371-C2A3-41E5-854C-E49FA472FE57}"/>
    <cellStyle name="Percent 3 6 5 7 2 2" xfId="54357" xr:uid="{F88BF181-8BDD-4C39-A24C-A6502823267E}"/>
    <cellStyle name="Percent 3 6 5 7 3" xfId="54358" xr:uid="{B4D41118-D666-4DC1-8785-4E1CE0EF2B63}"/>
    <cellStyle name="Percent 3 6 5 7 4" xfId="54356" xr:uid="{E78D2855-BEB0-47E0-81F9-5B86F522FE86}"/>
    <cellStyle name="Percent 3 6 5 7 5" xfId="34317" xr:uid="{3ADC34A3-3940-4879-8B64-A0950B87385B}"/>
    <cellStyle name="Percent 3 6 5 8" xfId="15663" xr:uid="{C14EFCE7-EBFF-46D9-AC7F-CFFCF6D4CC88}"/>
    <cellStyle name="Percent 3 6 5 8 2" xfId="34320" xr:uid="{A6C0BE66-BD21-4695-BDAE-C093277AF8F5}"/>
    <cellStyle name="Percent 3 6 5 8 2 2" xfId="54360" xr:uid="{9AA41946-3B8C-4C5B-9AB5-33CE6DFC6E34}"/>
    <cellStyle name="Percent 3 6 5 8 3" xfId="54361" xr:uid="{394CEFB3-776C-4D1A-AEE3-A7A7C07158D0}"/>
    <cellStyle name="Percent 3 6 5 8 4" xfId="54359" xr:uid="{F2FA6E56-3097-4F70-A396-07830F203E1F}"/>
    <cellStyle name="Percent 3 6 5 8 5" xfId="34319" xr:uid="{1EDFF101-DD08-4752-BA15-EEBF1151EC7D}"/>
    <cellStyle name="Percent 3 6 5 9" xfId="11935" xr:uid="{6B9CE2D6-5CE8-44C7-AF9B-F28342B780F5}"/>
    <cellStyle name="Percent 3 6 5 9 2" xfId="34322" xr:uid="{14F050D7-3164-4339-B592-144A3DF689F5}"/>
    <cellStyle name="Percent 3 6 5 9 2 2" xfId="54363" xr:uid="{ABD5A701-E5B1-452C-8B85-2C84CC0FF643}"/>
    <cellStyle name="Percent 3 6 5 9 3" xfId="54364" xr:uid="{38C07A11-FCB5-485C-871F-1D868454D3FC}"/>
    <cellStyle name="Percent 3 6 5 9 4" xfId="54362" xr:uid="{5AFCFEC8-0095-4298-9D52-FB072255012B}"/>
    <cellStyle name="Percent 3 6 5 9 5" xfId="34321" xr:uid="{E67EB243-5381-423A-8128-BCAF85670BDA}"/>
    <cellStyle name="Percent 3 6 6" xfId="6975" xr:uid="{013D8F2D-68D0-4C9B-9525-F6BDE7A8B2F0}"/>
    <cellStyle name="Percent 3 6 6 10" xfId="34324" xr:uid="{D2A676CB-625E-42E9-BB9C-B0054E7FBC6E}"/>
    <cellStyle name="Percent 3 6 6 10 2" xfId="54366" xr:uid="{9DAF3F03-C09E-4192-8F54-CF2133A158CF}"/>
    <cellStyle name="Percent 3 6 6 11" xfId="34325" xr:uid="{467C6B78-4FAD-4DA4-8115-4D689E702A44}"/>
    <cellStyle name="Percent 3 6 6 11 2" xfId="54367" xr:uid="{4FBBD123-87D8-4A53-B4C8-04405F8392F6}"/>
    <cellStyle name="Percent 3 6 6 12" xfId="34323" xr:uid="{DF2A9E75-2EE6-4C5A-9707-BED496615E5D}"/>
    <cellStyle name="Percent 3 6 6 12 2" xfId="54368" xr:uid="{16E9A5EC-BBFA-4559-AEE5-1A0DD38BA5E7}"/>
    <cellStyle name="Percent 3 6 6 13" xfId="54369" xr:uid="{6E6C8600-FBCC-4D1E-9E85-8EC01EDBA645}"/>
    <cellStyle name="Percent 3 6 6 14" xfId="54370" xr:uid="{15AF2C3A-3B7C-4947-A884-C243A033858D}"/>
    <cellStyle name="Percent 3 6 6 15" xfId="54371" xr:uid="{BEEC65C7-11A3-40CF-82EA-F639D24DB907}"/>
    <cellStyle name="Percent 3 6 6 16" xfId="54365" xr:uid="{3C856A46-1EA8-4A47-998D-5490FEE8D09B}"/>
    <cellStyle name="Percent 3 6 6 2" xfId="13319" xr:uid="{5641D520-A93D-4CC1-BB92-4F030E8F36B0}"/>
    <cellStyle name="Percent 3 6 6 2 2" xfId="34327" xr:uid="{DC2EBB95-3122-4DE3-BE18-B944AC9CD2F0}"/>
    <cellStyle name="Percent 3 6 6 2 2 2" xfId="34328" xr:uid="{EEE8FA7C-0B17-4C3A-9FE2-F4BBF5671491}"/>
    <cellStyle name="Percent 3 6 6 2 2 2 2" xfId="54374" xr:uid="{DD0E2807-E176-49FC-9250-28ED7EF9E4E8}"/>
    <cellStyle name="Percent 3 6 6 2 2 3" xfId="54375" xr:uid="{5F7CED00-8DBF-4E78-8A6D-A3924CA2D088}"/>
    <cellStyle name="Percent 3 6 6 2 2 4" xfId="54373" xr:uid="{B4B68EB1-7F8A-4D3B-9E07-E6F6A14414A3}"/>
    <cellStyle name="Percent 3 6 6 2 3" xfId="34329" xr:uid="{70E757F0-84F7-406C-B225-1874DF85F494}"/>
    <cellStyle name="Percent 3 6 6 2 3 2" xfId="34330" xr:uid="{D0F5E517-703A-491A-8777-F430E21E61A6}"/>
    <cellStyle name="Percent 3 6 6 2 3 2 2" xfId="54377" xr:uid="{9C75D31C-9415-4027-A67F-6F45845AFB3D}"/>
    <cellStyle name="Percent 3 6 6 2 3 3" xfId="54378" xr:uid="{7BE6D09C-A0F5-46A0-B875-1D2297FB6644}"/>
    <cellStyle name="Percent 3 6 6 2 3 4" xfId="54376" xr:uid="{D8860109-4DE5-4C0D-A9D0-FD36EE9AE9F7}"/>
    <cellStyle name="Percent 3 6 6 2 4" xfId="34331" xr:uid="{3F5075FD-D565-4C85-8688-6CA675869FB8}"/>
    <cellStyle name="Percent 3 6 6 2 4 2" xfId="54379" xr:uid="{3448B6EF-BDD2-4A43-8BAE-B6B415AECDBF}"/>
    <cellStyle name="Percent 3 6 6 2 5" xfId="34332" xr:uid="{37BE0076-39F2-4AD4-8FD2-BBDAC801D3F5}"/>
    <cellStyle name="Percent 3 6 6 2 5 2" xfId="54380" xr:uid="{B9FC9D90-0FFE-4AF5-8EFA-C65947729A76}"/>
    <cellStyle name="Percent 3 6 6 2 6" xfId="54381" xr:uid="{A537EFDB-D581-424C-9E9B-DF75760FF5C8}"/>
    <cellStyle name="Percent 3 6 6 2 7" xfId="54372" xr:uid="{B280C631-F391-42BD-AEF9-B506AAE47129}"/>
    <cellStyle name="Percent 3 6 6 2 8" xfId="34326" xr:uid="{ED171BFA-EEAB-434D-8DF3-560E04103498}"/>
    <cellStyle name="Percent 3 6 6 3" xfId="13320" xr:uid="{D966FFD4-62A3-421D-B842-1F636A43D920}"/>
    <cellStyle name="Percent 3 6 6 3 2" xfId="34334" xr:uid="{9AEB6CFF-D5A3-4BC2-B036-C908213EF814}"/>
    <cellStyle name="Percent 3 6 6 3 2 2" xfId="34335" xr:uid="{30CBB30D-7E6F-495F-A6DB-7D6D80B979D6}"/>
    <cellStyle name="Percent 3 6 6 3 2 2 2" xfId="54384" xr:uid="{F65AA800-81C1-4950-ADC7-591D26B3D550}"/>
    <cellStyle name="Percent 3 6 6 3 2 3" xfId="54385" xr:uid="{1DE4738A-67A8-41F6-A9FF-BD1939A5C7FA}"/>
    <cellStyle name="Percent 3 6 6 3 2 4" xfId="54383" xr:uid="{E81BB891-1F1B-4455-B820-B303719DC2BB}"/>
    <cellStyle name="Percent 3 6 6 3 3" xfId="34336" xr:uid="{F4473553-2376-46A7-A9B5-01B3FBA2444B}"/>
    <cellStyle name="Percent 3 6 6 3 3 2" xfId="34337" xr:uid="{4FDB53AA-9818-43CB-AC4F-74C72D339ADF}"/>
    <cellStyle name="Percent 3 6 6 3 3 2 2" xfId="54387" xr:uid="{2E1CF145-6F78-4328-8D74-F2939F95C441}"/>
    <cellStyle name="Percent 3 6 6 3 3 3" xfId="54388" xr:uid="{C0E068E8-FFE5-4147-A8E0-B74DBBF35A2F}"/>
    <cellStyle name="Percent 3 6 6 3 3 4" xfId="54386" xr:uid="{303AEA7C-AF23-42B4-95A0-1DABDFEF9A5E}"/>
    <cellStyle name="Percent 3 6 6 3 4" xfId="34338" xr:uid="{99067B48-5BA1-496A-BEC2-9DBAF0DF84C1}"/>
    <cellStyle name="Percent 3 6 6 3 4 2" xfId="54389" xr:uid="{C78FDC6E-AC78-453D-9E2A-2FB8D7035C0B}"/>
    <cellStyle name="Percent 3 6 6 3 5" xfId="54390" xr:uid="{1EB0B6FB-7B5C-4508-B8F5-B5C7467129C6}"/>
    <cellStyle name="Percent 3 6 6 3 6" xfId="54382" xr:uid="{A62CE048-66FF-4EFB-B87D-B28731DE989E}"/>
    <cellStyle name="Percent 3 6 6 3 7" xfId="34333" xr:uid="{CEC4E669-ADDD-4F02-85EB-E47939A1AF0B}"/>
    <cellStyle name="Percent 3 6 6 4" xfId="13321" xr:uid="{1EE8C42B-7AF5-46D6-8BB3-938D778F9C8E}"/>
    <cellStyle name="Percent 3 6 6 4 2" xfId="34340" xr:uid="{B408F807-C8C6-4FA6-9B90-96B1D8B81981}"/>
    <cellStyle name="Percent 3 6 6 4 2 2" xfId="34341" xr:uid="{6C42650A-7A0F-4A6F-A1F9-2ED4C51650B4}"/>
    <cellStyle name="Percent 3 6 6 4 2 2 2" xfId="54393" xr:uid="{4C5BFE87-A11A-4E45-8B71-0724C207FBC3}"/>
    <cellStyle name="Percent 3 6 6 4 2 3" xfId="54394" xr:uid="{A07503DA-7DA6-4969-A222-837384BFD2A0}"/>
    <cellStyle name="Percent 3 6 6 4 2 4" xfId="54392" xr:uid="{39690260-35B4-4F0E-B48B-610723A585A1}"/>
    <cellStyle name="Percent 3 6 6 4 3" xfId="34342" xr:uid="{915E22DA-165F-4B3E-A745-9EC770EFA6E1}"/>
    <cellStyle name="Percent 3 6 6 4 3 2" xfId="34343" xr:uid="{6681D515-6FFE-4103-9475-F745D4654FE7}"/>
    <cellStyle name="Percent 3 6 6 4 3 2 2" xfId="54396" xr:uid="{82E62165-5C10-4C3D-91E0-32A31E44C17B}"/>
    <cellStyle name="Percent 3 6 6 4 3 3" xfId="54397" xr:uid="{D114AA70-443A-4D7F-92A0-842A0F672F3A}"/>
    <cellStyle name="Percent 3 6 6 4 3 4" xfId="54395" xr:uid="{ABE9548C-F99C-4AC1-94AA-F3B25C3474D1}"/>
    <cellStyle name="Percent 3 6 6 4 4" xfId="34344" xr:uid="{C873369D-680A-40AA-AE94-41E1F90F3869}"/>
    <cellStyle name="Percent 3 6 6 4 4 2" xfId="54398" xr:uid="{B62582CC-DF36-4CF8-AAF7-61CCED95D5AB}"/>
    <cellStyle name="Percent 3 6 6 4 5" xfId="54399" xr:uid="{0C48F625-23BF-4D7B-959D-BC7CE58DF41F}"/>
    <cellStyle name="Percent 3 6 6 4 6" xfId="54391" xr:uid="{4EAB9B69-A82B-4F92-BEFF-5C8C2D53E005}"/>
    <cellStyle name="Percent 3 6 6 4 7" xfId="34339" xr:uid="{A522C879-C3CD-4B19-B605-AB2AC516A493}"/>
    <cellStyle name="Percent 3 6 6 5" xfId="13322" xr:uid="{89C5C5D8-55B6-42E5-A85F-B6876EAE0F42}"/>
    <cellStyle name="Percent 3 6 6 5 2" xfId="34346" xr:uid="{EB8FC0EA-6076-4498-A369-BAAA876A8F22}"/>
    <cellStyle name="Percent 3 6 6 5 2 2" xfId="34347" xr:uid="{FCFC0DE6-FAC5-437C-9384-0C99885885ED}"/>
    <cellStyle name="Percent 3 6 6 5 2 2 2" xfId="54402" xr:uid="{C418B1B3-5AD8-4343-8CBF-1540BEB7B891}"/>
    <cellStyle name="Percent 3 6 6 5 2 3" xfId="54403" xr:uid="{707273AE-42E1-4488-B494-7C44E504DC53}"/>
    <cellStyle name="Percent 3 6 6 5 2 4" xfId="54401" xr:uid="{3ED2F9E3-800A-4223-9CBF-9DD2FAD873B3}"/>
    <cellStyle name="Percent 3 6 6 5 3" xfId="34348" xr:uid="{C04E3729-B851-46E2-BF4F-B061AEA9FC28}"/>
    <cellStyle name="Percent 3 6 6 5 3 2" xfId="34349" xr:uid="{A522054C-A9FD-4282-A25A-5B126F5D5758}"/>
    <cellStyle name="Percent 3 6 6 5 3 2 2" xfId="54405" xr:uid="{23733D7D-0BFE-4588-A139-2AF0F45C968B}"/>
    <cellStyle name="Percent 3 6 6 5 3 3" xfId="54406" xr:uid="{C95D26B1-D3A2-4E11-BD68-51CAA49239F8}"/>
    <cellStyle name="Percent 3 6 6 5 3 4" xfId="54404" xr:uid="{AD0760F3-029E-4320-BC94-1F1E5E7EF7D3}"/>
    <cellStyle name="Percent 3 6 6 5 4" xfId="34350" xr:uid="{CE8A8C64-5BBB-4413-B0C6-884E4968EFC1}"/>
    <cellStyle name="Percent 3 6 6 5 4 2" xfId="34351" xr:uid="{5746BAF8-95A0-44D7-BE57-2B66AEF02FAD}"/>
    <cellStyle name="Percent 3 6 6 5 4 2 2" xfId="54408" xr:uid="{E5E708A4-3262-4DFA-B2CB-2185D8D3D0B5}"/>
    <cellStyle name="Percent 3 6 6 5 4 3" xfId="54409" xr:uid="{C894388D-7345-4187-9FB0-04DBBD76C14B}"/>
    <cellStyle name="Percent 3 6 6 5 4 4" xfId="54407" xr:uid="{6E7FAD94-EDCE-4947-B392-A6B08E4406BC}"/>
    <cellStyle name="Percent 3 6 6 5 5" xfId="34352" xr:uid="{4B62135F-A80F-481B-8EBC-244F8BEC7440}"/>
    <cellStyle name="Percent 3 6 6 5 5 2" xfId="54410" xr:uid="{8DCCE1C0-838E-4695-83DC-F4A92F7542AB}"/>
    <cellStyle name="Percent 3 6 6 5 6" xfId="54411" xr:uid="{3B0BDC8B-36EA-48F7-BBCA-4DBC37F2D0E4}"/>
    <cellStyle name="Percent 3 6 6 5 7" xfId="54400" xr:uid="{73C0B867-2C44-49F0-8408-F77FCB4B1939}"/>
    <cellStyle name="Percent 3 6 6 5 8" xfId="34345" xr:uid="{4DE317B6-4BC6-4B4D-8B69-99F8302F2956}"/>
    <cellStyle name="Percent 3 6 6 6" xfId="13323" xr:uid="{D84B5648-B243-4E80-B595-3C4CCA12E2E2}"/>
    <cellStyle name="Percent 3 6 6 6 2" xfId="34354" xr:uid="{9C18A195-5029-4B8E-8927-1FD7080673F9}"/>
    <cellStyle name="Percent 3 6 6 6 2 2" xfId="34355" xr:uid="{61F60696-798B-4B62-B12E-3B42F1FD2E3F}"/>
    <cellStyle name="Percent 3 6 6 6 2 2 2" xfId="54414" xr:uid="{7DAC1BC6-4C0F-48CC-86BB-8BFA2E9DCDC2}"/>
    <cellStyle name="Percent 3 6 6 6 2 3" xfId="54415" xr:uid="{129AFC54-2B2A-4141-9541-97B9DFE2C0DE}"/>
    <cellStyle name="Percent 3 6 6 6 2 4" xfId="54413" xr:uid="{8A9E789E-0C3D-4B42-BCAF-91494C940857}"/>
    <cellStyle name="Percent 3 6 6 6 3" xfId="34356" xr:uid="{5F7F5247-BEEB-410D-A3B1-E30702579B4E}"/>
    <cellStyle name="Percent 3 6 6 6 3 2" xfId="34357" xr:uid="{83684FB3-D696-4FA4-95C8-29583935BF39}"/>
    <cellStyle name="Percent 3 6 6 6 3 2 2" xfId="54417" xr:uid="{40CA9A65-26BA-4401-9CFB-72FD70337172}"/>
    <cellStyle name="Percent 3 6 6 6 3 3" xfId="54418" xr:uid="{0C5A6BFB-6C4F-4D01-AD97-A75AC1B2ABED}"/>
    <cellStyle name="Percent 3 6 6 6 3 4" xfId="54416" xr:uid="{4606B8CD-60ED-400A-A4ED-876E56063D95}"/>
    <cellStyle name="Percent 3 6 6 6 4" xfId="34358" xr:uid="{F2F95514-D8F7-4A89-B408-C5D21A42DA27}"/>
    <cellStyle name="Percent 3 6 6 6 4 2" xfId="54419" xr:uid="{3E2CAD6F-9BD9-4A65-9A5A-DED8E0121518}"/>
    <cellStyle name="Percent 3 6 6 6 5" xfId="54420" xr:uid="{11C6AB2A-DCF6-48DD-944D-E8B88BAB2628}"/>
    <cellStyle name="Percent 3 6 6 6 6" xfId="54412" xr:uid="{51299B78-2AF9-4E25-B76D-E3BD7954ECCB}"/>
    <cellStyle name="Percent 3 6 6 6 7" xfId="34353" xr:uid="{4E315165-D96A-4CA6-AC24-8F93D1F5352B}"/>
    <cellStyle name="Percent 3 6 6 7" xfId="15911" xr:uid="{4E5D0CC5-264F-4EDC-A94E-1660FC7798BF}"/>
    <cellStyle name="Percent 3 6 6 7 2" xfId="34360" xr:uid="{9C829DA1-BF85-428D-A59F-251677D9729D}"/>
    <cellStyle name="Percent 3 6 6 7 2 2" xfId="54422" xr:uid="{E39F2D50-966B-42F2-83A9-91B97A7FBD6A}"/>
    <cellStyle name="Percent 3 6 6 7 3" xfId="54423" xr:uid="{9CFF21DF-817C-4875-84BE-F19DD93660E6}"/>
    <cellStyle name="Percent 3 6 6 7 4" xfId="54421" xr:uid="{C6A44A2B-CD9C-4F25-BEAE-9EF0FDF6F341}"/>
    <cellStyle name="Percent 3 6 6 7 5" xfId="34359" xr:uid="{CB8DF476-0A6D-49A7-9E18-7310577D6DF8}"/>
    <cellStyle name="Percent 3 6 6 8" xfId="19217" xr:uid="{1E1FC2BA-541F-42B2-BD89-8D4408144F68}"/>
    <cellStyle name="Percent 3 6 6 8 2" xfId="34362" xr:uid="{29B50FAD-D2F1-4DA1-AE0C-7BBBC1E5785B}"/>
    <cellStyle name="Percent 3 6 6 8 2 2" xfId="54425" xr:uid="{7A487033-6A1F-4491-8C81-BCAFCE647E96}"/>
    <cellStyle name="Percent 3 6 6 8 3" xfId="54426" xr:uid="{B0241B5D-DFE0-4771-BDCF-A8A912CDCF43}"/>
    <cellStyle name="Percent 3 6 6 8 4" xfId="54424" xr:uid="{4E8530EF-27AE-45B5-8094-58CD3CCDEFF1}"/>
    <cellStyle name="Percent 3 6 6 8 5" xfId="34361" xr:uid="{203697E1-E622-4A45-8AC7-7FAB15825480}"/>
    <cellStyle name="Percent 3 6 6 9" xfId="11936" xr:uid="{3C9E6A6C-4639-4C13-A747-1C2F7DFD6923}"/>
    <cellStyle name="Percent 3 6 6 9 2" xfId="34364" xr:uid="{DDA4BBEE-3E25-4CAA-A85F-C078335876C7}"/>
    <cellStyle name="Percent 3 6 6 9 2 2" xfId="54428" xr:uid="{079F9666-7B1B-4B7B-A016-7FC776905814}"/>
    <cellStyle name="Percent 3 6 6 9 3" xfId="54429" xr:uid="{D296A6C6-5BEA-45B7-AA07-7B83D15D1D75}"/>
    <cellStyle name="Percent 3 6 6 9 4" xfId="54427" xr:uid="{E9D289C4-8A7D-41C9-AD4E-F4FAD99F2D3D}"/>
    <cellStyle name="Percent 3 6 6 9 5" xfId="34363" xr:uid="{FA1CB441-29F8-4540-8F6A-E32002294AAB}"/>
    <cellStyle name="Percent 3 6 7" xfId="6976" xr:uid="{FA708420-F38A-49EC-8FD2-3FC2AF5371E5}"/>
    <cellStyle name="Percent 3 6 7 10" xfId="34366" xr:uid="{C974859C-5F66-46F5-AA9A-EFA7DA12D5D9}"/>
    <cellStyle name="Percent 3 6 7 10 2" xfId="54431" xr:uid="{0F8DEC29-5D58-49CB-9D49-9D620EA82DA8}"/>
    <cellStyle name="Percent 3 6 7 11" xfId="34367" xr:uid="{6C6511D7-FB55-42B4-B245-648139909ABE}"/>
    <cellStyle name="Percent 3 6 7 11 2" xfId="54432" xr:uid="{ED0558C4-967F-4B38-9E46-98B4E2A8A113}"/>
    <cellStyle name="Percent 3 6 7 12" xfId="34365" xr:uid="{73D452A8-A291-4BAC-A9C7-91B12BDDDAD7}"/>
    <cellStyle name="Percent 3 6 7 12 2" xfId="54433" xr:uid="{57ACDE1D-38FC-4BD8-9D9E-FD6BFF0F8723}"/>
    <cellStyle name="Percent 3 6 7 13" xfId="54434" xr:uid="{B0D8F8FE-EF89-40EF-A76A-5CFB78B83791}"/>
    <cellStyle name="Percent 3 6 7 14" xfId="54435" xr:uid="{2F45FB2A-CB66-427A-A216-EA5859073ED0}"/>
    <cellStyle name="Percent 3 6 7 15" xfId="54436" xr:uid="{7A1BF4FA-9AF4-4B39-BE19-0562CF97A088}"/>
    <cellStyle name="Percent 3 6 7 16" xfId="54430" xr:uid="{2768E63E-7C5C-44D1-AC43-1B2031B89586}"/>
    <cellStyle name="Percent 3 6 7 2" xfId="13324" xr:uid="{E988D68A-4C4A-451D-9C63-F2215E4DB2EF}"/>
    <cellStyle name="Percent 3 6 7 2 2" xfId="34369" xr:uid="{A5AD6B50-09A5-4ED7-9C84-96B4377F97E3}"/>
    <cellStyle name="Percent 3 6 7 2 2 2" xfId="34370" xr:uid="{C3D60B25-45F0-4C07-B7AA-7E95A74BA9D5}"/>
    <cellStyle name="Percent 3 6 7 2 2 2 2" xfId="54439" xr:uid="{291825FB-92A8-42A1-B2CB-E6B87CE2C4F7}"/>
    <cellStyle name="Percent 3 6 7 2 2 3" xfId="54440" xr:uid="{7F93D90B-2764-4266-A1BD-7EE91ECB9363}"/>
    <cellStyle name="Percent 3 6 7 2 2 4" xfId="54438" xr:uid="{F5A222EC-74FB-4B89-8692-997D8EA7541C}"/>
    <cellStyle name="Percent 3 6 7 2 3" xfId="34371" xr:uid="{C4C54B79-EF5A-4ECC-B06A-72308EF12131}"/>
    <cellStyle name="Percent 3 6 7 2 3 2" xfId="34372" xr:uid="{76A0AAE4-727E-4690-89B6-9963A67E4B46}"/>
    <cellStyle name="Percent 3 6 7 2 3 2 2" xfId="54442" xr:uid="{514052B0-A7D3-48AD-84B2-ECEFE525D2EF}"/>
    <cellStyle name="Percent 3 6 7 2 3 3" xfId="54443" xr:uid="{6228D3BD-0493-4D70-8D66-2CB5280565E1}"/>
    <cellStyle name="Percent 3 6 7 2 3 4" xfId="54441" xr:uid="{5E72F1DF-B15D-4418-848F-FA78347C3CC4}"/>
    <cellStyle name="Percent 3 6 7 2 4" xfId="34373" xr:uid="{6FA131A1-96CD-4C63-A1BA-521D4B041A80}"/>
    <cellStyle name="Percent 3 6 7 2 4 2" xfId="54444" xr:uid="{9632BB38-6512-43EB-8063-478ABFC6D8A9}"/>
    <cellStyle name="Percent 3 6 7 2 5" xfId="34374" xr:uid="{C4F64DBD-9764-4D2B-8ECC-7F69D138D3AA}"/>
    <cellStyle name="Percent 3 6 7 2 5 2" xfId="54445" xr:uid="{BD536150-D9D7-4923-8C15-02A3EAFFFE64}"/>
    <cellStyle name="Percent 3 6 7 2 6" xfId="54446" xr:uid="{54BB4652-8A87-44C5-AD2C-BA4D21392437}"/>
    <cellStyle name="Percent 3 6 7 2 7" xfId="54437" xr:uid="{70AEFB7B-E73E-4418-A59A-A96F584170FF}"/>
    <cellStyle name="Percent 3 6 7 2 8" xfId="34368" xr:uid="{E94FF21C-1A2D-40D0-98A4-EE5AAE494236}"/>
    <cellStyle name="Percent 3 6 7 3" xfId="13325" xr:uid="{1731B4AE-90E3-439B-B5A0-E9E78D461178}"/>
    <cellStyle name="Percent 3 6 7 3 2" xfId="34376" xr:uid="{2F328719-EACA-4A4A-9586-15156B14D955}"/>
    <cellStyle name="Percent 3 6 7 3 2 2" xfId="34377" xr:uid="{1398AB5F-DEB7-4AB7-8C90-ACEB880F4B05}"/>
    <cellStyle name="Percent 3 6 7 3 2 2 2" xfId="54449" xr:uid="{654DE547-6C9A-4269-B1C5-4C954F25EE39}"/>
    <cellStyle name="Percent 3 6 7 3 2 3" xfId="54450" xr:uid="{0F24B05D-24D7-4DFD-9623-113FC39FDB57}"/>
    <cellStyle name="Percent 3 6 7 3 2 4" xfId="54448" xr:uid="{CE1CFB23-B0FB-4E5D-ADCC-E6AE74E29349}"/>
    <cellStyle name="Percent 3 6 7 3 3" xfId="34378" xr:uid="{7ED50FE3-3FBC-4630-BA45-1B86B2F92135}"/>
    <cellStyle name="Percent 3 6 7 3 3 2" xfId="34379" xr:uid="{F66A439D-5A4C-4D56-AAE9-B2CA08F7FED8}"/>
    <cellStyle name="Percent 3 6 7 3 3 2 2" xfId="54452" xr:uid="{A1FB3975-847A-47DC-BF6C-9046041D4577}"/>
    <cellStyle name="Percent 3 6 7 3 3 3" xfId="54453" xr:uid="{23F1E6FC-F184-4D9B-A82D-C20F9A08552D}"/>
    <cellStyle name="Percent 3 6 7 3 3 4" xfId="54451" xr:uid="{710CAD6A-F366-455D-99E4-CF086AE4DF04}"/>
    <cellStyle name="Percent 3 6 7 3 4" xfId="34380" xr:uid="{538AB16D-6E4C-481F-9CCF-C9AE7770C446}"/>
    <cellStyle name="Percent 3 6 7 3 4 2" xfId="54454" xr:uid="{8649DA54-33EB-4719-8CB9-642AB50BB141}"/>
    <cellStyle name="Percent 3 6 7 3 5" xfId="54455" xr:uid="{DF8A6FB6-1B53-43A1-AD6F-D146B5914882}"/>
    <cellStyle name="Percent 3 6 7 3 6" xfId="54447" xr:uid="{EAB6A319-AF83-4BC2-AD32-CA0A56494601}"/>
    <cellStyle name="Percent 3 6 7 3 7" xfId="34375" xr:uid="{ECB6F988-59CE-4A44-868F-FD0AC56E4CF4}"/>
    <cellStyle name="Percent 3 6 7 4" xfId="13326" xr:uid="{A6E99994-ABEA-48F8-BA99-262FF44F22EE}"/>
    <cellStyle name="Percent 3 6 7 4 2" xfId="34382" xr:uid="{046D298B-733B-4D40-A8ED-439885EC4283}"/>
    <cellStyle name="Percent 3 6 7 4 2 2" xfId="34383" xr:uid="{7DCC0F35-631E-4453-AC55-2121FA9F3973}"/>
    <cellStyle name="Percent 3 6 7 4 2 2 2" xfId="54458" xr:uid="{E75B2B51-D1CF-4427-BED0-A54C1CEEBF2B}"/>
    <cellStyle name="Percent 3 6 7 4 2 3" xfId="54459" xr:uid="{8DA2F201-05B8-4AF8-A502-473C43376D69}"/>
    <cellStyle name="Percent 3 6 7 4 2 4" xfId="54457" xr:uid="{F5FE5E45-8E3A-4986-B63E-22CEE2848427}"/>
    <cellStyle name="Percent 3 6 7 4 3" xfId="34384" xr:uid="{D5CAD4E9-13A5-4C50-8E42-6D9CC61DD0AD}"/>
    <cellStyle name="Percent 3 6 7 4 3 2" xfId="34385" xr:uid="{F08C3265-E806-400B-9E2F-6714182121C2}"/>
    <cellStyle name="Percent 3 6 7 4 3 2 2" xfId="54461" xr:uid="{665595C2-6FC9-425C-A5CD-4EEB8E146A77}"/>
    <cellStyle name="Percent 3 6 7 4 3 3" xfId="54462" xr:uid="{784A80A0-9485-4C76-A12E-0B19FE5B8BCD}"/>
    <cellStyle name="Percent 3 6 7 4 3 4" xfId="54460" xr:uid="{0D74BFE8-0A58-4049-8F51-D56D93D128ED}"/>
    <cellStyle name="Percent 3 6 7 4 4" xfId="34386" xr:uid="{B0540B20-4C57-481C-92B0-0815A44A8275}"/>
    <cellStyle name="Percent 3 6 7 4 4 2" xfId="54463" xr:uid="{245C23BA-B85A-49FB-8081-557A1D06879D}"/>
    <cellStyle name="Percent 3 6 7 4 5" xfId="54464" xr:uid="{770ECA82-06D1-404C-B23E-0422FF62156B}"/>
    <cellStyle name="Percent 3 6 7 4 6" xfId="54456" xr:uid="{F86AA1A0-358C-484B-9330-C5FE18C200FA}"/>
    <cellStyle name="Percent 3 6 7 4 7" xfId="34381" xr:uid="{C8CFE0DB-E5C3-42A1-A4B0-09655E02973A}"/>
    <cellStyle name="Percent 3 6 7 5" xfId="13327" xr:uid="{68711D62-7DEE-4970-BA81-7E841394E7E9}"/>
    <cellStyle name="Percent 3 6 7 5 2" xfId="34388" xr:uid="{1971635C-B19A-4BDA-8CB2-85AF54BB7791}"/>
    <cellStyle name="Percent 3 6 7 5 2 2" xfId="34389" xr:uid="{62D37A92-880B-4E69-912C-55D25F6DFA2D}"/>
    <cellStyle name="Percent 3 6 7 5 2 2 2" xfId="54467" xr:uid="{32211BA9-4D71-46F3-97BA-957E156AFBA6}"/>
    <cellStyle name="Percent 3 6 7 5 2 3" xfId="54468" xr:uid="{D1C76DE0-1D4E-4B00-A2D1-6D4C78421509}"/>
    <cellStyle name="Percent 3 6 7 5 2 4" xfId="54466" xr:uid="{01E18D56-9F8A-49BA-8CF4-3A608FFB3186}"/>
    <cellStyle name="Percent 3 6 7 5 3" xfId="34390" xr:uid="{5997BD40-D750-4005-9EF7-FD2570291911}"/>
    <cellStyle name="Percent 3 6 7 5 3 2" xfId="34391" xr:uid="{555768A7-6579-4C9D-8F99-FE7EF04C1526}"/>
    <cellStyle name="Percent 3 6 7 5 3 2 2" xfId="54470" xr:uid="{C89D4AE6-A0CD-466B-ADA0-3752BD350767}"/>
    <cellStyle name="Percent 3 6 7 5 3 3" xfId="54471" xr:uid="{7BBD3C9E-1281-45B7-9B4C-E6A8A9A76654}"/>
    <cellStyle name="Percent 3 6 7 5 3 4" xfId="54469" xr:uid="{0BB5E595-73DA-4C8E-AFC0-18FB83FDFBF3}"/>
    <cellStyle name="Percent 3 6 7 5 4" xfId="34392" xr:uid="{B2FC5475-EF71-4D54-8BA9-BDED88756EA9}"/>
    <cellStyle name="Percent 3 6 7 5 4 2" xfId="34393" xr:uid="{8F6AE1B7-F608-4552-A05F-E41C53302544}"/>
    <cellStyle name="Percent 3 6 7 5 4 2 2" xfId="54473" xr:uid="{1B36DD46-A95C-4998-A2DD-FAA156AD91CB}"/>
    <cellStyle name="Percent 3 6 7 5 4 3" xfId="54474" xr:uid="{87662AB1-8915-4F24-AEF7-2A8AF35AC5EE}"/>
    <cellStyle name="Percent 3 6 7 5 4 4" xfId="54472" xr:uid="{CDBCD6D2-8BB3-4E71-93DC-707892732321}"/>
    <cellStyle name="Percent 3 6 7 5 5" xfId="34394" xr:uid="{966F1FE7-B742-473A-B964-BE3F1B24B6E1}"/>
    <cellStyle name="Percent 3 6 7 5 5 2" xfId="54475" xr:uid="{E99FA294-DC58-4453-B163-E5603A92AF02}"/>
    <cellStyle name="Percent 3 6 7 5 6" xfId="54476" xr:uid="{1F2E48E3-1ADC-4732-A4E4-9D8EFE25959C}"/>
    <cellStyle name="Percent 3 6 7 5 7" xfId="54465" xr:uid="{3F51F4B1-A279-485E-8338-B8E94ADD5BC6}"/>
    <cellStyle name="Percent 3 6 7 5 8" xfId="34387" xr:uid="{D29B0CE5-8E4F-4674-A741-29F2D6F92747}"/>
    <cellStyle name="Percent 3 6 7 6" xfId="13328" xr:uid="{EE6CDE85-12FE-4312-9A72-F7C8DC8BD125}"/>
    <cellStyle name="Percent 3 6 7 6 2" xfId="34396" xr:uid="{F19E9C3A-F254-48BB-AEA2-3A21CBE04D64}"/>
    <cellStyle name="Percent 3 6 7 6 2 2" xfId="34397" xr:uid="{A022E870-49ED-4F87-9B00-59962E918572}"/>
    <cellStyle name="Percent 3 6 7 6 2 2 2" xfId="54479" xr:uid="{F71C6CDD-61DE-4D0B-9811-1BAF2AAEBA30}"/>
    <cellStyle name="Percent 3 6 7 6 2 3" xfId="54480" xr:uid="{F56046B6-0AEA-4F27-ABF6-9C7E9D6922C5}"/>
    <cellStyle name="Percent 3 6 7 6 2 4" xfId="54478" xr:uid="{418E8B63-5DB5-4FF7-8491-24C4E5DFE756}"/>
    <cellStyle name="Percent 3 6 7 6 3" xfId="34398" xr:uid="{8929A3CD-4021-42F9-A0F6-5BCBDE17AF20}"/>
    <cellStyle name="Percent 3 6 7 6 3 2" xfId="34399" xr:uid="{767816E0-3C73-4540-B651-F6493024A671}"/>
    <cellStyle name="Percent 3 6 7 6 3 2 2" xfId="54482" xr:uid="{04A8B90C-10E6-4C2D-9ACC-E377A8D2BDC0}"/>
    <cellStyle name="Percent 3 6 7 6 3 3" xfId="54483" xr:uid="{6FEA7D35-6DCC-4610-B5C3-C84C028BC971}"/>
    <cellStyle name="Percent 3 6 7 6 3 4" xfId="54481" xr:uid="{9C497D5B-3B14-4AB7-87C5-0505908DEC4F}"/>
    <cellStyle name="Percent 3 6 7 6 4" xfId="34400" xr:uid="{363C265E-747C-49BB-8B9A-0905F2824F9F}"/>
    <cellStyle name="Percent 3 6 7 6 4 2" xfId="54484" xr:uid="{A76E6359-238F-40EB-A93A-6E5C98ABCBCD}"/>
    <cellStyle name="Percent 3 6 7 6 5" xfId="54485" xr:uid="{D05D930E-AB36-4E24-89C1-436880B900A3}"/>
    <cellStyle name="Percent 3 6 7 6 6" xfId="54477" xr:uid="{39EC0925-57E9-4B1C-8599-0FA1D57B680E}"/>
    <cellStyle name="Percent 3 6 7 6 7" xfId="34395" xr:uid="{39C6BD70-02C7-4333-A20B-33FEA46E2997}"/>
    <cellStyle name="Percent 3 6 7 7" xfId="15912" xr:uid="{E899EC31-16FD-4E17-834E-FA054466C30E}"/>
    <cellStyle name="Percent 3 6 7 7 2" xfId="34402" xr:uid="{A40292CD-4233-4980-8065-03AD2BC8C84A}"/>
    <cellStyle name="Percent 3 6 7 7 2 2" xfId="54487" xr:uid="{48F52B4D-7244-4C60-BCD8-087EEA0B58CE}"/>
    <cellStyle name="Percent 3 6 7 7 3" xfId="54488" xr:uid="{E5261229-92BF-4160-BC6D-54A7311D01D7}"/>
    <cellStyle name="Percent 3 6 7 7 4" xfId="54486" xr:uid="{B49D76E7-227E-4766-967E-0483EE26C81B}"/>
    <cellStyle name="Percent 3 6 7 7 5" xfId="34401" xr:uid="{4EAFA89A-86B7-48EC-982B-C0314B2A3852}"/>
    <cellStyle name="Percent 3 6 7 8" xfId="19584" xr:uid="{87F47A1C-1042-4A73-9A79-3FECA2D03645}"/>
    <cellStyle name="Percent 3 6 7 8 2" xfId="34404" xr:uid="{167434A0-711C-4451-9BB3-7CE97DEF3BCD}"/>
    <cellStyle name="Percent 3 6 7 8 2 2" xfId="54490" xr:uid="{0D04E3D1-D319-4368-8EEB-403BC29BBC1E}"/>
    <cellStyle name="Percent 3 6 7 8 3" xfId="54491" xr:uid="{5AFF451E-9224-4767-8E99-0EBACA446BA2}"/>
    <cellStyle name="Percent 3 6 7 8 4" xfId="54489" xr:uid="{17858EE2-1C5E-41EB-A231-76BCE8213EB5}"/>
    <cellStyle name="Percent 3 6 7 8 5" xfId="34403" xr:uid="{CFAC248E-2067-4D70-9DA2-63DC082041BD}"/>
    <cellStyle name="Percent 3 6 7 9" xfId="11937" xr:uid="{B3052923-AB10-45DC-9BE0-FD091608604B}"/>
    <cellStyle name="Percent 3 6 7 9 2" xfId="34406" xr:uid="{4CD74720-28A3-460D-A2BF-DD936DB4ECD9}"/>
    <cellStyle name="Percent 3 6 7 9 2 2" xfId="54493" xr:uid="{EF24297F-F481-4CC4-A9CD-291BDDC9C174}"/>
    <cellStyle name="Percent 3 6 7 9 3" xfId="54494" xr:uid="{D467DEA0-E234-41B9-929B-D3D8F5F9147B}"/>
    <cellStyle name="Percent 3 6 7 9 4" xfId="54492" xr:uid="{C1C3B068-A89E-49CF-84CB-62C42D7B43B0}"/>
    <cellStyle name="Percent 3 6 7 9 5" xfId="34405" xr:uid="{6EC780E3-E060-4673-8892-3E7FB9CF98AF}"/>
    <cellStyle name="Percent 3 6 8" xfId="6977" xr:uid="{A60D3F70-5669-4440-87E3-EBC30E137413}"/>
    <cellStyle name="Percent 3 6 8 10" xfId="34408" xr:uid="{E6086BF4-421C-4217-AE24-AD8F633BE65D}"/>
    <cellStyle name="Percent 3 6 8 10 2" xfId="54496" xr:uid="{BDFEA5D0-0B27-4E61-ADB4-DD1295F4639E}"/>
    <cellStyle name="Percent 3 6 8 11" xfId="34409" xr:uid="{819BFEE8-4614-4448-90CA-B9E05907143D}"/>
    <cellStyle name="Percent 3 6 8 11 2" xfId="54497" xr:uid="{ED02F371-6D37-41C4-B4B5-0A8F15E10F2C}"/>
    <cellStyle name="Percent 3 6 8 12" xfId="34407" xr:uid="{C56EF4DB-610F-45A6-B493-86D2939D70BF}"/>
    <cellStyle name="Percent 3 6 8 12 2" xfId="54498" xr:uid="{36D0C136-E2F4-4DA3-9AFE-8318EFB6F3D4}"/>
    <cellStyle name="Percent 3 6 8 13" xfId="54499" xr:uid="{02E209D4-F68F-4B90-B4D8-EA5137C9EEF3}"/>
    <cellStyle name="Percent 3 6 8 14" xfId="54500" xr:uid="{E766FA71-A543-472F-BB1E-45FDBA08D374}"/>
    <cellStyle name="Percent 3 6 8 15" xfId="54501" xr:uid="{18A64CED-172D-4302-B53A-A2F998E3FCC0}"/>
    <cellStyle name="Percent 3 6 8 16" xfId="54495" xr:uid="{8308C160-373C-4762-942B-E3BCBCF2825C}"/>
    <cellStyle name="Percent 3 6 8 2" xfId="13329" xr:uid="{6AA306FE-7424-4AC6-8C42-E93967138E9E}"/>
    <cellStyle name="Percent 3 6 8 2 2" xfId="34411" xr:uid="{442910EE-A81B-4962-AE7F-AE9DC2BB70EC}"/>
    <cellStyle name="Percent 3 6 8 2 2 2" xfId="34412" xr:uid="{7285541E-B9DD-4439-97EE-96A086B40446}"/>
    <cellStyle name="Percent 3 6 8 2 2 2 2" xfId="54504" xr:uid="{B0FAA978-6B08-45A1-93ED-2DA1398903A0}"/>
    <cellStyle name="Percent 3 6 8 2 2 3" xfId="54505" xr:uid="{41090A22-D91F-4D76-BACC-950DEE2398C0}"/>
    <cellStyle name="Percent 3 6 8 2 2 4" xfId="54503" xr:uid="{F414E55F-A4D6-4E16-9636-46D5CC97467E}"/>
    <cellStyle name="Percent 3 6 8 2 3" xfId="34413" xr:uid="{9AB3798D-CC33-417A-AEB3-F94D0CFFEAF0}"/>
    <cellStyle name="Percent 3 6 8 2 3 2" xfId="34414" xr:uid="{ED64E00F-712A-457B-AE9D-29D59FD3A885}"/>
    <cellStyle name="Percent 3 6 8 2 3 2 2" xfId="54507" xr:uid="{4032524B-6B30-4211-AF0B-4901F7255409}"/>
    <cellStyle name="Percent 3 6 8 2 3 3" xfId="54508" xr:uid="{7436267F-BBD6-49E1-8490-CDCF3E2F6D86}"/>
    <cellStyle name="Percent 3 6 8 2 3 4" xfId="54506" xr:uid="{7679AC0B-2737-42A2-A774-F8AACB1117BA}"/>
    <cellStyle name="Percent 3 6 8 2 4" xfId="34415" xr:uid="{4DBFCA5D-6429-4285-97AF-B58892CB4984}"/>
    <cellStyle name="Percent 3 6 8 2 4 2" xfId="54509" xr:uid="{17BDE3D5-1491-43E6-94B0-598790AA45C8}"/>
    <cellStyle name="Percent 3 6 8 2 5" xfId="34416" xr:uid="{230F9F27-2D08-4E97-86D4-D16912430656}"/>
    <cellStyle name="Percent 3 6 8 2 5 2" xfId="54510" xr:uid="{4036B119-0B8D-4D6D-95D6-18E9579B0FBD}"/>
    <cellStyle name="Percent 3 6 8 2 6" xfId="54511" xr:uid="{0C9D0D20-0E0B-4A48-AAB9-182C8D93B00D}"/>
    <cellStyle name="Percent 3 6 8 2 7" xfId="54502" xr:uid="{82D7DE69-E3E2-4E4A-9193-33C67D658FC9}"/>
    <cellStyle name="Percent 3 6 8 2 8" xfId="34410" xr:uid="{192A62F4-E7BB-4E7C-A90D-E5BCA28A3388}"/>
    <cellStyle name="Percent 3 6 8 3" xfId="13330" xr:uid="{5D14DB5A-867E-4745-99DE-1AB6F95C017B}"/>
    <cellStyle name="Percent 3 6 8 3 2" xfId="34418" xr:uid="{816F7768-AD71-42FE-A1E7-91AD4868C64C}"/>
    <cellStyle name="Percent 3 6 8 3 2 2" xfId="34419" xr:uid="{2DC53174-F37E-49D1-907A-2E3D90414857}"/>
    <cellStyle name="Percent 3 6 8 3 2 2 2" xfId="54514" xr:uid="{3DF4F731-3F25-4215-9366-75614F853737}"/>
    <cellStyle name="Percent 3 6 8 3 2 3" xfId="54515" xr:uid="{371838EB-5C34-4F21-AE18-EB4440A70B8C}"/>
    <cellStyle name="Percent 3 6 8 3 2 4" xfId="54513" xr:uid="{A5E0681F-4973-40BC-8265-CE5E24C9C234}"/>
    <cellStyle name="Percent 3 6 8 3 3" xfId="34420" xr:uid="{C063DD81-1F83-47FD-BE4C-E29B1DB8134C}"/>
    <cellStyle name="Percent 3 6 8 3 3 2" xfId="34421" xr:uid="{49F87769-8189-442F-BE6F-B615529F2983}"/>
    <cellStyle name="Percent 3 6 8 3 3 2 2" xfId="54517" xr:uid="{620B260D-9205-4D8B-8869-573460E409F9}"/>
    <cellStyle name="Percent 3 6 8 3 3 3" xfId="54518" xr:uid="{A38A6BD0-655B-40D5-A17F-D58BB3E7C561}"/>
    <cellStyle name="Percent 3 6 8 3 3 4" xfId="54516" xr:uid="{8398F538-D7B6-4B48-844C-0404F5FD6D15}"/>
    <cellStyle name="Percent 3 6 8 3 4" xfId="34422" xr:uid="{6DE05743-0D26-4B42-95E4-20A4ED562304}"/>
    <cellStyle name="Percent 3 6 8 3 4 2" xfId="54519" xr:uid="{A6680CB8-9821-4861-B0A7-51D6744CF631}"/>
    <cellStyle name="Percent 3 6 8 3 5" xfId="54520" xr:uid="{EFFE5F65-0990-4AF7-A035-E9F1F1DA23F0}"/>
    <cellStyle name="Percent 3 6 8 3 6" xfId="54512" xr:uid="{1495870E-E4F1-4AAD-BEEF-445BEB9C4A64}"/>
    <cellStyle name="Percent 3 6 8 3 7" xfId="34417" xr:uid="{C5C0D9B7-CA6E-4E63-9E7F-7E2466846FE4}"/>
    <cellStyle name="Percent 3 6 8 4" xfId="13331" xr:uid="{332E7FCC-359D-405B-8F6C-7BA7EC3F83A3}"/>
    <cellStyle name="Percent 3 6 8 4 2" xfId="34424" xr:uid="{58B24D14-9359-42E0-BB30-8D68E5A74B54}"/>
    <cellStyle name="Percent 3 6 8 4 2 2" xfId="34425" xr:uid="{D26A1FAB-542A-4F42-9C54-5821898D0F10}"/>
    <cellStyle name="Percent 3 6 8 4 2 2 2" xfId="54523" xr:uid="{D2250DB1-C5DA-4EAE-AC5B-5A49B71E1022}"/>
    <cellStyle name="Percent 3 6 8 4 2 3" xfId="54524" xr:uid="{28BF4AF9-08D6-42DD-BC69-B2A8EF21C6A2}"/>
    <cellStyle name="Percent 3 6 8 4 2 4" xfId="54522" xr:uid="{91582EA8-9885-455A-9295-E8678B67003C}"/>
    <cellStyle name="Percent 3 6 8 4 3" xfId="34426" xr:uid="{D8BF6F4D-D4BF-40D9-9941-63EF6F02A2E1}"/>
    <cellStyle name="Percent 3 6 8 4 3 2" xfId="34427" xr:uid="{01A52064-B720-4491-94CD-D62D423C0155}"/>
    <cellStyle name="Percent 3 6 8 4 3 2 2" xfId="54526" xr:uid="{7A3E6184-87C3-4E9B-BC55-FFCE54124409}"/>
    <cellStyle name="Percent 3 6 8 4 3 3" xfId="54527" xr:uid="{5DAFC996-6799-468E-879B-3607F023A0F4}"/>
    <cellStyle name="Percent 3 6 8 4 3 4" xfId="54525" xr:uid="{B5B10A46-37DB-44CC-9EF4-4ADA6A22EC51}"/>
    <cellStyle name="Percent 3 6 8 4 4" xfId="34428" xr:uid="{9657D860-29FA-43DF-BFFA-F958F57DD3DD}"/>
    <cellStyle name="Percent 3 6 8 4 4 2" xfId="54528" xr:uid="{9C184B80-A677-4EA3-BE0E-A23537DFBF63}"/>
    <cellStyle name="Percent 3 6 8 4 5" xfId="54529" xr:uid="{C0BB9B69-5E7F-4AF7-88E1-7BDB816E5033}"/>
    <cellStyle name="Percent 3 6 8 4 6" xfId="54521" xr:uid="{62825B46-0AC3-4753-BAED-F407284D417B}"/>
    <cellStyle name="Percent 3 6 8 4 7" xfId="34423" xr:uid="{8EA7ADE3-54BB-4DB2-AD48-017F49E905B6}"/>
    <cellStyle name="Percent 3 6 8 5" xfId="13332" xr:uid="{B57565B8-BF6E-4E97-B26F-BAC136CC9A1F}"/>
    <cellStyle name="Percent 3 6 8 5 2" xfId="34430" xr:uid="{EF887BE7-A515-4FE7-8B81-AE11A7642E61}"/>
    <cellStyle name="Percent 3 6 8 5 2 2" xfId="34431" xr:uid="{29F9233B-096B-4BCD-95EB-53F616380541}"/>
    <cellStyle name="Percent 3 6 8 5 2 2 2" xfId="54532" xr:uid="{4D5BBA8E-287F-44C9-A3F9-6A228FEEA26A}"/>
    <cellStyle name="Percent 3 6 8 5 2 3" xfId="54533" xr:uid="{42B0F961-8016-4A4B-93E7-4506C468408F}"/>
    <cellStyle name="Percent 3 6 8 5 2 4" xfId="54531" xr:uid="{A4894DD9-8E5A-46CF-BB27-04D530533824}"/>
    <cellStyle name="Percent 3 6 8 5 3" xfId="34432" xr:uid="{0CFC090C-52FE-4667-9D11-FC4D5D1A1116}"/>
    <cellStyle name="Percent 3 6 8 5 3 2" xfId="34433" xr:uid="{70482A8B-7B68-4ACF-8D8B-C3D0B2C148AB}"/>
    <cellStyle name="Percent 3 6 8 5 3 2 2" xfId="54535" xr:uid="{3841B127-B7CE-47EB-85FB-D6D180B5D918}"/>
    <cellStyle name="Percent 3 6 8 5 3 3" xfId="54536" xr:uid="{BD29135C-8ADA-44D1-B696-583498876A43}"/>
    <cellStyle name="Percent 3 6 8 5 3 4" xfId="54534" xr:uid="{49A513B1-37BF-4FB3-B989-69B5354A0CC4}"/>
    <cellStyle name="Percent 3 6 8 5 4" xfId="34434" xr:uid="{1551A690-9F16-48F8-AF10-FC7F082F770A}"/>
    <cellStyle name="Percent 3 6 8 5 4 2" xfId="34435" xr:uid="{6FE2FE80-704A-4788-B5FB-0729A0FAE8D4}"/>
    <cellStyle name="Percent 3 6 8 5 4 2 2" xfId="54538" xr:uid="{6BCF34BE-989F-4A90-933F-EC707547DC73}"/>
    <cellStyle name="Percent 3 6 8 5 4 3" xfId="54539" xr:uid="{C401A39B-AD79-4851-8A2C-EDD62876B7B4}"/>
    <cellStyle name="Percent 3 6 8 5 4 4" xfId="54537" xr:uid="{B3CD08A1-2BC9-4534-B307-3394F4D6E753}"/>
    <cellStyle name="Percent 3 6 8 5 5" xfId="34436" xr:uid="{592BB739-57C4-406A-ABCB-CBAAD30D1D1F}"/>
    <cellStyle name="Percent 3 6 8 5 5 2" xfId="54540" xr:uid="{E37E47FE-EFDB-426C-B6D3-0F2FA11518C7}"/>
    <cellStyle name="Percent 3 6 8 5 6" xfId="54541" xr:uid="{27E85DD3-D3E8-4065-BA93-FE64712EDC72}"/>
    <cellStyle name="Percent 3 6 8 5 7" xfId="54530" xr:uid="{96B28165-EFF2-4FA4-AECB-06344950FF8D}"/>
    <cellStyle name="Percent 3 6 8 5 8" xfId="34429" xr:uid="{D51D5347-6BFA-4504-BC0A-1F5414B0EB1F}"/>
    <cellStyle name="Percent 3 6 8 6" xfId="13333" xr:uid="{9E4EF0FD-BCA8-46B0-A6D0-41BD0225E881}"/>
    <cellStyle name="Percent 3 6 8 6 2" xfId="34438" xr:uid="{00E3F83B-3418-4B20-8BC5-A596766113D1}"/>
    <cellStyle name="Percent 3 6 8 6 2 2" xfId="34439" xr:uid="{18E3EE1D-7843-42DE-92A9-25F218E39BB9}"/>
    <cellStyle name="Percent 3 6 8 6 2 2 2" xfId="54544" xr:uid="{B419D17A-99B9-4D51-95F6-56037DBAB1B2}"/>
    <cellStyle name="Percent 3 6 8 6 2 3" xfId="54545" xr:uid="{820230D0-2FCA-42CF-8A77-E8526C5E880A}"/>
    <cellStyle name="Percent 3 6 8 6 2 4" xfId="54543" xr:uid="{CA6F7526-44EB-4BDC-B309-E0872179D31D}"/>
    <cellStyle name="Percent 3 6 8 6 3" xfId="34440" xr:uid="{4D4517E2-0CCC-42DA-840D-76C02F7C01BF}"/>
    <cellStyle name="Percent 3 6 8 6 3 2" xfId="34441" xr:uid="{0C08528D-165F-4FD9-9822-90B4AD435A5E}"/>
    <cellStyle name="Percent 3 6 8 6 3 2 2" xfId="54547" xr:uid="{C4FD368B-3ECC-4F97-A88D-D5D5F1F69413}"/>
    <cellStyle name="Percent 3 6 8 6 3 3" xfId="54548" xr:uid="{A20F7D0E-6710-48A6-A56C-EF5E7C065C1A}"/>
    <cellStyle name="Percent 3 6 8 6 3 4" xfId="54546" xr:uid="{4379FDBF-D819-4CB3-880C-00BB5E371500}"/>
    <cellStyle name="Percent 3 6 8 6 4" xfId="34442" xr:uid="{7AF0BC4D-CBC9-431E-AD28-9A60B7D391F5}"/>
    <cellStyle name="Percent 3 6 8 6 4 2" xfId="54549" xr:uid="{679B9FD0-1C32-44A3-8E20-B6CB309883CE}"/>
    <cellStyle name="Percent 3 6 8 6 5" xfId="54550" xr:uid="{02DB66E6-B345-4978-B4C4-2466EE60637A}"/>
    <cellStyle name="Percent 3 6 8 6 6" xfId="54542" xr:uid="{65B7B98E-AAB9-4DFC-9F6C-3E457BB6F500}"/>
    <cellStyle name="Percent 3 6 8 6 7" xfId="34437" xr:uid="{86356E42-6B35-4E73-A929-A500CB31D487}"/>
    <cellStyle name="Percent 3 6 8 7" xfId="15913" xr:uid="{A8953630-6BB0-499F-B5E5-5B3D708681F5}"/>
    <cellStyle name="Percent 3 6 8 7 2" xfId="34444" xr:uid="{16978CB1-48E0-454D-B56E-8CBBBC4B5AD9}"/>
    <cellStyle name="Percent 3 6 8 7 2 2" xfId="54552" xr:uid="{23E403BD-41DD-41CC-BD60-DD8BA2640B96}"/>
    <cellStyle name="Percent 3 6 8 7 3" xfId="54553" xr:uid="{20EAFEA7-9F05-4AE4-A6C2-31065B2E8CD3}"/>
    <cellStyle name="Percent 3 6 8 7 4" xfId="54551" xr:uid="{F21D8EB7-F002-4DBE-809D-9DFC73A64DDD}"/>
    <cellStyle name="Percent 3 6 8 7 5" xfId="34443" xr:uid="{773F7521-F63A-43CE-99E7-9CE8DA8E7A80}"/>
    <cellStyle name="Percent 3 6 8 8" xfId="16612" xr:uid="{25A79D8D-4C62-4C33-B710-C6D880D588E1}"/>
    <cellStyle name="Percent 3 6 8 8 2" xfId="34446" xr:uid="{A3127E6A-FF02-4705-91E1-CD6344048646}"/>
    <cellStyle name="Percent 3 6 8 8 2 2" xfId="54555" xr:uid="{D7292012-806C-49F3-A50A-0F20A917DD61}"/>
    <cellStyle name="Percent 3 6 8 8 3" xfId="54556" xr:uid="{7D6569FF-2961-4484-9130-38D5D087B73C}"/>
    <cellStyle name="Percent 3 6 8 8 4" xfId="54554" xr:uid="{1D5BFB4D-2EBF-47BD-B3FD-B23B1DD2BF03}"/>
    <cellStyle name="Percent 3 6 8 8 5" xfId="34445" xr:uid="{7151B068-7681-40E7-AC78-B74F5093E14D}"/>
    <cellStyle name="Percent 3 6 8 9" xfId="11938" xr:uid="{C9A4F29A-4D71-4DAC-B53E-7A3220A9F209}"/>
    <cellStyle name="Percent 3 6 8 9 2" xfId="34448" xr:uid="{F58FD7D3-8DD2-4880-B55C-011FC754C66C}"/>
    <cellStyle name="Percent 3 6 8 9 2 2" xfId="54558" xr:uid="{71A7FAFE-DA49-4839-B612-3AC2B2088C70}"/>
    <cellStyle name="Percent 3 6 8 9 3" xfId="54559" xr:uid="{EADAEADA-FEAC-43C7-AF4C-916AD8D059C9}"/>
    <cellStyle name="Percent 3 6 8 9 4" xfId="54557" xr:uid="{9DB69F44-2841-4B14-BC36-AEC18B4A7896}"/>
    <cellStyle name="Percent 3 6 8 9 5" xfId="34447" xr:uid="{959782EC-6778-4E6D-A1E8-8CABD634F387}"/>
    <cellStyle name="Percent 3 6 9" xfId="6978" xr:uid="{C8C24421-BBCE-4603-88CD-DC692EE4AEBC}"/>
    <cellStyle name="Percent 3 6 9 10" xfId="34450" xr:uid="{77936283-DD28-4DF7-88A1-A57619C2B9B2}"/>
    <cellStyle name="Percent 3 6 9 10 2" xfId="54561" xr:uid="{9FCF53B9-28BB-49CD-B1D4-51787CEA6707}"/>
    <cellStyle name="Percent 3 6 9 11" xfId="34451" xr:uid="{1B5EF6EB-48CE-4BE3-81FE-32B2AA06B330}"/>
    <cellStyle name="Percent 3 6 9 11 2" xfId="54562" xr:uid="{897EFC86-96A5-4524-9430-0A13BA79F908}"/>
    <cellStyle name="Percent 3 6 9 12" xfId="34449" xr:uid="{18A8E792-7FB4-45C6-8A6F-D0C1AC51FA09}"/>
    <cellStyle name="Percent 3 6 9 12 2" xfId="54563" xr:uid="{A338AC5E-EBA8-4BDC-B41F-1980DE149BEF}"/>
    <cellStyle name="Percent 3 6 9 13" xfId="54564" xr:uid="{885ED102-2A80-4A78-B05D-FBD3BC2AD786}"/>
    <cellStyle name="Percent 3 6 9 14" xfId="54565" xr:uid="{B2488D6F-76B1-4BFF-B62A-FF4E22F6556F}"/>
    <cellStyle name="Percent 3 6 9 15" xfId="54566" xr:uid="{39095EF7-D30A-4D1E-A393-58E2740F1078}"/>
    <cellStyle name="Percent 3 6 9 16" xfId="54560" xr:uid="{832C8567-C26C-4EE6-89BB-A1153BE34838}"/>
    <cellStyle name="Percent 3 6 9 2" xfId="13334" xr:uid="{539B5ACC-BCCA-4F51-8334-F56B8B1CB520}"/>
    <cellStyle name="Percent 3 6 9 2 2" xfId="34453" xr:uid="{8422FF98-4E15-48CE-9FED-96FA0F0E8AAC}"/>
    <cellStyle name="Percent 3 6 9 2 2 2" xfId="34454" xr:uid="{83192F7C-793C-4161-80F7-B66310856F95}"/>
    <cellStyle name="Percent 3 6 9 2 2 2 2" xfId="54569" xr:uid="{B7BB3DFA-A8B8-47C2-9AC7-8E93EE6BD712}"/>
    <cellStyle name="Percent 3 6 9 2 2 3" xfId="54570" xr:uid="{C2A0D6EB-FBA7-492D-8FA5-9E42AF0B58B1}"/>
    <cellStyle name="Percent 3 6 9 2 2 4" xfId="54568" xr:uid="{1C069566-30F4-49B5-BB4E-EFD8080B3A76}"/>
    <cellStyle name="Percent 3 6 9 2 3" xfId="34455" xr:uid="{5B1F8A6F-AB84-4D3B-9946-C7DA68C2FB1D}"/>
    <cellStyle name="Percent 3 6 9 2 3 2" xfId="34456" xr:uid="{11D2E3FC-C0AA-4D81-AFAA-B0C6C6874DC9}"/>
    <cellStyle name="Percent 3 6 9 2 3 2 2" xfId="54572" xr:uid="{F5C3AF77-7C88-4800-9033-183464F8F700}"/>
    <cellStyle name="Percent 3 6 9 2 3 3" xfId="54573" xr:uid="{B0B847B5-68C2-403B-B041-4C9AC457AB37}"/>
    <cellStyle name="Percent 3 6 9 2 3 4" xfId="54571" xr:uid="{52C795A7-FE8E-492F-A810-B287CE0004A1}"/>
    <cellStyle name="Percent 3 6 9 2 4" xfId="34457" xr:uid="{5D9C8990-8D0F-4437-A1DE-5456CD4A9E22}"/>
    <cellStyle name="Percent 3 6 9 2 4 2" xfId="54574" xr:uid="{254EF0E3-75F0-4EC6-8863-415EEEC45CDD}"/>
    <cellStyle name="Percent 3 6 9 2 5" xfId="34458" xr:uid="{47A8D8AD-7510-4A08-B761-6F135A67074F}"/>
    <cellStyle name="Percent 3 6 9 2 5 2" xfId="54575" xr:uid="{745DC3CF-5D04-4F83-8DF9-9BF44CE3D15C}"/>
    <cellStyle name="Percent 3 6 9 2 6" xfId="54576" xr:uid="{65F265D9-9145-4801-8511-EF245700A75B}"/>
    <cellStyle name="Percent 3 6 9 2 7" xfId="54567" xr:uid="{3C8847C3-F66B-4398-A83E-3487BD785C85}"/>
    <cellStyle name="Percent 3 6 9 2 8" xfId="34452" xr:uid="{E93FA8CD-7356-4784-B0E9-62EA009656AA}"/>
    <cellStyle name="Percent 3 6 9 3" xfId="13335" xr:uid="{B9906803-0E49-401D-AB1D-2EAA2C3A4D82}"/>
    <cellStyle name="Percent 3 6 9 3 2" xfId="34460" xr:uid="{5A35CBA0-4A40-4FF7-9193-20EF15451970}"/>
    <cellStyle name="Percent 3 6 9 3 2 2" xfId="34461" xr:uid="{EE56C961-B6A0-4F13-B869-C2697BA1BB05}"/>
    <cellStyle name="Percent 3 6 9 3 2 2 2" xfId="54579" xr:uid="{B81F4F3E-26C6-498B-8EB2-303DBDD83A8B}"/>
    <cellStyle name="Percent 3 6 9 3 2 3" xfId="54580" xr:uid="{54745D4C-25CD-444C-9337-1BCDA7FDD053}"/>
    <cellStyle name="Percent 3 6 9 3 2 4" xfId="54578" xr:uid="{6A4725B0-EBA0-4262-9164-D729DBFD934E}"/>
    <cellStyle name="Percent 3 6 9 3 3" xfId="34462" xr:uid="{DA263A36-44BE-4F51-9C14-A94C5047BBAE}"/>
    <cellStyle name="Percent 3 6 9 3 3 2" xfId="34463" xr:uid="{80F404C0-6E7A-4A9A-96C9-EDE46239CEF7}"/>
    <cellStyle name="Percent 3 6 9 3 3 2 2" xfId="54582" xr:uid="{C2748403-5537-4350-ADC1-DDC101F01A22}"/>
    <cellStyle name="Percent 3 6 9 3 3 3" xfId="54583" xr:uid="{CB59E2DF-5E78-4635-9C2F-C71A320DA5BD}"/>
    <cellStyle name="Percent 3 6 9 3 3 4" xfId="54581" xr:uid="{A6DE52A3-4636-417C-B445-0D691F33EFCF}"/>
    <cellStyle name="Percent 3 6 9 3 4" xfId="34464" xr:uid="{A315262E-8947-4420-B100-F69DED2A76EE}"/>
    <cellStyle name="Percent 3 6 9 3 4 2" xfId="54584" xr:uid="{2D46592B-FE50-4E6E-9D08-6349215E44C6}"/>
    <cellStyle name="Percent 3 6 9 3 5" xfId="54585" xr:uid="{A779007D-5941-4606-A28B-5C8CF8D3DAFA}"/>
    <cellStyle name="Percent 3 6 9 3 6" xfId="54577" xr:uid="{36F95039-06B9-43E4-802C-4682F09DA6EB}"/>
    <cellStyle name="Percent 3 6 9 3 7" xfId="34459" xr:uid="{BA9C2016-79CD-4675-A5AA-446EB22CA4A1}"/>
    <cellStyle name="Percent 3 6 9 4" xfId="13336" xr:uid="{5BBF0A1B-A038-434A-9DEE-9FAE8E52F409}"/>
    <cellStyle name="Percent 3 6 9 4 2" xfId="34466" xr:uid="{168B9D4D-DE70-4B4F-B6FE-59434764DBC6}"/>
    <cellStyle name="Percent 3 6 9 4 2 2" xfId="34467" xr:uid="{95566DD1-86EF-4543-94B9-27752AF4E7F6}"/>
    <cellStyle name="Percent 3 6 9 4 2 2 2" xfId="54588" xr:uid="{33643AB7-FFEF-49F6-910D-348BF3037829}"/>
    <cellStyle name="Percent 3 6 9 4 2 3" xfId="54589" xr:uid="{B54D1344-4AE9-4BA1-AF87-1162E5FAD574}"/>
    <cellStyle name="Percent 3 6 9 4 2 4" xfId="54587" xr:uid="{2CC4B9DE-B99F-4C76-9630-E02BAE5C6EF0}"/>
    <cellStyle name="Percent 3 6 9 4 3" xfId="34468" xr:uid="{FFAABD4F-5375-4EAE-AA11-61D4B579B88F}"/>
    <cellStyle name="Percent 3 6 9 4 3 2" xfId="34469" xr:uid="{28D10AE7-C426-4C0E-A814-232A3FD31786}"/>
    <cellStyle name="Percent 3 6 9 4 3 2 2" xfId="54591" xr:uid="{1172CE98-6499-426B-BC2E-B80134B88005}"/>
    <cellStyle name="Percent 3 6 9 4 3 3" xfId="54592" xr:uid="{B157440C-AD16-4988-9588-CBE068D01F07}"/>
    <cellStyle name="Percent 3 6 9 4 3 4" xfId="54590" xr:uid="{E5DFAC1D-4B6E-4D66-BA7A-54720CE7332E}"/>
    <cellStyle name="Percent 3 6 9 4 4" xfId="34470" xr:uid="{221E68CE-2596-4E99-BD67-075B573CE94E}"/>
    <cellStyle name="Percent 3 6 9 4 4 2" xfId="54593" xr:uid="{6CDBC21F-6E95-415C-A0EF-60947A04FE2B}"/>
    <cellStyle name="Percent 3 6 9 4 5" xfId="54594" xr:uid="{AF36D939-4A1D-4B12-9741-08816D9555C4}"/>
    <cellStyle name="Percent 3 6 9 4 6" xfId="54586" xr:uid="{2BA02FF6-8A34-4EB4-8E5B-E843D186D4B0}"/>
    <cellStyle name="Percent 3 6 9 4 7" xfId="34465" xr:uid="{3FB6CE95-9A67-4A28-9064-BEB3EDC82D04}"/>
    <cellStyle name="Percent 3 6 9 5" xfId="13337" xr:uid="{8BF5A8AA-A5D4-4983-A46F-74D5314FAC06}"/>
    <cellStyle name="Percent 3 6 9 5 2" xfId="34472" xr:uid="{60B06324-AA76-4435-B650-0AA11280FF67}"/>
    <cellStyle name="Percent 3 6 9 5 2 2" xfId="34473" xr:uid="{F8350CFB-C9C0-4332-93D2-0DCBEB3DA8E9}"/>
    <cellStyle name="Percent 3 6 9 5 2 2 2" xfId="54597" xr:uid="{4A3F1729-CE3D-4CBF-98F6-DC8261E8465A}"/>
    <cellStyle name="Percent 3 6 9 5 2 3" xfId="54598" xr:uid="{5486C746-4CE4-49A0-B3DC-999E78BBCD73}"/>
    <cellStyle name="Percent 3 6 9 5 2 4" xfId="54596" xr:uid="{2533EF9A-02CE-4B49-9693-9012C8D1F2BE}"/>
    <cellStyle name="Percent 3 6 9 5 3" xfId="34474" xr:uid="{FE357566-C794-438D-9EE0-71ADD6663437}"/>
    <cellStyle name="Percent 3 6 9 5 3 2" xfId="34475" xr:uid="{A3F5BBC4-E2A5-4B5C-B934-E110F3134A84}"/>
    <cellStyle name="Percent 3 6 9 5 3 2 2" xfId="54600" xr:uid="{3BEB1C16-714F-4FA8-BA48-86E5F019D9C6}"/>
    <cellStyle name="Percent 3 6 9 5 3 3" xfId="54601" xr:uid="{92C160B2-CFCA-4CC9-A1CE-DDB1A5CCA7E9}"/>
    <cellStyle name="Percent 3 6 9 5 3 4" xfId="54599" xr:uid="{57F78551-0868-4246-98CB-A1BDF662DB9D}"/>
    <cellStyle name="Percent 3 6 9 5 4" xfId="34476" xr:uid="{EFBF3826-A2E5-499D-8F03-0D3CB809AC89}"/>
    <cellStyle name="Percent 3 6 9 5 4 2" xfId="34477" xr:uid="{720136E3-EA3F-4029-8F09-5DEEA8B638C6}"/>
    <cellStyle name="Percent 3 6 9 5 4 2 2" xfId="54603" xr:uid="{30CDE561-4AB7-4392-8BA3-6B5E6EA4DF3A}"/>
    <cellStyle name="Percent 3 6 9 5 4 3" xfId="54604" xr:uid="{08B9DC9A-8A95-4ABC-82C7-C67FF441309F}"/>
    <cellStyle name="Percent 3 6 9 5 4 4" xfId="54602" xr:uid="{C4A64134-0990-4DA7-829D-170933CAD72C}"/>
    <cellStyle name="Percent 3 6 9 5 5" xfId="34478" xr:uid="{14AA2266-EF62-469D-AC19-2D28E711DAF3}"/>
    <cellStyle name="Percent 3 6 9 5 5 2" xfId="54605" xr:uid="{5FB664C0-8BD2-4A22-B29B-4B3940E0C64C}"/>
    <cellStyle name="Percent 3 6 9 5 6" xfId="54606" xr:uid="{1F55C45C-AB50-423F-8255-6B59692C3A23}"/>
    <cellStyle name="Percent 3 6 9 5 7" xfId="54595" xr:uid="{4D4720A4-0BD9-4909-AA8A-6C946EA6F4BE}"/>
    <cellStyle name="Percent 3 6 9 5 8" xfId="34471" xr:uid="{05437390-8099-4FD5-ADD8-3FB25274F58A}"/>
    <cellStyle name="Percent 3 6 9 6" xfId="13338" xr:uid="{B8022689-32F1-4725-B158-6BEF07B120AD}"/>
    <cellStyle name="Percent 3 6 9 6 2" xfId="34480" xr:uid="{0DEC0C88-DF44-4CEA-94FF-B58AF2E0620A}"/>
    <cellStyle name="Percent 3 6 9 6 2 2" xfId="34481" xr:uid="{1CBECD0C-FC82-4BF2-B63C-71AD5CEC2E49}"/>
    <cellStyle name="Percent 3 6 9 6 2 2 2" xfId="54609" xr:uid="{41F806FA-64C3-4CDF-87EF-885F2B14A054}"/>
    <cellStyle name="Percent 3 6 9 6 2 3" xfId="54610" xr:uid="{94CF6579-AE77-41C1-9190-DBC43037179D}"/>
    <cellStyle name="Percent 3 6 9 6 2 4" xfId="54608" xr:uid="{9F418F6E-95C5-415C-9579-8F21589664CA}"/>
    <cellStyle name="Percent 3 6 9 6 3" xfId="34482" xr:uid="{FC79CDA1-D7FF-475C-B604-8784244F84F9}"/>
    <cellStyle name="Percent 3 6 9 6 3 2" xfId="34483" xr:uid="{5B9593F2-F4BB-46A8-9D07-FC435ABBAB57}"/>
    <cellStyle name="Percent 3 6 9 6 3 2 2" xfId="54612" xr:uid="{9CBFEEC0-2989-49D7-803E-F9691C584A72}"/>
    <cellStyle name="Percent 3 6 9 6 3 3" xfId="54613" xr:uid="{FE419165-7305-4FF8-8345-9362A6A0A1CF}"/>
    <cellStyle name="Percent 3 6 9 6 3 4" xfId="54611" xr:uid="{278E5E53-AAD0-49FC-8304-3765C6957D29}"/>
    <cellStyle name="Percent 3 6 9 6 4" xfId="34484" xr:uid="{46CA7FB3-72A1-4AB5-9FFD-B0FC683132FF}"/>
    <cellStyle name="Percent 3 6 9 6 4 2" xfId="54614" xr:uid="{F24E8302-37B6-4FAE-A663-60B3BC1FEA36}"/>
    <cellStyle name="Percent 3 6 9 6 5" xfId="54615" xr:uid="{66C60AF3-B5B4-44FF-A7EE-D5399A72B852}"/>
    <cellStyle name="Percent 3 6 9 6 6" xfId="54607" xr:uid="{32BBF1B3-D6A7-48F6-B84C-2C313729A776}"/>
    <cellStyle name="Percent 3 6 9 6 7" xfId="34479" xr:uid="{509D0E62-1937-4D88-8B58-D99E2B2FFBD6}"/>
    <cellStyle name="Percent 3 6 9 7" xfId="15914" xr:uid="{8622A005-777D-44D2-87C4-C948C97C3707}"/>
    <cellStyle name="Percent 3 6 9 7 2" xfId="34486" xr:uid="{34C1AC29-1631-4CAA-B2C1-DC96CB1721C6}"/>
    <cellStyle name="Percent 3 6 9 7 2 2" xfId="54617" xr:uid="{A921BE06-3EFB-4DE6-93EF-134ABA936FA9}"/>
    <cellStyle name="Percent 3 6 9 7 3" xfId="54618" xr:uid="{D9B09473-F95D-4F11-8362-43B2C35AF27B}"/>
    <cellStyle name="Percent 3 6 9 7 4" xfId="54616" xr:uid="{E3B1B028-90AC-46F3-8368-2EBE3FD786DD}"/>
    <cellStyle name="Percent 3 6 9 7 5" xfId="34485" xr:uid="{F0E3FEFF-D9D2-4F5C-B7E4-41EA2D9A6F21}"/>
    <cellStyle name="Percent 3 6 9 8" xfId="15811" xr:uid="{4DD6DF92-FD3A-4E82-8595-4069127567C2}"/>
    <cellStyle name="Percent 3 6 9 8 2" xfId="34488" xr:uid="{9BF38356-7E2D-4DA3-9DB3-92F7C44B2455}"/>
    <cellStyle name="Percent 3 6 9 8 2 2" xfId="54620" xr:uid="{B224001B-0617-4669-9120-1F41916937E6}"/>
    <cellStyle name="Percent 3 6 9 8 3" xfId="54621" xr:uid="{D4DDDDA7-3644-4962-ACDB-5BAA333CE69A}"/>
    <cellStyle name="Percent 3 6 9 8 4" xfId="54619" xr:uid="{9A34B6B0-5CFF-408F-97FC-3D2A8766EF96}"/>
    <cellStyle name="Percent 3 6 9 8 5" xfId="34487" xr:uid="{DA5DCF53-F71B-4F62-91A7-86CBEBD4F350}"/>
    <cellStyle name="Percent 3 6 9 9" xfId="11939" xr:uid="{EB169F3D-F2BE-41C9-9CF4-8AF1D6BB59B3}"/>
    <cellStyle name="Percent 3 6 9 9 2" xfId="34490" xr:uid="{4AD2778B-9998-486D-BE67-E0309D288937}"/>
    <cellStyle name="Percent 3 6 9 9 2 2" xfId="54623" xr:uid="{2D67F0B2-E4E0-4EAE-AA90-C928AAEA5656}"/>
    <cellStyle name="Percent 3 6 9 9 3" xfId="54624" xr:uid="{DA56E61D-318C-450B-8573-3D6BDD76DDED}"/>
    <cellStyle name="Percent 3 6 9 9 4" xfId="54622" xr:uid="{B05427F4-8522-4B77-95D7-07AA77F1C963}"/>
    <cellStyle name="Percent 3 6 9 9 5" xfId="34489" xr:uid="{6FEBB450-16D1-4C98-BE85-37A5133E4F7D}"/>
    <cellStyle name="Percent 3 7" xfId="1760" xr:uid="{DF815448-57CE-404D-BE3B-B4D50E38BABB}"/>
    <cellStyle name="Percent 3 7 10" xfId="6979" xr:uid="{E8E243BB-4BC3-488F-887A-56CD1A53CD39}"/>
    <cellStyle name="Percent 3 7 10 10" xfId="34493" xr:uid="{222926DD-6FD9-4B0F-BBA0-F6514272F86C}"/>
    <cellStyle name="Percent 3 7 10 10 2" xfId="54627" xr:uid="{CD145A44-93E6-4CF4-BD0C-F8FDE6A5B41D}"/>
    <cellStyle name="Percent 3 7 10 11" xfId="34494" xr:uid="{E6BC850E-FCA9-4BE8-B7B7-C53FFE9449CB}"/>
    <cellStyle name="Percent 3 7 10 11 2" xfId="54628" xr:uid="{B3B20EB8-65D8-47F9-9944-69C09DE21B97}"/>
    <cellStyle name="Percent 3 7 10 12" xfId="34492" xr:uid="{939FC381-B8C0-45DB-AAE4-3C46545142D8}"/>
    <cellStyle name="Percent 3 7 10 12 2" xfId="54629" xr:uid="{D0E0EFF4-76ED-4368-8B7D-487C18F0B968}"/>
    <cellStyle name="Percent 3 7 10 13" xfId="54630" xr:uid="{C76553ED-E596-4FC9-A77C-5A7F78E8A94A}"/>
    <cellStyle name="Percent 3 7 10 14" xfId="54631" xr:uid="{CCF45915-5195-4136-964D-BB370CC7CEE6}"/>
    <cellStyle name="Percent 3 7 10 15" xfId="54632" xr:uid="{8C6A60E3-341D-4AF9-AB86-B69F81D1A303}"/>
    <cellStyle name="Percent 3 7 10 16" xfId="54626" xr:uid="{04446AB8-2C9B-4AAB-8A00-ECA879FF0EEE}"/>
    <cellStyle name="Percent 3 7 10 2" xfId="13339" xr:uid="{4AD2044E-5677-4BE7-BBA8-C9A0DD0FB162}"/>
    <cellStyle name="Percent 3 7 10 2 2" xfId="34496" xr:uid="{4AE7DEA2-D42A-403E-B43E-DDEA181396B1}"/>
    <cellStyle name="Percent 3 7 10 2 2 2" xfId="34497" xr:uid="{87A9C736-9F12-422C-A2BB-714FFB4DB8DA}"/>
    <cellStyle name="Percent 3 7 10 2 2 2 2" xfId="54635" xr:uid="{22506D90-068F-4694-ADC8-31CB41143F1D}"/>
    <cellStyle name="Percent 3 7 10 2 2 3" xfId="54636" xr:uid="{CA1DDCCE-5303-490B-9C2F-4261382C77F1}"/>
    <cellStyle name="Percent 3 7 10 2 2 4" xfId="54634" xr:uid="{AECF5701-4BB8-4823-A6F8-EC0F8765AFE0}"/>
    <cellStyle name="Percent 3 7 10 2 3" xfId="34498" xr:uid="{F3D31960-A1F1-451D-92E8-1E9B8EFD8817}"/>
    <cellStyle name="Percent 3 7 10 2 3 2" xfId="34499" xr:uid="{5D13D2A2-BA5C-4F92-9BE6-7E0E125B7165}"/>
    <cellStyle name="Percent 3 7 10 2 3 2 2" xfId="54638" xr:uid="{D07934E6-3554-4C50-87F4-ABBA2EF55642}"/>
    <cellStyle name="Percent 3 7 10 2 3 3" xfId="54639" xr:uid="{F39CDAF8-174E-43B1-BDE7-FB562D2F8111}"/>
    <cellStyle name="Percent 3 7 10 2 3 4" xfId="54637" xr:uid="{E8671B71-468F-4F1A-91F5-F72590CCE5D1}"/>
    <cellStyle name="Percent 3 7 10 2 4" xfId="34500" xr:uid="{6E4160FB-439E-4C73-B072-C0424E705F82}"/>
    <cellStyle name="Percent 3 7 10 2 4 2" xfId="54640" xr:uid="{3DF4CC8B-8C26-4780-8DE5-5D64EA83019C}"/>
    <cellStyle name="Percent 3 7 10 2 5" xfId="34501" xr:uid="{FD6CC9F9-9651-45FA-A2B3-B6EB1A341F30}"/>
    <cellStyle name="Percent 3 7 10 2 5 2" xfId="54641" xr:uid="{A241F05B-2FAB-4587-9A92-D429E588671F}"/>
    <cellStyle name="Percent 3 7 10 2 6" xfId="54642" xr:uid="{1AB6BDB2-9E02-48FA-81E1-555FD6B4002F}"/>
    <cellStyle name="Percent 3 7 10 2 7" xfId="54633" xr:uid="{FA0B759C-FD8E-4CCB-A221-C570DBC9F2F1}"/>
    <cellStyle name="Percent 3 7 10 2 8" xfId="34495" xr:uid="{FB57ED77-8487-40FF-95DE-CFA1055BBAE5}"/>
    <cellStyle name="Percent 3 7 10 3" xfId="13340" xr:uid="{DA23F399-B386-4AEA-AB11-8D4B8612ABCE}"/>
    <cellStyle name="Percent 3 7 10 3 2" xfId="34503" xr:uid="{E47EB7BD-3F3C-458E-B770-34A43ADCADF0}"/>
    <cellStyle name="Percent 3 7 10 3 2 2" xfId="34504" xr:uid="{786A84B5-4965-4FB5-924C-B6FECB528A22}"/>
    <cellStyle name="Percent 3 7 10 3 2 2 2" xfId="54645" xr:uid="{FD5FC01F-1CC3-4AD1-AAF4-425EA4061538}"/>
    <cellStyle name="Percent 3 7 10 3 2 3" xfId="54646" xr:uid="{87AE1FC5-F0B4-407C-A3C7-E21F19F2C641}"/>
    <cellStyle name="Percent 3 7 10 3 2 4" xfId="54644" xr:uid="{3D066F84-ED99-4A50-93CD-165BD984945D}"/>
    <cellStyle name="Percent 3 7 10 3 3" xfId="34505" xr:uid="{217E78E5-697D-414C-9825-FAF0740F9C31}"/>
    <cellStyle name="Percent 3 7 10 3 3 2" xfId="34506" xr:uid="{379870BF-C4C3-467A-AD9D-793DBF3EA33A}"/>
    <cellStyle name="Percent 3 7 10 3 3 2 2" xfId="54648" xr:uid="{0A8AFEB5-45F0-48B7-AF45-49F5E4E7637E}"/>
    <cellStyle name="Percent 3 7 10 3 3 3" xfId="54649" xr:uid="{90EA1CDC-75F3-4179-B735-69E8078B1DA5}"/>
    <cellStyle name="Percent 3 7 10 3 3 4" xfId="54647" xr:uid="{0FE3BDA0-2C1C-472A-B602-3CCD5B4A6DB3}"/>
    <cellStyle name="Percent 3 7 10 3 4" xfId="34507" xr:uid="{D1E1C082-D728-49A7-AF33-3E60DDE81155}"/>
    <cellStyle name="Percent 3 7 10 3 4 2" xfId="54650" xr:uid="{BF43F1C0-3849-49DD-8C98-F0CF393A5A43}"/>
    <cellStyle name="Percent 3 7 10 3 5" xfId="54651" xr:uid="{58C9858E-F310-4436-8ED4-DE8A6A7358DD}"/>
    <cellStyle name="Percent 3 7 10 3 6" xfId="54643" xr:uid="{ED44D237-F161-4D31-84FC-20559393518A}"/>
    <cellStyle name="Percent 3 7 10 3 7" xfId="34502" xr:uid="{3578B8DC-4F56-43E9-9D62-C1843BB2BC76}"/>
    <cellStyle name="Percent 3 7 10 4" xfId="13341" xr:uid="{6D324959-BCD1-4B62-AF82-91BD5FAC61F2}"/>
    <cellStyle name="Percent 3 7 10 4 2" xfId="34509" xr:uid="{350ADE04-D334-4BC8-A8AF-E9ED88ED3352}"/>
    <cellStyle name="Percent 3 7 10 4 2 2" xfId="34510" xr:uid="{54F278F6-9269-44C0-837B-1CE3DCB204FA}"/>
    <cellStyle name="Percent 3 7 10 4 2 2 2" xfId="54654" xr:uid="{3B24F475-E2C0-4865-8F4C-87F079C31AD6}"/>
    <cellStyle name="Percent 3 7 10 4 2 3" xfId="54655" xr:uid="{26541555-C33C-403F-8813-2F6DC5CA911C}"/>
    <cellStyle name="Percent 3 7 10 4 2 4" xfId="54653" xr:uid="{9B789BDF-C4E2-43F0-8B6C-33CF12C4A4A5}"/>
    <cellStyle name="Percent 3 7 10 4 3" xfId="34511" xr:uid="{7FC4F9E2-B7CB-4B64-A1FC-D847344B0685}"/>
    <cellStyle name="Percent 3 7 10 4 3 2" xfId="34512" xr:uid="{23732011-C6EE-4B2A-A232-D448682E1BE2}"/>
    <cellStyle name="Percent 3 7 10 4 3 2 2" xfId="54657" xr:uid="{AE015765-1272-4858-8BE3-92D47070BA53}"/>
    <cellStyle name="Percent 3 7 10 4 3 3" xfId="54658" xr:uid="{A59FDCA5-B318-4315-B9C7-2ADCF8CDA48F}"/>
    <cellStyle name="Percent 3 7 10 4 3 4" xfId="54656" xr:uid="{4169D2DE-9C6A-49AB-967D-5A4AEEDC5311}"/>
    <cellStyle name="Percent 3 7 10 4 4" xfId="34513" xr:uid="{C9CDDC86-B214-42A4-90DC-62FAC24C0538}"/>
    <cellStyle name="Percent 3 7 10 4 4 2" xfId="54659" xr:uid="{3DD4112F-7D83-4B8B-8BB0-03BC5627DA7E}"/>
    <cellStyle name="Percent 3 7 10 4 5" xfId="54660" xr:uid="{FDF04423-D35C-4EA4-AEA5-E15AEB4C701E}"/>
    <cellStyle name="Percent 3 7 10 4 6" xfId="54652" xr:uid="{FC21DFBB-5ACE-423D-A913-FBE25C44AF65}"/>
    <cellStyle name="Percent 3 7 10 4 7" xfId="34508" xr:uid="{402D59BE-38A8-4CFC-BB65-ADECEDAA4580}"/>
    <cellStyle name="Percent 3 7 10 5" xfId="13342" xr:uid="{577786E2-2E25-471F-A9CE-DA090F845796}"/>
    <cellStyle name="Percent 3 7 10 5 2" xfId="34515" xr:uid="{148416CF-55C2-4EE0-8EE0-5A4E7E3DC4B6}"/>
    <cellStyle name="Percent 3 7 10 5 2 2" xfId="34516" xr:uid="{FF3719DD-89A8-4330-965B-7AD687264C09}"/>
    <cellStyle name="Percent 3 7 10 5 2 2 2" xfId="54663" xr:uid="{CF12753C-927B-4797-B4A7-4A5C5EAA8F65}"/>
    <cellStyle name="Percent 3 7 10 5 2 3" xfId="54664" xr:uid="{A48611BD-9348-49CC-A850-D9A2D35C70A3}"/>
    <cellStyle name="Percent 3 7 10 5 2 4" xfId="54662" xr:uid="{8E9631CD-79D7-4EA7-B1B4-D45BC4FCF916}"/>
    <cellStyle name="Percent 3 7 10 5 3" xfId="34517" xr:uid="{192AD656-0937-497A-B99A-7FB36873E32F}"/>
    <cellStyle name="Percent 3 7 10 5 3 2" xfId="34518" xr:uid="{DE09DDCA-27E0-489E-88A6-A9CE12080B9A}"/>
    <cellStyle name="Percent 3 7 10 5 3 2 2" xfId="54666" xr:uid="{382FD75E-F52C-486D-A9E6-A5A3D876E78A}"/>
    <cellStyle name="Percent 3 7 10 5 3 3" xfId="54667" xr:uid="{C9E6A75E-66C1-4D6A-AFAA-6E73748BAFF2}"/>
    <cellStyle name="Percent 3 7 10 5 3 4" xfId="54665" xr:uid="{5A092927-32D0-47A5-8F3C-54469C2EBD79}"/>
    <cellStyle name="Percent 3 7 10 5 4" xfId="34519" xr:uid="{07E07CCB-9E16-462F-A371-DA50BF58142E}"/>
    <cellStyle name="Percent 3 7 10 5 4 2" xfId="34520" xr:uid="{825B546F-4361-4525-BCFB-824A709A79FF}"/>
    <cellStyle name="Percent 3 7 10 5 4 2 2" xfId="54669" xr:uid="{A118D1AC-6D58-4F02-962B-2206835D6109}"/>
    <cellStyle name="Percent 3 7 10 5 4 3" xfId="54670" xr:uid="{8C937E10-59DC-4B00-9421-2EEBE32CE524}"/>
    <cellStyle name="Percent 3 7 10 5 4 4" xfId="54668" xr:uid="{4100DAFF-64F0-430D-AE07-E5758607F7A4}"/>
    <cellStyle name="Percent 3 7 10 5 5" xfId="34521" xr:uid="{F17D4072-2641-4B72-BF23-95BD325EBCA5}"/>
    <cellStyle name="Percent 3 7 10 5 5 2" xfId="54671" xr:uid="{A07285DD-74BF-42B4-BF9C-39E172AC6E4E}"/>
    <cellStyle name="Percent 3 7 10 5 6" xfId="54672" xr:uid="{F76ECD45-2538-4637-8E3C-8F9B6ED4A72F}"/>
    <cellStyle name="Percent 3 7 10 5 7" xfId="54661" xr:uid="{7F9BD16C-D12C-4055-B8DE-6542BC7B629F}"/>
    <cellStyle name="Percent 3 7 10 5 8" xfId="34514" xr:uid="{F78EE1D9-D591-4038-A6E6-6DF003CB0469}"/>
    <cellStyle name="Percent 3 7 10 6" xfId="13343" xr:uid="{AABC4BE9-5BE2-4E12-9AD6-7FAC7C47B142}"/>
    <cellStyle name="Percent 3 7 10 6 2" xfId="34523" xr:uid="{876F9056-8DE4-4073-A5A9-2B7EBCA26EDB}"/>
    <cellStyle name="Percent 3 7 10 6 2 2" xfId="34524" xr:uid="{1FD37B88-ACBD-4180-976A-B1F25E245031}"/>
    <cellStyle name="Percent 3 7 10 6 2 2 2" xfId="54675" xr:uid="{D45D48B1-58E1-437A-82EA-2BE72A915D59}"/>
    <cellStyle name="Percent 3 7 10 6 2 3" xfId="54676" xr:uid="{B34E3A54-B860-455A-8FE7-8B719054C63A}"/>
    <cellStyle name="Percent 3 7 10 6 2 4" xfId="54674" xr:uid="{65FD6552-4E24-46DC-8329-127260995141}"/>
    <cellStyle name="Percent 3 7 10 6 3" xfId="34525" xr:uid="{35D5AD34-4F21-4580-9901-0795340F1A0E}"/>
    <cellStyle name="Percent 3 7 10 6 3 2" xfId="34526" xr:uid="{1D2AC7E8-0F34-4C68-9C28-45F21C0559B2}"/>
    <cellStyle name="Percent 3 7 10 6 3 2 2" xfId="54678" xr:uid="{8DCECF39-8B3C-4AA3-8321-AEEB90BAE3F4}"/>
    <cellStyle name="Percent 3 7 10 6 3 3" xfId="54679" xr:uid="{44D10A9B-C4F7-4BF6-9328-7C416F8FD910}"/>
    <cellStyle name="Percent 3 7 10 6 3 4" xfId="54677" xr:uid="{76A44F3F-996F-4D37-BFCB-B2A0D1885185}"/>
    <cellStyle name="Percent 3 7 10 6 4" xfId="34527" xr:uid="{985D1679-C521-498E-9E92-05B4F63F0166}"/>
    <cellStyle name="Percent 3 7 10 6 4 2" xfId="54680" xr:uid="{7F569B76-F053-4FEE-A445-5B661E85F985}"/>
    <cellStyle name="Percent 3 7 10 6 5" xfId="54681" xr:uid="{42BFDCE2-7695-4C4F-9B34-1F2159A98CFE}"/>
    <cellStyle name="Percent 3 7 10 6 6" xfId="54673" xr:uid="{A0174BCF-8C58-451C-8E6C-783F69B485FD}"/>
    <cellStyle name="Percent 3 7 10 6 7" xfId="34522" xr:uid="{833D511D-1FAC-4859-A159-B8F3AB152CF7}"/>
    <cellStyle name="Percent 3 7 10 7" xfId="15915" xr:uid="{B4487653-17F0-4177-89A2-2F12AC14E017}"/>
    <cellStyle name="Percent 3 7 10 7 2" xfId="34529" xr:uid="{E134481A-BDF9-48C6-B28E-500264D1E491}"/>
    <cellStyle name="Percent 3 7 10 7 2 2" xfId="54683" xr:uid="{FF1A885B-E1EA-4099-A0E1-E476D3A62AB7}"/>
    <cellStyle name="Percent 3 7 10 7 3" xfId="54684" xr:uid="{8F01D140-9474-44E5-83F2-40F5994FA448}"/>
    <cellStyle name="Percent 3 7 10 7 4" xfId="54682" xr:uid="{5E639018-E0D6-4574-AEB2-0497FE55E7D4}"/>
    <cellStyle name="Percent 3 7 10 7 5" xfId="34528" xr:uid="{BE832B82-3496-46C7-ACA7-C7AE6A5A529F}"/>
    <cellStyle name="Percent 3 7 10 8" xfId="15637" xr:uid="{00FB5FA9-B4C1-4CF8-A832-E8D47AB6EA2F}"/>
    <cellStyle name="Percent 3 7 10 8 2" xfId="34531" xr:uid="{9D413658-1AE7-40E9-AA58-CEFB1465366D}"/>
    <cellStyle name="Percent 3 7 10 8 2 2" xfId="54686" xr:uid="{C38E5D42-C147-47DD-AB81-62E458F57792}"/>
    <cellStyle name="Percent 3 7 10 8 3" xfId="54687" xr:uid="{9C1E8AF0-8AE2-4401-B0AA-0DDDCE3DA744}"/>
    <cellStyle name="Percent 3 7 10 8 4" xfId="54685" xr:uid="{8C2753D2-C251-4AD8-B819-706FFB8F23F2}"/>
    <cellStyle name="Percent 3 7 10 8 5" xfId="34530" xr:uid="{30E71AA7-9AAB-41E5-83D0-A02EF928BE1E}"/>
    <cellStyle name="Percent 3 7 10 9" xfId="11941" xr:uid="{1291737E-7A02-4CA3-AC58-848265E6A786}"/>
    <cellStyle name="Percent 3 7 10 9 2" xfId="34533" xr:uid="{6CE2B4FB-B9B9-4076-AE2B-0241A3A5A66F}"/>
    <cellStyle name="Percent 3 7 10 9 2 2" xfId="54689" xr:uid="{D8840E70-7EF3-4114-B5EC-FA046FC8CD12}"/>
    <cellStyle name="Percent 3 7 10 9 3" xfId="54690" xr:uid="{64B0B8B8-9A25-43D4-9AC0-B47E7B80B24C}"/>
    <cellStyle name="Percent 3 7 10 9 4" xfId="54688" xr:uid="{404D56E9-5355-47B0-A446-2D8A8E6C7DCA}"/>
    <cellStyle name="Percent 3 7 10 9 5" xfId="34532" xr:uid="{6117AAF1-8E04-4664-AD96-0579920B4705}"/>
    <cellStyle name="Percent 3 7 11" xfId="6980" xr:uid="{410EA5D5-E48C-4652-9516-09080710D600}"/>
    <cellStyle name="Percent 3 7 11 10" xfId="34535" xr:uid="{875D3817-32DA-4E74-99B4-14DFA2ACEF65}"/>
    <cellStyle name="Percent 3 7 11 10 2" xfId="54692" xr:uid="{EC13D117-7322-46FE-885A-232C4D033FA8}"/>
    <cellStyle name="Percent 3 7 11 11" xfId="34536" xr:uid="{22EEFC6C-1D05-4CC8-8985-8A5EFE9CA710}"/>
    <cellStyle name="Percent 3 7 11 11 2" xfId="54693" xr:uid="{407B0C31-396E-4549-9450-7C239679D955}"/>
    <cellStyle name="Percent 3 7 11 12" xfId="34534" xr:uid="{F48E4482-188A-4FA8-A8A8-5A07DF76D79C}"/>
    <cellStyle name="Percent 3 7 11 12 2" xfId="54694" xr:uid="{8440A3D1-DC6B-4E81-B642-0B7EE4EA1EC9}"/>
    <cellStyle name="Percent 3 7 11 13" xfId="54695" xr:uid="{A8020E28-DACC-4C18-9B7D-49370BCCAB09}"/>
    <cellStyle name="Percent 3 7 11 14" xfId="54696" xr:uid="{CF2B95D4-BA5D-4007-AAC7-17A83F786403}"/>
    <cellStyle name="Percent 3 7 11 15" xfId="54697" xr:uid="{C63376CE-3078-4DD1-9143-D36F800EDAF0}"/>
    <cellStyle name="Percent 3 7 11 16" xfId="54691" xr:uid="{743C0749-C975-4293-A761-DBCC421D6312}"/>
    <cellStyle name="Percent 3 7 11 2" xfId="13344" xr:uid="{C461CD5E-726F-4ADF-BB92-66A8DB03B689}"/>
    <cellStyle name="Percent 3 7 11 2 2" xfId="34538" xr:uid="{B23D93F8-748F-4938-A1E0-C227ED63830F}"/>
    <cellStyle name="Percent 3 7 11 2 2 2" xfId="34539" xr:uid="{9A41E134-3ECF-4CA9-808F-FF493FB96B92}"/>
    <cellStyle name="Percent 3 7 11 2 2 2 2" xfId="54700" xr:uid="{8DD391FB-8911-451A-BEFA-3E22294CD5B2}"/>
    <cellStyle name="Percent 3 7 11 2 2 3" xfId="54701" xr:uid="{2AA8F084-C989-41C7-B3B5-8C8139B47E58}"/>
    <cellStyle name="Percent 3 7 11 2 2 4" xfId="54699" xr:uid="{84C3554E-209F-4B2A-B981-28418D87F9A4}"/>
    <cellStyle name="Percent 3 7 11 2 3" xfId="34540" xr:uid="{79F00435-3FF5-4860-A884-6A9377EBDDEB}"/>
    <cellStyle name="Percent 3 7 11 2 3 2" xfId="34541" xr:uid="{A387436B-BC6B-4FC7-BBE2-77F1505D0793}"/>
    <cellStyle name="Percent 3 7 11 2 3 2 2" xfId="54703" xr:uid="{194043CD-E926-4DB6-8E88-FB3C712C08D1}"/>
    <cellStyle name="Percent 3 7 11 2 3 3" xfId="54704" xr:uid="{7FE39CF0-0BA3-4EF7-A530-9D9594AC7809}"/>
    <cellStyle name="Percent 3 7 11 2 3 4" xfId="54702" xr:uid="{03D92133-A32D-4C7D-9E0C-F84002A6D639}"/>
    <cellStyle name="Percent 3 7 11 2 4" xfId="34542" xr:uid="{7C470FC4-4E2C-4FD6-9E9B-5FC70E390EA8}"/>
    <cellStyle name="Percent 3 7 11 2 4 2" xfId="54705" xr:uid="{65D0FEDD-D995-4961-B2A1-311290F6AA8C}"/>
    <cellStyle name="Percent 3 7 11 2 5" xfId="34543" xr:uid="{FBFE793B-3C36-48EE-89C9-BD6FB875F88E}"/>
    <cellStyle name="Percent 3 7 11 2 5 2" xfId="54706" xr:uid="{F3B26091-4AD6-415E-A409-7D13D9206CB2}"/>
    <cellStyle name="Percent 3 7 11 2 6" xfId="54707" xr:uid="{90076A41-806E-4783-BDC5-BD0978E9ABDF}"/>
    <cellStyle name="Percent 3 7 11 2 7" xfId="54698" xr:uid="{0F591939-0D84-4A34-9B84-B682AEFCCD5A}"/>
    <cellStyle name="Percent 3 7 11 2 8" xfId="34537" xr:uid="{06662B73-6782-4A25-B68D-38333AD3A6D5}"/>
    <cellStyle name="Percent 3 7 11 3" xfId="13345" xr:uid="{D924B372-9F7D-4459-BD19-DD90B70CDF25}"/>
    <cellStyle name="Percent 3 7 11 3 2" xfId="34545" xr:uid="{F1C411C5-1EED-4F46-93FF-664C918F2CBB}"/>
    <cellStyle name="Percent 3 7 11 3 2 2" xfId="34546" xr:uid="{4428A99D-119B-4F1F-B73B-48D394B6F881}"/>
    <cellStyle name="Percent 3 7 11 3 2 2 2" xfId="54710" xr:uid="{D01739F0-637C-4364-BE22-66457AF494C5}"/>
    <cellStyle name="Percent 3 7 11 3 2 3" xfId="54711" xr:uid="{2496CD2E-6437-4FC5-9476-6D07A29A2872}"/>
    <cellStyle name="Percent 3 7 11 3 2 4" xfId="54709" xr:uid="{2CAFA380-B54F-45FB-A15E-50CCAF66710D}"/>
    <cellStyle name="Percent 3 7 11 3 3" xfId="34547" xr:uid="{C6526C01-505E-49AA-A269-EDAD509C6B28}"/>
    <cellStyle name="Percent 3 7 11 3 3 2" xfId="34548" xr:uid="{1FA598F0-8C2F-4E1D-B537-1AFF34520897}"/>
    <cellStyle name="Percent 3 7 11 3 3 2 2" xfId="54713" xr:uid="{CF8E8D14-30BB-481C-8857-7108B2E47E32}"/>
    <cellStyle name="Percent 3 7 11 3 3 3" xfId="54714" xr:uid="{4211350C-8C14-4CDB-8579-715ED49FBD75}"/>
    <cellStyle name="Percent 3 7 11 3 3 4" xfId="54712" xr:uid="{4CB4D959-9283-43E4-840E-D044F5FD8094}"/>
    <cellStyle name="Percent 3 7 11 3 4" xfId="34549" xr:uid="{35ABF70C-886D-4D33-8523-36DC53E20841}"/>
    <cellStyle name="Percent 3 7 11 3 4 2" xfId="54715" xr:uid="{B165F6E4-4771-44DB-8024-49F064012C8C}"/>
    <cellStyle name="Percent 3 7 11 3 5" xfId="54716" xr:uid="{3F8FFC52-1939-4B5C-8643-EB0878126B7E}"/>
    <cellStyle name="Percent 3 7 11 3 6" xfId="54708" xr:uid="{1B8FB6D2-E8C1-48F9-9A8C-750A8CDCF304}"/>
    <cellStyle name="Percent 3 7 11 3 7" xfId="34544" xr:uid="{8DDB95C2-5939-42ED-9828-96ED08C70F33}"/>
    <cellStyle name="Percent 3 7 11 4" xfId="13346" xr:uid="{198C5766-C7CC-4A38-93C4-05F6B82F58A5}"/>
    <cellStyle name="Percent 3 7 11 4 2" xfId="34551" xr:uid="{7DAA0C0D-4B77-4C2F-96EE-5BF48E1DA3E0}"/>
    <cellStyle name="Percent 3 7 11 4 2 2" xfId="34552" xr:uid="{0B86DF2B-7BE8-4522-A140-866F7E3A5A48}"/>
    <cellStyle name="Percent 3 7 11 4 2 2 2" xfId="54719" xr:uid="{BA83F5D7-2782-48BC-B680-4094F9E42625}"/>
    <cellStyle name="Percent 3 7 11 4 2 3" xfId="54720" xr:uid="{97B2621A-DEAC-4CFA-BBB6-F64DCF7BD3D0}"/>
    <cellStyle name="Percent 3 7 11 4 2 4" xfId="54718" xr:uid="{308866F4-FE7F-4666-8834-C24EFD9560FD}"/>
    <cellStyle name="Percent 3 7 11 4 3" xfId="34553" xr:uid="{5FC0D760-B3AF-40F5-A346-E674B1578D65}"/>
    <cellStyle name="Percent 3 7 11 4 3 2" xfId="34554" xr:uid="{2EEBF7BA-FC1B-41EA-A217-6CA9812A1927}"/>
    <cellStyle name="Percent 3 7 11 4 3 2 2" xfId="54722" xr:uid="{CB54A4EE-6B88-43B3-8833-222F73D87353}"/>
    <cellStyle name="Percent 3 7 11 4 3 3" xfId="54723" xr:uid="{6E69AB9B-E17E-4245-AF83-6CB5CA20D4AB}"/>
    <cellStyle name="Percent 3 7 11 4 3 4" xfId="54721" xr:uid="{21837DD7-BC6B-47DD-9E62-862497A98B63}"/>
    <cellStyle name="Percent 3 7 11 4 4" xfId="34555" xr:uid="{2F08DDA4-85B7-485A-B5D1-B3CD1E208070}"/>
    <cellStyle name="Percent 3 7 11 4 4 2" xfId="54724" xr:uid="{140D50E6-4C01-48B0-9DA0-93D89056D854}"/>
    <cellStyle name="Percent 3 7 11 4 5" xfId="54725" xr:uid="{AC8BE071-DF7D-42AB-A6AD-02377D67E536}"/>
    <cellStyle name="Percent 3 7 11 4 6" xfId="54717" xr:uid="{A1C2D8A9-5DD8-49D2-9CCD-02EBEFBBE12E}"/>
    <cellStyle name="Percent 3 7 11 4 7" xfId="34550" xr:uid="{75EEAD32-413F-45BD-AB4E-6B73EADDBD90}"/>
    <cellStyle name="Percent 3 7 11 5" xfId="13347" xr:uid="{4D3D4A15-7206-415F-9DA1-11E7E00C4760}"/>
    <cellStyle name="Percent 3 7 11 5 2" xfId="34557" xr:uid="{C38B9347-9ED7-4F6E-82A3-3C383A4E52C8}"/>
    <cellStyle name="Percent 3 7 11 5 2 2" xfId="34558" xr:uid="{D14CC3BA-4942-4B3F-BEFB-8BA4CA979DC0}"/>
    <cellStyle name="Percent 3 7 11 5 2 2 2" xfId="54728" xr:uid="{37E6548B-AF74-4AF2-B02D-48B1CE061232}"/>
    <cellStyle name="Percent 3 7 11 5 2 3" xfId="54729" xr:uid="{61DAC789-A6D8-49AF-ADA4-C868BCE585FA}"/>
    <cellStyle name="Percent 3 7 11 5 2 4" xfId="54727" xr:uid="{224DCDA1-A1AC-4AC2-B884-35DAA6247DD3}"/>
    <cellStyle name="Percent 3 7 11 5 3" xfId="34559" xr:uid="{ECFF79E9-986F-4DBA-A4D2-F791A2A1B852}"/>
    <cellStyle name="Percent 3 7 11 5 3 2" xfId="34560" xr:uid="{AEF0B7E9-6066-4F27-9BAC-3430CC8B7565}"/>
    <cellStyle name="Percent 3 7 11 5 3 2 2" xfId="54731" xr:uid="{85CD74BA-3E22-4F29-BFB7-11480415CDA5}"/>
    <cellStyle name="Percent 3 7 11 5 3 3" xfId="54732" xr:uid="{941781A5-7CF9-4C6C-9383-694CFAC86581}"/>
    <cellStyle name="Percent 3 7 11 5 3 4" xfId="54730" xr:uid="{26657A88-FD8E-4C8F-BF12-2A7739CBFDD5}"/>
    <cellStyle name="Percent 3 7 11 5 4" xfId="34561" xr:uid="{91875AA5-BDF0-4F90-AEF8-78508BA50648}"/>
    <cellStyle name="Percent 3 7 11 5 4 2" xfId="34562" xr:uid="{939D3936-0A3B-4FEB-8FCB-E56588301013}"/>
    <cellStyle name="Percent 3 7 11 5 4 2 2" xfId="54734" xr:uid="{D93ACA65-A0E8-47C1-A092-16F55326E036}"/>
    <cellStyle name="Percent 3 7 11 5 4 3" xfId="54735" xr:uid="{A61F125C-B7B5-44F4-B6A9-397D5AC06D1C}"/>
    <cellStyle name="Percent 3 7 11 5 4 4" xfId="54733" xr:uid="{BBCE8155-0BD4-46BD-A84F-4FA3AE9275C9}"/>
    <cellStyle name="Percent 3 7 11 5 5" xfId="34563" xr:uid="{D361D677-AD30-4CB7-918F-3D45714FAAFA}"/>
    <cellStyle name="Percent 3 7 11 5 5 2" xfId="54736" xr:uid="{20AF8B09-1607-45F8-A296-2B7D20665D5D}"/>
    <cellStyle name="Percent 3 7 11 5 6" xfId="54737" xr:uid="{33290974-DAF1-4ACA-84D4-5F1EFE513685}"/>
    <cellStyle name="Percent 3 7 11 5 7" xfId="54726" xr:uid="{7F6382C1-7540-499E-B0C6-1C79D0106BD6}"/>
    <cellStyle name="Percent 3 7 11 5 8" xfId="34556" xr:uid="{07C8BD57-367E-4D7F-8799-F439D8549434}"/>
    <cellStyle name="Percent 3 7 11 6" xfId="13348" xr:uid="{8AA925C8-9BF6-4A06-9E2E-58AE218FAB71}"/>
    <cellStyle name="Percent 3 7 11 6 2" xfId="34565" xr:uid="{103A5702-F78B-47DE-9170-D8816308CE21}"/>
    <cellStyle name="Percent 3 7 11 6 2 2" xfId="34566" xr:uid="{5BC39C76-E250-4773-A6C6-5CB50FC87B13}"/>
    <cellStyle name="Percent 3 7 11 6 2 2 2" xfId="54740" xr:uid="{A18FE0C6-F809-49DD-9095-4E40586B9ADD}"/>
    <cellStyle name="Percent 3 7 11 6 2 3" xfId="54741" xr:uid="{777EBA41-E93E-43B1-8A2A-BE26AD138C09}"/>
    <cellStyle name="Percent 3 7 11 6 2 4" xfId="54739" xr:uid="{AFED45C3-5DCD-41EB-A7B7-59A974C6B953}"/>
    <cellStyle name="Percent 3 7 11 6 3" xfId="34567" xr:uid="{94155028-1B59-4627-ABD9-0B86AC6D403E}"/>
    <cellStyle name="Percent 3 7 11 6 3 2" xfId="34568" xr:uid="{C36FFE26-87AC-4F05-B245-8AF17FC9C8F9}"/>
    <cellStyle name="Percent 3 7 11 6 3 2 2" xfId="54743" xr:uid="{D23F619E-77EA-41BC-A85C-F5C1EFD4491C}"/>
    <cellStyle name="Percent 3 7 11 6 3 3" xfId="54744" xr:uid="{69BF374C-8257-48FD-BD68-6B605F067AA7}"/>
    <cellStyle name="Percent 3 7 11 6 3 4" xfId="54742" xr:uid="{02AC8D64-081B-468C-868C-142DFE4D213A}"/>
    <cellStyle name="Percent 3 7 11 6 4" xfId="34569" xr:uid="{B0D7D971-7FE0-41B4-90DC-083FFCEAEB27}"/>
    <cellStyle name="Percent 3 7 11 6 4 2" xfId="54745" xr:uid="{A6BC9EFB-CA97-438A-9195-2D9CA5C87EAA}"/>
    <cellStyle name="Percent 3 7 11 6 5" xfId="54746" xr:uid="{F4B4BAD9-72FC-46E0-A346-AFF356A22481}"/>
    <cellStyle name="Percent 3 7 11 6 6" xfId="54738" xr:uid="{28A263F3-0C0D-4676-8C84-9B8D8F228238}"/>
    <cellStyle name="Percent 3 7 11 6 7" xfId="34564" xr:uid="{84F67D04-3BEF-4FE3-BE21-D3D26D2117FE}"/>
    <cellStyle name="Percent 3 7 11 7" xfId="15916" xr:uid="{5BF37CC0-CFF7-41C0-B71B-7B0CAC2AD4AA}"/>
    <cellStyle name="Percent 3 7 11 7 2" xfId="34571" xr:uid="{55623301-1BA9-4F2D-94E6-340FBAB154AB}"/>
    <cellStyle name="Percent 3 7 11 7 2 2" xfId="54748" xr:uid="{DE8808BA-1170-4B75-86CC-8FC398DD4DEF}"/>
    <cellStyle name="Percent 3 7 11 7 3" xfId="54749" xr:uid="{F4120257-8689-46AF-ABDC-D8E4B8B0C45D}"/>
    <cellStyle name="Percent 3 7 11 7 4" xfId="54747" xr:uid="{327B7C8E-9809-42CB-9133-AE8E4599B246}"/>
    <cellStyle name="Percent 3 7 11 7 5" xfId="34570" xr:uid="{2CDFCC68-7734-4E6D-94DA-8C5F374D0268}"/>
    <cellStyle name="Percent 3 7 11 8" xfId="19076" xr:uid="{DBCC2951-314F-4858-A60B-D5BEBADC8B4E}"/>
    <cellStyle name="Percent 3 7 11 8 2" xfId="34573" xr:uid="{9E6E5A8C-9302-45DE-9F02-1C8388F9CE22}"/>
    <cellStyle name="Percent 3 7 11 8 2 2" xfId="54751" xr:uid="{D6F14479-D351-4570-A249-4468ED3DCFD3}"/>
    <cellStyle name="Percent 3 7 11 8 3" xfId="54752" xr:uid="{870A7B69-0548-4B7E-AB65-39DB3DC136ED}"/>
    <cellStyle name="Percent 3 7 11 8 4" xfId="54750" xr:uid="{6BA3FC6C-D259-4E82-A5CE-B45E6BB31555}"/>
    <cellStyle name="Percent 3 7 11 8 5" xfId="34572" xr:uid="{0E8624E8-B4D0-4E52-A288-5E83C43E6E66}"/>
    <cellStyle name="Percent 3 7 11 9" xfId="11942" xr:uid="{32221E33-8B13-45C9-8D5E-E7A4E2926376}"/>
    <cellStyle name="Percent 3 7 11 9 2" xfId="34575" xr:uid="{B0F89C26-509F-4F12-AEDF-47BE4E7D5D4D}"/>
    <cellStyle name="Percent 3 7 11 9 2 2" xfId="54754" xr:uid="{3360CBD8-0A4C-4967-BEE5-9E0568A7397D}"/>
    <cellStyle name="Percent 3 7 11 9 3" xfId="54755" xr:uid="{80A3956F-88B6-4DE4-844B-38A259C9F323}"/>
    <cellStyle name="Percent 3 7 11 9 4" xfId="54753" xr:uid="{E04B4FAE-0D66-4328-B1A6-B1E625432301}"/>
    <cellStyle name="Percent 3 7 11 9 5" xfId="34574" xr:uid="{20525376-259D-443E-A3B0-3A361B22B080}"/>
    <cellStyle name="Percent 3 7 12" xfId="6981" xr:uid="{4B973992-2848-45BD-9C02-20287CF63A48}"/>
    <cellStyle name="Percent 3 7 12 10" xfId="34577" xr:uid="{B052E74F-5E1D-4886-988B-085EB1B3E82F}"/>
    <cellStyle name="Percent 3 7 12 10 2" xfId="54757" xr:uid="{55720E24-C9F7-444B-946F-B8238D0C17CD}"/>
    <cellStyle name="Percent 3 7 12 11" xfId="34578" xr:uid="{C182AEB8-46BC-4A71-A4B6-F056750161EF}"/>
    <cellStyle name="Percent 3 7 12 11 2" xfId="54758" xr:uid="{47BB4923-5FA3-43A2-90FD-2C33B8E9CEBF}"/>
    <cellStyle name="Percent 3 7 12 12" xfId="34576" xr:uid="{495B8B7B-C149-44A0-AD00-044AD342F2E0}"/>
    <cellStyle name="Percent 3 7 12 12 2" xfId="54759" xr:uid="{CE93CCD2-28E3-4A76-BAEA-62FC42D1BDDD}"/>
    <cellStyle name="Percent 3 7 12 13" xfId="54760" xr:uid="{1978DB04-A1EA-451B-A2E4-D2AF96B5AD05}"/>
    <cellStyle name="Percent 3 7 12 14" xfId="54761" xr:uid="{70071004-A456-4AA4-AE6D-4FD4BE5518D3}"/>
    <cellStyle name="Percent 3 7 12 15" xfId="54762" xr:uid="{AB46F9E7-BBB5-42E7-85B8-BB7AC8F10744}"/>
    <cellStyle name="Percent 3 7 12 16" xfId="54756" xr:uid="{DE24B0D0-ECE3-49FF-BF52-F81262F82FAC}"/>
    <cellStyle name="Percent 3 7 12 2" xfId="13349" xr:uid="{B1D88A4A-C2B0-4EDF-ABC5-93688B9CAEAB}"/>
    <cellStyle name="Percent 3 7 12 2 2" xfId="34580" xr:uid="{4BE499C4-C78B-4512-A3C8-869E93EB50AF}"/>
    <cellStyle name="Percent 3 7 12 2 2 2" xfId="34581" xr:uid="{3760BC8D-49DB-4D95-B8E0-AABB1877CFF4}"/>
    <cellStyle name="Percent 3 7 12 2 2 2 2" xfId="54765" xr:uid="{B2A9C82A-BC0A-43FB-9DB3-6F45E4FB6542}"/>
    <cellStyle name="Percent 3 7 12 2 2 3" xfId="54766" xr:uid="{940ACAD9-58F7-4AAE-A439-6B6AF78612E8}"/>
    <cellStyle name="Percent 3 7 12 2 2 4" xfId="54764" xr:uid="{06BD82E2-8ACC-45FB-92B6-2FA86C9AB14F}"/>
    <cellStyle name="Percent 3 7 12 2 3" xfId="34582" xr:uid="{B9099558-220C-467F-B8C4-91066672F110}"/>
    <cellStyle name="Percent 3 7 12 2 3 2" xfId="34583" xr:uid="{FDDB3ABE-9CBD-4F6D-826C-820EDCC32F1E}"/>
    <cellStyle name="Percent 3 7 12 2 3 2 2" xfId="54768" xr:uid="{40F6C75B-2246-4FAC-966F-D57766F09C97}"/>
    <cellStyle name="Percent 3 7 12 2 3 3" xfId="54769" xr:uid="{C44DFA99-E1A4-47E2-8378-CB5C26E65AA7}"/>
    <cellStyle name="Percent 3 7 12 2 3 4" xfId="54767" xr:uid="{B71B0B66-9B5C-4635-B520-C6910F361023}"/>
    <cellStyle name="Percent 3 7 12 2 4" xfId="34584" xr:uid="{109B89B8-362A-446C-BC29-09E39BACC7FD}"/>
    <cellStyle name="Percent 3 7 12 2 4 2" xfId="54770" xr:uid="{7FD6DC5D-39B5-47DC-823B-007065644FBC}"/>
    <cellStyle name="Percent 3 7 12 2 5" xfId="34585" xr:uid="{AAB12D57-7916-4F81-AC66-9AD4E3622AB3}"/>
    <cellStyle name="Percent 3 7 12 2 5 2" xfId="54771" xr:uid="{01A6AC87-1423-4695-922A-95008FBFF756}"/>
    <cellStyle name="Percent 3 7 12 2 6" xfId="54772" xr:uid="{98F283CE-AC51-4030-9B0D-0A2FD014F965}"/>
    <cellStyle name="Percent 3 7 12 2 7" xfId="54763" xr:uid="{9A081C58-F268-4A9C-85B7-390549BECB2C}"/>
    <cellStyle name="Percent 3 7 12 2 8" xfId="34579" xr:uid="{4A281F7A-EBD2-4570-A980-6CBAEB44475F}"/>
    <cellStyle name="Percent 3 7 12 3" xfId="13350" xr:uid="{9817BC6B-BE64-4169-952F-B1DE64A84B2A}"/>
    <cellStyle name="Percent 3 7 12 3 2" xfId="34587" xr:uid="{1B617B2B-755B-4B89-9BAF-A9175DEE04F7}"/>
    <cellStyle name="Percent 3 7 12 3 2 2" xfId="34588" xr:uid="{1876BFCC-00AA-4F30-87B0-BE1C7E02EF1A}"/>
    <cellStyle name="Percent 3 7 12 3 2 2 2" xfId="54775" xr:uid="{11699B94-7FCF-4596-A7FD-D838B3AE8ADF}"/>
    <cellStyle name="Percent 3 7 12 3 2 3" xfId="54776" xr:uid="{367EDA4C-FD2B-4055-88CE-CAFD65A42C47}"/>
    <cellStyle name="Percent 3 7 12 3 2 4" xfId="54774" xr:uid="{656B641E-D043-4129-B908-C14BF8C8BB63}"/>
    <cellStyle name="Percent 3 7 12 3 3" xfId="34589" xr:uid="{AC844ECF-F926-46F4-8BCB-6A0AF8C5356D}"/>
    <cellStyle name="Percent 3 7 12 3 3 2" xfId="34590" xr:uid="{83EDF129-82B9-44CD-964E-9CE8A1A5AB07}"/>
    <cellStyle name="Percent 3 7 12 3 3 2 2" xfId="54778" xr:uid="{520AA977-D6E5-4E55-9B55-30F619369C73}"/>
    <cellStyle name="Percent 3 7 12 3 3 3" xfId="54779" xr:uid="{CC0B2A87-3605-4F73-A7BE-C2759730C5C3}"/>
    <cellStyle name="Percent 3 7 12 3 3 4" xfId="54777" xr:uid="{E451821D-7037-4E32-AA9D-A5C85D43E834}"/>
    <cellStyle name="Percent 3 7 12 3 4" xfId="34591" xr:uid="{8F6553FA-2DF7-461C-9B26-FD9D557E541B}"/>
    <cellStyle name="Percent 3 7 12 3 4 2" xfId="54780" xr:uid="{DE58FE6D-CC1E-4DAC-9C39-E5248A494DE0}"/>
    <cellStyle name="Percent 3 7 12 3 5" xfId="54781" xr:uid="{913AA4E2-E8A8-4E74-AFEC-A7FEEB50A7B1}"/>
    <cellStyle name="Percent 3 7 12 3 6" xfId="54773" xr:uid="{0B8B1CB3-C000-4A46-B394-7089F6FCF7B7}"/>
    <cellStyle name="Percent 3 7 12 3 7" xfId="34586" xr:uid="{804935D3-3A1D-4658-BE8C-42F61131C5AC}"/>
    <cellStyle name="Percent 3 7 12 4" xfId="13351" xr:uid="{71312309-1952-4DC2-80CA-2C651FE4D29B}"/>
    <cellStyle name="Percent 3 7 12 4 2" xfId="34593" xr:uid="{16B169E6-9E39-4DFC-B15D-6CEAB83E9A44}"/>
    <cellStyle name="Percent 3 7 12 4 2 2" xfId="34594" xr:uid="{F1A37474-5C25-4B2C-A8E9-10AC63F19768}"/>
    <cellStyle name="Percent 3 7 12 4 2 2 2" xfId="54784" xr:uid="{F7F9BF86-A587-485C-A3FC-BB5C91CF51E2}"/>
    <cellStyle name="Percent 3 7 12 4 2 3" xfId="54785" xr:uid="{E246488B-3732-4D0F-B115-27F6F9F312A0}"/>
    <cellStyle name="Percent 3 7 12 4 2 4" xfId="54783" xr:uid="{BD9F024B-7F5B-4A18-86B7-F7C42174F4FA}"/>
    <cellStyle name="Percent 3 7 12 4 3" xfId="34595" xr:uid="{106774E0-0C51-430E-BF2B-2D0CC9B11AEF}"/>
    <cellStyle name="Percent 3 7 12 4 3 2" xfId="34596" xr:uid="{71172E45-3388-4E2A-9497-9F49AC2F0C63}"/>
    <cellStyle name="Percent 3 7 12 4 3 2 2" xfId="54787" xr:uid="{C62F9771-8E8A-4606-970A-DA45E1C01F97}"/>
    <cellStyle name="Percent 3 7 12 4 3 3" xfId="54788" xr:uid="{15E6C075-0F1C-4FF5-9859-83D8811F7585}"/>
    <cellStyle name="Percent 3 7 12 4 3 4" xfId="54786" xr:uid="{97AB4BCE-4819-4338-8BF1-4B6D332E7741}"/>
    <cellStyle name="Percent 3 7 12 4 4" xfId="34597" xr:uid="{ABD9797B-0AF8-44A7-BCD4-9CCC4DE34164}"/>
    <cellStyle name="Percent 3 7 12 4 4 2" xfId="54789" xr:uid="{0DB8052F-B0A1-423C-8C42-C1449201DD13}"/>
    <cellStyle name="Percent 3 7 12 4 5" xfId="54790" xr:uid="{F481CCC7-812E-44F2-A8E2-F98D45AC3E71}"/>
    <cellStyle name="Percent 3 7 12 4 6" xfId="54782" xr:uid="{AA27A0A5-29A7-45CD-ABAE-7A1A191C0081}"/>
    <cellStyle name="Percent 3 7 12 4 7" xfId="34592" xr:uid="{6977DB4A-4CC2-4844-82E4-941473730D98}"/>
    <cellStyle name="Percent 3 7 12 5" xfId="13352" xr:uid="{A315E062-F3E7-4BED-B112-F7969125CCE9}"/>
    <cellStyle name="Percent 3 7 12 5 2" xfId="34599" xr:uid="{D9FEADE7-8B49-4D33-B28F-E7158206B4E2}"/>
    <cellStyle name="Percent 3 7 12 5 2 2" xfId="34600" xr:uid="{2BED2DBF-2A50-40A8-A5A1-20D0B7FA1A1E}"/>
    <cellStyle name="Percent 3 7 12 5 2 2 2" xfId="54793" xr:uid="{F408AE32-A722-4E7F-9E32-C605BAB99A96}"/>
    <cellStyle name="Percent 3 7 12 5 2 3" xfId="54794" xr:uid="{C0E5190C-93BE-4821-B7CC-6374CDE23B7F}"/>
    <cellStyle name="Percent 3 7 12 5 2 4" xfId="54792" xr:uid="{B22F3020-FA5D-4EFC-80F9-26C2893D5F88}"/>
    <cellStyle name="Percent 3 7 12 5 3" xfId="34601" xr:uid="{67B33CA1-7BFD-4A34-B39E-79DC0ADECF25}"/>
    <cellStyle name="Percent 3 7 12 5 3 2" xfId="34602" xr:uid="{68C8FD03-23FA-48FE-BB42-FF37A2694622}"/>
    <cellStyle name="Percent 3 7 12 5 3 2 2" xfId="54796" xr:uid="{AEE4F88B-97EF-4123-80B2-66E191BA7F20}"/>
    <cellStyle name="Percent 3 7 12 5 3 3" xfId="54797" xr:uid="{3A51AAB9-8AC2-43B0-AA12-2F2005BC2790}"/>
    <cellStyle name="Percent 3 7 12 5 3 4" xfId="54795" xr:uid="{3734A43A-12AD-4C86-BC71-3CC639211A1D}"/>
    <cellStyle name="Percent 3 7 12 5 4" xfId="34603" xr:uid="{7EAADC8B-9CB5-4BD5-A8C0-66742B68D2E6}"/>
    <cellStyle name="Percent 3 7 12 5 4 2" xfId="34604" xr:uid="{D24C84B4-3064-4586-986A-F9F84888872C}"/>
    <cellStyle name="Percent 3 7 12 5 4 2 2" xfId="54799" xr:uid="{640256E2-E6BA-4122-978E-81BDC9783988}"/>
    <cellStyle name="Percent 3 7 12 5 4 3" xfId="54800" xr:uid="{270BFB43-77D6-46BD-84A7-F9D7DBE76028}"/>
    <cellStyle name="Percent 3 7 12 5 4 4" xfId="54798" xr:uid="{8813869B-82C7-4BD5-A763-7260E3858B29}"/>
    <cellStyle name="Percent 3 7 12 5 5" xfId="34605" xr:uid="{481ECA25-2D76-4E45-80D8-7EE6792B131B}"/>
    <cellStyle name="Percent 3 7 12 5 5 2" xfId="54801" xr:uid="{440DBE47-4F21-4FE2-BE9E-7091090B15E5}"/>
    <cellStyle name="Percent 3 7 12 5 6" xfId="54802" xr:uid="{B529EA2B-5F78-4CF0-8D26-0702FC1900BB}"/>
    <cellStyle name="Percent 3 7 12 5 7" xfId="54791" xr:uid="{67EA4F8C-D43B-42C5-9E97-42CA462F326D}"/>
    <cellStyle name="Percent 3 7 12 5 8" xfId="34598" xr:uid="{243682CF-9617-4FB5-B3E5-33FF805C0ACA}"/>
    <cellStyle name="Percent 3 7 12 6" xfId="13353" xr:uid="{BD516757-4BE9-46C4-8DEE-9A0951D0E467}"/>
    <cellStyle name="Percent 3 7 12 6 2" xfId="34607" xr:uid="{359FA899-F6E9-4362-90AB-1EC60100CCA8}"/>
    <cellStyle name="Percent 3 7 12 6 2 2" xfId="34608" xr:uid="{C7CECAB5-9924-4B4C-9CE8-3C81F94F27BA}"/>
    <cellStyle name="Percent 3 7 12 6 2 2 2" xfId="54805" xr:uid="{91FE73E0-9C92-45F9-8811-ADB2FBFCF623}"/>
    <cellStyle name="Percent 3 7 12 6 2 3" xfId="54806" xr:uid="{BF0417B2-FD47-43DD-AA7A-29535B09C651}"/>
    <cellStyle name="Percent 3 7 12 6 2 4" xfId="54804" xr:uid="{40CA32DC-C2E5-4ED5-BF4B-92FC93F06B5C}"/>
    <cellStyle name="Percent 3 7 12 6 3" xfId="34609" xr:uid="{D289F867-0F21-4338-95B3-8FB197390348}"/>
    <cellStyle name="Percent 3 7 12 6 3 2" xfId="34610" xr:uid="{6E3C21AF-123A-490E-90DE-2C9AB9696A86}"/>
    <cellStyle name="Percent 3 7 12 6 3 2 2" xfId="54808" xr:uid="{77E26382-E194-4173-9B6E-B0288656BC51}"/>
    <cellStyle name="Percent 3 7 12 6 3 3" xfId="54809" xr:uid="{B2D87BE3-67F5-4B03-BC69-55894E862750}"/>
    <cellStyle name="Percent 3 7 12 6 3 4" xfId="54807" xr:uid="{CC57ED6E-5611-4346-85A1-F142EC28C4FE}"/>
    <cellStyle name="Percent 3 7 12 6 4" xfId="34611" xr:uid="{6D7685B9-C882-482C-9ACE-522EAE344048}"/>
    <cellStyle name="Percent 3 7 12 6 4 2" xfId="54810" xr:uid="{ABAC582E-18DA-49A0-AEB1-96CDB8988F1E}"/>
    <cellStyle name="Percent 3 7 12 6 5" xfId="54811" xr:uid="{2BA0D847-F7AD-4BFD-B381-C89AC4D99AD4}"/>
    <cellStyle name="Percent 3 7 12 6 6" xfId="54803" xr:uid="{B43141EB-262E-46D2-BC96-A39A7CC28926}"/>
    <cellStyle name="Percent 3 7 12 6 7" xfId="34606" xr:uid="{B8E3BB29-BF9A-40C2-8CA6-6D1C7BF4EABD}"/>
    <cellStyle name="Percent 3 7 12 7" xfId="15917" xr:uid="{C9105669-606E-4F6F-89E1-A84860866CEE}"/>
    <cellStyle name="Percent 3 7 12 7 2" xfId="34613" xr:uid="{DBDABDE5-255D-4733-AE78-20D74B80EA8A}"/>
    <cellStyle name="Percent 3 7 12 7 2 2" xfId="54813" xr:uid="{ED11946A-E7D5-4BB7-9D22-BDC141FED716}"/>
    <cellStyle name="Percent 3 7 12 7 3" xfId="54814" xr:uid="{991CDED0-720B-48DF-81B0-86D589B255B6}"/>
    <cellStyle name="Percent 3 7 12 7 4" xfId="54812" xr:uid="{01D36221-F18B-4B30-B285-21E6160E83AC}"/>
    <cellStyle name="Percent 3 7 12 7 5" xfId="34612" xr:uid="{4D71E357-D670-41D2-8215-35E994619AC6}"/>
    <cellStyle name="Percent 3 7 12 8" xfId="19213" xr:uid="{0128F5BC-59D0-4FF4-9D79-30716BC1FA42}"/>
    <cellStyle name="Percent 3 7 12 8 2" xfId="34615" xr:uid="{75FCA0FF-2247-41E1-8435-3BEA072D8243}"/>
    <cellStyle name="Percent 3 7 12 8 2 2" xfId="54816" xr:uid="{29429A54-6C9B-49C4-9E39-75B464D955C0}"/>
    <cellStyle name="Percent 3 7 12 8 3" xfId="54817" xr:uid="{0AED3680-3EED-4F0C-8E68-46DDF39F6AB3}"/>
    <cellStyle name="Percent 3 7 12 8 4" xfId="54815" xr:uid="{7C25C096-42C2-46B4-8191-63AD1C7E7CA4}"/>
    <cellStyle name="Percent 3 7 12 8 5" xfId="34614" xr:uid="{AD2C0F8E-4A4B-467E-BFA5-2B7122EEC747}"/>
    <cellStyle name="Percent 3 7 12 9" xfId="11943" xr:uid="{2E13D028-AB72-47A6-A6DE-94FBF9C6EB52}"/>
    <cellStyle name="Percent 3 7 12 9 2" xfId="34617" xr:uid="{B1837012-3F65-4A2F-93C2-C4BAB35421B2}"/>
    <cellStyle name="Percent 3 7 12 9 2 2" xfId="54819" xr:uid="{7803BD1E-8D03-4443-BCEA-4087EBFB8709}"/>
    <cellStyle name="Percent 3 7 12 9 3" xfId="54820" xr:uid="{11F33797-747B-42DD-90A2-F1282D52687F}"/>
    <cellStyle name="Percent 3 7 12 9 4" xfId="54818" xr:uid="{13AA30F0-579A-4183-96B1-2801CCE5F3E3}"/>
    <cellStyle name="Percent 3 7 12 9 5" xfId="34616" xr:uid="{58707C5D-0672-46E7-806A-B15181FB9E10}"/>
    <cellStyle name="Percent 3 7 13" xfId="6982" xr:uid="{AEB1A086-44D6-4D58-B634-FA958C3E335D}"/>
    <cellStyle name="Percent 3 7 13 10" xfId="34619" xr:uid="{43857137-58B2-4535-A0BB-BCCC00832471}"/>
    <cellStyle name="Percent 3 7 13 10 2" xfId="54822" xr:uid="{197E08D4-B672-4B14-8BE1-95C342DAFFA6}"/>
    <cellStyle name="Percent 3 7 13 11" xfId="34620" xr:uid="{064374DE-8932-4C89-A7FF-BE7C599411DA}"/>
    <cellStyle name="Percent 3 7 13 11 2" xfId="54823" xr:uid="{FC076170-4440-44A8-A965-86344F43F8C2}"/>
    <cellStyle name="Percent 3 7 13 12" xfId="34618" xr:uid="{FD105F56-BA8C-4695-B934-1B7107CA8B9D}"/>
    <cellStyle name="Percent 3 7 13 12 2" xfId="54824" xr:uid="{838AA242-C53C-4632-A944-0F0A5FF46A8E}"/>
    <cellStyle name="Percent 3 7 13 13" xfId="54825" xr:uid="{9CA94F81-4A0A-4807-A4F4-F6038925CE77}"/>
    <cellStyle name="Percent 3 7 13 14" xfId="54826" xr:uid="{61FC40D5-861E-497D-9852-C77494F8AAB6}"/>
    <cellStyle name="Percent 3 7 13 15" xfId="54827" xr:uid="{FA212A7E-31A7-47B7-AB45-DF5DFCF1B120}"/>
    <cellStyle name="Percent 3 7 13 16" xfId="54821" xr:uid="{9163132C-23B2-44D9-9BF3-6657139C461F}"/>
    <cellStyle name="Percent 3 7 13 2" xfId="13354" xr:uid="{F29A8632-0F59-4F77-B379-1F21D145A540}"/>
    <cellStyle name="Percent 3 7 13 2 2" xfId="34622" xr:uid="{F875CD33-4367-47B8-AED9-C611DB2ACBC4}"/>
    <cellStyle name="Percent 3 7 13 2 2 2" xfId="34623" xr:uid="{61DC87FF-E51E-456B-809B-1D3F96984D96}"/>
    <cellStyle name="Percent 3 7 13 2 2 2 2" xfId="54830" xr:uid="{064118E6-AA85-4E88-9EEE-EA384A436385}"/>
    <cellStyle name="Percent 3 7 13 2 2 3" xfId="54831" xr:uid="{BEB8F401-9B1D-4D71-9098-04BD1C194D38}"/>
    <cellStyle name="Percent 3 7 13 2 2 4" xfId="54829" xr:uid="{FC0F18A2-4C00-438A-94AF-25E4706E6BCD}"/>
    <cellStyle name="Percent 3 7 13 2 3" xfId="34624" xr:uid="{F303DF02-205B-4B7D-ABBF-4CCB020B1989}"/>
    <cellStyle name="Percent 3 7 13 2 3 2" xfId="34625" xr:uid="{E897D460-4AC7-4DE0-A0B8-B447257F586F}"/>
    <cellStyle name="Percent 3 7 13 2 3 2 2" xfId="54833" xr:uid="{E68133D4-71A5-45C1-944E-0E35830EDE69}"/>
    <cellStyle name="Percent 3 7 13 2 3 3" xfId="54834" xr:uid="{F0026827-7726-4E05-9F9C-750D45EA9B79}"/>
    <cellStyle name="Percent 3 7 13 2 3 4" xfId="54832" xr:uid="{E74D0C80-8B1A-4058-96F3-7ACFB9EF9D4A}"/>
    <cellStyle name="Percent 3 7 13 2 4" xfId="34626" xr:uid="{F02D6D57-A3AC-48DB-9F3C-E22042154BC2}"/>
    <cellStyle name="Percent 3 7 13 2 4 2" xfId="54835" xr:uid="{BEB3B69B-58D4-4D9B-B2E6-32FB3F26C8A2}"/>
    <cellStyle name="Percent 3 7 13 2 5" xfId="34627" xr:uid="{20C1C10A-08B3-43A6-AE97-933F767D905F}"/>
    <cellStyle name="Percent 3 7 13 2 5 2" xfId="54836" xr:uid="{6DBB45D8-9790-4293-A688-0ADFE4E9F515}"/>
    <cellStyle name="Percent 3 7 13 2 6" xfId="54837" xr:uid="{76872F47-6663-452C-AF31-74A2E2376A16}"/>
    <cellStyle name="Percent 3 7 13 2 7" xfId="54828" xr:uid="{3AACE9F8-66B1-4486-B2C0-583516B421C3}"/>
    <cellStyle name="Percent 3 7 13 2 8" xfId="34621" xr:uid="{38F1F454-01BB-4E30-AFA4-D770C53CE2CF}"/>
    <cellStyle name="Percent 3 7 13 3" xfId="13355" xr:uid="{0FB77D90-1A0A-40DB-8930-40F50D66873C}"/>
    <cellStyle name="Percent 3 7 13 3 2" xfId="34629" xr:uid="{92435A44-188B-4FBE-A89C-9FFA903236C7}"/>
    <cellStyle name="Percent 3 7 13 3 2 2" xfId="34630" xr:uid="{878B44CE-6DF5-4D99-9A6A-DE3AC545AC02}"/>
    <cellStyle name="Percent 3 7 13 3 2 2 2" xfId="54840" xr:uid="{5222B00C-6BE5-4A90-8435-A4745D67688C}"/>
    <cellStyle name="Percent 3 7 13 3 2 3" xfId="54841" xr:uid="{5011D886-3F99-49FF-989D-86532C263CF3}"/>
    <cellStyle name="Percent 3 7 13 3 2 4" xfId="54839" xr:uid="{4CD09FD5-229B-40BD-9D1F-19AE01FC85DE}"/>
    <cellStyle name="Percent 3 7 13 3 3" xfId="34631" xr:uid="{D72C8144-9A72-4105-8548-4525A2753531}"/>
    <cellStyle name="Percent 3 7 13 3 3 2" xfId="34632" xr:uid="{62D0E13C-3D29-42AF-8380-B7A1177E7AB0}"/>
    <cellStyle name="Percent 3 7 13 3 3 2 2" xfId="54843" xr:uid="{46A181F7-8298-412E-A500-407C5B9E9EB7}"/>
    <cellStyle name="Percent 3 7 13 3 3 3" xfId="54844" xr:uid="{998C36C9-F40F-4B09-9D31-592669F79103}"/>
    <cellStyle name="Percent 3 7 13 3 3 4" xfId="54842" xr:uid="{FEA28189-5F81-4229-B14C-D63946C31764}"/>
    <cellStyle name="Percent 3 7 13 3 4" xfId="34633" xr:uid="{11D4E499-5C78-4EB8-A2C6-BDB52031BA0B}"/>
    <cellStyle name="Percent 3 7 13 3 4 2" xfId="54845" xr:uid="{C34BB912-9790-48ED-ADEF-6A2B20D2AE77}"/>
    <cellStyle name="Percent 3 7 13 3 5" xfId="54846" xr:uid="{73DF9514-6D8A-4505-8188-6F0468C9186C}"/>
    <cellStyle name="Percent 3 7 13 3 6" xfId="54838" xr:uid="{310214D5-861F-4E34-8A71-FEFCF6E95F3F}"/>
    <cellStyle name="Percent 3 7 13 3 7" xfId="34628" xr:uid="{1032C2AB-E6CA-42C6-B70E-B85F82CF25C2}"/>
    <cellStyle name="Percent 3 7 13 4" xfId="13356" xr:uid="{4CDDDE91-F21B-4E75-A7FA-EE910977AF19}"/>
    <cellStyle name="Percent 3 7 13 4 2" xfId="34635" xr:uid="{7994F1AB-26C9-4FC1-A3BC-52188F9D3D28}"/>
    <cellStyle name="Percent 3 7 13 4 2 2" xfId="34636" xr:uid="{07E7767B-6D66-4C8F-9FB5-5D669DD8523A}"/>
    <cellStyle name="Percent 3 7 13 4 2 2 2" xfId="54849" xr:uid="{4D03DB9E-072D-4F9B-9DF6-36F1DAC5DADA}"/>
    <cellStyle name="Percent 3 7 13 4 2 3" xfId="54850" xr:uid="{33623814-D9F3-40E1-A09A-C0EA5CFB3CD4}"/>
    <cellStyle name="Percent 3 7 13 4 2 4" xfId="54848" xr:uid="{5520C123-4472-4A95-9E84-F70161AEDC5F}"/>
    <cellStyle name="Percent 3 7 13 4 3" xfId="34637" xr:uid="{AF25E312-657C-4949-9F02-C61C97282969}"/>
    <cellStyle name="Percent 3 7 13 4 3 2" xfId="34638" xr:uid="{49543903-481B-44D1-9DDB-B943F234E7D9}"/>
    <cellStyle name="Percent 3 7 13 4 3 2 2" xfId="54852" xr:uid="{03A4F543-4C24-46AD-806C-33B8405F8CB2}"/>
    <cellStyle name="Percent 3 7 13 4 3 3" xfId="54853" xr:uid="{DA18F866-31F1-47BD-9E0D-82740D984FBB}"/>
    <cellStyle name="Percent 3 7 13 4 3 4" xfId="54851" xr:uid="{0132FE2D-00AB-41C4-850A-AECC1674293A}"/>
    <cellStyle name="Percent 3 7 13 4 4" xfId="34639" xr:uid="{B1BCCFDF-7501-41A1-A926-7C677263329E}"/>
    <cellStyle name="Percent 3 7 13 4 4 2" xfId="54854" xr:uid="{6C7A8D08-307F-4458-BFB9-34325981F029}"/>
    <cellStyle name="Percent 3 7 13 4 5" xfId="54855" xr:uid="{E9D4FA77-628C-4FF1-80EE-CD28235946E6}"/>
    <cellStyle name="Percent 3 7 13 4 6" xfId="54847" xr:uid="{38BE8576-FCB1-4E39-AAB3-992BE28C72AA}"/>
    <cellStyle name="Percent 3 7 13 4 7" xfId="34634" xr:uid="{D77E99E8-0B47-492C-979A-AB084D26636B}"/>
    <cellStyle name="Percent 3 7 13 5" xfId="13357" xr:uid="{24DA30BC-B9D9-4C0C-B45E-953F8A0437EC}"/>
    <cellStyle name="Percent 3 7 13 5 2" xfId="34641" xr:uid="{018DEEC7-84EA-421D-8913-F16C21835EF7}"/>
    <cellStyle name="Percent 3 7 13 5 2 2" xfId="34642" xr:uid="{50E9D5D2-CBEC-4274-B4BF-4C9EE820943B}"/>
    <cellStyle name="Percent 3 7 13 5 2 2 2" xfId="54858" xr:uid="{475E1392-56E9-4009-AD2C-1B719A9CDB0F}"/>
    <cellStyle name="Percent 3 7 13 5 2 3" xfId="54859" xr:uid="{3B5F3E0E-84CF-4511-8EE3-A64469F4793C}"/>
    <cellStyle name="Percent 3 7 13 5 2 4" xfId="54857" xr:uid="{727AAFD3-CE2C-490F-A4B4-F1FEAD815846}"/>
    <cellStyle name="Percent 3 7 13 5 3" xfId="34643" xr:uid="{90C588DE-190E-4D27-B311-D6BE73C7B9C4}"/>
    <cellStyle name="Percent 3 7 13 5 3 2" xfId="34644" xr:uid="{7BEDC832-6FCF-4DF6-9C42-1188103AB67C}"/>
    <cellStyle name="Percent 3 7 13 5 3 2 2" xfId="54861" xr:uid="{B6C5A7D9-F328-4E75-967B-7BC43D3C80B8}"/>
    <cellStyle name="Percent 3 7 13 5 3 3" xfId="54862" xr:uid="{7196546E-6A91-4B59-B7F6-17A85816A5F1}"/>
    <cellStyle name="Percent 3 7 13 5 3 4" xfId="54860" xr:uid="{B950D36D-4984-4CAC-A6D0-74A9E603ECF7}"/>
    <cellStyle name="Percent 3 7 13 5 4" xfId="34645" xr:uid="{77387C6A-A63F-4845-88FA-C1B65E77A7C8}"/>
    <cellStyle name="Percent 3 7 13 5 4 2" xfId="34646" xr:uid="{A09C2BDE-D397-4266-B915-DC1DF33BE11C}"/>
    <cellStyle name="Percent 3 7 13 5 4 2 2" xfId="54864" xr:uid="{9605109E-9C79-43BB-836F-AF073159D0A9}"/>
    <cellStyle name="Percent 3 7 13 5 4 3" xfId="54865" xr:uid="{7D7E5F6D-D68D-4769-B90E-8024D3D5909E}"/>
    <cellStyle name="Percent 3 7 13 5 4 4" xfId="54863" xr:uid="{5BAD12FE-6935-49E9-A41B-7ECD900CD909}"/>
    <cellStyle name="Percent 3 7 13 5 5" xfId="34647" xr:uid="{A085CDD3-E006-4B91-9455-E320D2BD91A8}"/>
    <cellStyle name="Percent 3 7 13 5 5 2" xfId="54866" xr:uid="{376BF417-EF6A-4D36-97C4-B90633855071}"/>
    <cellStyle name="Percent 3 7 13 5 6" xfId="54867" xr:uid="{CD31F49E-F21C-4AE8-AD85-B88FD93E84F6}"/>
    <cellStyle name="Percent 3 7 13 5 7" xfId="54856" xr:uid="{842B3B42-0F83-4A18-9F8B-6259BE5F85B8}"/>
    <cellStyle name="Percent 3 7 13 5 8" xfId="34640" xr:uid="{4DF121AB-C74B-4E91-B3C5-ED07FE5593B7}"/>
    <cellStyle name="Percent 3 7 13 6" xfId="13358" xr:uid="{BD22EAD0-6A7A-4357-B857-C87D3A5FA353}"/>
    <cellStyle name="Percent 3 7 13 6 2" xfId="34649" xr:uid="{4BAE1DD0-5556-49E0-BD75-4BE822E0ADC4}"/>
    <cellStyle name="Percent 3 7 13 6 2 2" xfId="34650" xr:uid="{11AA40BD-66C9-44F4-8F69-ACD09CA1D3F3}"/>
    <cellStyle name="Percent 3 7 13 6 2 2 2" xfId="54870" xr:uid="{BCA88A34-5A80-44AC-A239-A077CD7F5F4C}"/>
    <cellStyle name="Percent 3 7 13 6 2 3" xfId="54871" xr:uid="{CBD2403B-952C-42BE-990E-3FA5D7C9BFAD}"/>
    <cellStyle name="Percent 3 7 13 6 2 4" xfId="54869" xr:uid="{60D47EDE-430F-4474-9DA1-BF43BD7BE399}"/>
    <cellStyle name="Percent 3 7 13 6 3" xfId="34651" xr:uid="{8B231DD0-919E-459A-BFD6-1E21A4F7D39C}"/>
    <cellStyle name="Percent 3 7 13 6 3 2" xfId="34652" xr:uid="{F54FE3E9-6BDF-4BE3-8F37-F037045125C7}"/>
    <cellStyle name="Percent 3 7 13 6 3 2 2" xfId="54873" xr:uid="{62160474-5C92-463B-ABDD-0743E6F74FBF}"/>
    <cellStyle name="Percent 3 7 13 6 3 3" xfId="54874" xr:uid="{340E8B40-7EAF-4787-B8C9-C70D91ADCA34}"/>
    <cellStyle name="Percent 3 7 13 6 3 4" xfId="54872" xr:uid="{78C65195-F256-4EF6-9B8D-5593525AFEDA}"/>
    <cellStyle name="Percent 3 7 13 6 4" xfId="34653" xr:uid="{CB80FD1D-F976-4174-B3DB-5D20E7985F36}"/>
    <cellStyle name="Percent 3 7 13 6 4 2" xfId="54875" xr:uid="{3A2AE169-F4A4-4616-8448-4E72AD6D2CF9}"/>
    <cellStyle name="Percent 3 7 13 6 5" xfId="54876" xr:uid="{0AB6631C-1251-495C-AD96-F023FE8878F5}"/>
    <cellStyle name="Percent 3 7 13 6 6" xfId="54868" xr:uid="{83B0F154-2DBD-4BD5-9A3E-F19211849634}"/>
    <cellStyle name="Percent 3 7 13 6 7" xfId="34648" xr:uid="{19305520-ACA1-4483-80B3-EC3570CBC208}"/>
    <cellStyle name="Percent 3 7 13 7" xfId="15918" xr:uid="{369A256A-58B8-4224-A5A2-2F6B36E195A7}"/>
    <cellStyle name="Percent 3 7 13 7 2" xfId="34655" xr:uid="{411D61C9-B3A0-44DD-8FB0-950D9690926B}"/>
    <cellStyle name="Percent 3 7 13 7 2 2" xfId="54878" xr:uid="{0FC89B06-F15E-47ED-A0B6-1E7D8BCD4604}"/>
    <cellStyle name="Percent 3 7 13 7 3" xfId="54879" xr:uid="{A27ABC35-F783-46FE-836B-BF7469918E60}"/>
    <cellStyle name="Percent 3 7 13 7 4" xfId="54877" xr:uid="{4CD034FD-3F73-4EC4-98C0-00D37EC6609B}"/>
    <cellStyle name="Percent 3 7 13 7 5" xfId="34654" xr:uid="{A8008B85-1959-4490-B2EB-739347A89BD3}"/>
    <cellStyle name="Percent 3 7 13 8" xfId="16408" xr:uid="{FE976BBD-8724-461D-BF5C-C3D752E63D7C}"/>
    <cellStyle name="Percent 3 7 13 8 2" xfId="34657" xr:uid="{6971E413-8114-4C00-B84A-3240ED579737}"/>
    <cellStyle name="Percent 3 7 13 8 2 2" xfId="54881" xr:uid="{B44305A1-0608-411F-9335-698CFF7727FC}"/>
    <cellStyle name="Percent 3 7 13 8 3" xfId="54882" xr:uid="{004A0437-A81D-4BC4-AE3D-0B26A50F2B34}"/>
    <cellStyle name="Percent 3 7 13 8 4" xfId="54880" xr:uid="{978F754E-7475-487A-8929-054E020C9440}"/>
    <cellStyle name="Percent 3 7 13 8 5" xfId="34656" xr:uid="{43C02C30-CDC7-496D-AC59-52C911B4E5DA}"/>
    <cellStyle name="Percent 3 7 13 9" xfId="11944" xr:uid="{4E0699CC-28C7-4332-A520-647C251DB56F}"/>
    <cellStyle name="Percent 3 7 13 9 2" xfId="34659" xr:uid="{63FE40C8-E70A-43BC-8AA7-A9EF97638F73}"/>
    <cellStyle name="Percent 3 7 13 9 2 2" xfId="54884" xr:uid="{C236FC8C-8279-46D6-87BF-410F9FD43EA6}"/>
    <cellStyle name="Percent 3 7 13 9 3" xfId="54885" xr:uid="{7CDB28B7-AB9B-4EC1-B265-B54583C34ABF}"/>
    <cellStyle name="Percent 3 7 13 9 4" xfId="54883" xr:uid="{027844DF-2153-47F7-B1C0-D43AC0BEB1DE}"/>
    <cellStyle name="Percent 3 7 13 9 5" xfId="34658" xr:uid="{A3077C11-519E-4FFE-90D8-AA1747DCF7FA}"/>
    <cellStyle name="Percent 3 7 14" xfId="6983" xr:uid="{8F4D52AA-D533-4623-BADE-A6D640873FE6}"/>
    <cellStyle name="Percent 3 7 14 10" xfId="34661" xr:uid="{CEC3B463-E146-4F8B-A690-F3BF63D877AA}"/>
    <cellStyle name="Percent 3 7 14 10 2" xfId="54887" xr:uid="{279246DB-67F6-41BA-9420-7BB8261EA6DE}"/>
    <cellStyle name="Percent 3 7 14 11" xfId="34662" xr:uid="{E3A1AD51-23F7-4C00-959B-A9C7A97B5AB9}"/>
    <cellStyle name="Percent 3 7 14 11 2" xfId="54888" xr:uid="{870B06AE-825C-4333-B34D-8E43FEC6D16F}"/>
    <cellStyle name="Percent 3 7 14 12" xfId="34660" xr:uid="{10899CAB-C132-4184-818D-66C9901CA80D}"/>
    <cellStyle name="Percent 3 7 14 12 2" xfId="54889" xr:uid="{E96318DA-F38B-4815-8BB6-1A65D295202F}"/>
    <cellStyle name="Percent 3 7 14 13" xfId="54890" xr:uid="{13C99BFF-4516-4FB6-8C2A-C87A8EF36DF2}"/>
    <cellStyle name="Percent 3 7 14 14" xfId="54891" xr:uid="{7B3E9927-E3E1-4873-8EB0-2507792A5E8E}"/>
    <cellStyle name="Percent 3 7 14 15" xfId="54892" xr:uid="{92F7A2E4-37AF-4490-869C-1B2BA7C9FE75}"/>
    <cellStyle name="Percent 3 7 14 16" xfId="54886" xr:uid="{A7EB424D-046D-4DCB-9B44-E2EC391CA957}"/>
    <cellStyle name="Percent 3 7 14 2" xfId="13359" xr:uid="{1316015F-6516-425C-B25E-44F776A45551}"/>
    <cellStyle name="Percent 3 7 14 2 2" xfId="34664" xr:uid="{8265882F-F315-4C72-9756-A9A3404AE94D}"/>
    <cellStyle name="Percent 3 7 14 2 2 2" xfId="34665" xr:uid="{C686584C-387F-420A-92D5-76E51AA6CB7D}"/>
    <cellStyle name="Percent 3 7 14 2 2 2 2" xfId="54895" xr:uid="{557C71D2-9414-46B7-820D-666C815FABDC}"/>
    <cellStyle name="Percent 3 7 14 2 2 3" xfId="54896" xr:uid="{43E581FD-87BE-45DE-98FB-813CA60CFC3A}"/>
    <cellStyle name="Percent 3 7 14 2 2 4" xfId="54894" xr:uid="{4D4FE93B-6034-4BC4-8D90-80BC163BFF15}"/>
    <cellStyle name="Percent 3 7 14 2 3" xfId="34666" xr:uid="{175C2341-2398-4113-923B-B3CECBC830B2}"/>
    <cellStyle name="Percent 3 7 14 2 3 2" xfId="34667" xr:uid="{DA63459C-13E4-4F86-A6AA-BFC0023C1411}"/>
    <cellStyle name="Percent 3 7 14 2 3 2 2" xfId="54898" xr:uid="{97FF2F73-094F-43D3-B2E3-ABDA36816007}"/>
    <cellStyle name="Percent 3 7 14 2 3 3" xfId="54899" xr:uid="{6F8AE956-7B88-4684-A710-65425EF28723}"/>
    <cellStyle name="Percent 3 7 14 2 3 4" xfId="54897" xr:uid="{7E3B652A-1AF7-4AC9-A838-2310064B1A99}"/>
    <cellStyle name="Percent 3 7 14 2 4" xfId="34668" xr:uid="{8EF71F39-AC41-4619-B72B-11DA2755EF6F}"/>
    <cellStyle name="Percent 3 7 14 2 4 2" xfId="54900" xr:uid="{5877253D-2835-436A-A9F2-8BE302C443E2}"/>
    <cellStyle name="Percent 3 7 14 2 5" xfId="34669" xr:uid="{FC809F7F-E774-4E1D-A95E-A5F006C43DFB}"/>
    <cellStyle name="Percent 3 7 14 2 5 2" xfId="54901" xr:uid="{41D48340-BA3C-4566-B264-10F37CB8700E}"/>
    <cellStyle name="Percent 3 7 14 2 6" xfId="54902" xr:uid="{924F725E-1EC0-4B05-BEFD-BD42CA41FEAB}"/>
    <cellStyle name="Percent 3 7 14 2 7" xfId="54893" xr:uid="{A593590A-177E-49DF-97B7-230DC6AD738A}"/>
    <cellStyle name="Percent 3 7 14 2 8" xfId="34663" xr:uid="{7BBC40DA-D041-42CD-9CE3-A36ED04A0A41}"/>
    <cellStyle name="Percent 3 7 14 3" xfId="13360" xr:uid="{76C8A253-D037-4A92-A3C8-A2A465F07FBE}"/>
    <cellStyle name="Percent 3 7 14 3 2" xfId="34671" xr:uid="{C7A2B7C5-617E-4E43-97C8-20DC3377ACB1}"/>
    <cellStyle name="Percent 3 7 14 3 2 2" xfId="34672" xr:uid="{9D463F6A-279D-4C76-833B-C4C10575A0C5}"/>
    <cellStyle name="Percent 3 7 14 3 2 2 2" xfId="54905" xr:uid="{5353A14C-A7D7-46B4-8043-5C241D90CD5E}"/>
    <cellStyle name="Percent 3 7 14 3 2 3" xfId="54906" xr:uid="{F19BA30B-C4E7-4796-A993-E032A8C92BC9}"/>
    <cellStyle name="Percent 3 7 14 3 2 4" xfId="54904" xr:uid="{1B2FF621-809D-4B6B-9625-BF9BE3E58FFC}"/>
    <cellStyle name="Percent 3 7 14 3 3" xfId="34673" xr:uid="{5C2F6272-5505-4F9C-BC5F-D489F7635658}"/>
    <cellStyle name="Percent 3 7 14 3 3 2" xfId="34674" xr:uid="{18003980-5310-4A92-B2C3-77910D78B5C2}"/>
    <cellStyle name="Percent 3 7 14 3 3 2 2" xfId="54908" xr:uid="{BC5E0F58-D96A-4DBC-A091-740C598BEA52}"/>
    <cellStyle name="Percent 3 7 14 3 3 3" xfId="54909" xr:uid="{1040B568-D214-408C-B49D-0110759DA2A9}"/>
    <cellStyle name="Percent 3 7 14 3 3 4" xfId="54907" xr:uid="{D7D37B13-3906-412F-8EC6-CF0B9A074F21}"/>
    <cellStyle name="Percent 3 7 14 3 4" xfId="34675" xr:uid="{347A831F-99DB-4C9E-95ED-56FA326BB65F}"/>
    <cellStyle name="Percent 3 7 14 3 4 2" xfId="54910" xr:uid="{1B77A335-465A-44FC-A6E2-215A1802A639}"/>
    <cellStyle name="Percent 3 7 14 3 5" xfId="54911" xr:uid="{7FEE67A2-27DE-4E2E-88DE-53E29231BAB0}"/>
    <cellStyle name="Percent 3 7 14 3 6" xfId="54903" xr:uid="{1DFC9239-8D64-4B73-B6CC-45767A72E4E9}"/>
    <cellStyle name="Percent 3 7 14 3 7" xfId="34670" xr:uid="{F66B97A5-2718-4B8C-9D05-4BD8D3B92502}"/>
    <cellStyle name="Percent 3 7 14 4" xfId="13361" xr:uid="{AA27749F-29F6-478F-958C-63D24AC0FFB7}"/>
    <cellStyle name="Percent 3 7 14 4 2" xfId="34677" xr:uid="{23FC99E5-31FB-40C0-B6B1-19DA7BDDBBAA}"/>
    <cellStyle name="Percent 3 7 14 4 2 2" xfId="34678" xr:uid="{F0D339BC-A7B8-41F4-B592-AA46E4D14C74}"/>
    <cellStyle name="Percent 3 7 14 4 2 2 2" xfId="54914" xr:uid="{74E27585-0C55-4993-A4F2-82E82F8F333B}"/>
    <cellStyle name="Percent 3 7 14 4 2 3" xfId="54915" xr:uid="{61EB14A4-7181-4D5C-982B-A96023C5371E}"/>
    <cellStyle name="Percent 3 7 14 4 2 4" xfId="54913" xr:uid="{03172580-CCD6-4D73-A89B-DA651D1C6797}"/>
    <cellStyle name="Percent 3 7 14 4 3" xfId="34679" xr:uid="{DB956CC2-76D9-4853-9C9F-A11A537A4158}"/>
    <cellStyle name="Percent 3 7 14 4 3 2" xfId="34680" xr:uid="{DD6DF2E3-7A15-47C9-9700-147266BB7CDF}"/>
    <cellStyle name="Percent 3 7 14 4 3 2 2" xfId="54917" xr:uid="{256FC5D8-F114-4CBC-91BE-DD7426CA49F1}"/>
    <cellStyle name="Percent 3 7 14 4 3 3" xfId="54918" xr:uid="{3E68CED2-AA7A-4C9F-87E8-1C6951232BF8}"/>
    <cellStyle name="Percent 3 7 14 4 3 4" xfId="54916" xr:uid="{D864E0A0-436C-48B7-8F85-12A1A60A5FCE}"/>
    <cellStyle name="Percent 3 7 14 4 4" xfId="34681" xr:uid="{414BF762-5BA1-4005-8436-AC2219F9A30B}"/>
    <cellStyle name="Percent 3 7 14 4 4 2" xfId="54919" xr:uid="{1F8A6477-50DD-48C5-BF85-8D2DB29F3F23}"/>
    <cellStyle name="Percent 3 7 14 4 5" xfId="54920" xr:uid="{FB667A0D-B8A7-4C8C-BFC8-ABBAF995D1A8}"/>
    <cellStyle name="Percent 3 7 14 4 6" xfId="54912" xr:uid="{E405ADDF-1B3A-497D-9EE1-7C57C7EA547D}"/>
    <cellStyle name="Percent 3 7 14 4 7" xfId="34676" xr:uid="{58DA1878-88C0-4E97-8949-36F9B1DB24E3}"/>
    <cellStyle name="Percent 3 7 14 5" xfId="13362" xr:uid="{DBC0BBC0-E23E-47EF-BC17-1AE56423233E}"/>
    <cellStyle name="Percent 3 7 14 5 2" xfId="34683" xr:uid="{C2CD92A2-2DC3-497D-8236-368CEEF4366C}"/>
    <cellStyle name="Percent 3 7 14 5 2 2" xfId="34684" xr:uid="{1DC62590-8346-4A41-B0B8-4B9F59B3D8DD}"/>
    <cellStyle name="Percent 3 7 14 5 2 2 2" xfId="54923" xr:uid="{F81353D6-5AA5-4DF6-B0F1-7EAC192694D7}"/>
    <cellStyle name="Percent 3 7 14 5 2 3" xfId="54924" xr:uid="{B97ED35A-7A5E-4148-AD13-D65CA3A3FF31}"/>
    <cellStyle name="Percent 3 7 14 5 2 4" xfId="54922" xr:uid="{C327622B-0529-46F0-A876-0558649F0978}"/>
    <cellStyle name="Percent 3 7 14 5 3" xfId="34685" xr:uid="{507EC272-86F4-402D-A73C-9B1E762934B3}"/>
    <cellStyle name="Percent 3 7 14 5 3 2" xfId="34686" xr:uid="{38CBF9F5-3B01-4BFE-9010-B3ED65FF9E4E}"/>
    <cellStyle name="Percent 3 7 14 5 3 2 2" xfId="54926" xr:uid="{CF2578E4-1310-4D6F-A61A-2079C8CC0417}"/>
    <cellStyle name="Percent 3 7 14 5 3 3" xfId="54927" xr:uid="{06FB5287-4078-425A-AB0C-F8A126CFD9E0}"/>
    <cellStyle name="Percent 3 7 14 5 3 4" xfId="54925" xr:uid="{4A254BF5-51B4-4EF9-8652-3E0D4659A220}"/>
    <cellStyle name="Percent 3 7 14 5 4" xfId="34687" xr:uid="{264BA646-AF1F-48F8-B364-9B67381E66F1}"/>
    <cellStyle name="Percent 3 7 14 5 4 2" xfId="34688" xr:uid="{5AD0C3D7-6165-4729-80F6-93BC0FC6C7A1}"/>
    <cellStyle name="Percent 3 7 14 5 4 2 2" xfId="54929" xr:uid="{BE3716D0-D087-4650-9B49-9AEE14E3F89B}"/>
    <cellStyle name="Percent 3 7 14 5 4 3" xfId="54930" xr:uid="{8CB7655D-271A-418F-A217-0552E8040496}"/>
    <cellStyle name="Percent 3 7 14 5 4 4" xfId="54928" xr:uid="{65289527-9C87-434C-AC10-549022241304}"/>
    <cellStyle name="Percent 3 7 14 5 5" xfId="34689" xr:uid="{244E4B26-A925-4425-82A2-DA5D10192292}"/>
    <cellStyle name="Percent 3 7 14 5 5 2" xfId="54931" xr:uid="{48E3842F-1067-4F70-A34F-211E05B6B858}"/>
    <cellStyle name="Percent 3 7 14 5 6" xfId="54932" xr:uid="{02C2E618-DA63-4012-BC16-4760F0CF74DF}"/>
    <cellStyle name="Percent 3 7 14 5 7" xfId="54921" xr:uid="{9024BBF5-969F-4A81-882F-124052287927}"/>
    <cellStyle name="Percent 3 7 14 5 8" xfId="34682" xr:uid="{FC2222B2-73A6-4991-A013-22B808AD4F15}"/>
    <cellStyle name="Percent 3 7 14 6" xfId="13363" xr:uid="{F22AA6CD-3E43-48D5-BE72-A2F2FF8D2EBF}"/>
    <cellStyle name="Percent 3 7 14 6 2" xfId="34691" xr:uid="{3619B8D8-40AB-472F-9F20-F4369998DF23}"/>
    <cellStyle name="Percent 3 7 14 6 2 2" xfId="34692" xr:uid="{7567BBB1-4905-442A-9100-0619435F9CCC}"/>
    <cellStyle name="Percent 3 7 14 6 2 2 2" xfId="54935" xr:uid="{6A412FF1-8DDB-4F26-A61F-FB67ED32BA60}"/>
    <cellStyle name="Percent 3 7 14 6 2 3" xfId="54936" xr:uid="{41AA4AA8-690A-420F-B292-CF522CD527E5}"/>
    <cellStyle name="Percent 3 7 14 6 2 4" xfId="54934" xr:uid="{BF7B4786-A28D-4040-A383-C2CECB9137CC}"/>
    <cellStyle name="Percent 3 7 14 6 3" xfId="34693" xr:uid="{31C89EA4-8127-453B-A004-EA69071A0894}"/>
    <cellStyle name="Percent 3 7 14 6 3 2" xfId="34694" xr:uid="{69D9D1C3-D248-4082-856B-4579F72617EB}"/>
    <cellStyle name="Percent 3 7 14 6 3 2 2" xfId="54938" xr:uid="{601D309E-DDA0-42E8-8990-3F8EA25CD05B}"/>
    <cellStyle name="Percent 3 7 14 6 3 3" xfId="54939" xr:uid="{CB6441D7-2A7E-4821-B8A9-BEEF1C1615C6}"/>
    <cellStyle name="Percent 3 7 14 6 3 4" xfId="54937" xr:uid="{AF4F7247-3644-47B9-9CCA-5F614509A8F4}"/>
    <cellStyle name="Percent 3 7 14 6 4" xfId="34695" xr:uid="{3FFEE4D2-2C86-4BA5-AF7E-60DC3243C745}"/>
    <cellStyle name="Percent 3 7 14 6 4 2" xfId="54940" xr:uid="{51F84243-5DCF-44B6-9467-F947809EE735}"/>
    <cellStyle name="Percent 3 7 14 6 5" xfId="54941" xr:uid="{45FFF023-BADF-4993-9F7C-D52EACE59D04}"/>
    <cellStyle name="Percent 3 7 14 6 6" xfId="54933" xr:uid="{240191FA-CE47-4E4E-950E-034440C645E1}"/>
    <cellStyle name="Percent 3 7 14 6 7" xfId="34690" xr:uid="{179DD493-6B5C-4334-AF4B-45374E62C40E}"/>
    <cellStyle name="Percent 3 7 14 7" xfId="15919" xr:uid="{05D1EBA0-59C0-488C-8539-80B8011B954F}"/>
    <cellStyle name="Percent 3 7 14 7 2" xfId="34697" xr:uid="{D0A90015-4575-4D17-A87D-CEBAA6212A18}"/>
    <cellStyle name="Percent 3 7 14 7 2 2" xfId="54943" xr:uid="{A4B0669F-34EA-4BD0-867F-5F7F31C6E3BD}"/>
    <cellStyle name="Percent 3 7 14 7 3" xfId="54944" xr:uid="{22D215FB-1111-471F-A6C1-2F0983768BDE}"/>
    <cellStyle name="Percent 3 7 14 7 4" xfId="54942" xr:uid="{FD5D6BAB-2997-4894-BB7B-152DB4F6EA26}"/>
    <cellStyle name="Percent 3 7 14 7 5" xfId="34696" xr:uid="{81AF1C70-E188-4353-B1FE-CEA4F0B07AB2}"/>
    <cellStyle name="Percent 3 7 14 8" xfId="19376" xr:uid="{83927B25-E8A3-47B8-AF74-67FF3F99759D}"/>
    <cellStyle name="Percent 3 7 14 8 2" xfId="34699" xr:uid="{7553EE8A-919B-4209-8FC0-0D0E8D51E45F}"/>
    <cellStyle name="Percent 3 7 14 8 2 2" xfId="54946" xr:uid="{9FC07E67-F26C-49C5-9737-BD47FB50BF6B}"/>
    <cellStyle name="Percent 3 7 14 8 3" xfId="54947" xr:uid="{E9C3F535-675F-4EF0-A6B4-3F1ECEA9AB55}"/>
    <cellStyle name="Percent 3 7 14 8 4" xfId="54945" xr:uid="{1252A0EA-518A-40CE-BCF6-1D16A02AB01C}"/>
    <cellStyle name="Percent 3 7 14 8 5" xfId="34698" xr:uid="{F761E8D1-01BE-4420-8320-BAE07E76DC7A}"/>
    <cellStyle name="Percent 3 7 14 9" xfId="11945" xr:uid="{AA1D9F0C-FB93-4F64-8C78-1CD22714CC4A}"/>
    <cellStyle name="Percent 3 7 14 9 2" xfId="34701" xr:uid="{6D26287E-B976-4BD6-B955-6A50BE960948}"/>
    <cellStyle name="Percent 3 7 14 9 2 2" xfId="54949" xr:uid="{E4DBD8E5-72AB-4911-B87B-2D84987A0E3F}"/>
    <cellStyle name="Percent 3 7 14 9 3" xfId="54950" xr:uid="{1FE89F94-2F00-4242-9AAC-15B6B21F4EBB}"/>
    <cellStyle name="Percent 3 7 14 9 4" xfId="54948" xr:uid="{180E0944-BA1D-4D3D-B108-CF2B1FAA6EC6}"/>
    <cellStyle name="Percent 3 7 14 9 5" xfId="34700" xr:uid="{22453DB9-CDA8-4AB4-882E-681EE180215C}"/>
    <cellStyle name="Percent 3 7 15" xfId="6984" xr:uid="{59F162F6-01C3-4BAA-AF14-2FA6968BE16D}"/>
    <cellStyle name="Percent 3 7 15 10" xfId="34703" xr:uid="{53A85561-723C-4085-A5C2-15D5D9C2AC9C}"/>
    <cellStyle name="Percent 3 7 15 10 2" xfId="54952" xr:uid="{81DBA12A-239B-4F54-BD29-9A9721E956C2}"/>
    <cellStyle name="Percent 3 7 15 11" xfId="34704" xr:uid="{C3516350-4AFF-41FD-B0DD-C3649337F8A1}"/>
    <cellStyle name="Percent 3 7 15 11 2" xfId="54953" xr:uid="{52E6BCBA-8A29-4C36-8DD8-B226A7E9A567}"/>
    <cellStyle name="Percent 3 7 15 12" xfId="34702" xr:uid="{06938513-EA1F-4649-83D5-E13F3E8C1F3A}"/>
    <cellStyle name="Percent 3 7 15 12 2" xfId="54954" xr:uid="{E2AD9737-4774-4FB1-97D8-02C7FC76F0D4}"/>
    <cellStyle name="Percent 3 7 15 13" xfId="54955" xr:uid="{8007D7AE-2B43-45B9-8685-0C960B5E9B81}"/>
    <cellStyle name="Percent 3 7 15 14" xfId="54956" xr:uid="{1AE4781F-22D6-48FC-89C7-711D810EBB79}"/>
    <cellStyle name="Percent 3 7 15 15" xfId="54957" xr:uid="{6D3E4FAA-165D-4CF3-A156-5AE22EC301F6}"/>
    <cellStyle name="Percent 3 7 15 16" xfId="54951" xr:uid="{269B9C3B-BFE0-4348-8A60-EE0D601689B0}"/>
    <cellStyle name="Percent 3 7 15 2" xfId="13364" xr:uid="{CBA60AC1-BB01-4841-BEFC-5565394FDE90}"/>
    <cellStyle name="Percent 3 7 15 2 2" xfId="34706" xr:uid="{F0CD8ADA-65AE-4360-BFA4-E899972BE7A0}"/>
    <cellStyle name="Percent 3 7 15 2 2 2" xfId="34707" xr:uid="{EA93CC80-6E3F-4DEB-A3FF-7299EB21CF3F}"/>
    <cellStyle name="Percent 3 7 15 2 2 2 2" xfId="54960" xr:uid="{E93EC503-48A4-4B58-ADA9-A04B8662878C}"/>
    <cellStyle name="Percent 3 7 15 2 2 3" xfId="54961" xr:uid="{F52046B1-74F0-4E4C-AC8B-1C5C3410B380}"/>
    <cellStyle name="Percent 3 7 15 2 2 4" xfId="54959" xr:uid="{24264D1C-31F8-40A8-AF19-CA36870984B5}"/>
    <cellStyle name="Percent 3 7 15 2 3" xfId="34708" xr:uid="{18809183-0435-4F5E-A2FD-770AE8A851CF}"/>
    <cellStyle name="Percent 3 7 15 2 3 2" xfId="34709" xr:uid="{09ADC90D-9599-46C8-8B25-7F8C6BA9F48A}"/>
    <cellStyle name="Percent 3 7 15 2 3 2 2" xfId="54963" xr:uid="{18BBCCFD-F7D0-4F00-8E90-8D368B4A5D36}"/>
    <cellStyle name="Percent 3 7 15 2 3 3" xfId="54964" xr:uid="{09A22136-68A6-4C13-B570-BC73EB6BB8D5}"/>
    <cellStyle name="Percent 3 7 15 2 3 4" xfId="54962" xr:uid="{3E229B2E-6066-4CAE-9E5D-5F8E2F992E7D}"/>
    <cellStyle name="Percent 3 7 15 2 4" xfId="34710" xr:uid="{5FDB8E38-42D9-4DC5-91D7-C3C90242E57A}"/>
    <cellStyle name="Percent 3 7 15 2 4 2" xfId="54965" xr:uid="{A1FFECB7-E15E-46AE-836A-C45B61BCE149}"/>
    <cellStyle name="Percent 3 7 15 2 5" xfId="34711" xr:uid="{1D1C727C-26B9-409B-B78E-43E76F95305D}"/>
    <cellStyle name="Percent 3 7 15 2 5 2" xfId="54966" xr:uid="{95950A09-B262-4BAC-98AE-7F3BC7F3A3BA}"/>
    <cellStyle name="Percent 3 7 15 2 6" xfId="54967" xr:uid="{5C56391E-8B48-4EE1-B363-92A283803CED}"/>
    <cellStyle name="Percent 3 7 15 2 7" xfId="54958" xr:uid="{A9605152-FA06-45AE-8F52-4D826160A052}"/>
    <cellStyle name="Percent 3 7 15 2 8" xfId="34705" xr:uid="{72D129B2-1C0E-4853-A4AB-B7554C7CE2D7}"/>
    <cellStyle name="Percent 3 7 15 3" xfId="13365" xr:uid="{89B542E9-6865-4DCB-88CF-244892CEF916}"/>
    <cellStyle name="Percent 3 7 15 3 2" xfId="34713" xr:uid="{FBFDC230-CF8C-458F-AAB8-44227C849D86}"/>
    <cellStyle name="Percent 3 7 15 3 2 2" xfId="34714" xr:uid="{FB8C7974-1786-4534-845B-C057A5A3DB24}"/>
    <cellStyle name="Percent 3 7 15 3 2 2 2" xfId="54970" xr:uid="{21AF46C6-13CF-4A4D-961A-0D6E1C8ED597}"/>
    <cellStyle name="Percent 3 7 15 3 2 3" xfId="54971" xr:uid="{67E76CB1-C844-4368-B829-30715F25DD1E}"/>
    <cellStyle name="Percent 3 7 15 3 2 4" xfId="54969" xr:uid="{CB538E7E-B9B9-41A4-8D5A-F1A54EA6852F}"/>
    <cellStyle name="Percent 3 7 15 3 3" xfId="34715" xr:uid="{99E45087-BE9B-4DA6-9FC5-4A7692BFF257}"/>
    <cellStyle name="Percent 3 7 15 3 3 2" xfId="34716" xr:uid="{81924658-762E-44B8-9E4C-46BFA7964EC9}"/>
    <cellStyle name="Percent 3 7 15 3 3 2 2" xfId="54973" xr:uid="{859A0112-B7EC-4990-A9D5-B313B0986529}"/>
    <cellStyle name="Percent 3 7 15 3 3 3" xfId="54974" xr:uid="{7BB11E5D-B932-46B6-931E-C7CCE43E9381}"/>
    <cellStyle name="Percent 3 7 15 3 3 4" xfId="54972" xr:uid="{72B9276B-C401-460F-AB56-33D56429367E}"/>
    <cellStyle name="Percent 3 7 15 3 4" xfId="34717" xr:uid="{22C4E47D-E710-45F7-A270-799961712DAD}"/>
    <cellStyle name="Percent 3 7 15 3 4 2" xfId="54975" xr:uid="{EB828616-C37A-4833-A305-40CF4E8E2319}"/>
    <cellStyle name="Percent 3 7 15 3 5" xfId="54976" xr:uid="{6CE249E4-23DF-4317-BD07-5169C4FD6A24}"/>
    <cellStyle name="Percent 3 7 15 3 6" xfId="54968" xr:uid="{6D10000A-2CFA-4D49-BB89-A01EED00DA85}"/>
    <cellStyle name="Percent 3 7 15 3 7" xfId="34712" xr:uid="{48A7ADB3-AD1C-40E2-B9E2-F2213046A1B0}"/>
    <cellStyle name="Percent 3 7 15 4" xfId="13366" xr:uid="{18FAFC31-61B2-4939-8BB7-47F54D2712DF}"/>
    <cellStyle name="Percent 3 7 15 4 2" xfId="34719" xr:uid="{1D1B7B6D-C1AA-47E0-A3E4-D4EA47B39F34}"/>
    <cellStyle name="Percent 3 7 15 4 2 2" xfId="34720" xr:uid="{2E097429-5D50-4448-BA32-D246970190B5}"/>
    <cellStyle name="Percent 3 7 15 4 2 2 2" xfId="54979" xr:uid="{C4A9C320-FCE3-4904-B927-E8A55BE53B1F}"/>
    <cellStyle name="Percent 3 7 15 4 2 3" xfId="54980" xr:uid="{E0017A9C-2EE3-417D-8B51-115D7820D319}"/>
    <cellStyle name="Percent 3 7 15 4 2 4" xfId="54978" xr:uid="{60A87D2D-6EBF-434B-AF80-D56B8CC6684F}"/>
    <cellStyle name="Percent 3 7 15 4 3" xfId="34721" xr:uid="{9BB9EAD3-ED1D-42D8-8454-3D5904088E05}"/>
    <cellStyle name="Percent 3 7 15 4 3 2" xfId="34722" xr:uid="{24E31B1F-30A9-4BC0-A277-6791AB98D6F4}"/>
    <cellStyle name="Percent 3 7 15 4 3 2 2" xfId="54982" xr:uid="{8FCF2B3C-7B7B-454D-9F32-53F79CB9E109}"/>
    <cellStyle name="Percent 3 7 15 4 3 3" xfId="54983" xr:uid="{4575537B-650E-4749-9C4D-4E5F47AC9C85}"/>
    <cellStyle name="Percent 3 7 15 4 3 4" xfId="54981" xr:uid="{F646CC3D-759D-4A74-909C-33E2B55000C7}"/>
    <cellStyle name="Percent 3 7 15 4 4" xfId="34723" xr:uid="{ACDF1DBF-E0BF-4405-B6C4-518FB79D7C7B}"/>
    <cellStyle name="Percent 3 7 15 4 4 2" xfId="54984" xr:uid="{8F5EBFAD-0DF7-4BEB-8B75-FD674CFC3806}"/>
    <cellStyle name="Percent 3 7 15 4 5" xfId="54985" xr:uid="{68FE20D4-785B-48AD-B2C7-F6A98E8E8472}"/>
    <cellStyle name="Percent 3 7 15 4 6" xfId="54977" xr:uid="{1AA73B4D-41AE-4BC8-AE51-45B24BB817CD}"/>
    <cellStyle name="Percent 3 7 15 4 7" xfId="34718" xr:uid="{A8C93E07-495B-46CA-8E30-47FF9ABFE1B4}"/>
    <cellStyle name="Percent 3 7 15 5" xfId="13367" xr:uid="{23FA7B43-0B3F-4D9E-8D92-C5C0AB676074}"/>
    <cellStyle name="Percent 3 7 15 5 2" xfId="34725" xr:uid="{DC8BE869-E209-4625-9027-A29DA3E1ED91}"/>
    <cellStyle name="Percent 3 7 15 5 2 2" xfId="34726" xr:uid="{0E2D29CF-6D7C-49D0-9944-FFA33266A80A}"/>
    <cellStyle name="Percent 3 7 15 5 2 2 2" xfId="54988" xr:uid="{63A8745B-2525-4BA9-8679-DF3BE96D6CEE}"/>
    <cellStyle name="Percent 3 7 15 5 2 3" xfId="54989" xr:uid="{80B24F59-CC9E-4FDA-8685-12F54C0D23E6}"/>
    <cellStyle name="Percent 3 7 15 5 2 4" xfId="54987" xr:uid="{99FC3586-7ABD-484D-ADA7-B4B074DB57DC}"/>
    <cellStyle name="Percent 3 7 15 5 3" xfId="34727" xr:uid="{62731945-2A5F-41B9-BA5A-FA69768B4932}"/>
    <cellStyle name="Percent 3 7 15 5 3 2" xfId="34728" xr:uid="{D4FE4AB4-3372-4B93-A2D3-9F2139460938}"/>
    <cellStyle name="Percent 3 7 15 5 3 2 2" xfId="54991" xr:uid="{ABE0A59A-F1AF-49F9-9D42-7762A8E5859B}"/>
    <cellStyle name="Percent 3 7 15 5 3 3" xfId="54992" xr:uid="{99B2ADE8-D291-4C59-A712-59DE83A42C1E}"/>
    <cellStyle name="Percent 3 7 15 5 3 4" xfId="54990" xr:uid="{4D617EAB-CB92-4363-9E32-C2E0D5BA6C10}"/>
    <cellStyle name="Percent 3 7 15 5 4" xfId="34729" xr:uid="{0B988ADA-A622-48FE-86E7-507E896F93CC}"/>
    <cellStyle name="Percent 3 7 15 5 4 2" xfId="34730" xr:uid="{A5DABA7B-D24C-4E7B-9DF9-86C26B8DDB8E}"/>
    <cellStyle name="Percent 3 7 15 5 4 2 2" xfId="54994" xr:uid="{C28A3E20-C526-4534-BD69-4990E4C30A44}"/>
    <cellStyle name="Percent 3 7 15 5 4 3" xfId="54995" xr:uid="{837FD77F-7483-4F9D-992A-2C050FE22C4F}"/>
    <cellStyle name="Percent 3 7 15 5 4 4" xfId="54993" xr:uid="{A732365F-2125-4978-A708-D62B61C88F12}"/>
    <cellStyle name="Percent 3 7 15 5 5" xfId="34731" xr:uid="{DE0928A0-8F1B-4051-A465-D78B20954BF9}"/>
    <cellStyle name="Percent 3 7 15 5 5 2" xfId="54996" xr:uid="{5D5470C3-FC0D-46A1-8611-D2476AF1CDCD}"/>
    <cellStyle name="Percent 3 7 15 5 6" xfId="54997" xr:uid="{6EC311DB-A8E2-4156-AE31-0AEBF743E852}"/>
    <cellStyle name="Percent 3 7 15 5 7" xfId="54986" xr:uid="{E27A5363-887C-4654-9C8D-46FAFD79A85A}"/>
    <cellStyle name="Percent 3 7 15 5 8" xfId="34724" xr:uid="{78A25FDE-FF67-447D-A93B-3E2EB3A1C82E}"/>
    <cellStyle name="Percent 3 7 15 6" xfId="13368" xr:uid="{E6022B8B-1C2F-4D4C-87E6-E9BC7EFD098A}"/>
    <cellStyle name="Percent 3 7 15 6 2" xfId="34733" xr:uid="{BF627435-1A93-46AD-B240-5D233A982FC5}"/>
    <cellStyle name="Percent 3 7 15 6 2 2" xfId="34734" xr:uid="{01C8717C-A58D-4796-B447-DE799E0E334D}"/>
    <cellStyle name="Percent 3 7 15 6 2 2 2" xfId="55000" xr:uid="{0C6B0E76-0250-42AC-A3C0-B8F26E45E9E6}"/>
    <cellStyle name="Percent 3 7 15 6 2 3" xfId="55001" xr:uid="{F224075B-191B-4E54-A354-839C2C5A7FEC}"/>
    <cellStyle name="Percent 3 7 15 6 2 4" xfId="54999" xr:uid="{9E2B77CF-E2F1-435B-84EF-DCD76546BE9E}"/>
    <cellStyle name="Percent 3 7 15 6 3" xfId="34735" xr:uid="{F326E90D-8930-49D5-8E84-89C1C58BC8B3}"/>
    <cellStyle name="Percent 3 7 15 6 3 2" xfId="34736" xr:uid="{854BD1F3-172E-4C38-A8B0-7E23BAC3DFFD}"/>
    <cellStyle name="Percent 3 7 15 6 3 2 2" xfId="55003" xr:uid="{8178F924-92D7-4DA8-B698-F1829DA20FA8}"/>
    <cellStyle name="Percent 3 7 15 6 3 3" xfId="55004" xr:uid="{8DF21E11-BDD6-4218-8E88-5B2B47AE7236}"/>
    <cellStyle name="Percent 3 7 15 6 3 4" xfId="55002" xr:uid="{67E1077C-0A9C-4A58-81A0-3CD1D0FAE129}"/>
    <cellStyle name="Percent 3 7 15 6 4" xfId="34737" xr:uid="{C143BA2D-18BE-4F0A-AC84-8DEE67B72C80}"/>
    <cellStyle name="Percent 3 7 15 6 4 2" xfId="55005" xr:uid="{9B73D637-614F-4108-86FC-E17AF0C93673}"/>
    <cellStyle name="Percent 3 7 15 6 5" xfId="55006" xr:uid="{99AF57F5-DBD2-4394-99C3-3DD25251CFB9}"/>
    <cellStyle name="Percent 3 7 15 6 6" xfId="54998" xr:uid="{24001E78-BAEB-4337-B8FB-86EBBA57C2FA}"/>
    <cellStyle name="Percent 3 7 15 6 7" xfId="34732" xr:uid="{8155BD1D-64DB-451B-859B-B8E5A6380A04}"/>
    <cellStyle name="Percent 3 7 15 7" xfId="15920" xr:uid="{5F384996-83B9-48A6-8EEC-29FAD89BED9F}"/>
    <cellStyle name="Percent 3 7 15 7 2" xfId="34739" xr:uid="{40AE463A-7A23-47DD-92B1-B9616610203C}"/>
    <cellStyle name="Percent 3 7 15 7 2 2" xfId="55008" xr:uid="{4685D9B4-5E85-4248-8EB9-6C6D637F8ECB}"/>
    <cellStyle name="Percent 3 7 15 7 3" xfId="55009" xr:uid="{C86ED090-3D64-4AE6-852C-F3980CD1CC29}"/>
    <cellStyle name="Percent 3 7 15 7 4" xfId="55007" xr:uid="{5ABAE062-6E14-4386-B80A-E3F39B0AA5E9}"/>
    <cellStyle name="Percent 3 7 15 7 5" xfId="34738" xr:uid="{1CB50737-210E-4304-B085-C0B43CACB0EB}"/>
    <cellStyle name="Percent 3 7 15 8" xfId="16653" xr:uid="{1DFDB058-4366-4F5C-90D7-3B878FC1293B}"/>
    <cellStyle name="Percent 3 7 15 8 2" xfId="34741" xr:uid="{2889A3D5-5BBB-47F7-B943-87F0C1C706E6}"/>
    <cellStyle name="Percent 3 7 15 8 2 2" xfId="55011" xr:uid="{30A6AF58-B43C-476E-9086-B9680E8851C3}"/>
    <cellStyle name="Percent 3 7 15 8 3" xfId="55012" xr:uid="{6F73B52D-3F57-43A4-8849-BECDEB2D27DF}"/>
    <cellStyle name="Percent 3 7 15 8 4" xfId="55010" xr:uid="{3B5ED840-7572-49F8-A9F8-07C93235F3CB}"/>
    <cellStyle name="Percent 3 7 15 8 5" xfId="34740" xr:uid="{B8A38CB9-F8E6-40DE-BCF5-8162807C7503}"/>
    <cellStyle name="Percent 3 7 15 9" xfId="11946" xr:uid="{29F6748A-9CEB-402D-8DA4-A1B137D298AD}"/>
    <cellStyle name="Percent 3 7 15 9 2" xfId="34743" xr:uid="{E23C877D-546D-4B4A-AD62-C8EAEA76FB0E}"/>
    <cellStyle name="Percent 3 7 15 9 2 2" xfId="55014" xr:uid="{DFD94D00-870D-4CEB-9E9F-F37F9DC4CFB4}"/>
    <cellStyle name="Percent 3 7 15 9 3" xfId="55015" xr:uid="{B04A67B0-CE82-44B7-83FE-D855E62224B5}"/>
    <cellStyle name="Percent 3 7 15 9 4" xfId="55013" xr:uid="{73D9C80B-050F-4F96-A2A7-D33C50447EC5}"/>
    <cellStyle name="Percent 3 7 15 9 5" xfId="34742" xr:uid="{3F1D3339-6C4E-467E-833B-6C27B11EC4EE}"/>
    <cellStyle name="Percent 3 7 16" xfId="13369" xr:uid="{F62E3533-11FF-40D0-B852-BAFBA1538B64}"/>
    <cellStyle name="Percent 3 7 16 2" xfId="34745" xr:uid="{5A09EB8A-3052-4CDD-B2E1-D65D45B26950}"/>
    <cellStyle name="Percent 3 7 16 2 2" xfId="34746" xr:uid="{A98F7877-14AF-42E6-87C0-7F3EB2200B23}"/>
    <cellStyle name="Percent 3 7 16 2 2 2" xfId="55018" xr:uid="{E35C68C2-74EB-4F6B-AC31-46D942A47B87}"/>
    <cellStyle name="Percent 3 7 16 2 3" xfId="55019" xr:uid="{B89BBC26-7FA9-48B9-BE90-CA93410BCE0F}"/>
    <cellStyle name="Percent 3 7 16 2 4" xfId="55017" xr:uid="{2D61FE08-E62B-4E6C-AC7D-677FD366CD3B}"/>
    <cellStyle name="Percent 3 7 16 3" xfId="34747" xr:uid="{75155B42-318C-485A-A3F2-75D5F38F76FD}"/>
    <cellStyle name="Percent 3 7 16 3 2" xfId="34748" xr:uid="{076DBE64-A13C-4A0A-9965-AF52A4DD607A}"/>
    <cellStyle name="Percent 3 7 16 3 2 2" xfId="55021" xr:uid="{F98D9E6A-C1AE-43C1-BCD9-ABAF8776CA48}"/>
    <cellStyle name="Percent 3 7 16 3 3" xfId="55022" xr:uid="{2E79FA0A-A239-4030-B036-0D78BC42B3D2}"/>
    <cellStyle name="Percent 3 7 16 3 4" xfId="55020" xr:uid="{62451F2E-C5DE-4A7B-AB90-F45218901FF7}"/>
    <cellStyle name="Percent 3 7 16 4" xfId="34749" xr:uid="{771210A9-5042-47BA-AA51-C9C1A1F28619}"/>
    <cellStyle name="Percent 3 7 16 4 2" xfId="55023" xr:uid="{CF0ECAF5-4C2B-4B0D-BCF7-D8941C0E546F}"/>
    <cellStyle name="Percent 3 7 16 5" xfId="34750" xr:uid="{67AC0A6A-6A46-4E86-98E3-88D9950B55C6}"/>
    <cellStyle name="Percent 3 7 16 5 2" xfId="55024" xr:uid="{17440452-16CE-45DB-B7B1-56379382DB59}"/>
    <cellStyle name="Percent 3 7 16 6" xfId="55025" xr:uid="{C8FC08A7-B407-46DB-BBB8-EC22DC02193F}"/>
    <cellStyle name="Percent 3 7 16 7" xfId="55016" xr:uid="{6525345B-7AC2-4AE7-989D-D774A985AA6F}"/>
    <cellStyle name="Percent 3 7 16 8" xfId="34744" xr:uid="{558A699E-C460-43A1-BA07-0C90A6F97544}"/>
    <cellStyle name="Percent 3 7 17" xfId="13370" xr:uid="{73E9A66B-2C88-475C-BE9D-4A0F0A408C75}"/>
    <cellStyle name="Percent 3 7 17 2" xfId="34752" xr:uid="{E78E4873-3C08-4900-9A17-864E8DFF7F53}"/>
    <cellStyle name="Percent 3 7 17 2 2" xfId="34753" xr:uid="{7E144F83-4B57-4A23-867E-E92A4AD1695F}"/>
    <cellStyle name="Percent 3 7 17 2 2 2" xfId="55028" xr:uid="{6EF12ADE-2C3E-4123-B509-C074EA047FBB}"/>
    <cellStyle name="Percent 3 7 17 2 3" xfId="55029" xr:uid="{745EFAD9-DBF4-4EF0-B44F-933A55551CF4}"/>
    <cellStyle name="Percent 3 7 17 2 4" xfId="55027" xr:uid="{B13A741B-80E9-4764-A258-ED6F496C0551}"/>
    <cellStyle name="Percent 3 7 17 3" xfId="34754" xr:uid="{72967FB2-19C5-4706-8656-9C2232266196}"/>
    <cellStyle name="Percent 3 7 17 3 2" xfId="34755" xr:uid="{D3EDB5C4-82A9-4AAB-8B45-802FCAD5068C}"/>
    <cellStyle name="Percent 3 7 17 3 2 2" xfId="55031" xr:uid="{1BDF387E-B8D8-4D99-90B3-93E039D57F66}"/>
    <cellStyle name="Percent 3 7 17 3 3" xfId="55032" xr:uid="{9767FDD0-A16D-48FB-92DE-1D62CBB47993}"/>
    <cellStyle name="Percent 3 7 17 3 4" xfId="55030" xr:uid="{4DDB3561-9300-4DFC-8576-32644023FB19}"/>
    <cellStyle name="Percent 3 7 17 4" xfId="34756" xr:uid="{38FB5962-D28C-47DC-9BAE-DBA775B873D0}"/>
    <cellStyle name="Percent 3 7 17 4 2" xfId="55033" xr:uid="{37DD72A0-AEC3-458F-AA60-47E93293FA6E}"/>
    <cellStyle name="Percent 3 7 17 5" xfId="55034" xr:uid="{22BB76A0-B3F0-4760-95D5-0CC6A279B83E}"/>
    <cellStyle name="Percent 3 7 17 6" xfId="55026" xr:uid="{0026541C-733F-4881-BCA5-896C7F1A715C}"/>
    <cellStyle name="Percent 3 7 17 7" xfId="34751" xr:uid="{753BC4F3-9D17-4510-9FBF-9330D1706EA7}"/>
    <cellStyle name="Percent 3 7 18" xfId="13371" xr:uid="{1883173F-944D-400B-943A-C3A705B9539E}"/>
    <cellStyle name="Percent 3 7 18 2" xfId="34758" xr:uid="{657E5F7A-C041-496E-A21E-5974A3AE5752}"/>
    <cellStyle name="Percent 3 7 18 2 2" xfId="34759" xr:uid="{147B31DD-7B9E-48F2-B704-51D5788BE3A1}"/>
    <cellStyle name="Percent 3 7 18 2 2 2" xfId="55037" xr:uid="{2A355C52-24D0-45D5-86B9-06FB43BF2F88}"/>
    <cellStyle name="Percent 3 7 18 2 3" xfId="55038" xr:uid="{6D9C21C9-0E66-4D63-915D-474B440BAC5D}"/>
    <cellStyle name="Percent 3 7 18 2 4" xfId="55036" xr:uid="{A126B29F-61DD-499B-BE19-6A7F7FDF5748}"/>
    <cellStyle name="Percent 3 7 18 3" xfId="34760" xr:uid="{5A4D9DB7-16D4-442C-966A-E7A7D3738B48}"/>
    <cellStyle name="Percent 3 7 18 3 2" xfId="34761" xr:uid="{C9B686B6-B3F5-431F-9A92-0080D283445A}"/>
    <cellStyle name="Percent 3 7 18 3 2 2" xfId="55040" xr:uid="{700F303A-D943-4863-9854-A06ED306578A}"/>
    <cellStyle name="Percent 3 7 18 3 3" xfId="55041" xr:uid="{ED643BFF-A0B6-4841-8501-8CDF2AFE18C3}"/>
    <cellStyle name="Percent 3 7 18 3 4" xfId="55039" xr:uid="{9E726E31-02EE-4533-92D0-49E6BB606DF2}"/>
    <cellStyle name="Percent 3 7 18 4" xfId="34762" xr:uid="{5AE15F72-62F9-4D08-85AA-D7F6AD654673}"/>
    <cellStyle name="Percent 3 7 18 4 2" xfId="55042" xr:uid="{609699AD-9E9E-43F9-9659-7DC8EB780EA4}"/>
    <cellStyle name="Percent 3 7 18 5" xfId="55043" xr:uid="{C8313D08-2D2E-47A2-83BA-92B539937CC8}"/>
    <cellStyle name="Percent 3 7 18 6" xfId="55035" xr:uid="{A74EBD1F-6BD2-4263-9E25-DE4F1A68DDF1}"/>
    <cellStyle name="Percent 3 7 18 7" xfId="34757" xr:uid="{F5840455-BFC2-4698-BD43-62DC4D19FE90}"/>
    <cellStyle name="Percent 3 7 19" xfId="13372" xr:uid="{7E1C8B1C-9449-4605-B531-981946949803}"/>
    <cellStyle name="Percent 3 7 19 2" xfId="34764" xr:uid="{6EDA43AF-A913-457A-AFDE-15D767194A22}"/>
    <cellStyle name="Percent 3 7 19 2 2" xfId="34765" xr:uid="{653014F2-25F2-44FD-B2BC-57EA43843DE2}"/>
    <cellStyle name="Percent 3 7 19 2 2 2" xfId="55046" xr:uid="{7010A007-27A2-4B6D-A1E8-5EB79792C924}"/>
    <cellStyle name="Percent 3 7 19 2 3" xfId="55047" xr:uid="{122C52DD-EC62-40C9-96A5-11B540B94DE9}"/>
    <cellStyle name="Percent 3 7 19 2 4" xfId="55045" xr:uid="{B6CFFABF-CA1F-4F41-9653-1D1999A386D4}"/>
    <cellStyle name="Percent 3 7 19 3" xfId="34766" xr:uid="{3E9798F2-25F2-4ADF-9F84-16AB46E2186E}"/>
    <cellStyle name="Percent 3 7 19 3 2" xfId="34767" xr:uid="{8247D4E3-67B7-4E05-A023-DEB05FF973E5}"/>
    <cellStyle name="Percent 3 7 19 3 2 2" xfId="55049" xr:uid="{6621E586-FAE7-4EBB-9A1B-E31927F0F888}"/>
    <cellStyle name="Percent 3 7 19 3 3" xfId="55050" xr:uid="{C75B12FD-8347-4852-AA16-A3564E66DDC8}"/>
    <cellStyle name="Percent 3 7 19 3 4" xfId="55048" xr:uid="{6E11F382-C813-4884-A085-E9424A48723F}"/>
    <cellStyle name="Percent 3 7 19 4" xfId="34768" xr:uid="{A1BA4BA3-9ADD-4C92-8256-36A187FBD9ED}"/>
    <cellStyle name="Percent 3 7 19 4 2" xfId="34769" xr:uid="{CD070C3A-9E3E-49CD-8918-AE6768774608}"/>
    <cellStyle name="Percent 3 7 19 4 2 2" xfId="55052" xr:uid="{7DD1FBF8-6D72-4F01-AF22-4870C2AE90A2}"/>
    <cellStyle name="Percent 3 7 19 4 3" xfId="55053" xr:uid="{6A25B04C-3407-4FD0-904E-9958D86EBCF0}"/>
    <cellStyle name="Percent 3 7 19 4 4" xfId="55051" xr:uid="{930FE9D7-17D6-40DF-903C-9DECD4C21D59}"/>
    <cellStyle name="Percent 3 7 19 5" xfId="34770" xr:uid="{CAD1ACC2-43A7-4E1D-B7DE-4578C264BEEE}"/>
    <cellStyle name="Percent 3 7 19 5 2" xfId="55054" xr:uid="{D4D00973-C80A-4832-9364-1D9A1FD19B3E}"/>
    <cellStyle name="Percent 3 7 19 6" xfId="55055" xr:uid="{E8FB58E9-9DEC-42F4-A3EF-BF1A4C0F388B}"/>
    <cellStyle name="Percent 3 7 19 7" xfId="55044" xr:uid="{0E778923-71ED-4103-8B66-8E14AF5D3EB3}"/>
    <cellStyle name="Percent 3 7 19 8" xfId="34763" xr:uid="{C5FD6697-5C76-4155-8BF3-0B7CF9FF0C2D}"/>
    <cellStyle name="Percent 3 7 2" xfId="2880" xr:uid="{3F9AC91F-CE5D-4E2A-AF2B-445E22EBC7B5}"/>
    <cellStyle name="Percent 3 7 2 10" xfId="34772" xr:uid="{48D77EF9-CD0E-483C-A1D7-D38F6E65FDF2}"/>
    <cellStyle name="Percent 3 7 2 10 2" xfId="55057" xr:uid="{9172AE54-BD59-4A0C-ACD1-885987EF53F8}"/>
    <cellStyle name="Percent 3 7 2 11" xfId="34773" xr:uid="{5ADFFCC1-299B-4A3A-AA39-F187D67A7BA4}"/>
    <cellStyle name="Percent 3 7 2 11 2" xfId="55058" xr:uid="{6A59909C-7DBB-44D7-99FF-C576A8414A0C}"/>
    <cellStyle name="Percent 3 7 2 12" xfId="34771" xr:uid="{0F00C974-956F-412E-A467-C217AAE9EFC4}"/>
    <cellStyle name="Percent 3 7 2 12 2" xfId="55059" xr:uid="{99474AF4-D84A-4815-9EE5-70CA125CB951}"/>
    <cellStyle name="Percent 3 7 2 13" xfId="55060" xr:uid="{D1634DE5-CA5D-468C-94BD-F2AFDFCD106C}"/>
    <cellStyle name="Percent 3 7 2 14" xfId="55061" xr:uid="{DC74B07C-03B1-4FE6-A632-3D767B4A715E}"/>
    <cellStyle name="Percent 3 7 2 15" xfId="55062" xr:uid="{DC99886C-EFDF-4F87-A60D-38E255580491}"/>
    <cellStyle name="Percent 3 7 2 16" xfId="55056" xr:uid="{E7152FF7-1C93-4B13-91CC-19F2B69E473D}"/>
    <cellStyle name="Percent 3 7 2 2" xfId="13373" xr:uid="{17A73A8C-D799-41A0-AC16-3740FCCB5D1B}"/>
    <cellStyle name="Percent 3 7 2 2 2" xfId="34775" xr:uid="{7E58D3EA-1A6C-48D3-BD59-A27EDCBB1716}"/>
    <cellStyle name="Percent 3 7 2 2 2 2" xfId="34776" xr:uid="{577695FE-8079-46AE-AC50-9DC8C6C06B00}"/>
    <cellStyle name="Percent 3 7 2 2 2 2 2" xfId="55065" xr:uid="{E2989BC7-D204-4E13-B8F8-9CC97F8A8B64}"/>
    <cellStyle name="Percent 3 7 2 2 2 3" xfId="55066" xr:uid="{F3A428E7-C4EC-4E72-AEB4-8DC245EFE29A}"/>
    <cellStyle name="Percent 3 7 2 2 2 4" xfId="55064" xr:uid="{68A44B23-1AA9-46F5-B8FC-0E827995C3AD}"/>
    <cellStyle name="Percent 3 7 2 2 3" xfId="34777" xr:uid="{9F2DDC50-C410-4FE6-8F56-F93CA3DB21E8}"/>
    <cellStyle name="Percent 3 7 2 2 3 2" xfId="34778" xr:uid="{66D79833-2725-4E01-A011-BA0ED8B6506C}"/>
    <cellStyle name="Percent 3 7 2 2 3 2 2" xfId="55068" xr:uid="{84B7537F-9A41-412B-A360-E77ED200FB35}"/>
    <cellStyle name="Percent 3 7 2 2 3 3" xfId="55069" xr:uid="{9BEF7D99-5EC2-4A75-945C-0889377D9934}"/>
    <cellStyle name="Percent 3 7 2 2 3 4" xfId="55067" xr:uid="{A1394D8C-D78A-496F-9738-9A9582E1832F}"/>
    <cellStyle name="Percent 3 7 2 2 4" xfId="34779" xr:uid="{022EE62E-5743-488F-B247-A038D7B863D1}"/>
    <cellStyle name="Percent 3 7 2 2 4 2" xfId="55070" xr:uid="{C582B2CF-981C-4B06-BDA7-AFAC5792058D}"/>
    <cellStyle name="Percent 3 7 2 2 5" xfId="34780" xr:uid="{1DA34E9D-85F3-47B4-984D-D3ED588C8D2E}"/>
    <cellStyle name="Percent 3 7 2 2 5 2" xfId="55071" xr:uid="{E932A433-ACD3-49D9-B407-5C978A74E2B2}"/>
    <cellStyle name="Percent 3 7 2 2 6" xfId="55072" xr:uid="{1F23891B-616E-4870-BF4F-C2CC5E57C178}"/>
    <cellStyle name="Percent 3 7 2 2 7" xfId="55063" xr:uid="{36C6B7D2-B54C-4FDF-9458-8036C8274F95}"/>
    <cellStyle name="Percent 3 7 2 2 8" xfId="34774" xr:uid="{10957353-5292-41B2-88F8-3672F1CF800F}"/>
    <cellStyle name="Percent 3 7 2 3" xfId="13374" xr:uid="{782015CD-0E61-4524-9202-B2971B9D49DD}"/>
    <cellStyle name="Percent 3 7 2 3 2" xfId="34782" xr:uid="{86DD7E16-AB37-412F-B36A-69FC8183A8D0}"/>
    <cellStyle name="Percent 3 7 2 3 2 2" xfId="34783" xr:uid="{D5593E38-95F9-4776-8CC3-F5531197DE6A}"/>
    <cellStyle name="Percent 3 7 2 3 2 2 2" xfId="55075" xr:uid="{0662F0BC-915D-47BA-BB5F-DC009A0ED670}"/>
    <cellStyle name="Percent 3 7 2 3 2 3" xfId="55076" xr:uid="{352FBDC9-4896-4C48-8DBE-703CDF501FE8}"/>
    <cellStyle name="Percent 3 7 2 3 2 4" xfId="55074" xr:uid="{0031AAF3-64BE-4BBE-8E7F-1FDC5ED8EF06}"/>
    <cellStyle name="Percent 3 7 2 3 3" xfId="34784" xr:uid="{4F369ED9-7007-4E13-B73B-11A08E5E00DE}"/>
    <cellStyle name="Percent 3 7 2 3 3 2" xfId="34785" xr:uid="{C8AB75FD-E137-416D-9560-BF90BD5356D5}"/>
    <cellStyle name="Percent 3 7 2 3 3 2 2" xfId="55078" xr:uid="{6D595A0A-682F-4C91-8F62-981EF13550CF}"/>
    <cellStyle name="Percent 3 7 2 3 3 3" xfId="55079" xr:uid="{A90D49C4-D8CF-42A5-B29A-0B1150D41233}"/>
    <cellStyle name="Percent 3 7 2 3 3 4" xfId="55077" xr:uid="{0BCD2970-D0C7-4136-9A09-8E68BDE8F789}"/>
    <cellStyle name="Percent 3 7 2 3 4" xfId="34786" xr:uid="{DA91502D-73D2-4438-A8FB-79EF9AEEA3EE}"/>
    <cellStyle name="Percent 3 7 2 3 4 2" xfId="55080" xr:uid="{0D713521-6217-41B0-ACB5-31ECE5B996D0}"/>
    <cellStyle name="Percent 3 7 2 3 5" xfId="55081" xr:uid="{2EA625B2-D81F-46F0-BE8B-C462A28CDE00}"/>
    <cellStyle name="Percent 3 7 2 3 6" xfId="55073" xr:uid="{515885BA-C5E8-44F6-9872-D746D2F3CA20}"/>
    <cellStyle name="Percent 3 7 2 3 7" xfId="34781" xr:uid="{8908F07D-83D3-4122-B639-5C9642361A04}"/>
    <cellStyle name="Percent 3 7 2 4" xfId="13375" xr:uid="{602DA796-96CA-4685-BF68-B9D97058BE4D}"/>
    <cellStyle name="Percent 3 7 2 4 2" xfId="34788" xr:uid="{5AA77D85-F488-4A70-A17A-6AB8763422B1}"/>
    <cellStyle name="Percent 3 7 2 4 2 2" xfId="34789" xr:uid="{687854E2-1464-46D7-9C77-B914563A6E3A}"/>
    <cellStyle name="Percent 3 7 2 4 2 2 2" xfId="55084" xr:uid="{5B7D117D-FF85-4C3C-AA7B-0D4DF340C66F}"/>
    <cellStyle name="Percent 3 7 2 4 2 3" xfId="55085" xr:uid="{FB5A26CD-744A-44BE-A129-476D1FD42B8D}"/>
    <cellStyle name="Percent 3 7 2 4 2 4" xfId="55083" xr:uid="{7682FBC2-96E7-4F57-9461-9636B7B5D837}"/>
    <cellStyle name="Percent 3 7 2 4 3" xfId="34790" xr:uid="{0CB64A56-D1EA-423F-92CE-ECEB1DA51A0E}"/>
    <cellStyle name="Percent 3 7 2 4 3 2" xfId="34791" xr:uid="{D9738A37-B6B8-48EA-AD42-CCA69EB506D6}"/>
    <cellStyle name="Percent 3 7 2 4 3 2 2" xfId="55087" xr:uid="{EB550991-1C6A-4AEA-A39B-FABEA7FAC215}"/>
    <cellStyle name="Percent 3 7 2 4 3 3" xfId="55088" xr:uid="{3518FD85-0105-40AD-8A80-A4CF64BBA6DA}"/>
    <cellStyle name="Percent 3 7 2 4 3 4" xfId="55086" xr:uid="{5344975C-6058-4D3A-AFD0-5A94737C9ED6}"/>
    <cellStyle name="Percent 3 7 2 4 4" xfId="34792" xr:uid="{E3738146-7A1F-4E06-9FE9-15FD2387A743}"/>
    <cellStyle name="Percent 3 7 2 4 4 2" xfId="55089" xr:uid="{CC8FE4EF-0E94-4C50-9CF7-B9D4BC6C5000}"/>
    <cellStyle name="Percent 3 7 2 4 5" xfId="55090" xr:uid="{C8786D7D-24A7-4BCD-842C-89832C0A404E}"/>
    <cellStyle name="Percent 3 7 2 4 6" xfId="55082" xr:uid="{54ED7AE6-5660-4A1F-BFDF-A6A10644A854}"/>
    <cellStyle name="Percent 3 7 2 4 7" xfId="34787" xr:uid="{3EECC94E-B12A-48F8-AA27-7903DD017B78}"/>
    <cellStyle name="Percent 3 7 2 5" xfId="13376" xr:uid="{80AA8105-25CA-4AE1-9662-20FA3B23CC4E}"/>
    <cellStyle name="Percent 3 7 2 5 2" xfId="34794" xr:uid="{64913C66-3FEB-47A5-B5A7-1F7604F47693}"/>
    <cellStyle name="Percent 3 7 2 5 2 2" xfId="34795" xr:uid="{2C646EC8-76CE-4C8E-B5A1-9A07D4E98147}"/>
    <cellStyle name="Percent 3 7 2 5 2 2 2" xfId="55093" xr:uid="{97D4F9A0-263D-4FFC-ABEA-00F1FB4EDDA2}"/>
    <cellStyle name="Percent 3 7 2 5 2 3" xfId="55094" xr:uid="{6887254B-C091-46D4-83E9-653FFD287629}"/>
    <cellStyle name="Percent 3 7 2 5 2 4" xfId="55092" xr:uid="{0EA67BBD-5508-4185-87AD-A7CED938E045}"/>
    <cellStyle name="Percent 3 7 2 5 3" xfId="34796" xr:uid="{CD891DF4-CE66-441F-89CF-465EE75FC16F}"/>
    <cellStyle name="Percent 3 7 2 5 3 2" xfId="34797" xr:uid="{C8679C07-66A9-44D3-9DAE-7E32881F021A}"/>
    <cellStyle name="Percent 3 7 2 5 3 2 2" xfId="55096" xr:uid="{5BC3DA76-EA2C-499F-8BCE-0F710AE327AF}"/>
    <cellStyle name="Percent 3 7 2 5 3 3" xfId="55097" xr:uid="{9078BD6E-AF25-409C-8ED1-CD38B8F888DE}"/>
    <cellStyle name="Percent 3 7 2 5 3 4" xfId="55095" xr:uid="{331C98D6-95B9-4454-ADE6-1B28552DB773}"/>
    <cellStyle name="Percent 3 7 2 5 4" xfId="34798" xr:uid="{4E269E15-0A0E-4DD8-8A41-0214A675931C}"/>
    <cellStyle name="Percent 3 7 2 5 4 2" xfId="34799" xr:uid="{6D42BE06-426B-4341-A04C-D3E73EDF6E46}"/>
    <cellStyle name="Percent 3 7 2 5 4 2 2" xfId="55099" xr:uid="{1E4C783E-860B-468C-8E34-0ACC6A3C069E}"/>
    <cellStyle name="Percent 3 7 2 5 4 3" xfId="55100" xr:uid="{39C337EC-C4B7-43E3-829D-AB519781A8EF}"/>
    <cellStyle name="Percent 3 7 2 5 4 4" xfId="55098" xr:uid="{E7BC6041-CF97-4AA0-9729-69E147F5F729}"/>
    <cellStyle name="Percent 3 7 2 5 5" xfId="34800" xr:uid="{124CA612-5DC9-4177-B11E-B2D4D3043B82}"/>
    <cellStyle name="Percent 3 7 2 5 5 2" xfId="55101" xr:uid="{3BCE0E9C-D5FA-4411-A5F6-13E254EB0FAD}"/>
    <cellStyle name="Percent 3 7 2 5 6" xfId="55102" xr:uid="{963F5E3D-9109-4AAB-8378-47DDE71F6BE4}"/>
    <cellStyle name="Percent 3 7 2 5 7" xfId="55091" xr:uid="{C0B8E14D-E72D-45BC-9C28-3861E6108722}"/>
    <cellStyle name="Percent 3 7 2 5 8" xfId="34793" xr:uid="{02219628-8F73-4190-A4D9-4A07BD1BCAA2}"/>
    <cellStyle name="Percent 3 7 2 6" xfId="13377" xr:uid="{BF78C033-C699-458E-8C4C-53F421D73AF9}"/>
    <cellStyle name="Percent 3 7 2 6 2" xfId="34802" xr:uid="{AE892F55-DC66-4233-9C73-ECF2811F5B67}"/>
    <cellStyle name="Percent 3 7 2 6 2 2" xfId="34803" xr:uid="{BC5D81AA-85A1-4754-AD1F-D04E1B565D19}"/>
    <cellStyle name="Percent 3 7 2 6 2 2 2" xfId="55105" xr:uid="{ECEC01DF-6815-4EB6-BBC5-77E90EF28984}"/>
    <cellStyle name="Percent 3 7 2 6 2 3" xfId="55106" xr:uid="{CB59EA5A-A224-4751-B52F-8728FD804C7B}"/>
    <cellStyle name="Percent 3 7 2 6 2 4" xfId="55104" xr:uid="{3F83A930-5722-42D7-A7E4-166F34D002EB}"/>
    <cellStyle name="Percent 3 7 2 6 3" xfId="34804" xr:uid="{096FDC05-F941-4471-89A5-E61FE5F1FCB2}"/>
    <cellStyle name="Percent 3 7 2 6 3 2" xfId="34805" xr:uid="{FA77FE0D-8920-42E0-A7B7-997556C9F7DF}"/>
    <cellStyle name="Percent 3 7 2 6 3 2 2" xfId="55108" xr:uid="{C4B84BE7-98B4-4D44-9D5A-2263EC0307F5}"/>
    <cellStyle name="Percent 3 7 2 6 3 3" xfId="55109" xr:uid="{87E04ECF-6252-4EF6-BF65-2115D4567DDF}"/>
    <cellStyle name="Percent 3 7 2 6 3 4" xfId="55107" xr:uid="{17F959E3-4609-48C4-A869-79C1896D40A5}"/>
    <cellStyle name="Percent 3 7 2 6 4" xfId="34806" xr:uid="{0F940C32-D602-48B4-B6CA-623ADBFD7B65}"/>
    <cellStyle name="Percent 3 7 2 6 4 2" xfId="55110" xr:uid="{20682BA6-897D-450F-BED3-66D894783033}"/>
    <cellStyle name="Percent 3 7 2 6 5" xfId="55111" xr:uid="{A3FA6854-F60E-49FC-89D5-62CA47E932E9}"/>
    <cellStyle name="Percent 3 7 2 6 6" xfId="55103" xr:uid="{694BB274-36C1-4EF1-A86A-1CCF3ACADB47}"/>
    <cellStyle name="Percent 3 7 2 6 7" xfId="34801" xr:uid="{E600603E-876D-4A42-BED4-5CB2B8C38FFF}"/>
    <cellStyle name="Percent 3 7 2 7" xfId="15921" xr:uid="{6652C47A-20EA-4200-A254-E1864ADEF15D}"/>
    <cellStyle name="Percent 3 7 2 7 2" xfId="34808" xr:uid="{648EFCCE-61A6-4E08-A368-02441D01BEB9}"/>
    <cellStyle name="Percent 3 7 2 7 2 2" xfId="55113" xr:uid="{5A1D2B41-EE23-48C1-8FC2-F0FC24447A67}"/>
    <cellStyle name="Percent 3 7 2 7 3" xfId="55114" xr:uid="{9026B71B-B5A4-47A5-948E-989F342B09B0}"/>
    <cellStyle name="Percent 3 7 2 7 4" xfId="55112" xr:uid="{1935C186-F3E8-47CA-A626-73AA3B543997}"/>
    <cellStyle name="Percent 3 7 2 7 5" xfId="34807" xr:uid="{C57DEB0B-4F05-497A-AEB8-0624BE9FCB28}"/>
    <cellStyle name="Percent 3 7 2 8" xfId="19297" xr:uid="{5AA3ADCC-8090-4E62-867A-BA9D6C387495}"/>
    <cellStyle name="Percent 3 7 2 8 2" xfId="34810" xr:uid="{C97AA7E7-B85B-44FC-8CAE-06A77007FDC8}"/>
    <cellStyle name="Percent 3 7 2 8 2 2" xfId="55116" xr:uid="{9BC76005-470E-4D94-BEFD-A609A91C9944}"/>
    <cellStyle name="Percent 3 7 2 8 3" xfId="55117" xr:uid="{A3AE1ECB-2AB5-441F-A138-B1B553A19AFD}"/>
    <cellStyle name="Percent 3 7 2 8 4" xfId="55115" xr:uid="{72C17AC7-0972-4EF9-B50A-4696E9629F48}"/>
    <cellStyle name="Percent 3 7 2 8 5" xfId="34809" xr:uid="{E831A0CB-EC28-4851-8CC9-F4BA6AA829AB}"/>
    <cellStyle name="Percent 3 7 2 9" xfId="11947" xr:uid="{22F0B4E5-BBB7-47D7-8C29-B39234408371}"/>
    <cellStyle name="Percent 3 7 2 9 2" xfId="34812" xr:uid="{C69C98EA-44CC-4475-8FFB-A51ABA85FB0F}"/>
    <cellStyle name="Percent 3 7 2 9 2 2" xfId="55119" xr:uid="{C3A30E65-5618-4E30-A2BB-8B1573D29201}"/>
    <cellStyle name="Percent 3 7 2 9 3" xfId="55120" xr:uid="{4F83236B-D3C4-4674-BF65-C10AA6472DF5}"/>
    <cellStyle name="Percent 3 7 2 9 4" xfId="55118" xr:uid="{64DD359C-18D8-40D2-81D4-D2C153215E40}"/>
    <cellStyle name="Percent 3 7 2 9 5" xfId="34811" xr:uid="{9594C942-CAF5-4190-B0F2-49679D417C90}"/>
    <cellStyle name="Percent 3 7 20" xfId="13378" xr:uid="{B35E13BD-6574-4772-9332-7FBF2598302F}"/>
    <cellStyle name="Percent 3 7 20 2" xfId="34814" xr:uid="{3C00361B-ECA4-4346-BE13-4E42306EDEAA}"/>
    <cellStyle name="Percent 3 7 20 2 2" xfId="34815" xr:uid="{3FBBC146-82DF-4446-B442-7F519CB6A057}"/>
    <cellStyle name="Percent 3 7 20 2 2 2" xfId="55123" xr:uid="{CA7A5138-C945-4013-9B72-D9B721C252DA}"/>
    <cellStyle name="Percent 3 7 20 2 3" xfId="55124" xr:uid="{88FFEB57-E8B4-4FE4-9988-D78E82979D52}"/>
    <cellStyle name="Percent 3 7 20 2 4" xfId="55122" xr:uid="{8EDD4D32-E28C-4D4D-8D2C-6864AA5566AA}"/>
    <cellStyle name="Percent 3 7 20 3" xfId="34816" xr:uid="{A4991417-71FD-43D2-9D3A-4BD7C2CA0641}"/>
    <cellStyle name="Percent 3 7 20 3 2" xfId="34817" xr:uid="{86963F7B-96A5-41BC-8E5E-E51E06475636}"/>
    <cellStyle name="Percent 3 7 20 3 2 2" xfId="55126" xr:uid="{F09B6467-EBB9-46F5-B8C0-98F49E45B0A8}"/>
    <cellStyle name="Percent 3 7 20 3 3" xfId="55127" xr:uid="{E72ACBD0-6524-485F-8F1C-B699902AD8B3}"/>
    <cellStyle name="Percent 3 7 20 3 4" xfId="55125" xr:uid="{AE826F1C-FAD8-4943-9701-D9F7AC273A72}"/>
    <cellStyle name="Percent 3 7 20 4" xfId="34818" xr:uid="{C729646C-6429-40C7-86F8-F481563127C8}"/>
    <cellStyle name="Percent 3 7 20 4 2" xfId="55128" xr:uid="{5697E758-6622-438C-99B2-869EA38879C6}"/>
    <cellStyle name="Percent 3 7 20 5" xfId="55129" xr:uid="{29BB3F8E-90BB-43A4-994A-A6AEFFD8C096}"/>
    <cellStyle name="Percent 3 7 20 6" xfId="55121" xr:uid="{ECBD4C47-C332-46F0-AD3C-5CF2B685B09F}"/>
    <cellStyle name="Percent 3 7 20 7" xfId="34813" xr:uid="{A2FED90D-26CB-47D1-99B7-B520E4B64106}"/>
    <cellStyle name="Percent 3 7 21" xfId="15126" xr:uid="{F6B00828-7C0E-40A7-A5FB-B09D7018C8FC}"/>
    <cellStyle name="Percent 3 7 21 2" xfId="34820" xr:uid="{77C2E892-2ABE-4B14-BBAB-6FCA3A87E8BE}"/>
    <cellStyle name="Percent 3 7 21 2 2" xfId="55131" xr:uid="{8E71B163-4E66-413B-A52F-E768A2FB5823}"/>
    <cellStyle name="Percent 3 7 21 3" xfId="55132" xr:uid="{7A0CFD0D-87D3-406A-8B1F-50BB3CF9F142}"/>
    <cellStyle name="Percent 3 7 21 4" xfId="55130" xr:uid="{4C1646B3-F562-45B8-8F7A-359AA961E002}"/>
    <cellStyle name="Percent 3 7 21 5" xfId="34819" xr:uid="{EADB199E-B950-42D5-B99E-2ED2F772581B}"/>
    <cellStyle name="Percent 3 7 22" xfId="15733" xr:uid="{AF24A76B-39FF-4A83-9BE8-1AF75E00DB22}"/>
    <cellStyle name="Percent 3 7 22 2" xfId="34822" xr:uid="{A2D10C84-1230-4E8E-A400-086897E0B560}"/>
    <cellStyle name="Percent 3 7 22 2 2" xfId="55134" xr:uid="{21C22E1D-63CD-48A1-BF72-1F361A609A4C}"/>
    <cellStyle name="Percent 3 7 22 3" xfId="55135" xr:uid="{2BC462EB-CDB6-42B8-B80A-774C6FDADA0B}"/>
    <cellStyle name="Percent 3 7 22 4" xfId="55133" xr:uid="{2951DACE-E639-4B36-9D27-D4A2CAA1B1F9}"/>
    <cellStyle name="Percent 3 7 22 5" xfId="34821" xr:uid="{AAFF111D-738A-4FB6-AF84-7311BC0C7E29}"/>
    <cellStyle name="Percent 3 7 23" xfId="11940" xr:uid="{CE0BEE04-586D-4B5C-BA50-AF3C577E2F2B}"/>
    <cellStyle name="Percent 3 7 23 2" xfId="34824" xr:uid="{D765A0D8-3033-4E19-AA98-99B2438E8B7A}"/>
    <cellStyle name="Percent 3 7 23 2 2" xfId="55137" xr:uid="{6124CB13-EB22-4E47-8E2B-42107CB09D76}"/>
    <cellStyle name="Percent 3 7 23 3" xfId="55138" xr:uid="{AFD3310A-783A-45F5-BAF9-E42B38BDEC29}"/>
    <cellStyle name="Percent 3 7 23 4" xfId="55136" xr:uid="{CF8C68A8-8F6F-4BC3-825F-F6E0D43255E6}"/>
    <cellStyle name="Percent 3 7 23 5" xfId="34823" xr:uid="{88831B8A-AE9F-4746-AD1D-D33F46DB6942}"/>
    <cellStyle name="Percent 3 7 24" xfId="34825" xr:uid="{43000265-D0B0-4E2B-A5B1-981E495AA100}"/>
    <cellStyle name="Percent 3 7 24 2" xfId="55139" xr:uid="{95874783-53CF-432D-8E33-1BF93DAFF4BA}"/>
    <cellStyle name="Percent 3 7 25" xfId="34826" xr:uid="{0E495031-0BE6-464B-A341-F0968ABFE158}"/>
    <cellStyle name="Percent 3 7 25 2" xfId="55140" xr:uid="{E0A10663-D648-4C29-B28C-8988A982654E}"/>
    <cellStyle name="Percent 3 7 26" xfId="34491" xr:uid="{7ED310B3-1AFB-4F3A-973E-88C01468B97A}"/>
    <cellStyle name="Percent 3 7 26 2" xfId="55141" xr:uid="{7C1C77D1-A0B2-45DB-9EDE-2BC7AD110FB4}"/>
    <cellStyle name="Percent 3 7 27" xfId="55142" xr:uid="{2235E491-9389-462F-95DC-4504419D97C0}"/>
    <cellStyle name="Percent 3 7 28" xfId="55143" xr:uid="{E803D403-DAB7-4444-8FF1-19901E3BF65B}"/>
    <cellStyle name="Percent 3 7 29" xfId="55144" xr:uid="{20266C82-03CF-4AE9-863B-C19C7B7D9349}"/>
    <cellStyle name="Percent 3 7 3" xfId="6985" xr:uid="{5BA112C0-08AF-45C5-BC12-EDE8CB1AE8F6}"/>
    <cellStyle name="Percent 3 7 3 10" xfId="34828" xr:uid="{5F0C1FA0-54CA-44DD-8DBB-BF733439F6BA}"/>
    <cellStyle name="Percent 3 7 3 10 2" xfId="55146" xr:uid="{70DBB325-90A7-44B3-B4FD-3EE6F30EF3DD}"/>
    <cellStyle name="Percent 3 7 3 11" xfId="34829" xr:uid="{52850FFA-AFA7-4DBE-815A-8ACA36618B2A}"/>
    <cellStyle name="Percent 3 7 3 11 2" xfId="55147" xr:uid="{7FC970CF-BA4C-4825-876D-F668B8E79F43}"/>
    <cellStyle name="Percent 3 7 3 12" xfId="34827" xr:uid="{1775249E-0D2E-4FAF-A962-6081895AFCAA}"/>
    <cellStyle name="Percent 3 7 3 12 2" xfId="55148" xr:uid="{1B7E6478-29D6-4F5C-80AC-6C0D558DB9D6}"/>
    <cellStyle name="Percent 3 7 3 13" xfId="55149" xr:uid="{A4D559E2-7081-4D50-874D-160CE8C49558}"/>
    <cellStyle name="Percent 3 7 3 14" xfId="55150" xr:uid="{1BA6DF2F-633B-4E29-B288-FC9E5473A137}"/>
    <cellStyle name="Percent 3 7 3 15" xfId="55151" xr:uid="{A2D4E2AE-7EF9-4DC5-A67E-B95E64CA6AD6}"/>
    <cellStyle name="Percent 3 7 3 16" xfId="55145" xr:uid="{90A80F71-1B96-4955-B395-013B12DB641A}"/>
    <cellStyle name="Percent 3 7 3 2" xfId="13379" xr:uid="{49DC2116-2EB0-4574-8EC9-A3BAA2903595}"/>
    <cellStyle name="Percent 3 7 3 2 2" xfId="34831" xr:uid="{639D70AE-168B-4A42-92AD-BB32B3022683}"/>
    <cellStyle name="Percent 3 7 3 2 2 2" xfId="34832" xr:uid="{5CEFBA65-A047-4972-9677-4FF367194B79}"/>
    <cellStyle name="Percent 3 7 3 2 2 2 2" xfId="55154" xr:uid="{EC994A30-98A1-4720-AC48-91D01EBD97DB}"/>
    <cellStyle name="Percent 3 7 3 2 2 3" xfId="55155" xr:uid="{E2892463-E7C7-4C55-8E7E-074A24E0987D}"/>
    <cellStyle name="Percent 3 7 3 2 2 4" xfId="55153" xr:uid="{1FF45AAF-C08E-4EF5-BCBF-BFDC3341AFBB}"/>
    <cellStyle name="Percent 3 7 3 2 3" xfId="34833" xr:uid="{0CB50BE6-89F5-4FD8-B7E2-0D57B6AE413A}"/>
    <cellStyle name="Percent 3 7 3 2 3 2" xfId="34834" xr:uid="{00CB5697-C08D-4D2F-9EAA-09DD2F393C9C}"/>
    <cellStyle name="Percent 3 7 3 2 3 2 2" xfId="55157" xr:uid="{6DC3EF1F-8C38-4CB2-BC3F-3B865B6DA9FB}"/>
    <cellStyle name="Percent 3 7 3 2 3 3" xfId="55158" xr:uid="{B552CCC3-E47D-45B9-9692-996292880F40}"/>
    <cellStyle name="Percent 3 7 3 2 3 4" xfId="55156" xr:uid="{49A09056-D79E-4316-BE5C-9B6A92AFF783}"/>
    <cellStyle name="Percent 3 7 3 2 4" xfId="34835" xr:uid="{793E3551-6A7E-4D25-A1E5-782964A01907}"/>
    <cellStyle name="Percent 3 7 3 2 4 2" xfId="55159" xr:uid="{EE47442B-9DE2-433E-87BD-B3B3B0583C0B}"/>
    <cellStyle name="Percent 3 7 3 2 5" xfId="34836" xr:uid="{B72D48EA-C7DE-4158-92AD-39A14DFE4484}"/>
    <cellStyle name="Percent 3 7 3 2 5 2" xfId="55160" xr:uid="{6A17EB90-EC0A-4B43-8808-63B96CFD27CB}"/>
    <cellStyle name="Percent 3 7 3 2 6" xfId="55161" xr:uid="{DCCBDDD9-D0FE-4639-BDE8-D01715EAB509}"/>
    <cellStyle name="Percent 3 7 3 2 7" xfId="55152" xr:uid="{16B63411-49DC-4969-875E-F43CE408AA07}"/>
    <cellStyle name="Percent 3 7 3 2 8" xfId="34830" xr:uid="{69B5BD28-3C5C-4DA4-8C08-94F69590D86C}"/>
    <cellStyle name="Percent 3 7 3 3" xfId="13380" xr:uid="{3999A1C3-71E1-4ABB-B386-EFF0A680805E}"/>
    <cellStyle name="Percent 3 7 3 3 2" xfId="34838" xr:uid="{33308CE5-7D98-444D-BE20-89CCCD6DE172}"/>
    <cellStyle name="Percent 3 7 3 3 2 2" xfId="34839" xr:uid="{41083A0F-12F5-4F8F-B75C-2885B153F6E1}"/>
    <cellStyle name="Percent 3 7 3 3 2 2 2" xfId="55164" xr:uid="{8C90C0BF-2817-45B8-9154-632A8570EA99}"/>
    <cellStyle name="Percent 3 7 3 3 2 3" xfId="55165" xr:uid="{821B2E7C-1361-4570-8B4A-7CBF7E969317}"/>
    <cellStyle name="Percent 3 7 3 3 2 4" xfId="55163" xr:uid="{DF672D77-0D84-4A03-95F9-6FBAC5D6290C}"/>
    <cellStyle name="Percent 3 7 3 3 3" xfId="34840" xr:uid="{1813A030-20FC-4C97-B50D-A710C656211D}"/>
    <cellStyle name="Percent 3 7 3 3 3 2" xfId="34841" xr:uid="{FD85D920-A240-4128-8FA5-B05DDA7BAC6B}"/>
    <cellStyle name="Percent 3 7 3 3 3 2 2" xfId="55167" xr:uid="{65B82D0A-8550-4126-9BD2-339AD96B276F}"/>
    <cellStyle name="Percent 3 7 3 3 3 3" xfId="55168" xr:uid="{E045D588-ED49-4ED2-BAA7-44B673F347DD}"/>
    <cellStyle name="Percent 3 7 3 3 3 4" xfId="55166" xr:uid="{F938A90D-9767-4998-8A41-1E6AED2AA5E6}"/>
    <cellStyle name="Percent 3 7 3 3 4" xfId="34842" xr:uid="{D8DDA28F-1FA3-455F-8BEB-7A2EB2BBC031}"/>
    <cellStyle name="Percent 3 7 3 3 4 2" xfId="55169" xr:uid="{25DD58B1-AB32-429D-BB4F-0A4F908D319F}"/>
    <cellStyle name="Percent 3 7 3 3 5" xfId="55170" xr:uid="{5D16870F-12CE-48A3-8CA7-E4EDBB8AAF7A}"/>
    <cellStyle name="Percent 3 7 3 3 6" xfId="55162" xr:uid="{7424A11C-B3A4-42B5-A812-944E46502EA8}"/>
    <cellStyle name="Percent 3 7 3 3 7" xfId="34837" xr:uid="{52DDE589-A2CF-4135-AA22-6F02CDDA1E2E}"/>
    <cellStyle name="Percent 3 7 3 4" xfId="13381" xr:uid="{644151D9-1D5E-475B-BAF5-C8F4207CB1D5}"/>
    <cellStyle name="Percent 3 7 3 4 2" xfId="34844" xr:uid="{A650AA66-ED19-47AF-8D3F-F467D71E8D23}"/>
    <cellStyle name="Percent 3 7 3 4 2 2" xfId="34845" xr:uid="{5B97D93E-5CFA-4489-A07B-0FF99FF3BAEF}"/>
    <cellStyle name="Percent 3 7 3 4 2 2 2" xfId="55173" xr:uid="{6F7C778A-5DEC-4276-9552-48CC63F7611B}"/>
    <cellStyle name="Percent 3 7 3 4 2 3" xfId="55174" xr:uid="{7CD6BB7F-3195-46DA-9627-8FE662153D09}"/>
    <cellStyle name="Percent 3 7 3 4 2 4" xfId="55172" xr:uid="{B90E6BC1-ED61-4C7E-BB72-EDE793EFBF63}"/>
    <cellStyle name="Percent 3 7 3 4 3" xfId="34846" xr:uid="{508C0ADA-C589-4587-B279-5809AF7BDA39}"/>
    <cellStyle name="Percent 3 7 3 4 3 2" xfId="34847" xr:uid="{333579B3-4D3F-4A67-8839-2CB8A4B13C14}"/>
    <cellStyle name="Percent 3 7 3 4 3 2 2" xfId="55176" xr:uid="{063C872A-DE1D-4B50-A376-3B4A0016E372}"/>
    <cellStyle name="Percent 3 7 3 4 3 3" xfId="55177" xr:uid="{D79EFDB9-1170-40EA-801C-8A78F99588E4}"/>
    <cellStyle name="Percent 3 7 3 4 3 4" xfId="55175" xr:uid="{961E7CE4-EE1D-4791-AADA-3DCE7174F274}"/>
    <cellStyle name="Percent 3 7 3 4 4" xfId="34848" xr:uid="{16D30DD5-5D3E-4D26-AA31-3167AFC40380}"/>
    <cellStyle name="Percent 3 7 3 4 4 2" xfId="55178" xr:uid="{76C06C92-8B5F-4CE8-A2C9-07FD63F02C6A}"/>
    <cellStyle name="Percent 3 7 3 4 5" xfId="55179" xr:uid="{096E3FCA-D53E-498B-9F90-29428EF0E6F4}"/>
    <cellStyle name="Percent 3 7 3 4 6" xfId="55171" xr:uid="{6C6668EA-45B8-47C2-83F0-2E80A747014E}"/>
    <cellStyle name="Percent 3 7 3 4 7" xfId="34843" xr:uid="{5B248122-E2DE-49A8-A41F-9825BCE55088}"/>
    <cellStyle name="Percent 3 7 3 5" xfId="13382" xr:uid="{50775FC8-BBD5-4AB1-9C84-DBD932D1A7DB}"/>
    <cellStyle name="Percent 3 7 3 5 2" xfId="34850" xr:uid="{399D072B-9080-4A21-9517-886A80E0BCFC}"/>
    <cellStyle name="Percent 3 7 3 5 2 2" xfId="34851" xr:uid="{18FFA52A-80BE-43FA-8249-EF30C5C754F2}"/>
    <cellStyle name="Percent 3 7 3 5 2 2 2" xfId="55182" xr:uid="{3FB67768-AD84-40F2-8B8C-0EE52E2DC628}"/>
    <cellStyle name="Percent 3 7 3 5 2 3" xfId="55183" xr:uid="{EF2F0039-E548-4A43-B652-FBEDC870F319}"/>
    <cellStyle name="Percent 3 7 3 5 2 4" xfId="55181" xr:uid="{DB1781E9-7327-41CC-9011-26517455C2E7}"/>
    <cellStyle name="Percent 3 7 3 5 3" xfId="34852" xr:uid="{DF6017D8-032A-4D35-9BB1-BC722D7453CD}"/>
    <cellStyle name="Percent 3 7 3 5 3 2" xfId="34853" xr:uid="{3B3FEB98-2032-4F70-A4B0-291B7346FF18}"/>
    <cellStyle name="Percent 3 7 3 5 3 2 2" xfId="55185" xr:uid="{5D0CE6D9-423E-4B3D-A54C-0E7497DBBB02}"/>
    <cellStyle name="Percent 3 7 3 5 3 3" xfId="55186" xr:uid="{92CBC792-A654-4DE0-9B3C-117C18180346}"/>
    <cellStyle name="Percent 3 7 3 5 3 4" xfId="55184" xr:uid="{ECF7EFC1-2807-4A1D-A6D3-B28E1309C12C}"/>
    <cellStyle name="Percent 3 7 3 5 4" xfId="34854" xr:uid="{15264C71-A3AF-461D-9E4F-6F4825FBB21E}"/>
    <cellStyle name="Percent 3 7 3 5 4 2" xfId="34855" xr:uid="{02381C16-08A1-4602-B8EE-EDC55ACE7882}"/>
    <cellStyle name="Percent 3 7 3 5 4 2 2" xfId="55188" xr:uid="{93F46A1A-310C-476C-88FC-C6D7F907E3A4}"/>
    <cellStyle name="Percent 3 7 3 5 4 3" xfId="55189" xr:uid="{0DEFFED9-684E-45F5-8B82-F2269E130EA1}"/>
    <cellStyle name="Percent 3 7 3 5 4 4" xfId="55187" xr:uid="{0709CEE3-6831-458F-BC56-BF04FAB4BA01}"/>
    <cellStyle name="Percent 3 7 3 5 5" xfId="34856" xr:uid="{4BD45948-4101-44EE-A9EE-E4E771E6E7AB}"/>
    <cellStyle name="Percent 3 7 3 5 5 2" xfId="55190" xr:uid="{ECF0C82D-3C04-4AD5-97F3-01D7B561165E}"/>
    <cellStyle name="Percent 3 7 3 5 6" xfId="55191" xr:uid="{30582440-C351-4096-B83B-E8A3927E6AC1}"/>
    <cellStyle name="Percent 3 7 3 5 7" xfId="55180" xr:uid="{55C74F33-0865-46ED-86E0-F7AF9F562690}"/>
    <cellStyle name="Percent 3 7 3 5 8" xfId="34849" xr:uid="{7C0C98AB-0E14-4ABE-8D8A-F0CD9FB1F290}"/>
    <cellStyle name="Percent 3 7 3 6" xfId="13383" xr:uid="{12A3CFBC-6A75-41EC-8416-B2881BFDF64C}"/>
    <cellStyle name="Percent 3 7 3 6 2" xfId="34858" xr:uid="{4ABF2C6B-AD40-4182-80F8-A90B3A8B3120}"/>
    <cellStyle name="Percent 3 7 3 6 2 2" xfId="34859" xr:uid="{BDF83B00-F51F-4214-8228-11331A3611D2}"/>
    <cellStyle name="Percent 3 7 3 6 2 2 2" xfId="55194" xr:uid="{D0758EF8-52AB-43C4-9BFE-5C4705BFF76B}"/>
    <cellStyle name="Percent 3 7 3 6 2 3" xfId="55195" xr:uid="{143252E0-E202-4CA2-898C-192448870386}"/>
    <cellStyle name="Percent 3 7 3 6 2 4" xfId="55193" xr:uid="{3DC0A7A0-CC2C-4D2E-AB07-2EAB6201AF4D}"/>
    <cellStyle name="Percent 3 7 3 6 3" xfId="34860" xr:uid="{B38C9328-8617-4FF0-94D1-C70C447056C5}"/>
    <cellStyle name="Percent 3 7 3 6 3 2" xfId="34861" xr:uid="{48286481-F292-4724-82A1-38386A436355}"/>
    <cellStyle name="Percent 3 7 3 6 3 2 2" xfId="55197" xr:uid="{E91E37D1-D465-4BC6-9A60-3E7ABBD9E551}"/>
    <cellStyle name="Percent 3 7 3 6 3 3" xfId="55198" xr:uid="{410913A5-9509-49E7-B8CA-28400732CE21}"/>
    <cellStyle name="Percent 3 7 3 6 3 4" xfId="55196" xr:uid="{00ECBD7A-4940-4BEE-BFA0-7A67D34A97E5}"/>
    <cellStyle name="Percent 3 7 3 6 4" xfId="34862" xr:uid="{F2469E05-15C9-48A6-BFF3-6564DB443698}"/>
    <cellStyle name="Percent 3 7 3 6 4 2" xfId="55199" xr:uid="{3A8355E5-A7DB-4B8A-AF41-BDA6F14EA97F}"/>
    <cellStyle name="Percent 3 7 3 6 5" xfId="55200" xr:uid="{092E168C-5920-4ECA-A4A7-FACBD5F8907A}"/>
    <cellStyle name="Percent 3 7 3 6 6" xfId="55192" xr:uid="{EA1FB426-978E-4934-8862-9B14208B77A5}"/>
    <cellStyle name="Percent 3 7 3 6 7" xfId="34857" xr:uid="{58AC7224-8FEE-4EA3-8E7B-23697167486A}"/>
    <cellStyle name="Percent 3 7 3 7" xfId="15922" xr:uid="{8E05B4AA-6B19-4C9C-9456-402E8483C8A9}"/>
    <cellStyle name="Percent 3 7 3 7 2" xfId="34864" xr:uid="{D7CE0CC0-B0DD-483F-965C-AB9A6B4FCA02}"/>
    <cellStyle name="Percent 3 7 3 7 2 2" xfId="55202" xr:uid="{F6D32973-BEEB-496F-99B3-AF4BE1BB430F}"/>
    <cellStyle name="Percent 3 7 3 7 3" xfId="55203" xr:uid="{52DF343E-60DE-4A43-83A9-77731DD00AAF}"/>
    <cellStyle name="Percent 3 7 3 7 4" xfId="55201" xr:uid="{5743CCC3-54A1-4CDD-A81D-218BAA83CC9A}"/>
    <cellStyle name="Percent 3 7 3 7 5" xfId="34863" xr:uid="{E89694EC-CA5A-472B-AA8B-176BAC9A2123}"/>
    <cellStyle name="Percent 3 7 3 8" xfId="19138" xr:uid="{4DAB2CE1-3010-4D11-A691-5D311DB6B341}"/>
    <cellStyle name="Percent 3 7 3 8 2" xfId="34866" xr:uid="{44899599-8661-4C81-8EC7-71B6C67F5197}"/>
    <cellStyle name="Percent 3 7 3 8 2 2" xfId="55205" xr:uid="{0BAC3E92-32AC-42D0-8E29-F9800E5F15A0}"/>
    <cellStyle name="Percent 3 7 3 8 3" xfId="55206" xr:uid="{A26D74EC-BAF4-4024-9DB6-D0B2B813D01C}"/>
    <cellStyle name="Percent 3 7 3 8 4" xfId="55204" xr:uid="{0EDF8DC8-219A-456D-B438-F5EB46E9CF74}"/>
    <cellStyle name="Percent 3 7 3 8 5" xfId="34865" xr:uid="{9F5A7DD4-D78A-4FEC-A44D-B01780559000}"/>
    <cellStyle name="Percent 3 7 3 9" xfId="11948" xr:uid="{FAA92DB6-D65F-4D9D-9254-B37D3DB8C5CF}"/>
    <cellStyle name="Percent 3 7 3 9 2" xfId="34868" xr:uid="{B4604383-BB4F-4C46-A0E6-B58A0E49B666}"/>
    <cellStyle name="Percent 3 7 3 9 2 2" xfId="55208" xr:uid="{0D4E54CA-E0BB-44F9-BD36-DF7CAEA6DBEC}"/>
    <cellStyle name="Percent 3 7 3 9 3" xfId="55209" xr:uid="{DBEAF5E6-2CDA-4641-9243-B2473EA18A19}"/>
    <cellStyle name="Percent 3 7 3 9 4" xfId="55207" xr:uid="{26A9E531-CD3A-4B2D-9B07-888AF8CA9DCA}"/>
    <cellStyle name="Percent 3 7 3 9 5" xfId="34867" xr:uid="{CF77A473-9D7A-4696-86FE-7D9523262B1D}"/>
    <cellStyle name="Percent 3 7 30" xfId="54625" xr:uid="{1E42DBCB-592D-49C8-BDDE-A47CFF8113AC}"/>
    <cellStyle name="Percent 3 7 4" xfId="6986" xr:uid="{23C762C5-D857-4AF3-998F-A76C791ED424}"/>
    <cellStyle name="Percent 3 7 4 10" xfId="34870" xr:uid="{BF1D1564-862E-4D13-A840-A3D142A70B36}"/>
    <cellStyle name="Percent 3 7 4 10 2" xfId="55211" xr:uid="{86CCC243-4C4B-422F-8316-6F0A3733F0B4}"/>
    <cellStyle name="Percent 3 7 4 11" xfId="34871" xr:uid="{1A73C8BE-5799-4544-A17A-C65F45213A10}"/>
    <cellStyle name="Percent 3 7 4 11 2" xfId="55212" xr:uid="{0DCD4C70-4A4D-4398-8C18-152A9FC46B7E}"/>
    <cellStyle name="Percent 3 7 4 12" xfId="34869" xr:uid="{176CD3E9-02B6-4C54-BA54-1BE67BBAEE75}"/>
    <cellStyle name="Percent 3 7 4 12 2" xfId="55213" xr:uid="{6A6D620C-BAA7-4589-A3AF-838D54DB9A9D}"/>
    <cellStyle name="Percent 3 7 4 13" xfId="55214" xr:uid="{DFA1ADE9-2F4C-42B3-9D0E-E3B87F12BACF}"/>
    <cellStyle name="Percent 3 7 4 14" xfId="55215" xr:uid="{2B9C0081-53B3-4C58-A553-158718A91A40}"/>
    <cellStyle name="Percent 3 7 4 15" xfId="55216" xr:uid="{2C71BDDC-85A1-472B-8E10-2D6F5D6FFBE4}"/>
    <cellStyle name="Percent 3 7 4 16" xfId="55210" xr:uid="{7C05E542-5464-427A-86F2-9C05FD255E86}"/>
    <cellStyle name="Percent 3 7 4 2" xfId="13384" xr:uid="{2EAEDA80-B82F-43CC-A0D7-0412CFB9E8DC}"/>
    <cellStyle name="Percent 3 7 4 2 2" xfId="34873" xr:uid="{FBF70BBF-2EC9-4C3D-B71E-8E8E233129FD}"/>
    <cellStyle name="Percent 3 7 4 2 2 2" xfId="34874" xr:uid="{922EAC84-1F12-4948-9622-D842C6D14DF7}"/>
    <cellStyle name="Percent 3 7 4 2 2 2 2" xfId="55219" xr:uid="{ADC5D979-0A0E-4008-AA23-20A7987B7471}"/>
    <cellStyle name="Percent 3 7 4 2 2 3" xfId="55220" xr:uid="{D78C8B07-D06B-4353-B0E9-B6E416E89852}"/>
    <cellStyle name="Percent 3 7 4 2 2 4" xfId="55218" xr:uid="{269BB078-F395-4099-AC76-9EAF85536791}"/>
    <cellStyle name="Percent 3 7 4 2 3" xfId="34875" xr:uid="{0597F5B3-DF6A-461E-B6E0-A946DF064EE0}"/>
    <cellStyle name="Percent 3 7 4 2 3 2" xfId="34876" xr:uid="{2A9D3324-ECCB-48CC-A1E4-E142C9447065}"/>
    <cellStyle name="Percent 3 7 4 2 3 2 2" xfId="55222" xr:uid="{BA92D338-448F-4D99-A112-71099B40D41F}"/>
    <cellStyle name="Percent 3 7 4 2 3 3" xfId="55223" xr:uid="{8CED99C3-ACAE-4D1D-A45B-070D9C48ADA5}"/>
    <cellStyle name="Percent 3 7 4 2 3 4" xfId="55221" xr:uid="{424C3814-498D-459D-872F-6D1B7A017CED}"/>
    <cellStyle name="Percent 3 7 4 2 4" xfId="34877" xr:uid="{0D65F753-9753-46DA-ACE3-C694CCBF9F33}"/>
    <cellStyle name="Percent 3 7 4 2 4 2" xfId="55224" xr:uid="{EDC53DF6-FA9F-4979-99F1-32E4305EAE4B}"/>
    <cellStyle name="Percent 3 7 4 2 5" xfId="34878" xr:uid="{9F16E5EB-E3BD-4C56-9217-CBF2264FE306}"/>
    <cellStyle name="Percent 3 7 4 2 5 2" xfId="55225" xr:uid="{1DBCDB53-3284-4169-8B4F-07A1E55AC1F8}"/>
    <cellStyle name="Percent 3 7 4 2 6" xfId="55226" xr:uid="{1DA9FCA4-5A59-4C00-A255-8C932BFB7BBD}"/>
    <cellStyle name="Percent 3 7 4 2 7" xfId="55217" xr:uid="{1422CDC0-375D-4124-A1F0-AB1E371816E1}"/>
    <cellStyle name="Percent 3 7 4 2 8" xfId="34872" xr:uid="{3DBFBE08-43AC-4050-9DE8-51AED918385E}"/>
    <cellStyle name="Percent 3 7 4 3" xfId="13385" xr:uid="{E55177C4-CD1F-43EB-9D8A-41B89C07B836}"/>
    <cellStyle name="Percent 3 7 4 3 2" xfId="34880" xr:uid="{052F42B6-5257-41DE-A792-046A5E713577}"/>
    <cellStyle name="Percent 3 7 4 3 2 2" xfId="34881" xr:uid="{A87A0212-1C2B-483B-8BA3-DB19F4E812FB}"/>
    <cellStyle name="Percent 3 7 4 3 2 2 2" xfId="55229" xr:uid="{6F4113BB-CAB9-4D86-80FF-03D5233D6E56}"/>
    <cellStyle name="Percent 3 7 4 3 2 3" xfId="55230" xr:uid="{FA81317A-DB3D-451E-AF70-828B37859EED}"/>
    <cellStyle name="Percent 3 7 4 3 2 4" xfId="55228" xr:uid="{E9264105-8211-452E-B67E-08D76E7D4572}"/>
    <cellStyle name="Percent 3 7 4 3 3" xfId="34882" xr:uid="{F4493E35-1B45-48A0-A5D3-1C6BCE068E7F}"/>
    <cellStyle name="Percent 3 7 4 3 3 2" xfId="34883" xr:uid="{57854E21-52C1-4AC8-9380-A6AAB8024223}"/>
    <cellStyle name="Percent 3 7 4 3 3 2 2" xfId="55232" xr:uid="{AAC6EC58-F8C0-491A-9FF7-5CEE85394BD6}"/>
    <cellStyle name="Percent 3 7 4 3 3 3" xfId="55233" xr:uid="{E490EBEC-FD9B-4215-BA33-56948286DB52}"/>
    <cellStyle name="Percent 3 7 4 3 3 4" xfId="55231" xr:uid="{2AD2A85B-229F-42A1-AF10-A6D24A7A28E8}"/>
    <cellStyle name="Percent 3 7 4 3 4" xfId="34884" xr:uid="{DA2D54CD-2BAD-4D31-A5CC-775D709E30BA}"/>
    <cellStyle name="Percent 3 7 4 3 4 2" xfId="55234" xr:uid="{66FB89EB-BC9C-4609-988B-B2B0B1D2D1ED}"/>
    <cellStyle name="Percent 3 7 4 3 5" xfId="55235" xr:uid="{8635A299-0654-40B5-B2A3-C8D9D48F1EE7}"/>
    <cellStyle name="Percent 3 7 4 3 6" xfId="55227" xr:uid="{CAB9971D-EB58-4EE3-BD04-BFCCCD8B2887}"/>
    <cellStyle name="Percent 3 7 4 3 7" xfId="34879" xr:uid="{C6556F37-B554-4BE6-9A3D-CA71D4B129F7}"/>
    <cellStyle name="Percent 3 7 4 4" xfId="13386" xr:uid="{E9F14861-C7B5-474A-83A9-AA46E8EF4328}"/>
    <cellStyle name="Percent 3 7 4 4 2" xfId="34886" xr:uid="{8AF384CC-F5D8-485B-A695-F9CA5DF95A1A}"/>
    <cellStyle name="Percent 3 7 4 4 2 2" xfId="34887" xr:uid="{09CC0B21-71EB-4497-801C-1FBCA95D51E2}"/>
    <cellStyle name="Percent 3 7 4 4 2 2 2" xfId="55238" xr:uid="{62CC6A46-19F5-42B2-9E20-27D9EA0C76CE}"/>
    <cellStyle name="Percent 3 7 4 4 2 3" xfId="55239" xr:uid="{D0BAA2C2-6AC1-48C8-8FB5-70FCBADFA0D9}"/>
    <cellStyle name="Percent 3 7 4 4 2 4" xfId="55237" xr:uid="{DDBB9E74-7E15-41A1-BDEA-80C740EDF196}"/>
    <cellStyle name="Percent 3 7 4 4 3" xfId="34888" xr:uid="{C229D808-F347-4615-9D3D-32A858A33FED}"/>
    <cellStyle name="Percent 3 7 4 4 3 2" xfId="34889" xr:uid="{C851744C-3EEE-4BD0-80CB-DD292B61B1B6}"/>
    <cellStyle name="Percent 3 7 4 4 3 2 2" xfId="55241" xr:uid="{323FD03F-3056-4772-BE2B-C1F9B16A735D}"/>
    <cellStyle name="Percent 3 7 4 4 3 3" xfId="55242" xr:uid="{BE354DF0-5330-4D67-AB28-B8552C5977A4}"/>
    <cellStyle name="Percent 3 7 4 4 3 4" xfId="55240" xr:uid="{8D75BE13-E21C-4891-9640-96627CCD9099}"/>
    <cellStyle name="Percent 3 7 4 4 4" xfId="34890" xr:uid="{7316D9EE-B282-4A5C-9BC6-1B43C47F65C8}"/>
    <cellStyle name="Percent 3 7 4 4 4 2" xfId="55243" xr:uid="{F55C4BDA-611C-4F37-8716-965EE9DFBEAD}"/>
    <cellStyle name="Percent 3 7 4 4 5" xfId="55244" xr:uid="{DA0252F3-2A6C-4EA1-9F3E-5F10A2CB9F29}"/>
    <cellStyle name="Percent 3 7 4 4 6" xfId="55236" xr:uid="{3D4F3048-A01D-46A0-9613-B92C623819C9}"/>
    <cellStyle name="Percent 3 7 4 4 7" xfId="34885" xr:uid="{8355D2D2-B97D-4BBF-B702-D8C251D684E1}"/>
    <cellStyle name="Percent 3 7 4 5" xfId="13387" xr:uid="{311B6E94-7288-44EA-AF43-67F7A7AAE4E5}"/>
    <cellStyle name="Percent 3 7 4 5 2" xfId="34892" xr:uid="{01DCB620-9BAF-4B99-9B8E-F38117C90DA4}"/>
    <cellStyle name="Percent 3 7 4 5 2 2" xfId="34893" xr:uid="{9835625E-A4A8-47B0-BED7-89CB75021567}"/>
    <cellStyle name="Percent 3 7 4 5 2 2 2" xfId="55247" xr:uid="{7901AA5E-03B5-433C-9E7F-5304DE969165}"/>
    <cellStyle name="Percent 3 7 4 5 2 3" xfId="55248" xr:uid="{280A678E-4B20-4F8F-8597-E112CB6806FB}"/>
    <cellStyle name="Percent 3 7 4 5 2 4" xfId="55246" xr:uid="{CD74607F-FCED-45C2-8600-3BE875BDE29A}"/>
    <cellStyle name="Percent 3 7 4 5 3" xfId="34894" xr:uid="{59FCC18C-6292-4CE1-B028-F8977703451B}"/>
    <cellStyle name="Percent 3 7 4 5 3 2" xfId="34895" xr:uid="{9D911019-B0A0-44B5-BDAB-71E76F5E04DF}"/>
    <cellStyle name="Percent 3 7 4 5 3 2 2" xfId="55250" xr:uid="{307E31E5-F6CC-4708-9730-2EF96C497F63}"/>
    <cellStyle name="Percent 3 7 4 5 3 3" xfId="55251" xr:uid="{D1944CC7-7005-4F60-A3B7-FB200A588FA4}"/>
    <cellStyle name="Percent 3 7 4 5 3 4" xfId="55249" xr:uid="{948AD2DA-DAE4-4D55-B295-5C2BE0424BEE}"/>
    <cellStyle name="Percent 3 7 4 5 4" xfId="34896" xr:uid="{5F3A0459-2C31-4781-AB56-AA1F770372C0}"/>
    <cellStyle name="Percent 3 7 4 5 4 2" xfId="34897" xr:uid="{37D5CF9C-D537-4590-8AE7-01ABC99BB0A5}"/>
    <cellStyle name="Percent 3 7 4 5 4 2 2" xfId="55253" xr:uid="{E0A8E48F-0500-4EE0-A9BB-54B77C9F98BF}"/>
    <cellStyle name="Percent 3 7 4 5 4 3" xfId="55254" xr:uid="{82CD6F6D-77B8-4C06-AAF4-D621207BB0D0}"/>
    <cellStyle name="Percent 3 7 4 5 4 4" xfId="55252" xr:uid="{C0748A63-4394-4F57-A02B-99D9250B95A6}"/>
    <cellStyle name="Percent 3 7 4 5 5" xfId="34898" xr:uid="{90D021AB-C61E-47DA-895A-673DC20A237C}"/>
    <cellStyle name="Percent 3 7 4 5 5 2" xfId="55255" xr:uid="{C38F3213-8A7E-4810-ADC1-35601D158D13}"/>
    <cellStyle name="Percent 3 7 4 5 6" xfId="55256" xr:uid="{2A0780CA-00F4-4492-97D9-297C7339896E}"/>
    <cellStyle name="Percent 3 7 4 5 7" xfId="55245" xr:uid="{347B82CF-58CC-4F24-900C-126422AB9DE7}"/>
    <cellStyle name="Percent 3 7 4 5 8" xfId="34891" xr:uid="{A5642F42-14EC-4B77-8B9E-0188D8D9BCA5}"/>
    <cellStyle name="Percent 3 7 4 6" xfId="13388" xr:uid="{4130EC44-F38A-45CA-B170-D149887E5E04}"/>
    <cellStyle name="Percent 3 7 4 6 2" xfId="34900" xr:uid="{E67FE57B-C92B-4EAB-AD28-37390CB19D8E}"/>
    <cellStyle name="Percent 3 7 4 6 2 2" xfId="34901" xr:uid="{1DEF1827-C492-4F1A-B234-1C146CC18196}"/>
    <cellStyle name="Percent 3 7 4 6 2 2 2" xfId="55259" xr:uid="{60F8CBD4-683F-4537-8A44-51D2889684A7}"/>
    <cellStyle name="Percent 3 7 4 6 2 3" xfId="55260" xr:uid="{9FD0F831-2820-4786-A260-13210C81A875}"/>
    <cellStyle name="Percent 3 7 4 6 2 4" xfId="55258" xr:uid="{39877BEC-9127-44E5-B614-D124BC578D7B}"/>
    <cellStyle name="Percent 3 7 4 6 3" xfId="34902" xr:uid="{78E3C5BD-D50F-4BD0-955E-D859159360C7}"/>
    <cellStyle name="Percent 3 7 4 6 3 2" xfId="34903" xr:uid="{5496E8C6-0488-451C-85FA-51DAE53B0348}"/>
    <cellStyle name="Percent 3 7 4 6 3 2 2" xfId="55262" xr:uid="{C853F357-B2C1-4DC1-8659-3BE367C86761}"/>
    <cellStyle name="Percent 3 7 4 6 3 3" xfId="55263" xr:uid="{09B8CD87-6994-4FC2-9560-334FD56119F9}"/>
    <cellStyle name="Percent 3 7 4 6 3 4" xfId="55261" xr:uid="{861A25F3-3C37-4A18-B8E8-9CE052727B48}"/>
    <cellStyle name="Percent 3 7 4 6 4" xfId="34904" xr:uid="{F8D03C4A-291F-4CAD-B51C-6E9265814E5B}"/>
    <cellStyle name="Percent 3 7 4 6 4 2" xfId="55264" xr:uid="{F603695D-73EC-466E-9C46-AF08C4FC711F}"/>
    <cellStyle name="Percent 3 7 4 6 5" xfId="55265" xr:uid="{30D1DB38-C576-46FD-AF53-C81F6AC925C9}"/>
    <cellStyle name="Percent 3 7 4 6 6" xfId="55257" xr:uid="{7DF9E673-EBAF-4F7D-9732-37C98986095A}"/>
    <cellStyle name="Percent 3 7 4 6 7" xfId="34899" xr:uid="{7A8F35D8-3E5F-4BFB-BF95-8276F55E4FB7}"/>
    <cellStyle name="Percent 3 7 4 7" xfId="15923" xr:uid="{A334BC5C-65D7-49DE-A9EA-6166347020A2}"/>
    <cellStyle name="Percent 3 7 4 7 2" xfId="34906" xr:uid="{83DDF3CF-408C-4F0F-BD4F-4AEA323A29FC}"/>
    <cellStyle name="Percent 3 7 4 7 2 2" xfId="55267" xr:uid="{2518753F-B000-45E8-A3A8-D4A82DAE4A8A}"/>
    <cellStyle name="Percent 3 7 4 7 3" xfId="55268" xr:uid="{7684E743-909B-49F5-8F87-A0ACD4CB723E}"/>
    <cellStyle name="Percent 3 7 4 7 4" xfId="55266" xr:uid="{C97D5F5D-F0E2-483C-9132-7E1B5C48EC6D}"/>
    <cellStyle name="Percent 3 7 4 7 5" xfId="34905" xr:uid="{9CB627D8-4530-4A74-A1BB-4D3CE11D97B9}"/>
    <cellStyle name="Percent 3 7 4 8" xfId="16629" xr:uid="{E7EFB951-2223-4A44-97A9-AB1922F71557}"/>
    <cellStyle name="Percent 3 7 4 8 2" xfId="34908" xr:uid="{B89E94C3-7765-4597-8C7A-88A9DEE3F6E0}"/>
    <cellStyle name="Percent 3 7 4 8 2 2" xfId="55270" xr:uid="{939C0932-0745-471E-9E44-7F1164CB668C}"/>
    <cellStyle name="Percent 3 7 4 8 3" xfId="55271" xr:uid="{57104CBC-E7D0-4034-B0F8-001FBA9BE1E3}"/>
    <cellStyle name="Percent 3 7 4 8 4" xfId="55269" xr:uid="{4A894608-46AA-43D1-864C-80D8DF5DD8F7}"/>
    <cellStyle name="Percent 3 7 4 8 5" xfId="34907" xr:uid="{6D3494DF-2128-4B04-A5D8-4BB4230F942D}"/>
    <cellStyle name="Percent 3 7 4 9" xfId="11949" xr:uid="{A3B51AD1-5727-4F0B-9156-EB909CDBA8E9}"/>
    <cellStyle name="Percent 3 7 4 9 2" xfId="34910" xr:uid="{5947D633-CB91-4603-AF86-FE52A4611AA6}"/>
    <cellStyle name="Percent 3 7 4 9 2 2" xfId="55273" xr:uid="{D17EDBA6-C484-422F-BC1C-AC6184BA9E1B}"/>
    <cellStyle name="Percent 3 7 4 9 3" xfId="55274" xr:uid="{BA699750-3F47-47FF-8678-938F93D24709}"/>
    <cellStyle name="Percent 3 7 4 9 4" xfId="55272" xr:uid="{486203B7-EB34-4443-A337-BC0B60DD4981}"/>
    <cellStyle name="Percent 3 7 4 9 5" xfId="34909" xr:uid="{81F44A38-4B7B-4215-90E7-1D346F043AAF}"/>
    <cellStyle name="Percent 3 7 5" xfId="6987" xr:uid="{A1940964-8525-4D01-9B45-58149F37C38E}"/>
    <cellStyle name="Percent 3 7 5 10" xfId="34912" xr:uid="{5AF01DE3-DAB2-4668-8C2C-F8D5B8E3E434}"/>
    <cellStyle name="Percent 3 7 5 10 2" xfId="55276" xr:uid="{715DE462-0ED0-4791-9325-DE31FC861EDD}"/>
    <cellStyle name="Percent 3 7 5 11" xfId="34913" xr:uid="{6967FF83-6C7C-49D8-B170-F349234FFC70}"/>
    <cellStyle name="Percent 3 7 5 11 2" xfId="55277" xr:uid="{4EAD636A-CFBE-41B9-A4F9-F1D3B64A097E}"/>
    <cellStyle name="Percent 3 7 5 12" xfId="34911" xr:uid="{BE5C9A8C-3DD6-4147-A66D-5144226F247C}"/>
    <cellStyle name="Percent 3 7 5 12 2" xfId="55278" xr:uid="{30B653C4-C214-406E-89BE-DD5A770BD813}"/>
    <cellStyle name="Percent 3 7 5 13" xfId="55279" xr:uid="{E1922998-2A21-48AE-9101-6235BAD714BA}"/>
    <cellStyle name="Percent 3 7 5 14" xfId="55280" xr:uid="{C1315ECA-AFF8-437E-A81F-8B28E1BB2F04}"/>
    <cellStyle name="Percent 3 7 5 15" xfId="55281" xr:uid="{A2C09BA8-6932-440B-BE7E-4EB3244109F8}"/>
    <cellStyle name="Percent 3 7 5 16" xfId="55275" xr:uid="{72358E02-191F-4928-A181-2B9BEDCD38B2}"/>
    <cellStyle name="Percent 3 7 5 2" xfId="13389" xr:uid="{29E1C1D4-54E6-4BA5-B080-11377C22B16D}"/>
    <cellStyle name="Percent 3 7 5 2 2" xfId="34915" xr:uid="{AE74B601-6928-4CC3-B3D4-2CA90FD0B5F5}"/>
    <cellStyle name="Percent 3 7 5 2 2 2" xfId="34916" xr:uid="{034AEEE9-444C-45E0-A9C4-F1F756442572}"/>
    <cellStyle name="Percent 3 7 5 2 2 2 2" xfId="55284" xr:uid="{EDF35AB8-6606-4AA3-8371-22BA48B8B1E7}"/>
    <cellStyle name="Percent 3 7 5 2 2 3" xfId="55285" xr:uid="{DAE5F196-2FFD-424C-BFD5-D7871F9A73A5}"/>
    <cellStyle name="Percent 3 7 5 2 2 4" xfId="55283" xr:uid="{EC8537C1-4FE6-48C4-B6DB-D07A94F16611}"/>
    <cellStyle name="Percent 3 7 5 2 3" xfId="34917" xr:uid="{6BCCB4A1-F069-4DE1-AFC2-259D5E471ED6}"/>
    <cellStyle name="Percent 3 7 5 2 3 2" xfId="34918" xr:uid="{FB934C71-C399-41B1-95D6-B9B934B959E5}"/>
    <cellStyle name="Percent 3 7 5 2 3 2 2" xfId="55287" xr:uid="{C7D3832C-74DE-4974-93C9-74503A7FDD0D}"/>
    <cellStyle name="Percent 3 7 5 2 3 3" xfId="55288" xr:uid="{5DF80EDF-CBDA-4DB1-8EB4-58C27CF89457}"/>
    <cellStyle name="Percent 3 7 5 2 3 4" xfId="55286" xr:uid="{A880798E-2330-4AF6-86F3-E99F1E7AD655}"/>
    <cellStyle name="Percent 3 7 5 2 4" xfId="34919" xr:uid="{142CDEE4-B6EA-44E5-A91E-1781D28417DC}"/>
    <cellStyle name="Percent 3 7 5 2 4 2" xfId="55289" xr:uid="{3DA2E50A-1E55-472F-B8E2-07B585BD3078}"/>
    <cellStyle name="Percent 3 7 5 2 5" xfId="34920" xr:uid="{ABDFA7A3-6E1E-4C6D-BF2B-4612E1395658}"/>
    <cellStyle name="Percent 3 7 5 2 5 2" xfId="55290" xr:uid="{494FA061-B979-4B0B-A6AD-7B96978A8700}"/>
    <cellStyle name="Percent 3 7 5 2 6" xfId="55291" xr:uid="{F86063BA-238C-4B62-B3FD-B8751A7490FC}"/>
    <cellStyle name="Percent 3 7 5 2 7" xfId="55282" xr:uid="{EE43C332-DE74-4757-970C-409AB38AD053}"/>
    <cellStyle name="Percent 3 7 5 2 8" xfId="34914" xr:uid="{D92894DC-9740-4B27-ABA6-FBEEE6786720}"/>
    <cellStyle name="Percent 3 7 5 3" xfId="13390" xr:uid="{714F9B77-D4E3-4B9A-9036-69DF97BCC57C}"/>
    <cellStyle name="Percent 3 7 5 3 2" xfId="34922" xr:uid="{6ED86AF1-32B0-4382-94A2-B3D57DE681EE}"/>
    <cellStyle name="Percent 3 7 5 3 2 2" xfId="34923" xr:uid="{C93D15BA-3BEF-4572-957B-1CE0042B14FA}"/>
    <cellStyle name="Percent 3 7 5 3 2 2 2" xfId="55294" xr:uid="{E9AA6113-6E0E-4831-A3E3-C1F692FFA613}"/>
    <cellStyle name="Percent 3 7 5 3 2 3" xfId="55295" xr:uid="{37EB81F3-5279-407D-94BF-8640D023C5A7}"/>
    <cellStyle name="Percent 3 7 5 3 2 4" xfId="55293" xr:uid="{AA8AAC6E-56D9-4933-85AF-289F3F140F39}"/>
    <cellStyle name="Percent 3 7 5 3 3" xfId="34924" xr:uid="{1862BED1-2F94-460F-B710-B2A49E6A3B7D}"/>
    <cellStyle name="Percent 3 7 5 3 3 2" xfId="34925" xr:uid="{885DB541-F847-41AE-B33A-228960EA6ACB}"/>
    <cellStyle name="Percent 3 7 5 3 3 2 2" xfId="55297" xr:uid="{8A2FFD4F-D756-45FD-AC1F-9858B5726150}"/>
    <cellStyle name="Percent 3 7 5 3 3 3" xfId="55298" xr:uid="{7C58D9D3-D60A-4E15-B959-31A308FE8883}"/>
    <cellStyle name="Percent 3 7 5 3 3 4" xfId="55296" xr:uid="{894D0A25-D60E-4975-A147-46432AB0D443}"/>
    <cellStyle name="Percent 3 7 5 3 4" xfId="34926" xr:uid="{5988DA9B-A4B1-4183-AACC-17E8CE0CFB13}"/>
    <cellStyle name="Percent 3 7 5 3 4 2" xfId="55299" xr:uid="{0159B544-C71D-475B-A9D6-6EDD332CC567}"/>
    <cellStyle name="Percent 3 7 5 3 5" xfId="55300" xr:uid="{30425C6E-826C-48EE-B933-95D43F64175D}"/>
    <cellStyle name="Percent 3 7 5 3 6" xfId="55292" xr:uid="{868D6AB9-4045-4AD0-926A-50F4A59B0EE3}"/>
    <cellStyle name="Percent 3 7 5 3 7" xfId="34921" xr:uid="{164CE1C0-5D69-4C6F-8620-D85B8B92EA9F}"/>
    <cellStyle name="Percent 3 7 5 4" xfId="13391" xr:uid="{226794C6-D523-4D84-8684-0F93E80950A3}"/>
    <cellStyle name="Percent 3 7 5 4 2" xfId="34928" xr:uid="{71805804-E6B4-4170-AA71-17EB8B44A6EE}"/>
    <cellStyle name="Percent 3 7 5 4 2 2" xfId="34929" xr:uid="{6E2C591F-F57C-4138-8498-7755AC3A4083}"/>
    <cellStyle name="Percent 3 7 5 4 2 2 2" xfId="55303" xr:uid="{E2F7F735-05F9-4560-9BDF-B4BF0CF98484}"/>
    <cellStyle name="Percent 3 7 5 4 2 3" xfId="55304" xr:uid="{ABEB0AB5-1A0E-4D2A-AA3A-4A26552CE607}"/>
    <cellStyle name="Percent 3 7 5 4 2 4" xfId="55302" xr:uid="{242999D3-B2F4-46CE-9B5D-218B086557DA}"/>
    <cellStyle name="Percent 3 7 5 4 3" xfId="34930" xr:uid="{C5740DE3-6F54-44B4-9E48-85DFC60DF6D3}"/>
    <cellStyle name="Percent 3 7 5 4 3 2" xfId="34931" xr:uid="{8A8C6453-2647-4222-BFD4-980870515E64}"/>
    <cellStyle name="Percent 3 7 5 4 3 2 2" xfId="55306" xr:uid="{5F60F34B-E6FC-46BF-A138-01627037B316}"/>
    <cellStyle name="Percent 3 7 5 4 3 3" xfId="55307" xr:uid="{1B8C20FD-D516-478B-9812-6449AB188F66}"/>
    <cellStyle name="Percent 3 7 5 4 3 4" xfId="55305" xr:uid="{7D6EEB83-78D1-45D8-9C59-7F5BF4569174}"/>
    <cellStyle name="Percent 3 7 5 4 4" xfId="34932" xr:uid="{388A759F-73D4-4AE0-95CD-7F0510A32243}"/>
    <cellStyle name="Percent 3 7 5 4 4 2" xfId="55308" xr:uid="{9BE0679F-AC0E-4180-A63F-A0C376E3E068}"/>
    <cellStyle name="Percent 3 7 5 4 5" xfId="55309" xr:uid="{31732133-5973-4AE4-8489-AA0A42AB5123}"/>
    <cellStyle name="Percent 3 7 5 4 6" xfId="55301" xr:uid="{1A6FE37F-1381-49CF-AC9D-68B71BC5D6D5}"/>
    <cellStyle name="Percent 3 7 5 4 7" xfId="34927" xr:uid="{D56EA6DC-1681-46BD-A45D-A5CC0B5BD2B6}"/>
    <cellStyle name="Percent 3 7 5 5" xfId="13392" xr:uid="{5A3F0353-A937-407E-861A-C3FF48C58640}"/>
    <cellStyle name="Percent 3 7 5 5 2" xfId="34934" xr:uid="{E713FB73-0766-46BF-8EB9-FAD92F4BC7A3}"/>
    <cellStyle name="Percent 3 7 5 5 2 2" xfId="34935" xr:uid="{B6EFE091-FF30-4CAF-BB56-8E47CEE44A4D}"/>
    <cellStyle name="Percent 3 7 5 5 2 2 2" xfId="55312" xr:uid="{339B054A-5949-4432-BE41-775916F8B662}"/>
    <cellStyle name="Percent 3 7 5 5 2 3" xfId="55313" xr:uid="{4316D7C4-D182-4E14-9618-75EA5338FE64}"/>
    <cellStyle name="Percent 3 7 5 5 2 4" xfId="55311" xr:uid="{1E252588-D1D1-4109-A8DD-8073B35288D8}"/>
    <cellStyle name="Percent 3 7 5 5 3" xfId="34936" xr:uid="{5C815A57-426B-454E-9554-C8D19561EE9F}"/>
    <cellStyle name="Percent 3 7 5 5 3 2" xfId="34937" xr:uid="{89C76DF6-EB39-4A1E-8523-AC9C8DA411D0}"/>
    <cellStyle name="Percent 3 7 5 5 3 2 2" xfId="55315" xr:uid="{981195EC-2DFC-4044-A07A-D49C1339489F}"/>
    <cellStyle name="Percent 3 7 5 5 3 3" xfId="55316" xr:uid="{D5D812CF-36B6-4DB4-A327-F6BA31D88D3D}"/>
    <cellStyle name="Percent 3 7 5 5 3 4" xfId="55314" xr:uid="{76D5A89B-D493-4383-92E8-68F54EFAF0B0}"/>
    <cellStyle name="Percent 3 7 5 5 4" xfId="34938" xr:uid="{1D1CDE46-6AFA-42D9-82B6-4CB7E4772D2B}"/>
    <cellStyle name="Percent 3 7 5 5 4 2" xfId="34939" xr:uid="{A058FAD0-3DA6-4D37-98B5-8C39A78DED20}"/>
    <cellStyle name="Percent 3 7 5 5 4 2 2" xfId="55318" xr:uid="{A6AC52CB-0A14-49B3-AFF1-958CD8B85316}"/>
    <cellStyle name="Percent 3 7 5 5 4 3" xfId="55319" xr:uid="{163054EE-B698-4622-996C-395058390502}"/>
    <cellStyle name="Percent 3 7 5 5 4 4" xfId="55317" xr:uid="{4D251C60-D854-4D72-B9CB-A260D6F53D24}"/>
    <cellStyle name="Percent 3 7 5 5 5" xfId="34940" xr:uid="{3C9AAB3B-1378-4612-845E-1AC3083B2027}"/>
    <cellStyle name="Percent 3 7 5 5 5 2" xfId="55320" xr:uid="{78331132-575D-44CF-8795-FA8D73C9FC1E}"/>
    <cellStyle name="Percent 3 7 5 5 6" xfId="55321" xr:uid="{B89CB2CF-9694-4328-9D1C-5B44215F9549}"/>
    <cellStyle name="Percent 3 7 5 5 7" xfId="55310" xr:uid="{F4E064FC-FC74-4001-AA19-8B8F2B3AF4BF}"/>
    <cellStyle name="Percent 3 7 5 5 8" xfId="34933" xr:uid="{1678E3D1-B72F-4EFF-92BA-404F2C7018BC}"/>
    <cellStyle name="Percent 3 7 5 6" xfId="13393" xr:uid="{FE6293DD-E0FA-4BE1-9401-7300473ED206}"/>
    <cellStyle name="Percent 3 7 5 6 2" xfId="34942" xr:uid="{160BA5A6-481D-4708-B7DD-4926CF03618C}"/>
    <cellStyle name="Percent 3 7 5 6 2 2" xfId="34943" xr:uid="{BEE4B558-8D43-4F80-AA6E-6E7E7323EB62}"/>
    <cellStyle name="Percent 3 7 5 6 2 2 2" xfId="55324" xr:uid="{4DE43085-0DBB-4004-94D5-DA28C8B2D1CD}"/>
    <cellStyle name="Percent 3 7 5 6 2 3" xfId="55325" xr:uid="{3D504B70-43CD-4C27-BE5C-593CD49AF350}"/>
    <cellStyle name="Percent 3 7 5 6 2 4" xfId="55323" xr:uid="{F989B75D-907E-4852-A879-EFAD324DC554}"/>
    <cellStyle name="Percent 3 7 5 6 3" xfId="34944" xr:uid="{1F4C5F2D-B37A-48FF-B83F-64EEB72A43C2}"/>
    <cellStyle name="Percent 3 7 5 6 3 2" xfId="34945" xr:uid="{05C7021C-77CA-43DA-9C92-4DC82853C0EC}"/>
    <cellStyle name="Percent 3 7 5 6 3 2 2" xfId="55327" xr:uid="{E9F57290-023B-46EE-8763-E1BD45717B7D}"/>
    <cellStyle name="Percent 3 7 5 6 3 3" xfId="55328" xr:uid="{5C8DA154-2C04-4A7E-8277-D905E527D46F}"/>
    <cellStyle name="Percent 3 7 5 6 3 4" xfId="55326" xr:uid="{501CB713-A4D1-4984-9389-D562274DE03F}"/>
    <cellStyle name="Percent 3 7 5 6 4" xfId="34946" xr:uid="{9DCAD59C-B6F6-4A64-B4CD-BA0A64D374F4}"/>
    <cellStyle name="Percent 3 7 5 6 4 2" xfId="55329" xr:uid="{4291FB2A-DA53-4011-AB17-555B3720A741}"/>
    <cellStyle name="Percent 3 7 5 6 5" xfId="55330" xr:uid="{4F818E91-6497-42D0-96DB-F35958B5697A}"/>
    <cellStyle name="Percent 3 7 5 6 6" xfId="55322" xr:uid="{C5A925EA-906B-4494-9B60-3E6DE5CC1F0C}"/>
    <cellStyle name="Percent 3 7 5 6 7" xfId="34941" xr:uid="{0EBE907B-3991-4E54-9A83-AE80EE78DB10}"/>
    <cellStyle name="Percent 3 7 5 7" xfId="15924" xr:uid="{C126FF3A-4799-4BB1-BF78-664D8096456B}"/>
    <cellStyle name="Percent 3 7 5 7 2" xfId="34948" xr:uid="{26029126-27FD-4F92-BEF5-854D7DAEF97D}"/>
    <cellStyle name="Percent 3 7 5 7 2 2" xfId="55332" xr:uid="{58E942B1-504C-4EDF-82DD-6663DA6D0920}"/>
    <cellStyle name="Percent 3 7 5 7 3" xfId="55333" xr:uid="{652E170E-BE27-4405-9C97-246AEB853F8E}"/>
    <cellStyle name="Percent 3 7 5 7 4" xfId="55331" xr:uid="{20FBA2C7-E64E-40FC-8645-4967F0769644}"/>
    <cellStyle name="Percent 3 7 5 7 5" xfId="34947" xr:uid="{85F1C72D-08FB-4C37-B569-F39F643C1FD6}"/>
    <cellStyle name="Percent 3 7 5 8" xfId="15622" xr:uid="{E8570C54-A7B0-4E58-A1D2-B89170916777}"/>
    <cellStyle name="Percent 3 7 5 8 2" xfId="34950" xr:uid="{7C32CB49-7D62-489E-9AE0-BCE673570074}"/>
    <cellStyle name="Percent 3 7 5 8 2 2" xfId="55335" xr:uid="{08746F00-C818-4A4C-A15D-089B41256CD7}"/>
    <cellStyle name="Percent 3 7 5 8 3" xfId="55336" xr:uid="{0DCBEA02-93FA-41CF-B5F3-58A2E97E228D}"/>
    <cellStyle name="Percent 3 7 5 8 4" xfId="55334" xr:uid="{EA06CABF-1885-4624-81B0-813CCC3F9AD2}"/>
    <cellStyle name="Percent 3 7 5 8 5" xfId="34949" xr:uid="{2C3834B8-01A5-406F-B57C-29DE59FBDB15}"/>
    <cellStyle name="Percent 3 7 5 9" xfId="11950" xr:uid="{3B0FA04E-7B74-4937-B9A1-2E77027F9A3C}"/>
    <cellStyle name="Percent 3 7 5 9 2" xfId="34952" xr:uid="{8EFDAC33-B5C7-4FC2-A4E7-A22E88BE312E}"/>
    <cellStyle name="Percent 3 7 5 9 2 2" xfId="55338" xr:uid="{3EBBDD39-822C-4B43-86A3-4175D86C44BB}"/>
    <cellStyle name="Percent 3 7 5 9 3" xfId="55339" xr:uid="{4C81CED6-B53E-4C31-9DED-78C9F8942B25}"/>
    <cellStyle name="Percent 3 7 5 9 4" xfId="55337" xr:uid="{01650A2F-1C60-4916-8A20-F808663E602D}"/>
    <cellStyle name="Percent 3 7 5 9 5" xfId="34951" xr:uid="{D2DB33EA-ACF7-4E28-8867-F947355472E7}"/>
    <cellStyle name="Percent 3 7 6" xfId="6988" xr:uid="{E8B93B69-40BD-4F41-ABDD-29128DDCE665}"/>
    <cellStyle name="Percent 3 7 6 10" xfId="34954" xr:uid="{098C45F9-6CA7-4617-8AAD-901297578BCD}"/>
    <cellStyle name="Percent 3 7 6 10 2" xfId="55341" xr:uid="{6D24F53B-6B44-4F61-A3AF-6711BF74EF17}"/>
    <cellStyle name="Percent 3 7 6 11" xfId="34955" xr:uid="{64A76939-0AB7-4331-9DC0-6529AEA7ECC0}"/>
    <cellStyle name="Percent 3 7 6 11 2" xfId="55342" xr:uid="{0E6349CD-C4F9-485F-A52F-49CD91F20F50}"/>
    <cellStyle name="Percent 3 7 6 12" xfId="34953" xr:uid="{7E8CDE67-E5FA-4DBC-9DAB-3EC941FA50D8}"/>
    <cellStyle name="Percent 3 7 6 12 2" xfId="55343" xr:uid="{1146E2FE-E03F-4A8A-B21C-503C3E36A73B}"/>
    <cellStyle name="Percent 3 7 6 13" xfId="55344" xr:uid="{2A9947BA-A671-4D63-BA51-D745C803FE9E}"/>
    <cellStyle name="Percent 3 7 6 14" xfId="55345" xr:uid="{E90A49C1-5E06-4501-90D6-C1C23EA962BB}"/>
    <cellStyle name="Percent 3 7 6 15" xfId="55346" xr:uid="{95CCC861-6418-4897-85CC-D65DF2F9091F}"/>
    <cellStyle name="Percent 3 7 6 16" xfId="55340" xr:uid="{B3C7DED5-445B-44FD-8D03-C3B11F70A3EF}"/>
    <cellStyle name="Percent 3 7 6 2" xfId="13394" xr:uid="{AF83EA76-DCE3-44BA-B933-B2FF5A1729FD}"/>
    <cellStyle name="Percent 3 7 6 2 2" xfId="34957" xr:uid="{DB70C419-061A-4298-811D-44D2B9DF3F7F}"/>
    <cellStyle name="Percent 3 7 6 2 2 2" xfId="34958" xr:uid="{F9931C55-74D6-4F57-8CAC-8AC2B736F0A3}"/>
    <cellStyle name="Percent 3 7 6 2 2 2 2" xfId="55349" xr:uid="{4A55D037-070B-4791-8EB2-CB386ED98820}"/>
    <cellStyle name="Percent 3 7 6 2 2 3" xfId="55350" xr:uid="{F0D87F6C-C422-4FD8-B18B-097392470644}"/>
    <cellStyle name="Percent 3 7 6 2 2 4" xfId="55348" xr:uid="{89BBBF22-B333-42F9-8769-80AB8B4C6C6A}"/>
    <cellStyle name="Percent 3 7 6 2 3" xfId="34959" xr:uid="{074F8694-2E38-4E11-B0BE-49F9A6A5D517}"/>
    <cellStyle name="Percent 3 7 6 2 3 2" xfId="34960" xr:uid="{E13B183C-D0F5-44F6-A462-2A0C9957389E}"/>
    <cellStyle name="Percent 3 7 6 2 3 2 2" xfId="55352" xr:uid="{D07E2BD4-260D-4843-92E0-00E016256269}"/>
    <cellStyle name="Percent 3 7 6 2 3 3" xfId="55353" xr:uid="{D93B4DCE-064C-4F84-A6CD-9818DFB8263C}"/>
    <cellStyle name="Percent 3 7 6 2 3 4" xfId="55351" xr:uid="{9BFBEFA9-90AF-4474-A6CD-190BED6C5366}"/>
    <cellStyle name="Percent 3 7 6 2 4" xfId="34961" xr:uid="{C3F3380C-AD79-481C-815D-2E48B27912E6}"/>
    <cellStyle name="Percent 3 7 6 2 4 2" xfId="55354" xr:uid="{2A89E7D0-6B42-4DED-92EE-84E6D04B1583}"/>
    <cellStyle name="Percent 3 7 6 2 5" xfId="34962" xr:uid="{D295DE76-85FE-4839-9CE5-F07CF098743F}"/>
    <cellStyle name="Percent 3 7 6 2 5 2" xfId="55355" xr:uid="{2BEB8548-A269-4BA6-9FBA-BC4C5C05B505}"/>
    <cellStyle name="Percent 3 7 6 2 6" xfId="55356" xr:uid="{AA5B1A39-8A88-4ACA-AFE9-39B07D03FE73}"/>
    <cellStyle name="Percent 3 7 6 2 7" xfId="55347" xr:uid="{FF206C79-55DA-4DF4-B3D5-52713F173CD9}"/>
    <cellStyle name="Percent 3 7 6 2 8" xfId="34956" xr:uid="{CBBDEAC6-6B2B-4D30-AE99-A6E38E5F272A}"/>
    <cellStyle name="Percent 3 7 6 3" xfId="13395" xr:uid="{508B6BE9-EF5B-43A9-A678-4378ECA1987B}"/>
    <cellStyle name="Percent 3 7 6 3 2" xfId="34964" xr:uid="{0A62CAF4-B28E-44DC-9574-900DECF8FDE6}"/>
    <cellStyle name="Percent 3 7 6 3 2 2" xfId="34965" xr:uid="{8FD422D5-EC0E-4485-B9E2-0C878EE27E8E}"/>
    <cellStyle name="Percent 3 7 6 3 2 2 2" xfId="55359" xr:uid="{C8752F1B-9034-45B7-AE7E-5CF56249ED5B}"/>
    <cellStyle name="Percent 3 7 6 3 2 3" xfId="55360" xr:uid="{7120E360-7BF9-4045-8E16-A250DCF6840A}"/>
    <cellStyle name="Percent 3 7 6 3 2 4" xfId="55358" xr:uid="{2EDA1018-9D02-46F7-A130-E54FFA6E7149}"/>
    <cellStyle name="Percent 3 7 6 3 3" xfId="34966" xr:uid="{34786EB3-A60C-44A8-86C1-C62823254244}"/>
    <cellStyle name="Percent 3 7 6 3 3 2" xfId="34967" xr:uid="{DD4209B4-25ED-44D5-9A4D-927173B1D25A}"/>
    <cellStyle name="Percent 3 7 6 3 3 2 2" xfId="55362" xr:uid="{5E6B0483-89D7-4A34-8B79-81AB88B44EF8}"/>
    <cellStyle name="Percent 3 7 6 3 3 3" xfId="55363" xr:uid="{865AAA67-240C-4D5D-AD0A-039EB354E0C7}"/>
    <cellStyle name="Percent 3 7 6 3 3 4" xfId="55361" xr:uid="{342C1AA0-4813-4C15-AD87-24520ABCBD8E}"/>
    <cellStyle name="Percent 3 7 6 3 4" xfId="34968" xr:uid="{C9F0A771-0031-4078-8132-712871CFABF7}"/>
    <cellStyle name="Percent 3 7 6 3 4 2" xfId="55364" xr:uid="{E382C532-D502-441B-A12D-740206945E00}"/>
    <cellStyle name="Percent 3 7 6 3 5" xfId="55365" xr:uid="{459B8415-486D-40BA-A408-0E207667D9E0}"/>
    <cellStyle name="Percent 3 7 6 3 6" xfId="55357" xr:uid="{8E910CCB-7150-438F-893B-A81292659BAA}"/>
    <cellStyle name="Percent 3 7 6 3 7" xfId="34963" xr:uid="{C3F3269D-9B10-47ED-AE4B-F201B3070AFB}"/>
    <cellStyle name="Percent 3 7 6 4" xfId="13396" xr:uid="{2A9F9373-B80E-4E83-9847-FA36B9A74E47}"/>
    <cellStyle name="Percent 3 7 6 4 2" xfId="34970" xr:uid="{BDFE7BA9-D6D3-46BC-861F-23D4F10EF074}"/>
    <cellStyle name="Percent 3 7 6 4 2 2" xfId="34971" xr:uid="{24422AD5-FDBF-471C-AD92-A69120249BD1}"/>
    <cellStyle name="Percent 3 7 6 4 2 2 2" xfId="55368" xr:uid="{9C3D850F-3B03-49C6-9AA1-30FA5AAD67D8}"/>
    <cellStyle name="Percent 3 7 6 4 2 3" xfId="55369" xr:uid="{D03142AC-3BBB-4EF6-96B3-A71ED799ADC5}"/>
    <cellStyle name="Percent 3 7 6 4 2 4" xfId="55367" xr:uid="{0570FB71-1CE7-41F9-ABD9-86B3594249C5}"/>
    <cellStyle name="Percent 3 7 6 4 3" xfId="34972" xr:uid="{7A6EC2C7-2613-4E6A-B7F7-EBE8CB236C60}"/>
    <cellStyle name="Percent 3 7 6 4 3 2" xfId="34973" xr:uid="{817C62DC-7F74-46BF-8072-D46D335F62E3}"/>
    <cellStyle name="Percent 3 7 6 4 3 2 2" xfId="55371" xr:uid="{BCBAAAD3-FE45-4F5E-8DBA-F320FE3FA554}"/>
    <cellStyle name="Percent 3 7 6 4 3 3" xfId="55372" xr:uid="{FE961D0E-5678-4529-A149-E73217DE86F9}"/>
    <cellStyle name="Percent 3 7 6 4 3 4" xfId="55370" xr:uid="{5BCDA28D-F709-4CCD-A77F-B85460513241}"/>
    <cellStyle name="Percent 3 7 6 4 4" xfId="34974" xr:uid="{332F67EA-581C-4CBB-8663-51C52136F34D}"/>
    <cellStyle name="Percent 3 7 6 4 4 2" xfId="55373" xr:uid="{EDFEF0BF-BB74-4FD3-B1D9-94AB54D21515}"/>
    <cellStyle name="Percent 3 7 6 4 5" xfId="55374" xr:uid="{475C43DE-53E2-48E7-B3A5-AA2FA3FA893D}"/>
    <cellStyle name="Percent 3 7 6 4 6" xfId="55366" xr:uid="{480CE696-AD5A-4547-A5C5-9E177FCA3FD2}"/>
    <cellStyle name="Percent 3 7 6 4 7" xfId="34969" xr:uid="{203C6444-7E89-4C9F-9E54-2186452EB87F}"/>
    <cellStyle name="Percent 3 7 6 5" xfId="13397" xr:uid="{19F102C0-FCA4-45E5-9107-FEC1CD438177}"/>
    <cellStyle name="Percent 3 7 6 5 2" xfId="34976" xr:uid="{A5B7C1C8-6BB8-4221-98A9-3B78AB3A8DD4}"/>
    <cellStyle name="Percent 3 7 6 5 2 2" xfId="34977" xr:uid="{5EA04A4E-BAD0-48D4-B8A9-EFBE9A247048}"/>
    <cellStyle name="Percent 3 7 6 5 2 2 2" xfId="55377" xr:uid="{75A1288B-FFD3-4F9A-8BC8-B48922E2BB9A}"/>
    <cellStyle name="Percent 3 7 6 5 2 3" xfId="55378" xr:uid="{60D4E844-EA6E-4E6F-8959-7DB998F1AFE8}"/>
    <cellStyle name="Percent 3 7 6 5 2 4" xfId="55376" xr:uid="{738EA66C-C505-4BA6-BFC3-E5A359C8A92F}"/>
    <cellStyle name="Percent 3 7 6 5 3" xfId="34978" xr:uid="{2EA2FFC4-EB0D-4271-8C66-2D613497E5D5}"/>
    <cellStyle name="Percent 3 7 6 5 3 2" xfId="34979" xr:uid="{A80086EE-6790-4328-A659-AB7036B57CC0}"/>
    <cellStyle name="Percent 3 7 6 5 3 2 2" xfId="55380" xr:uid="{5AD54C34-E4F7-46F9-9D0C-84B932D9859A}"/>
    <cellStyle name="Percent 3 7 6 5 3 3" xfId="55381" xr:uid="{D60A2F58-1CB6-4DDC-B6E9-88A8FF760DB7}"/>
    <cellStyle name="Percent 3 7 6 5 3 4" xfId="55379" xr:uid="{8F8C2D25-81BA-4243-908F-E1B04BA2FFB5}"/>
    <cellStyle name="Percent 3 7 6 5 4" xfId="34980" xr:uid="{DA91DA4E-ECC9-4207-92C9-1EED66C334B9}"/>
    <cellStyle name="Percent 3 7 6 5 4 2" xfId="34981" xr:uid="{8A015C33-2ACF-4C0D-80E2-6DAF9720483E}"/>
    <cellStyle name="Percent 3 7 6 5 4 2 2" xfId="55383" xr:uid="{D574D41B-4001-47FC-B17C-0EDBFAF7EFEF}"/>
    <cellStyle name="Percent 3 7 6 5 4 3" xfId="55384" xr:uid="{B4C47D35-C660-4A53-92C7-C027B879C8E4}"/>
    <cellStyle name="Percent 3 7 6 5 4 4" xfId="55382" xr:uid="{B8F82329-CC9D-4298-A490-27D2BEF6BA9C}"/>
    <cellStyle name="Percent 3 7 6 5 5" xfId="34982" xr:uid="{DE2AC79E-528A-417B-9D0B-B6F483875392}"/>
    <cellStyle name="Percent 3 7 6 5 5 2" xfId="55385" xr:uid="{DA159655-81DF-4F28-811D-5CD77756170E}"/>
    <cellStyle name="Percent 3 7 6 5 6" xfId="55386" xr:uid="{A63A4BC4-681A-48D5-A46B-751861BA4A15}"/>
    <cellStyle name="Percent 3 7 6 5 7" xfId="55375" xr:uid="{0A6FB59C-A5A2-4079-BA4F-1F63CA4B1AA8}"/>
    <cellStyle name="Percent 3 7 6 5 8" xfId="34975" xr:uid="{537410C1-0AB5-469B-9FF0-62CEA1F9FBA3}"/>
    <cellStyle name="Percent 3 7 6 6" xfId="13398" xr:uid="{18DD8451-4A6C-48C3-AFF9-079E734284EB}"/>
    <cellStyle name="Percent 3 7 6 6 2" xfId="34984" xr:uid="{D8865813-1524-48F2-AF2D-555246F7895D}"/>
    <cellStyle name="Percent 3 7 6 6 2 2" xfId="34985" xr:uid="{876C2A40-1414-4210-934D-2A95432E1196}"/>
    <cellStyle name="Percent 3 7 6 6 2 2 2" xfId="55389" xr:uid="{F3F49617-B1F4-4504-89AA-52A2576AF95C}"/>
    <cellStyle name="Percent 3 7 6 6 2 3" xfId="55390" xr:uid="{6CD92AFF-4EFA-4F15-B3E3-205AE3418C70}"/>
    <cellStyle name="Percent 3 7 6 6 2 4" xfId="55388" xr:uid="{C8832BA0-89F3-48B9-883D-5DCB9FD337BF}"/>
    <cellStyle name="Percent 3 7 6 6 3" xfId="34986" xr:uid="{F1F07B82-C28C-4D20-B9C6-E2190068179F}"/>
    <cellStyle name="Percent 3 7 6 6 3 2" xfId="34987" xr:uid="{425595FF-F67D-47F3-B600-23124FA01C25}"/>
    <cellStyle name="Percent 3 7 6 6 3 2 2" xfId="55392" xr:uid="{E888A7AF-187B-4A56-84A9-3B8AAFC61E17}"/>
    <cellStyle name="Percent 3 7 6 6 3 3" xfId="55393" xr:uid="{40AFB7E9-A559-4E75-B66F-BB2FA20BD2FA}"/>
    <cellStyle name="Percent 3 7 6 6 3 4" xfId="55391" xr:uid="{61DE23DD-C661-4532-A635-3F79B3D94257}"/>
    <cellStyle name="Percent 3 7 6 6 4" xfId="34988" xr:uid="{54ED0E6A-EB73-45FD-BFA4-55CCECC8238F}"/>
    <cellStyle name="Percent 3 7 6 6 4 2" xfId="55394" xr:uid="{D03F548C-8E71-486D-B923-53AFAA1B1D05}"/>
    <cellStyle name="Percent 3 7 6 6 5" xfId="55395" xr:uid="{CD6B5AE1-0925-4BB0-9191-D431BA050DFB}"/>
    <cellStyle name="Percent 3 7 6 6 6" xfId="55387" xr:uid="{4AFC9D77-49F9-40FB-94C3-D6BB991B520F}"/>
    <cellStyle name="Percent 3 7 6 6 7" xfId="34983" xr:uid="{414F3A70-3D56-45DB-AEBB-610AC8C2BEFB}"/>
    <cellStyle name="Percent 3 7 6 7" xfId="15925" xr:uid="{53EBFC51-F90F-4C0D-B653-0022B4FF7250}"/>
    <cellStyle name="Percent 3 7 6 7 2" xfId="34990" xr:uid="{2B9A830B-B471-4E70-8FD3-C4F6EC3742F9}"/>
    <cellStyle name="Percent 3 7 6 7 2 2" xfId="55397" xr:uid="{AC974DB9-0194-4F30-B2DE-F1A7383F801F}"/>
    <cellStyle name="Percent 3 7 6 7 3" xfId="55398" xr:uid="{9F7EC074-5C96-4394-8691-1EEFD4C803D6}"/>
    <cellStyle name="Percent 3 7 6 7 4" xfId="55396" xr:uid="{CA9B995E-3C4B-4529-B4BD-8942E502C936}"/>
    <cellStyle name="Percent 3 7 6 7 5" xfId="34989" xr:uid="{2D527006-9C18-4608-974F-0887F43B1CE1}"/>
    <cellStyle name="Percent 3 7 6 8" xfId="15630" xr:uid="{C41FBD28-94A9-4F9B-97BD-08D89EEE62FC}"/>
    <cellStyle name="Percent 3 7 6 8 2" xfId="34992" xr:uid="{93A6555B-20FE-4330-A177-75451B3797DE}"/>
    <cellStyle name="Percent 3 7 6 8 2 2" xfId="55400" xr:uid="{91792CCA-4973-476A-A1B6-E39A7920BEE7}"/>
    <cellStyle name="Percent 3 7 6 8 3" xfId="55401" xr:uid="{DFAD1DF7-5B28-498B-B5A8-F7E1ADAC2E9C}"/>
    <cellStyle name="Percent 3 7 6 8 4" xfId="55399" xr:uid="{8F7FC822-7CC9-45CC-BBF4-8748A4154ACC}"/>
    <cellStyle name="Percent 3 7 6 8 5" xfId="34991" xr:uid="{CE7B28C1-3E52-4EDA-A0FD-1C83AE3C2DF0}"/>
    <cellStyle name="Percent 3 7 6 9" xfId="11951" xr:uid="{03B2628F-EADC-4939-A6F4-A36152529CBA}"/>
    <cellStyle name="Percent 3 7 6 9 2" xfId="34994" xr:uid="{EB8F14A1-4297-4EF0-B495-430B24DA9E89}"/>
    <cellStyle name="Percent 3 7 6 9 2 2" xfId="55403" xr:uid="{6BD4DB6E-3947-428E-BA0F-F155CFE039C6}"/>
    <cellStyle name="Percent 3 7 6 9 3" xfId="55404" xr:uid="{EF147EC6-9FF7-4B97-93A4-03AB6E2359E0}"/>
    <cellStyle name="Percent 3 7 6 9 4" xfId="55402" xr:uid="{CA993C37-20EA-4FE0-9BC9-608E7B261A71}"/>
    <cellStyle name="Percent 3 7 6 9 5" xfId="34993" xr:uid="{12E3B9BB-E917-432F-8758-B733FE225439}"/>
    <cellStyle name="Percent 3 7 7" xfId="6989" xr:uid="{37595632-1B8F-4937-9684-8503C6870ADF}"/>
    <cellStyle name="Percent 3 7 7 10" xfId="34996" xr:uid="{A5851A11-D229-4C6B-B6EC-2576B677F3B9}"/>
    <cellStyle name="Percent 3 7 7 10 2" xfId="55406" xr:uid="{4DDE0ED2-7184-4B2C-B843-5487313E7085}"/>
    <cellStyle name="Percent 3 7 7 11" xfId="34997" xr:uid="{3D7825FC-285D-41A9-98B1-C6439479B46F}"/>
    <cellStyle name="Percent 3 7 7 11 2" xfId="55407" xr:uid="{02FFFA10-0C96-4F7F-8C68-A335226FEFC4}"/>
    <cellStyle name="Percent 3 7 7 12" xfId="34995" xr:uid="{F9633CD0-BF16-4CA3-814A-BE81DDA33465}"/>
    <cellStyle name="Percent 3 7 7 12 2" xfId="55408" xr:uid="{3D0B0E3D-FDB0-4A57-ACB5-4FB05C251D84}"/>
    <cellStyle name="Percent 3 7 7 13" xfId="55409" xr:uid="{56711E99-1766-4F84-BF59-F8A965669392}"/>
    <cellStyle name="Percent 3 7 7 14" xfId="55410" xr:uid="{1DB414D5-2ED7-4E85-B410-FB92A035FC76}"/>
    <cellStyle name="Percent 3 7 7 15" xfId="55411" xr:uid="{1EE7AFA2-A91A-42DE-8289-A79E83AB44FF}"/>
    <cellStyle name="Percent 3 7 7 16" xfId="55405" xr:uid="{F1AFE979-C20F-488C-BAC9-9C5277568C02}"/>
    <cellStyle name="Percent 3 7 7 2" xfId="13399" xr:uid="{5F55DAE0-E519-4A1B-94A7-F3A364000AF7}"/>
    <cellStyle name="Percent 3 7 7 2 2" xfId="34999" xr:uid="{37041F1E-B9AB-4195-9F40-B8E9D0CD91E7}"/>
    <cellStyle name="Percent 3 7 7 2 2 2" xfId="35000" xr:uid="{D943A995-CAE2-4F24-8169-B3600FF1AF7B}"/>
    <cellStyle name="Percent 3 7 7 2 2 2 2" xfId="55414" xr:uid="{E84ECFF6-FFE1-44C5-AFE8-B4D78ECABBF6}"/>
    <cellStyle name="Percent 3 7 7 2 2 3" xfId="55415" xr:uid="{28C1EC62-5357-4E72-BFC1-152EED93F817}"/>
    <cellStyle name="Percent 3 7 7 2 2 4" xfId="55413" xr:uid="{1036C4AC-A2F6-4F81-B0AD-77B1EFEEAD88}"/>
    <cellStyle name="Percent 3 7 7 2 3" xfId="35001" xr:uid="{29A23755-18C6-4AD8-BCB2-0FD9435F31C8}"/>
    <cellStyle name="Percent 3 7 7 2 3 2" xfId="35002" xr:uid="{4046878C-CF6D-48EB-AC89-22DF9930F7A9}"/>
    <cellStyle name="Percent 3 7 7 2 3 2 2" xfId="55417" xr:uid="{067CB956-2CC2-4063-A504-14962EDD1B4C}"/>
    <cellStyle name="Percent 3 7 7 2 3 3" xfId="55418" xr:uid="{D0A4AC0F-762C-4F15-ADA2-EFB55CE8A175}"/>
    <cellStyle name="Percent 3 7 7 2 3 4" xfId="55416" xr:uid="{CC31386F-210B-4C6A-9948-6C62F73B0261}"/>
    <cellStyle name="Percent 3 7 7 2 4" xfId="35003" xr:uid="{A5DB55B0-9723-40A1-9144-164653131531}"/>
    <cellStyle name="Percent 3 7 7 2 4 2" xfId="55419" xr:uid="{E1D1B902-CF67-43F0-874F-7BF109949B34}"/>
    <cellStyle name="Percent 3 7 7 2 5" xfId="35004" xr:uid="{57638DC1-D944-4036-BD6F-A084DE11F86D}"/>
    <cellStyle name="Percent 3 7 7 2 5 2" xfId="55420" xr:uid="{D80C43EF-AB4A-45E5-B17E-0AFC78CE47D9}"/>
    <cellStyle name="Percent 3 7 7 2 6" xfId="55421" xr:uid="{77DACA9F-FA24-4B14-A719-4B4DCEF286AE}"/>
    <cellStyle name="Percent 3 7 7 2 7" xfId="55412" xr:uid="{0C58A4CA-37BF-40B2-A7F6-78E2E891A91B}"/>
    <cellStyle name="Percent 3 7 7 2 8" xfId="34998" xr:uid="{82EA2858-AEB0-4539-9DBE-01536DBE8D5C}"/>
    <cellStyle name="Percent 3 7 7 3" xfId="13400" xr:uid="{661DDA5D-42B4-4D54-940F-4308637A5544}"/>
    <cellStyle name="Percent 3 7 7 3 2" xfId="35006" xr:uid="{167025D3-BA97-4E38-9E09-610DBDE12C9A}"/>
    <cellStyle name="Percent 3 7 7 3 2 2" xfId="35007" xr:uid="{A7D1FAFA-BFB7-42BD-81A8-4DC73698D3DA}"/>
    <cellStyle name="Percent 3 7 7 3 2 2 2" xfId="55424" xr:uid="{D4B6D029-EFCC-435F-BE07-A570A3B26DA6}"/>
    <cellStyle name="Percent 3 7 7 3 2 3" xfId="55425" xr:uid="{F37B72A6-B682-49D9-9185-8F6E56D373E4}"/>
    <cellStyle name="Percent 3 7 7 3 2 4" xfId="55423" xr:uid="{B545B13F-D805-4F5B-8A52-ACC93FD27009}"/>
    <cellStyle name="Percent 3 7 7 3 3" xfId="35008" xr:uid="{A8E05C68-F0A8-4136-8024-D02AA40E0DBF}"/>
    <cellStyle name="Percent 3 7 7 3 3 2" xfId="35009" xr:uid="{4CC918B0-44B6-4B68-9431-B45A968DD375}"/>
    <cellStyle name="Percent 3 7 7 3 3 2 2" xfId="55427" xr:uid="{243A91DA-3CBC-4701-A2C6-ECE836F9DF21}"/>
    <cellStyle name="Percent 3 7 7 3 3 3" xfId="55428" xr:uid="{2C1A091F-CB3A-4040-8867-00F9B50F7F9C}"/>
    <cellStyle name="Percent 3 7 7 3 3 4" xfId="55426" xr:uid="{3789A1D8-34D9-4E76-B42F-93A495C97F71}"/>
    <cellStyle name="Percent 3 7 7 3 4" xfId="35010" xr:uid="{4ED72925-8022-45D2-B028-53B0A0A61996}"/>
    <cellStyle name="Percent 3 7 7 3 4 2" xfId="55429" xr:uid="{4169B9EA-EE7E-4412-A2AE-2D1EFAD802B5}"/>
    <cellStyle name="Percent 3 7 7 3 5" xfId="55430" xr:uid="{C1480945-F64B-4DD5-A85D-82D98141C344}"/>
    <cellStyle name="Percent 3 7 7 3 6" xfId="55422" xr:uid="{F77ACCC2-F4D0-40D0-A0BA-9978ED9FC89E}"/>
    <cellStyle name="Percent 3 7 7 3 7" xfId="35005" xr:uid="{004C189D-B8B7-4803-B262-4C24583B5194}"/>
    <cellStyle name="Percent 3 7 7 4" xfId="13401" xr:uid="{A7884B4F-877F-404F-B2E9-D9C7E580932B}"/>
    <cellStyle name="Percent 3 7 7 4 2" xfId="35012" xr:uid="{24499098-A3CA-45C6-8EC6-3DBA0836F9A7}"/>
    <cellStyle name="Percent 3 7 7 4 2 2" xfId="35013" xr:uid="{C926888C-EF5A-44FF-A9D3-0A0F16DD179F}"/>
    <cellStyle name="Percent 3 7 7 4 2 2 2" xfId="55433" xr:uid="{636F2EA9-442F-4647-8134-8715204EAD00}"/>
    <cellStyle name="Percent 3 7 7 4 2 3" xfId="55434" xr:uid="{D0E0946C-BE88-4BEA-AC1C-8FE3EBF1EB1D}"/>
    <cellStyle name="Percent 3 7 7 4 2 4" xfId="55432" xr:uid="{544186F4-5EA7-4276-908F-A5A152C06DEF}"/>
    <cellStyle name="Percent 3 7 7 4 3" xfId="35014" xr:uid="{9B831B4B-9608-485F-A0D6-4DE080286EA0}"/>
    <cellStyle name="Percent 3 7 7 4 3 2" xfId="35015" xr:uid="{1F69315D-5E91-4862-8CE9-2EDC9718BCDA}"/>
    <cellStyle name="Percent 3 7 7 4 3 2 2" xfId="55436" xr:uid="{BB22196D-BFD4-4B09-86BC-ECFA435553DF}"/>
    <cellStyle name="Percent 3 7 7 4 3 3" xfId="55437" xr:uid="{74BED154-1806-4C69-BBF0-48E43B2F6060}"/>
    <cellStyle name="Percent 3 7 7 4 3 4" xfId="55435" xr:uid="{E9C56927-025C-4AB9-A9E8-ED32C0B01D20}"/>
    <cellStyle name="Percent 3 7 7 4 4" xfId="35016" xr:uid="{C47175FC-B19C-4BDC-BBFB-D5D1C028E582}"/>
    <cellStyle name="Percent 3 7 7 4 4 2" xfId="55438" xr:uid="{455CE8E5-9D32-44A1-B193-2FB1323A4954}"/>
    <cellStyle name="Percent 3 7 7 4 5" xfId="55439" xr:uid="{FA76D774-D3E7-4F0F-9E5A-11FB5EF5A391}"/>
    <cellStyle name="Percent 3 7 7 4 6" xfId="55431" xr:uid="{09C736D6-4A45-4B36-A9E3-1A24D07DB95D}"/>
    <cellStyle name="Percent 3 7 7 4 7" xfId="35011" xr:uid="{71140183-D865-489F-85BB-E1A256BE7829}"/>
    <cellStyle name="Percent 3 7 7 5" xfId="13402" xr:uid="{CECB8666-96ED-49E5-92D7-EED1C9C69418}"/>
    <cellStyle name="Percent 3 7 7 5 2" xfId="35018" xr:uid="{695827EA-3CBD-40BC-A4C0-DC0775D14946}"/>
    <cellStyle name="Percent 3 7 7 5 2 2" xfId="35019" xr:uid="{CEC7C6A9-B446-4AFB-85B7-C5D98166CC28}"/>
    <cellStyle name="Percent 3 7 7 5 2 2 2" xfId="55442" xr:uid="{1703C403-15A2-4B68-9C0F-7A3461DC4BCE}"/>
    <cellStyle name="Percent 3 7 7 5 2 3" xfId="55443" xr:uid="{5BC49FE0-4A60-47C3-BA30-E33364E01EBF}"/>
    <cellStyle name="Percent 3 7 7 5 2 4" xfId="55441" xr:uid="{8A5459F4-0CB1-46EF-A546-1D25C110D76A}"/>
    <cellStyle name="Percent 3 7 7 5 3" xfId="35020" xr:uid="{F9938532-A067-44DA-8F56-4EBF12C92ACF}"/>
    <cellStyle name="Percent 3 7 7 5 3 2" xfId="35021" xr:uid="{3A3F0C33-D290-4279-BDC0-725CF25CF6D9}"/>
    <cellStyle name="Percent 3 7 7 5 3 2 2" xfId="55445" xr:uid="{0BAF23B5-B3EA-461C-8467-D56898CE3761}"/>
    <cellStyle name="Percent 3 7 7 5 3 3" xfId="55446" xr:uid="{E5F89AE7-4D37-4255-B79C-DD0928FDA410}"/>
    <cellStyle name="Percent 3 7 7 5 3 4" xfId="55444" xr:uid="{5397CD02-278D-41A9-A5AE-BD745F4A00B5}"/>
    <cellStyle name="Percent 3 7 7 5 4" xfId="35022" xr:uid="{0A565D12-0865-408F-9CE5-1419434FD7D4}"/>
    <cellStyle name="Percent 3 7 7 5 4 2" xfId="35023" xr:uid="{DE63B2F7-F8BC-48E4-9A70-C0858FEF6F1E}"/>
    <cellStyle name="Percent 3 7 7 5 4 2 2" xfId="55448" xr:uid="{6A775DDD-DCC4-425E-B2C7-FF616D612850}"/>
    <cellStyle name="Percent 3 7 7 5 4 3" xfId="55449" xr:uid="{23910DAD-5DF0-400A-B479-7C841EA07248}"/>
    <cellStyle name="Percent 3 7 7 5 4 4" xfId="55447" xr:uid="{10469557-BBE1-456F-A128-43316B2FDFD7}"/>
    <cellStyle name="Percent 3 7 7 5 5" xfId="35024" xr:uid="{BED3012B-9F01-4D8B-A40C-17B65C97AD1B}"/>
    <cellStyle name="Percent 3 7 7 5 5 2" xfId="55450" xr:uid="{C905EF6B-A3E6-4829-968A-A6A38434427B}"/>
    <cellStyle name="Percent 3 7 7 5 6" xfId="55451" xr:uid="{F5C39D7F-57A1-4F22-8552-253AA327A819}"/>
    <cellStyle name="Percent 3 7 7 5 7" xfId="55440" xr:uid="{8DEA4AD8-7950-4209-81FF-07F1331D40AB}"/>
    <cellStyle name="Percent 3 7 7 5 8" xfId="35017" xr:uid="{5F43CF3C-9C40-4568-A30D-08CBBC3412B3}"/>
    <cellStyle name="Percent 3 7 7 6" xfId="13403" xr:uid="{E268E264-CBDE-42AF-8B5B-7B298612A868}"/>
    <cellStyle name="Percent 3 7 7 6 2" xfId="35026" xr:uid="{15C46CE8-D96E-4652-B617-781BC97028F3}"/>
    <cellStyle name="Percent 3 7 7 6 2 2" xfId="35027" xr:uid="{112C00AB-CDF5-4DB9-8CF3-02DD5012B56B}"/>
    <cellStyle name="Percent 3 7 7 6 2 2 2" xfId="55454" xr:uid="{DFB6E8E1-2443-4EB3-9FD1-461D00DA9E59}"/>
    <cellStyle name="Percent 3 7 7 6 2 3" xfId="55455" xr:uid="{E9129ECF-6132-4F30-9A6E-A63142BBEF63}"/>
    <cellStyle name="Percent 3 7 7 6 2 4" xfId="55453" xr:uid="{295AEB45-4786-4CB8-BE57-C753BCF8A972}"/>
    <cellStyle name="Percent 3 7 7 6 3" xfId="35028" xr:uid="{8A8DB8CE-2452-498E-9679-861D46D3D119}"/>
    <cellStyle name="Percent 3 7 7 6 3 2" xfId="35029" xr:uid="{B31698EC-84FB-4513-97FA-8F8FBD3A3D86}"/>
    <cellStyle name="Percent 3 7 7 6 3 2 2" xfId="55457" xr:uid="{C527C330-DE51-461E-892E-58DFE943BB0D}"/>
    <cellStyle name="Percent 3 7 7 6 3 3" xfId="55458" xr:uid="{AFE5D10C-D33F-4DF6-A871-C7FD787ADB72}"/>
    <cellStyle name="Percent 3 7 7 6 3 4" xfId="55456" xr:uid="{9D7EE6FC-50F6-46BA-AC68-DF6C6803DA3D}"/>
    <cellStyle name="Percent 3 7 7 6 4" xfId="35030" xr:uid="{3E555C7E-2CC0-47D3-AFC4-CA29A92311AC}"/>
    <cellStyle name="Percent 3 7 7 6 4 2" xfId="55459" xr:uid="{A94789F9-6D02-4AA7-839B-BCAFA2F552B9}"/>
    <cellStyle name="Percent 3 7 7 6 5" xfId="55460" xr:uid="{3B80D6F7-DBD0-408E-A2E0-72E3DD84E376}"/>
    <cellStyle name="Percent 3 7 7 6 6" xfId="55452" xr:uid="{A04EA1B9-50DE-4452-B24B-5067C6BF1311}"/>
    <cellStyle name="Percent 3 7 7 6 7" xfId="35025" xr:uid="{7E744701-87C7-453D-BBB2-7E702253C377}"/>
    <cellStyle name="Percent 3 7 7 7" xfId="15926" xr:uid="{BCCC7B0D-43AB-4E38-9C48-F29F7F63DF52}"/>
    <cellStyle name="Percent 3 7 7 7 2" xfId="35032" xr:uid="{7BC7EC4B-7332-4B57-A682-1954A0D72DC7}"/>
    <cellStyle name="Percent 3 7 7 7 2 2" xfId="55462" xr:uid="{64A9B290-C394-440F-8CF4-D018E5F0CDEB}"/>
    <cellStyle name="Percent 3 7 7 7 3" xfId="55463" xr:uid="{F206762E-3B99-4813-9030-CAC48E056539}"/>
    <cellStyle name="Percent 3 7 7 7 4" xfId="55461" xr:uid="{8496EAED-F97E-40BB-9887-751942C4C4F5}"/>
    <cellStyle name="Percent 3 7 7 7 5" xfId="35031" xr:uid="{B927EA3B-9021-416E-8631-BC392153331E}"/>
    <cellStyle name="Percent 3 7 7 8" xfId="15797" xr:uid="{42DF83CE-DD80-4E6B-ABFB-2DB7AB12F693}"/>
    <cellStyle name="Percent 3 7 7 8 2" xfId="35034" xr:uid="{CA592771-4CD0-4AB9-B881-20C0D006650E}"/>
    <cellStyle name="Percent 3 7 7 8 2 2" xfId="55465" xr:uid="{8B7DF4FB-DB4D-4BDF-8454-0BD311946520}"/>
    <cellStyle name="Percent 3 7 7 8 3" xfId="55466" xr:uid="{04EC7B39-368E-451D-8636-82C412D30A11}"/>
    <cellStyle name="Percent 3 7 7 8 4" xfId="55464" xr:uid="{7A836E94-3014-4FC0-8A52-10B85E8461C6}"/>
    <cellStyle name="Percent 3 7 7 8 5" xfId="35033" xr:uid="{2C08FBD7-2DC9-4C1A-8C9D-16B3CBC4A42D}"/>
    <cellStyle name="Percent 3 7 7 9" xfId="11952" xr:uid="{DF9BBEFE-EBF3-4A5B-AB64-4C440A12DF66}"/>
    <cellStyle name="Percent 3 7 7 9 2" xfId="35036" xr:uid="{D8B1E616-1D60-4AEA-919C-53CE5FDE215C}"/>
    <cellStyle name="Percent 3 7 7 9 2 2" xfId="55468" xr:uid="{16B434EE-F33A-419A-8B7A-97AB0B1038C5}"/>
    <cellStyle name="Percent 3 7 7 9 3" xfId="55469" xr:uid="{7E694B6F-B36A-4705-BC82-C4577E7B2121}"/>
    <cellStyle name="Percent 3 7 7 9 4" xfId="55467" xr:uid="{1AECF39F-C986-4CA9-B9D3-0165957286BF}"/>
    <cellStyle name="Percent 3 7 7 9 5" xfId="35035" xr:uid="{C0B3403E-F8F1-494C-84B3-6C3336AA38B6}"/>
    <cellStyle name="Percent 3 7 8" xfId="6990" xr:uid="{413B8218-9691-414D-B4D7-E17C8011FC3E}"/>
    <cellStyle name="Percent 3 7 8 10" xfId="35038" xr:uid="{2EED7306-0171-4229-9B03-B3DDF94A7D6B}"/>
    <cellStyle name="Percent 3 7 8 10 2" xfId="55471" xr:uid="{CC025627-8EE3-49ED-BE26-7181123B8A07}"/>
    <cellStyle name="Percent 3 7 8 11" xfId="35039" xr:uid="{7959C814-E0CA-4A93-8E46-64BD1C717BB1}"/>
    <cellStyle name="Percent 3 7 8 11 2" xfId="55472" xr:uid="{2D309864-6F3B-4F59-A83D-FA3C2217C7A1}"/>
    <cellStyle name="Percent 3 7 8 12" xfId="35037" xr:uid="{541CE2B7-FC74-4247-9E59-5637E4FF2970}"/>
    <cellStyle name="Percent 3 7 8 12 2" xfId="55473" xr:uid="{3BE39490-424C-4B6E-8731-060D52B9B9BC}"/>
    <cellStyle name="Percent 3 7 8 13" xfId="55474" xr:uid="{17B8C2B5-7029-42A0-944C-E3E4220BD95B}"/>
    <cellStyle name="Percent 3 7 8 14" xfId="55475" xr:uid="{8C202869-BCC7-45DF-8FD9-9E443C2BB3EC}"/>
    <cellStyle name="Percent 3 7 8 15" xfId="55476" xr:uid="{857638EA-E93E-4C16-A77B-BD92B4061770}"/>
    <cellStyle name="Percent 3 7 8 16" xfId="55470" xr:uid="{E7BA78ED-9744-4755-A473-7F185C430887}"/>
    <cellStyle name="Percent 3 7 8 2" xfId="13404" xr:uid="{F62A07FD-F9C8-475C-8FAA-25F4CB40BC81}"/>
    <cellStyle name="Percent 3 7 8 2 2" xfId="35041" xr:uid="{BDEEADB2-E678-42D5-80F7-5846810BD48E}"/>
    <cellStyle name="Percent 3 7 8 2 2 2" xfId="35042" xr:uid="{11924C59-DBDC-4240-8F3D-EF59BE5395DB}"/>
    <cellStyle name="Percent 3 7 8 2 2 2 2" xfId="55479" xr:uid="{2043ECC3-1117-4809-B12A-2B5EAB073F5A}"/>
    <cellStyle name="Percent 3 7 8 2 2 3" xfId="55480" xr:uid="{9C7EB144-A8F0-47F1-9F32-C867E246FC7E}"/>
    <cellStyle name="Percent 3 7 8 2 2 4" xfId="55478" xr:uid="{A693BF26-529E-4902-B668-39D6F22C3036}"/>
    <cellStyle name="Percent 3 7 8 2 3" xfId="35043" xr:uid="{AA0557E3-8AAB-4432-98B2-E9E62DCC2017}"/>
    <cellStyle name="Percent 3 7 8 2 3 2" xfId="35044" xr:uid="{E5CE3367-8551-4B2D-BCB3-FE5548E4C482}"/>
    <cellStyle name="Percent 3 7 8 2 3 2 2" xfId="55482" xr:uid="{25CEDB98-F6E4-4F52-AC0F-701CC2C7D794}"/>
    <cellStyle name="Percent 3 7 8 2 3 3" xfId="55483" xr:uid="{34517507-75E0-4ABD-8A5D-3971088D2C6B}"/>
    <cellStyle name="Percent 3 7 8 2 3 4" xfId="55481" xr:uid="{225D5F4D-DF64-4CAB-8A8E-C0C681094B4C}"/>
    <cellStyle name="Percent 3 7 8 2 4" xfId="35045" xr:uid="{434A19CD-29E2-46DD-AD21-BCA33A998F65}"/>
    <cellStyle name="Percent 3 7 8 2 4 2" xfId="55484" xr:uid="{C6896D5A-B300-49CA-8172-A39FBE84B3FB}"/>
    <cellStyle name="Percent 3 7 8 2 5" xfId="35046" xr:uid="{3EA510DE-E5FD-48A1-AFB3-9081A27CCDAB}"/>
    <cellStyle name="Percent 3 7 8 2 5 2" xfId="55485" xr:uid="{DAA17CC8-A57A-4AF7-B3B4-AB7EAF716E96}"/>
    <cellStyle name="Percent 3 7 8 2 6" xfId="55486" xr:uid="{9F4BAA95-B98E-4452-B0B5-82E0870CDC60}"/>
    <cellStyle name="Percent 3 7 8 2 7" xfId="55477" xr:uid="{34C37FF5-0B69-40E6-986C-D2323929ECBC}"/>
    <cellStyle name="Percent 3 7 8 2 8" xfId="35040" xr:uid="{B0A2D864-2FE3-4BAA-AA40-BE9180477DE4}"/>
    <cellStyle name="Percent 3 7 8 3" xfId="13405" xr:uid="{73EDD477-64E3-4C66-9CD9-C97200E88754}"/>
    <cellStyle name="Percent 3 7 8 3 2" xfId="35048" xr:uid="{F6A37EA3-DF73-4619-ACE7-1A6131E2BCB8}"/>
    <cellStyle name="Percent 3 7 8 3 2 2" xfId="35049" xr:uid="{EFBF4459-2982-48D6-A418-319F9B805A03}"/>
    <cellStyle name="Percent 3 7 8 3 2 2 2" xfId="55489" xr:uid="{6A426611-10C8-40EA-AE7D-91E81CB2EB3A}"/>
    <cellStyle name="Percent 3 7 8 3 2 3" xfId="55490" xr:uid="{793AD8DA-2DC1-470C-8794-6AFBF047017C}"/>
    <cellStyle name="Percent 3 7 8 3 2 4" xfId="55488" xr:uid="{37A921CF-6CD6-41B9-95C9-08B363435E3F}"/>
    <cellStyle name="Percent 3 7 8 3 3" xfId="35050" xr:uid="{1C56D046-07CE-4D03-BE67-FF67AE9687FA}"/>
    <cellStyle name="Percent 3 7 8 3 3 2" xfId="35051" xr:uid="{BE5FC7A4-2B19-4101-B69E-A845EC9CD7E7}"/>
    <cellStyle name="Percent 3 7 8 3 3 2 2" xfId="55492" xr:uid="{752A5D48-9063-4988-84FF-55C4987AEAEC}"/>
    <cellStyle name="Percent 3 7 8 3 3 3" xfId="55493" xr:uid="{909512B6-4B8D-438B-892E-077E2FEDDFAF}"/>
    <cellStyle name="Percent 3 7 8 3 3 4" xfId="55491" xr:uid="{FBB17341-60EE-45CA-AE7F-E8E6132DC1D2}"/>
    <cellStyle name="Percent 3 7 8 3 4" xfId="35052" xr:uid="{7968B498-912D-4944-A700-A13215A6F7EE}"/>
    <cellStyle name="Percent 3 7 8 3 4 2" xfId="55494" xr:uid="{4567EDC5-3875-49A8-9C99-38555382A2FF}"/>
    <cellStyle name="Percent 3 7 8 3 5" xfId="55495" xr:uid="{2139BA60-7E33-46B4-8A92-F4BB18FA723D}"/>
    <cellStyle name="Percent 3 7 8 3 6" xfId="55487" xr:uid="{636B4E65-39FD-4657-9485-8F3FFF87DEB6}"/>
    <cellStyle name="Percent 3 7 8 3 7" xfId="35047" xr:uid="{5CEB8224-9361-463A-8CCD-3BF44C1A698D}"/>
    <cellStyle name="Percent 3 7 8 4" xfId="13406" xr:uid="{B573CCB2-D6F6-4406-892B-635AD3504224}"/>
    <cellStyle name="Percent 3 7 8 4 2" xfId="35054" xr:uid="{9C978D9D-3052-42EF-8110-683EF35A47DE}"/>
    <cellStyle name="Percent 3 7 8 4 2 2" xfId="35055" xr:uid="{8ADFF2AF-C17A-4AA3-8326-679C408CE20E}"/>
    <cellStyle name="Percent 3 7 8 4 2 2 2" xfId="55498" xr:uid="{1E939BED-B865-4D95-8714-A3C5AD09283C}"/>
    <cellStyle name="Percent 3 7 8 4 2 3" xfId="55499" xr:uid="{2D9E490B-0857-4219-9AAD-056806FFD491}"/>
    <cellStyle name="Percent 3 7 8 4 2 4" xfId="55497" xr:uid="{90381075-A9BE-4237-9423-62BB82F2F6E6}"/>
    <cellStyle name="Percent 3 7 8 4 3" xfId="35056" xr:uid="{D3B8D233-CCE3-42E0-8DE1-B3540C2FDA73}"/>
    <cellStyle name="Percent 3 7 8 4 3 2" xfId="35057" xr:uid="{3FC60EF6-331F-4DDF-ABEB-BDDFC3383BA7}"/>
    <cellStyle name="Percent 3 7 8 4 3 2 2" xfId="55501" xr:uid="{6897BBB8-ADE7-4789-91F0-7CE4328450C7}"/>
    <cellStyle name="Percent 3 7 8 4 3 3" xfId="55502" xr:uid="{F981FF50-3A63-48FB-84F0-171C80150181}"/>
    <cellStyle name="Percent 3 7 8 4 3 4" xfId="55500" xr:uid="{0DE6F12C-7801-4160-A405-3DB5FF6589D8}"/>
    <cellStyle name="Percent 3 7 8 4 4" xfId="35058" xr:uid="{26E40A0C-FAFE-4711-A6D1-08CC2EC80895}"/>
    <cellStyle name="Percent 3 7 8 4 4 2" xfId="55503" xr:uid="{87C0DAF1-823F-4354-8D2C-7C812AB93534}"/>
    <cellStyle name="Percent 3 7 8 4 5" xfId="55504" xr:uid="{223B1D83-8C06-4348-943D-8FD8BF3E4416}"/>
    <cellStyle name="Percent 3 7 8 4 6" xfId="55496" xr:uid="{7A69912C-AC8F-4DB8-B80B-A4CB360A2E07}"/>
    <cellStyle name="Percent 3 7 8 4 7" xfId="35053" xr:uid="{838348D1-39BF-4BDE-8F2D-9D61550C770E}"/>
    <cellStyle name="Percent 3 7 8 5" xfId="13407" xr:uid="{9E1E9419-393E-435D-910E-10AD0FDFCE1E}"/>
    <cellStyle name="Percent 3 7 8 5 2" xfId="35060" xr:uid="{53ABCD6D-79BB-4B11-9D0F-5887E46BAEC6}"/>
    <cellStyle name="Percent 3 7 8 5 2 2" xfId="35061" xr:uid="{4D6B26A8-67FE-4608-BAA0-1A64F9BDD577}"/>
    <cellStyle name="Percent 3 7 8 5 2 2 2" xfId="55507" xr:uid="{60483547-50C5-493F-9C4B-C0BDAA9C840B}"/>
    <cellStyle name="Percent 3 7 8 5 2 3" xfId="55508" xr:uid="{A807ECD9-F3A0-4F0A-8836-C0CB13A3F6AC}"/>
    <cellStyle name="Percent 3 7 8 5 2 4" xfId="55506" xr:uid="{E67A87E0-E3D4-487F-BA6E-B0B0D50B963D}"/>
    <cellStyle name="Percent 3 7 8 5 3" xfId="35062" xr:uid="{8B72004E-F1F4-4D38-8190-249E475E0850}"/>
    <cellStyle name="Percent 3 7 8 5 3 2" xfId="35063" xr:uid="{F3863159-855D-4000-B2B3-299620FF462D}"/>
    <cellStyle name="Percent 3 7 8 5 3 2 2" xfId="55510" xr:uid="{7CFD9829-621E-4007-8F50-0D9B0FE91CEC}"/>
    <cellStyle name="Percent 3 7 8 5 3 3" xfId="55511" xr:uid="{F17E9E57-5263-4805-A1EB-C806D02B3F38}"/>
    <cellStyle name="Percent 3 7 8 5 3 4" xfId="55509" xr:uid="{5E183289-6444-4D7B-BAA2-114EF0855080}"/>
    <cellStyle name="Percent 3 7 8 5 4" xfId="35064" xr:uid="{764B5474-5800-4E0B-BC8C-4FDCCD0F7D27}"/>
    <cellStyle name="Percent 3 7 8 5 4 2" xfId="35065" xr:uid="{952A04EE-ED53-40BA-A035-D10338D2D719}"/>
    <cellStyle name="Percent 3 7 8 5 4 2 2" xfId="55513" xr:uid="{5B75F199-FE53-46CA-B1EF-42A29E244920}"/>
    <cellStyle name="Percent 3 7 8 5 4 3" xfId="55514" xr:uid="{72BE490E-D912-4C58-B19B-E00DBD1FFD05}"/>
    <cellStyle name="Percent 3 7 8 5 4 4" xfId="55512" xr:uid="{F0D62E46-9E86-42EF-9C80-2ED306F01289}"/>
    <cellStyle name="Percent 3 7 8 5 5" xfId="35066" xr:uid="{880B6582-9234-4E2F-AAFD-0FF635FC20C9}"/>
    <cellStyle name="Percent 3 7 8 5 5 2" xfId="55515" xr:uid="{C1F77745-B14D-43A1-987D-46E992E1B763}"/>
    <cellStyle name="Percent 3 7 8 5 6" xfId="55516" xr:uid="{6CA4C07C-CC82-4F4B-95F1-DD54E9978628}"/>
    <cellStyle name="Percent 3 7 8 5 7" xfId="55505" xr:uid="{131E758D-A85E-4A1C-A9CE-A3B5BB7A8AE3}"/>
    <cellStyle name="Percent 3 7 8 5 8" xfId="35059" xr:uid="{3796C6F7-A926-499C-A287-01D8E07A13F9}"/>
    <cellStyle name="Percent 3 7 8 6" xfId="13408" xr:uid="{52DAE5CF-0282-454E-ADA7-6078963E5568}"/>
    <cellStyle name="Percent 3 7 8 6 2" xfId="35068" xr:uid="{8CEA5320-1B07-4CEF-A778-6AFE878CAB50}"/>
    <cellStyle name="Percent 3 7 8 6 2 2" xfId="35069" xr:uid="{EA30903C-E1B3-4B28-A014-E1E0757D8FF5}"/>
    <cellStyle name="Percent 3 7 8 6 2 2 2" xfId="55519" xr:uid="{B8C3020F-DFF9-4C89-BBD5-6A98FB3E33F2}"/>
    <cellStyle name="Percent 3 7 8 6 2 3" xfId="55520" xr:uid="{0A1545E9-26EB-41AF-940B-6748831AEFB2}"/>
    <cellStyle name="Percent 3 7 8 6 2 4" xfId="55518" xr:uid="{2F55ACB2-2CC7-4AAC-8FD4-B5FCAF254B83}"/>
    <cellStyle name="Percent 3 7 8 6 3" xfId="35070" xr:uid="{1034A096-4978-48D3-AC47-A5608BCF6248}"/>
    <cellStyle name="Percent 3 7 8 6 3 2" xfId="35071" xr:uid="{E9FE9357-28B3-4F02-9F6B-6128C3DE9687}"/>
    <cellStyle name="Percent 3 7 8 6 3 2 2" xfId="55522" xr:uid="{47458020-2423-4A18-841E-4C461B04729F}"/>
    <cellStyle name="Percent 3 7 8 6 3 3" xfId="55523" xr:uid="{B1F5D63E-A0AB-4486-82E3-3F01530DC58A}"/>
    <cellStyle name="Percent 3 7 8 6 3 4" xfId="55521" xr:uid="{0BA3F6DF-5B95-4BAC-80CC-F03CF345E5D1}"/>
    <cellStyle name="Percent 3 7 8 6 4" xfId="35072" xr:uid="{569DDA32-1191-4AD2-9F24-628B5BA44700}"/>
    <cellStyle name="Percent 3 7 8 6 4 2" xfId="55524" xr:uid="{B3C9312C-10FF-461D-AE55-881C7370CD5D}"/>
    <cellStyle name="Percent 3 7 8 6 5" xfId="55525" xr:uid="{9F7BD83F-A63F-4EF0-B63E-15DC753EE879}"/>
    <cellStyle name="Percent 3 7 8 6 6" xfId="55517" xr:uid="{2DB983E9-1299-4F79-A292-228441B47D6C}"/>
    <cellStyle name="Percent 3 7 8 6 7" xfId="35067" xr:uid="{D0622482-718D-429A-AF90-47646B9EB9AA}"/>
    <cellStyle name="Percent 3 7 8 7" xfId="15927" xr:uid="{F9581617-33E4-43C8-93EF-BEA885E4772D}"/>
    <cellStyle name="Percent 3 7 8 7 2" xfId="35074" xr:uid="{7EC0ECA4-4071-425E-9D29-0FD3C50B51A9}"/>
    <cellStyle name="Percent 3 7 8 7 2 2" xfId="55527" xr:uid="{199E1EF7-57F5-4274-8E58-3F2BDAC4342D}"/>
    <cellStyle name="Percent 3 7 8 7 3" xfId="55528" xr:uid="{223C6817-4738-45CB-A8E8-B45692451B2F}"/>
    <cellStyle name="Percent 3 7 8 7 4" xfId="55526" xr:uid="{CAB672D9-BD23-42D1-BBA0-A336CE4FFCC8}"/>
    <cellStyle name="Percent 3 7 8 7 5" xfId="35073" xr:uid="{C618D5CC-BA9E-4026-B4AE-F6CA72668FB5}"/>
    <cellStyle name="Percent 3 7 8 8" xfId="19051" xr:uid="{FB05B1DC-CDFE-4A27-B53B-2B0FC2F79F89}"/>
    <cellStyle name="Percent 3 7 8 8 2" xfId="35076" xr:uid="{0D6D6CF7-39C4-4EDF-9DB4-A328D179B6BB}"/>
    <cellStyle name="Percent 3 7 8 8 2 2" xfId="55530" xr:uid="{CA359900-6E36-4A89-80BE-B1312F8FB693}"/>
    <cellStyle name="Percent 3 7 8 8 3" xfId="55531" xr:uid="{00A2354A-289A-45BB-A655-BC7F5F8DC5FD}"/>
    <cellStyle name="Percent 3 7 8 8 4" xfId="55529" xr:uid="{564F057F-4E33-4DB8-9BD2-47836D23C65D}"/>
    <cellStyle name="Percent 3 7 8 8 5" xfId="35075" xr:uid="{1CB0669C-3DC4-4BF3-A8AD-53272130FFEB}"/>
    <cellStyle name="Percent 3 7 8 9" xfId="11953" xr:uid="{7EC6EF2F-4366-4E52-8545-D5E0E19CCFB2}"/>
    <cellStyle name="Percent 3 7 8 9 2" xfId="35078" xr:uid="{7596EC4B-9A83-4879-952D-388D6049DBE2}"/>
    <cellStyle name="Percent 3 7 8 9 2 2" xfId="55533" xr:uid="{06C1AD48-CCE9-44EB-BD0A-F8E3F8D49646}"/>
    <cellStyle name="Percent 3 7 8 9 3" xfId="55534" xr:uid="{4FA25D72-DBC2-4DCF-A032-E523E0965A47}"/>
    <cellStyle name="Percent 3 7 8 9 4" xfId="55532" xr:uid="{EE9E619A-2682-43DE-94C7-FB9E1590249A}"/>
    <cellStyle name="Percent 3 7 8 9 5" xfId="35077" xr:uid="{0B723B13-A497-4196-846B-1369D22AD1AE}"/>
    <cellStyle name="Percent 3 7 9" xfId="6991" xr:uid="{5CA15BAF-C615-470A-807C-ED16DDB944DA}"/>
    <cellStyle name="Percent 3 7 9 10" xfId="35080" xr:uid="{D7B6448B-70C3-4DE7-A4CE-AD855B27ED23}"/>
    <cellStyle name="Percent 3 7 9 10 2" xfId="55536" xr:uid="{C6E86A9E-5A77-4638-8343-EDE98B05947D}"/>
    <cellStyle name="Percent 3 7 9 11" xfId="35081" xr:uid="{36CCCD97-5CA9-4351-A9E1-877CA99A35B6}"/>
    <cellStyle name="Percent 3 7 9 11 2" xfId="55537" xr:uid="{5052DE82-8F00-48D7-BE81-3954A68944F1}"/>
    <cellStyle name="Percent 3 7 9 12" xfId="35079" xr:uid="{28E90739-DA14-4E6C-A6F5-F40E701AB2C4}"/>
    <cellStyle name="Percent 3 7 9 12 2" xfId="55538" xr:uid="{4DA4EE4F-683F-47B8-BB14-FD957C534491}"/>
    <cellStyle name="Percent 3 7 9 13" xfId="55539" xr:uid="{7C148391-AE2B-473B-BBA6-55DA1D0F6A96}"/>
    <cellStyle name="Percent 3 7 9 14" xfId="55540" xr:uid="{7A09A7D1-E1B0-46E8-A059-90AA0180F70D}"/>
    <cellStyle name="Percent 3 7 9 15" xfId="55541" xr:uid="{0D68F031-B570-4375-9818-087125692E1E}"/>
    <cellStyle name="Percent 3 7 9 16" xfId="55535" xr:uid="{DC39C87A-F927-4523-811F-C0EB92FE02AB}"/>
    <cellStyle name="Percent 3 7 9 2" xfId="13409" xr:uid="{217CA672-79B6-41AA-98B8-AA5177998F83}"/>
    <cellStyle name="Percent 3 7 9 2 2" xfId="35083" xr:uid="{828B1074-8128-42B3-9B4F-01829405A678}"/>
    <cellStyle name="Percent 3 7 9 2 2 2" xfId="35084" xr:uid="{374A4DE9-669F-4C72-983B-C451C1291794}"/>
    <cellStyle name="Percent 3 7 9 2 2 2 2" xfId="55544" xr:uid="{1A3895DA-5069-45A7-85D8-0655CEB250F5}"/>
    <cellStyle name="Percent 3 7 9 2 2 3" xfId="55545" xr:uid="{F193A039-E39C-41F0-A161-E2C8014D8DA7}"/>
    <cellStyle name="Percent 3 7 9 2 2 4" xfId="55543" xr:uid="{5D804657-BC0B-40A0-9137-E5965314B112}"/>
    <cellStyle name="Percent 3 7 9 2 3" xfId="35085" xr:uid="{2DA38AE8-AD2F-46B2-90B5-7DB44163F81B}"/>
    <cellStyle name="Percent 3 7 9 2 3 2" xfId="35086" xr:uid="{765DC03D-FB90-4090-82BB-88638E6DBE77}"/>
    <cellStyle name="Percent 3 7 9 2 3 2 2" xfId="55547" xr:uid="{FC167516-833C-40AC-97B7-37B6AE20A2AA}"/>
    <cellStyle name="Percent 3 7 9 2 3 3" xfId="55548" xr:uid="{6487220C-591D-4924-B814-381BEDC78EBC}"/>
    <cellStyle name="Percent 3 7 9 2 3 4" xfId="55546" xr:uid="{6D273E8C-75B0-49EF-A066-3E8A0530A13D}"/>
    <cellStyle name="Percent 3 7 9 2 4" xfId="35087" xr:uid="{B5F44AAF-DF73-4CE2-9F01-E03FC362F4DC}"/>
    <cellStyle name="Percent 3 7 9 2 4 2" xfId="55549" xr:uid="{DF344EFD-04A8-4F06-BC98-E2F6C70B0342}"/>
    <cellStyle name="Percent 3 7 9 2 5" xfId="35088" xr:uid="{56211541-B39D-464D-BA67-31944CF28510}"/>
    <cellStyle name="Percent 3 7 9 2 5 2" xfId="55550" xr:uid="{9E2A01AC-ABB5-4A76-B1B8-1AF97F1ED01B}"/>
    <cellStyle name="Percent 3 7 9 2 6" xfId="55551" xr:uid="{57E02474-B38A-44DD-A61D-E97FCFEFBA46}"/>
    <cellStyle name="Percent 3 7 9 2 7" xfId="55542" xr:uid="{C35C6C40-F44A-41B2-902D-44264802030D}"/>
    <cellStyle name="Percent 3 7 9 2 8" xfId="35082" xr:uid="{5AD77B1C-893C-41E7-9B36-70F4B9FFD8A8}"/>
    <cellStyle name="Percent 3 7 9 3" xfId="13410" xr:uid="{426CD0C7-9813-4D11-9639-BBA7C41D7F72}"/>
    <cellStyle name="Percent 3 7 9 3 2" xfId="35090" xr:uid="{3746C26D-FAFC-41A3-BF07-3740D21BD1B2}"/>
    <cellStyle name="Percent 3 7 9 3 2 2" xfId="35091" xr:uid="{7653696C-57C2-442B-85F1-3CBF4A31756E}"/>
    <cellStyle name="Percent 3 7 9 3 2 2 2" xfId="55554" xr:uid="{78067280-CB40-4A87-A2B7-306DFB4FE4D0}"/>
    <cellStyle name="Percent 3 7 9 3 2 3" xfId="55555" xr:uid="{2316571A-2C2A-4DE1-97D3-7899A0899F3C}"/>
    <cellStyle name="Percent 3 7 9 3 2 4" xfId="55553" xr:uid="{3DF26C55-A3BD-4EDE-BD9E-44749CDA3383}"/>
    <cellStyle name="Percent 3 7 9 3 3" xfId="35092" xr:uid="{6366D684-FFA2-4C67-9EF6-24F64571ECB4}"/>
    <cellStyle name="Percent 3 7 9 3 3 2" xfId="35093" xr:uid="{ACAE4C28-82A3-448B-87D4-2E437B23736E}"/>
    <cellStyle name="Percent 3 7 9 3 3 2 2" xfId="55557" xr:uid="{71D99975-356C-44BA-A4DD-403D4DEB3434}"/>
    <cellStyle name="Percent 3 7 9 3 3 3" xfId="55558" xr:uid="{00D540DB-AF32-4664-8900-F3219CFCB2AC}"/>
    <cellStyle name="Percent 3 7 9 3 3 4" xfId="55556" xr:uid="{92E7A4A7-C43A-4322-B992-D649122724B8}"/>
    <cellStyle name="Percent 3 7 9 3 4" xfId="35094" xr:uid="{9357D209-AABB-4088-8EDD-D815DD9E7844}"/>
    <cellStyle name="Percent 3 7 9 3 4 2" xfId="55559" xr:uid="{9B21CCD3-3F69-40C2-87D5-532D88C168BF}"/>
    <cellStyle name="Percent 3 7 9 3 5" xfId="55560" xr:uid="{3847520E-CC6A-455C-ADCA-F1274BC22C3A}"/>
    <cellStyle name="Percent 3 7 9 3 6" xfId="55552" xr:uid="{A6A36C80-8039-4448-80AE-50607B72295F}"/>
    <cellStyle name="Percent 3 7 9 3 7" xfId="35089" xr:uid="{CFC6E4C3-6F9F-4161-99FC-DAEE96B92F53}"/>
    <cellStyle name="Percent 3 7 9 4" xfId="13411" xr:uid="{01EF70F7-597A-4B86-A2A6-32925A007A86}"/>
    <cellStyle name="Percent 3 7 9 4 2" xfId="35096" xr:uid="{A428AEC6-E0D9-4497-ACE1-CB260387124F}"/>
    <cellStyle name="Percent 3 7 9 4 2 2" xfId="35097" xr:uid="{C6859FE1-520C-4765-AF8B-3113EE12D85C}"/>
    <cellStyle name="Percent 3 7 9 4 2 2 2" xfId="55563" xr:uid="{DCFDDE94-A57B-4977-B670-9F31B3EB6E89}"/>
    <cellStyle name="Percent 3 7 9 4 2 3" xfId="55564" xr:uid="{48F8D3FC-BA19-454B-B980-FFD6E65B0E27}"/>
    <cellStyle name="Percent 3 7 9 4 2 4" xfId="55562" xr:uid="{E4B11B87-6AF3-41FB-9D02-806C1A3D228A}"/>
    <cellStyle name="Percent 3 7 9 4 3" xfId="35098" xr:uid="{174E7947-1E6E-4469-877F-5D53D0E647D1}"/>
    <cellStyle name="Percent 3 7 9 4 3 2" xfId="35099" xr:uid="{DF9AC833-B1D8-4190-9BC2-2A34068D7991}"/>
    <cellStyle name="Percent 3 7 9 4 3 2 2" xfId="55566" xr:uid="{D8D5FD8D-9714-4231-9EC4-6B6069C7AD0E}"/>
    <cellStyle name="Percent 3 7 9 4 3 3" xfId="55567" xr:uid="{E11DF709-34AD-449A-B47E-03BCA77CA9F6}"/>
    <cellStyle name="Percent 3 7 9 4 3 4" xfId="55565" xr:uid="{4F545CCA-EDFA-448E-A356-36BBE14C2D16}"/>
    <cellStyle name="Percent 3 7 9 4 4" xfId="35100" xr:uid="{8B96FEFB-4855-45C0-925A-A38FC0F697B3}"/>
    <cellStyle name="Percent 3 7 9 4 4 2" xfId="55568" xr:uid="{54632F74-78D8-4AF2-9658-B017FDA7E1CB}"/>
    <cellStyle name="Percent 3 7 9 4 5" xfId="55569" xr:uid="{D311D8D0-30D1-4073-81B8-F8FB4E2870B1}"/>
    <cellStyle name="Percent 3 7 9 4 6" xfId="55561" xr:uid="{10212113-ACD2-4915-81E5-4D4D90BEED78}"/>
    <cellStyle name="Percent 3 7 9 4 7" xfId="35095" xr:uid="{E2453CAE-EDDB-4D0B-B2E6-7C0D8488C93D}"/>
    <cellStyle name="Percent 3 7 9 5" xfId="13412" xr:uid="{2A93EF6C-8257-42F1-BB2A-F02F0D697657}"/>
    <cellStyle name="Percent 3 7 9 5 2" xfId="35102" xr:uid="{169AAAE6-6217-46A4-9CFF-67B3CABFBBD7}"/>
    <cellStyle name="Percent 3 7 9 5 2 2" xfId="35103" xr:uid="{07EFB0AD-8750-440A-B6E3-96CB6FE3A429}"/>
    <cellStyle name="Percent 3 7 9 5 2 2 2" xfId="55572" xr:uid="{A00AC542-E04D-46AC-A094-CAA800D4684F}"/>
    <cellStyle name="Percent 3 7 9 5 2 3" xfId="55573" xr:uid="{79E9B2CA-79BD-4B94-87CA-FD1BFA4053D1}"/>
    <cellStyle name="Percent 3 7 9 5 2 4" xfId="55571" xr:uid="{C4C62FB1-CC5A-440D-BB31-08C5808759C2}"/>
    <cellStyle name="Percent 3 7 9 5 3" xfId="35104" xr:uid="{A136AA5E-5DC9-4923-9A7A-F026FD5E2611}"/>
    <cellStyle name="Percent 3 7 9 5 3 2" xfId="35105" xr:uid="{878AA698-FE83-4877-9CDB-37EED5D9CF9B}"/>
    <cellStyle name="Percent 3 7 9 5 3 2 2" xfId="55575" xr:uid="{91E7016D-BA6D-498E-A145-8C40097A94B9}"/>
    <cellStyle name="Percent 3 7 9 5 3 3" xfId="55576" xr:uid="{72064E35-38BC-47AD-9DE8-F779501C11FC}"/>
    <cellStyle name="Percent 3 7 9 5 3 4" xfId="55574" xr:uid="{0D243F56-D704-4BC9-B274-65B4228EED0D}"/>
    <cellStyle name="Percent 3 7 9 5 4" xfId="35106" xr:uid="{8700631D-429E-41CC-AD75-323E497E9BC4}"/>
    <cellStyle name="Percent 3 7 9 5 4 2" xfId="35107" xr:uid="{13E992A4-AD48-4D61-82B8-83B0D02EEB6E}"/>
    <cellStyle name="Percent 3 7 9 5 4 2 2" xfId="55578" xr:uid="{9162C3A1-F831-4E2F-B4BE-BE13E495654D}"/>
    <cellStyle name="Percent 3 7 9 5 4 3" xfId="55579" xr:uid="{55D82474-6B04-4CEA-9403-BDFC35D5F312}"/>
    <cellStyle name="Percent 3 7 9 5 4 4" xfId="55577" xr:uid="{49C7EB39-C795-4363-8282-6F0CDDBB4D45}"/>
    <cellStyle name="Percent 3 7 9 5 5" xfId="35108" xr:uid="{CC155C99-B7B2-4E8A-808B-0700A6418DBC}"/>
    <cellStyle name="Percent 3 7 9 5 5 2" xfId="55580" xr:uid="{D5BB40BE-8AFA-4B2C-A554-36A2007E84F4}"/>
    <cellStyle name="Percent 3 7 9 5 6" xfId="55581" xr:uid="{ABD5F134-F6DC-48D1-80F6-C662F3B4D5B7}"/>
    <cellStyle name="Percent 3 7 9 5 7" xfId="55570" xr:uid="{C38A374B-670A-4F01-98F1-358A4288F535}"/>
    <cellStyle name="Percent 3 7 9 5 8" xfId="35101" xr:uid="{BF3EC27C-2090-4C7B-9C4D-6427C5A8F12D}"/>
    <cellStyle name="Percent 3 7 9 6" xfId="13413" xr:uid="{0D07BCDF-2189-41F7-8EFA-0961F0B86DA5}"/>
    <cellStyle name="Percent 3 7 9 6 2" xfId="35110" xr:uid="{01D45832-1B03-49A3-A1E1-30D8E3F21043}"/>
    <cellStyle name="Percent 3 7 9 6 2 2" xfId="35111" xr:uid="{76FBFFE1-15E2-4A7A-9D3E-011C49DD54E6}"/>
    <cellStyle name="Percent 3 7 9 6 2 2 2" xfId="55584" xr:uid="{9DCF87A1-01D0-4998-9E80-C349C8CC93C5}"/>
    <cellStyle name="Percent 3 7 9 6 2 3" xfId="55585" xr:uid="{ED075E70-AB4D-4FC7-93EA-4057D42E0DCB}"/>
    <cellStyle name="Percent 3 7 9 6 2 4" xfId="55583" xr:uid="{E047DC21-EA63-4841-BA99-AE7DE08DF0F4}"/>
    <cellStyle name="Percent 3 7 9 6 3" xfId="35112" xr:uid="{A9EC0B25-1D1D-4BC6-9968-2B0EE7853937}"/>
    <cellStyle name="Percent 3 7 9 6 3 2" xfId="35113" xr:uid="{92DDAEE3-A7CF-4B11-8BF8-1A9BB5CC48DA}"/>
    <cellStyle name="Percent 3 7 9 6 3 2 2" xfId="55587" xr:uid="{9747AC16-A756-4A07-BD03-95A500153600}"/>
    <cellStyle name="Percent 3 7 9 6 3 3" xfId="55588" xr:uid="{C0361AB7-825F-4251-BF1E-4E090D833482}"/>
    <cellStyle name="Percent 3 7 9 6 3 4" xfId="55586" xr:uid="{B56CAA9C-B691-4B1C-9D7A-ED30D5E1D6AF}"/>
    <cellStyle name="Percent 3 7 9 6 4" xfId="35114" xr:uid="{C3BB8499-F2BE-4829-856E-4DC203EEC25D}"/>
    <cellStyle name="Percent 3 7 9 6 4 2" xfId="55589" xr:uid="{87D2EC5F-9D4A-49C2-A919-EE12CF29790D}"/>
    <cellStyle name="Percent 3 7 9 6 5" xfId="55590" xr:uid="{40701851-9E6B-4A78-8E34-856CDF025B2E}"/>
    <cellStyle name="Percent 3 7 9 6 6" xfId="55582" xr:uid="{A5E68F7F-1EBE-43C8-BC96-9F195A958A45}"/>
    <cellStyle name="Percent 3 7 9 6 7" xfId="35109" xr:uid="{99FF4089-DD33-40BB-B9FA-D8CC513EA033}"/>
    <cellStyle name="Percent 3 7 9 7" xfId="15928" xr:uid="{9120659E-A042-43F6-9A8E-4C508548C694}"/>
    <cellStyle name="Percent 3 7 9 7 2" xfId="35116" xr:uid="{0FE320D4-681D-4E25-9C43-3DBFD36E748F}"/>
    <cellStyle name="Percent 3 7 9 7 2 2" xfId="55592" xr:uid="{84AA89A9-E23F-4F9A-B377-956F2937239B}"/>
    <cellStyle name="Percent 3 7 9 7 3" xfId="55593" xr:uid="{DCC9147B-5EEA-4343-935A-1306FC5D62E7}"/>
    <cellStyle name="Percent 3 7 9 7 4" xfId="55591" xr:uid="{F40356A7-D6A5-4930-8BE8-38BCA529D2E5}"/>
    <cellStyle name="Percent 3 7 9 7 5" xfId="35115" xr:uid="{EE00C9B0-D828-42F0-B7E0-79AB29E8B690}"/>
    <cellStyle name="Percent 3 7 9 8" xfId="15713" xr:uid="{8EF8DA0B-0F67-407A-A895-B2A238A53BEC}"/>
    <cellStyle name="Percent 3 7 9 8 2" xfId="35118" xr:uid="{7AF57598-1183-4C72-90C7-BA29BB3701D9}"/>
    <cellStyle name="Percent 3 7 9 8 2 2" xfId="55595" xr:uid="{57025406-9852-4473-BBEE-15C8ACAACA57}"/>
    <cellStyle name="Percent 3 7 9 8 3" xfId="55596" xr:uid="{730B1259-9F6D-4F58-A54C-1F21042F744D}"/>
    <cellStyle name="Percent 3 7 9 8 4" xfId="55594" xr:uid="{C3221D23-C1AB-4474-9CA3-8C8FA39D7AA4}"/>
    <cellStyle name="Percent 3 7 9 8 5" xfId="35117" xr:uid="{0A1BD437-83C0-4F3B-AA9E-2F5DD3A6EFE3}"/>
    <cellStyle name="Percent 3 7 9 9" xfId="11954" xr:uid="{582B96C1-CD19-4997-95E1-6719DDC7CE56}"/>
    <cellStyle name="Percent 3 7 9 9 2" xfId="35120" xr:uid="{35D8B891-5E97-414C-A271-89B9BD390E8D}"/>
    <cellStyle name="Percent 3 7 9 9 2 2" xfId="55598" xr:uid="{30958591-5A75-4F3B-BBB9-D12CEBFD77E6}"/>
    <cellStyle name="Percent 3 7 9 9 3" xfId="55599" xr:uid="{A1D39C25-ACFF-43A3-9F7D-8F8F032121FD}"/>
    <cellStyle name="Percent 3 7 9 9 4" xfId="55597" xr:uid="{43B4ED19-86F5-409A-9235-53CBCBA40F7A}"/>
    <cellStyle name="Percent 3 7 9 9 5" xfId="35119" xr:uid="{32F56747-93B5-4882-8111-4DF1544B2E95}"/>
    <cellStyle name="Percent 3 8" xfId="1761" xr:uid="{129C1A00-A606-4325-8BE3-0BB90B1043A2}"/>
    <cellStyle name="Percent 3 8 10" xfId="6992" xr:uid="{4B345A08-5BA5-496A-BF89-4F1175D7F39F}"/>
    <cellStyle name="Percent 3 8 10 10" xfId="35123" xr:uid="{14D6F0AB-D79C-4438-9FEB-3DD809785F9C}"/>
    <cellStyle name="Percent 3 8 10 10 2" xfId="55602" xr:uid="{078C899A-ACCB-48C1-B077-8F3613DC89F1}"/>
    <cellStyle name="Percent 3 8 10 11" xfId="35124" xr:uid="{EA478E00-8566-457F-B659-3F4C7BE249DB}"/>
    <cellStyle name="Percent 3 8 10 11 2" xfId="55603" xr:uid="{382AB8ED-F374-43C2-BDF1-2FC064925DF1}"/>
    <cellStyle name="Percent 3 8 10 12" xfId="35122" xr:uid="{458F8864-E076-4837-8A90-97A123E7D46C}"/>
    <cellStyle name="Percent 3 8 10 12 2" xfId="55604" xr:uid="{7AF7C3AE-E089-4960-8A6E-5D7C0CE9AC0B}"/>
    <cellStyle name="Percent 3 8 10 13" xfId="55605" xr:uid="{27395F8C-2D5E-483B-85FD-89B6220E0619}"/>
    <cellStyle name="Percent 3 8 10 14" xfId="55606" xr:uid="{5A401411-6789-4FC7-BB9F-1B2CA3DEDDFF}"/>
    <cellStyle name="Percent 3 8 10 15" xfId="55607" xr:uid="{07BD3926-2B6C-4051-A705-560F3A44422D}"/>
    <cellStyle name="Percent 3 8 10 16" xfId="55601" xr:uid="{F468BA64-8383-4AD9-B78B-52750850F3B2}"/>
    <cellStyle name="Percent 3 8 10 2" xfId="13414" xr:uid="{078962E6-0A35-4662-BE01-F1B4CFE99398}"/>
    <cellStyle name="Percent 3 8 10 2 2" xfId="35126" xr:uid="{C45333A0-A18E-40A2-94E5-BBE75306C7EB}"/>
    <cellStyle name="Percent 3 8 10 2 2 2" xfId="35127" xr:uid="{92B26C9C-8CD7-4F05-AB72-784444C35D94}"/>
    <cellStyle name="Percent 3 8 10 2 2 2 2" xfId="55610" xr:uid="{FA74C214-BD4C-4691-AE3A-6B18410EEF24}"/>
    <cellStyle name="Percent 3 8 10 2 2 3" xfId="55611" xr:uid="{F794D967-DC94-4877-BEF7-514F5A870C09}"/>
    <cellStyle name="Percent 3 8 10 2 2 4" xfId="55609" xr:uid="{DF246B35-48DF-4320-BE08-9AB1EEA160F6}"/>
    <cellStyle name="Percent 3 8 10 2 3" xfId="35128" xr:uid="{D14E7CD3-3C52-48A7-80F9-D3FAED57C79A}"/>
    <cellStyle name="Percent 3 8 10 2 3 2" xfId="35129" xr:uid="{5A3B3CD5-30F1-48A8-86C7-DA0BC704E451}"/>
    <cellStyle name="Percent 3 8 10 2 3 2 2" xfId="55613" xr:uid="{6280B009-2646-4F88-B0E1-60BFB0A50B78}"/>
    <cellStyle name="Percent 3 8 10 2 3 3" xfId="55614" xr:uid="{0F3091F4-1043-4D77-8C91-22441BD638C2}"/>
    <cellStyle name="Percent 3 8 10 2 3 4" xfId="55612" xr:uid="{4A095D64-597A-49F3-A6A6-D64E40D98F0B}"/>
    <cellStyle name="Percent 3 8 10 2 4" xfId="35130" xr:uid="{219891AD-70FC-47B3-8B84-50288BDF642D}"/>
    <cellStyle name="Percent 3 8 10 2 4 2" xfId="55615" xr:uid="{63E0DC7B-9160-489F-AE68-D46741CD3846}"/>
    <cellStyle name="Percent 3 8 10 2 5" xfId="35131" xr:uid="{8D5D79CA-EDC0-45A4-A71D-0916D1EE6A6B}"/>
    <cellStyle name="Percent 3 8 10 2 5 2" xfId="55616" xr:uid="{1ECF027B-79AB-43E8-9BC1-40CECB5A7F4E}"/>
    <cellStyle name="Percent 3 8 10 2 6" xfId="55617" xr:uid="{2E9EB53D-444D-45FE-A539-3D0E0E36010D}"/>
    <cellStyle name="Percent 3 8 10 2 7" xfId="55608" xr:uid="{759753B7-7B4A-48A4-B08C-D6BF5A18F15C}"/>
    <cellStyle name="Percent 3 8 10 2 8" xfId="35125" xr:uid="{1EFD4A1D-B0F5-4F51-99D4-049423BEB303}"/>
    <cellStyle name="Percent 3 8 10 3" xfId="13415" xr:uid="{3AE6E5A1-5973-4472-A30F-EE8D54DDF3AA}"/>
    <cellStyle name="Percent 3 8 10 3 2" xfId="35133" xr:uid="{6682F5C6-AE60-4AEC-8441-69DDED90BA07}"/>
    <cellStyle name="Percent 3 8 10 3 2 2" xfId="35134" xr:uid="{10007088-DB90-484A-8D1C-1A4574E5A4AE}"/>
    <cellStyle name="Percent 3 8 10 3 2 2 2" xfId="55620" xr:uid="{D9E0D1EB-A232-44EB-87DC-10FDAB54D33B}"/>
    <cellStyle name="Percent 3 8 10 3 2 3" xfId="55621" xr:uid="{FBDE59A8-0701-48A8-9C8C-5287D62CA512}"/>
    <cellStyle name="Percent 3 8 10 3 2 4" xfId="55619" xr:uid="{23815A40-CC88-4119-91A3-3179D8DACC90}"/>
    <cellStyle name="Percent 3 8 10 3 3" xfId="35135" xr:uid="{78BDB03D-5CBB-4053-A2F4-47BC5231684F}"/>
    <cellStyle name="Percent 3 8 10 3 3 2" xfId="35136" xr:uid="{EA27D64C-1AC6-4C43-A216-B4D1F685205F}"/>
    <cellStyle name="Percent 3 8 10 3 3 2 2" xfId="55623" xr:uid="{4C065C67-2E9E-4D57-BFD8-E0B78CCE14E0}"/>
    <cellStyle name="Percent 3 8 10 3 3 3" xfId="55624" xr:uid="{891D3324-C10D-4023-84B1-D182ACC88B44}"/>
    <cellStyle name="Percent 3 8 10 3 3 4" xfId="55622" xr:uid="{4C07F7BE-0156-4BC6-89B7-F6A4323B63F2}"/>
    <cellStyle name="Percent 3 8 10 3 4" xfId="35137" xr:uid="{97793756-F04C-4F74-9448-868EE8F62A84}"/>
    <cellStyle name="Percent 3 8 10 3 4 2" xfId="55625" xr:uid="{5E7A231A-BC6F-480B-8B54-97EAC334B552}"/>
    <cellStyle name="Percent 3 8 10 3 5" xfId="55626" xr:uid="{D239BA18-260C-49EB-BD44-CC5D8633E30B}"/>
    <cellStyle name="Percent 3 8 10 3 6" xfId="55618" xr:uid="{48C73A54-53DF-4F21-A4F4-FEDDC8698937}"/>
    <cellStyle name="Percent 3 8 10 3 7" xfId="35132" xr:uid="{EFCEDECE-A3B1-4835-A3DA-0A39F8129150}"/>
    <cellStyle name="Percent 3 8 10 4" xfId="13416" xr:uid="{FB15B574-7527-4C87-9F27-6C02FC59EDD4}"/>
    <cellStyle name="Percent 3 8 10 4 2" xfId="35139" xr:uid="{49E0A09F-871D-4A01-87EA-33427C52C603}"/>
    <cellStyle name="Percent 3 8 10 4 2 2" xfId="35140" xr:uid="{F483F3F2-8776-4009-A54E-01775DB8BACA}"/>
    <cellStyle name="Percent 3 8 10 4 2 2 2" xfId="55629" xr:uid="{9D461074-D31E-4B3C-9DD8-BB4DCA59D4F6}"/>
    <cellStyle name="Percent 3 8 10 4 2 3" xfId="55630" xr:uid="{4808CB9F-5E2F-4F8A-AF5D-14B153236535}"/>
    <cellStyle name="Percent 3 8 10 4 2 4" xfId="55628" xr:uid="{421AD4B0-17B1-48A6-A534-20CFC5BA2BA6}"/>
    <cellStyle name="Percent 3 8 10 4 3" xfId="35141" xr:uid="{A07C310E-0A6E-4555-B8BF-3EAD83533AC2}"/>
    <cellStyle name="Percent 3 8 10 4 3 2" xfId="35142" xr:uid="{EBD41B0C-77BB-465C-8B4B-B9B33153CE9B}"/>
    <cellStyle name="Percent 3 8 10 4 3 2 2" xfId="55632" xr:uid="{DF3AA457-44ED-4E35-97CC-8895C7F20339}"/>
    <cellStyle name="Percent 3 8 10 4 3 3" xfId="55633" xr:uid="{4BE6FBA1-2DE4-4603-9B3E-495F0A71D505}"/>
    <cellStyle name="Percent 3 8 10 4 3 4" xfId="55631" xr:uid="{DACEA5E1-5769-4091-BC02-796D127D1664}"/>
    <cellStyle name="Percent 3 8 10 4 4" xfId="35143" xr:uid="{2F1D47F1-D589-4F4C-B761-A84B82CB7B02}"/>
    <cellStyle name="Percent 3 8 10 4 4 2" xfId="55634" xr:uid="{E7DACE82-3022-4E76-96CF-9128022A2E23}"/>
    <cellStyle name="Percent 3 8 10 4 5" xfId="55635" xr:uid="{68F0C34C-C673-48DA-AB34-F67B57888515}"/>
    <cellStyle name="Percent 3 8 10 4 6" xfId="55627" xr:uid="{CDFB6221-5B3D-4AAC-8F13-B5062CEC277A}"/>
    <cellStyle name="Percent 3 8 10 4 7" xfId="35138" xr:uid="{4653FCB2-FCD0-4EA6-90EF-D98A0AB8B355}"/>
    <cellStyle name="Percent 3 8 10 5" xfId="13417" xr:uid="{AA450F20-9C34-4409-A06D-39EBFFD94174}"/>
    <cellStyle name="Percent 3 8 10 5 2" xfId="35145" xr:uid="{323CCB16-0E59-4EFA-8209-692DEF340F14}"/>
    <cellStyle name="Percent 3 8 10 5 2 2" xfId="35146" xr:uid="{D1DC6DF6-450C-40BF-812A-B45A36BCA0F7}"/>
    <cellStyle name="Percent 3 8 10 5 2 2 2" xfId="55638" xr:uid="{67AEE700-EA28-495B-BCF6-96C9F8F8B377}"/>
    <cellStyle name="Percent 3 8 10 5 2 3" xfId="55639" xr:uid="{9AEA0523-9857-474B-8FBE-C332C2922682}"/>
    <cellStyle name="Percent 3 8 10 5 2 4" xfId="55637" xr:uid="{20AAAF27-C81D-4205-B4D4-801EEBB75C86}"/>
    <cellStyle name="Percent 3 8 10 5 3" xfId="35147" xr:uid="{175D5E0B-92F5-45B5-AE17-8196B2A0FCBB}"/>
    <cellStyle name="Percent 3 8 10 5 3 2" xfId="35148" xr:uid="{43323EBA-74D7-49FD-9545-C9C5667BCC8A}"/>
    <cellStyle name="Percent 3 8 10 5 3 2 2" xfId="55641" xr:uid="{5158CF3B-1410-4EE7-AE4E-3B17AB4B0A83}"/>
    <cellStyle name="Percent 3 8 10 5 3 3" xfId="55642" xr:uid="{80EE9163-500F-4CBF-84E6-777216A41432}"/>
    <cellStyle name="Percent 3 8 10 5 3 4" xfId="55640" xr:uid="{A0C867FF-DAB8-456F-9DD4-F5D9AEF3F116}"/>
    <cellStyle name="Percent 3 8 10 5 4" xfId="35149" xr:uid="{0EB2E8AF-A434-42CD-85AE-1AE326E86ED6}"/>
    <cellStyle name="Percent 3 8 10 5 4 2" xfId="35150" xr:uid="{092724E1-BDEF-4CFD-B080-C1D88F60C5B0}"/>
    <cellStyle name="Percent 3 8 10 5 4 2 2" xfId="55644" xr:uid="{829ABCC9-CBD6-4C77-AF58-6E40B155355B}"/>
    <cellStyle name="Percent 3 8 10 5 4 3" xfId="55645" xr:uid="{47AA377A-7B13-4659-BDB6-91B73C371971}"/>
    <cellStyle name="Percent 3 8 10 5 4 4" xfId="55643" xr:uid="{0D73B450-FD19-418D-954B-128F23829D3E}"/>
    <cellStyle name="Percent 3 8 10 5 5" xfId="35151" xr:uid="{41B8E124-34D9-422F-BE75-56A03DD8E5E9}"/>
    <cellStyle name="Percent 3 8 10 5 5 2" xfId="55646" xr:uid="{5E4D5EBE-AD4F-4B5F-88F6-87914106A405}"/>
    <cellStyle name="Percent 3 8 10 5 6" xfId="55647" xr:uid="{87A8113C-8EA1-4B18-AC45-504E06E0438A}"/>
    <cellStyle name="Percent 3 8 10 5 7" xfId="55636" xr:uid="{BD25765F-3386-4142-B2EC-FCDE09ADA12E}"/>
    <cellStyle name="Percent 3 8 10 5 8" xfId="35144" xr:uid="{04977E90-930A-4DC1-9BF0-297F13D07138}"/>
    <cellStyle name="Percent 3 8 10 6" xfId="13418" xr:uid="{40A64D6A-A84F-4E19-A881-E7F6B479CDF3}"/>
    <cellStyle name="Percent 3 8 10 6 2" xfId="35153" xr:uid="{5251972E-9F81-4198-BE94-1E2B21A85A33}"/>
    <cellStyle name="Percent 3 8 10 6 2 2" xfId="35154" xr:uid="{46B7CC82-50A0-4E89-A065-625DE32CC667}"/>
    <cellStyle name="Percent 3 8 10 6 2 2 2" xfId="55650" xr:uid="{01C58B8D-CE57-4D34-A023-99B7E4E8AF66}"/>
    <cellStyle name="Percent 3 8 10 6 2 3" xfId="55651" xr:uid="{AFF0041C-8F36-4729-B571-104229A7E4FC}"/>
    <cellStyle name="Percent 3 8 10 6 2 4" xfId="55649" xr:uid="{56B92581-D8A0-4E3D-9197-3CF815CEC3B3}"/>
    <cellStyle name="Percent 3 8 10 6 3" xfId="35155" xr:uid="{48F9A1CA-146E-4B4A-9AA0-01F0452A5F1B}"/>
    <cellStyle name="Percent 3 8 10 6 3 2" xfId="35156" xr:uid="{DD5729CE-2E19-4341-99D4-80ED065D3DF2}"/>
    <cellStyle name="Percent 3 8 10 6 3 2 2" xfId="55653" xr:uid="{111B0609-9B90-495F-95AF-E18B2AB35D46}"/>
    <cellStyle name="Percent 3 8 10 6 3 3" xfId="55654" xr:uid="{8E5D137C-6FC1-404C-BBB1-2FA21398DA0D}"/>
    <cellStyle name="Percent 3 8 10 6 3 4" xfId="55652" xr:uid="{0A5B244D-98D8-42E0-95E4-C081DE84A284}"/>
    <cellStyle name="Percent 3 8 10 6 4" xfId="35157" xr:uid="{F6B29484-DE89-4724-A737-103E30B02A91}"/>
    <cellStyle name="Percent 3 8 10 6 4 2" xfId="55655" xr:uid="{C8581BDD-489E-4B31-B16E-C09A1FAE65B3}"/>
    <cellStyle name="Percent 3 8 10 6 5" xfId="55656" xr:uid="{46412FC7-5DBC-4295-A8C8-9AC5BE864A69}"/>
    <cellStyle name="Percent 3 8 10 6 6" xfId="55648" xr:uid="{34A42E95-BEB8-404B-B607-1F964D0960FC}"/>
    <cellStyle name="Percent 3 8 10 6 7" xfId="35152" xr:uid="{16337A60-275D-442E-97F5-238157400917}"/>
    <cellStyle name="Percent 3 8 10 7" xfId="15929" xr:uid="{C9829CA9-5516-4616-A859-E6713D5580CB}"/>
    <cellStyle name="Percent 3 8 10 7 2" xfId="35159" xr:uid="{ABB6721D-8031-4142-99C0-4137FF9FC52D}"/>
    <cellStyle name="Percent 3 8 10 7 2 2" xfId="55658" xr:uid="{84275203-1E0F-4764-8834-AF790DD6EC96}"/>
    <cellStyle name="Percent 3 8 10 7 3" xfId="55659" xr:uid="{693B9475-E664-4019-8710-0E5927F096DB}"/>
    <cellStyle name="Percent 3 8 10 7 4" xfId="55657" xr:uid="{FBAFEC3F-4E0C-4B68-A956-E9CFAE6852DF}"/>
    <cellStyle name="Percent 3 8 10 7 5" xfId="35158" xr:uid="{7EA1E63D-107E-4702-8741-7CFD54FD1C4D}"/>
    <cellStyle name="Percent 3 8 10 8" xfId="19077" xr:uid="{609DECA8-3E86-4440-9309-6592E36F7F46}"/>
    <cellStyle name="Percent 3 8 10 8 2" xfId="35161" xr:uid="{5988749B-FD98-4CED-897F-5639A245D1BF}"/>
    <cellStyle name="Percent 3 8 10 8 2 2" xfId="55661" xr:uid="{FC799818-2CE5-4877-8D0C-A8157D31B252}"/>
    <cellStyle name="Percent 3 8 10 8 3" xfId="55662" xr:uid="{CF1B003E-384B-4630-8978-E1137C37C31B}"/>
    <cellStyle name="Percent 3 8 10 8 4" xfId="55660" xr:uid="{1D86DE22-BA72-4D2D-ADE0-C2AF799202FA}"/>
    <cellStyle name="Percent 3 8 10 8 5" xfId="35160" xr:uid="{FFDBC922-D28F-4E65-9E57-7E9208EB5E95}"/>
    <cellStyle name="Percent 3 8 10 9" xfId="11956" xr:uid="{27B772A9-92E9-4095-AE74-C28BAF7C12D4}"/>
    <cellStyle name="Percent 3 8 10 9 2" xfId="35163" xr:uid="{CD1DF9D9-9CF4-4916-8CEE-293CFB85729F}"/>
    <cellStyle name="Percent 3 8 10 9 2 2" xfId="55664" xr:uid="{2DAC3549-ADA8-49F3-ADC9-D0F01E8342AF}"/>
    <cellStyle name="Percent 3 8 10 9 3" xfId="55665" xr:uid="{E6B9D440-742C-40A5-ADB4-41964AA4F630}"/>
    <cellStyle name="Percent 3 8 10 9 4" xfId="55663" xr:uid="{892D7DDA-ED45-4169-A47B-A3632701CA49}"/>
    <cellStyle name="Percent 3 8 10 9 5" xfId="35162" xr:uid="{79CE1A1F-3260-49AC-848D-24C113BFB140}"/>
    <cellStyle name="Percent 3 8 11" xfId="6993" xr:uid="{92670570-14BF-40C8-97AB-D172BA8F49C0}"/>
    <cellStyle name="Percent 3 8 11 10" xfId="35165" xr:uid="{60EC22BA-5A4E-463A-95CC-413B593B3A5D}"/>
    <cellStyle name="Percent 3 8 11 10 2" xfId="55667" xr:uid="{1A6BB07D-AB08-4394-AA29-DDED2C13F13A}"/>
    <cellStyle name="Percent 3 8 11 11" xfId="35166" xr:uid="{D0022EA8-C34D-4CEE-8BB4-57F9861C310C}"/>
    <cellStyle name="Percent 3 8 11 11 2" xfId="55668" xr:uid="{90C761FE-785A-4482-8CC1-0878A44FC3DF}"/>
    <cellStyle name="Percent 3 8 11 12" xfId="35164" xr:uid="{AD6904D5-3575-42B1-BA09-B1CCC52E0E22}"/>
    <cellStyle name="Percent 3 8 11 12 2" xfId="55669" xr:uid="{35BF8091-5270-40F8-AE65-C79D37D2903A}"/>
    <cellStyle name="Percent 3 8 11 13" xfId="55670" xr:uid="{2441EEC5-1D04-4623-A503-11A18EAE8841}"/>
    <cellStyle name="Percent 3 8 11 14" xfId="55671" xr:uid="{1928CDAF-2046-47B2-A15D-43A15435B8EC}"/>
    <cellStyle name="Percent 3 8 11 15" xfId="55672" xr:uid="{FDBFDE41-03E7-4045-8535-768282C3AB0D}"/>
    <cellStyle name="Percent 3 8 11 16" xfId="55666" xr:uid="{391BD15A-2313-412F-8433-AD731D343CF0}"/>
    <cellStyle name="Percent 3 8 11 2" xfId="13419" xr:uid="{23EFEA7E-56B3-4E39-8044-C1C9EFB6CF47}"/>
    <cellStyle name="Percent 3 8 11 2 2" xfId="35168" xr:uid="{1E004FF8-D5A2-4FF9-ACD9-404FF14A045A}"/>
    <cellStyle name="Percent 3 8 11 2 2 2" xfId="35169" xr:uid="{FD2BA350-8B08-4C4E-BFD8-BBABB03A0188}"/>
    <cellStyle name="Percent 3 8 11 2 2 2 2" xfId="55675" xr:uid="{BC8590CC-7C5B-41A7-B4F1-53965809AC69}"/>
    <cellStyle name="Percent 3 8 11 2 2 3" xfId="55676" xr:uid="{A9CA1EE4-7493-42E7-A275-2CE34C7716F9}"/>
    <cellStyle name="Percent 3 8 11 2 2 4" xfId="55674" xr:uid="{1936E078-6BF4-42D9-9910-BEA4912CE4B5}"/>
    <cellStyle name="Percent 3 8 11 2 3" xfId="35170" xr:uid="{8AA8C8B1-F940-434B-A952-DB1FB4305484}"/>
    <cellStyle name="Percent 3 8 11 2 3 2" xfId="35171" xr:uid="{6C63677C-8497-4EB6-A5F6-B36EBF431297}"/>
    <cellStyle name="Percent 3 8 11 2 3 2 2" xfId="55678" xr:uid="{934A6DB0-2263-41D1-BD4C-4097163B946B}"/>
    <cellStyle name="Percent 3 8 11 2 3 3" xfId="55679" xr:uid="{CA44471A-1A7D-4C0A-BEDB-5887D2462CA3}"/>
    <cellStyle name="Percent 3 8 11 2 3 4" xfId="55677" xr:uid="{E80283E8-1E49-42BB-BAAD-0C95819F9ABE}"/>
    <cellStyle name="Percent 3 8 11 2 4" xfId="35172" xr:uid="{5533F896-31FB-4709-8C94-6742CF0A2C00}"/>
    <cellStyle name="Percent 3 8 11 2 4 2" xfId="55680" xr:uid="{93F185C7-614C-4C07-ABA3-5F3673B9AEC9}"/>
    <cellStyle name="Percent 3 8 11 2 5" xfId="35173" xr:uid="{A892794E-9AA2-4981-8C65-99F1995A8DB3}"/>
    <cellStyle name="Percent 3 8 11 2 5 2" xfId="55681" xr:uid="{E7C83B6F-6A49-415D-B491-AD8A2E44093F}"/>
    <cellStyle name="Percent 3 8 11 2 6" xfId="55682" xr:uid="{F444F62F-0792-439E-A658-EED164FD4276}"/>
    <cellStyle name="Percent 3 8 11 2 7" xfId="55673" xr:uid="{B761AA15-FA98-446B-A5BF-A54E26B534FA}"/>
    <cellStyle name="Percent 3 8 11 2 8" xfId="35167" xr:uid="{22F92C40-64B0-42D7-AB3C-A7C37449AAE5}"/>
    <cellStyle name="Percent 3 8 11 3" xfId="13420" xr:uid="{0075AC13-9357-4F4D-90CA-7340254DF2B3}"/>
    <cellStyle name="Percent 3 8 11 3 2" xfId="35175" xr:uid="{F62D5E41-9542-43D6-82EF-68270D4FB17E}"/>
    <cellStyle name="Percent 3 8 11 3 2 2" xfId="35176" xr:uid="{9B7A6FE3-146C-4B0F-A979-8689ED8740B0}"/>
    <cellStyle name="Percent 3 8 11 3 2 2 2" xfId="55685" xr:uid="{8DAB0A7F-459A-44C8-B47A-5945D3FE62DD}"/>
    <cellStyle name="Percent 3 8 11 3 2 3" xfId="55686" xr:uid="{2083B798-31F0-47E9-A060-B4987D3F8479}"/>
    <cellStyle name="Percent 3 8 11 3 2 4" xfId="55684" xr:uid="{F0119426-1BDC-470B-AC18-CB7C4ED910AB}"/>
    <cellStyle name="Percent 3 8 11 3 3" xfId="35177" xr:uid="{BE1142E2-84DC-4ACB-8678-51D7F657BA08}"/>
    <cellStyle name="Percent 3 8 11 3 3 2" xfId="35178" xr:uid="{5CBC23A8-4ED4-4850-A63A-717D1AC93EDB}"/>
    <cellStyle name="Percent 3 8 11 3 3 2 2" xfId="55688" xr:uid="{DDE8DA9E-7F14-43D7-9360-A5527C7DB5A8}"/>
    <cellStyle name="Percent 3 8 11 3 3 3" xfId="55689" xr:uid="{0FFB9C67-2EF7-449E-BD8A-E52681C586C2}"/>
    <cellStyle name="Percent 3 8 11 3 3 4" xfId="55687" xr:uid="{B19CC562-C17A-4821-A62D-F4153E80CDEE}"/>
    <cellStyle name="Percent 3 8 11 3 4" xfId="35179" xr:uid="{B3ABE061-6095-4486-9ED0-BACA71D006A8}"/>
    <cellStyle name="Percent 3 8 11 3 4 2" xfId="55690" xr:uid="{853BF587-AF2E-4820-B99B-9EF02CE10AB7}"/>
    <cellStyle name="Percent 3 8 11 3 5" xfId="55691" xr:uid="{D01529D2-79E1-4FB4-A2EF-99E1227E3D58}"/>
    <cellStyle name="Percent 3 8 11 3 6" xfId="55683" xr:uid="{3018E556-90C8-4188-A54D-DDF5ADE50B78}"/>
    <cellStyle name="Percent 3 8 11 3 7" xfId="35174" xr:uid="{0B64BDA8-4FFD-4328-8E8D-D4FC2DC359ED}"/>
    <cellStyle name="Percent 3 8 11 4" xfId="13421" xr:uid="{D2C54D29-ACF8-4477-B8DC-5D829A376F01}"/>
    <cellStyle name="Percent 3 8 11 4 2" xfId="35181" xr:uid="{FF646561-E0B6-4ED1-A6D4-FFA82D47241F}"/>
    <cellStyle name="Percent 3 8 11 4 2 2" xfId="35182" xr:uid="{1CFACB09-35BA-4FFA-A017-E88FEB2D12A0}"/>
    <cellStyle name="Percent 3 8 11 4 2 2 2" xfId="55694" xr:uid="{4D613219-7AE5-42ED-AA40-FD5A3CF2FF5A}"/>
    <cellStyle name="Percent 3 8 11 4 2 3" xfId="55695" xr:uid="{8CB59F88-792B-4557-B490-BE8C4BABFCD6}"/>
    <cellStyle name="Percent 3 8 11 4 2 4" xfId="55693" xr:uid="{C2379E2A-8F87-4F84-80CA-63D440FA20EA}"/>
    <cellStyle name="Percent 3 8 11 4 3" xfId="35183" xr:uid="{9C914352-95E0-46AE-B8C3-339DC70D4467}"/>
    <cellStyle name="Percent 3 8 11 4 3 2" xfId="35184" xr:uid="{1CED040B-90E8-4E06-A487-C17E93092A98}"/>
    <cellStyle name="Percent 3 8 11 4 3 2 2" xfId="55697" xr:uid="{A96C6B07-39C5-4AF2-A111-EDAB0B3F2200}"/>
    <cellStyle name="Percent 3 8 11 4 3 3" xfId="55698" xr:uid="{AE9ADE69-B9B9-493F-BB9B-5A347ECB37B9}"/>
    <cellStyle name="Percent 3 8 11 4 3 4" xfId="55696" xr:uid="{70807756-4774-4555-81F8-962620188F92}"/>
    <cellStyle name="Percent 3 8 11 4 4" xfId="35185" xr:uid="{9E10AE93-5D4C-4072-A60C-132116265DAF}"/>
    <cellStyle name="Percent 3 8 11 4 4 2" xfId="55699" xr:uid="{35B3C403-C087-4601-9D54-3B19CF3AD960}"/>
    <cellStyle name="Percent 3 8 11 4 5" xfId="55700" xr:uid="{C4E928A1-9261-4A0E-89A3-DAE2293288F9}"/>
    <cellStyle name="Percent 3 8 11 4 6" xfId="55692" xr:uid="{AD024ABF-3336-4B80-8B09-0E2B5DF45FBD}"/>
    <cellStyle name="Percent 3 8 11 4 7" xfId="35180" xr:uid="{48FCEB7D-83CC-4EC9-B524-024BE9F0004A}"/>
    <cellStyle name="Percent 3 8 11 5" xfId="13422" xr:uid="{4723077D-F5AB-442B-8814-FBAE06CE9CE5}"/>
    <cellStyle name="Percent 3 8 11 5 2" xfId="35187" xr:uid="{1F3D168C-D60A-4AE8-AEB7-5593ABF28EA5}"/>
    <cellStyle name="Percent 3 8 11 5 2 2" xfId="35188" xr:uid="{B34361C8-24F8-41B0-8DD4-D841FDD3CD91}"/>
    <cellStyle name="Percent 3 8 11 5 2 2 2" xfId="55703" xr:uid="{9DBBA75C-C0E9-46A0-8AE2-070F38755CAA}"/>
    <cellStyle name="Percent 3 8 11 5 2 3" xfId="55704" xr:uid="{E09C96F0-2E7F-4766-9991-61C902596C5B}"/>
    <cellStyle name="Percent 3 8 11 5 2 4" xfId="55702" xr:uid="{4590E370-D0F9-4294-857D-132B5B78FAD4}"/>
    <cellStyle name="Percent 3 8 11 5 3" xfId="35189" xr:uid="{0D63CA86-158B-4049-B274-46CEB007BBFE}"/>
    <cellStyle name="Percent 3 8 11 5 3 2" xfId="35190" xr:uid="{8852D12A-A696-4073-BCC0-84B0DB41FB09}"/>
    <cellStyle name="Percent 3 8 11 5 3 2 2" xfId="55706" xr:uid="{315C3319-975C-4AED-8A40-9A7A75CF2B72}"/>
    <cellStyle name="Percent 3 8 11 5 3 3" xfId="55707" xr:uid="{746C5EAE-0F6C-4EA1-8BDB-A1F3A6F88CED}"/>
    <cellStyle name="Percent 3 8 11 5 3 4" xfId="55705" xr:uid="{BA5D1827-EA13-4ADE-95A3-E79CB4A15DAC}"/>
    <cellStyle name="Percent 3 8 11 5 4" xfId="35191" xr:uid="{75338B17-C139-45C5-8B6F-A8D7CBE30AD5}"/>
    <cellStyle name="Percent 3 8 11 5 4 2" xfId="35192" xr:uid="{3474DFFE-C52C-4A10-827B-06644CCAA65F}"/>
    <cellStyle name="Percent 3 8 11 5 4 2 2" xfId="55709" xr:uid="{A0A60667-6853-4E86-9A61-002AE661B2A1}"/>
    <cellStyle name="Percent 3 8 11 5 4 3" xfId="55710" xr:uid="{82128F0F-2B82-439A-878E-543D5AD5CD47}"/>
    <cellStyle name="Percent 3 8 11 5 4 4" xfId="55708" xr:uid="{7DC685B2-F299-448B-9697-F6A1F45014CA}"/>
    <cellStyle name="Percent 3 8 11 5 5" xfId="35193" xr:uid="{84A21D41-2D49-4110-9624-3F8A2513CF64}"/>
    <cellStyle name="Percent 3 8 11 5 5 2" xfId="55711" xr:uid="{4DBE210F-819E-42C5-8104-362B72C347DD}"/>
    <cellStyle name="Percent 3 8 11 5 6" xfId="55712" xr:uid="{794DD2C7-D70D-44F9-862C-55E1CB4B3301}"/>
    <cellStyle name="Percent 3 8 11 5 7" xfId="55701" xr:uid="{B3244140-88EB-47F5-821E-F36B8BDED470}"/>
    <cellStyle name="Percent 3 8 11 5 8" xfId="35186" xr:uid="{81527B01-82DE-49D0-9CEE-EFC4251B5EAC}"/>
    <cellStyle name="Percent 3 8 11 6" xfId="13423" xr:uid="{29631C49-53AF-42CF-BE7E-424E3F1212DC}"/>
    <cellStyle name="Percent 3 8 11 6 2" xfId="35195" xr:uid="{6BAB9406-EB93-433E-AB71-A78519AE0D9B}"/>
    <cellStyle name="Percent 3 8 11 6 2 2" xfId="35196" xr:uid="{B128A69C-BDA6-4497-93A7-3795D99DE7A7}"/>
    <cellStyle name="Percent 3 8 11 6 2 2 2" xfId="55715" xr:uid="{F05B8F08-6990-42D0-9778-BD17F3802EEF}"/>
    <cellStyle name="Percent 3 8 11 6 2 3" xfId="55716" xr:uid="{91641C0B-3490-41C5-92B0-EDFD5E35470F}"/>
    <cellStyle name="Percent 3 8 11 6 2 4" xfId="55714" xr:uid="{D5F37DAA-99C4-4660-95A7-5E7FFCF65250}"/>
    <cellStyle name="Percent 3 8 11 6 3" xfId="35197" xr:uid="{753125EF-1480-4B83-BC69-929E616BD019}"/>
    <cellStyle name="Percent 3 8 11 6 3 2" xfId="35198" xr:uid="{B65C6DFD-42E8-40A8-88B3-0BA21B453530}"/>
    <cellStyle name="Percent 3 8 11 6 3 2 2" xfId="55718" xr:uid="{DA95344C-3EF8-41BD-BEAC-7DAC3226AED8}"/>
    <cellStyle name="Percent 3 8 11 6 3 3" xfId="55719" xr:uid="{264ABBD0-714A-47F5-8C8E-0860E94DEBD1}"/>
    <cellStyle name="Percent 3 8 11 6 3 4" xfId="55717" xr:uid="{00D55B4A-60E5-43FC-AA83-80E64F058AD5}"/>
    <cellStyle name="Percent 3 8 11 6 4" xfId="35199" xr:uid="{6A129F57-42B5-4345-8515-3F716960AF35}"/>
    <cellStyle name="Percent 3 8 11 6 4 2" xfId="55720" xr:uid="{8A601B5A-9B0A-44BF-8F76-D2848058C5B1}"/>
    <cellStyle name="Percent 3 8 11 6 5" xfId="55721" xr:uid="{669C25A6-EB38-4006-9FFB-A2B0069B679C}"/>
    <cellStyle name="Percent 3 8 11 6 6" xfId="55713" xr:uid="{275F95CD-3D8F-4F5E-AABD-0D0A0AD27E1C}"/>
    <cellStyle name="Percent 3 8 11 6 7" xfId="35194" xr:uid="{6AD29A67-02C0-48ED-9D5E-0D30F03D565D}"/>
    <cellStyle name="Percent 3 8 11 7" xfId="15930" xr:uid="{96DF5A5B-4E4C-4381-9282-6702EF964EDA}"/>
    <cellStyle name="Percent 3 8 11 7 2" xfId="35201" xr:uid="{522083B7-F35A-413E-88CF-AEC4B93CFD97}"/>
    <cellStyle name="Percent 3 8 11 7 2 2" xfId="55723" xr:uid="{1537F47F-0433-45DB-B746-AEF64829C1AA}"/>
    <cellStyle name="Percent 3 8 11 7 3" xfId="55724" xr:uid="{EF203937-363B-46DE-8872-42996B40D3D0}"/>
    <cellStyle name="Percent 3 8 11 7 4" xfId="55722" xr:uid="{8C1B608A-9054-48CB-BFE1-636ECB0DC7CC}"/>
    <cellStyle name="Percent 3 8 11 7 5" xfId="35200" xr:uid="{350D0492-5AA0-4553-9FCB-BFDB846102FA}"/>
    <cellStyle name="Percent 3 8 11 8" xfId="19470" xr:uid="{8CE46612-1EC4-4ECB-B0BC-30A41ADCF25E}"/>
    <cellStyle name="Percent 3 8 11 8 2" xfId="35203" xr:uid="{92490403-5D34-4D6D-86C4-0317CAA4B94C}"/>
    <cellStyle name="Percent 3 8 11 8 2 2" xfId="55726" xr:uid="{7F1BE29D-8EBA-4C50-9F3B-CE8122AFD68F}"/>
    <cellStyle name="Percent 3 8 11 8 3" xfId="55727" xr:uid="{F063FB40-FF67-4F42-8705-E1F719F60ADD}"/>
    <cellStyle name="Percent 3 8 11 8 4" xfId="55725" xr:uid="{3EF3EEA7-B7DD-480D-A25D-6426E4110CB9}"/>
    <cellStyle name="Percent 3 8 11 8 5" xfId="35202" xr:uid="{6CAD2CBA-4AD0-423E-BE34-1700AB4D6A6E}"/>
    <cellStyle name="Percent 3 8 11 9" xfId="11957" xr:uid="{FC32AFFF-5012-403D-8757-038A9796B9F4}"/>
    <cellStyle name="Percent 3 8 11 9 2" xfId="35205" xr:uid="{F55FB1C4-F7AB-4A8E-8B1F-8B2C25F7B36F}"/>
    <cellStyle name="Percent 3 8 11 9 2 2" xfId="55729" xr:uid="{39C03091-9C18-46E2-8514-A0A12F9A2F69}"/>
    <cellStyle name="Percent 3 8 11 9 3" xfId="55730" xr:uid="{1874CF12-9D68-4977-8868-B6470AA993DC}"/>
    <cellStyle name="Percent 3 8 11 9 4" xfId="55728" xr:uid="{6C4F7F2B-BD9F-4461-82B7-EEA5132858EE}"/>
    <cellStyle name="Percent 3 8 11 9 5" xfId="35204" xr:uid="{DEE361BB-ECA6-4EF1-B87D-B808C7709D45}"/>
    <cellStyle name="Percent 3 8 12" xfId="6994" xr:uid="{D75F98E8-F9C0-4E89-BD36-5A3389A5B40E}"/>
    <cellStyle name="Percent 3 8 12 10" xfId="35207" xr:uid="{C982A26C-6849-4A7B-B07F-DC3581E1164B}"/>
    <cellStyle name="Percent 3 8 12 10 2" xfId="55732" xr:uid="{80EA54B4-2CF1-4C9E-8C66-1B477B9F60A1}"/>
    <cellStyle name="Percent 3 8 12 11" xfId="35208" xr:uid="{32E55771-1E4D-4980-AB97-8C91C744852D}"/>
    <cellStyle name="Percent 3 8 12 11 2" xfId="55733" xr:uid="{E210BC87-7A47-4B61-BE64-641018795CB6}"/>
    <cellStyle name="Percent 3 8 12 12" xfId="35206" xr:uid="{0016B995-A757-4771-9676-213A5EC2980C}"/>
    <cellStyle name="Percent 3 8 12 12 2" xfId="55734" xr:uid="{1EE3BF3F-9AD1-4EEB-B932-FFDB8A6B1021}"/>
    <cellStyle name="Percent 3 8 12 13" xfId="55735" xr:uid="{090ED1B1-DA6A-4A1D-8A8B-6D54C5B4855C}"/>
    <cellStyle name="Percent 3 8 12 14" xfId="55736" xr:uid="{187965D8-C09E-4BB3-8057-DC8029BCB9ED}"/>
    <cellStyle name="Percent 3 8 12 15" xfId="55737" xr:uid="{EE3F604D-70C2-401A-951D-AEAD76F021CF}"/>
    <cellStyle name="Percent 3 8 12 16" xfId="55731" xr:uid="{60493288-72F5-4E3D-BF5A-D9C5D68E1404}"/>
    <cellStyle name="Percent 3 8 12 2" xfId="13424" xr:uid="{6308FF0F-98D8-4068-A60D-091B08EEBBB2}"/>
    <cellStyle name="Percent 3 8 12 2 2" xfId="35210" xr:uid="{27DF8DD5-A484-4320-9736-9E57CAB8FAEC}"/>
    <cellStyle name="Percent 3 8 12 2 2 2" xfId="35211" xr:uid="{28FC3F5F-F4BF-4A3C-B8FF-8E0F7EAE75FB}"/>
    <cellStyle name="Percent 3 8 12 2 2 2 2" xfId="55740" xr:uid="{8E1AC315-1BD3-4BE1-A926-E94919D354EB}"/>
    <cellStyle name="Percent 3 8 12 2 2 3" xfId="55741" xr:uid="{EBC7AC73-8114-41B6-8B9B-1D4235FA836A}"/>
    <cellStyle name="Percent 3 8 12 2 2 4" xfId="55739" xr:uid="{89527B76-8161-45CF-8BD6-E2BCC9BB9D29}"/>
    <cellStyle name="Percent 3 8 12 2 3" xfId="35212" xr:uid="{2E20EF91-1D08-4EB8-80E9-DF1B1E9BD2C8}"/>
    <cellStyle name="Percent 3 8 12 2 3 2" xfId="35213" xr:uid="{83BFF40C-38DF-43E6-88B7-7C4685353B33}"/>
    <cellStyle name="Percent 3 8 12 2 3 2 2" xfId="55743" xr:uid="{D18EDE68-6190-4629-AC78-45F0A225C46E}"/>
    <cellStyle name="Percent 3 8 12 2 3 3" xfId="55744" xr:uid="{171FF662-E2A8-4C07-8552-FE34C5A8BA07}"/>
    <cellStyle name="Percent 3 8 12 2 3 4" xfId="55742" xr:uid="{D9F8F365-80D3-4FD8-83C5-1E82FC18E82C}"/>
    <cellStyle name="Percent 3 8 12 2 4" xfId="35214" xr:uid="{73E2D9DF-214B-4EC8-B909-AE5D3A97584D}"/>
    <cellStyle name="Percent 3 8 12 2 4 2" xfId="55745" xr:uid="{5F01230E-FA51-49E7-B1F8-CE26EFBC4B1B}"/>
    <cellStyle name="Percent 3 8 12 2 5" xfId="35215" xr:uid="{0832DF80-E7E5-499A-99D4-E103959D8844}"/>
    <cellStyle name="Percent 3 8 12 2 5 2" xfId="55746" xr:uid="{A1927F5A-1567-4E36-A876-92C224D0EF99}"/>
    <cellStyle name="Percent 3 8 12 2 6" xfId="55747" xr:uid="{49FDEF20-45B0-41F3-870B-0E2FE003E217}"/>
    <cellStyle name="Percent 3 8 12 2 7" xfId="55738" xr:uid="{26070938-F04C-4864-BA60-5F62FC63D126}"/>
    <cellStyle name="Percent 3 8 12 2 8" xfId="35209" xr:uid="{93E6DA4C-258E-4529-8CD4-359E39440999}"/>
    <cellStyle name="Percent 3 8 12 3" xfId="13425" xr:uid="{AE7927AE-031B-4773-A3CE-5EA4839AC539}"/>
    <cellStyle name="Percent 3 8 12 3 2" xfId="35217" xr:uid="{69C71100-24BC-4121-AD63-F0DAA60C762B}"/>
    <cellStyle name="Percent 3 8 12 3 2 2" xfId="35218" xr:uid="{BFE44035-6589-4064-ACA6-CC87E5AA1146}"/>
    <cellStyle name="Percent 3 8 12 3 2 2 2" xfId="55750" xr:uid="{7CA1CCE9-3632-4757-ADFF-3547F53EFE10}"/>
    <cellStyle name="Percent 3 8 12 3 2 3" xfId="55751" xr:uid="{78936B71-7BE7-452B-986A-7CE46E9BAAA0}"/>
    <cellStyle name="Percent 3 8 12 3 2 4" xfId="55749" xr:uid="{3F231865-59D4-463C-94AA-1EBDA12EF1E8}"/>
    <cellStyle name="Percent 3 8 12 3 3" xfId="35219" xr:uid="{60AEE5F3-3CFF-4B74-91DB-51D61F14695E}"/>
    <cellStyle name="Percent 3 8 12 3 3 2" xfId="35220" xr:uid="{5AEBB0E5-AC37-48BB-AF71-CCEB967D16D1}"/>
    <cellStyle name="Percent 3 8 12 3 3 2 2" xfId="55753" xr:uid="{FC30C635-35DC-4F8F-B93F-1BA11A93DD0C}"/>
    <cellStyle name="Percent 3 8 12 3 3 3" xfId="55754" xr:uid="{F5DAF4C2-73F3-467C-97A7-7DF886463B35}"/>
    <cellStyle name="Percent 3 8 12 3 3 4" xfId="55752" xr:uid="{E93A9B95-8EC5-4FEB-BDDE-1268CDEFE26E}"/>
    <cellStyle name="Percent 3 8 12 3 4" xfId="35221" xr:uid="{C91E94C7-A2B5-4EB4-951F-63FA6C1E610F}"/>
    <cellStyle name="Percent 3 8 12 3 4 2" xfId="55755" xr:uid="{9B3D1145-DFE1-4ACE-B496-CCF3174981A1}"/>
    <cellStyle name="Percent 3 8 12 3 5" xfId="55756" xr:uid="{12E43855-16BB-453A-B990-BE118E7FEF4A}"/>
    <cellStyle name="Percent 3 8 12 3 6" xfId="55748" xr:uid="{9863856A-5BB5-4101-B665-A5A54562EA65}"/>
    <cellStyle name="Percent 3 8 12 3 7" xfId="35216" xr:uid="{01366C4E-4161-4E47-A8A9-43619893E23F}"/>
    <cellStyle name="Percent 3 8 12 4" xfId="13426" xr:uid="{3F950242-E8BC-41E9-911E-F7BB1BD11957}"/>
    <cellStyle name="Percent 3 8 12 4 2" xfId="35223" xr:uid="{59F07911-3308-4E3D-98F3-4AEC1AFEA959}"/>
    <cellStyle name="Percent 3 8 12 4 2 2" xfId="35224" xr:uid="{1E618E02-991D-4FA5-A93A-BC19057CAD54}"/>
    <cellStyle name="Percent 3 8 12 4 2 2 2" xfId="55759" xr:uid="{23D7537E-83C5-4581-B80B-E63EF2515A24}"/>
    <cellStyle name="Percent 3 8 12 4 2 3" xfId="55760" xr:uid="{08FCBC85-DDB6-4FBE-8ACD-45C67037673C}"/>
    <cellStyle name="Percent 3 8 12 4 2 4" xfId="55758" xr:uid="{8CE86D33-22FA-4076-9A50-5EEB360F2A68}"/>
    <cellStyle name="Percent 3 8 12 4 3" xfId="35225" xr:uid="{3088A16D-AB6B-48FC-A077-AE59CEDD0EBA}"/>
    <cellStyle name="Percent 3 8 12 4 3 2" xfId="35226" xr:uid="{29B0C5CF-7E4C-4909-B8D0-764625AAC32B}"/>
    <cellStyle name="Percent 3 8 12 4 3 2 2" xfId="55762" xr:uid="{E87CE0D0-DA76-4485-A6AB-C6845411A8A8}"/>
    <cellStyle name="Percent 3 8 12 4 3 3" xfId="55763" xr:uid="{3F298E36-4E87-45D2-AEAC-6B9BD91A34FD}"/>
    <cellStyle name="Percent 3 8 12 4 3 4" xfId="55761" xr:uid="{C59ECA1B-597A-4C59-A05B-F72F29DDC3FF}"/>
    <cellStyle name="Percent 3 8 12 4 4" xfId="35227" xr:uid="{516942EB-9E0E-403E-BB80-F982F5C8E78F}"/>
    <cellStyle name="Percent 3 8 12 4 4 2" xfId="55764" xr:uid="{2CC3C98D-F24B-412A-A214-24C56B112C28}"/>
    <cellStyle name="Percent 3 8 12 4 5" xfId="55765" xr:uid="{06646AD3-6421-49AA-912E-2B8A20EBBFB2}"/>
    <cellStyle name="Percent 3 8 12 4 6" xfId="55757" xr:uid="{B70B04CB-7003-456E-904E-D241BCE1B394}"/>
    <cellStyle name="Percent 3 8 12 4 7" xfId="35222" xr:uid="{0403BD9A-A33A-4A5B-A9BD-F929CCB85D6E}"/>
    <cellStyle name="Percent 3 8 12 5" xfId="13427" xr:uid="{7E6BF3C7-40EC-4D43-97C2-EA1EBF4BEEBA}"/>
    <cellStyle name="Percent 3 8 12 5 2" xfId="35229" xr:uid="{7915A0F4-0D48-4F55-BE01-6DF5DAAD99D7}"/>
    <cellStyle name="Percent 3 8 12 5 2 2" xfId="35230" xr:uid="{32BA4E7C-D5FC-4EBA-AC9C-A0849790B78C}"/>
    <cellStyle name="Percent 3 8 12 5 2 2 2" xfId="55768" xr:uid="{FF000DF4-947A-4DE9-8777-92707A420DBB}"/>
    <cellStyle name="Percent 3 8 12 5 2 3" xfId="55769" xr:uid="{BEF9C0F8-8F20-4A63-994C-D3CBA098AAC1}"/>
    <cellStyle name="Percent 3 8 12 5 2 4" xfId="55767" xr:uid="{55C16CF7-2998-4E5D-B2D6-979F817527C4}"/>
    <cellStyle name="Percent 3 8 12 5 3" xfId="35231" xr:uid="{F021B988-DA0F-4067-A4AE-41742D374D84}"/>
    <cellStyle name="Percent 3 8 12 5 3 2" xfId="35232" xr:uid="{FAEC387E-D08D-4420-BB62-4091A4E64D80}"/>
    <cellStyle name="Percent 3 8 12 5 3 2 2" xfId="55771" xr:uid="{17AC7305-7B94-433E-9EA3-827405FCBCEA}"/>
    <cellStyle name="Percent 3 8 12 5 3 3" xfId="55772" xr:uid="{5EC61DEF-66A3-4B41-85EC-77E6D7D50E10}"/>
    <cellStyle name="Percent 3 8 12 5 3 4" xfId="55770" xr:uid="{4EEAC163-F764-4062-BB34-FF44B84D1C89}"/>
    <cellStyle name="Percent 3 8 12 5 4" xfId="35233" xr:uid="{36B03ADF-CDD9-49D5-AE69-DE979785F5B7}"/>
    <cellStyle name="Percent 3 8 12 5 4 2" xfId="35234" xr:uid="{B668F2A0-CC2E-4F19-9F4E-8BEAFEA182F4}"/>
    <cellStyle name="Percent 3 8 12 5 4 2 2" xfId="55774" xr:uid="{0CF11938-8E60-4A40-A4C4-E3A760E60A9E}"/>
    <cellStyle name="Percent 3 8 12 5 4 3" xfId="55775" xr:uid="{70D5A5E6-23BC-445B-AADF-F23731906A65}"/>
    <cellStyle name="Percent 3 8 12 5 4 4" xfId="55773" xr:uid="{032A08FF-58AF-4D3B-83E1-AC1BD9EA3989}"/>
    <cellStyle name="Percent 3 8 12 5 5" xfId="35235" xr:uid="{83E5500E-90F9-4867-919C-66AA0583BBA8}"/>
    <cellStyle name="Percent 3 8 12 5 5 2" xfId="55776" xr:uid="{3594E384-2498-40F8-BB1D-BBB7FF3E3B42}"/>
    <cellStyle name="Percent 3 8 12 5 6" xfId="55777" xr:uid="{8479F301-B663-4C96-AD71-497452B8FA4F}"/>
    <cellStyle name="Percent 3 8 12 5 7" xfId="55766" xr:uid="{0F40B1F0-720E-4A57-A053-6BE74892C7E7}"/>
    <cellStyle name="Percent 3 8 12 5 8" xfId="35228" xr:uid="{E4FD1B09-DFE0-4EFE-8F9F-FBB609DBFF86}"/>
    <cellStyle name="Percent 3 8 12 6" xfId="13428" xr:uid="{99ABF12E-8A88-403C-9C5A-BB0CDC323B09}"/>
    <cellStyle name="Percent 3 8 12 6 2" xfId="35237" xr:uid="{693B7181-97E0-4102-99A6-6CFEAEA0DB88}"/>
    <cellStyle name="Percent 3 8 12 6 2 2" xfId="35238" xr:uid="{F7B278BE-7FDC-4306-B5C5-F438E3FCC709}"/>
    <cellStyle name="Percent 3 8 12 6 2 2 2" xfId="55780" xr:uid="{BF46B32E-FDBE-495E-A0D5-FD81E0D938C5}"/>
    <cellStyle name="Percent 3 8 12 6 2 3" xfId="55781" xr:uid="{E62806AE-F177-462A-91C5-51596710E53F}"/>
    <cellStyle name="Percent 3 8 12 6 2 4" xfId="55779" xr:uid="{3E526705-B792-4DE8-B1FC-B9DDEF5BAD86}"/>
    <cellStyle name="Percent 3 8 12 6 3" xfId="35239" xr:uid="{7799FDE8-BBCC-4587-ABC3-BADDB8CF72FF}"/>
    <cellStyle name="Percent 3 8 12 6 3 2" xfId="35240" xr:uid="{7F570EF7-E416-425F-B5F0-2AF931A27CCB}"/>
    <cellStyle name="Percent 3 8 12 6 3 2 2" xfId="55783" xr:uid="{1CE07264-0DE5-4D6A-8529-1A3D9B45F9F9}"/>
    <cellStyle name="Percent 3 8 12 6 3 3" xfId="55784" xr:uid="{5B37F556-090F-4D2E-8F46-FB01126105C6}"/>
    <cellStyle name="Percent 3 8 12 6 3 4" xfId="55782" xr:uid="{2F99A29D-898B-46B9-8CD0-A310837A551E}"/>
    <cellStyle name="Percent 3 8 12 6 4" xfId="35241" xr:uid="{3374C201-EEC6-4C9F-ABAB-44D43091552F}"/>
    <cellStyle name="Percent 3 8 12 6 4 2" xfId="55785" xr:uid="{A85F230D-98EA-4541-ABD1-319D6E7F387F}"/>
    <cellStyle name="Percent 3 8 12 6 5" xfId="55786" xr:uid="{12EA7E28-3A51-4784-AC8F-B47B735F2C45}"/>
    <cellStyle name="Percent 3 8 12 6 6" xfId="55778" xr:uid="{23368DF2-3B3A-4225-BC83-819814C06928}"/>
    <cellStyle name="Percent 3 8 12 6 7" xfId="35236" xr:uid="{FE44E43B-BF1C-4095-82EA-4D5A1BCB270C}"/>
    <cellStyle name="Percent 3 8 12 7" xfId="15931" xr:uid="{659745B7-584A-4C28-A85B-537143D9B532}"/>
    <cellStyle name="Percent 3 8 12 7 2" xfId="35243" xr:uid="{CEBC187A-4B57-45A0-9AF3-4F21369DD318}"/>
    <cellStyle name="Percent 3 8 12 7 2 2" xfId="55788" xr:uid="{1FEE2BCB-E3A6-4292-9413-F62C2D0D285C}"/>
    <cellStyle name="Percent 3 8 12 7 3" xfId="55789" xr:uid="{F992F82C-9BBE-4E01-AD68-D7596CE37C06}"/>
    <cellStyle name="Percent 3 8 12 7 4" xfId="55787" xr:uid="{2092C303-66BF-4B25-B8E6-1A09436D07C3}"/>
    <cellStyle name="Percent 3 8 12 7 5" xfId="35242" xr:uid="{869702C5-D130-4386-99CC-135AE5D2AB8A}"/>
    <cellStyle name="Percent 3 8 12 8" xfId="19338" xr:uid="{5FF28A73-3F7F-472A-B5AA-D231D5A035AC}"/>
    <cellStyle name="Percent 3 8 12 8 2" xfId="35245" xr:uid="{783020C0-8FAA-4FDB-ABD6-DEF618DD8EA4}"/>
    <cellStyle name="Percent 3 8 12 8 2 2" xfId="55791" xr:uid="{3CA797FF-DA0F-4A80-A881-B4A031A5FF1E}"/>
    <cellStyle name="Percent 3 8 12 8 3" xfId="55792" xr:uid="{EF20F7A8-9DBD-4D70-BA8E-38042E0EB7EB}"/>
    <cellStyle name="Percent 3 8 12 8 4" xfId="55790" xr:uid="{BFD7FE94-6C8A-4978-930F-61C05D8E757F}"/>
    <cellStyle name="Percent 3 8 12 8 5" xfId="35244" xr:uid="{07EEE6FE-DD1B-4ACE-8D04-C06770E14029}"/>
    <cellStyle name="Percent 3 8 12 9" xfId="11958" xr:uid="{15C16D2E-5B34-4746-A29D-45BC4DE4A30E}"/>
    <cellStyle name="Percent 3 8 12 9 2" xfId="35247" xr:uid="{97823EA9-2622-4A4B-8F71-FB115818202A}"/>
    <cellStyle name="Percent 3 8 12 9 2 2" xfId="55794" xr:uid="{C42C453E-1013-415C-984F-1395CD947CE6}"/>
    <cellStyle name="Percent 3 8 12 9 3" xfId="55795" xr:uid="{136A59D1-14B5-4171-92C9-BB7F37E9DF29}"/>
    <cellStyle name="Percent 3 8 12 9 4" xfId="55793" xr:uid="{7465437E-DD75-413B-82DB-CCDDFC084934}"/>
    <cellStyle name="Percent 3 8 12 9 5" xfId="35246" xr:uid="{15FDF790-204A-4F27-A4C2-D201BA6F4DA9}"/>
    <cellStyle name="Percent 3 8 13" xfId="6995" xr:uid="{6DD4735D-2085-4475-9AB9-5C05677146A8}"/>
    <cellStyle name="Percent 3 8 13 10" xfId="35249" xr:uid="{36131686-51DF-4C25-AB13-E7C6DF94A846}"/>
    <cellStyle name="Percent 3 8 13 10 2" xfId="55797" xr:uid="{21C8C12F-84C7-4A6B-85C1-020AD75B9CB3}"/>
    <cellStyle name="Percent 3 8 13 11" xfId="35250" xr:uid="{AFE5B4AB-162D-4EBC-AA14-96EDEEA75C47}"/>
    <cellStyle name="Percent 3 8 13 11 2" xfId="55798" xr:uid="{FD6D5F14-2E2D-47FD-A272-28CA4454C57C}"/>
    <cellStyle name="Percent 3 8 13 12" xfId="35248" xr:uid="{AD33FFF3-083C-4C6E-9909-1B7FA9EC6632}"/>
    <cellStyle name="Percent 3 8 13 12 2" xfId="55799" xr:uid="{A4EBABF7-3873-46E3-8A2E-385DB3063839}"/>
    <cellStyle name="Percent 3 8 13 13" xfId="55800" xr:uid="{6A21E36F-0F21-44BA-A5DE-E9B24748B4E9}"/>
    <cellStyle name="Percent 3 8 13 14" xfId="55801" xr:uid="{F96FEF0E-E6D6-44BE-81DB-188F8F087B69}"/>
    <cellStyle name="Percent 3 8 13 15" xfId="55802" xr:uid="{1623E53B-64E3-4A8A-AAC8-F1D2281C6015}"/>
    <cellStyle name="Percent 3 8 13 16" xfId="55796" xr:uid="{D5550755-CB68-4E58-9A9D-22AD999D2E27}"/>
    <cellStyle name="Percent 3 8 13 2" xfId="13429" xr:uid="{9A416F64-EC46-402A-9B9E-09559FDD779B}"/>
    <cellStyle name="Percent 3 8 13 2 2" xfId="35252" xr:uid="{739B63BC-8BBA-43BD-9086-92C781FBDBA2}"/>
    <cellStyle name="Percent 3 8 13 2 2 2" xfId="35253" xr:uid="{983FD1BD-4E1C-45E9-8CC3-A7F285B53E92}"/>
    <cellStyle name="Percent 3 8 13 2 2 2 2" xfId="55805" xr:uid="{DD086D34-C02F-4BBB-BCB7-7B293B06E484}"/>
    <cellStyle name="Percent 3 8 13 2 2 3" xfId="55806" xr:uid="{E990B621-528B-4B1E-9301-3984EFE10CD8}"/>
    <cellStyle name="Percent 3 8 13 2 2 4" xfId="55804" xr:uid="{262197CE-3010-41BC-B544-077F945D1E08}"/>
    <cellStyle name="Percent 3 8 13 2 3" xfId="35254" xr:uid="{40A71821-7F2C-46DD-A60D-5ACB4015E5BF}"/>
    <cellStyle name="Percent 3 8 13 2 3 2" xfId="35255" xr:uid="{2A3FE48E-ECC5-4E42-9893-49B917B371FE}"/>
    <cellStyle name="Percent 3 8 13 2 3 2 2" xfId="55808" xr:uid="{027759B2-B8CC-4260-98B7-E9F721066644}"/>
    <cellStyle name="Percent 3 8 13 2 3 3" xfId="55809" xr:uid="{72864E71-1965-4AAE-A028-F9B7C91AC5B2}"/>
    <cellStyle name="Percent 3 8 13 2 3 4" xfId="55807" xr:uid="{BE8C159F-BE26-4BA9-A7B6-76C043F6AFE5}"/>
    <cellStyle name="Percent 3 8 13 2 4" xfId="35256" xr:uid="{0482EA8D-8316-4C6D-9A8D-227067500E9B}"/>
    <cellStyle name="Percent 3 8 13 2 4 2" xfId="55810" xr:uid="{2006E91B-10CE-40D3-8503-9BE24ADE7FD2}"/>
    <cellStyle name="Percent 3 8 13 2 5" xfId="35257" xr:uid="{07ABCD7C-EFEC-440A-967A-0D46784D34BB}"/>
    <cellStyle name="Percent 3 8 13 2 5 2" xfId="55811" xr:uid="{55E15565-269D-4E55-A5C8-08F298A5DCC2}"/>
    <cellStyle name="Percent 3 8 13 2 6" xfId="55812" xr:uid="{97F7A8E3-0C41-4177-BB51-5EBA91EE1DAC}"/>
    <cellStyle name="Percent 3 8 13 2 7" xfId="55803" xr:uid="{F6CFCC61-FD91-4B4C-AEC1-56BC3716D893}"/>
    <cellStyle name="Percent 3 8 13 2 8" xfId="35251" xr:uid="{E78DC84F-8C38-43AA-8F04-3729DEC4FAB9}"/>
    <cellStyle name="Percent 3 8 13 3" xfId="13430" xr:uid="{7BCE67F2-60DE-45B4-B181-C83A5606140D}"/>
    <cellStyle name="Percent 3 8 13 3 2" xfId="35259" xr:uid="{D0A0608F-0684-4B6D-B612-97901A581F81}"/>
    <cellStyle name="Percent 3 8 13 3 2 2" xfId="35260" xr:uid="{2626EB33-4524-4359-A8E5-9E5DDA2C000C}"/>
    <cellStyle name="Percent 3 8 13 3 2 2 2" xfId="55815" xr:uid="{D8E1D30C-059A-4AF9-BFD9-33C5C4C232BF}"/>
    <cellStyle name="Percent 3 8 13 3 2 3" xfId="55816" xr:uid="{33D3E6E2-6A09-455F-B0F3-D0D4D633C967}"/>
    <cellStyle name="Percent 3 8 13 3 2 4" xfId="55814" xr:uid="{1E7A3C36-3506-4F39-B28B-6A8E8C6170F3}"/>
    <cellStyle name="Percent 3 8 13 3 3" xfId="35261" xr:uid="{758A59D3-803C-4277-9842-B45086166D31}"/>
    <cellStyle name="Percent 3 8 13 3 3 2" xfId="35262" xr:uid="{D1C56593-B412-43C2-B250-1853B5386EB8}"/>
    <cellStyle name="Percent 3 8 13 3 3 2 2" xfId="55818" xr:uid="{2E0823E9-2CCD-49D9-85DF-E21752168216}"/>
    <cellStyle name="Percent 3 8 13 3 3 3" xfId="55819" xr:uid="{064A243C-EF35-4D17-847F-135603F1E7FC}"/>
    <cellStyle name="Percent 3 8 13 3 3 4" xfId="55817" xr:uid="{ECD10E54-D312-4EA8-95F0-D48AD86432ED}"/>
    <cellStyle name="Percent 3 8 13 3 4" xfId="35263" xr:uid="{5D742BBA-F4CC-4AA5-B4B8-9590C956D29A}"/>
    <cellStyle name="Percent 3 8 13 3 4 2" xfId="55820" xr:uid="{5B9CF1D3-3FBF-46DE-8AB0-95A4F0758567}"/>
    <cellStyle name="Percent 3 8 13 3 5" xfId="55821" xr:uid="{C3EBFB54-0BC5-427F-BF4C-B9C3AADDFD9C}"/>
    <cellStyle name="Percent 3 8 13 3 6" xfId="55813" xr:uid="{7D5F6D96-4B47-4DB7-9C5D-5FF7706FF941}"/>
    <cellStyle name="Percent 3 8 13 3 7" xfId="35258" xr:uid="{FDF4FAB6-0B50-480A-8265-9098F23C9319}"/>
    <cellStyle name="Percent 3 8 13 4" xfId="13431" xr:uid="{979CA525-F852-493E-8D16-2E5CE1AC185E}"/>
    <cellStyle name="Percent 3 8 13 4 2" xfId="35265" xr:uid="{95F42E2F-705D-44AB-ACA3-88CD9884A790}"/>
    <cellStyle name="Percent 3 8 13 4 2 2" xfId="35266" xr:uid="{CCCB562A-24AB-4DB6-9A85-195BE3270245}"/>
    <cellStyle name="Percent 3 8 13 4 2 2 2" xfId="55824" xr:uid="{7AB51785-5E53-452D-8554-EA298067046B}"/>
    <cellStyle name="Percent 3 8 13 4 2 3" xfId="55825" xr:uid="{05C196FC-20A3-4D55-BE7D-77783927CD6A}"/>
    <cellStyle name="Percent 3 8 13 4 2 4" xfId="55823" xr:uid="{720F4685-E82C-4B06-9F25-032418830225}"/>
    <cellStyle name="Percent 3 8 13 4 3" xfId="35267" xr:uid="{1EBE809B-3726-4201-B534-CDEB5D74E9EC}"/>
    <cellStyle name="Percent 3 8 13 4 3 2" xfId="35268" xr:uid="{30DDA209-39F1-4698-BCAD-8CF228AB1D2F}"/>
    <cellStyle name="Percent 3 8 13 4 3 2 2" xfId="55827" xr:uid="{62E7DBC7-68D4-44A2-86A7-3A1D018A253B}"/>
    <cellStyle name="Percent 3 8 13 4 3 3" xfId="55828" xr:uid="{ED881997-781B-40A5-9435-50341AAC3C3A}"/>
    <cellStyle name="Percent 3 8 13 4 3 4" xfId="55826" xr:uid="{4FCA2FFD-8703-49CB-A413-08181B6CFD96}"/>
    <cellStyle name="Percent 3 8 13 4 4" xfId="35269" xr:uid="{126CE3EC-6D44-4C90-BDC5-93483E5A4047}"/>
    <cellStyle name="Percent 3 8 13 4 4 2" xfId="55829" xr:uid="{0569E30D-11C2-49DE-882C-B96015478EE9}"/>
    <cellStyle name="Percent 3 8 13 4 5" xfId="55830" xr:uid="{B63AFE47-ABD1-416C-8C09-BE9FA1FC92B9}"/>
    <cellStyle name="Percent 3 8 13 4 6" xfId="55822" xr:uid="{00048F40-46D2-45D6-AA9C-5C219D6F8A55}"/>
    <cellStyle name="Percent 3 8 13 4 7" xfId="35264" xr:uid="{5BCDA75A-DAD5-4192-896D-244BDA633D93}"/>
    <cellStyle name="Percent 3 8 13 5" xfId="13432" xr:uid="{3ADA8D5D-755B-4D1B-9859-3E8583F283E1}"/>
    <cellStyle name="Percent 3 8 13 5 2" xfId="35271" xr:uid="{69203D2B-1090-4532-8E65-6444637DF6B0}"/>
    <cellStyle name="Percent 3 8 13 5 2 2" xfId="35272" xr:uid="{2F999611-A9C7-4297-A556-B324F08D572A}"/>
    <cellStyle name="Percent 3 8 13 5 2 2 2" xfId="55833" xr:uid="{2026DBD4-454F-4649-BF0D-840435F8B340}"/>
    <cellStyle name="Percent 3 8 13 5 2 3" xfId="55834" xr:uid="{8F7D6908-1B87-4F03-9A2A-89CA1A142C64}"/>
    <cellStyle name="Percent 3 8 13 5 2 4" xfId="55832" xr:uid="{356FAF53-D9EC-4EE7-83F6-570340CBBB21}"/>
    <cellStyle name="Percent 3 8 13 5 3" xfId="35273" xr:uid="{65E85FDC-83C8-455C-8B54-AAF4C47418F4}"/>
    <cellStyle name="Percent 3 8 13 5 3 2" xfId="35274" xr:uid="{4B7B1024-F692-49E4-8C63-3D11D5ADF836}"/>
    <cellStyle name="Percent 3 8 13 5 3 2 2" xfId="55836" xr:uid="{0E26C345-E742-4920-8313-9CB911CB159B}"/>
    <cellStyle name="Percent 3 8 13 5 3 3" xfId="55837" xr:uid="{31EFE01D-D3B0-4C13-9745-142DE40FD78D}"/>
    <cellStyle name="Percent 3 8 13 5 3 4" xfId="55835" xr:uid="{D46DE5B4-3C5D-4861-98CF-3FABD1E75216}"/>
    <cellStyle name="Percent 3 8 13 5 4" xfId="35275" xr:uid="{986E6474-6D5C-4A8B-AD78-2607377579DF}"/>
    <cellStyle name="Percent 3 8 13 5 4 2" xfId="35276" xr:uid="{9AA304EE-383C-4E96-B9FB-19CF55024192}"/>
    <cellStyle name="Percent 3 8 13 5 4 2 2" xfId="55839" xr:uid="{BE2935E8-A451-4E99-BDAD-76CCB033A47F}"/>
    <cellStyle name="Percent 3 8 13 5 4 3" xfId="55840" xr:uid="{7A6ADC94-6562-4DB0-B4BC-0F7F82758C14}"/>
    <cellStyle name="Percent 3 8 13 5 4 4" xfId="55838" xr:uid="{82D51703-0DE4-4F5E-8529-C7B7F832DA24}"/>
    <cellStyle name="Percent 3 8 13 5 5" xfId="35277" xr:uid="{90A5D448-DC49-4989-A1E7-E06267D25A1D}"/>
    <cellStyle name="Percent 3 8 13 5 5 2" xfId="55841" xr:uid="{A0D99B06-6AA8-4DD0-ADE3-4BEA960DE2F9}"/>
    <cellStyle name="Percent 3 8 13 5 6" xfId="55842" xr:uid="{95B46A7A-19C5-4324-88A1-AE515D55EC31}"/>
    <cellStyle name="Percent 3 8 13 5 7" xfId="55831" xr:uid="{0B3F8664-903D-49AA-ACFF-D1A037E4A726}"/>
    <cellStyle name="Percent 3 8 13 5 8" xfId="35270" xr:uid="{01D67DF0-8BB2-49B0-BB35-1B6FB1393504}"/>
    <cellStyle name="Percent 3 8 13 6" xfId="13433" xr:uid="{14DC1AEF-BFFB-4130-AE8E-E90CA7BBDE6D}"/>
    <cellStyle name="Percent 3 8 13 6 2" xfId="35279" xr:uid="{D57EA4C4-A424-41F7-9D56-AC114BC16B89}"/>
    <cellStyle name="Percent 3 8 13 6 2 2" xfId="35280" xr:uid="{057A21C4-F688-4085-9695-1BB8296DCD01}"/>
    <cellStyle name="Percent 3 8 13 6 2 2 2" xfId="55845" xr:uid="{DDD4F957-666F-497E-B363-E49F295730C7}"/>
    <cellStyle name="Percent 3 8 13 6 2 3" xfId="55846" xr:uid="{2958C7F9-512C-44EE-BADC-429C994CB7CC}"/>
    <cellStyle name="Percent 3 8 13 6 2 4" xfId="55844" xr:uid="{94D85DD8-38B6-44A2-9C1D-CEF209061447}"/>
    <cellStyle name="Percent 3 8 13 6 3" xfId="35281" xr:uid="{1109C673-DC84-47E6-BE19-AB7540A2EA57}"/>
    <cellStyle name="Percent 3 8 13 6 3 2" xfId="35282" xr:uid="{9E4EF7A3-5707-426E-88DE-52051C505C15}"/>
    <cellStyle name="Percent 3 8 13 6 3 2 2" xfId="55848" xr:uid="{D1E83793-A087-4FEA-AC65-26731284E1DC}"/>
    <cellStyle name="Percent 3 8 13 6 3 3" xfId="55849" xr:uid="{88001147-BD93-4093-B1D3-4172D5CCC98C}"/>
    <cellStyle name="Percent 3 8 13 6 3 4" xfId="55847" xr:uid="{76631A44-B27A-4C9A-872B-8FE0D5631E25}"/>
    <cellStyle name="Percent 3 8 13 6 4" xfId="35283" xr:uid="{1489968A-3528-4406-9DEE-79C96CFBFD90}"/>
    <cellStyle name="Percent 3 8 13 6 4 2" xfId="55850" xr:uid="{292CAEF2-B7D0-4867-BAC1-5F40921AD037}"/>
    <cellStyle name="Percent 3 8 13 6 5" xfId="55851" xr:uid="{19BF6604-013A-4ED5-B1E1-F268BA4323A0}"/>
    <cellStyle name="Percent 3 8 13 6 6" xfId="55843" xr:uid="{B246D683-B73A-4217-99EF-5B69D8701923}"/>
    <cellStyle name="Percent 3 8 13 6 7" xfId="35278" xr:uid="{BC1F6C8D-5CF7-4284-8FC1-0D40ADB5948C}"/>
    <cellStyle name="Percent 3 8 13 7" xfId="15932" xr:uid="{F1FC44F4-2BF5-4AB1-A1F4-A30EEA81731D}"/>
    <cellStyle name="Percent 3 8 13 7 2" xfId="35285" xr:uid="{86E0EB22-4426-40BA-B980-022EDF3A8205}"/>
    <cellStyle name="Percent 3 8 13 7 2 2" xfId="55853" xr:uid="{091CD50B-CCC4-4B88-AC98-0371D29C90F8}"/>
    <cellStyle name="Percent 3 8 13 7 3" xfId="55854" xr:uid="{55AE5738-A719-478D-8506-6F382E8DF0E0}"/>
    <cellStyle name="Percent 3 8 13 7 4" xfId="55852" xr:uid="{874A82B8-6B5E-4A9B-8948-9AC5BBB07D24}"/>
    <cellStyle name="Percent 3 8 13 7 5" xfId="35284" xr:uid="{A2C57EE0-6764-438E-AEE1-EA1DDB6E444C}"/>
    <cellStyle name="Percent 3 8 13 8" xfId="16786" xr:uid="{DEC474F5-EC57-445F-B23E-C0FC051FFA99}"/>
    <cellStyle name="Percent 3 8 13 8 2" xfId="35287" xr:uid="{ABCFE0E8-04FB-4B9E-B8E7-5E55143373A7}"/>
    <cellStyle name="Percent 3 8 13 8 2 2" xfId="55856" xr:uid="{9F93EB53-4673-4308-A863-2F0D46D1B36E}"/>
    <cellStyle name="Percent 3 8 13 8 3" xfId="55857" xr:uid="{8B9B4E9F-F962-4A4B-B97C-C1E729DD4380}"/>
    <cellStyle name="Percent 3 8 13 8 4" xfId="55855" xr:uid="{047B142B-93D1-4318-A59E-F7D1B8AF9F86}"/>
    <cellStyle name="Percent 3 8 13 8 5" xfId="35286" xr:uid="{415B291B-0BD2-44A1-BA7F-38C2C40DF046}"/>
    <cellStyle name="Percent 3 8 13 9" xfId="11959" xr:uid="{4BC46648-B4DE-4CA8-BD93-6FC227680936}"/>
    <cellStyle name="Percent 3 8 13 9 2" xfId="35289" xr:uid="{754DCA7C-4022-45E9-AFA4-BCD32FD29A39}"/>
    <cellStyle name="Percent 3 8 13 9 2 2" xfId="55859" xr:uid="{F8F504EC-E7F3-44F7-9AA7-F4E81F9D4B39}"/>
    <cellStyle name="Percent 3 8 13 9 3" xfId="55860" xr:uid="{5D65BF0B-A4ED-4253-9583-11C81B1AE25D}"/>
    <cellStyle name="Percent 3 8 13 9 4" xfId="55858" xr:uid="{8A5CDFA6-E5CE-4A15-BFBC-CE0ADAC95C25}"/>
    <cellStyle name="Percent 3 8 13 9 5" xfId="35288" xr:uid="{605D4461-A333-49C5-8860-57C3BC473B4D}"/>
    <cellStyle name="Percent 3 8 14" xfId="6996" xr:uid="{56663F4A-F218-470F-93CD-6CB53F2BE6FF}"/>
    <cellStyle name="Percent 3 8 14 10" xfId="35291" xr:uid="{F34FCC42-AB57-42F6-8234-A8853FC21136}"/>
    <cellStyle name="Percent 3 8 14 10 2" xfId="55862" xr:uid="{B9DE6E9E-55F1-4C18-9FFB-B0F705DCE621}"/>
    <cellStyle name="Percent 3 8 14 11" xfId="35292" xr:uid="{FB08B229-5898-4089-AE1F-E1365D9643CF}"/>
    <cellStyle name="Percent 3 8 14 11 2" xfId="55863" xr:uid="{5CE298A3-43B3-44BF-B1A3-67EC07E2EED6}"/>
    <cellStyle name="Percent 3 8 14 12" xfId="35290" xr:uid="{CC805D3E-5D7B-41F5-87B9-E6C08D9B5F43}"/>
    <cellStyle name="Percent 3 8 14 12 2" xfId="55864" xr:uid="{9FAF5396-43A9-4F3E-B763-E25DC205CC10}"/>
    <cellStyle name="Percent 3 8 14 13" xfId="55865" xr:uid="{073A4DBF-1234-4E2B-B6FB-8828EADC11D3}"/>
    <cellStyle name="Percent 3 8 14 14" xfId="55866" xr:uid="{004F4E97-F4B0-4FD4-92A8-A84F8CC84FF3}"/>
    <cellStyle name="Percent 3 8 14 15" xfId="55867" xr:uid="{826A79E9-A72A-4D2E-9A21-863D8965AFCD}"/>
    <cellStyle name="Percent 3 8 14 16" xfId="55861" xr:uid="{07B0E9EB-0A2A-4932-8D7E-CE0F4CED787C}"/>
    <cellStyle name="Percent 3 8 14 2" xfId="13434" xr:uid="{E0E8495B-4630-45EC-9BA0-2AC887081619}"/>
    <cellStyle name="Percent 3 8 14 2 2" xfId="35294" xr:uid="{A5B8B586-9D1D-4279-8908-B60B316E7ADA}"/>
    <cellStyle name="Percent 3 8 14 2 2 2" xfId="35295" xr:uid="{CAB7C357-C1CE-4C08-B89E-A8D3B2911278}"/>
    <cellStyle name="Percent 3 8 14 2 2 2 2" xfId="55870" xr:uid="{7DEBE77D-7AD8-4BBD-80DD-F89665AA7599}"/>
    <cellStyle name="Percent 3 8 14 2 2 3" xfId="55871" xr:uid="{7720AE4C-E8CA-435C-8C1A-DA41FE7D0A65}"/>
    <cellStyle name="Percent 3 8 14 2 2 4" xfId="55869" xr:uid="{16C34407-48D4-40D0-B34E-462FB1672349}"/>
    <cellStyle name="Percent 3 8 14 2 3" xfId="35296" xr:uid="{11963F45-FCFA-4A08-88D8-8013863F5A76}"/>
    <cellStyle name="Percent 3 8 14 2 3 2" xfId="35297" xr:uid="{463A03AF-37A5-4EED-AF44-D4D626791941}"/>
    <cellStyle name="Percent 3 8 14 2 3 2 2" xfId="55873" xr:uid="{E934C209-35F1-40DF-8F96-CAEBE1717353}"/>
    <cellStyle name="Percent 3 8 14 2 3 3" xfId="55874" xr:uid="{451CA6A2-F0ED-4198-8051-3670B788321C}"/>
    <cellStyle name="Percent 3 8 14 2 3 4" xfId="55872" xr:uid="{04667E8C-4E81-470B-B271-476B218397E7}"/>
    <cellStyle name="Percent 3 8 14 2 4" xfId="35298" xr:uid="{48266FBD-E09C-4918-A96B-1212D74A7036}"/>
    <cellStyle name="Percent 3 8 14 2 4 2" xfId="55875" xr:uid="{7F023A99-6742-4302-8BE2-DC9B603A7239}"/>
    <cellStyle name="Percent 3 8 14 2 5" xfId="35299" xr:uid="{A74FE456-AD03-45C8-9DE7-F4BB03B207B4}"/>
    <cellStyle name="Percent 3 8 14 2 5 2" xfId="55876" xr:uid="{F7316E20-1063-4D46-99DC-276BC8CBF08E}"/>
    <cellStyle name="Percent 3 8 14 2 6" xfId="55877" xr:uid="{C6251C55-7B02-41BA-815A-0F45A061C8D6}"/>
    <cellStyle name="Percent 3 8 14 2 7" xfId="55868" xr:uid="{31169087-7C2E-4CF4-93C7-AFA6CBA523BC}"/>
    <cellStyle name="Percent 3 8 14 2 8" xfId="35293" xr:uid="{8DF4F637-88CC-4A60-A054-5879A9CEE965}"/>
    <cellStyle name="Percent 3 8 14 3" xfId="13435" xr:uid="{23CE5AF5-3EDC-40C5-8864-24C1977AAA01}"/>
    <cellStyle name="Percent 3 8 14 3 2" xfId="35301" xr:uid="{D0F3911C-0A68-4A98-81F9-C6ACBD905BEF}"/>
    <cellStyle name="Percent 3 8 14 3 2 2" xfId="35302" xr:uid="{3F06DD7D-5A10-4F6C-B84A-FC940468EAF7}"/>
    <cellStyle name="Percent 3 8 14 3 2 2 2" xfId="55880" xr:uid="{E8280EEB-B989-4E17-8C87-608E2CD6E88F}"/>
    <cellStyle name="Percent 3 8 14 3 2 3" xfId="55881" xr:uid="{0ED48156-5693-42B6-919E-2891E1600F43}"/>
    <cellStyle name="Percent 3 8 14 3 2 4" xfId="55879" xr:uid="{88A681AF-67E9-4E31-907C-673DD5525CA5}"/>
    <cellStyle name="Percent 3 8 14 3 3" xfId="35303" xr:uid="{8C41BA65-C15A-443E-A434-251C73CC4A81}"/>
    <cellStyle name="Percent 3 8 14 3 3 2" xfId="35304" xr:uid="{EAECE8B3-E068-46DF-95D7-A0B5EC727BB5}"/>
    <cellStyle name="Percent 3 8 14 3 3 2 2" xfId="55883" xr:uid="{0EED4F4F-9867-4F11-99F1-D4CE2C7FFA9F}"/>
    <cellStyle name="Percent 3 8 14 3 3 3" xfId="55884" xr:uid="{8ED958A9-FF53-4D46-8AB3-6E37FD7A9FD2}"/>
    <cellStyle name="Percent 3 8 14 3 3 4" xfId="55882" xr:uid="{DC289274-16EB-4B9F-BFFA-24841F60E82D}"/>
    <cellStyle name="Percent 3 8 14 3 4" xfId="35305" xr:uid="{A21B0390-9BE0-454E-B089-34221DFBDEFC}"/>
    <cellStyle name="Percent 3 8 14 3 4 2" xfId="55885" xr:uid="{3E7FEFB1-6C2B-4497-B844-A4013C2725D1}"/>
    <cellStyle name="Percent 3 8 14 3 5" xfId="55886" xr:uid="{1A87C97B-E8FB-4200-810F-ED02FA56E2B8}"/>
    <cellStyle name="Percent 3 8 14 3 6" xfId="55878" xr:uid="{48058BBA-D33A-4DE3-92ED-2015C96D782D}"/>
    <cellStyle name="Percent 3 8 14 3 7" xfId="35300" xr:uid="{04F03A18-4521-4382-847B-E3D482B89A3D}"/>
    <cellStyle name="Percent 3 8 14 4" xfId="13436" xr:uid="{55E25BAF-AB35-4DAA-AB39-3601681333C8}"/>
    <cellStyle name="Percent 3 8 14 4 2" xfId="35307" xr:uid="{A6227F3F-4236-45BB-8B0E-62E63B2392FF}"/>
    <cellStyle name="Percent 3 8 14 4 2 2" xfId="35308" xr:uid="{CF44FBD1-14AF-45A9-AA75-FD084A637A2F}"/>
    <cellStyle name="Percent 3 8 14 4 2 2 2" xfId="55889" xr:uid="{C274E5A6-0459-4F06-8A46-CF1DA6B475E8}"/>
    <cellStyle name="Percent 3 8 14 4 2 3" xfId="55890" xr:uid="{17FF347D-8B14-461C-8C92-951314836F4A}"/>
    <cellStyle name="Percent 3 8 14 4 2 4" xfId="55888" xr:uid="{5D0C8137-8D3D-447F-AA55-575100CE3C8A}"/>
    <cellStyle name="Percent 3 8 14 4 3" xfId="35309" xr:uid="{847B7073-E7B2-4D43-B5D4-AAE3A27FC1EC}"/>
    <cellStyle name="Percent 3 8 14 4 3 2" xfId="35310" xr:uid="{B776F161-0A9E-4B04-8D86-74F4920C70F0}"/>
    <cellStyle name="Percent 3 8 14 4 3 2 2" xfId="55892" xr:uid="{231120B8-77FF-473D-80AF-B69CAA65B6ED}"/>
    <cellStyle name="Percent 3 8 14 4 3 3" xfId="55893" xr:uid="{C3EE96C7-B8B2-4595-9E79-26AC621AD06E}"/>
    <cellStyle name="Percent 3 8 14 4 3 4" xfId="55891" xr:uid="{3A0BC680-1C2B-4C4C-8720-916958A69BC7}"/>
    <cellStyle name="Percent 3 8 14 4 4" xfId="35311" xr:uid="{D32CB561-FF8B-47BE-95F0-3E98F8B2DBCD}"/>
    <cellStyle name="Percent 3 8 14 4 4 2" xfId="55894" xr:uid="{B5C56879-3DE1-4C32-882F-CF110D98D6B0}"/>
    <cellStyle name="Percent 3 8 14 4 5" xfId="55895" xr:uid="{7E6166BF-7A9E-42F0-B4A9-E10CCD1DDBA8}"/>
    <cellStyle name="Percent 3 8 14 4 6" xfId="55887" xr:uid="{B00DFC74-FADB-4A0A-A8B4-6E44EE01B770}"/>
    <cellStyle name="Percent 3 8 14 4 7" xfId="35306" xr:uid="{F0744093-3FEE-465C-92CD-7AA8623FAB8B}"/>
    <cellStyle name="Percent 3 8 14 5" xfId="13437" xr:uid="{3ABD9CFD-54DC-4F30-9ADF-F2165B59637F}"/>
    <cellStyle name="Percent 3 8 14 5 2" xfId="35313" xr:uid="{EBF3AFDF-4068-4628-8DA5-8385EFFC75C4}"/>
    <cellStyle name="Percent 3 8 14 5 2 2" xfId="35314" xr:uid="{AE830230-7406-4299-9010-C1A10F11291D}"/>
    <cellStyle name="Percent 3 8 14 5 2 2 2" xfId="55898" xr:uid="{A746E7F5-2FAD-4181-A186-F0AE1EA0439A}"/>
    <cellStyle name="Percent 3 8 14 5 2 3" xfId="55899" xr:uid="{E3401A28-980F-4F21-B468-B27A979C257B}"/>
    <cellStyle name="Percent 3 8 14 5 2 4" xfId="55897" xr:uid="{631D87A3-0212-49CD-BFB8-E1B5A22D1B7E}"/>
    <cellStyle name="Percent 3 8 14 5 3" xfId="35315" xr:uid="{A4610464-9D1D-4022-A538-37694EE53CB0}"/>
    <cellStyle name="Percent 3 8 14 5 3 2" xfId="35316" xr:uid="{795E8353-33A5-4BF1-A97B-AF3DE7A54C8F}"/>
    <cellStyle name="Percent 3 8 14 5 3 2 2" xfId="55901" xr:uid="{3473DF21-581F-461F-8559-42AC6D2F0592}"/>
    <cellStyle name="Percent 3 8 14 5 3 3" xfId="55902" xr:uid="{F1B6802E-E9C4-453E-8FAF-A4E3E045A427}"/>
    <cellStyle name="Percent 3 8 14 5 3 4" xfId="55900" xr:uid="{7B03CC80-2A47-4F2F-8CCA-4836039ECDDA}"/>
    <cellStyle name="Percent 3 8 14 5 4" xfId="35317" xr:uid="{84EDE911-C01B-424E-B488-53B0895DCA2E}"/>
    <cellStyle name="Percent 3 8 14 5 4 2" xfId="35318" xr:uid="{349CD199-203D-40C1-9EE0-3DB634140DDE}"/>
    <cellStyle name="Percent 3 8 14 5 4 2 2" xfId="55904" xr:uid="{B71C8E7C-A6DC-45B8-B745-801214B86D2F}"/>
    <cellStyle name="Percent 3 8 14 5 4 3" xfId="55905" xr:uid="{DCE0ED68-3581-4A69-AAE4-DAA21D4B07E8}"/>
    <cellStyle name="Percent 3 8 14 5 4 4" xfId="55903" xr:uid="{E7262FC8-A757-4AC3-9185-09701AEB9D2C}"/>
    <cellStyle name="Percent 3 8 14 5 5" xfId="35319" xr:uid="{3027D380-F9ED-4789-96A4-940FFEDAB069}"/>
    <cellStyle name="Percent 3 8 14 5 5 2" xfId="55906" xr:uid="{7BA97E78-2574-456A-AE70-5D0FB8DABB50}"/>
    <cellStyle name="Percent 3 8 14 5 6" xfId="55907" xr:uid="{351DC3E4-CA75-4074-A583-920B25AA2F3C}"/>
    <cellStyle name="Percent 3 8 14 5 7" xfId="55896" xr:uid="{55CE9781-B51D-4991-8191-906949DDB95A}"/>
    <cellStyle name="Percent 3 8 14 5 8" xfId="35312" xr:uid="{DBF4C291-B47D-4A5D-97B8-4326527903D7}"/>
    <cellStyle name="Percent 3 8 14 6" xfId="13438" xr:uid="{9FB71CEE-3E9D-48FD-AD19-87DA39346F23}"/>
    <cellStyle name="Percent 3 8 14 6 2" xfId="35321" xr:uid="{BAAF3CC4-ABD5-4C7A-8A30-F6E0A0EBBC95}"/>
    <cellStyle name="Percent 3 8 14 6 2 2" xfId="35322" xr:uid="{B11696B1-873C-474B-9C1C-1B8E2B8C1834}"/>
    <cellStyle name="Percent 3 8 14 6 2 2 2" xfId="55910" xr:uid="{2CE506D8-2BCA-4A30-9D90-339BEA1624AD}"/>
    <cellStyle name="Percent 3 8 14 6 2 3" xfId="55911" xr:uid="{D041E29E-8162-42F9-A09C-F17CB4839013}"/>
    <cellStyle name="Percent 3 8 14 6 2 4" xfId="55909" xr:uid="{64E2D68F-01CB-45F5-A28B-390573FF0A79}"/>
    <cellStyle name="Percent 3 8 14 6 3" xfId="35323" xr:uid="{7D5A6657-CF38-421A-8E80-0AA2E2F1AD91}"/>
    <cellStyle name="Percent 3 8 14 6 3 2" xfId="35324" xr:uid="{71199119-EE8B-4194-8508-FF5CF1418299}"/>
    <cellStyle name="Percent 3 8 14 6 3 2 2" xfId="55913" xr:uid="{EE93FF80-E1B3-4370-AB12-135733462CB7}"/>
    <cellStyle name="Percent 3 8 14 6 3 3" xfId="55914" xr:uid="{A9F94BA3-A67A-4363-BCC3-6E0BA443EEAC}"/>
    <cellStyle name="Percent 3 8 14 6 3 4" xfId="55912" xr:uid="{19869B79-D141-4B45-8AB5-D08FDB777F00}"/>
    <cellStyle name="Percent 3 8 14 6 4" xfId="35325" xr:uid="{D04819C7-885E-418A-AE64-CE2820835BEB}"/>
    <cellStyle name="Percent 3 8 14 6 4 2" xfId="55915" xr:uid="{687EC7BB-114B-45EF-B4D8-08008697F4FE}"/>
    <cellStyle name="Percent 3 8 14 6 5" xfId="55916" xr:uid="{87E88CC7-85C3-4C72-A20B-9996A7C491DE}"/>
    <cellStyle name="Percent 3 8 14 6 6" xfId="55908" xr:uid="{4A2B9644-AEDD-4DE1-B429-E80005F51C52}"/>
    <cellStyle name="Percent 3 8 14 6 7" xfId="35320" xr:uid="{146E78B3-5EA1-45A6-B23A-68FC22ECDAFC}"/>
    <cellStyle name="Percent 3 8 14 7" xfId="15933" xr:uid="{91C43EC2-4DE5-45D3-84C4-2C55F9D0BE4E}"/>
    <cellStyle name="Percent 3 8 14 7 2" xfId="35327" xr:uid="{A6F5C574-4DB3-45BF-95FF-47AFABE700C9}"/>
    <cellStyle name="Percent 3 8 14 7 2 2" xfId="55918" xr:uid="{4693109B-FB53-4E3A-9B82-A48818ED4224}"/>
    <cellStyle name="Percent 3 8 14 7 3" xfId="55919" xr:uid="{0B0F63C5-3500-4E52-B2AF-B249E55D337F}"/>
    <cellStyle name="Percent 3 8 14 7 4" xfId="55917" xr:uid="{3DC6C04C-6608-4C5A-807A-CE4365A8AFCE}"/>
    <cellStyle name="Percent 3 8 14 7 5" xfId="35326" xr:uid="{C1D31B5D-F734-4114-BEC3-DF7638D06107}"/>
    <cellStyle name="Percent 3 8 14 8" xfId="15749" xr:uid="{DF58605E-9C41-4CE3-B953-64550DFDDB13}"/>
    <cellStyle name="Percent 3 8 14 8 2" xfId="35329" xr:uid="{AB297E90-7C73-4704-89DB-C7E0EF3EE8AF}"/>
    <cellStyle name="Percent 3 8 14 8 2 2" xfId="55921" xr:uid="{BF859B08-D3F5-4CCB-A826-19DF9F2C19A1}"/>
    <cellStyle name="Percent 3 8 14 8 3" xfId="55922" xr:uid="{0F7A931A-D49D-46F0-83BD-D6B585ED55D5}"/>
    <cellStyle name="Percent 3 8 14 8 4" xfId="55920" xr:uid="{6AFAA02C-7843-4A44-8290-44AF76B9C9C4}"/>
    <cellStyle name="Percent 3 8 14 8 5" xfId="35328" xr:uid="{1BCC85FC-D52B-43D7-A1F3-017FA442C229}"/>
    <cellStyle name="Percent 3 8 14 9" xfId="11960" xr:uid="{C9231B3A-EFF3-4128-A309-31FC74F5F77E}"/>
    <cellStyle name="Percent 3 8 14 9 2" xfId="35331" xr:uid="{2502D83D-C5DF-4DCE-ABDA-7CD0A5126636}"/>
    <cellStyle name="Percent 3 8 14 9 2 2" xfId="55924" xr:uid="{54369C8D-02F9-4750-9223-C7DCAC1E04DC}"/>
    <cellStyle name="Percent 3 8 14 9 3" xfId="55925" xr:uid="{D2113928-4D65-4704-B2DB-4C5BB811A5C8}"/>
    <cellStyle name="Percent 3 8 14 9 4" xfId="55923" xr:uid="{E0292EBE-0F19-4904-9FFF-46006541CCC0}"/>
    <cellStyle name="Percent 3 8 14 9 5" xfId="35330" xr:uid="{2C5DE373-18BA-475C-9299-A40422921FA2}"/>
    <cellStyle name="Percent 3 8 15" xfId="6997" xr:uid="{04FF9A9E-A92E-4A5E-AE21-451D3760B148}"/>
    <cellStyle name="Percent 3 8 15 10" xfId="35333" xr:uid="{315F34A6-75AC-4ECD-8800-0190075C3729}"/>
    <cellStyle name="Percent 3 8 15 10 2" xfId="55927" xr:uid="{45858313-9770-4AD0-9451-D75ECE79F2BA}"/>
    <cellStyle name="Percent 3 8 15 11" xfId="35334" xr:uid="{26D9061A-082D-4214-8F15-8F7357BAA78D}"/>
    <cellStyle name="Percent 3 8 15 11 2" xfId="55928" xr:uid="{01E09A8C-6E4E-4AB8-87FE-32D5857F2B34}"/>
    <cellStyle name="Percent 3 8 15 12" xfId="35332" xr:uid="{C5FD6F59-FEA3-471C-A044-03A000BC68CA}"/>
    <cellStyle name="Percent 3 8 15 12 2" xfId="55929" xr:uid="{541FA9B1-821C-4495-8D6C-C1A5921DDD62}"/>
    <cellStyle name="Percent 3 8 15 13" xfId="55930" xr:uid="{69FBD679-E2FB-489F-AC29-A76AC96D7F7C}"/>
    <cellStyle name="Percent 3 8 15 14" xfId="55931" xr:uid="{2E7AE6AB-1916-49E9-9ED6-1CAFCEF202FE}"/>
    <cellStyle name="Percent 3 8 15 15" xfId="55932" xr:uid="{5B392400-60DC-4859-8C15-A9C774FD46D7}"/>
    <cellStyle name="Percent 3 8 15 16" xfId="55926" xr:uid="{1E93B39D-0420-4238-86CA-C2C377164AA5}"/>
    <cellStyle name="Percent 3 8 15 2" xfId="13439" xr:uid="{8F636C17-5810-42CE-943C-8B24197087A0}"/>
    <cellStyle name="Percent 3 8 15 2 2" xfId="35336" xr:uid="{D2691AB2-D165-43CD-95D7-7AF8C5F8D2C9}"/>
    <cellStyle name="Percent 3 8 15 2 2 2" xfId="35337" xr:uid="{44C0F606-A790-4549-847F-D935B6B4FF8F}"/>
    <cellStyle name="Percent 3 8 15 2 2 2 2" xfId="55935" xr:uid="{C9911CC7-AA49-47C7-BE65-F199F05FA678}"/>
    <cellStyle name="Percent 3 8 15 2 2 3" xfId="55936" xr:uid="{6E9C09B8-2CAC-4642-B960-699B4E3804A3}"/>
    <cellStyle name="Percent 3 8 15 2 2 4" xfId="55934" xr:uid="{96AD9065-5D72-4EE0-B3DA-5C7008B24669}"/>
    <cellStyle name="Percent 3 8 15 2 3" xfId="35338" xr:uid="{ED253536-2C3D-4FA6-BB28-738B736A4120}"/>
    <cellStyle name="Percent 3 8 15 2 3 2" xfId="35339" xr:uid="{D3B93FFE-C49C-4189-8604-FE5CFE0850F1}"/>
    <cellStyle name="Percent 3 8 15 2 3 2 2" xfId="55938" xr:uid="{F7874559-9E1C-4829-97A9-A9AE56C7C8AA}"/>
    <cellStyle name="Percent 3 8 15 2 3 3" xfId="55939" xr:uid="{5BA9E214-B869-483F-9C15-C8A2320E0F56}"/>
    <cellStyle name="Percent 3 8 15 2 3 4" xfId="55937" xr:uid="{EB9C14DC-9839-438A-9A4B-1DFB0FCD5BEA}"/>
    <cellStyle name="Percent 3 8 15 2 4" xfId="35340" xr:uid="{6F4B4E97-F247-450F-B039-39D78AC63B94}"/>
    <cellStyle name="Percent 3 8 15 2 4 2" xfId="55940" xr:uid="{55FD2587-BE98-4EF3-88A0-4CB94A9A2072}"/>
    <cellStyle name="Percent 3 8 15 2 5" xfId="35341" xr:uid="{5853424F-7342-436D-91D4-3C385D378905}"/>
    <cellStyle name="Percent 3 8 15 2 5 2" xfId="55941" xr:uid="{C7FEC621-BE6A-4E40-BFA3-1A0512220F81}"/>
    <cellStyle name="Percent 3 8 15 2 6" xfId="55942" xr:uid="{49AFDA5D-9BB2-498E-AA6B-BCAC74FEDCDB}"/>
    <cellStyle name="Percent 3 8 15 2 7" xfId="55933" xr:uid="{30D86DE2-656F-4F06-94E9-8FEDF0B7500E}"/>
    <cellStyle name="Percent 3 8 15 2 8" xfId="35335" xr:uid="{0E58950A-1356-4B57-BC23-A55AD1C6DBE6}"/>
    <cellStyle name="Percent 3 8 15 3" xfId="13440" xr:uid="{6AF15CBD-A064-411B-A489-52FF8C5F3A80}"/>
    <cellStyle name="Percent 3 8 15 3 2" xfId="35343" xr:uid="{DB4D2C42-566D-4A8C-B0A0-B335EC46771A}"/>
    <cellStyle name="Percent 3 8 15 3 2 2" xfId="35344" xr:uid="{59906D43-88D5-4160-AA99-A8A35ED3E825}"/>
    <cellStyle name="Percent 3 8 15 3 2 2 2" xfId="55945" xr:uid="{B31EAE74-C124-4A5A-B96C-E2DD45A5614E}"/>
    <cellStyle name="Percent 3 8 15 3 2 3" xfId="55946" xr:uid="{7F9C2FFF-F29B-4194-98AD-D5FCBF9C241C}"/>
    <cellStyle name="Percent 3 8 15 3 2 4" xfId="55944" xr:uid="{F05FF972-44CE-4018-90F2-76B6BA692B42}"/>
    <cellStyle name="Percent 3 8 15 3 3" xfId="35345" xr:uid="{64C021EC-E699-4969-9F5E-BD456BB370C9}"/>
    <cellStyle name="Percent 3 8 15 3 3 2" xfId="35346" xr:uid="{DCD0B65F-C454-4C0A-B52E-65A33CB54A51}"/>
    <cellStyle name="Percent 3 8 15 3 3 2 2" xfId="55948" xr:uid="{16DD7D1E-13FB-45BE-B736-6D8C04C229A8}"/>
    <cellStyle name="Percent 3 8 15 3 3 3" xfId="55949" xr:uid="{8E9A5F47-B9B0-479B-9946-8E96410C792B}"/>
    <cellStyle name="Percent 3 8 15 3 3 4" xfId="55947" xr:uid="{38105E72-CF7A-4F19-B98A-5321DC93F83E}"/>
    <cellStyle name="Percent 3 8 15 3 4" xfId="35347" xr:uid="{E75EE28B-E5DE-4DAF-85CB-100894F26971}"/>
    <cellStyle name="Percent 3 8 15 3 4 2" xfId="55950" xr:uid="{9EA31094-2C31-4AA9-B1F5-4969CA9F72B4}"/>
    <cellStyle name="Percent 3 8 15 3 5" xfId="55951" xr:uid="{E09CCF12-22EA-4451-AE81-E98901400832}"/>
    <cellStyle name="Percent 3 8 15 3 6" xfId="55943" xr:uid="{B537D5AC-1820-416E-BAC4-CD76243D2891}"/>
    <cellStyle name="Percent 3 8 15 3 7" xfId="35342" xr:uid="{C33FF837-0DC5-4DB5-B104-2F932A97532A}"/>
    <cellStyle name="Percent 3 8 15 4" xfId="13441" xr:uid="{909726DF-D648-4011-AAA2-5B3EB28D4BD8}"/>
    <cellStyle name="Percent 3 8 15 4 2" xfId="35349" xr:uid="{37CA7CE4-43AD-46F6-9635-FF7CB840B30E}"/>
    <cellStyle name="Percent 3 8 15 4 2 2" xfId="35350" xr:uid="{BF47CB77-1B95-484C-ADAE-ABD2E9946F53}"/>
    <cellStyle name="Percent 3 8 15 4 2 2 2" xfId="55954" xr:uid="{3A47F505-C342-4D0E-A183-53264A6E6959}"/>
    <cellStyle name="Percent 3 8 15 4 2 3" xfId="55955" xr:uid="{02F1A0DF-8110-4637-8EE3-5914271022BC}"/>
    <cellStyle name="Percent 3 8 15 4 2 4" xfId="55953" xr:uid="{7041BEA2-9D5D-4862-AC36-04CDD907799B}"/>
    <cellStyle name="Percent 3 8 15 4 3" xfId="35351" xr:uid="{0662657D-2AB9-45AA-98B4-8888B4CFB6EB}"/>
    <cellStyle name="Percent 3 8 15 4 3 2" xfId="35352" xr:uid="{6E2C45F5-B547-4662-8143-0DC80C746525}"/>
    <cellStyle name="Percent 3 8 15 4 3 2 2" xfId="55957" xr:uid="{4D07FBF1-8D84-4689-B9EC-211CB337174D}"/>
    <cellStyle name="Percent 3 8 15 4 3 3" xfId="55958" xr:uid="{0963373E-5433-4A00-9F8D-B007565C5BF5}"/>
    <cellStyle name="Percent 3 8 15 4 3 4" xfId="55956" xr:uid="{41A83C66-194E-4B13-BDEE-E7C7209B1F6D}"/>
    <cellStyle name="Percent 3 8 15 4 4" xfId="35353" xr:uid="{B1BA2A5D-772F-47A5-9C79-E27574369F69}"/>
    <cellStyle name="Percent 3 8 15 4 4 2" xfId="55959" xr:uid="{A8E42FA9-4BC5-446C-9F98-E0E1C4ADA585}"/>
    <cellStyle name="Percent 3 8 15 4 5" xfId="55960" xr:uid="{D60F2BB1-FE8B-44C5-B4E0-C22898E702F8}"/>
    <cellStyle name="Percent 3 8 15 4 6" xfId="55952" xr:uid="{D4ACF311-651D-47F0-AA7D-ACC3C5F25D06}"/>
    <cellStyle name="Percent 3 8 15 4 7" xfId="35348" xr:uid="{69F130B1-004A-4058-8FB7-E7E5B30C648A}"/>
    <cellStyle name="Percent 3 8 15 5" xfId="13442" xr:uid="{31687DA6-3484-4EDB-9772-48735EC677E7}"/>
    <cellStyle name="Percent 3 8 15 5 2" xfId="35355" xr:uid="{15A87923-7ABB-4007-A3BD-08C34232C0DC}"/>
    <cellStyle name="Percent 3 8 15 5 2 2" xfId="35356" xr:uid="{75FF8B54-1819-48BD-A0A6-A3A13A0805C9}"/>
    <cellStyle name="Percent 3 8 15 5 2 2 2" xfId="55963" xr:uid="{5693C53B-42C1-4AAF-876A-DDCAC83C5C44}"/>
    <cellStyle name="Percent 3 8 15 5 2 3" xfId="55964" xr:uid="{9158E1DF-080E-4BCB-A50B-8938A3122F6B}"/>
    <cellStyle name="Percent 3 8 15 5 2 4" xfId="55962" xr:uid="{4A0D5BC9-254F-4256-BCCB-E37605E8A1A2}"/>
    <cellStyle name="Percent 3 8 15 5 3" xfId="35357" xr:uid="{DEE2353E-B54E-494A-8D22-0CC80C5EB49A}"/>
    <cellStyle name="Percent 3 8 15 5 3 2" xfId="35358" xr:uid="{938013D8-6CB3-4270-9A83-05D6E016E557}"/>
    <cellStyle name="Percent 3 8 15 5 3 2 2" xfId="55966" xr:uid="{68FA2417-A5FD-425D-9160-9B8D31A3A96F}"/>
    <cellStyle name="Percent 3 8 15 5 3 3" xfId="55967" xr:uid="{3FCF3128-1756-4E75-8E34-C0FA06B8BD30}"/>
    <cellStyle name="Percent 3 8 15 5 3 4" xfId="55965" xr:uid="{DBC6EE1A-1293-44A0-A937-8F2F7A5D1903}"/>
    <cellStyle name="Percent 3 8 15 5 4" xfId="35359" xr:uid="{F5E07B07-EB84-4E69-9E64-008D313C7818}"/>
    <cellStyle name="Percent 3 8 15 5 4 2" xfId="35360" xr:uid="{1FC7681D-2F8D-4B6F-9E4B-7BB49E758FEB}"/>
    <cellStyle name="Percent 3 8 15 5 4 2 2" xfId="55969" xr:uid="{2AE1338A-0874-4ECE-9E9A-550F64CD8A67}"/>
    <cellStyle name="Percent 3 8 15 5 4 3" xfId="55970" xr:uid="{4BD383E7-05F2-4337-B9C3-2571A8DB558B}"/>
    <cellStyle name="Percent 3 8 15 5 4 4" xfId="55968" xr:uid="{A6D0267D-DF75-47B4-AA27-6319E8D239D6}"/>
    <cellStyle name="Percent 3 8 15 5 5" xfId="35361" xr:uid="{FD8EB14F-B7A9-4DBD-A170-1FEC5B61FC8E}"/>
    <cellStyle name="Percent 3 8 15 5 5 2" xfId="55971" xr:uid="{6E34A09A-9E75-4D18-A20E-C1900CE72DFB}"/>
    <cellStyle name="Percent 3 8 15 5 6" xfId="55972" xr:uid="{61949D7F-C4D3-41D0-95C4-F94F3D511722}"/>
    <cellStyle name="Percent 3 8 15 5 7" xfId="55961" xr:uid="{B367A7CC-8E98-4A90-95FB-406C4A625A8C}"/>
    <cellStyle name="Percent 3 8 15 5 8" xfId="35354" xr:uid="{C79C7B4F-985A-4930-A03C-E18C5210BFE6}"/>
    <cellStyle name="Percent 3 8 15 6" xfId="13443" xr:uid="{7ECF6CC7-9232-4C00-B8FA-64E3CA926E3D}"/>
    <cellStyle name="Percent 3 8 15 6 2" xfId="35363" xr:uid="{5407FE42-D351-4EB4-A2C4-85D92456B33E}"/>
    <cellStyle name="Percent 3 8 15 6 2 2" xfId="35364" xr:uid="{170E5352-9363-4DE2-87A4-3F60FFF1E4AC}"/>
    <cellStyle name="Percent 3 8 15 6 2 2 2" xfId="55975" xr:uid="{3291E39A-B075-479F-A54E-7E0F93EB7528}"/>
    <cellStyle name="Percent 3 8 15 6 2 3" xfId="55976" xr:uid="{0E9B9396-7F3B-4CBC-8C01-E1246BEF67CF}"/>
    <cellStyle name="Percent 3 8 15 6 2 4" xfId="55974" xr:uid="{CD38C63B-DE1B-4099-9250-2BF93AFE63FB}"/>
    <cellStyle name="Percent 3 8 15 6 3" xfId="35365" xr:uid="{A234C6C6-D094-4042-AF95-EC6B6C82F658}"/>
    <cellStyle name="Percent 3 8 15 6 3 2" xfId="35366" xr:uid="{40ABA9D3-D087-4C48-A3A4-53CF2A3802A2}"/>
    <cellStyle name="Percent 3 8 15 6 3 2 2" xfId="55978" xr:uid="{ABD7C20B-0060-49F9-AA63-3E642365B41F}"/>
    <cellStyle name="Percent 3 8 15 6 3 3" xfId="55979" xr:uid="{999EF7A9-8D83-46EC-B677-418667DD6FB6}"/>
    <cellStyle name="Percent 3 8 15 6 3 4" xfId="55977" xr:uid="{A370E513-CB90-4E00-A9F8-44DC644A66AA}"/>
    <cellStyle name="Percent 3 8 15 6 4" xfId="35367" xr:uid="{2E639F90-193D-4050-A6F2-ACF77CAB935F}"/>
    <cellStyle name="Percent 3 8 15 6 4 2" xfId="55980" xr:uid="{6AE65CB7-6BE8-4FF1-A3AB-8BDBA662DC1C}"/>
    <cellStyle name="Percent 3 8 15 6 5" xfId="55981" xr:uid="{6362FCD8-ED92-49FB-A633-55DCDE46260E}"/>
    <cellStyle name="Percent 3 8 15 6 6" xfId="55973" xr:uid="{D4B86851-AFBD-428C-B3E5-35AE30B6E113}"/>
    <cellStyle name="Percent 3 8 15 6 7" xfId="35362" xr:uid="{097CE32E-8B39-4AAC-A2B0-46AAEA872257}"/>
    <cellStyle name="Percent 3 8 15 7" xfId="15934" xr:uid="{AA32C5EC-74A2-4263-872B-724438191872}"/>
    <cellStyle name="Percent 3 8 15 7 2" xfId="35369" xr:uid="{F41CC506-9B99-415D-8700-F26B25992ACC}"/>
    <cellStyle name="Percent 3 8 15 7 2 2" xfId="55983" xr:uid="{5861A8F3-C22E-4485-BE1D-2CF93078C6ED}"/>
    <cellStyle name="Percent 3 8 15 7 3" xfId="55984" xr:uid="{ABF84B6D-6707-425F-9DEA-0D5C8499D88F}"/>
    <cellStyle name="Percent 3 8 15 7 4" xfId="55982" xr:uid="{39EF73EB-CCA1-472A-889E-EA0BB280BC0D}"/>
    <cellStyle name="Percent 3 8 15 7 5" xfId="35368" xr:uid="{12864681-527A-4E33-BEDF-BFEBD59B34A6}"/>
    <cellStyle name="Percent 3 8 15 8" xfId="19534" xr:uid="{93A906CE-C8DF-4AC7-8564-788CB07409D4}"/>
    <cellStyle name="Percent 3 8 15 8 2" xfId="35371" xr:uid="{230C181F-C5D9-48B4-9704-B231E144DAF8}"/>
    <cellStyle name="Percent 3 8 15 8 2 2" xfId="55986" xr:uid="{E87743A4-6AE3-4F26-95FD-99F531F196BF}"/>
    <cellStyle name="Percent 3 8 15 8 3" xfId="55987" xr:uid="{10577F80-6578-4163-AB99-F0A2BF40797D}"/>
    <cellStyle name="Percent 3 8 15 8 4" xfId="55985" xr:uid="{1D788670-AAE1-4B24-B4E7-35E1C15DE3C8}"/>
    <cellStyle name="Percent 3 8 15 8 5" xfId="35370" xr:uid="{C97DC70B-AC6C-46DC-A5FD-65EE520B8B38}"/>
    <cellStyle name="Percent 3 8 15 9" xfId="11961" xr:uid="{97D0DD0B-5434-4D5E-8FD2-FE7DFC32DC5F}"/>
    <cellStyle name="Percent 3 8 15 9 2" xfId="35373" xr:uid="{6333A126-5627-4325-AAE3-0152DB5E6C09}"/>
    <cellStyle name="Percent 3 8 15 9 2 2" xfId="55989" xr:uid="{DD12189F-3D04-4DD0-809A-8BFFB06788D3}"/>
    <cellStyle name="Percent 3 8 15 9 3" xfId="55990" xr:uid="{B0514DC9-690E-4BBE-A8DD-8B94510DFD7B}"/>
    <cellStyle name="Percent 3 8 15 9 4" xfId="55988" xr:uid="{7160459A-CCCE-4D69-BEC4-86B532336AF5}"/>
    <cellStyle name="Percent 3 8 15 9 5" xfId="35372" xr:uid="{E822CCEB-584F-4E90-87DC-DAB33E2DC09C}"/>
    <cellStyle name="Percent 3 8 16" xfId="13444" xr:uid="{CCC3E635-D92B-400D-B612-39F60C2C1FA8}"/>
    <cellStyle name="Percent 3 8 16 2" xfId="35375" xr:uid="{7DC135BD-7620-42D5-A734-BB70DA5AF65C}"/>
    <cellStyle name="Percent 3 8 16 2 2" xfId="35376" xr:uid="{2E63DA32-B2C2-44C5-A8FF-94BA2FE2BB4B}"/>
    <cellStyle name="Percent 3 8 16 2 2 2" xfId="55993" xr:uid="{A55EB3D9-DB38-4084-AF3E-0259FCC22068}"/>
    <cellStyle name="Percent 3 8 16 2 3" xfId="55994" xr:uid="{BD3CF02D-B8A6-4962-9AF4-2D5F17FB3352}"/>
    <cellStyle name="Percent 3 8 16 2 4" xfId="55992" xr:uid="{5EE33433-FBD0-4123-921F-F46DA70F672A}"/>
    <cellStyle name="Percent 3 8 16 3" xfId="35377" xr:uid="{6BCC6A93-58DC-4483-859D-D253E4FBAF0D}"/>
    <cellStyle name="Percent 3 8 16 3 2" xfId="35378" xr:uid="{9F2E4777-0BD9-4C66-812B-98B2F7772D37}"/>
    <cellStyle name="Percent 3 8 16 3 2 2" xfId="55996" xr:uid="{D82C202F-8D26-4E88-89B6-08F8D661D145}"/>
    <cellStyle name="Percent 3 8 16 3 3" xfId="55997" xr:uid="{5004BDCD-BAF2-4838-8234-CE4C5616D0FD}"/>
    <cellStyle name="Percent 3 8 16 3 4" xfId="55995" xr:uid="{5A8E1BBC-C492-43E3-B862-5722CB275EB1}"/>
    <cellStyle name="Percent 3 8 16 4" xfId="35379" xr:uid="{25666E88-A0D4-4171-97AB-1FA63ABB066F}"/>
    <cellStyle name="Percent 3 8 16 4 2" xfId="55998" xr:uid="{51640FE2-088F-464B-91D8-04E51A71294F}"/>
    <cellStyle name="Percent 3 8 16 5" xfId="35380" xr:uid="{E696F1E8-8FAF-4C63-ACBA-091E2B307972}"/>
    <cellStyle name="Percent 3 8 16 5 2" xfId="55999" xr:uid="{3591DB1E-BF53-47D6-ADE4-5CE4FF28651A}"/>
    <cellStyle name="Percent 3 8 16 6" xfId="56000" xr:uid="{6875ECD8-B393-4ADD-B1FA-39CB7E160975}"/>
    <cellStyle name="Percent 3 8 16 7" xfId="55991" xr:uid="{EA069CC7-A8D1-4F55-AE91-48A7F18FE4FA}"/>
    <cellStyle name="Percent 3 8 16 8" xfId="35374" xr:uid="{6A3F6AEC-DD5D-474D-A1E6-33AD73A1618F}"/>
    <cellStyle name="Percent 3 8 17" xfId="13445" xr:uid="{5501BEB9-09A0-40F4-9C7F-02085BCB8DB7}"/>
    <cellStyle name="Percent 3 8 17 2" xfId="35382" xr:uid="{42C3321D-2849-4173-85E9-D73502F580B3}"/>
    <cellStyle name="Percent 3 8 17 2 2" xfId="35383" xr:uid="{62FCBE7C-4828-4E27-BCC6-FEA16F0619B5}"/>
    <cellStyle name="Percent 3 8 17 2 2 2" xfId="56003" xr:uid="{504A9DDD-09D7-4FBB-9FB2-93256785AECF}"/>
    <cellStyle name="Percent 3 8 17 2 3" xfId="56004" xr:uid="{484D26D2-7F98-480D-8BB8-1B1D5D101E74}"/>
    <cellStyle name="Percent 3 8 17 2 4" xfId="56002" xr:uid="{B4FC51B6-8E4B-4656-9CEF-BC1B4947B884}"/>
    <cellStyle name="Percent 3 8 17 3" xfId="35384" xr:uid="{673181F7-2B9B-4F20-9090-F11B7DF02603}"/>
    <cellStyle name="Percent 3 8 17 3 2" xfId="35385" xr:uid="{20515B29-DA6A-4256-88B3-426BD4E6DF5B}"/>
    <cellStyle name="Percent 3 8 17 3 2 2" xfId="56006" xr:uid="{A659ED75-29B4-4C97-9691-6B4E70F33FC1}"/>
    <cellStyle name="Percent 3 8 17 3 3" xfId="56007" xr:uid="{83177FB3-4317-4E68-BF77-7FC39A17458A}"/>
    <cellStyle name="Percent 3 8 17 3 4" xfId="56005" xr:uid="{33FABCC2-3FDC-4654-AC05-E33CDF8262CE}"/>
    <cellStyle name="Percent 3 8 17 4" xfId="35386" xr:uid="{29C6E45D-0809-4F05-ABC8-2885873B352D}"/>
    <cellStyle name="Percent 3 8 17 4 2" xfId="56008" xr:uid="{20EF7903-CE75-47DE-A109-1E54FB49634F}"/>
    <cellStyle name="Percent 3 8 17 5" xfId="56009" xr:uid="{2B2804F2-8C83-4D7B-938A-4440C347D8A2}"/>
    <cellStyle name="Percent 3 8 17 6" xfId="56001" xr:uid="{2A5D1AC7-F008-4C16-AC99-5D6239DD7697}"/>
    <cellStyle name="Percent 3 8 17 7" xfId="35381" xr:uid="{0154A1EB-8946-44F0-ADC9-00A91F79DF83}"/>
    <cellStyle name="Percent 3 8 18" xfId="13446" xr:uid="{C2C15A96-0826-4E3A-B088-BA19024B821F}"/>
    <cellStyle name="Percent 3 8 18 2" xfId="35388" xr:uid="{9279D516-47BA-4AB0-A1DA-A519590E57EF}"/>
    <cellStyle name="Percent 3 8 18 2 2" xfId="35389" xr:uid="{81046DBB-7490-47E4-9AF0-395EFDD22641}"/>
    <cellStyle name="Percent 3 8 18 2 2 2" xfId="56012" xr:uid="{5C7401D0-B0AC-43C8-9913-80C6FD390BD8}"/>
    <cellStyle name="Percent 3 8 18 2 3" xfId="56013" xr:uid="{C4B69639-FBA5-47DA-9A2B-8C7455C43CCD}"/>
    <cellStyle name="Percent 3 8 18 2 4" xfId="56011" xr:uid="{887A4D32-6432-44A7-AD3A-526E9E0BE943}"/>
    <cellStyle name="Percent 3 8 18 3" xfId="35390" xr:uid="{C08FD7CA-45DE-4FBF-BBDC-3F834F3322A2}"/>
    <cellStyle name="Percent 3 8 18 3 2" xfId="35391" xr:uid="{DA4908D9-2489-4751-93AC-03703E0A6DE5}"/>
    <cellStyle name="Percent 3 8 18 3 2 2" xfId="56015" xr:uid="{EF9D61FC-B32E-440A-B81F-A6B20A768297}"/>
    <cellStyle name="Percent 3 8 18 3 3" xfId="56016" xr:uid="{6EA4A680-1155-4471-B845-AE39B5F15167}"/>
    <cellStyle name="Percent 3 8 18 3 4" xfId="56014" xr:uid="{7707C985-B6FA-451F-B54C-DDC39A1081E6}"/>
    <cellStyle name="Percent 3 8 18 4" xfId="35392" xr:uid="{846AEA0E-3E57-435C-9CA5-6F0705EBC2B7}"/>
    <cellStyle name="Percent 3 8 18 4 2" xfId="56017" xr:uid="{CB8996FD-6E54-476B-AF81-5EAD389A5A2D}"/>
    <cellStyle name="Percent 3 8 18 5" xfId="56018" xr:uid="{25A5FAB4-F357-41F9-9571-0660AA5FF667}"/>
    <cellStyle name="Percent 3 8 18 6" xfId="56010" xr:uid="{F11EB185-E5B8-4312-9857-14E539BD33C8}"/>
    <cellStyle name="Percent 3 8 18 7" xfId="35387" xr:uid="{2DF7192F-6E1F-4BC1-B429-9F78CF54A452}"/>
    <cellStyle name="Percent 3 8 19" xfId="13447" xr:uid="{7439A28A-349E-4100-BE90-9202A6BC927C}"/>
    <cellStyle name="Percent 3 8 19 2" xfId="35394" xr:uid="{30501926-AD72-4B4C-A0D6-59BED1E5144E}"/>
    <cellStyle name="Percent 3 8 19 2 2" xfId="35395" xr:uid="{8AF90DCC-63FE-4FF7-B237-5A4753379121}"/>
    <cellStyle name="Percent 3 8 19 2 2 2" xfId="56021" xr:uid="{B481C596-D351-4B77-9F69-B85B518903E2}"/>
    <cellStyle name="Percent 3 8 19 2 3" xfId="56022" xr:uid="{A0B77509-9D75-4716-80B3-50FF22013883}"/>
    <cellStyle name="Percent 3 8 19 2 4" xfId="56020" xr:uid="{4262C8F9-E25D-4B74-B7C7-1073731722EC}"/>
    <cellStyle name="Percent 3 8 19 3" xfId="35396" xr:uid="{D142970C-77F3-4CA4-96A0-8367330B597C}"/>
    <cellStyle name="Percent 3 8 19 3 2" xfId="35397" xr:uid="{7843AF35-0383-44C1-9342-79B7E13DAACC}"/>
    <cellStyle name="Percent 3 8 19 3 2 2" xfId="56024" xr:uid="{2BAC4197-FA8E-4FB2-875C-AC9A7CE392B2}"/>
    <cellStyle name="Percent 3 8 19 3 3" xfId="56025" xr:uid="{A709B304-0E12-415C-A9EB-8CDCCEB03DDB}"/>
    <cellStyle name="Percent 3 8 19 3 4" xfId="56023" xr:uid="{21042F39-0DCC-4AC7-935F-87EA77DE9F72}"/>
    <cellStyle name="Percent 3 8 19 4" xfId="35398" xr:uid="{6F08F079-900E-4133-90A8-3A626C0AA8D5}"/>
    <cellStyle name="Percent 3 8 19 4 2" xfId="35399" xr:uid="{12D1A604-EB0E-4761-B44D-0AF5F07E5254}"/>
    <cellStyle name="Percent 3 8 19 4 2 2" xfId="56027" xr:uid="{25D12201-AD08-4222-9F1D-7FAC2CDACC29}"/>
    <cellStyle name="Percent 3 8 19 4 3" xfId="56028" xr:uid="{97779A36-51CE-4440-A32B-3D93683309DA}"/>
    <cellStyle name="Percent 3 8 19 4 4" xfId="56026" xr:uid="{65E1A615-C8AD-4669-B949-A01F1DD0A319}"/>
    <cellStyle name="Percent 3 8 19 5" xfId="35400" xr:uid="{1533F98C-0DB0-4A7A-B0A2-0A12AF5E0CFE}"/>
    <cellStyle name="Percent 3 8 19 5 2" xfId="56029" xr:uid="{FE6E52B6-15CF-4829-A649-6E5449E20570}"/>
    <cellStyle name="Percent 3 8 19 6" xfId="56030" xr:uid="{5F0DFD2F-58CB-43DF-9F27-F6FFD55C762F}"/>
    <cellStyle name="Percent 3 8 19 7" xfId="56019" xr:uid="{D88FEEFA-9D2C-49C8-A37C-6915A2F43E86}"/>
    <cellStyle name="Percent 3 8 19 8" xfId="35393" xr:uid="{58B9E188-3C7F-4F1A-ACEE-5B52AE1984A4}"/>
    <cellStyle name="Percent 3 8 2" xfId="2881" xr:uid="{5DEA215B-61EA-474D-8686-800FC4A830C5}"/>
    <cellStyle name="Percent 3 8 2 10" xfId="35402" xr:uid="{1FD6A8A1-0D70-4D70-A59A-835E651A4776}"/>
    <cellStyle name="Percent 3 8 2 10 2" xfId="56032" xr:uid="{95A2B1E7-1EE1-4B95-9ED3-5E14860AE1A9}"/>
    <cellStyle name="Percent 3 8 2 11" xfId="35403" xr:uid="{71C03714-F15A-40A1-9A5B-0E308BF11B5B}"/>
    <cellStyle name="Percent 3 8 2 11 2" xfId="56033" xr:uid="{09E9B17B-8607-42D2-AE3C-43FEEA808242}"/>
    <cellStyle name="Percent 3 8 2 12" xfId="35401" xr:uid="{BEC239D0-B67D-47E5-973F-34C7CCE44F62}"/>
    <cellStyle name="Percent 3 8 2 12 2" xfId="56034" xr:uid="{60AD3663-99B1-4D5E-BE85-E4E9579766A1}"/>
    <cellStyle name="Percent 3 8 2 13" xfId="56035" xr:uid="{466FE88A-ECA0-4B78-8D5D-ACA5BF7FFC4A}"/>
    <cellStyle name="Percent 3 8 2 14" xfId="56036" xr:uid="{A8270AF9-DE0D-411B-B03C-84F8BA7ADB4A}"/>
    <cellStyle name="Percent 3 8 2 15" xfId="56037" xr:uid="{0B6C1AA2-453B-4859-AD05-C76184BE68A8}"/>
    <cellStyle name="Percent 3 8 2 16" xfId="56031" xr:uid="{DF2ACEE0-D969-4974-BAB9-6264655BC9EF}"/>
    <cellStyle name="Percent 3 8 2 2" xfId="13448" xr:uid="{FAB5E500-83A8-463F-AF5C-E2AE264D2F75}"/>
    <cellStyle name="Percent 3 8 2 2 2" xfId="35405" xr:uid="{BBD05FA6-5FF4-4142-B4FF-44DED36BD650}"/>
    <cellStyle name="Percent 3 8 2 2 2 2" xfId="35406" xr:uid="{69306E71-D6DF-4268-A145-BBBEF6319576}"/>
    <cellStyle name="Percent 3 8 2 2 2 2 2" xfId="56040" xr:uid="{B5010D14-3BB0-4D38-ABD3-1C250FC87674}"/>
    <cellStyle name="Percent 3 8 2 2 2 3" xfId="56041" xr:uid="{338C1D00-EA97-4B79-84FF-AD04D17CE66E}"/>
    <cellStyle name="Percent 3 8 2 2 2 4" xfId="56039" xr:uid="{C923DF37-2B46-4F07-B3C4-5EAB2F065918}"/>
    <cellStyle name="Percent 3 8 2 2 3" xfId="35407" xr:uid="{D8BFA41C-AD11-464E-8432-5FE1BE8AA76E}"/>
    <cellStyle name="Percent 3 8 2 2 3 2" xfId="35408" xr:uid="{F0314E42-5630-404A-9E59-92A5C742B7FC}"/>
    <cellStyle name="Percent 3 8 2 2 3 2 2" xfId="56043" xr:uid="{CEEA87DA-82E1-4ABC-AF27-8ABE4AD4B6F9}"/>
    <cellStyle name="Percent 3 8 2 2 3 3" xfId="56044" xr:uid="{666C77BD-6241-422E-84A1-C9E2FD3C2CFB}"/>
    <cellStyle name="Percent 3 8 2 2 3 4" xfId="56042" xr:uid="{56BF059E-D2D3-4D13-8B18-D015FEE3DD84}"/>
    <cellStyle name="Percent 3 8 2 2 4" xfId="35409" xr:uid="{8BACB988-9616-471F-9A3A-FE477B1489AF}"/>
    <cellStyle name="Percent 3 8 2 2 4 2" xfId="56045" xr:uid="{3410572E-3C99-4CF8-8CAD-23B02C2B77B4}"/>
    <cellStyle name="Percent 3 8 2 2 5" xfId="35410" xr:uid="{60B44D87-3428-4661-8538-C6DCB2963F6F}"/>
    <cellStyle name="Percent 3 8 2 2 5 2" xfId="56046" xr:uid="{537E2158-A5A4-4B57-B1E1-226F17D808A1}"/>
    <cellStyle name="Percent 3 8 2 2 6" xfId="56047" xr:uid="{37B4E93A-F4F2-45B9-8A29-747F49BAAFEA}"/>
    <cellStyle name="Percent 3 8 2 2 7" xfId="56038" xr:uid="{D183AF3D-D8DF-44AF-B48F-6B4D5892C9A2}"/>
    <cellStyle name="Percent 3 8 2 2 8" xfId="35404" xr:uid="{89F926D4-4105-4F60-962D-A3FA30F5A25C}"/>
    <cellStyle name="Percent 3 8 2 3" xfId="13449" xr:uid="{008D3850-CA23-4B39-8A37-BEDA46F88279}"/>
    <cellStyle name="Percent 3 8 2 3 2" xfId="35412" xr:uid="{F4C9BBC4-CACD-4AE3-BEA5-B64F90C7569B}"/>
    <cellStyle name="Percent 3 8 2 3 2 2" xfId="35413" xr:uid="{92569F7A-8797-4E0A-BA03-78955E3216A0}"/>
    <cellStyle name="Percent 3 8 2 3 2 2 2" xfId="56050" xr:uid="{52C7A0EA-615A-47E1-BBFD-4C07588A469F}"/>
    <cellStyle name="Percent 3 8 2 3 2 3" xfId="56051" xr:uid="{FCC21543-8E17-4184-8D4D-E0CD67B9DD35}"/>
    <cellStyle name="Percent 3 8 2 3 2 4" xfId="56049" xr:uid="{F58F5184-CDDA-4F60-8293-9EC10FEC89CC}"/>
    <cellStyle name="Percent 3 8 2 3 3" xfId="35414" xr:uid="{F03C1D7B-0391-4CA3-BC9A-907819807282}"/>
    <cellStyle name="Percent 3 8 2 3 3 2" xfId="35415" xr:uid="{F12C031A-7430-4BDF-84C7-571E04B9E4D1}"/>
    <cellStyle name="Percent 3 8 2 3 3 2 2" xfId="56053" xr:uid="{FE577A90-8921-4B61-9150-0DF8CDC9446B}"/>
    <cellStyle name="Percent 3 8 2 3 3 3" xfId="56054" xr:uid="{87B35E23-8A33-4EB9-A119-AA3B1FACE3D3}"/>
    <cellStyle name="Percent 3 8 2 3 3 4" xfId="56052" xr:uid="{E918D7F3-EBBD-4882-ACC4-E3E268DE35E8}"/>
    <cellStyle name="Percent 3 8 2 3 4" xfId="35416" xr:uid="{7860C2E2-C7A6-4D49-8D95-1063F9251172}"/>
    <cellStyle name="Percent 3 8 2 3 4 2" xfId="56055" xr:uid="{BC8060C8-1385-4D25-A8DE-98788A6956F1}"/>
    <cellStyle name="Percent 3 8 2 3 5" xfId="56056" xr:uid="{1979000D-5FF0-42E5-A3CA-2FA638EC86F4}"/>
    <cellStyle name="Percent 3 8 2 3 6" xfId="56048" xr:uid="{C0B7FEBD-FE18-4906-A3EF-A0E3E795381D}"/>
    <cellStyle name="Percent 3 8 2 3 7" xfId="35411" xr:uid="{C3B5F479-6A37-4A30-8961-2366BBFB71A3}"/>
    <cellStyle name="Percent 3 8 2 4" xfId="13450" xr:uid="{327095FF-C9D4-4FE1-A647-B05774EB8B17}"/>
    <cellStyle name="Percent 3 8 2 4 2" xfId="35418" xr:uid="{EEFDA081-BC00-4355-BBD5-7FCBF8F08974}"/>
    <cellStyle name="Percent 3 8 2 4 2 2" xfId="35419" xr:uid="{F89949FE-B7C8-40A5-A38F-2E4C3CC0FF9C}"/>
    <cellStyle name="Percent 3 8 2 4 2 2 2" xfId="56059" xr:uid="{00E19742-1005-4BFB-80CC-C10A1179461D}"/>
    <cellStyle name="Percent 3 8 2 4 2 3" xfId="56060" xr:uid="{4DA500D5-4B73-407F-9BCD-B300EA1A937D}"/>
    <cellStyle name="Percent 3 8 2 4 2 4" xfId="56058" xr:uid="{59E3045E-02AF-4520-943E-68365189F3F9}"/>
    <cellStyle name="Percent 3 8 2 4 3" xfId="35420" xr:uid="{3E1939B4-5850-4FD4-A245-10E3F55F40BB}"/>
    <cellStyle name="Percent 3 8 2 4 3 2" xfId="35421" xr:uid="{F49FFCD0-2F58-4523-B5E5-A08D6906A0EC}"/>
    <cellStyle name="Percent 3 8 2 4 3 2 2" xfId="56062" xr:uid="{B4E815E2-2B03-4366-A917-819753C0CD23}"/>
    <cellStyle name="Percent 3 8 2 4 3 3" xfId="56063" xr:uid="{04172C1B-D255-4D31-AC11-3645794990A9}"/>
    <cellStyle name="Percent 3 8 2 4 3 4" xfId="56061" xr:uid="{80C950BB-DE63-4836-AE70-B865FAA9AA18}"/>
    <cellStyle name="Percent 3 8 2 4 4" xfId="35422" xr:uid="{694E79F9-7F42-4A63-98AA-9C2B3112B999}"/>
    <cellStyle name="Percent 3 8 2 4 4 2" xfId="56064" xr:uid="{754E0527-8B1A-4641-87D0-E665660CD768}"/>
    <cellStyle name="Percent 3 8 2 4 5" xfId="56065" xr:uid="{4D60D5ED-D817-456B-80AB-C33DEA7C10D7}"/>
    <cellStyle name="Percent 3 8 2 4 6" xfId="56057" xr:uid="{D1958B8E-C912-4ADD-82FD-DA10CA06DE6A}"/>
    <cellStyle name="Percent 3 8 2 4 7" xfId="35417" xr:uid="{4B49F5D9-3AF5-4B68-A232-299A60971A46}"/>
    <cellStyle name="Percent 3 8 2 5" xfId="13451" xr:uid="{E34A5EC7-EA1F-4541-8EA6-BE9EED359865}"/>
    <cellStyle name="Percent 3 8 2 5 2" xfId="35424" xr:uid="{94B9B048-FA68-4E8F-846D-71DC2ACE9662}"/>
    <cellStyle name="Percent 3 8 2 5 2 2" xfId="35425" xr:uid="{69E4528C-7FD2-4C12-B8C8-F397BA8A82FE}"/>
    <cellStyle name="Percent 3 8 2 5 2 2 2" xfId="56068" xr:uid="{49EC2892-2957-4B5E-9D44-7981F057760E}"/>
    <cellStyle name="Percent 3 8 2 5 2 3" xfId="56069" xr:uid="{5E833187-3AF7-484A-A9A5-497904A7FE50}"/>
    <cellStyle name="Percent 3 8 2 5 2 4" xfId="56067" xr:uid="{01D6CCFC-82BC-434D-9C66-12EE1239DCFF}"/>
    <cellStyle name="Percent 3 8 2 5 3" xfId="35426" xr:uid="{EFB6686F-BEB2-443B-A598-0C740B723C3F}"/>
    <cellStyle name="Percent 3 8 2 5 3 2" xfId="35427" xr:uid="{80D9F91D-255A-4096-BB32-25EFD74103DC}"/>
    <cellStyle name="Percent 3 8 2 5 3 2 2" xfId="56071" xr:uid="{3A4D5942-0DE3-4EAB-8B49-33591292472F}"/>
    <cellStyle name="Percent 3 8 2 5 3 3" xfId="56072" xr:uid="{C9F31181-BB76-4AA1-9DC0-0BDEB27BD160}"/>
    <cellStyle name="Percent 3 8 2 5 3 4" xfId="56070" xr:uid="{94B4C97A-C918-4BAC-BEC9-9764683D8E18}"/>
    <cellStyle name="Percent 3 8 2 5 4" xfId="35428" xr:uid="{564EDBB0-ED55-4AFD-881D-6C5847957A24}"/>
    <cellStyle name="Percent 3 8 2 5 4 2" xfId="35429" xr:uid="{4BB517C1-516F-4B01-B819-1EA15ED1EEFE}"/>
    <cellStyle name="Percent 3 8 2 5 4 2 2" xfId="56074" xr:uid="{C37F3BFC-BA4F-4AAA-B9D2-062D5E8BF2A4}"/>
    <cellStyle name="Percent 3 8 2 5 4 3" xfId="56075" xr:uid="{A6410589-8CAB-40FA-A164-1C3EF89E68BD}"/>
    <cellStyle name="Percent 3 8 2 5 4 4" xfId="56073" xr:uid="{41C12F39-9D41-4FA4-84C4-0DB3F6501A00}"/>
    <cellStyle name="Percent 3 8 2 5 5" xfId="35430" xr:uid="{86E1606A-30E2-4786-BC02-3BF62EF9BAFA}"/>
    <cellStyle name="Percent 3 8 2 5 5 2" xfId="56076" xr:uid="{1B27ABD7-2CFB-42D0-8E1D-0EBB4B15CF3E}"/>
    <cellStyle name="Percent 3 8 2 5 6" xfId="56077" xr:uid="{9A380D1E-58B8-49EF-9DD9-DA833CA60AB4}"/>
    <cellStyle name="Percent 3 8 2 5 7" xfId="56066" xr:uid="{2F0D29F7-1B49-4201-A5C9-7F6982225F3E}"/>
    <cellStyle name="Percent 3 8 2 5 8" xfId="35423" xr:uid="{97219B0C-B3B4-461C-B725-3D5E20B6E884}"/>
    <cellStyle name="Percent 3 8 2 6" xfId="13452" xr:uid="{B5850EB1-9B20-44F3-98FD-8374F597957F}"/>
    <cellStyle name="Percent 3 8 2 6 2" xfId="35432" xr:uid="{45073F5B-838D-47A7-A534-7993547A0053}"/>
    <cellStyle name="Percent 3 8 2 6 2 2" xfId="35433" xr:uid="{5AC416F8-9A21-4CA2-BB63-A2DB5F7D8DC6}"/>
    <cellStyle name="Percent 3 8 2 6 2 2 2" xfId="56080" xr:uid="{8F4124AF-FAE6-43F7-91C4-B8AE1F499698}"/>
    <cellStyle name="Percent 3 8 2 6 2 3" xfId="56081" xr:uid="{DA0887EF-6CC4-4B46-B2F9-6E50623055E4}"/>
    <cellStyle name="Percent 3 8 2 6 2 4" xfId="56079" xr:uid="{C02AABF1-DFAB-430E-92D0-DEE9F4B8079B}"/>
    <cellStyle name="Percent 3 8 2 6 3" xfId="35434" xr:uid="{BE3526ED-7595-461F-967B-7D9500E96DFD}"/>
    <cellStyle name="Percent 3 8 2 6 3 2" xfId="35435" xr:uid="{F6DF6BDF-6CA2-442A-A31D-077BFFE2ECA4}"/>
    <cellStyle name="Percent 3 8 2 6 3 2 2" xfId="56083" xr:uid="{EB23D751-3A63-4E6D-AF34-22D5323FA6A2}"/>
    <cellStyle name="Percent 3 8 2 6 3 3" xfId="56084" xr:uid="{54FBFD0B-FFB4-40E1-ABA1-ABEE21EEF0CB}"/>
    <cellStyle name="Percent 3 8 2 6 3 4" xfId="56082" xr:uid="{35FB79FB-D0AA-4E9C-A9FE-33B4C09C4357}"/>
    <cellStyle name="Percent 3 8 2 6 4" xfId="35436" xr:uid="{DE08BCC8-0C26-463B-83C3-3764D42EAD93}"/>
    <cellStyle name="Percent 3 8 2 6 4 2" xfId="56085" xr:uid="{D4BB5E29-520E-4FD1-BBC1-DF2E5B38AE43}"/>
    <cellStyle name="Percent 3 8 2 6 5" xfId="56086" xr:uid="{F3A05440-91F7-4E32-A1F2-472212A597A9}"/>
    <cellStyle name="Percent 3 8 2 6 6" xfId="56078" xr:uid="{E750DB5A-D130-4516-A0B4-26B0CC9A60EE}"/>
    <cellStyle name="Percent 3 8 2 6 7" xfId="35431" xr:uid="{4B93722E-C2DD-403B-8C2D-9B82E8668B2E}"/>
    <cellStyle name="Percent 3 8 2 7" xfId="15935" xr:uid="{20D33313-0AC3-478D-9E1F-87037A62CDC9}"/>
    <cellStyle name="Percent 3 8 2 7 2" xfId="35438" xr:uid="{18F631B5-C908-4787-A575-5806049BF518}"/>
    <cellStyle name="Percent 3 8 2 7 2 2" xfId="56088" xr:uid="{C7A484DD-F4F1-4782-A21C-1538DF5DB3E4}"/>
    <cellStyle name="Percent 3 8 2 7 3" xfId="56089" xr:uid="{549F6C6D-0343-4D8B-865D-98F6AD6AF071}"/>
    <cellStyle name="Percent 3 8 2 7 4" xfId="56087" xr:uid="{24D52BB0-F85D-4163-8A8B-1C63CAB9FA49}"/>
    <cellStyle name="Percent 3 8 2 7 5" xfId="35437" xr:uid="{4B676A8B-1943-4151-8CC6-B8CDD0A10DC4}"/>
    <cellStyle name="Percent 3 8 2 8" xfId="15819" xr:uid="{C20D068F-3901-4AE3-881A-01D8AE2093A4}"/>
    <cellStyle name="Percent 3 8 2 8 2" xfId="35440" xr:uid="{7FE4E3C9-2C85-4196-9CBA-BD55350883FD}"/>
    <cellStyle name="Percent 3 8 2 8 2 2" xfId="56091" xr:uid="{58EA9C7D-0413-4170-BDFA-31C671735F07}"/>
    <cellStyle name="Percent 3 8 2 8 3" xfId="56092" xr:uid="{3C7DBF3F-E117-49C5-8E56-ED0EED338224}"/>
    <cellStyle name="Percent 3 8 2 8 4" xfId="56090" xr:uid="{52B80FE1-69C3-4DAD-9C31-CFFE570DFE9B}"/>
    <cellStyle name="Percent 3 8 2 8 5" xfId="35439" xr:uid="{21F20916-36F8-4D68-B17A-F78470F57E5A}"/>
    <cellStyle name="Percent 3 8 2 9" xfId="11962" xr:uid="{4D407E3A-9D4F-4D75-9595-A4CB08ED6815}"/>
    <cellStyle name="Percent 3 8 2 9 2" xfId="35442" xr:uid="{8ADB5C40-EE7B-4EB5-9398-8B1C7F1C655B}"/>
    <cellStyle name="Percent 3 8 2 9 2 2" xfId="56094" xr:uid="{72918925-D8AC-451C-9A2D-60B07663F19B}"/>
    <cellStyle name="Percent 3 8 2 9 3" xfId="56095" xr:uid="{E2B5D2F6-965C-400E-9B64-FAA8DDE13073}"/>
    <cellStyle name="Percent 3 8 2 9 4" xfId="56093" xr:uid="{30648857-66F5-4C96-98E1-52805E8D6E9F}"/>
    <cellStyle name="Percent 3 8 2 9 5" xfId="35441" xr:uid="{B168E0B9-4F3D-48DD-B65E-84C833967E5B}"/>
    <cellStyle name="Percent 3 8 20" xfId="13453" xr:uid="{3EED51DA-A3C5-41B1-8E22-192AB347347E}"/>
    <cellStyle name="Percent 3 8 20 2" xfId="35444" xr:uid="{362586C9-078E-46F3-9395-39DF998EB4E9}"/>
    <cellStyle name="Percent 3 8 20 2 2" xfId="35445" xr:uid="{A78915EF-D262-424E-A434-E91104B692AC}"/>
    <cellStyle name="Percent 3 8 20 2 2 2" xfId="56098" xr:uid="{A5BFCEBF-F8F9-46EE-A348-737957CB9CC4}"/>
    <cellStyle name="Percent 3 8 20 2 3" xfId="56099" xr:uid="{A938BA11-8941-4CF8-BE16-9922453B003B}"/>
    <cellStyle name="Percent 3 8 20 2 4" xfId="56097" xr:uid="{9D42A57F-7C82-41D8-8759-784C04864223}"/>
    <cellStyle name="Percent 3 8 20 3" xfId="35446" xr:uid="{F79F2B69-C4C9-4019-BF5C-B7949024D42E}"/>
    <cellStyle name="Percent 3 8 20 3 2" xfId="35447" xr:uid="{C19FB653-F2D3-459E-B132-AC5BEBCFE54F}"/>
    <cellStyle name="Percent 3 8 20 3 2 2" xfId="56101" xr:uid="{E2A2C8D1-FDB8-47C9-A988-C70B88E3ED5D}"/>
    <cellStyle name="Percent 3 8 20 3 3" xfId="56102" xr:uid="{CCA4B39A-A93D-4041-97E8-AD8F23C35538}"/>
    <cellStyle name="Percent 3 8 20 3 4" xfId="56100" xr:uid="{A87CA2DA-E061-48DA-B211-390B4CA5DD40}"/>
    <cellStyle name="Percent 3 8 20 4" xfId="35448" xr:uid="{ADF86DCB-1052-41D3-AD13-9C7695088058}"/>
    <cellStyle name="Percent 3 8 20 4 2" xfId="56103" xr:uid="{7848F9F4-A681-42A1-A561-FA704435B755}"/>
    <cellStyle name="Percent 3 8 20 5" xfId="56104" xr:uid="{D9DEC812-A672-41E3-AB3A-EB90EB7FB9D9}"/>
    <cellStyle name="Percent 3 8 20 6" xfId="56096" xr:uid="{CD1F5EFC-1AA3-46A8-BB66-724576011B17}"/>
    <cellStyle name="Percent 3 8 20 7" xfId="35443" xr:uid="{18346B89-90FC-441F-BDC9-26F455338AAF}"/>
    <cellStyle name="Percent 3 8 21" xfId="15127" xr:uid="{3335E576-364A-45FD-BB26-A711FACF6AAD}"/>
    <cellStyle name="Percent 3 8 21 2" xfId="35450" xr:uid="{8C1F502A-2F75-4A03-B047-FDF181A4DA65}"/>
    <cellStyle name="Percent 3 8 21 2 2" xfId="56106" xr:uid="{26F8C679-9903-4877-9883-E26FEBE93A52}"/>
    <cellStyle name="Percent 3 8 21 3" xfId="56107" xr:uid="{436B281F-EEA5-4F7F-B5FA-E1ED175AF047}"/>
    <cellStyle name="Percent 3 8 21 4" xfId="56105" xr:uid="{978406AF-D386-4886-A39D-6B9392722E5D}"/>
    <cellStyle name="Percent 3 8 21 5" xfId="35449" xr:uid="{EBEED92D-8638-455D-8C4F-A4A1BA9AD902}"/>
    <cellStyle name="Percent 3 8 22" xfId="19419" xr:uid="{3FFA6B9F-57C1-47F0-A9BD-750E249964AB}"/>
    <cellStyle name="Percent 3 8 22 2" xfId="35452" xr:uid="{D1AA2378-8A09-412E-A2C4-86B64C323B85}"/>
    <cellStyle name="Percent 3 8 22 2 2" xfId="56109" xr:uid="{034DB768-8908-480C-9757-8BC248F3BC1C}"/>
    <cellStyle name="Percent 3 8 22 3" xfId="56110" xr:uid="{DF378AA5-02A8-44A7-964B-B25E2BB87248}"/>
    <cellStyle name="Percent 3 8 22 4" xfId="56108" xr:uid="{D416CC12-A523-4441-BAA1-734A1507CEF0}"/>
    <cellStyle name="Percent 3 8 22 5" xfId="35451" xr:uid="{86613CC2-BDAC-4D6E-8FB7-08E7694ADEA2}"/>
    <cellStyle name="Percent 3 8 23" xfId="11955" xr:uid="{BB20D191-96A4-4565-8FE9-40DAF5D0302C}"/>
    <cellStyle name="Percent 3 8 23 2" xfId="35454" xr:uid="{A69D1B0B-0D0C-4AA3-AB03-1B8960B9B828}"/>
    <cellStyle name="Percent 3 8 23 2 2" xfId="56112" xr:uid="{98C7FA97-7327-4DD5-A8CF-E5620632D802}"/>
    <cellStyle name="Percent 3 8 23 3" xfId="56113" xr:uid="{05A96413-0CBE-49FB-A321-9A258C6A025F}"/>
    <cellStyle name="Percent 3 8 23 4" xfId="56111" xr:uid="{8AC2EF04-DF64-4AD0-BC4D-7D9D2F326D3B}"/>
    <cellStyle name="Percent 3 8 23 5" xfId="35453" xr:uid="{9C989B22-9785-4078-A593-1E3C3A5BC0BF}"/>
    <cellStyle name="Percent 3 8 24" xfId="35455" xr:uid="{7F31289D-39CE-4450-9082-5F9F739EA4E9}"/>
    <cellStyle name="Percent 3 8 24 2" xfId="56114" xr:uid="{507DB1A0-FFC1-4A08-B482-67DD9872D63F}"/>
    <cellStyle name="Percent 3 8 25" xfId="35456" xr:uid="{69FB6EE1-AE1A-427E-8CEC-E70AC524CE62}"/>
    <cellStyle name="Percent 3 8 25 2" xfId="56115" xr:uid="{2C8A83C9-5A27-43A6-BA42-1A686B0D9EE8}"/>
    <cellStyle name="Percent 3 8 26" xfId="35121" xr:uid="{EE4D13B1-F02E-4167-9C29-3580FCFABB9B}"/>
    <cellStyle name="Percent 3 8 26 2" xfId="56116" xr:uid="{E5746C1E-B344-4F09-AC8F-755A49A8EEF8}"/>
    <cellStyle name="Percent 3 8 27" xfId="56117" xr:uid="{12BD2808-F3D2-4E4F-B2AF-E57567219DC4}"/>
    <cellStyle name="Percent 3 8 28" xfId="56118" xr:uid="{860DBC3A-9FA6-4B36-AFE4-2EB90F5D6011}"/>
    <cellStyle name="Percent 3 8 29" xfId="56119" xr:uid="{C50C6E6C-8779-4FCF-9A7E-CBD09888D4FC}"/>
    <cellStyle name="Percent 3 8 3" xfId="6998" xr:uid="{EFE095CD-45E0-4F44-A58E-D8CC4ED96F9C}"/>
    <cellStyle name="Percent 3 8 3 10" xfId="35458" xr:uid="{ABBD4F2D-6E9F-479C-8B42-EC046ADF7281}"/>
    <cellStyle name="Percent 3 8 3 10 2" xfId="56121" xr:uid="{D2DADD41-96D2-4FD4-8969-4B407E243DFE}"/>
    <cellStyle name="Percent 3 8 3 11" xfId="35459" xr:uid="{DE2BD546-43D5-4E62-A097-4EFF27E19241}"/>
    <cellStyle name="Percent 3 8 3 11 2" xfId="56122" xr:uid="{9678D8D2-B738-438E-91B8-C6AB53C707DA}"/>
    <cellStyle name="Percent 3 8 3 12" xfId="35457" xr:uid="{80D6024E-F8F2-424D-B9E4-3CADE8BF6D02}"/>
    <cellStyle name="Percent 3 8 3 12 2" xfId="56123" xr:uid="{205E6FE1-C0C1-4986-98B3-AFAAC7EFE6CE}"/>
    <cellStyle name="Percent 3 8 3 13" xfId="56124" xr:uid="{F4401DD6-7E9B-42F5-80D7-A4D54CA0E7D2}"/>
    <cellStyle name="Percent 3 8 3 14" xfId="56125" xr:uid="{49577021-9C7F-4685-8885-A4D0FA217144}"/>
    <cellStyle name="Percent 3 8 3 15" xfId="56126" xr:uid="{29D1AB40-1DA7-41B1-9BD1-2BF7104DDCB3}"/>
    <cellStyle name="Percent 3 8 3 16" xfId="56120" xr:uid="{1EB81FD3-826C-47D8-BC5D-046C47F5551E}"/>
    <cellStyle name="Percent 3 8 3 2" xfId="13454" xr:uid="{75A1F7FA-9EC5-4598-AED1-E27EA4AFB4B4}"/>
    <cellStyle name="Percent 3 8 3 2 2" xfId="35461" xr:uid="{345173C0-028D-4271-B6D2-EF1840FC61EF}"/>
    <cellStyle name="Percent 3 8 3 2 2 2" xfId="35462" xr:uid="{DB3EC6DF-05D9-4E67-97FC-4BCF5EDC1FCA}"/>
    <cellStyle name="Percent 3 8 3 2 2 2 2" xfId="56129" xr:uid="{43BB1D25-F970-4B6D-8ADE-27B017FCBF78}"/>
    <cellStyle name="Percent 3 8 3 2 2 3" xfId="56130" xr:uid="{A25FC32F-8AC6-43FA-AA6A-A7776C310A70}"/>
    <cellStyle name="Percent 3 8 3 2 2 4" xfId="56128" xr:uid="{C4D935EC-EB61-42BF-851D-B79C76F831AC}"/>
    <cellStyle name="Percent 3 8 3 2 3" xfId="35463" xr:uid="{756A02FA-701F-44E6-851E-0D17A4B8D19F}"/>
    <cellStyle name="Percent 3 8 3 2 3 2" xfId="35464" xr:uid="{51642E85-6E24-432D-A2AB-79C7778E58E8}"/>
    <cellStyle name="Percent 3 8 3 2 3 2 2" xfId="56132" xr:uid="{F1D5C123-4D10-4E75-9FE9-C9BFA01D1F4C}"/>
    <cellStyle name="Percent 3 8 3 2 3 3" xfId="56133" xr:uid="{90FD070D-E398-46F7-9025-222C2CD3D9F6}"/>
    <cellStyle name="Percent 3 8 3 2 3 4" xfId="56131" xr:uid="{D39CB245-2681-47BE-95B0-0802B0688985}"/>
    <cellStyle name="Percent 3 8 3 2 4" xfId="35465" xr:uid="{48C90B47-B5E8-4114-9E9E-0A1E379FF6CD}"/>
    <cellStyle name="Percent 3 8 3 2 4 2" xfId="56134" xr:uid="{834CE359-9CA6-48F4-A6CF-AA3265B534B2}"/>
    <cellStyle name="Percent 3 8 3 2 5" xfId="35466" xr:uid="{E4EA0DFB-D535-4FE9-9CC3-B99A5E9F308C}"/>
    <cellStyle name="Percent 3 8 3 2 5 2" xfId="56135" xr:uid="{0507374E-1AA9-464B-A4C5-D5E49B6FFF76}"/>
    <cellStyle name="Percent 3 8 3 2 6" xfId="56136" xr:uid="{FC0FA3F0-ACF3-4364-8539-A80F53480F00}"/>
    <cellStyle name="Percent 3 8 3 2 7" xfId="56127" xr:uid="{F9936A95-9D9D-4D4B-849F-CC5C36720BB4}"/>
    <cellStyle name="Percent 3 8 3 2 8" xfId="35460" xr:uid="{8FD9F5E1-6651-4831-A510-9AFE2E20FA6E}"/>
    <cellStyle name="Percent 3 8 3 3" xfId="13455" xr:uid="{DCFD5CF8-77DB-4E15-939C-096D41B9B648}"/>
    <cellStyle name="Percent 3 8 3 3 2" xfId="35468" xr:uid="{65712C50-037E-4973-9FF7-0E13D19718AC}"/>
    <cellStyle name="Percent 3 8 3 3 2 2" xfId="35469" xr:uid="{94F0DC30-194A-42BF-871A-50F69E530B7F}"/>
    <cellStyle name="Percent 3 8 3 3 2 2 2" xfId="56139" xr:uid="{CE8C5DF8-7B73-471B-AF5C-34FC41DAB608}"/>
    <cellStyle name="Percent 3 8 3 3 2 3" xfId="56140" xr:uid="{70A62CDE-BDC5-446F-BE51-C2545DF9D479}"/>
    <cellStyle name="Percent 3 8 3 3 2 4" xfId="56138" xr:uid="{8785D6ED-DE06-4237-AB81-0AF43E71F4A8}"/>
    <cellStyle name="Percent 3 8 3 3 3" xfId="35470" xr:uid="{6A563E30-2201-40FF-87B7-CC47630982C6}"/>
    <cellStyle name="Percent 3 8 3 3 3 2" xfId="35471" xr:uid="{354C66A3-765E-4D79-A291-5FE646184D77}"/>
    <cellStyle name="Percent 3 8 3 3 3 2 2" xfId="56142" xr:uid="{0FD8B26E-649B-472D-AE13-F9D6072D1541}"/>
    <cellStyle name="Percent 3 8 3 3 3 3" xfId="56143" xr:uid="{485F1748-FE40-4C1D-9FB2-4AF51DB63D49}"/>
    <cellStyle name="Percent 3 8 3 3 3 4" xfId="56141" xr:uid="{0622E559-F722-401C-9690-23BF19B7C1BA}"/>
    <cellStyle name="Percent 3 8 3 3 4" xfId="35472" xr:uid="{44235DE7-D85A-49A5-A9DB-28EDA6292E30}"/>
    <cellStyle name="Percent 3 8 3 3 4 2" xfId="56144" xr:uid="{CD110EAE-BAB0-499F-B7C2-33CAE8EB9B46}"/>
    <cellStyle name="Percent 3 8 3 3 5" xfId="56145" xr:uid="{90464EA4-8874-4AF0-B021-BC62F14A2BFD}"/>
    <cellStyle name="Percent 3 8 3 3 6" xfId="56137" xr:uid="{7ABA9603-44AB-4F84-BBA1-FE22562ECAEE}"/>
    <cellStyle name="Percent 3 8 3 3 7" xfId="35467" xr:uid="{7DF717B4-AE0E-4C13-B330-DC777DAF0505}"/>
    <cellStyle name="Percent 3 8 3 4" xfId="13456" xr:uid="{92696E99-77DC-4417-93D1-87F592AB3F29}"/>
    <cellStyle name="Percent 3 8 3 4 2" xfId="35474" xr:uid="{A6AE5435-C68A-4B63-BA4C-E64989EBC820}"/>
    <cellStyle name="Percent 3 8 3 4 2 2" xfId="35475" xr:uid="{292835F7-4CBF-4E1A-9C96-CEBAA33FFEB8}"/>
    <cellStyle name="Percent 3 8 3 4 2 2 2" xfId="56148" xr:uid="{3D532008-B8D1-4299-9F01-EE71D1847E76}"/>
    <cellStyle name="Percent 3 8 3 4 2 3" xfId="56149" xr:uid="{88706F42-C85C-49DE-B007-411B2C4AB021}"/>
    <cellStyle name="Percent 3 8 3 4 2 4" xfId="56147" xr:uid="{EA2493E6-E44F-46BB-B718-6572BD6D6B7A}"/>
    <cellStyle name="Percent 3 8 3 4 3" xfId="35476" xr:uid="{029D80C8-DB92-4DB0-9D00-6A3FEF03BA0B}"/>
    <cellStyle name="Percent 3 8 3 4 3 2" xfId="35477" xr:uid="{8D01D3E7-3D08-43C7-8156-234B2A3A80C7}"/>
    <cellStyle name="Percent 3 8 3 4 3 2 2" xfId="56151" xr:uid="{43E6CF73-06F4-43D9-AE14-5012A596CD6F}"/>
    <cellStyle name="Percent 3 8 3 4 3 3" xfId="56152" xr:uid="{80D2ACA6-F9CC-49CB-BFD4-72E3386F6BB1}"/>
    <cellStyle name="Percent 3 8 3 4 3 4" xfId="56150" xr:uid="{E1C8CCCF-1636-4A53-9CD1-3EE86D7C5AC4}"/>
    <cellStyle name="Percent 3 8 3 4 4" xfId="35478" xr:uid="{B9D7CB70-6201-4390-A214-6FE41ED937EC}"/>
    <cellStyle name="Percent 3 8 3 4 4 2" xfId="56153" xr:uid="{67C4387A-3C33-4210-B939-CD5633F41730}"/>
    <cellStyle name="Percent 3 8 3 4 5" xfId="56154" xr:uid="{203EE47D-7BA6-4881-83B1-214B5C550F2E}"/>
    <cellStyle name="Percent 3 8 3 4 6" xfId="56146" xr:uid="{2388D5C2-3512-48FA-B197-2925972403DF}"/>
    <cellStyle name="Percent 3 8 3 4 7" xfId="35473" xr:uid="{60B1D49C-4BF0-4C7C-AE74-E1D34C9095CC}"/>
    <cellStyle name="Percent 3 8 3 5" xfId="13457" xr:uid="{CEBAB88A-1B99-4379-A883-553C72F4ED2F}"/>
    <cellStyle name="Percent 3 8 3 5 2" xfId="35480" xr:uid="{416086A1-B6AA-429B-9498-3D6ED2F35CED}"/>
    <cellStyle name="Percent 3 8 3 5 2 2" xfId="35481" xr:uid="{4ACB5F8E-B301-4CA7-8087-D41C054948C2}"/>
    <cellStyle name="Percent 3 8 3 5 2 2 2" xfId="56157" xr:uid="{78810072-E73E-4986-9138-4C1F5662065A}"/>
    <cellStyle name="Percent 3 8 3 5 2 3" xfId="56158" xr:uid="{3A7E67B1-BD99-46D2-84DD-EDC6E7843E19}"/>
    <cellStyle name="Percent 3 8 3 5 2 4" xfId="56156" xr:uid="{A7414953-E188-49D0-AFB0-B1746176F100}"/>
    <cellStyle name="Percent 3 8 3 5 3" xfId="35482" xr:uid="{66396A22-CA32-46B9-9D64-EB5897A82EE0}"/>
    <cellStyle name="Percent 3 8 3 5 3 2" xfId="35483" xr:uid="{87E55D7F-CAFD-4360-B86F-388E02718DFB}"/>
    <cellStyle name="Percent 3 8 3 5 3 2 2" xfId="56160" xr:uid="{71752845-9EAE-4801-8711-97EC21575935}"/>
    <cellStyle name="Percent 3 8 3 5 3 3" xfId="56161" xr:uid="{A4459EBB-B9B2-474F-BD9B-0336ECA29DDD}"/>
    <cellStyle name="Percent 3 8 3 5 3 4" xfId="56159" xr:uid="{528DE1AA-9548-4B12-AB72-B43C2FEA8FD1}"/>
    <cellStyle name="Percent 3 8 3 5 4" xfId="35484" xr:uid="{84429964-0BC8-46C7-90D7-4E61256656E6}"/>
    <cellStyle name="Percent 3 8 3 5 4 2" xfId="35485" xr:uid="{CB62E375-CE95-4BA1-A0FC-A7F4C4D3B0AD}"/>
    <cellStyle name="Percent 3 8 3 5 4 2 2" xfId="56163" xr:uid="{6B9BE171-E4B9-4308-A61C-B862D93133D4}"/>
    <cellStyle name="Percent 3 8 3 5 4 3" xfId="56164" xr:uid="{165CD9D8-96C6-4E3C-963C-1C7903C6389D}"/>
    <cellStyle name="Percent 3 8 3 5 4 4" xfId="56162" xr:uid="{7F579936-328C-44C9-AB16-5654A3B359BB}"/>
    <cellStyle name="Percent 3 8 3 5 5" xfId="35486" xr:uid="{598880E7-BC1F-4C7D-ABCD-FFC95BEF10C6}"/>
    <cellStyle name="Percent 3 8 3 5 5 2" xfId="56165" xr:uid="{32C1773D-FB3D-44CC-8497-496320D9C187}"/>
    <cellStyle name="Percent 3 8 3 5 6" xfId="56166" xr:uid="{28407A64-1C5E-4746-9EA8-35DCEC1D6948}"/>
    <cellStyle name="Percent 3 8 3 5 7" xfId="56155" xr:uid="{E3403183-3758-42DB-9DAB-893D42E647FE}"/>
    <cellStyle name="Percent 3 8 3 5 8" xfId="35479" xr:uid="{ECCB0F65-B678-4094-8D6D-818F7AA572D3}"/>
    <cellStyle name="Percent 3 8 3 6" xfId="13458" xr:uid="{9D9EB36D-49F5-4759-9244-2A1D637A4553}"/>
    <cellStyle name="Percent 3 8 3 6 2" xfId="35488" xr:uid="{3591A586-0603-4756-AD6D-6B1349264CEC}"/>
    <cellStyle name="Percent 3 8 3 6 2 2" xfId="35489" xr:uid="{C75D7B12-3311-4836-A032-C826E509D627}"/>
    <cellStyle name="Percent 3 8 3 6 2 2 2" xfId="56169" xr:uid="{587CDEDC-52EC-45D8-A1D0-6EA3F817D5E6}"/>
    <cellStyle name="Percent 3 8 3 6 2 3" xfId="56170" xr:uid="{87970EC9-9025-4CE2-8D51-EEC994CBAA18}"/>
    <cellStyle name="Percent 3 8 3 6 2 4" xfId="56168" xr:uid="{19CB69BF-465B-4B5B-AA54-8BD5AE0EC70F}"/>
    <cellStyle name="Percent 3 8 3 6 3" xfId="35490" xr:uid="{27EACB2E-C648-408B-B058-B968D325F395}"/>
    <cellStyle name="Percent 3 8 3 6 3 2" xfId="35491" xr:uid="{63B3F76A-1C82-4D06-8B05-1DF18FACEC69}"/>
    <cellStyle name="Percent 3 8 3 6 3 2 2" xfId="56172" xr:uid="{AC6D2BD7-E0FF-4AA7-8799-1164EACA7000}"/>
    <cellStyle name="Percent 3 8 3 6 3 3" xfId="56173" xr:uid="{8985EC3E-0A82-4526-968E-6B8CC7433358}"/>
    <cellStyle name="Percent 3 8 3 6 3 4" xfId="56171" xr:uid="{42DA632F-7FA0-43BF-8644-8FA79B72863F}"/>
    <cellStyle name="Percent 3 8 3 6 4" xfId="35492" xr:uid="{4F788104-5E83-4959-9755-D238467ECF35}"/>
    <cellStyle name="Percent 3 8 3 6 4 2" xfId="56174" xr:uid="{5159824C-6679-4D0A-8E20-CD2C41735DEA}"/>
    <cellStyle name="Percent 3 8 3 6 5" xfId="56175" xr:uid="{47FBB615-70DC-47DE-912C-688A3BB4A721}"/>
    <cellStyle name="Percent 3 8 3 6 6" xfId="56167" xr:uid="{7A1AF4C0-C91E-4F4C-B454-5522CE153731}"/>
    <cellStyle name="Percent 3 8 3 6 7" xfId="35487" xr:uid="{48FF4D98-9E48-4295-B607-3FE0F61A1368}"/>
    <cellStyle name="Percent 3 8 3 7" xfId="15936" xr:uid="{4145D791-F5E7-44AA-88E3-A434C25528BB}"/>
    <cellStyle name="Percent 3 8 3 7 2" xfId="35494" xr:uid="{DE459218-791C-4866-92D4-5EF34CA9D3E3}"/>
    <cellStyle name="Percent 3 8 3 7 2 2" xfId="56177" xr:uid="{C46659F8-A572-495A-AB1C-D86D962E2758}"/>
    <cellStyle name="Percent 3 8 3 7 3" xfId="56178" xr:uid="{D85E7F82-A073-4D14-822D-70ED46804336}"/>
    <cellStyle name="Percent 3 8 3 7 4" xfId="56176" xr:uid="{0901CF6E-6ACA-44D3-B84B-01F0220524CA}"/>
    <cellStyle name="Percent 3 8 3 7 5" xfId="35493" xr:uid="{86F000D7-F046-40F1-A35A-757B10FE9B26}"/>
    <cellStyle name="Percent 3 8 3 8" xfId="19445" xr:uid="{D1035708-BC59-444B-B1B2-4C3D1DB895DA}"/>
    <cellStyle name="Percent 3 8 3 8 2" xfId="35496" xr:uid="{7CEBB324-E9E3-4FE9-9424-7EDBE3C9B476}"/>
    <cellStyle name="Percent 3 8 3 8 2 2" xfId="56180" xr:uid="{B284B1D3-1C25-4B6F-AF6C-1280DF780643}"/>
    <cellStyle name="Percent 3 8 3 8 3" xfId="56181" xr:uid="{33C1992B-214D-423B-9587-5F836EBC948B}"/>
    <cellStyle name="Percent 3 8 3 8 4" xfId="56179" xr:uid="{5A0E1010-801D-422F-B2C2-198B5BD3E7C3}"/>
    <cellStyle name="Percent 3 8 3 8 5" xfId="35495" xr:uid="{346184F9-39D8-46E5-8D64-B4344D07AB67}"/>
    <cellStyle name="Percent 3 8 3 9" xfId="11963" xr:uid="{51E5F631-691C-45D6-A170-AB46FDE25D12}"/>
    <cellStyle name="Percent 3 8 3 9 2" xfId="35498" xr:uid="{27ABD2B0-F43C-4428-BD11-D2770D8217F9}"/>
    <cellStyle name="Percent 3 8 3 9 2 2" xfId="56183" xr:uid="{39E90223-B00B-40AA-8F2B-47F8B74F653E}"/>
    <cellStyle name="Percent 3 8 3 9 3" xfId="56184" xr:uid="{24B03434-FC1E-40C9-A791-755832B4A0A0}"/>
    <cellStyle name="Percent 3 8 3 9 4" xfId="56182" xr:uid="{3D0919E4-F98C-4D1F-B497-9A79D790BA9E}"/>
    <cellStyle name="Percent 3 8 3 9 5" xfId="35497" xr:uid="{878E3088-79F2-475D-B357-030D191D4CE5}"/>
    <cellStyle name="Percent 3 8 30" xfId="55600" xr:uid="{3E1489C1-4D1F-4810-B581-EAB80C853F0F}"/>
    <cellStyle name="Percent 3 8 4" xfId="6999" xr:uid="{CEDAE885-696C-429A-966D-7157C3F3B8F4}"/>
    <cellStyle name="Percent 3 8 4 10" xfId="35500" xr:uid="{A2989663-A6B9-48E8-A909-CE7DA0357F25}"/>
    <cellStyle name="Percent 3 8 4 10 2" xfId="56186" xr:uid="{5D55D4B4-E2F8-4726-8653-D27469CAAA42}"/>
    <cellStyle name="Percent 3 8 4 11" xfId="35501" xr:uid="{A6BD1E6E-B76E-4884-835D-1AEF58BAE442}"/>
    <cellStyle name="Percent 3 8 4 11 2" xfId="56187" xr:uid="{333C3121-A9BA-430A-B668-A959AA7F0469}"/>
    <cellStyle name="Percent 3 8 4 12" xfId="35499" xr:uid="{75FD487A-F88F-4B35-997B-DADF99D94910}"/>
    <cellStyle name="Percent 3 8 4 12 2" xfId="56188" xr:uid="{A0E37F7D-10A1-4414-82E4-2CAAFB3D8B8E}"/>
    <cellStyle name="Percent 3 8 4 13" xfId="56189" xr:uid="{24A9A967-EFC6-4840-B041-CF53C2DDCAA5}"/>
    <cellStyle name="Percent 3 8 4 14" xfId="56190" xr:uid="{271C8D67-7102-4575-B682-7EAA697E5D75}"/>
    <cellStyle name="Percent 3 8 4 15" xfId="56191" xr:uid="{FBBC5BE8-4513-4A65-BC86-6B705F2AA8D7}"/>
    <cellStyle name="Percent 3 8 4 16" xfId="56185" xr:uid="{B9919B64-08CD-4AEF-B27A-96D20B861541}"/>
    <cellStyle name="Percent 3 8 4 2" xfId="13459" xr:uid="{45B76A00-DB6C-402C-97DF-267F7342D825}"/>
    <cellStyle name="Percent 3 8 4 2 2" xfId="35503" xr:uid="{155BA5A4-9E33-48BB-B49B-7B3650BF9C41}"/>
    <cellStyle name="Percent 3 8 4 2 2 2" xfId="35504" xr:uid="{3ABFF8D5-4117-440B-A67E-5DDB1888AE3A}"/>
    <cellStyle name="Percent 3 8 4 2 2 2 2" xfId="56194" xr:uid="{27459502-BEDD-4CE6-9F10-89A4B38ED91B}"/>
    <cellStyle name="Percent 3 8 4 2 2 3" xfId="56195" xr:uid="{35B85B81-7D3B-4BCC-8868-F4C99BF3AD53}"/>
    <cellStyle name="Percent 3 8 4 2 2 4" xfId="56193" xr:uid="{C459B46B-359F-4A06-AC0B-6DADA3DB1F7A}"/>
    <cellStyle name="Percent 3 8 4 2 3" xfId="35505" xr:uid="{D24EB187-4745-4DCA-9D06-F6C11A39CC8C}"/>
    <cellStyle name="Percent 3 8 4 2 3 2" xfId="35506" xr:uid="{F7B731A4-6264-4868-A4B8-9D5F4958FA65}"/>
    <cellStyle name="Percent 3 8 4 2 3 2 2" xfId="56197" xr:uid="{E69D4849-E1E8-4265-8B6F-CB6DEEB24970}"/>
    <cellStyle name="Percent 3 8 4 2 3 3" xfId="56198" xr:uid="{D6501B14-6F4A-4D6A-A8F6-E92D068D9487}"/>
    <cellStyle name="Percent 3 8 4 2 3 4" xfId="56196" xr:uid="{36186FE9-2421-41F4-8518-0528AA3A9EE1}"/>
    <cellStyle name="Percent 3 8 4 2 4" xfId="35507" xr:uid="{80566D37-60EC-4D20-96C9-B3FCB766ABC2}"/>
    <cellStyle name="Percent 3 8 4 2 4 2" xfId="56199" xr:uid="{D2999027-F09D-45F9-8492-4FD6D84F32F7}"/>
    <cellStyle name="Percent 3 8 4 2 5" xfId="35508" xr:uid="{26CDDCEA-A84E-41D8-AC60-23F034FAC497}"/>
    <cellStyle name="Percent 3 8 4 2 5 2" xfId="56200" xr:uid="{16C7BD4D-BC17-4423-B893-C89C79AC799A}"/>
    <cellStyle name="Percent 3 8 4 2 6" xfId="56201" xr:uid="{CA95008F-CEE8-48BB-A81D-0A4F83FDC0E3}"/>
    <cellStyle name="Percent 3 8 4 2 7" xfId="56192" xr:uid="{C20D1A6F-0E91-4467-AD2E-0EC208823748}"/>
    <cellStyle name="Percent 3 8 4 2 8" xfId="35502" xr:uid="{8CDC073C-FB4A-4762-B862-F2BB00655EE7}"/>
    <cellStyle name="Percent 3 8 4 3" xfId="13460" xr:uid="{7FC85A36-6F7B-473F-BFB5-EB423F686563}"/>
    <cellStyle name="Percent 3 8 4 3 2" xfId="35510" xr:uid="{5415510F-98D8-4771-845D-94CB615B7875}"/>
    <cellStyle name="Percent 3 8 4 3 2 2" xfId="35511" xr:uid="{135B2707-6271-438A-9D96-25F10967009B}"/>
    <cellStyle name="Percent 3 8 4 3 2 2 2" xfId="56204" xr:uid="{C4C317C7-44B9-453C-BA28-91AB1063FA40}"/>
    <cellStyle name="Percent 3 8 4 3 2 3" xfId="56205" xr:uid="{5F416C19-EE17-4477-86D9-1B4531229CF5}"/>
    <cellStyle name="Percent 3 8 4 3 2 4" xfId="56203" xr:uid="{053344A8-628D-464C-9D38-8ACF3FE420B1}"/>
    <cellStyle name="Percent 3 8 4 3 3" xfId="35512" xr:uid="{3C1EE6BC-E0FB-4EF4-8972-557057DE5772}"/>
    <cellStyle name="Percent 3 8 4 3 3 2" xfId="35513" xr:uid="{F5E6FE27-23A8-48BA-ACB5-845763C2F1A8}"/>
    <cellStyle name="Percent 3 8 4 3 3 2 2" xfId="56207" xr:uid="{A49F9664-6422-46A9-B465-A23AD1911DF9}"/>
    <cellStyle name="Percent 3 8 4 3 3 3" xfId="56208" xr:uid="{FA958B88-3A84-4B8C-B162-34D1D6FFC1C3}"/>
    <cellStyle name="Percent 3 8 4 3 3 4" xfId="56206" xr:uid="{3A74B015-5BFC-41A1-A36D-B1A1E6ADAE7E}"/>
    <cellStyle name="Percent 3 8 4 3 4" xfId="35514" xr:uid="{2E29D73C-5EB6-4243-AA19-12DDD6DACC74}"/>
    <cellStyle name="Percent 3 8 4 3 4 2" xfId="56209" xr:uid="{B08F2A5A-0C22-4C9D-A12E-E36CE7D74C09}"/>
    <cellStyle name="Percent 3 8 4 3 5" xfId="56210" xr:uid="{E13DAE4C-9963-4FE5-AFAE-83028D389043}"/>
    <cellStyle name="Percent 3 8 4 3 6" xfId="56202" xr:uid="{AF9008DF-561B-44BD-9E29-15795582A9F4}"/>
    <cellStyle name="Percent 3 8 4 3 7" xfId="35509" xr:uid="{A1853DF5-1070-414E-92A0-A96C9BB80B50}"/>
    <cellStyle name="Percent 3 8 4 4" xfId="13461" xr:uid="{134A53B0-6776-496C-B38C-4C18DFDB0808}"/>
    <cellStyle name="Percent 3 8 4 4 2" xfId="35516" xr:uid="{466FD61B-A6E1-4F20-AB63-1D84B2A0F872}"/>
    <cellStyle name="Percent 3 8 4 4 2 2" xfId="35517" xr:uid="{ABB2C7B1-ECE1-4F9E-8D51-12A6F25BE61B}"/>
    <cellStyle name="Percent 3 8 4 4 2 2 2" xfId="56213" xr:uid="{E69F34BD-9B03-4584-8574-8492F8CD9A61}"/>
    <cellStyle name="Percent 3 8 4 4 2 3" xfId="56214" xr:uid="{485CBADE-EC92-4E3D-9E23-B0E2B48C67D2}"/>
    <cellStyle name="Percent 3 8 4 4 2 4" xfId="56212" xr:uid="{7AFCBC1C-A3FE-445A-9EFD-C54E883EE881}"/>
    <cellStyle name="Percent 3 8 4 4 3" xfId="35518" xr:uid="{59FF2105-716C-4E10-B1A7-10F6A04AD914}"/>
    <cellStyle name="Percent 3 8 4 4 3 2" xfId="35519" xr:uid="{9D1BC8FE-BC74-49E4-ABE4-EBC86D467707}"/>
    <cellStyle name="Percent 3 8 4 4 3 2 2" xfId="56216" xr:uid="{AD24E843-8C38-4692-8083-FE550EF44107}"/>
    <cellStyle name="Percent 3 8 4 4 3 3" xfId="56217" xr:uid="{D7F59F30-5EAF-4DC3-8B2A-D9F76CD83042}"/>
    <cellStyle name="Percent 3 8 4 4 3 4" xfId="56215" xr:uid="{9A243731-EAA7-48E3-9FBF-EE90AD40DE43}"/>
    <cellStyle name="Percent 3 8 4 4 4" xfId="35520" xr:uid="{DAAE1FC9-CA6D-4B2A-9797-A57F69229AAA}"/>
    <cellStyle name="Percent 3 8 4 4 4 2" xfId="56218" xr:uid="{8B19162B-221D-47C1-9729-E10885088389}"/>
    <cellStyle name="Percent 3 8 4 4 5" xfId="56219" xr:uid="{CC88678E-22DA-4518-AD34-F76E81EB92AE}"/>
    <cellStyle name="Percent 3 8 4 4 6" xfId="56211" xr:uid="{CB9DF5D8-D0B9-4D21-8903-EB87C1EBFCA1}"/>
    <cellStyle name="Percent 3 8 4 4 7" xfId="35515" xr:uid="{B37B733E-D727-44BB-8A8D-0260E20F2766}"/>
    <cellStyle name="Percent 3 8 4 5" xfId="13462" xr:uid="{EF583D39-1305-4450-B611-412D51164242}"/>
    <cellStyle name="Percent 3 8 4 5 2" xfId="35522" xr:uid="{4AEF1EBB-B650-425E-8187-76895DC455C6}"/>
    <cellStyle name="Percent 3 8 4 5 2 2" xfId="35523" xr:uid="{74E6FC59-1FAE-4073-AD5D-566184E79BC3}"/>
    <cellStyle name="Percent 3 8 4 5 2 2 2" xfId="56222" xr:uid="{75B9C505-0938-4617-BDE4-F74178F745A4}"/>
    <cellStyle name="Percent 3 8 4 5 2 3" xfId="56223" xr:uid="{DD114FDF-5E5C-4BD4-90D8-3CC639D6B9DB}"/>
    <cellStyle name="Percent 3 8 4 5 2 4" xfId="56221" xr:uid="{A8484E7E-8BD8-45B6-9099-32D6BB958F7B}"/>
    <cellStyle name="Percent 3 8 4 5 3" xfId="35524" xr:uid="{8C6F93F1-FD6D-47B7-86E5-10F799FF8152}"/>
    <cellStyle name="Percent 3 8 4 5 3 2" xfId="35525" xr:uid="{953F87CB-20CB-48A7-BAEF-7954D9D9F663}"/>
    <cellStyle name="Percent 3 8 4 5 3 2 2" xfId="56225" xr:uid="{A6D9641C-C8C7-44FA-990D-A289D71E4AA5}"/>
    <cellStyle name="Percent 3 8 4 5 3 3" xfId="56226" xr:uid="{CC25514E-AC8A-48F4-9246-B2D3D1D00EA2}"/>
    <cellStyle name="Percent 3 8 4 5 3 4" xfId="56224" xr:uid="{C28A2318-F8DE-4F83-B4AA-A55DFB82C7D8}"/>
    <cellStyle name="Percent 3 8 4 5 4" xfId="35526" xr:uid="{94043EEC-0AC6-49ED-BA4D-9CD9BF1D513E}"/>
    <cellStyle name="Percent 3 8 4 5 4 2" xfId="35527" xr:uid="{DBAA2B62-F9B6-484C-8EEB-89F7596485C9}"/>
    <cellStyle name="Percent 3 8 4 5 4 2 2" xfId="56228" xr:uid="{A6E10DFF-65CF-493A-AF6F-F8005A20D78E}"/>
    <cellStyle name="Percent 3 8 4 5 4 3" xfId="56229" xr:uid="{F52D6B11-7C43-4615-898C-B2D6C04C1AFB}"/>
    <cellStyle name="Percent 3 8 4 5 4 4" xfId="56227" xr:uid="{F19DD6E6-2561-4B2C-B377-1B897782363C}"/>
    <cellStyle name="Percent 3 8 4 5 5" xfId="35528" xr:uid="{CF8DC7B0-117B-4B3D-BA0E-3723A3F5A930}"/>
    <cellStyle name="Percent 3 8 4 5 5 2" xfId="56230" xr:uid="{08F4496B-E7E9-4345-8E61-94F809460D5E}"/>
    <cellStyle name="Percent 3 8 4 5 6" xfId="56231" xr:uid="{960DB64D-BA0E-4FAC-B468-974C8CEC4110}"/>
    <cellStyle name="Percent 3 8 4 5 7" xfId="56220" xr:uid="{B0B4BC24-778C-43D8-ABDE-0DFFF71E3FEA}"/>
    <cellStyle name="Percent 3 8 4 5 8" xfId="35521" xr:uid="{89782AAE-AEF0-492D-8ABE-D18825D6A78C}"/>
    <cellStyle name="Percent 3 8 4 6" xfId="13463" xr:uid="{E27F914C-6EF7-42F9-8906-8E329F7CA9AC}"/>
    <cellStyle name="Percent 3 8 4 6 2" xfId="35530" xr:uid="{65F9F44E-70B9-48DF-AAFB-A4FC265473BD}"/>
    <cellStyle name="Percent 3 8 4 6 2 2" xfId="35531" xr:uid="{C8070EEE-E79A-4B16-BDA3-3C9998DF89CE}"/>
    <cellStyle name="Percent 3 8 4 6 2 2 2" xfId="56234" xr:uid="{D88B890D-A5D7-4E31-86C9-43A2F2D30ECC}"/>
    <cellStyle name="Percent 3 8 4 6 2 3" xfId="56235" xr:uid="{421601D8-EA7B-4857-ACD8-B4E596AE74CE}"/>
    <cellStyle name="Percent 3 8 4 6 2 4" xfId="56233" xr:uid="{A6E99C78-33FE-4A91-B303-58219077B4CE}"/>
    <cellStyle name="Percent 3 8 4 6 3" xfId="35532" xr:uid="{3AEC36BF-DFC3-4DC2-8935-35721650777F}"/>
    <cellStyle name="Percent 3 8 4 6 3 2" xfId="35533" xr:uid="{8F7137C8-992C-4234-BF2E-A764F71718E6}"/>
    <cellStyle name="Percent 3 8 4 6 3 2 2" xfId="56237" xr:uid="{97A73DFA-830C-4AF7-8F78-C1C7D825EE0C}"/>
    <cellStyle name="Percent 3 8 4 6 3 3" xfId="56238" xr:uid="{1A6BCDE5-523E-46E2-845F-5AE093325748}"/>
    <cellStyle name="Percent 3 8 4 6 3 4" xfId="56236" xr:uid="{2B6649A9-2DA1-4EB9-A7DF-34DF4A8B3C30}"/>
    <cellStyle name="Percent 3 8 4 6 4" xfId="35534" xr:uid="{02A3F657-E75C-413B-AA79-85169C97639D}"/>
    <cellStyle name="Percent 3 8 4 6 4 2" xfId="56239" xr:uid="{33973E0E-0664-497F-B975-4C22D9B1F1EF}"/>
    <cellStyle name="Percent 3 8 4 6 5" xfId="56240" xr:uid="{0A3ECF5A-0B47-4545-9D33-F782E7D45131}"/>
    <cellStyle name="Percent 3 8 4 6 6" xfId="56232" xr:uid="{22F5C6D1-9F3E-437C-9FFB-CF83574FA397}"/>
    <cellStyle name="Percent 3 8 4 6 7" xfId="35529" xr:uid="{D38EA254-2B1D-47F6-923E-FC7BAD0A01A2}"/>
    <cellStyle name="Percent 3 8 4 7" xfId="15937" xr:uid="{E6F3FAC7-8F80-4219-82A9-66B4EF8C0B57}"/>
    <cellStyle name="Percent 3 8 4 7 2" xfId="35536" xr:uid="{E6B3BD1E-0B53-4E04-92E1-B18129F15A40}"/>
    <cellStyle name="Percent 3 8 4 7 2 2" xfId="56242" xr:uid="{DAE4366B-63E2-4463-8467-8E0859CDB5C0}"/>
    <cellStyle name="Percent 3 8 4 7 3" xfId="56243" xr:uid="{D6867BFE-1144-4C36-9A2F-F13068EBC942}"/>
    <cellStyle name="Percent 3 8 4 7 4" xfId="56241" xr:uid="{71731D15-47EE-4779-8917-296FDB589FD3}"/>
    <cellStyle name="Percent 3 8 4 7 5" xfId="35535" xr:uid="{8E997D99-F015-4128-AEF0-BB49EE3A93C9}"/>
    <cellStyle name="Percent 3 8 4 8" xfId="15410" xr:uid="{626B9280-7B85-47FC-B502-8F749AC01B3A}"/>
    <cellStyle name="Percent 3 8 4 8 2" xfId="35538" xr:uid="{0AD61C31-53A8-484E-AA71-3674A7C3148E}"/>
    <cellStyle name="Percent 3 8 4 8 2 2" xfId="56245" xr:uid="{5C889713-9D92-42FE-9341-845F42947FCF}"/>
    <cellStyle name="Percent 3 8 4 8 3" xfId="56246" xr:uid="{D1E5CD1D-7776-407B-B547-C8F178730CDB}"/>
    <cellStyle name="Percent 3 8 4 8 4" xfId="56244" xr:uid="{3ED10D68-DE57-4A49-A223-CA31EC83911A}"/>
    <cellStyle name="Percent 3 8 4 8 5" xfId="35537" xr:uid="{0A823DE7-B1D6-4656-8127-73B269C42E98}"/>
    <cellStyle name="Percent 3 8 4 9" xfId="11964" xr:uid="{17091274-ACC8-48C6-A23E-7AFE72DF2D56}"/>
    <cellStyle name="Percent 3 8 4 9 2" xfId="35540" xr:uid="{C490853A-48FB-4721-A651-801016ED8CD6}"/>
    <cellStyle name="Percent 3 8 4 9 2 2" xfId="56248" xr:uid="{1352E100-E57F-493F-8DF1-C87C73905500}"/>
    <cellStyle name="Percent 3 8 4 9 3" xfId="56249" xr:uid="{E7E9D1B3-9411-463F-99DA-07FA0928831E}"/>
    <cellStyle name="Percent 3 8 4 9 4" xfId="56247" xr:uid="{2DDF9CED-8CAA-4E50-A875-D35B4BFC7765}"/>
    <cellStyle name="Percent 3 8 4 9 5" xfId="35539" xr:uid="{4C1C4E80-5435-4924-A310-EE1CA41ACF00}"/>
    <cellStyle name="Percent 3 8 5" xfId="7000" xr:uid="{81E5636A-7545-4932-A447-7B5EEF141729}"/>
    <cellStyle name="Percent 3 8 5 10" xfId="35542" xr:uid="{3EDD740F-CED7-47EE-9649-ED685DE1E1AF}"/>
    <cellStyle name="Percent 3 8 5 10 2" xfId="56251" xr:uid="{44344C4D-2119-43AB-9354-610E67134867}"/>
    <cellStyle name="Percent 3 8 5 11" xfId="35543" xr:uid="{F8BD52D6-A37B-4982-9970-5E71734B779A}"/>
    <cellStyle name="Percent 3 8 5 11 2" xfId="56252" xr:uid="{AADB4A67-EF41-41A4-B7D5-02F08B0F54B2}"/>
    <cellStyle name="Percent 3 8 5 12" xfId="35541" xr:uid="{ED01D66D-1E0A-45F5-9F95-4200CB38D145}"/>
    <cellStyle name="Percent 3 8 5 12 2" xfId="56253" xr:uid="{E9583001-35B3-4C8C-9312-23D5A8245711}"/>
    <cellStyle name="Percent 3 8 5 13" xfId="56254" xr:uid="{3C41A19B-FDB5-466F-8F6B-0B284CD901F6}"/>
    <cellStyle name="Percent 3 8 5 14" xfId="56255" xr:uid="{32D81426-B772-4823-8004-86B4067D40FA}"/>
    <cellStyle name="Percent 3 8 5 15" xfId="56256" xr:uid="{6AC177AE-EB6E-4C0E-B644-E6C9BB0793FE}"/>
    <cellStyle name="Percent 3 8 5 16" xfId="56250" xr:uid="{46E3B131-31EA-409E-B9B5-CD8D1E083932}"/>
    <cellStyle name="Percent 3 8 5 2" xfId="13464" xr:uid="{78D2F7CD-0EFE-4097-A833-0D4608897417}"/>
    <cellStyle name="Percent 3 8 5 2 2" xfId="35545" xr:uid="{67C08511-3DB3-42DC-845D-96A60B4EFFAC}"/>
    <cellStyle name="Percent 3 8 5 2 2 2" xfId="35546" xr:uid="{D8D5B6EB-22C0-48B8-983C-7E6411ECC5F0}"/>
    <cellStyle name="Percent 3 8 5 2 2 2 2" xfId="56259" xr:uid="{7F0A3441-E345-47AE-8D55-9AB95263F8BD}"/>
    <cellStyle name="Percent 3 8 5 2 2 3" xfId="56260" xr:uid="{A1BE56A7-1D1B-452E-B829-2379F03552BD}"/>
    <cellStyle name="Percent 3 8 5 2 2 4" xfId="56258" xr:uid="{069C5C70-3FE5-451B-B5E8-528BC98BA395}"/>
    <cellStyle name="Percent 3 8 5 2 3" xfId="35547" xr:uid="{006C23D9-CBF8-4F39-9EBC-0645CC2CE411}"/>
    <cellStyle name="Percent 3 8 5 2 3 2" xfId="35548" xr:uid="{740D69A6-5E47-4B81-B2E7-F573DFB29270}"/>
    <cellStyle name="Percent 3 8 5 2 3 2 2" xfId="56262" xr:uid="{2556B2CD-878D-4F85-AD83-DA338532E184}"/>
    <cellStyle name="Percent 3 8 5 2 3 3" xfId="56263" xr:uid="{01D35C4D-EBF4-42EB-8F0C-35B6BE1DC868}"/>
    <cellStyle name="Percent 3 8 5 2 3 4" xfId="56261" xr:uid="{515D8721-17ED-4A12-9E8D-21DCC9D5E073}"/>
    <cellStyle name="Percent 3 8 5 2 4" xfId="35549" xr:uid="{02F21B94-8AA5-4DF8-BEA0-F4A65BE467CB}"/>
    <cellStyle name="Percent 3 8 5 2 4 2" xfId="56264" xr:uid="{AE87924B-90D0-4477-A0A0-06154D6E1779}"/>
    <cellStyle name="Percent 3 8 5 2 5" xfId="35550" xr:uid="{42C155F0-2A87-4E17-9781-A23031FED806}"/>
    <cellStyle name="Percent 3 8 5 2 5 2" xfId="56265" xr:uid="{292AF795-612B-46F0-8B10-EA22CECB449F}"/>
    <cellStyle name="Percent 3 8 5 2 6" xfId="56266" xr:uid="{9E82DB43-8BE2-45FA-AF4A-7D37E76567DF}"/>
    <cellStyle name="Percent 3 8 5 2 7" xfId="56257" xr:uid="{1B3DA76F-AFE8-472B-806C-FBA66A03EB0C}"/>
    <cellStyle name="Percent 3 8 5 2 8" xfId="35544" xr:uid="{7EB588D3-63C2-4780-A9DB-B34C0699BE19}"/>
    <cellStyle name="Percent 3 8 5 3" xfId="13465" xr:uid="{CD2604FC-3828-4DE9-9059-F209C9C9C58C}"/>
    <cellStyle name="Percent 3 8 5 3 2" xfId="35552" xr:uid="{119C02E9-DAF5-4801-8699-965975D5C643}"/>
    <cellStyle name="Percent 3 8 5 3 2 2" xfId="35553" xr:uid="{50FC194E-8F28-4662-8681-14A30F7A6D6A}"/>
    <cellStyle name="Percent 3 8 5 3 2 2 2" xfId="56269" xr:uid="{8F5D1FE0-6E26-4F51-87B7-849EDA4B8C31}"/>
    <cellStyle name="Percent 3 8 5 3 2 3" xfId="56270" xr:uid="{FF8C265B-8BF6-49C9-B16B-229E8C512AC2}"/>
    <cellStyle name="Percent 3 8 5 3 2 4" xfId="56268" xr:uid="{833C1DC4-0F96-4EE8-A700-9EED0DD154B2}"/>
    <cellStyle name="Percent 3 8 5 3 3" xfId="35554" xr:uid="{90E7DD02-0857-41F1-993F-0A4E63BB26F5}"/>
    <cellStyle name="Percent 3 8 5 3 3 2" xfId="35555" xr:uid="{D65DA60F-6C7F-49FD-8272-3C9D2D7AD38E}"/>
    <cellStyle name="Percent 3 8 5 3 3 2 2" xfId="56272" xr:uid="{4D06C36C-DB69-4DDF-AE06-C7670DB3A879}"/>
    <cellStyle name="Percent 3 8 5 3 3 3" xfId="56273" xr:uid="{DBAE1652-A58A-4CEE-B0E8-AD51895011A2}"/>
    <cellStyle name="Percent 3 8 5 3 3 4" xfId="56271" xr:uid="{A532DF21-3399-4787-98F2-D8E8901793E8}"/>
    <cellStyle name="Percent 3 8 5 3 4" xfId="35556" xr:uid="{6ED1E3C3-CDE4-42D2-80F0-7DB8C2556C69}"/>
    <cellStyle name="Percent 3 8 5 3 4 2" xfId="56274" xr:uid="{A6FADDF3-5BF7-42BA-B7F3-1651F611411C}"/>
    <cellStyle name="Percent 3 8 5 3 5" xfId="56275" xr:uid="{41B1316A-66D3-484B-B595-0CC35B60BBFF}"/>
    <cellStyle name="Percent 3 8 5 3 6" xfId="56267" xr:uid="{470B5AD3-FAB0-4207-A659-A3EC3C53987B}"/>
    <cellStyle name="Percent 3 8 5 3 7" xfId="35551" xr:uid="{4A541648-9909-423C-BBA7-2BEC64C9FCFE}"/>
    <cellStyle name="Percent 3 8 5 4" xfId="13466" xr:uid="{D2382B83-DEAB-4C74-93C7-1FBF367DEF54}"/>
    <cellStyle name="Percent 3 8 5 4 2" xfId="35558" xr:uid="{4D0CFE12-635F-440A-BE28-57B726EA6FC2}"/>
    <cellStyle name="Percent 3 8 5 4 2 2" xfId="35559" xr:uid="{14DD2B6F-C052-4FCD-BCF0-C77E94A51AEF}"/>
    <cellStyle name="Percent 3 8 5 4 2 2 2" xfId="56278" xr:uid="{651333D7-F03B-4738-8B7F-D2A0F26FD940}"/>
    <cellStyle name="Percent 3 8 5 4 2 3" xfId="56279" xr:uid="{51DCB683-8873-4E1F-AE61-9917B65B0AAE}"/>
    <cellStyle name="Percent 3 8 5 4 2 4" xfId="56277" xr:uid="{F078F153-D758-452F-8317-EA0CD9B97E54}"/>
    <cellStyle name="Percent 3 8 5 4 3" xfId="35560" xr:uid="{575FD3BB-DD86-4B9C-8DBC-0411192B48E3}"/>
    <cellStyle name="Percent 3 8 5 4 3 2" xfId="35561" xr:uid="{BBA0914F-7C85-4859-AAFD-87C04BA13A72}"/>
    <cellStyle name="Percent 3 8 5 4 3 2 2" xfId="56281" xr:uid="{1243F6AC-1E41-48BE-BBC8-377DEC57384B}"/>
    <cellStyle name="Percent 3 8 5 4 3 3" xfId="56282" xr:uid="{AEE4F0B0-021E-47F1-A86D-936FC20DC12E}"/>
    <cellStyle name="Percent 3 8 5 4 3 4" xfId="56280" xr:uid="{11603A75-0738-46F8-B0D0-095AD48E4E23}"/>
    <cellStyle name="Percent 3 8 5 4 4" xfId="35562" xr:uid="{81AC8890-CBAF-4B2E-994F-D65AF19E5A7B}"/>
    <cellStyle name="Percent 3 8 5 4 4 2" xfId="56283" xr:uid="{8122A065-E0F3-44B0-B32E-FA25E9ECE363}"/>
    <cellStyle name="Percent 3 8 5 4 5" xfId="56284" xr:uid="{EE03603A-CDE2-4FBE-8A2F-CD4E18D07348}"/>
    <cellStyle name="Percent 3 8 5 4 6" xfId="56276" xr:uid="{53850B8F-22E0-4E88-943A-9284D03BB558}"/>
    <cellStyle name="Percent 3 8 5 4 7" xfId="35557" xr:uid="{7EC8DA69-5D43-495B-A08D-779CD6896E28}"/>
    <cellStyle name="Percent 3 8 5 5" xfId="13467" xr:uid="{637F8095-66BE-4341-A4D5-01B0BAAA875E}"/>
    <cellStyle name="Percent 3 8 5 5 2" xfId="35564" xr:uid="{509E6491-500D-4836-8786-05198437CAD7}"/>
    <cellStyle name="Percent 3 8 5 5 2 2" xfId="35565" xr:uid="{BEE37333-B62F-4645-AE87-DCECFAAC877D}"/>
    <cellStyle name="Percent 3 8 5 5 2 2 2" xfId="56287" xr:uid="{CAE6F5A3-4319-44CA-93D3-8F28B6E6467D}"/>
    <cellStyle name="Percent 3 8 5 5 2 3" xfId="56288" xr:uid="{F0224E51-97E7-4087-B659-C9AB5E18357B}"/>
    <cellStyle name="Percent 3 8 5 5 2 4" xfId="56286" xr:uid="{407E0A8E-568A-4813-BECA-A07155CE9B81}"/>
    <cellStyle name="Percent 3 8 5 5 3" xfId="35566" xr:uid="{AB815CC5-1772-432A-BB10-60FA961C9106}"/>
    <cellStyle name="Percent 3 8 5 5 3 2" xfId="35567" xr:uid="{526D4317-5C20-4BDF-8B32-1B113C967692}"/>
    <cellStyle name="Percent 3 8 5 5 3 2 2" xfId="56290" xr:uid="{B7CE44FA-0DC2-4D14-825D-DDBDFDC6D677}"/>
    <cellStyle name="Percent 3 8 5 5 3 3" xfId="56291" xr:uid="{B9432B94-8497-4B07-99A2-FB5D276BCD4C}"/>
    <cellStyle name="Percent 3 8 5 5 3 4" xfId="56289" xr:uid="{0C2FB353-1DD1-4AB9-A620-F17BE9BC5D8C}"/>
    <cellStyle name="Percent 3 8 5 5 4" xfId="35568" xr:uid="{47FB0847-F890-4BD6-BB24-51C8F535C6FF}"/>
    <cellStyle name="Percent 3 8 5 5 4 2" xfId="35569" xr:uid="{4A61AC3B-89AB-4C79-804E-109672D89BED}"/>
    <cellStyle name="Percent 3 8 5 5 4 2 2" xfId="56293" xr:uid="{36222B27-10B9-48A2-9183-98D126594605}"/>
    <cellStyle name="Percent 3 8 5 5 4 3" xfId="56294" xr:uid="{CD62D63F-4FC4-4B71-B02F-445053E2811D}"/>
    <cellStyle name="Percent 3 8 5 5 4 4" xfId="56292" xr:uid="{4BCED783-C574-416D-934B-9DC79F27D7AE}"/>
    <cellStyle name="Percent 3 8 5 5 5" xfId="35570" xr:uid="{BB7A8C1A-8373-4A58-85FE-3AEE2418DCC6}"/>
    <cellStyle name="Percent 3 8 5 5 5 2" xfId="56295" xr:uid="{2CC6FA63-9127-42CC-9B80-C06927345812}"/>
    <cellStyle name="Percent 3 8 5 5 6" xfId="56296" xr:uid="{D3422142-8FC6-490D-B5B2-33CB325F5922}"/>
    <cellStyle name="Percent 3 8 5 5 7" xfId="56285" xr:uid="{FFD6DC16-E4E3-4A74-BF85-CFC7D358CCE3}"/>
    <cellStyle name="Percent 3 8 5 5 8" xfId="35563" xr:uid="{83DE76E0-2B95-4D77-9DD6-E1E3C4BE14F1}"/>
    <cellStyle name="Percent 3 8 5 6" xfId="13468" xr:uid="{53D596F6-934A-4D9A-9A97-7B3A8D8E29D4}"/>
    <cellStyle name="Percent 3 8 5 6 2" xfId="35572" xr:uid="{D705F2E3-FF29-4D3C-92E8-B0F15356310D}"/>
    <cellStyle name="Percent 3 8 5 6 2 2" xfId="35573" xr:uid="{360B209A-5904-4182-8906-62DF79D789AA}"/>
    <cellStyle name="Percent 3 8 5 6 2 2 2" xfId="56299" xr:uid="{C4546478-2FE7-4F5B-BE51-3E79FCB0FE94}"/>
    <cellStyle name="Percent 3 8 5 6 2 3" xfId="56300" xr:uid="{9A17D5BD-904E-498D-B088-E850F1F56E25}"/>
    <cellStyle name="Percent 3 8 5 6 2 4" xfId="56298" xr:uid="{49ABC35F-E9C5-4F17-A46D-FF32D6F20EE4}"/>
    <cellStyle name="Percent 3 8 5 6 3" xfId="35574" xr:uid="{76308493-EB45-4CA9-AF88-C57A5F953565}"/>
    <cellStyle name="Percent 3 8 5 6 3 2" xfId="35575" xr:uid="{3B4A80F5-8A83-4FD3-B33F-5A48EA99B5A3}"/>
    <cellStyle name="Percent 3 8 5 6 3 2 2" xfId="56302" xr:uid="{DD293381-96FE-41FE-A135-2860746BD7E7}"/>
    <cellStyle name="Percent 3 8 5 6 3 3" xfId="56303" xr:uid="{400ED6CB-25A2-49FB-B3A0-568A3FB14674}"/>
    <cellStyle name="Percent 3 8 5 6 3 4" xfId="56301" xr:uid="{EDDEC2AA-EA42-4B29-8C58-3B063524AAFA}"/>
    <cellStyle name="Percent 3 8 5 6 4" xfId="35576" xr:uid="{3907A790-279E-4ACB-A6B2-ACBA7A4136E8}"/>
    <cellStyle name="Percent 3 8 5 6 4 2" xfId="56304" xr:uid="{90D1B8E1-CFF1-410C-954E-966722C5EA4D}"/>
    <cellStyle name="Percent 3 8 5 6 5" xfId="56305" xr:uid="{ACB2C515-E367-48F7-95DD-F7F8BA08B9C0}"/>
    <cellStyle name="Percent 3 8 5 6 6" xfId="56297" xr:uid="{3CBACACA-9BEF-4808-B739-C0FB9E65781D}"/>
    <cellStyle name="Percent 3 8 5 6 7" xfId="35571" xr:uid="{057AB3F4-DD4D-4959-A441-7DE8DCA2A963}"/>
    <cellStyle name="Percent 3 8 5 7" xfId="15938" xr:uid="{CDA2B8BE-EA1D-4520-92FA-E513146CCE72}"/>
    <cellStyle name="Percent 3 8 5 7 2" xfId="35578" xr:uid="{239CD120-CA23-4594-8294-2D6A1A350A76}"/>
    <cellStyle name="Percent 3 8 5 7 2 2" xfId="56307" xr:uid="{4522CA39-4225-482A-855B-F53A7D477A70}"/>
    <cellStyle name="Percent 3 8 5 7 3" xfId="56308" xr:uid="{2BA615CD-7F61-4C9E-8ECE-ADB0C086043B}"/>
    <cellStyle name="Percent 3 8 5 7 4" xfId="56306" xr:uid="{28A0C273-4A4D-41BC-BD32-A82541B44C41}"/>
    <cellStyle name="Percent 3 8 5 7 5" xfId="35577" xr:uid="{749F31B8-5E03-4607-AFBB-3502B4BBFA1E}"/>
    <cellStyle name="Percent 3 8 5 8" xfId="19087" xr:uid="{26682D0A-5E98-4D82-9F76-72E0551E95F7}"/>
    <cellStyle name="Percent 3 8 5 8 2" xfId="35580" xr:uid="{9009D1B8-7BB0-41C4-903A-70B4B8541F95}"/>
    <cellStyle name="Percent 3 8 5 8 2 2" xfId="56310" xr:uid="{115D612D-C97F-4AC5-87E8-9A48F325D763}"/>
    <cellStyle name="Percent 3 8 5 8 3" xfId="56311" xr:uid="{4B3A7CCD-A823-469D-985B-1D1476BC7F98}"/>
    <cellStyle name="Percent 3 8 5 8 4" xfId="56309" xr:uid="{F407EC3D-B255-49D9-8584-DD0E7D7F5A55}"/>
    <cellStyle name="Percent 3 8 5 8 5" xfId="35579" xr:uid="{CD6F14D0-239D-48F5-AEA3-9CAD11BCA120}"/>
    <cellStyle name="Percent 3 8 5 9" xfId="11965" xr:uid="{C4BCD1C4-9AB6-4982-80E6-362FB8B24337}"/>
    <cellStyle name="Percent 3 8 5 9 2" xfId="35582" xr:uid="{E39CDA9B-0D6D-4C30-822E-65774916E35D}"/>
    <cellStyle name="Percent 3 8 5 9 2 2" xfId="56313" xr:uid="{616A9125-5561-47CB-A9DB-3ACDA27CDF18}"/>
    <cellStyle name="Percent 3 8 5 9 3" xfId="56314" xr:uid="{0E0CFAA6-B709-481A-8BB4-6723F43CE7F1}"/>
    <cellStyle name="Percent 3 8 5 9 4" xfId="56312" xr:uid="{65AF6575-FBFF-4F88-A072-9F531ECFBBD9}"/>
    <cellStyle name="Percent 3 8 5 9 5" xfId="35581" xr:uid="{50E3C179-46C0-4AB0-B42A-FCD24320469E}"/>
    <cellStyle name="Percent 3 8 6" xfId="7001" xr:uid="{44EE5E37-A55D-469F-B92A-4757FE7A4486}"/>
    <cellStyle name="Percent 3 8 6 10" xfId="35584" xr:uid="{EF6563AF-E68F-4C9B-9E2A-CFCA373028D9}"/>
    <cellStyle name="Percent 3 8 6 10 2" xfId="56316" xr:uid="{8CF0FAA1-3982-428E-ADBC-79A63C26277A}"/>
    <cellStyle name="Percent 3 8 6 11" xfId="35585" xr:uid="{3571DAE0-CE08-43AD-943E-D9D444196342}"/>
    <cellStyle name="Percent 3 8 6 11 2" xfId="56317" xr:uid="{6744F31E-AA61-440A-8848-1DD1BE57422D}"/>
    <cellStyle name="Percent 3 8 6 12" xfId="35583" xr:uid="{BBC98756-1D74-422B-AC13-025B6061E9B7}"/>
    <cellStyle name="Percent 3 8 6 12 2" xfId="56318" xr:uid="{19D38AD6-51DD-4816-BC9E-75E02D2C28FE}"/>
    <cellStyle name="Percent 3 8 6 13" xfId="56319" xr:uid="{BAD4BA5C-585B-4E16-A2A6-C08118051AB3}"/>
    <cellStyle name="Percent 3 8 6 14" xfId="56320" xr:uid="{AE3E8D17-F74E-4384-AB8D-4FB51DA03DC6}"/>
    <cellStyle name="Percent 3 8 6 15" xfId="56321" xr:uid="{5D10376E-0A91-44DF-A408-A3BD61A59592}"/>
    <cellStyle name="Percent 3 8 6 16" xfId="56315" xr:uid="{ED3ADBA0-0D80-4111-8ED2-60E8A32382A9}"/>
    <cellStyle name="Percent 3 8 6 2" xfId="13469" xr:uid="{22509EAD-2F7E-40E1-8E33-795533173762}"/>
    <cellStyle name="Percent 3 8 6 2 2" xfId="35587" xr:uid="{C61A6806-D06A-42AD-999E-B0876ED76BC2}"/>
    <cellStyle name="Percent 3 8 6 2 2 2" xfId="35588" xr:uid="{E66B585A-BDD0-4F8F-AC60-88635F50829B}"/>
    <cellStyle name="Percent 3 8 6 2 2 2 2" xfId="56324" xr:uid="{F9D5A040-DFAF-41EB-875E-F21D9F45D745}"/>
    <cellStyle name="Percent 3 8 6 2 2 3" xfId="56325" xr:uid="{145F6F7A-4F4E-4660-834B-22750A0E34C2}"/>
    <cellStyle name="Percent 3 8 6 2 2 4" xfId="56323" xr:uid="{9F172EDE-58E3-4B7D-9C70-F4EA63BBBD20}"/>
    <cellStyle name="Percent 3 8 6 2 3" xfId="35589" xr:uid="{626BF972-6317-4D7C-9ADF-671FBB02EC55}"/>
    <cellStyle name="Percent 3 8 6 2 3 2" xfId="35590" xr:uid="{8A394B47-E9F5-45DC-B3B1-0B16FD5DF482}"/>
    <cellStyle name="Percent 3 8 6 2 3 2 2" xfId="56327" xr:uid="{315D8F76-CA38-4F8F-A50A-347713C4CADA}"/>
    <cellStyle name="Percent 3 8 6 2 3 3" xfId="56328" xr:uid="{24B0D78C-3322-45E9-AF8D-BC96B1443C10}"/>
    <cellStyle name="Percent 3 8 6 2 3 4" xfId="56326" xr:uid="{6EA571E1-FBA3-43DE-B966-40EF8A127B5D}"/>
    <cellStyle name="Percent 3 8 6 2 4" xfId="35591" xr:uid="{53646F7F-7DE9-4FBE-8163-0E2F6633D161}"/>
    <cellStyle name="Percent 3 8 6 2 4 2" xfId="56329" xr:uid="{F81B5DAC-C790-4AE9-99F9-E12E2E8E5C7D}"/>
    <cellStyle name="Percent 3 8 6 2 5" xfId="35592" xr:uid="{21D315E8-E7F6-4F40-B987-FB5AC0C9F092}"/>
    <cellStyle name="Percent 3 8 6 2 5 2" xfId="56330" xr:uid="{55F859AC-3903-488A-B23B-0EBB606E568E}"/>
    <cellStyle name="Percent 3 8 6 2 6" xfId="56331" xr:uid="{CF9EFCC7-001F-4FAE-B8F3-4DD522FF49DD}"/>
    <cellStyle name="Percent 3 8 6 2 7" xfId="56322" xr:uid="{217C39AA-CA1D-4C2E-81AA-FF5D8EFF4A48}"/>
    <cellStyle name="Percent 3 8 6 2 8" xfId="35586" xr:uid="{933105E5-2BD4-40BC-B2FE-FAAC0726F2FF}"/>
    <cellStyle name="Percent 3 8 6 3" xfId="13470" xr:uid="{62B10204-7AEF-4D3F-808C-DE3D4410C6A3}"/>
    <cellStyle name="Percent 3 8 6 3 2" xfId="35594" xr:uid="{E48B8837-8A60-471F-8B23-B92E9D96ECA9}"/>
    <cellStyle name="Percent 3 8 6 3 2 2" xfId="35595" xr:uid="{22AF38F6-995F-4419-954D-382E15DB7376}"/>
    <cellStyle name="Percent 3 8 6 3 2 2 2" xfId="56334" xr:uid="{5B4D78FF-8565-4082-9300-3B63C2D192CE}"/>
    <cellStyle name="Percent 3 8 6 3 2 3" xfId="56335" xr:uid="{55CDFD77-154D-4746-90F8-49F126FA1F7A}"/>
    <cellStyle name="Percent 3 8 6 3 2 4" xfId="56333" xr:uid="{AD5942A1-C63E-4AA6-8053-22CE7EFE6703}"/>
    <cellStyle name="Percent 3 8 6 3 3" xfId="35596" xr:uid="{3752B0FB-E01B-48D7-BCD0-1D6C3B3D7A84}"/>
    <cellStyle name="Percent 3 8 6 3 3 2" xfId="35597" xr:uid="{8925BD60-1871-43D6-A042-32C7C11DF7AB}"/>
    <cellStyle name="Percent 3 8 6 3 3 2 2" xfId="56337" xr:uid="{F107F794-B5C9-4E36-A53D-BB25BC1B44FD}"/>
    <cellStyle name="Percent 3 8 6 3 3 3" xfId="56338" xr:uid="{EAB820CC-6DCF-42AC-8617-63109B86619C}"/>
    <cellStyle name="Percent 3 8 6 3 3 4" xfId="56336" xr:uid="{6DF0DAA5-6FAB-4648-B326-0BD60AC735A9}"/>
    <cellStyle name="Percent 3 8 6 3 4" xfId="35598" xr:uid="{6AF61978-0098-4975-A2AF-CF7E58610862}"/>
    <cellStyle name="Percent 3 8 6 3 4 2" xfId="56339" xr:uid="{804A96A9-8A12-4C4F-83D2-1B604D8B5515}"/>
    <cellStyle name="Percent 3 8 6 3 5" xfId="56340" xr:uid="{5F859FCF-4009-4787-BEAF-801BAECD5B58}"/>
    <cellStyle name="Percent 3 8 6 3 6" xfId="56332" xr:uid="{246EA33D-BC58-4163-96D4-10827862DF65}"/>
    <cellStyle name="Percent 3 8 6 3 7" xfId="35593" xr:uid="{7064E3DF-3807-4ECE-AA97-59A1C2168BCF}"/>
    <cellStyle name="Percent 3 8 6 4" xfId="13471" xr:uid="{1D50EA7B-7E07-4513-815D-233514E71254}"/>
    <cellStyle name="Percent 3 8 6 4 2" xfId="35600" xr:uid="{A081833C-F117-4D2B-8F88-53D05338EB4A}"/>
    <cellStyle name="Percent 3 8 6 4 2 2" xfId="35601" xr:uid="{49DA36D2-0AC7-4EB6-B41D-D79A7E57B3D7}"/>
    <cellStyle name="Percent 3 8 6 4 2 2 2" xfId="56343" xr:uid="{580BA260-BC9C-4816-BB4A-0BBFBA255D73}"/>
    <cellStyle name="Percent 3 8 6 4 2 3" xfId="56344" xr:uid="{9C8E2A5F-C1F5-4223-BFF8-E5D7E2C139A3}"/>
    <cellStyle name="Percent 3 8 6 4 2 4" xfId="56342" xr:uid="{04812E19-CEB5-4DF5-B732-89EC80B0A234}"/>
    <cellStyle name="Percent 3 8 6 4 3" xfId="35602" xr:uid="{B6F85A07-E4E8-4A48-8FC2-CC4DF4393AB8}"/>
    <cellStyle name="Percent 3 8 6 4 3 2" xfId="35603" xr:uid="{E6D141C4-977C-4148-B227-D7921D91A644}"/>
    <cellStyle name="Percent 3 8 6 4 3 2 2" xfId="56346" xr:uid="{AE8974E8-A970-4725-B27B-0B815DBC4EC8}"/>
    <cellStyle name="Percent 3 8 6 4 3 3" xfId="56347" xr:uid="{AE1439BF-0879-4748-89D1-A1C1339FBF05}"/>
    <cellStyle name="Percent 3 8 6 4 3 4" xfId="56345" xr:uid="{93C237E1-C0CA-4B5B-A525-AE22EC81BF49}"/>
    <cellStyle name="Percent 3 8 6 4 4" xfId="35604" xr:uid="{5155120F-1148-414A-B786-22897D228F0E}"/>
    <cellStyle name="Percent 3 8 6 4 4 2" xfId="56348" xr:uid="{6C4B4EC1-9AB0-4CA7-B422-C23E9DE89FB1}"/>
    <cellStyle name="Percent 3 8 6 4 5" xfId="56349" xr:uid="{66BD2D81-20BB-4ED8-AD3A-BAFC9B9DC27E}"/>
    <cellStyle name="Percent 3 8 6 4 6" xfId="56341" xr:uid="{EB606EE0-4274-40A8-8F0F-DF16E1A288DD}"/>
    <cellStyle name="Percent 3 8 6 4 7" xfId="35599" xr:uid="{DCDC619A-12B3-4FB5-9398-C4E181EA44F2}"/>
    <cellStyle name="Percent 3 8 6 5" xfId="13472" xr:uid="{C9B0A9AB-1A84-4B8F-93B0-6253693703E2}"/>
    <cellStyle name="Percent 3 8 6 5 2" xfId="35606" xr:uid="{0AD8C85A-234B-42AC-9DA8-9605443EA377}"/>
    <cellStyle name="Percent 3 8 6 5 2 2" xfId="35607" xr:uid="{2E547E52-CBB9-4DA7-B19C-8A565904434D}"/>
    <cellStyle name="Percent 3 8 6 5 2 2 2" xfId="56352" xr:uid="{52DD378E-FF75-4176-B6BE-67AAFDE0A700}"/>
    <cellStyle name="Percent 3 8 6 5 2 3" xfId="56353" xr:uid="{D22285C0-6166-4C63-A6D4-1C1BCB743038}"/>
    <cellStyle name="Percent 3 8 6 5 2 4" xfId="56351" xr:uid="{E1E9BFA8-5CE7-4E11-B9B7-DADB962B20A5}"/>
    <cellStyle name="Percent 3 8 6 5 3" xfId="35608" xr:uid="{EFA4D9B1-E4E6-437D-8A2C-007903E159F8}"/>
    <cellStyle name="Percent 3 8 6 5 3 2" xfId="35609" xr:uid="{BD9FEBD7-68F8-439A-8E85-1751DB5E702D}"/>
    <cellStyle name="Percent 3 8 6 5 3 2 2" xfId="56355" xr:uid="{39041F0E-3B92-4D05-8EC9-0DD9884100EC}"/>
    <cellStyle name="Percent 3 8 6 5 3 3" xfId="56356" xr:uid="{9193263A-F5C3-4286-AFB9-A551073A313F}"/>
    <cellStyle name="Percent 3 8 6 5 3 4" xfId="56354" xr:uid="{9BC1084C-B743-4899-9726-EBE83577BB6F}"/>
    <cellStyle name="Percent 3 8 6 5 4" xfId="35610" xr:uid="{592BB626-44D9-4EB0-BFE0-34717117CA2A}"/>
    <cellStyle name="Percent 3 8 6 5 4 2" xfId="35611" xr:uid="{928BC0B3-4BE2-4528-B302-97A6BBEF3ABC}"/>
    <cellStyle name="Percent 3 8 6 5 4 2 2" xfId="56358" xr:uid="{79D3EC26-08EC-4CB8-AA3A-EAA76CFB432A}"/>
    <cellStyle name="Percent 3 8 6 5 4 3" xfId="56359" xr:uid="{8C4FDF91-613D-4392-98CB-7429DEEEC878}"/>
    <cellStyle name="Percent 3 8 6 5 4 4" xfId="56357" xr:uid="{CB968FC2-8B35-428F-AD9E-5C739F879EB4}"/>
    <cellStyle name="Percent 3 8 6 5 5" xfId="35612" xr:uid="{56D2DD5D-1FED-45F4-B0EA-D32FD4D6F1E9}"/>
    <cellStyle name="Percent 3 8 6 5 5 2" xfId="56360" xr:uid="{9A95C77C-F729-4BDA-9B78-38C62A017D37}"/>
    <cellStyle name="Percent 3 8 6 5 6" xfId="56361" xr:uid="{C6CBE0E3-73D8-4D55-A236-3FE215ADE1A6}"/>
    <cellStyle name="Percent 3 8 6 5 7" xfId="56350" xr:uid="{9CADBBCF-70D7-4FBD-BAE6-371C2909048B}"/>
    <cellStyle name="Percent 3 8 6 5 8" xfId="35605" xr:uid="{5D6A1CCC-328B-495D-843E-FF7D268CE77F}"/>
    <cellStyle name="Percent 3 8 6 6" xfId="13473" xr:uid="{1493C30B-321F-4135-BF06-EF96C35B9069}"/>
    <cellStyle name="Percent 3 8 6 6 2" xfId="35614" xr:uid="{5F984491-66D2-4FF8-BC0E-04BFC0BAE187}"/>
    <cellStyle name="Percent 3 8 6 6 2 2" xfId="35615" xr:uid="{0E671610-1F4A-4CCB-BC53-3BA32D6988B2}"/>
    <cellStyle name="Percent 3 8 6 6 2 2 2" xfId="56364" xr:uid="{51F5C8CA-0D32-41C6-8146-5A98DA337C44}"/>
    <cellStyle name="Percent 3 8 6 6 2 3" xfId="56365" xr:uid="{CB5DB95E-D2E9-4A50-9BA3-D75E337870B4}"/>
    <cellStyle name="Percent 3 8 6 6 2 4" xfId="56363" xr:uid="{D38393D5-DED3-446D-B5AB-FE1D8CC217A9}"/>
    <cellStyle name="Percent 3 8 6 6 3" xfId="35616" xr:uid="{2868CAB6-D791-4E65-9651-5EF3BECAEA04}"/>
    <cellStyle name="Percent 3 8 6 6 3 2" xfId="35617" xr:uid="{A41DC01A-EC2F-47CC-BDEB-460DFC0C87A6}"/>
    <cellStyle name="Percent 3 8 6 6 3 2 2" xfId="56367" xr:uid="{C3435A00-D9F0-496A-8E22-5A416A60AB10}"/>
    <cellStyle name="Percent 3 8 6 6 3 3" xfId="56368" xr:uid="{B62ECA3D-FD9C-4AEF-BA28-9D146FCD9554}"/>
    <cellStyle name="Percent 3 8 6 6 3 4" xfId="56366" xr:uid="{C32EB728-6D21-4D5A-BD72-A2D8D387C04F}"/>
    <cellStyle name="Percent 3 8 6 6 4" xfId="35618" xr:uid="{C108072E-F88D-4A1D-8A17-115C8D3D6F8A}"/>
    <cellStyle name="Percent 3 8 6 6 4 2" xfId="56369" xr:uid="{3EFA8024-9FDC-4FF6-986B-E296F7CC5C2B}"/>
    <cellStyle name="Percent 3 8 6 6 5" xfId="56370" xr:uid="{A2638A91-DDC8-4060-8A3B-852EAE746CA9}"/>
    <cellStyle name="Percent 3 8 6 6 6" xfId="56362" xr:uid="{332C026E-E47D-4398-BA16-8D17B0A10691}"/>
    <cellStyle name="Percent 3 8 6 6 7" xfId="35613" xr:uid="{22A7C847-F7D6-4676-BCEB-D46D6E0A6140}"/>
    <cellStyle name="Percent 3 8 6 7" xfId="15939" xr:uid="{CAD1FDEE-21A0-481B-9FE9-3C9D6ECB04BF}"/>
    <cellStyle name="Percent 3 8 6 7 2" xfId="35620" xr:uid="{49124C95-B047-4F50-81E4-0646818C5764}"/>
    <cellStyle name="Percent 3 8 6 7 2 2" xfId="56372" xr:uid="{AAFDB09F-0D11-4799-8E02-CB4721D01DF8}"/>
    <cellStyle name="Percent 3 8 6 7 3" xfId="56373" xr:uid="{6621D86D-3B8F-4AC0-91C1-3673C471B04B}"/>
    <cellStyle name="Percent 3 8 6 7 4" xfId="56371" xr:uid="{7D25E07B-39DF-4F95-8A60-E447E8354119}"/>
    <cellStyle name="Percent 3 8 6 7 5" xfId="35619" xr:uid="{8F15C074-5773-4AE2-B782-24CA5AA2F4F6}"/>
    <cellStyle name="Percent 3 8 6 8" xfId="19094" xr:uid="{6A3C0B43-6717-464A-A252-9C04C02DB4BC}"/>
    <cellStyle name="Percent 3 8 6 8 2" xfId="35622" xr:uid="{8E11B178-C38A-4CA0-AB03-8ECF03E79252}"/>
    <cellStyle name="Percent 3 8 6 8 2 2" xfId="56375" xr:uid="{464E5859-A349-4591-B411-631DA58FB193}"/>
    <cellStyle name="Percent 3 8 6 8 3" xfId="56376" xr:uid="{ABC5B28A-EB70-473C-9374-0514825D079A}"/>
    <cellStyle name="Percent 3 8 6 8 4" xfId="56374" xr:uid="{BF08CC79-7E76-444C-B84D-BBB841274BEC}"/>
    <cellStyle name="Percent 3 8 6 8 5" xfId="35621" xr:uid="{E19BAC80-928A-449A-B8AF-A256E1B6384F}"/>
    <cellStyle name="Percent 3 8 6 9" xfId="11966" xr:uid="{B7A06A8D-3068-48F8-AE1B-5EFC7FC75985}"/>
    <cellStyle name="Percent 3 8 6 9 2" xfId="35624" xr:uid="{6CDB0243-3E15-415A-A21D-ADBCF806E3E4}"/>
    <cellStyle name="Percent 3 8 6 9 2 2" xfId="56378" xr:uid="{DC42E959-AF71-4C8F-98F4-79931CF2D49A}"/>
    <cellStyle name="Percent 3 8 6 9 3" xfId="56379" xr:uid="{017392F7-6324-43EC-AA07-CB1F31487A19}"/>
    <cellStyle name="Percent 3 8 6 9 4" xfId="56377" xr:uid="{9188882E-B0EC-473B-B3CB-020132F2F7D6}"/>
    <cellStyle name="Percent 3 8 6 9 5" xfId="35623" xr:uid="{F357B8B0-E131-41B6-81C6-2B86AD517B12}"/>
    <cellStyle name="Percent 3 8 7" xfId="7002" xr:uid="{720B4295-A503-4E19-BD78-F2477254F995}"/>
    <cellStyle name="Percent 3 8 7 10" xfId="35626" xr:uid="{C42225DE-4632-4BC1-A030-B5C4DC7FE862}"/>
    <cellStyle name="Percent 3 8 7 10 2" xfId="56381" xr:uid="{0021F2C7-E641-40CB-B330-E331A1BA06F2}"/>
    <cellStyle name="Percent 3 8 7 11" xfId="35627" xr:uid="{37A04668-9BE1-45AC-954B-39AF1C8F57D2}"/>
    <cellStyle name="Percent 3 8 7 11 2" xfId="56382" xr:uid="{CD5D3908-1D31-49C0-9B24-1106065AFE3A}"/>
    <cellStyle name="Percent 3 8 7 12" xfId="35625" xr:uid="{1483B3BF-812D-4D92-A3C5-062478951979}"/>
    <cellStyle name="Percent 3 8 7 12 2" xfId="56383" xr:uid="{A27B1899-935B-479F-B81C-5D18ACF64FCA}"/>
    <cellStyle name="Percent 3 8 7 13" xfId="56384" xr:uid="{6D375EC8-51D4-4FA2-9CA0-E6075D1007FE}"/>
    <cellStyle name="Percent 3 8 7 14" xfId="56385" xr:uid="{6B4166CE-545E-40A8-88B2-0D9C8BDD598D}"/>
    <cellStyle name="Percent 3 8 7 15" xfId="56386" xr:uid="{A0F69620-A738-4911-BD84-BC4970FDD3FD}"/>
    <cellStyle name="Percent 3 8 7 16" xfId="56380" xr:uid="{7502DC1D-C244-41DE-9429-F501E0E9F4C5}"/>
    <cellStyle name="Percent 3 8 7 2" xfId="13474" xr:uid="{A1B0D3EB-3BD7-4AD9-BEC9-67F3E0945BB9}"/>
    <cellStyle name="Percent 3 8 7 2 2" xfId="35629" xr:uid="{3A2F0B4A-6D32-419D-8052-3C6719B71F2A}"/>
    <cellStyle name="Percent 3 8 7 2 2 2" xfId="35630" xr:uid="{FFBEF26B-871B-4F67-9A58-6D04D9ACD51A}"/>
    <cellStyle name="Percent 3 8 7 2 2 2 2" xfId="56389" xr:uid="{AD9C41F8-273A-4334-80D3-C53EE3934F7F}"/>
    <cellStyle name="Percent 3 8 7 2 2 3" xfId="56390" xr:uid="{E32366BB-0A45-4D7D-9028-6277DA410D53}"/>
    <cellStyle name="Percent 3 8 7 2 2 4" xfId="56388" xr:uid="{53A0F4F6-626D-458F-B4CF-481F8DE4274F}"/>
    <cellStyle name="Percent 3 8 7 2 3" xfId="35631" xr:uid="{EBEB9AAE-E472-4F76-96A2-8209CB752080}"/>
    <cellStyle name="Percent 3 8 7 2 3 2" xfId="35632" xr:uid="{ECC9302E-C592-4BE4-8F04-936073F8566F}"/>
    <cellStyle name="Percent 3 8 7 2 3 2 2" xfId="56392" xr:uid="{099D3C4D-3C18-46A8-8DA2-13AB16A4DB6C}"/>
    <cellStyle name="Percent 3 8 7 2 3 3" xfId="56393" xr:uid="{1F10803B-9FA1-4F97-8198-1005169BB963}"/>
    <cellStyle name="Percent 3 8 7 2 3 4" xfId="56391" xr:uid="{A9370192-3447-4209-B969-04E960B19E12}"/>
    <cellStyle name="Percent 3 8 7 2 4" xfId="35633" xr:uid="{DE5E9452-1380-42B6-A582-F584645C3F10}"/>
    <cellStyle name="Percent 3 8 7 2 4 2" xfId="56394" xr:uid="{7F9FA361-72BA-4435-AF77-704E13D1DBEA}"/>
    <cellStyle name="Percent 3 8 7 2 5" xfId="35634" xr:uid="{BCAA029E-5B3D-4E43-9572-881B2CD3C82F}"/>
    <cellStyle name="Percent 3 8 7 2 5 2" xfId="56395" xr:uid="{A6B2A422-3E2C-48FE-98A8-FECAAA4EAFD3}"/>
    <cellStyle name="Percent 3 8 7 2 6" xfId="56396" xr:uid="{63C52AFE-901C-4A55-8839-73C03D79950E}"/>
    <cellStyle name="Percent 3 8 7 2 7" xfId="56387" xr:uid="{A310C883-6399-4589-A175-8F5F2CD898E0}"/>
    <cellStyle name="Percent 3 8 7 2 8" xfId="35628" xr:uid="{60BD374F-4157-440D-97E8-AA306CEDA73C}"/>
    <cellStyle name="Percent 3 8 7 3" xfId="13475" xr:uid="{E41FA9EA-7B7F-4195-BA72-E97CD0E7E7C5}"/>
    <cellStyle name="Percent 3 8 7 3 2" xfId="35636" xr:uid="{A68E7D14-0A9A-434F-B4A8-FE7E7367BEF7}"/>
    <cellStyle name="Percent 3 8 7 3 2 2" xfId="35637" xr:uid="{BF4171EF-57AE-49BC-AB57-3F4E4B642937}"/>
    <cellStyle name="Percent 3 8 7 3 2 2 2" xfId="56399" xr:uid="{03CA7544-7E3E-422E-93DE-1A61E6A86DA9}"/>
    <cellStyle name="Percent 3 8 7 3 2 3" xfId="56400" xr:uid="{0DCE9CED-CEB0-4A67-8D46-F30D4DA3C180}"/>
    <cellStyle name="Percent 3 8 7 3 2 4" xfId="56398" xr:uid="{503F6365-9922-465D-A14F-3F5F23FDDA82}"/>
    <cellStyle name="Percent 3 8 7 3 3" xfId="35638" xr:uid="{A9388A6C-30E8-4FA2-A6AD-D8952A416847}"/>
    <cellStyle name="Percent 3 8 7 3 3 2" xfId="35639" xr:uid="{09399185-A048-4A18-889F-4793A16F02B1}"/>
    <cellStyle name="Percent 3 8 7 3 3 2 2" xfId="56402" xr:uid="{D9E32896-5E3C-4DFB-922B-A61756F3D53C}"/>
    <cellStyle name="Percent 3 8 7 3 3 3" xfId="56403" xr:uid="{AD75F901-7D72-4707-95F8-B90950EB618A}"/>
    <cellStyle name="Percent 3 8 7 3 3 4" xfId="56401" xr:uid="{3A3AA48E-1FDF-4AF6-8B60-6AC07AA74658}"/>
    <cellStyle name="Percent 3 8 7 3 4" xfId="35640" xr:uid="{7E8F202E-4D14-4EDE-82B4-18A72EABFFB4}"/>
    <cellStyle name="Percent 3 8 7 3 4 2" xfId="56404" xr:uid="{A5AA58C1-0612-4238-92E3-FF003E9428AB}"/>
    <cellStyle name="Percent 3 8 7 3 5" xfId="56405" xr:uid="{5AF20F18-A350-4425-8E1E-9477D0BE6EDA}"/>
    <cellStyle name="Percent 3 8 7 3 6" xfId="56397" xr:uid="{8ED914E9-781F-48F7-9969-6E80F45546BE}"/>
    <cellStyle name="Percent 3 8 7 3 7" xfId="35635" xr:uid="{B4F97B1C-8646-483D-82D4-7EF495D8C815}"/>
    <cellStyle name="Percent 3 8 7 4" xfId="13476" xr:uid="{83F7D6B5-4F2E-4965-9FAE-7B0C340EB140}"/>
    <cellStyle name="Percent 3 8 7 4 2" xfId="35642" xr:uid="{1BFCF1B2-34A3-4454-9E86-9E166BDDD30F}"/>
    <cellStyle name="Percent 3 8 7 4 2 2" xfId="35643" xr:uid="{AB5B0237-E670-4E29-BB30-8A36D3F5C545}"/>
    <cellStyle name="Percent 3 8 7 4 2 2 2" xfId="56408" xr:uid="{8232A58D-DE28-435A-8722-DA8A70850E44}"/>
    <cellStyle name="Percent 3 8 7 4 2 3" xfId="56409" xr:uid="{220330BB-6EC8-493F-B002-3F74A7840AA7}"/>
    <cellStyle name="Percent 3 8 7 4 2 4" xfId="56407" xr:uid="{A6EA7115-8D02-464B-B015-B76B850C8714}"/>
    <cellStyle name="Percent 3 8 7 4 3" xfId="35644" xr:uid="{BAC8D7ED-657E-457E-A6B5-6209E05BBB1D}"/>
    <cellStyle name="Percent 3 8 7 4 3 2" xfId="35645" xr:uid="{6175BBFE-594A-4B25-B584-3DE301D9CCD5}"/>
    <cellStyle name="Percent 3 8 7 4 3 2 2" xfId="56411" xr:uid="{607F858E-F6AA-40E7-8593-46283B464424}"/>
    <cellStyle name="Percent 3 8 7 4 3 3" xfId="56412" xr:uid="{CFB7BA1C-CD52-4977-BCAA-FE5D8F4B7736}"/>
    <cellStyle name="Percent 3 8 7 4 3 4" xfId="56410" xr:uid="{31DE2668-2714-46E5-8480-E6A363282757}"/>
    <cellStyle name="Percent 3 8 7 4 4" xfId="35646" xr:uid="{486A8921-0247-46F2-A2CE-59731F150FB5}"/>
    <cellStyle name="Percent 3 8 7 4 4 2" xfId="56413" xr:uid="{A25EBC8A-3D63-472F-AEFA-C3F50BC43718}"/>
    <cellStyle name="Percent 3 8 7 4 5" xfId="56414" xr:uid="{AFB07142-0BB2-4E4E-86BC-2DB64BF7BA78}"/>
    <cellStyle name="Percent 3 8 7 4 6" xfId="56406" xr:uid="{DF9AD829-6CA9-401A-A0F2-31A13C127A3D}"/>
    <cellStyle name="Percent 3 8 7 4 7" xfId="35641" xr:uid="{2E0F4D04-AF49-48F6-8302-6C3E7267343B}"/>
    <cellStyle name="Percent 3 8 7 5" xfId="13477" xr:uid="{D7F94241-241A-4D3D-B890-2237F682F888}"/>
    <cellStyle name="Percent 3 8 7 5 2" xfId="35648" xr:uid="{245C5D1D-D605-467E-B543-56471DF44E59}"/>
    <cellStyle name="Percent 3 8 7 5 2 2" xfId="35649" xr:uid="{8AE4D656-4649-4E58-8196-985511E232BF}"/>
    <cellStyle name="Percent 3 8 7 5 2 2 2" xfId="56417" xr:uid="{B0BE7FC7-105D-40D1-A9C7-E061D9447DE0}"/>
    <cellStyle name="Percent 3 8 7 5 2 3" xfId="56418" xr:uid="{25285AAE-5CD4-4C0E-AD55-12D0AE518D4A}"/>
    <cellStyle name="Percent 3 8 7 5 2 4" xfId="56416" xr:uid="{7F504BA7-E352-45B8-857C-9D6A4E3A0F63}"/>
    <cellStyle name="Percent 3 8 7 5 3" xfId="35650" xr:uid="{68099EF2-3DBF-430A-AD4C-76FAFAE7DD9C}"/>
    <cellStyle name="Percent 3 8 7 5 3 2" xfId="35651" xr:uid="{C1DCB30B-EB45-4CEB-AC63-9ABBF8C84644}"/>
    <cellStyle name="Percent 3 8 7 5 3 2 2" xfId="56420" xr:uid="{0135AFF1-1EC5-448D-8731-7BAAE5F79141}"/>
    <cellStyle name="Percent 3 8 7 5 3 3" xfId="56421" xr:uid="{BD90F78C-F411-4F73-A2CD-F29E17F3B84D}"/>
    <cellStyle name="Percent 3 8 7 5 3 4" xfId="56419" xr:uid="{D4CDD59F-CFBA-4C72-9823-68BFD412C425}"/>
    <cellStyle name="Percent 3 8 7 5 4" xfId="35652" xr:uid="{5CC1F6AE-3B5E-444A-820A-AC854724BB99}"/>
    <cellStyle name="Percent 3 8 7 5 4 2" xfId="35653" xr:uid="{E2426306-7D37-41ED-8296-F736C31FE0A3}"/>
    <cellStyle name="Percent 3 8 7 5 4 2 2" xfId="56423" xr:uid="{14FBDAF8-0D19-4C90-84EF-445BE17F75D8}"/>
    <cellStyle name="Percent 3 8 7 5 4 3" xfId="56424" xr:uid="{4BBA0B75-B0B4-435B-83A4-98A15AFFA8B1}"/>
    <cellStyle name="Percent 3 8 7 5 4 4" xfId="56422" xr:uid="{A0DB1F5D-43F0-4918-8E75-7A9F14BF3FC9}"/>
    <cellStyle name="Percent 3 8 7 5 5" xfId="35654" xr:uid="{BF9F670E-1750-4C2F-AB2E-DDEE7126FAFB}"/>
    <cellStyle name="Percent 3 8 7 5 5 2" xfId="56425" xr:uid="{22B42A92-7315-47B1-9870-7F8406125DDD}"/>
    <cellStyle name="Percent 3 8 7 5 6" xfId="56426" xr:uid="{DAD20321-0F77-4D43-96B9-977104BD27FE}"/>
    <cellStyle name="Percent 3 8 7 5 7" xfId="56415" xr:uid="{8088E648-1BC6-4538-962F-0068FEB3E5CD}"/>
    <cellStyle name="Percent 3 8 7 5 8" xfId="35647" xr:uid="{201F466D-BF84-4966-8245-A1B0F8DE0F79}"/>
    <cellStyle name="Percent 3 8 7 6" xfId="13478" xr:uid="{AC1F739A-15FA-4D77-BA79-117D4A278A54}"/>
    <cellStyle name="Percent 3 8 7 6 2" xfId="35656" xr:uid="{34440F36-AF3B-417B-970D-2015F5013EFD}"/>
    <cellStyle name="Percent 3 8 7 6 2 2" xfId="35657" xr:uid="{C1E67695-778C-4ECF-BAEB-E7483DBB86C5}"/>
    <cellStyle name="Percent 3 8 7 6 2 2 2" xfId="56429" xr:uid="{285B90A8-2B9F-41B5-A469-4DCD019E5854}"/>
    <cellStyle name="Percent 3 8 7 6 2 3" xfId="56430" xr:uid="{0465E9B3-605C-47AC-9B01-3A5E28CEBF67}"/>
    <cellStyle name="Percent 3 8 7 6 2 4" xfId="56428" xr:uid="{011BB2A3-20CE-4E7D-9A93-A27875994BDB}"/>
    <cellStyle name="Percent 3 8 7 6 3" xfId="35658" xr:uid="{252ECEF5-24B7-4304-82C8-E219CC299827}"/>
    <cellStyle name="Percent 3 8 7 6 3 2" xfId="35659" xr:uid="{FC144EBB-4CA9-451E-AD47-CB2CE8E21F8D}"/>
    <cellStyle name="Percent 3 8 7 6 3 2 2" xfId="56432" xr:uid="{3F8BC37D-A30A-4982-84F8-44887993A6DD}"/>
    <cellStyle name="Percent 3 8 7 6 3 3" xfId="56433" xr:uid="{2150B504-B3F8-4BDA-9115-AAAE16C81217}"/>
    <cellStyle name="Percent 3 8 7 6 3 4" xfId="56431" xr:uid="{8FB0EA54-CBFD-4ACC-9E76-B266128E2817}"/>
    <cellStyle name="Percent 3 8 7 6 4" xfId="35660" xr:uid="{CC04A6F5-10E6-4641-9A66-8DE496160B6E}"/>
    <cellStyle name="Percent 3 8 7 6 4 2" xfId="56434" xr:uid="{6FDE31B2-FF80-462B-9E0B-A5407DCCD7A2}"/>
    <cellStyle name="Percent 3 8 7 6 5" xfId="56435" xr:uid="{306B21A9-DEF2-4B41-A1F2-316450474E3E}"/>
    <cellStyle name="Percent 3 8 7 6 6" xfId="56427" xr:uid="{8820B293-5FCE-4182-97C4-EFF929ADF38A}"/>
    <cellStyle name="Percent 3 8 7 6 7" xfId="35655" xr:uid="{791E7068-3957-4E9C-AE7D-38766D468789}"/>
    <cellStyle name="Percent 3 8 7 7" xfId="15940" xr:uid="{26EBED11-F0C8-4C3C-AD4C-921128CEDC47}"/>
    <cellStyle name="Percent 3 8 7 7 2" xfId="35662" xr:uid="{91714BA8-64A1-4F6B-A596-F540835858C1}"/>
    <cellStyle name="Percent 3 8 7 7 2 2" xfId="56437" xr:uid="{0A9BC68E-04EC-440D-B1AF-0349BE0ED61D}"/>
    <cellStyle name="Percent 3 8 7 7 3" xfId="56438" xr:uid="{E187BC0A-A9AC-4176-8A06-DD8FC87C3E67}"/>
    <cellStyle name="Percent 3 8 7 7 4" xfId="56436" xr:uid="{AEB922E1-2F97-4E06-9726-62E4BAB999CC}"/>
    <cellStyle name="Percent 3 8 7 7 5" xfId="35661" xr:uid="{C7914A28-E7A5-41BE-8268-3061E48D7B64}"/>
    <cellStyle name="Percent 3 8 7 8" xfId="15573" xr:uid="{EC74B7A5-9E95-4C7B-80DA-19BF57E7FF15}"/>
    <cellStyle name="Percent 3 8 7 8 2" xfId="35664" xr:uid="{565F813B-6EC3-473E-A69D-C4C570407B4B}"/>
    <cellStyle name="Percent 3 8 7 8 2 2" xfId="56440" xr:uid="{BD7B19A0-7E7C-4536-980C-076392BB4B5E}"/>
    <cellStyle name="Percent 3 8 7 8 3" xfId="56441" xr:uid="{874CAA50-8388-4596-8209-F957C47C3D13}"/>
    <cellStyle name="Percent 3 8 7 8 4" xfId="56439" xr:uid="{C1DDFA53-C817-4030-907E-2F2A6646D662}"/>
    <cellStyle name="Percent 3 8 7 8 5" xfId="35663" xr:uid="{D07111FD-3B47-4A2C-BC20-BC63F6AF3BB5}"/>
    <cellStyle name="Percent 3 8 7 9" xfId="11967" xr:uid="{CD1BA939-7BC0-40B8-A3A1-9A987F82C9AC}"/>
    <cellStyle name="Percent 3 8 7 9 2" xfId="35666" xr:uid="{5B053762-41CE-4FF5-AA3C-3F1D614D313C}"/>
    <cellStyle name="Percent 3 8 7 9 2 2" xfId="56443" xr:uid="{64CABCE4-DA06-46AC-B178-6C86259ED3C1}"/>
    <cellStyle name="Percent 3 8 7 9 3" xfId="56444" xr:uid="{EE51D52D-3706-4550-A602-B6D7136FA746}"/>
    <cellStyle name="Percent 3 8 7 9 4" xfId="56442" xr:uid="{E7C6648E-60CC-445B-B447-9EBC43823F81}"/>
    <cellStyle name="Percent 3 8 7 9 5" xfId="35665" xr:uid="{469BCD08-9BC6-44D9-9CC4-28A8AD3DC318}"/>
    <cellStyle name="Percent 3 8 8" xfId="7003" xr:uid="{CF418C61-1E79-4C6D-866C-2CCFCE36B984}"/>
    <cellStyle name="Percent 3 8 8 10" xfId="35668" xr:uid="{4B143E04-8A08-40D7-930B-8EC5757BDB32}"/>
    <cellStyle name="Percent 3 8 8 10 2" xfId="56446" xr:uid="{A81CE1AF-EB98-45AA-9D8F-0E1B9C98C2C2}"/>
    <cellStyle name="Percent 3 8 8 11" xfId="35669" xr:uid="{CF786428-4BA2-4EC0-A4F7-2D388896BC67}"/>
    <cellStyle name="Percent 3 8 8 11 2" xfId="56447" xr:uid="{D10247F9-5EFF-46D6-A8DE-0DCF43EFFA1C}"/>
    <cellStyle name="Percent 3 8 8 12" xfId="35667" xr:uid="{18CE77A6-F956-49EE-B4CB-946C7981807A}"/>
    <cellStyle name="Percent 3 8 8 12 2" xfId="56448" xr:uid="{91E125E5-3BC0-4DA6-9122-FD7891D0C930}"/>
    <cellStyle name="Percent 3 8 8 13" xfId="56449" xr:uid="{EE0D9C68-F256-449E-A0D5-323043FF59B7}"/>
    <cellStyle name="Percent 3 8 8 14" xfId="56450" xr:uid="{245D1EA9-E19C-4872-8812-25452FEAFF27}"/>
    <cellStyle name="Percent 3 8 8 15" xfId="56451" xr:uid="{71E1DAC8-612E-4315-823C-167A82F89E84}"/>
    <cellStyle name="Percent 3 8 8 16" xfId="56445" xr:uid="{33EB1C9A-37EB-4018-8BE8-0BBA41A6B65C}"/>
    <cellStyle name="Percent 3 8 8 2" xfId="13479" xr:uid="{B533B919-CFEB-45F1-9CBA-1E95D4A5C7A0}"/>
    <cellStyle name="Percent 3 8 8 2 2" xfId="35671" xr:uid="{4DA161DD-38CF-4846-97E5-C50FDD567FAD}"/>
    <cellStyle name="Percent 3 8 8 2 2 2" xfId="35672" xr:uid="{8A78DE9A-A171-4273-ACEA-EDA0DE9AAC5E}"/>
    <cellStyle name="Percent 3 8 8 2 2 2 2" xfId="56454" xr:uid="{FEE8908A-DD24-46D4-95BB-A4F82FFC7089}"/>
    <cellStyle name="Percent 3 8 8 2 2 3" xfId="56455" xr:uid="{ADB3A1D3-43BD-4E35-A08B-3419599DDD08}"/>
    <cellStyle name="Percent 3 8 8 2 2 4" xfId="56453" xr:uid="{91E46D1A-D105-4C37-9410-C0D30F731F84}"/>
    <cellStyle name="Percent 3 8 8 2 3" xfId="35673" xr:uid="{44B81BD1-321B-45FD-A1F5-9067EF582AFC}"/>
    <cellStyle name="Percent 3 8 8 2 3 2" xfId="35674" xr:uid="{63C930DC-B03C-4973-A3BF-2D26DE89F15A}"/>
    <cellStyle name="Percent 3 8 8 2 3 2 2" xfId="56457" xr:uid="{01C87C02-B89A-437D-9627-E8459EAE5EE5}"/>
    <cellStyle name="Percent 3 8 8 2 3 3" xfId="56458" xr:uid="{1EA5FCF3-EDCD-485C-9EE9-EEB6D1012999}"/>
    <cellStyle name="Percent 3 8 8 2 3 4" xfId="56456" xr:uid="{18C90FFB-ED64-4DB0-A88D-C4A88D1ACD3C}"/>
    <cellStyle name="Percent 3 8 8 2 4" xfId="35675" xr:uid="{312BC1A4-D9BE-40AC-A2D3-D9890685BFC5}"/>
    <cellStyle name="Percent 3 8 8 2 4 2" xfId="56459" xr:uid="{F47F6706-BE8D-4C64-A803-3A05F930D5B2}"/>
    <cellStyle name="Percent 3 8 8 2 5" xfId="35676" xr:uid="{6D25B03F-D668-479E-B41F-88F6D296E519}"/>
    <cellStyle name="Percent 3 8 8 2 5 2" xfId="56460" xr:uid="{0BB9FF7A-4B92-42AE-9F71-EC49A9F834F3}"/>
    <cellStyle name="Percent 3 8 8 2 6" xfId="56461" xr:uid="{568AE5BB-8166-48AC-8D5B-29183B678111}"/>
    <cellStyle name="Percent 3 8 8 2 7" xfId="56452" xr:uid="{F0B87897-EE31-4A40-984B-03B837270A2F}"/>
    <cellStyle name="Percent 3 8 8 2 8" xfId="35670" xr:uid="{322C393C-2D45-4168-AB40-1F62E767D8AA}"/>
    <cellStyle name="Percent 3 8 8 3" xfId="13480" xr:uid="{360E822A-633A-42DC-902C-31B6043C096D}"/>
    <cellStyle name="Percent 3 8 8 3 2" xfId="35678" xr:uid="{98E81876-A508-4050-A136-4FAFAB6E8828}"/>
    <cellStyle name="Percent 3 8 8 3 2 2" xfId="35679" xr:uid="{725BF946-80C6-449D-B052-7CC637F446B6}"/>
    <cellStyle name="Percent 3 8 8 3 2 2 2" xfId="56464" xr:uid="{07481568-15B4-451C-9D1D-325E7BE8E031}"/>
    <cellStyle name="Percent 3 8 8 3 2 3" xfId="56465" xr:uid="{B764003A-8FDC-4148-A376-B9F255084E09}"/>
    <cellStyle name="Percent 3 8 8 3 2 4" xfId="56463" xr:uid="{A20B987A-4CBA-433A-A1DF-A760E2B4BF3E}"/>
    <cellStyle name="Percent 3 8 8 3 3" xfId="35680" xr:uid="{A48C906C-DDDA-4DEF-9FC3-C1EC1CE679C9}"/>
    <cellStyle name="Percent 3 8 8 3 3 2" xfId="35681" xr:uid="{2AEEBE92-6FAC-46CA-9AD1-8F37A480D22D}"/>
    <cellStyle name="Percent 3 8 8 3 3 2 2" xfId="56467" xr:uid="{61DECF36-0A2E-4118-9E73-6E2DFC1BD33A}"/>
    <cellStyle name="Percent 3 8 8 3 3 3" xfId="56468" xr:uid="{328E7407-A61E-4CAA-87AE-CFFE0DB651F4}"/>
    <cellStyle name="Percent 3 8 8 3 3 4" xfId="56466" xr:uid="{05109788-CD36-4044-94F8-9E3EB3EA9824}"/>
    <cellStyle name="Percent 3 8 8 3 4" xfId="35682" xr:uid="{1E285703-101F-419B-A3B2-53C0D644D303}"/>
    <cellStyle name="Percent 3 8 8 3 4 2" xfId="56469" xr:uid="{31007277-78E0-47E2-A34D-78B8A0264123}"/>
    <cellStyle name="Percent 3 8 8 3 5" xfId="56470" xr:uid="{164D67F2-4F36-4A0B-B49F-3497F51618B5}"/>
    <cellStyle name="Percent 3 8 8 3 6" xfId="56462" xr:uid="{6D2B9D73-B345-4DF3-97D7-980D575E92CE}"/>
    <cellStyle name="Percent 3 8 8 3 7" xfId="35677" xr:uid="{77C79376-672A-40C7-A6B8-627BD4A562FA}"/>
    <cellStyle name="Percent 3 8 8 4" xfId="13481" xr:uid="{1BA0E5B1-152F-46C6-973A-8F6C2B5996CE}"/>
    <cellStyle name="Percent 3 8 8 4 2" xfId="35684" xr:uid="{15696755-2971-4AAC-B85F-0381AD97E4FB}"/>
    <cellStyle name="Percent 3 8 8 4 2 2" xfId="35685" xr:uid="{E4C1F667-924A-4E70-A154-6F43FEB53506}"/>
    <cellStyle name="Percent 3 8 8 4 2 2 2" xfId="56473" xr:uid="{351A5FD7-9A77-4B8C-90EC-57841D036774}"/>
    <cellStyle name="Percent 3 8 8 4 2 3" xfId="56474" xr:uid="{96D7B5E5-D452-44F4-8A9C-41EC4DA50769}"/>
    <cellStyle name="Percent 3 8 8 4 2 4" xfId="56472" xr:uid="{83E9B43E-217C-4720-B775-2A0750419E3D}"/>
    <cellStyle name="Percent 3 8 8 4 3" xfId="35686" xr:uid="{2A6444B4-F2C6-4167-BBB2-0535C0DFD9FB}"/>
    <cellStyle name="Percent 3 8 8 4 3 2" xfId="35687" xr:uid="{A6AA6C2D-4F67-4337-9BB7-3B740E6ECDFF}"/>
    <cellStyle name="Percent 3 8 8 4 3 2 2" xfId="56476" xr:uid="{2D377B5C-8449-4ABF-B5B8-99578EEEFE54}"/>
    <cellStyle name="Percent 3 8 8 4 3 3" xfId="56477" xr:uid="{F09FCD29-017F-4022-904A-A81CFF546AFC}"/>
    <cellStyle name="Percent 3 8 8 4 3 4" xfId="56475" xr:uid="{E3752C9B-93E0-4F7D-9EA9-0BB6659D42E6}"/>
    <cellStyle name="Percent 3 8 8 4 4" xfId="35688" xr:uid="{2DC32C27-04CD-44A1-92D1-25964208CF68}"/>
    <cellStyle name="Percent 3 8 8 4 4 2" xfId="56478" xr:uid="{C2A860C5-F317-4657-B3CF-3D87223762A6}"/>
    <cellStyle name="Percent 3 8 8 4 5" xfId="56479" xr:uid="{37B646FE-8FCE-4A95-8ABF-37D614ADF2B5}"/>
    <cellStyle name="Percent 3 8 8 4 6" xfId="56471" xr:uid="{EE6765FB-282F-4C6F-84FD-9125AD9A7663}"/>
    <cellStyle name="Percent 3 8 8 4 7" xfId="35683" xr:uid="{6C391F41-0A49-4581-9584-ACC2445DFD4B}"/>
    <cellStyle name="Percent 3 8 8 5" xfId="13482" xr:uid="{5238D918-FDD4-4746-AA40-DABFD28A177F}"/>
    <cellStyle name="Percent 3 8 8 5 2" xfId="35690" xr:uid="{03F60415-7913-427F-BF4D-89ED519AED98}"/>
    <cellStyle name="Percent 3 8 8 5 2 2" xfId="35691" xr:uid="{EC7181FC-4888-45AB-8B42-5E77A7B5F9BB}"/>
    <cellStyle name="Percent 3 8 8 5 2 2 2" xfId="56482" xr:uid="{A12BEF56-EE99-49EF-8879-3FCEED2E2972}"/>
    <cellStyle name="Percent 3 8 8 5 2 3" xfId="56483" xr:uid="{755189E8-678E-42BC-8AA6-31B098F08B03}"/>
    <cellStyle name="Percent 3 8 8 5 2 4" xfId="56481" xr:uid="{489DD061-3306-44E2-A7C0-46B2ABB1E235}"/>
    <cellStyle name="Percent 3 8 8 5 3" xfId="35692" xr:uid="{B0F26953-0323-4A81-8CA1-C217E47C909F}"/>
    <cellStyle name="Percent 3 8 8 5 3 2" xfId="35693" xr:uid="{A25E6A33-174D-4861-A6EE-0DCE2E866DD8}"/>
    <cellStyle name="Percent 3 8 8 5 3 2 2" xfId="56485" xr:uid="{7B77599B-89DC-4BFA-8708-FC22B94FE109}"/>
    <cellStyle name="Percent 3 8 8 5 3 3" xfId="56486" xr:uid="{9851C6E4-6913-4265-A4A1-90EA8F258B32}"/>
    <cellStyle name="Percent 3 8 8 5 3 4" xfId="56484" xr:uid="{EB51ED73-E3B5-466F-9D66-FD4BDF61A49C}"/>
    <cellStyle name="Percent 3 8 8 5 4" xfId="35694" xr:uid="{5A329AD0-07B6-42ED-9E94-F9E352209FEE}"/>
    <cellStyle name="Percent 3 8 8 5 4 2" xfId="35695" xr:uid="{4F3F8DC7-6983-4A4A-9A12-8D17BCE00204}"/>
    <cellStyle name="Percent 3 8 8 5 4 2 2" xfId="56488" xr:uid="{ADA29FFC-4C64-4BCA-9215-BA8DB4EF4D06}"/>
    <cellStyle name="Percent 3 8 8 5 4 3" xfId="56489" xr:uid="{38DC3C10-7E37-433E-9F83-899DF39C4ABB}"/>
    <cellStyle name="Percent 3 8 8 5 4 4" xfId="56487" xr:uid="{5172F722-61DE-436E-A9C9-BE24A59ABCDB}"/>
    <cellStyle name="Percent 3 8 8 5 5" xfId="35696" xr:uid="{DFD4C25B-E826-43F3-91DE-C8C1D8CFB927}"/>
    <cellStyle name="Percent 3 8 8 5 5 2" xfId="56490" xr:uid="{E3EA147F-947C-424D-B143-B4D425451B84}"/>
    <cellStyle name="Percent 3 8 8 5 6" xfId="56491" xr:uid="{35EC5AF4-1060-4D71-9B7D-76B3432860AF}"/>
    <cellStyle name="Percent 3 8 8 5 7" xfId="56480" xr:uid="{5570E88C-EDDF-4A15-9C50-4DE9327065F2}"/>
    <cellStyle name="Percent 3 8 8 5 8" xfId="35689" xr:uid="{558F004A-C5F9-4714-9633-06C2B3842CFE}"/>
    <cellStyle name="Percent 3 8 8 6" xfId="13483" xr:uid="{DEBB28AA-038F-42DB-A704-94C304C49161}"/>
    <cellStyle name="Percent 3 8 8 6 2" xfId="35698" xr:uid="{FB8CE407-95BB-45A6-BC80-B1BA591823E5}"/>
    <cellStyle name="Percent 3 8 8 6 2 2" xfId="35699" xr:uid="{9BD844D8-FDB4-4892-B586-F334FA60A17A}"/>
    <cellStyle name="Percent 3 8 8 6 2 2 2" xfId="56494" xr:uid="{79E85CEB-EA1D-444A-92D6-BC2428C3EFD8}"/>
    <cellStyle name="Percent 3 8 8 6 2 3" xfId="56495" xr:uid="{27A5E37A-1617-4B42-B08A-C3D527C60182}"/>
    <cellStyle name="Percent 3 8 8 6 2 4" xfId="56493" xr:uid="{CBE9564F-EA7F-40BB-BE6B-B9FFB24F5A14}"/>
    <cellStyle name="Percent 3 8 8 6 3" xfId="35700" xr:uid="{F72A85DB-700A-42D7-99EF-C181296A0595}"/>
    <cellStyle name="Percent 3 8 8 6 3 2" xfId="35701" xr:uid="{F073E321-98C4-43CB-9FDB-A96598DD8BAC}"/>
    <cellStyle name="Percent 3 8 8 6 3 2 2" xfId="56497" xr:uid="{F220A470-0013-4396-8E16-8FF9017BB30D}"/>
    <cellStyle name="Percent 3 8 8 6 3 3" xfId="56498" xr:uid="{0F25F97F-8DD7-4875-A8B9-432B5BBAC732}"/>
    <cellStyle name="Percent 3 8 8 6 3 4" xfId="56496" xr:uid="{B0C352D5-26B8-4886-8792-CCDC1E58559D}"/>
    <cellStyle name="Percent 3 8 8 6 4" xfId="35702" xr:uid="{4869DFE0-BF41-4AA3-8A79-8980DE56B300}"/>
    <cellStyle name="Percent 3 8 8 6 4 2" xfId="56499" xr:uid="{18564D97-6F55-4656-BEC8-CC14EE3F81E4}"/>
    <cellStyle name="Percent 3 8 8 6 5" xfId="56500" xr:uid="{8F415E69-75EE-4746-8E27-8CE1B6F6C699}"/>
    <cellStyle name="Percent 3 8 8 6 6" xfId="56492" xr:uid="{D62ABBDB-5B81-4517-9F9C-E3BA1556E940}"/>
    <cellStyle name="Percent 3 8 8 6 7" xfId="35697" xr:uid="{2D8BFE17-59EA-4403-8B32-227BE61444DD}"/>
    <cellStyle name="Percent 3 8 8 7" xfId="15941" xr:uid="{ABBAFE59-101C-44AF-A04A-84B646B86199}"/>
    <cellStyle name="Percent 3 8 8 7 2" xfId="35704" xr:uid="{42AD5EC3-9CAF-40BD-9602-72E3A0D7C596}"/>
    <cellStyle name="Percent 3 8 8 7 2 2" xfId="56502" xr:uid="{AB4BC9D3-AB62-41A9-8A6C-6802B19467FA}"/>
    <cellStyle name="Percent 3 8 8 7 3" xfId="56503" xr:uid="{50C4EC41-2E67-4127-91AE-E89FC5D80B9A}"/>
    <cellStyle name="Percent 3 8 8 7 4" xfId="56501" xr:uid="{90DFD3FC-6880-464E-A94B-E30B0C603D6E}"/>
    <cellStyle name="Percent 3 8 8 7 5" xfId="35703" xr:uid="{3C740475-5667-4805-B1F0-B9BFCA881E61}"/>
    <cellStyle name="Percent 3 8 8 8" xfId="16689" xr:uid="{04BE86F0-5F6E-4369-AEE8-F3635F1D7F49}"/>
    <cellStyle name="Percent 3 8 8 8 2" xfId="35706" xr:uid="{B34C0A6C-F8CA-4CE3-B148-4091FC64C5D5}"/>
    <cellStyle name="Percent 3 8 8 8 2 2" xfId="56505" xr:uid="{E082F87B-ACCC-47B9-9E2B-AF36AE1D02E4}"/>
    <cellStyle name="Percent 3 8 8 8 3" xfId="56506" xr:uid="{F0C5D145-0CEC-4029-9E2F-9428CCCDBCB8}"/>
    <cellStyle name="Percent 3 8 8 8 4" xfId="56504" xr:uid="{F1A0472C-B163-424D-AB6D-738CE8CD9380}"/>
    <cellStyle name="Percent 3 8 8 8 5" xfId="35705" xr:uid="{7E23BBF2-1306-4C33-B286-6B601AAD3735}"/>
    <cellStyle name="Percent 3 8 8 9" xfId="11968" xr:uid="{06F9441F-1C17-4D6D-9D53-2C1964A9BDD8}"/>
    <cellStyle name="Percent 3 8 8 9 2" xfId="35708" xr:uid="{4C254BE8-546E-4099-8DE3-81D0CEFB6D8A}"/>
    <cellStyle name="Percent 3 8 8 9 2 2" xfId="56508" xr:uid="{6AA9EEB0-169A-411F-99E7-C864822EA4FA}"/>
    <cellStyle name="Percent 3 8 8 9 3" xfId="56509" xr:uid="{D2EF71FC-D59A-4DC5-A548-EDDD01C463A8}"/>
    <cellStyle name="Percent 3 8 8 9 4" xfId="56507" xr:uid="{F6284FEE-50DF-4E22-B5E7-B2E164087B4F}"/>
    <cellStyle name="Percent 3 8 8 9 5" xfId="35707" xr:uid="{1608CC45-C42D-437A-A288-055B05FA8FEC}"/>
    <cellStyle name="Percent 3 8 9" xfId="7004" xr:uid="{3408ADBD-A302-433A-81BD-D96FCA901546}"/>
    <cellStyle name="Percent 3 8 9 10" xfId="35710" xr:uid="{CD045BD7-1A88-4FB9-9F2E-1D64F5303D90}"/>
    <cellStyle name="Percent 3 8 9 10 2" xfId="56511" xr:uid="{80DA07C8-66E7-4A2F-AED9-9D08D3516E3E}"/>
    <cellStyle name="Percent 3 8 9 11" xfId="35711" xr:uid="{404E193E-8A7C-43B2-9320-AC50BDC35B3F}"/>
    <cellStyle name="Percent 3 8 9 11 2" xfId="56512" xr:uid="{D5E3CDA3-C7AA-484F-80E5-694647727E4F}"/>
    <cellStyle name="Percent 3 8 9 12" xfId="35709" xr:uid="{3F9F45AF-3C30-44C1-902E-EC54C79CAD6E}"/>
    <cellStyle name="Percent 3 8 9 12 2" xfId="56513" xr:uid="{BEC79BB4-02E1-4D12-86D5-5888D74F394B}"/>
    <cellStyle name="Percent 3 8 9 13" xfId="56514" xr:uid="{230BCFB0-2B9E-4192-B675-884633CBABDC}"/>
    <cellStyle name="Percent 3 8 9 14" xfId="56515" xr:uid="{7377AC1B-9AF1-46F5-AB0C-81A452856AC6}"/>
    <cellStyle name="Percent 3 8 9 15" xfId="56516" xr:uid="{E7AEE308-1397-46F8-89C8-A2E9C2FC3FEE}"/>
    <cellStyle name="Percent 3 8 9 16" xfId="56510" xr:uid="{2EF0AE78-D464-4C5C-AAB9-A96AC2ECC584}"/>
    <cellStyle name="Percent 3 8 9 2" xfId="13484" xr:uid="{F5E718ED-F56D-4657-84F3-0B98E3D53C16}"/>
    <cellStyle name="Percent 3 8 9 2 2" xfId="35713" xr:uid="{1AB81301-2B6D-40D7-8A84-3209492D7FF9}"/>
    <cellStyle name="Percent 3 8 9 2 2 2" xfId="35714" xr:uid="{B3841CA8-89B1-4EC2-9F47-5916155ED2FC}"/>
    <cellStyle name="Percent 3 8 9 2 2 2 2" xfId="56519" xr:uid="{4F04ED89-A0FF-4ADE-966E-8C0E897471FC}"/>
    <cellStyle name="Percent 3 8 9 2 2 3" xfId="56520" xr:uid="{DB300DC6-99A9-4BA3-92F6-4E99A2227256}"/>
    <cellStyle name="Percent 3 8 9 2 2 4" xfId="56518" xr:uid="{8D806155-1AEB-4D76-9148-BC71F3400CA5}"/>
    <cellStyle name="Percent 3 8 9 2 3" xfId="35715" xr:uid="{527AB8F2-E78F-4F01-911C-0C65FD2BD446}"/>
    <cellStyle name="Percent 3 8 9 2 3 2" xfId="35716" xr:uid="{C74019A7-6A8A-4419-8D81-F95719369A16}"/>
    <cellStyle name="Percent 3 8 9 2 3 2 2" xfId="56522" xr:uid="{D3E99269-38AF-43B3-BEA5-7A4B18F95D39}"/>
    <cellStyle name="Percent 3 8 9 2 3 3" xfId="56523" xr:uid="{3C392F74-61CD-459E-B736-64D68CEA33E5}"/>
    <cellStyle name="Percent 3 8 9 2 3 4" xfId="56521" xr:uid="{07FE47B4-1DA7-4F55-8A97-3C0B7B6D1A4D}"/>
    <cellStyle name="Percent 3 8 9 2 4" xfId="35717" xr:uid="{29C14B9D-11FC-44E3-98DC-C045CB3F1D31}"/>
    <cellStyle name="Percent 3 8 9 2 4 2" xfId="56524" xr:uid="{35D274ED-1E9A-4D88-83FE-9FF5160FEA44}"/>
    <cellStyle name="Percent 3 8 9 2 5" xfId="35718" xr:uid="{0858A384-128A-48AD-B359-EE22FC3258D8}"/>
    <cellStyle name="Percent 3 8 9 2 5 2" xfId="56525" xr:uid="{83FF8705-BD4D-4FBA-9493-A79A7B141652}"/>
    <cellStyle name="Percent 3 8 9 2 6" xfId="56526" xr:uid="{6BF67FE8-6179-47F0-B187-0190D95B2BFA}"/>
    <cellStyle name="Percent 3 8 9 2 7" xfId="56517" xr:uid="{1E7DE4D3-A5A6-4F87-BB25-E17228F5DC32}"/>
    <cellStyle name="Percent 3 8 9 2 8" xfId="35712" xr:uid="{1B715525-9C28-45B7-BB5D-8C1FF74E82DD}"/>
    <cellStyle name="Percent 3 8 9 3" xfId="13485" xr:uid="{6D559CEF-3C0C-468F-A074-190BEAA5E580}"/>
    <cellStyle name="Percent 3 8 9 3 2" xfId="35720" xr:uid="{06CE19D9-8B6F-44FF-9FCB-3525AC74B61D}"/>
    <cellStyle name="Percent 3 8 9 3 2 2" xfId="35721" xr:uid="{39BC7E83-8BA5-4ABB-90EC-BDA00E4A3E6A}"/>
    <cellStyle name="Percent 3 8 9 3 2 2 2" xfId="56529" xr:uid="{177D12F2-4097-4043-AA4B-246AD47B7D4D}"/>
    <cellStyle name="Percent 3 8 9 3 2 3" xfId="56530" xr:uid="{93424B77-8D0E-489C-88B9-2E01E7FD951A}"/>
    <cellStyle name="Percent 3 8 9 3 2 4" xfId="56528" xr:uid="{113477D3-C1F4-4F10-B08D-2EA54234C54E}"/>
    <cellStyle name="Percent 3 8 9 3 3" xfId="35722" xr:uid="{8FF45B69-F280-453F-A277-1DDBD971A212}"/>
    <cellStyle name="Percent 3 8 9 3 3 2" xfId="35723" xr:uid="{954A839C-4F68-4F04-8AA1-F8CFEF8ED1BA}"/>
    <cellStyle name="Percent 3 8 9 3 3 2 2" xfId="56532" xr:uid="{9BA70EB3-0BD5-4B17-B45B-44E26E04868F}"/>
    <cellStyle name="Percent 3 8 9 3 3 3" xfId="56533" xr:uid="{B646402E-7831-4E7C-8C60-B737235B51EA}"/>
    <cellStyle name="Percent 3 8 9 3 3 4" xfId="56531" xr:uid="{E5B7BE20-F5E5-4299-A62E-F759A9D8E89A}"/>
    <cellStyle name="Percent 3 8 9 3 4" xfId="35724" xr:uid="{7372FA1F-ACD3-4155-9D02-471D0C4BA36A}"/>
    <cellStyle name="Percent 3 8 9 3 4 2" xfId="56534" xr:uid="{19755807-72C4-4BC6-97B5-47E1B007799F}"/>
    <cellStyle name="Percent 3 8 9 3 5" xfId="56535" xr:uid="{7BF5561D-BC45-4395-BBBD-44B3022211EE}"/>
    <cellStyle name="Percent 3 8 9 3 6" xfId="56527" xr:uid="{5BE0C726-BC1C-4A1E-8344-6946269D3B02}"/>
    <cellStyle name="Percent 3 8 9 3 7" xfId="35719" xr:uid="{4DF04B0F-DCA0-4BC8-9EF8-6271184AB622}"/>
    <cellStyle name="Percent 3 8 9 4" xfId="13486" xr:uid="{FA59B93E-E68F-4831-B0BD-E20DB5CCCA61}"/>
    <cellStyle name="Percent 3 8 9 4 2" xfId="35726" xr:uid="{0DDE2210-B2BD-40C7-B1B3-5BFE74119B58}"/>
    <cellStyle name="Percent 3 8 9 4 2 2" xfId="35727" xr:uid="{2F3716DF-D065-4099-81A5-CBA65D6DCB69}"/>
    <cellStyle name="Percent 3 8 9 4 2 2 2" xfId="56538" xr:uid="{46BCF9D6-D85A-4EEB-9387-787B8930C677}"/>
    <cellStyle name="Percent 3 8 9 4 2 3" xfId="56539" xr:uid="{3912D758-5170-4509-9EBD-D0790B14D331}"/>
    <cellStyle name="Percent 3 8 9 4 2 4" xfId="56537" xr:uid="{77F97DA3-0972-4DC1-B95B-EB4040C2D693}"/>
    <cellStyle name="Percent 3 8 9 4 3" xfId="35728" xr:uid="{E523D673-2900-45E7-81E5-5A229916C237}"/>
    <cellStyle name="Percent 3 8 9 4 3 2" xfId="35729" xr:uid="{C40DE4F2-FCFD-4F44-83D0-ED1919A6C03E}"/>
    <cellStyle name="Percent 3 8 9 4 3 2 2" xfId="56541" xr:uid="{ED281CB4-3318-4903-9F40-8A86D81D01CE}"/>
    <cellStyle name="Percent 3 8 9 4 3 3" xfId="56542" xr:uid="{8443937C-ADC4-4BDA-A97A-BCFD479B8867}"/>
    <cellStyle name="Percent 3 8 9 4 3 4" xfId="56540" xr:uid="{894576AF-5E5E-4F85-8DDD-D28ADD39156F}"/>
    <cellStyle name="Percent 3 8 9 4 4" xfId="35730" xr:uid="{533684DA-C2D3-4A6D-8C32-488B6E406273}"/>
    <cellStyle name="Percent 3 8 9 4 4 2" xfId="56543" xr:uid="{B6AB9A84-C882-42AB-81B6-D83CCBF82ECE}"/>
    <cellStyle name="Percent 3 8 9 4 5" xfId="56544" xr:uid="{5BEF71B9-56B3-4389-8B55-79AEFC469EA2}"/>
    <cellStyle name="Percent 3 8 9 4 6" xfId="56536" xr:uid="{4EF87EA6-D1BE-47B8-883F-D852088BC40F}"/>
    <cellStyle name="Percent 3 8 9 4 7" xfId="35725" xr:uid="{5D8F1292-603E-4D22-A510-D829AED98B22}"/>
    <cellStyle name="Percent 3 8 9 5" xfId="13487" xr:uid="{2D0CA3B8-9184-41E2-8EE1-21F35684F37E}"/>
    <cellStyle name="Percent 3 8 9 5 2" xfId="35732" xr:uid="{05B07D49-6901-4163-B98F-645F37D3FFBD}"/>
    <cellStyle name="Percent 3 8 9 5 2 2" xfId="35733" xr:uid="{17A15999-A3ED-44A9-A702-97A3A0922A4C}"/>
    <cellStyle name="Percent 3 8 9 5 2 2 2" xfId="56547" xr:uid="{CD8C20B0-92E8-41C9-99F5-3AF67131CEE4}"/>
    <cellStyle name="Percent 3 8 9 5 2 3" xfId="56548" xr:uid="{52E61327-9EE2-482A-8D2D-DFC81180F403}"/>
    <cellStyle name="Percent 3 8 9 5 2 4" xfId="56546" xr:uid="{7BA5AC3B-E3EA-4C5C-8EEA-D70CC0275775}"/>
    <cellStyle name="Percent 3 8 9 5 3" xfId="35734" xr:uid="{E9A1525A-A54D-4093-956C-18C41398520E}"/>
    <cellStyle name="Percent 3 8 9 5 3 2" xfId="35735" xr:uid="{F691DE31-FDBD-4F21-BAE5-FE056829AECF}"/>
    <cellStyle name="Percent 3 8 9 5 3 2 2" xfId="56550" xr:uid="{9ECBAD71-1D45-4403-8808-70C74175894A}"/>
    <cellStyle name="Percent 3 8 9 5 3 3" xfId="56551" xr:uid="{39F91B8F-0081-4F41-904A-0D200A79B14C}"/>
    <cellStyle name="Percent 3 8 9 5 3 4" xfId="56549" xr:uid="{53C83E42-E7A5-4555-A7C9-E8F112BAED5B}"/>
    <cellStyle name="Percent 3 8 9 5 4" xfId="35736" xr:uid="{A70B2F7B-9BC7-4EE3-9467-21B86207D6AC}"/>
    <cellStyle name="Percent 3 8 9 5 4 2" xfId="35737" xr:uid="{C44ADF6B-BD0F-42E2-9108-BCAE4D3E1387}"/>
    <cellStyle name="Percent 3 8 9 5 4 2 2" xfId="56553" xr:uid="{9A1E563F-94CB-410E-A08F-85DFBEF3AA23}"/>
    <cellStyle name="Percent 3 8 9 5 4 3" xfId="56554" xr:uid="{297A0177-D9D2-4809-AA60-0D877B287606}"/>
    <cellStyle name="Percent 3 8 9 5 4 4" xfId="56552" xr:uid="{123BC3A2-B41C-4F57-93D5-E0FC785A82B5}"/>
    <cellStyle name="Percent 3 8 9 5 5" xfId="35738" xr:uid="{4F087E59-2A34-428E-AE51-027E3E9BDDA5}"/>
    <cellStyle name="Percent 3 8 9 5 5 2" xfId="56555" xr:uid="{65B64493-2221-481B-A0E9-3B85C34ECAE7}"/>
    <cellStyle name="Percent 3 8 9 5 6" xfId="56556" xr:uid="{7A52F0EE-0EE4-4183-8794-E475A600D732}"/>
    <cellStyle name="Percent 3 8 9 5 7" xfId="56545" xr:uid="{25258873-E39C-4857-B635-45680C19B597}"/>
    <cellStyle name="Percent 3 8 9 5 8" xfId="35731" xr:uid="{AEFA7357-2E30-483C-B95F-81179D442109}"/>
    <cellStyle name="Percent 3 8 9 6" xfId="13488" xr:uid="{3D3B717D-2F0B-4211-A9B1-93A2F3CC43AC}"/>
    <cellStyle name="Percent 3 8 9 6 2" xfId="35740" xr:uid="{39743550-B08D-43CC-BCF4-644158A5FCF0}"/>
    <cellStyle name="Percent 3 8 9 6 2 2" xfId="35741" xr:uid="{86E56C7D-C3A9-4C03-8065-B79D4F7FD766}"/>
    <cellStyle name="Percent 3 8 9 6 2 2 2" xfId="56559" xr:uid="{8C94FAC3-F68E-47DB-B479-E3DB98FCFC19}"/>
    <cellStyle name="Percent 3 8 9 6 2 3" xfId="56560" xr:uid="{5B5072E1-43CC-41FE-94FB-453FEFBE216B}"/>
    <cellStyle name="Percent 3 8 9 6 2 4" xfId="56558" xr:uid="{76F64470-9AED-4026-9FC7-5FF1E7ED10EA}"/>
    <cellStyle name="Percent 3 8 9 6 3" xfId="35742" xr:uid="{C4665FE0-31F9-4121-BCBA-03A787901317}"/>
    <cellStyle name="Percent 3 8 9 6 3 2" xfId="35743" xr:uid="{4F2EFA73-06FF-47B3-ACC6-C751034803EA}"/>
    <cellStyle name="Percent 3 8 9 6 3 2 2" xfId="56562" xr:uid="{2DA24F05-7FB4-469F-98D8-3452B4AD5B2A}"/>
    <cellStyle name="Percent 3 8 9 6 3 3" xfId="56563" xr:uid="{F220C944-5B28-4148-8AE5-060066D5FC80}"/>
    <cellStyle name="Percent 3 8 9 6 3 4" xfId="56561" xr:uid="{44F95B2D-6125-4FAD-9B6C-A333C959F312}"/>
    <cellStyle name="Percent 3 8 9 6 4" xfId="35744" xr:uid="{EC2F4B52-DFF8-47FC-9874-2F013C87C3CF}"/>
    <cellStyle name="Percent 3 8 9 6 4 2" xfId="56564" xr:uid="{903A801D-3319-4509-B468-E8750E80A8A3}"/>
    <cellStyle name="Percent 3 8 9 6 5" xfId="56565" xr:uid="{A8B5247D-626D-4C85-BEEC-382F6EEFEF51}"/>
    <cellStyle name="Percent 3 8 9 6 6" xfId="56557" xr:uid="{CC384359-BC10-467F-B3F1-9D7E5D2FCB1E}"/>
    <cellStyle name="Percent 3 8 9 6 7" xfId="35739" xr:uid="{55B20616-5358-4907-91C4-7730EAC3D075}"/>
    <cellStyle name="Percent 3 8 9 7" xfId="15942" xr:uid="{E3A337F4-DFA2-4CD2-A592-9CAE709A7522}"/>
    <cellStyle name="Percent 3 8 9 7 2" xfId="35746" xr:uid="{E484752C-3509-48DA-A891-7A98B0C3233B}"/>
    <cellStyle name="Percent 3 8 9 7 2 2" xfId="56567" xr:uid="{A8A9F696-8C67-4A51-9994-A2FC16DBD726}"/>
    <cellStyle name="Percent 3 8 9 7 3" xfId="56568" xr:uid="{F22F2ED5-12B9-4666-9687-B7054896FCA8}"/>
    <cellStyle name="Percent 3 8 9 7 4" xfId="56566" xr:uid="{D19FB404-967D-4EE1-BA3C-7E23838789F2}"/>
    <cellStyle name="Percent 3 8 9 7 5" xfId="35745" xr:uid="{590B9265-91D1-4E9A-8A50-E5A7BE33E5CE}"/>
    <cellStyle name="Percent 3 8 9 8" xfId="15431" xr:uid="{96085C5D-68A6-4589-89E5-ABE837B6576F}"/>
    <cellStyle name="Percent 3 8 9 8 2" xfId="35748" xr:uid="{08571C21-FD6B-45FE-838D-FA80FE067997}"/>
    <cellStyle name="Percent 3 8 9 8 2 2" xfId="56570" xr:uid="{E19736C9-D4B5-43E5-92F8-79B15216A8BA}"/>
    <cellStyle name="Percent 3 8 9 8 3" xfId="56571" xr:uid="{8623251C-37AF-4666-A6ED-60F2F550AF0D}"/>
    <cellStyle name="Percent 3 8 9 8 4" xfId="56569" xr:uid="{911646EA-0DF8-4C96-BED9-0C6912804A58}"/>
    <cellStyle name="Percent 3 8 9 8 5" xfId="35747" xr:uid="{F2EA6006-EA29-4BDC-966E-2F9D4D888467}"/>
    <cellStyle name="Percent 3 8 9 9" xfId="11969" xr:uid="{B1E1743B-73E0-456D-BC40-ED3BAD48F17F}"/>
    <cellStyle name="Percent 3 8 9 9 2" xfId="35750" xr:uid="{473450FC-5F91-4DE3-8123-DD0585DDE06B}"/>
    <cellStyle name="Percent 3 8 9 9 2 2" xfId="56573" xr:uid="{193FE8CE-D925-4416-8F58-66AC88F3FF7D}"/>
    <cellStyle name="Percent 3 8 9 9 3" xfId="56574" xr:uid="{6461308B-A1A2-46FB-B379-14409E4622FA}"/>
    <cellStyle name="Percent 3 8 9 9 4" xfId="56572" xr:uid="{672F692B-19A3-4A5F-8BA1-3DC040BF241A}"/>
    <cellStyle name="Percent 3 8 9 9 5" xfId="35749" xr:uid="{FBF32DCF-DBC4-45FE-A5AB-95269149D240}"/>
    <cellStyle name="Percent 3 9" xfId="2874" xr:uid="{0C19A2B1-C874-4655-8875-647F9A269048}"/>
    <cellStyle name="Percent 3 9 10" xfId="7006" xr:uid="{26A87FCB-AB27-42E3-87F1-D4F573F969BB}"/>
    <cellStyle name="Percent 3 9 10 10" xfId="35753" xr:uid="{36E87DE4-7934-42A5-9B1F-A4168AC9DA92}"/>
    <cellStyle name="Percent 3 9 10 10 2" xfId="56577" xr:uid="{B9C2DDAC-AB2B-479F-A17A-79BFDA8BDB63}"/>
    <cellStyle name="Percent 3 9 10 11" xfId="35754" xr:uid="{030421C1-BD62-4B09-88ED-904B8648E0E5}"/>
    <cellStyle name="Percent 3 9 10 11 2" xfId="56578" xr:uid="{3E588895-8407-40BD-97C8-92CF4EBD6EDE}"/>
    <cellStyle name="Percent 3 9 10 12" xfId="35752" xr:uid="{37957A4C-247D-4D36-94CA-9016A3726EE3}"/>
    <cellStyle name="Percent 3 9 10 12 2" xfId="56579" xr:uid="{90A9338A-2F22-4B16-A6D9-9D0BB54D276D}"/>
    <cellStyle name="Percent 3 9 10 13" xfId="56580" xr:uid="{B4C97607-62F9-49FC-87A6-AD95AD45A55D}"/>
    <cellStyle name="Percent 3 9 10 14" xfId="56581" xr:uid="{08F94240-5A10-49CE-AC17-C4510B44BB84}"/>
    <cellStyle name="Percent 3 9 10 15" xfId="56582" xr:uid="{E37405EE-37D3-41D4-AFDB-42F11A479470}"/>
    <cellStyle name="Percent 3 9 10 16" xfId="56576" xr:uid="{F5E94E10-D927-4DFD-9D54-FF5C37CEF1E3}"/>
    <cellStyle name="Percent 3 9 10 2" xfId="13489" xr:uid="{591B5EBE-EF6E-45F7-8019-667CBB904445}"/>
    <cellStyle name="Percent 3 9 10 2 2" xfId="35756" xr:uid="{86657A6E-8076-418B-854E-F45AD55931A9}"/>
    <cellStyle name="Percent 3 9 10 2 2 2" xfId="35757" xr:uid="{D7FCE922-4FDC-469B-9183-4BAA21AEF85E}"/>
    <cellStyle name="Percent 3 9 10 2 2 2 2" xfId="56585" xr:uid="{E5693EC7-6A55-4270-9098-4034E9D1240B}"/>
    <cellStyle name="Percent 3 9 10 2 2 3" xfId="56586" xr:uid="{45344FE6-4776-4937-BF68-9ED2CB7CC389}"/>
    <cellStyle name="Percent 3 9 10 2 2 4" xfId="56584" xr:uid="{087A07EA-12A3-40B3-BDF9-75199DBCE94B}"/>
    <cellStyle name="Percent 3 9 10 2 3" xfId="35758" xr:uid="{2F85552B-D715-4A30-9F49-DEE176FF8713}"/>
    <cellStyle name="Percent 3 9 10 2 3 2" xfId="35759" xr:uid="{120E9946-13E4-4B45-AB82-A92D71E219EF}"/>
    <cellStyle name="Percent 3 9 10 2 3 2 2" xfId="56588" xr:uid="{D91BD90B-DA6A-40B7-AB27-4C69596E173E}"/>
    <cellStyle name="Percent 3 9 10 2 3 3" xfId="56589" xr:uid="{7E3FE72D-E228-41E3-ACB2-06929C415973}"/>
    <cellStyle name="Percent 3 9 10 2 3 4" xfId="56587" xr:uid="{BABCFC78-E2CA-467E-B0D0-719CA8026AA5}"/>
    <cellStyle name="Percent 3 9 10 2 4" xfId="35760" xr:uid="{726FC878-35FC-45B2-82C7-424B28FB37C7}"/>
    <cellStyle name="Percent 3 9 10 2 4 2" xfId="56590" xr:uid="{FEB5EEA9-35D9-48BF-9976-EED867045173}"/>
    <cellStyle name="Percent 3 9 10 2 5" xfId="35761" xr:uid="{B0793233-918E-4DA2-BEB3-003EF90361F9}"/>
    <cellStyle name="Percent 3 9 10 2 5 2" xfId="56591" xr:uid="{EE01C296-F22D-44EE-AFE1-43EA315526AA}"/>
    <cellStyle name="Percent 3 9 10 2 6" xfId="56592" xr:uid="{F3EBB88D-61FE-46B0-8F4C-678998A4B8B5}"/>
    <cellStyle name="Percent 3 9 10 2 7" xfId="56583" xr:uid="{DC6B5A28-729C-4914-85FC-F47F9F2B7CE9}"/>
    <cellStyle name="Percent 3 9 10 2 8" xfId="35755" xr:uid="{B1A8808C-5214-4D6D-BE8F-F118264378AF}"/>
    <cellStyle name="Percent 3 9 10 3" xfId="13490" xr:uid="{852CD231-5921-4223-B7DF-30158FECAE96}"/>
    <cellStyle name="Percent 3 9 10 3 2" xfId="35763" xr:uid="{920E0E08-E0A2-48E1-B10B-0D35168B9C61}"/>
    <cellStyle name="Percent 3 9 10 3 2 2" xfId="35764" xr:uid="{89ECA0DA-C674-459D-86C4-823D350EEEEF}"/>
    <cellStyle name="Percent 3 9 10 3 2 2 2" xfId="56595" xr:uid="{D639A167-3469-460C-8AA6-698BAEE8CCA3}"/>
    <cellStyle name="Percent 3 9 10 3 2 3" xfId="56596" xr:uid="{FED682A4-FFCF-42CA-81C5-0B4A2EFAF450}"/>
    <cellStyle name="Percent 3 9 10 3 2 4" xfId="56594" xr:uid="{98D51DC1-FBD2-4262-BD22-B061BDFFB1B4}"/>
    <cellStyle name="Percent 3 9 10 3 3" xfId="35765" xr:uid="{34E96A09-8A1C-46A7-B8F8-3B6985E11B55}"/>
    <cellStyle name="Percent 3 9 10 3 3 2" xfId="35766" xr:uid="{EF5C943E-D044-43BC-9B64-9B3018EAEFE7}"/>
    <cellStyle name="Percent 3 9 10 3 3 2 2" xfId="56598" xr:uid="{16DE5213-8BCA-4D91-AD6D-D95A362CA792}"/>
    <cellStyle name="Percent 3 9 10 3 3 3" xfId="56599" xr:uid="{21EE38B8-06F6-4194-BE36-663C940D68AA}"/>
    <cellStyle name="Percent 3 9 10 3 3 4" xfId="56597" xr:uid="{F1562A44-509B-4B57-8D7D-FC25DA397D24}"/>
    <cellStyle name="Percent 3 9 10 3 4" xfId="35767" xr:uid="{7BD12690-3095-43A1-AB1F-86E32DA958F0}"/>
    <cellStyle name="Percent 3 9 10 3 4 2" xfId="56600" xr:uid="{D4ADC030-A9AC-4995-8947-FFA87CFC7E92}"/>
    <cellStyle name="Percent 3 9 10 3 5" xfId="56601" xr:uid="{AD57BFD7-1DFE-452C-AA40-07D8CD324696}"/>
    <cellStyle name="Percent 3 9 10 3 6" xfId="56593" xr:uid="{C3A6B5E1-6802-4F1A-BAC2-92AF186C3174}"/>
    <cellStyle name="Percent 3 9 10 3 7" xfId="35762" xr:uid="{4F4D167E-7C69-445A-A600-CD1406A691ED}"/>
    <cellStyle name="Percent 3 9 10 4" xfId="13491" xr:uid="{A73EA731-9F34-4814-83AD-4F2683321210}"/>
    <cellStyle name="Percent 3 9 10 4 2" xfId="35769" xr:uid="{3752E84B-761F-4FE4-AFF4-0F61FA37FCA1}"/>
    <cellStyle name="Percent 3 9 10 4 2 2" xfId="35770" xr:uid="{26093314-219A-47E7-9958-1FC1FD1F5A6E}"/>
    <cellStyle name="Percent 3 9 10 4 2 2 2" xfId="56604" xr:uid="{7F4689AE-F16D-424F-9C55-D7A59535029A}"/>
    <cellStyle name="Percent 3 9 10 4 2 3" xfId="56605" xr:uid="{18B6E2E3-C1A6-4F7C-8C69-65E7C7995979}"/>
    <cellStyle name="Percent 3 9 10 4 2 4" xfId="56603" xr:uid="{B4AF70FB-A808-4865-BA4A-38C29494D4FE}"/>
    <cellStyle name="Percent 3 9 10 4 3" xfId="35771" xr:uid="{82BC4911-DA6B-4071-9DC4-84235E4DA736}"/>
    <cellStyle name="Percent 3 9 10 4 3 2" xfId="35772" xr:uid="{92ADC9B3-90AE-4F06-B2C6-EA0B8C0B6FA9}"/>
    <cellStyle name="Percent 3 9 10 4 3 2 2" xfId="56607" xr:uid="{B085840F-BC80-42A2-8947-0C6C1C858280}"/>
    <cellStyle name="Percent 3 9 10 4 3 3" xfId="56608" xr:uid="{A7CE8DE1-D865-48FE-BEDA-CE11BB0E47BE}"/>
    <cellStyle name="Percent 3 9 10 4 3 4" xfId="56606" xr:uid="{0F41A363-6742-4D44-8390-6FACEB6A60A0}"/>
    <cellStyle name="Percent 3 9 10 4 4" xfId="35773" xr:uid="{C089126C-2E9F-43B5-9ABA-77AC2DC4B977}"/>
    <cellStyle name="Percent 3 9 10 4 4 2" xfId="56609" xr:uid="{3E8285D6-A8F2-4A6A-8765-2FD96566111E}"/>
    <cellStyle name="Percent 3 9 10 4 5" xfId="56610" xr:uid="{01DE64CF-7834-4A51-8D22-A6CE652D96A7}"/>
    <cellStyle name="Percent 3 9 10 4 6" xfId="56602" xr:uid="{381141F9-9AB0-415A-92C3-C7D7BD8C8705}"/>
    <cellStyle name="Percent 3 9 10 4 7" xfId="35768" xr:uid="{818F322A-910F-4CFC-AEC3-13122142024B}"/>
    <cellStyle name="Percent 3 9 10 5" xfId="13492" xr:uid="{E1F5E1E2-264B-427A-9C5C-10A1A3A7D735}"/>
    <cellStyle name="Percent 3 9 10 5 2" xfId="35775" xr:uid="{BCE497D5-A0EF-4A23-8CD7-5C4AD21EB732}"/>
    <cellStyle name="Percent 3 9 10 5 2 2" xfId="35776" xr:uid="{7ECD1F6F-CB84-40DB-8F44-BF359A91D398}"/>
    <cellStyle name="Percent 3 9 10 5 2 2 2" xfId="56613" xr:uid="{96639F77-2DA6-4EE3-A141-6C4757467F6E}"/>
    <cellStyle name="Percent 3 9 10 5 2 3" xfId="56614" xr:uid="{EFF42FEA-BC1A-4EF7-96DA-00857415F196}"/>
    <cellStyle name="Percent 3 9 10 5 2 4" xfId="56612" xr:uid="{F0D82B1F-CD95-41F1-8074-6D18D29A7568}"/>
    <cellStyle name="Percent 3 9 10 5 3" xfId="35777" xr:uid="{90A3C1D7-9254-4234-9417-04063A736006}"/>
    <cellStyle name="Percent 3 9 10 5 3 2" xfId="35778" xr:uid="{0CC91E45-7E33-4878-8AFD-BE3E6323BBC4}"/>
    <cellStyle name="Percent 3 9 10 5 3 2 2" xfId="56616" xr:uid="{6015546D-427B-47DD-B610-BCC1D497B775}"/>
    <cellStyle name="Percent 3 9 10 5 3 3" xfId="56617" xr:uid="{99F2BC9D-0B90-4620-95F7-E264D2C1F85D}"/>
    <cellStyle name="Percent 3 9 10 5 3 4" xfId="56615" xr:uid="{7E08B061-CC9D-4896-BDDB-EC995CB4E15E}"/>
    <cellStyle name="Percent 3 9 10 5 4" xfId="35779" xr:uid="{1C6539A6-9770-41D0-9E51-EF2F4554AF13}"/>
    <cellStyle name="Percent 3 9 10 5 4 2" xfId="35780" xr:uid="{23818F91-8991-4880-A30B-EC8EBCB88457}"/>
    <cellStyle name="Percent 3 9 10 5 4 2 2" xfId="56619" xr:uid="{DAB2CDB2-F459-4B62-8E46-A8E886B84C91}"/>
    <cellStyle name="Percent 3 9 10 5 4 3" xfId="56620" xr:uid="{A1428AD1-93CA-4C2A-B697-843C02052E99}"/>
    <cellStyle name="Percent 3 9 10 5 4 4" xfId="56618" xr:uid="{D8419096-9A24-489E-BADE-A289A6590EF2}"/>
    <cellStyle name="Percent 3 9 10 5 5" xfId="35781" xr:uid="{D74F3CDA-94CD-44F4-BCEE-94E388F5A778}"/>
    <cellStyle name="Percent 3 9 10 5 5 2" xfId="56621" xr:uid="{9FFDBA97-4170-43F0-8539-C067098A6CA1}"/>
    <cellStyle name="Percent 3 9 10 5 6" xfId="56622" xr:uid="{E53BE028-1943-44FD-983A-A993983A05F1}"/>
    <cellStyle name="Percent 3 9 10 5 7" xfId="56611" xr:uid="{0AC9D286-B612-447F-A529-E1B672850EE1}"/>
    <cellStyle name="Percent 3 9 10 5 8" xfId="35774" xr:uid="{E26FE41E-72F8-4BD0-B652-563CE1E8BAF9}"/>
    <cellStyle name="Percent 3 9 10 6" xfId="13493" xr:uid="{E7B39E01-49B1-41C2-A355-1548661DF07C}"/>
    <cellStyle name="Percent 3 9 10 6 2" xfId="35783" xr:uid="{21354F3F-57EB-46D3-8EB5-3FF10BDF0C98}"/>
    <cellStyle name="Percent 3 9 10 6 2 2" xfId="35784" xr:uid="{9A6AE4E6-25EC-46BD-B79E-7EA9F70E4D73}"/>
    <cellStyle name="Percent 3 9 10 6 2 2 2" xfId="56625" xr:uid="{5E9487BF-712F-42A5-8C5E-0175D31A1550}"/>
    <cellStyle name="Percent 3 9 10 6 2 3" xfId="56626" xr:uid="{BC4C56DB-3647-410B-8DE6-E75F8CBC647D}"/>
    <cellStyle name="Percent 3 9 10 6 2 4" xfId="56624" xr:uid="{7A847119-CB1A-4AD4-BFF2-E724DEFBB571}"/>
    <cellStyle name="Percent 3 9 10 6 3" xfId="35785" xr:uid="{E1C97D7E-A7C5-4FE4-A8B7-9427FFC10D5B}"/>
    <cellStyle name="Percent 3 9 10 6 3 2" xfId="35786" xr:uid="{311C08E5-99D9-4028-A5BF-2CE7C9F43BDF}"/>
    <cellStyle name="Percent 3 9 10 6 3 2 2" xfId="56628" xr:uid="{EBA2662C-DE80-453F-BB69-160B18B611FD}"/>
    <cellStyle name="Percent 3 9 10 6 3 3" xfId="56629" xr:uid="{FE9CCD45-4D86-4409-9393-71031E8519CE}"/>
    <cellStyle name="Percent 3 9 10 6 3 4" xfId="56627" xr:uid="{6E615021-C129-469A-BD07-77DFF9B4FF00}"/>
    <cellStyle name="Percent 3 9 10 6 4" xfId="35787" xr:uid="{C95DD31B-E5E7-403F-98E5-9111C3214FDB}"/>
    <cellStyle name="Percent 3 9 10 6 4 2" xfId="56630" xr:uid="{7BFE20A8-E719-423E-A347-6DECA24725B6}"/>
    <cellStyle name="Percent 3 9 10 6 5" xfId="56631" xr:uid="{5EFE9E2C-F3F6-4BFA-9EE3-0B26FFEBBCCB}"/>
    <cellStyle name="Percent 3 9 10 6 6" xfId="56623" xr:uid="{2F10FD84-E6CF-49F1-8323-34D52E6F53FA}"/>
    <cellStyle name="Percent 3 9 10 6 7" xfId="35782" xr:uid="{5C35A039-3751-4A02-979D-C7215CDA2D72}"/>
    <cellStyle name="Percent 3 9 10 7" xfId="15944" xr:uid="{BFAD3FC2-BF25-4F94-BFC6-96DDCA511B50}"/>
    <cellStyle name="Percent 3 9 10 7 2" xfId="35789" xr:uid="{319EAD58-D8DF-410E-AE25-6B47C1FFCCCB}"/>
    <cellStyle name="Percent 3 9 10 7 2 2" xfId="56633" xr:uid="{0A1199B6-498C-4477-810A-7CEE2710519B}"/>
    <cellStyle name="Percent 3 9 10 7 3" xfId="56634" xr:uid="{108A500C-46E3-421D-A8D1-254BEA5B3183}"/>
    <cellStyle name="Percent 3 9 10 7 4" xfId="56632" xr:uid="{B51FAABE-29C4-4978-8603-81B6A190ED5A}"/>
    <cellStyle name="Percent 3 9 10 7 5" xfId="35788" xr:uid="{DEE6732F-7B55-45EC-986B-8B498B142DC1}"/>
    <cellStyle name="Percent 3 9 10 8" xfId="15549" xr:uid="{C8B7E159-4979-4E85-B685-526DB881BBA0}"/>
    <cellStyle name="Percent 3 9 10 8 2" xfId="35791" xr:uid="{433F63A7-D901-4738-BC28-6B080B27DDF9}"/>
    <cellStyle name="Percent 3 9 10 8 2 2" xfId="56636" xr:uid="{A02CAF77-41C3-44D6-A33C-F8335AEB9B1B}"/>
    <cellStyle name="Percent 3 9 10 8 3" xfId="56637" xr:uid="{1004D3D3-8B4A-4D06-8843-1EBAE2BAF61B}"/>
    <cellStyle name="Percent 3 9 10 8 4" xfId="56635" xr:uid="{ED8AB83D-AA16-452E-A36C-251E40148E6D}"/>
    <cellStyle name="Percent 3 9 10 8 5" xfId="35790" xr:uid="{C69F4DA4-DA71-4AFC-8979-A75C25B2940C}"/>
    <cellStyle name="Percent 3 9 10 9" xfId="11971" xr:uid="{E2A63A54-610A-4521-ADFE-AB7DBAF8820C}"/>
    <cellStyle name="Percent 3 9 10 9 2" xfId="35793" xr:uid="{D01AA3A2-0F35-4F10-9196-24106F4A8617}"/>
    <cellStyle name="Percent 3 9 10 9 2 2" xfId="56639" xr:uid="{B643B275-C50C-45A1-AB8B-91169B8D80DD}"/>
    <cellStyle name="Percent 3 9 10 9 3" xfId="56640" xr:uid="{D99B2E2B-6B9E-4AED-9B0B-6BA69AA88E8B}"/>
    <cellStyle name="Percent 3 9 10 9 4" xfId="56638" xr:uid="{C6470D54-C850-4738-8CC4-7082A3C31A4C}"/>
    <cellStyle name="Percent 3 9 10 9 5" xfId="35792" xr:uid="{5AFA8807-DA1D-4925-985C-454105F7FD6D}"/>
    <cellStyle name="Percent 3 9 11" xfId="7007" xr:uid="{F7870DDF-BFBB-4819-92FB-57B25D89E12F}"/>
    <cellStyle name="Percent 3 9 11 10" xfId="35795" xr:uid="{F235698A-4713-4BF3-9218-048136AAE850}"/>
    <cellStyle name="Percent 3 9 11 10 2" xfId="56642" xr:uid="{059DA204-4CAD-4E18-813A-86D3EB6F94C9}"/>
    <cellStyle name="Percent 3 9 11 11" xfId="35796" xr:uid="{FDDDE70D-031C-4CF7-A683-3E3AA7C90A84}"/>
    <cellStyle name="Percent 3 9 11 11 2" xfId="56643" xr:uid="{956C6A1C-399D-49EB-B90E-0CAF552A7815}"/>
    <cellStyle name="Percent 3 9 11 12" xfId="35794" xr:uid="{A9AC3961-75EE-4728-A42F-6AE036BFE41A}"/>
    <cellStyle name="Percent 3 9 11 12 2" xfId="56644" xr:uid="{DC868B6A-CF35-49B1-BA6B-FB5FC57FA967}"/>
    <cellStyle name="Percent 3 9 11 13" xfId="56645" xr:uid="{C2BAAB9F-E734-4BC2-AEBF-2DE42EA637EA}"/>
    <cellStyle name="Percent 3 9 11 14" xfId="56646" xr:uid="{C5F91B16-C4D9-43F3-8CB4-ACF85A462B91}"/>
    <cellStyle name="Percent 3 9 11 15" xfId="56647" xr:uid="{4373B2C1-DCAB-4EA4-A0C2-4075CBFE70D8}"/>
    <cellStyle name="Percent 3 9 11 16" xfId="56641" xr:uid="{06D5430B-41DF-48A9-A8F0-3730D9245462}"/>
    <cellStyle name="Percent 3 9 11 2" xfId="13494" xr:uid="{DBCBF0D5-7134-45FF-AFC5-DA11F5A1DBEF}"/>
    <cellStyle name="Percent 3 9 11 2 2" xfId="35798" xr:uid="{EBCAA676-9476-4010-A7CA-0483E7B501C7}"/>
    <cellStyle name="Percent 3 9 11 2 2 2" xfId="35799" xr:uid="{05A06D27-03A3-47D8-80C3-70168815DF96}"/>
    <cellStyle name="Percent 3 9 11 2 2 2 2" xfId="56650" xr:uid="{50B7D6B8-91F7-4351-BD02-85ABACF9F7BD}"/>
    <cellStyle name="Percent 3 9 11 2 2 3" xfId="56651" xr:uid="{733C4876-72AB-4248-93C1-E87CDFEF30C0}"/>
    <cellStyle name="Percent 3 9 11 2 2 4" xfId="56649" xr:uid="{7DCFDCDA-2CBF-4D3F-9BE5-A3801244296A}"/>
    <cellStyle name="Percent 3 9 11 2 3" xfId="35800" xr:uid="{9222D6E1-2E6A-4EDF-8BE1-C6F9AFA3688C}"/>
    <cellStyle name="Percent 3 9 11 2 3 2" xfId="35801" xr:uid="{C877FF03-29E1-4BEE-BB0E-08018F11DDD4}"/>
    <cellStyle name="Percent 3 9 11 2 3 2 2" xfId="56653" xr:uid="{676F5F10-17F2-456E-95B9-D02B001BC44C}"/>
    <cellStyle name="Percent 3 9 11 2 3 3" xfId="56654" xr:uid="{583E257B-6E45-4D00-898E-C403CBFA0D1F}"/>
    <cellStyle name="Percent 3 9 11 2 3 4" xfId="56652" xr:uid="{F39C2090-D515-416B-8006-234B0EFEB983}"/>
    <cellStyle name="Percent 3 9 11 2 4" xfId="35802" xr:uid="{18CC3961-6598-47A0-B15C-55258AC4AA80}"/>
    <cellStyle name="Percent 3 9 11 2 4 2" xfId="56655" xr:uid="{AE614DEA-95F5-4E4C-96C7-557D0170950F}"/>
    <cellStyle name="Percent 3 9 11 2 5" xfId="35803" xr:uid="{ABA5C494-1542-4392-ADFD-04B6CEF96818}"/>
    <cellStyle name="Percent 3 9 11 2 5 2" xfId="56656" xr:uid="{F25BBFB0-1A95-48FF-AD78-9A03F54D60BB}"/>
    <cellStyle name="Percent 3 9 11 2 6" xfId="56657" xr:uid="{C1750069-E45B-4CCB-9003-9F3A0EF1A19D}"/>
    <cellStyle name="Percent 3 9 11 2 7" xfId="56648" xr:uid="{5FDD5F31-DB72-4E72-A686-04E62BD06734}"/>
    <cellStyle name="Percent 3 9 11 2 8" xfId="35797" xr:uid="{D2368371-41D6-4C23-9D71-78039EFCEF0F}"/>
    <cellStyle name="Percent 3 9 11 3" xfId="13495" xr:uid="{D791A970-F2EF-4C66-8643-FFBCA8AAFE93}"/>
    <cellStyle name="Percent 3 9 11 3 2" xfId="35805" xr:uid="{BD7C373B-D1B8-4056-8D88-81959B586D0A}"/>
    <cellStyle name="Percent 3 9 11 3 2 2" xfId="35806" xr:uid="{19AC55CE-844F-4069-90C8-EC28D63FDD75}"/>
    <cellStyle name="Percent 3 9 11 3 2 2 2" xfId="56660" xr:uid="{0AC0BB51-FA37-4CFD-98B9-D32577AFA1B1}"/>
    <cellStyle name="Percent 3 9 11 3 2 3" xfId="56661" xr:uid="{6F79C1CD-F2C4-4168-9CB4-F1547D9E81A1}"/>
    <cellStyle name="Percent 3 9 11 3 2 4" xfId="56659" xr:uid="{FAC539FB-8616-4DFC-B273-1034ED3BC422}"/>
    <cellStyle name="Percent 3 9 11 3 3" xfId="35807" xr:uid="{4AFEDEA6-1DAF-46FB-8AE4-984A646D96B9}"/>
    <cellStyle name="Percent 3 9 11 3 3 2" xfId="35808" xr:uid="{C1882876-FE5B-46E3-84B1-F42617BBB449}"/>
    <cellStyle name="Percent 3 9 11 3 3 2 2" xfId="56663" xr:uid="{94EA1065-2399-4678-B61B-CC8A0587F4D8}"/>
    <cellStyle name="Percent 3 9 11 3 3 3" xfId="56664" xr:uid="{B118207A-1DFF-4DD5-BE1C-76A100FC8E25}"/>
    <cellStyle name="Percent 3 9 11 3 3 4" xfId="56662" xr:uid="{2936C2E4-9D64-46D1-9206-B217B5D8F0FE}"/>
    <cellStyle name="Percent 3 9 11 3 4" xfId="35809" xr:uid="{5E0EC5C4-01F5-4B34-B8E0-69365F74C1DE}"/>
    <cellStyle name="Percent 3 9 11 3 4 2" xfId="56665" xr:uid="{745887E2-3986-4FF0-A372-EA74271D3046}"/>
    <cellStyle name="Percent 3 9 11 3 5" xfId="56666" xr:uid="{D76D08AA-A8D7-4A10-B4F7-F5CA505EF096}"/>
    <cellStyle name="Percent 3 9 11 3 6" xfId="56658" xr:uid="{B6938D74-3A36-47CB-BBCF-5DED52D07334}"/>
    <cellStyle name="Percent 3 9 11 3 7" xfId="35804" xr:uid="{47CB0A77-3607-406F-8F80-C8EEA31FF3B5}"/>
    <cellStyle name="Percent 3 9 11 4" xfId="13496" xr:uid="{0C50AEFF-05CF-4DAA-BA88-CA7A88614810}"/>
    <cellStyle name="Percent 3 9 11 4 2" xfId="35811" xr:uid="{0D934C60-DC58-45DD-BC6B-0FC4948D9AE5}"/>
    <cellStyle name="Percent 3 9 11 4 2 2" xfId="35812" xr:uid="{D1BC765F-8923-457E-9443-05F8F6F9CFDE}"/>
    <cellStyle name="Percent 3 9 11 4 2 2 2" xfId="56669" xr:uid="{149452D1-075A-4548-9FF7-91A396FB4F6D}"/>
    <cellStyle name="Percent 3 9 11 4 2 3" xfId="56670" xr:uid="{4B8326CA-C3B9-4D2C-A463-E2F33984BE7A}"/>
    <cellStyle name="Percent 3 9 11 4 2 4" xfId="56668" xr:uid="{9FC977E3-844B-4BD4-B21D-39A73F5FC63C}"/>
    <cellStyle name="Percent 3 9 11 4 3" xfId="35813" xr:uid="{F6031E51-F338-4A36-85E8-715B46C33D45}"/>
    <cellStyle name="Percent 3 9 11 4 3 2" xfId="35814" xr:uid="{0CF6BE3C-D5F0-4BEC-A602-BA5D3E7128D1}"/>
    <cellStyle name="Percent 3 9 11 4 3 2 2" xfId="56672" xr:uid="{C3B65336-B983-42FA-BB0C-46507CE43D38}"/>
    <cellStyle name="Percent 3 9 11 4 3 3" xfId="56673" xr:uid="{70D539FF-208E-496F-BD96-B02EAE41D3C7}"/>
    <cellStyle name="Percent 3 9 11 4 3 4" xfId="56671" xr:uid="{6BFF103A-A7E3-4695-A29E-CF172599DAC2}"/>
    <cellStyle name="Percent 3 9 11 4 4" xfId="35815" xr:uid="{3AFC62FE-0EF4-449C-A1D4-76279EC307DE}"/>
    <cellStyle name="Percent 3 9 11 4 4 2" xfId="56674" xr:uid="{15F389E1-BAED-4C28-8F25-D0B53F79EAC4}"/>
    <cellStyle name="Percent 3 9 11 4 5" xfId="56675" xr:uid="{2DCFD2AD-93EA-46F8-B2A5-2F97CA20895C}"/>
    <cellStyle name="Percent 3 9 11 4 6" xfId="56667" xr:uid="{983749AD-A97B-431E-88AA-3D6B672BD848}"/>
    <cellStyle name="Percent 3 9 11 4 7" xfId="35810" xr:uid="{B7ACF505-B0C6-4422-A20F-17E6EC0FDBC7}"/>
    <cellStyle name="Percent 3 9 11 5" xfId="13497" xr:uid="{063003F2-3FB7-43FA-9DFF-BDB1BCE558A6}"/>
    <cellStyle name="Percent 3 9 11 5 2" xfId="35817" xr:uid="{F63A87AE-44C9-43BE-8180-CF7101ABE78C}"/>
    <cellStyle name="Percent 3 9 11 5 2 2" xfId="35818" xr:uid="{E1205793-DE8B-4DB5-99B2-607A2C8D6021}"/>
    <cellStyle name="Percent 3 9 11 5 2 2 2" xfId="56678" xr:uid="{5B5ECDD8-268B-43CC-A774-F5D7DBA61FEB}"/>
    <cellStyle name="Percent 3 9 11 5 2 3" xfId="56679" xr:uid="{012D9EFF-FE92-4274-A5CA-C0B059DBBFFF}"/>
    <cellStyle name="Percent 3 9 11 5 2 4" xfId="56677" xr:uid="{BA96FA62-EE44-4EB1-84B7-E9C8ABC40751}"/>
    <cellStyle name="Percent 3 9 11 5 3" xfId="35819" xr:uid="{87B8BFCB-323F-4C49-8585-60D5A2341741}"/>
    <cellStyle name="Percent 3 9 11 5 3 2" xfId="35820" xr:uid="{821BC328-BCB0-4279-8F9F-9AE51508035A}"/>
    <cellStyle name="Percent 3 9 11 5 3 2 2" xfId="56681" xr:uid="{936841F9-A58F-4C84-881E-FDAC76257CEC}"/>
    <cellStyle name="Percent 3 9 11 5 3 3" xfId="56682" xr:uid="{53BD075E-8FAD-4021-9666-BEF6BEB809B3}"/>
    <cellStyle name="Percent 3 9 11 5 3 4" xfId="56680" xr:uid="{56F46061-18CF-465F-A10C-FF42CE740DD4}"/>
    <cellStyle name="Percent 3 9 11 5 4" xfId="35821" xr:uid="{189EF1A5-ABB4-463C-89A8-F81B619B5905}"/>
    <cellStyle name="Percent 3 9 11 5 4 2" xfId="35822" xr:uid="{01758C02-CE3E-4F40-8E02-B31C7094B66F}"/>
    <cellStyle name="Percent 3 9 11 5 4 2 2" xfId="56684" xr:uid="{F63BE16C-232E-4B82-9737-8CE00CFAAC94}"/>
    <cellStyle name="Percent 3 9 11 5 4 3" xfId="56685" xr:uid="{C58321A5-23E8-431B-93C5-9E200399AF6E}"/>
    <cellStyle name="Percent 3 9 11 5 4 4" xfId="56683" xr:uid="{57EB2C05-AC1A-4637-8769-0B2FFEC6E1AA}"/>
    <cellStyle name="Percent 3 9 11 5 5" xfId="35823" xr:uid="{89AECEF0-7608-42D6-B844-EE0A4696D02D}"/>
    <cellStyle name="Percent 3 9 11 5 5 2" xfId="56686" xr:uid="{86405143-35BF-41CB-9C47-4B2DE6599B18}"/>
    <cellStyle name="Percent 3 9 11 5 6" xfId="56687" xr:uid="{8544D4DE-B2FA-4E74-A7E1-7F58C294AA25}"/>
    <cellStyle name="Percent 3 9 11 5 7" xfId="56676" xr:uid="{32C8F745-34DA-45E4-8E9E-0991E59CD394}"/>
    <cellStyle name="Percent 3 9 11 5 8" xfId="35816" xr:uid="{2ED2F48F-930D-4E1B-92AD-8D0902A862EB}"/>
    <cellStyle name="Percent 3 9 11 6" xfId="13498" xr:uid="{C2699737-779B-4831-88B7-06A7FD3004C0}"/>
    <cellStyle name="Percent 3 9 11 6 2" xfId="35825" xr:uid="{0C4BB7C1-D0D4-4D7A-B644-FD8A2B44C60C}"/>
    <cellStyle name="Percent 3 9 11 6 2 2" xfId="35826" xr:uid="{43243D6A-EFDC-411D-811C-312BFECF609F}"/>
    <cellStyle name="Percent 3 9 11 6 2 2 2" xfId="56690" xr:uid="{06FFCE68-3E4F-4DF7-9A92-54ADE397F642}"/>
    <cellStyle name="Percent 3 9 11 6 2 3" xfId="56691" xr:uid="{7DBE39F4-20D7-4A5F-B897-6030863CBEEC}"/>
    <cellStyle name="Percent 3 9 11 6 2 4" xfId="56689" xr:uid="{0E43796D-FCD5-467B-8D24-668C3DA31AA3}"/>
    <cellStyle name="Percent 3 9 11 6 3" xfId="35827" xr:uid="{282463E2-6A56-472F-9C5F-0AB8FA1922EF}"/>
    <cellStyle name="Percent 3 9 11 6 3 2" xfId="35828" xr:uid="{F2475709-39F2-4E76-8543-57D6E3C0D6F3}"/>
    <cellStyle name="Percent 3 9 11 6 3 2 2" xfId="56693" xr:uid="{178E4658-ACDD-40D9-833C-9BEA814E2AF9}"/>
    <cellStyle name="Percent 3 9 11 6 3 3" xfId="56694" xr:uid="{6E68CE3F-D99B-4830-AA22-6865C0DBFF5E}"/>
    <cellStyle name="Percent 3 9 11 6 3 4" xfId="56692" xr:uid="{C58FEF8D-BB25-4B4E-894E-2AD0AD9D779D}"/>
    <cellStyle name="Percent 3 9 11 6 4" xfId="35829" xr:uid="{3EF54B5A-E996-4538-912A-DEC430457175}"/>
    <cellStyle name="Percent 3 9 11 6 4 2" xfId="56695" xr:uid="{975F7A48-2A7A-4381-A4B2-E7A5DD4CB7C3}"/>
    <cellStyle name="Percent 3 9 11 6 5" xfId="56696" xr:uid="{35CEB3C9-E59A-4549-9CEE-8F22844C73B1}"/>
    <cellStyle name="Percent 3 9 11 6 6" xfId="56688" xr:uid="{77B501D8-1D6C-46BA-9B93-ABBF31327DAC}"/>
    <cellStyle name="Percent 3 9 11 6 7" xfId="35824" xr:uid="{153E16E5-24E1-400D-AFC2-E44D2C37F6EB}"/>
    <cellStyle name="Percent 3 9 11 7" xfId="15945" xr:uid="{CD97E41B-9F89-4B73-8201-E6E9B60C7FE5}"/>
    <cellStyle name="Percent 3 9 11 7 2" xfId="35831" xr:uid="{4F17FC89-ECB7-4F68-AFC6-05A8DAE76036}"/>
    <cellStyle name="Percent 3 9 11 7 2 2" xfId="56698" xr:uid="{91B8370D-27D5-4226-8EAA-C3630758C096}"/>
    <cellStyle name="Percent 3 9 11 7 3" xfId="56699" xr:uid="{7C90D7E9-6A08-44B1-BAFF-003DDCBFC10D}"/>
    <cellStyle name="Percent 3 9 11 7 4" xfId="56697" xr:uid="{5C20D746-B20D-4269-A347-E6DB92014C60}"/>
    <cellStyle name="Percent 3 9 11 7 5" xfId="35830" xr:uid="{4B7923AE-840D-426F-84EF-F07957D314BC}"/>
    <cellStyle name="Percent 3 9 11 8" xfId="19514" xr:uid="{BB38015F-F08F-430A-96FC-9F48368ACD3D}"/>
    <cellStyle name="Percent 3 9 11 8 2" xfId="35833" xr:uid="{1E01D724-56B3-4000-B4F1-BF13022B7ABD}"/>
    <cellStyle name="Percent 3 9 11 8 2 2" xfId="56701" xr:uid="{9634AFCB-FA78-48A6-BECA-B2951F28F96C}"/>
    <cellStyle name="Percent 3 9 11 8 3" xfId="56702" xr:uid="{9E85B625-2F90-4779-A8E8-6A724B76994E}"/>
    <cellStyle name="Percent 3 9 11 8 4" xfId="56700" xr:uid="{52DCDE90-638B-4E6F-8E7A-5175E2E75FEB}"/>
    <cellStyle name="Percent 3 9 11 8 5" xfId="35832" xr:uid="{6ED57E53-FB1D-48B7-A1D6-18A53B7B97C7}"/>
    <cellStyle name="Percent 3 9 11 9" xfId="11972" xr:uid="{43B938BB-05F0-4B71-844D-43DFE4BDE8C1}"/>
    <cellStyle name="Percent 3 9 11 9 2" xfId="35835" xr:uid="{D5C4FC0F-EA24-4BC4-B118-7F78198D4C42}"/>
    <cellStyle name="Percent 3 9 11 9 2 2" xfId="56704" xr:uid="{9C7F813C-76E4-4A37-9B30-21BBFF5F3D1C}"/>
    <cellStyle name="Percent 3 9 11 9 3" xfId="56705" xr:uid="{9ACDC4C1-C9B0-4F88-BD96-498D726E83CA}"/>
    <cellStyle name="Percent 3 9 11 9 4" xfId="56703" xr:uid="{DF6EB9E0-0772-403D-8918-D67E6F947655}"/>
    <cellStyle name="Percent 3 9 11 9 5" xfId="35834" xr:uid="{6BCADE4F-18F5-4049-A3E2-4F70A6C50A57}"/>
    <cellStyle name="Percent 3 9 12" xfId="7008" xr:uid="{83FBE0D9-4199-4E2F-9B1B-93977A7EE76A}"/>
    <cellStyle name="Percent 3 9 12 10" xfId="35837" xr:uid="{42498616-2BBF-428B-B0C8-15B9556D82B8}"/>
    <cellStyle name="Percent 3 9 12 10 2" xfId="56707" xr:uid="{5FADD458-6F1F-49CC-B5B6-EC6AA8138CB9}"/>
    <cellStyle name="Percent 3 9 12 11" xfId="35838" xr:uid="{4E840A3D-2B77-4993-939B-E17C59CE0EEE}"/>
    <cellStyle name="Percent 3 9 12 11 2" xfId="56708" xr:uid="{F45AEE71-DB1E-4D45-9AA4-ABB796526DB4}"/>
    <cellStyle name="Percent 3 9 12 12" xfId="35836" xr:uid="{5DEA9388-EF9D-4F04-B4E9-25B06F828E8A}"/>
    <cellStyle name="Percent 3 9 12 12 2" xfId="56709" xr:uid="{8EC6C621-A340-4915-B818-85D63FF0D9BB}"/>
    <cellStyle name="Percent 3 9 12 13" xfId="56710" xr:uid="{FCBA8062-AFF1-4F68-8DD2-A549FE5CD281}"/>
    <cellStyle name="Percent 3 9 12 14" xfId="56711" xr:uid="{72A3D45E-CB3E-4AB6-9336-00713A4BB5A7}"/>
    <cellStyle name="Percent 3 9 12 15" xfId="56712" xr:uid="{34F4C3E7-D59B-49A2-B96C-0B8CF0967504}"/>
    <cellStyle name="Percent 3 9 12 16" xfId="56706" xr:uid="{62D29596-F499-4A58-82C5-5B9975C7FC6E}"/>
    <cellStyle name="Percent 3 9 12 2" xfId="13499" xr:uid="{379C15F8-2248-4E1C-A503-0E7404AB06CB}"/>
    <cellStyle name="Percent 3 9 12 2 2" xfId="35840" xr:uid="{ACB504D4-FA6E-409E-A589-325D11E28248}"/>
    <cellStyle name="Percent 3 9 12 2 2 2" xfId="35841" xr:uid="{DC127157-E7FE-4235-91AA-D69018BE173D}"/>
    <cellStyle name="Percent 3 9 12 2 2 2 2" xfId="56715" xr:uid="{20442A1C-B3E6-4980-8C3D-1447E06AC3EE}"/>
    <cellStyle name="Percent 3 9 12 2 2 3" xfId="56716" xr:uid="{CB91B33D-F1BF-4309-A4BC-07BB1E626987}"/>
    <cellStyle name="Percent 3 9 12 2 2 4" xfId="56714" xr:uid="{7C44676A-2477-469D-9994-A4D7D2357F9E}"/>
    <cellStyle name="Percent 3 9 12 2 3" xfId="35842" xr:uid="{CB6258FC-ED51-4647-AD61-E10346F4DD4E}"/>
    <cellStyle name="Percent 3 9 12 2 3 2" xfId="35843" xr:uid="{4D0F53FA-3BA8-4F5D-98BC-527BBE78F9CF}"/>
    <cellStyle name="Percent 3 9 12 2 3 2 2" xfId="56718" xr:uid="{E7A91B75-3BCD-4DEC-B238-D7CB3D218AD7}"/>
    <cellStyle name="Percent 3 9 12 2 3 3" xfId="56719" xr:uid="{D111FC87-76D7-405F-8047-76FAB9B2344C}"/>
    <cellStyle name="Percent 3 9 12 2 3 4" xfId="56717" xr:uid="{558896D3-68B9-4B3A-9EF0-C8938B0BE420}"/>
    <cellStyle name="Percent 3 9 12 2 4" xfId="35844" xr:uid="{051CA7CE-41D5-4333-AE4C-FF633731A60E}"/>
    <cellStyle name="Percent 3 9 12 2 4 2" xfId="56720" xr:uid="{02DBA0A9-C565-4B48-9A91-293B94ADCC84}"/>
    <cellStyle name="Percent 3 9 12 2 5" xfId="35845" xr:uid="{6FEFDCE9-D4C0-4FA0-80DB-FDD0485D72C9}"/>
    <cellStyle name="Percent 3 9 12 2 5 2" xfId="56721" xr:uid="{7E7E7DE5-DE23-4989-912F-68148F68657A}"/>
    <cellStyle name="Percent 3 9 12 2 6" xfId="56722" xr:uid="{DEA2FC46-382B-4029-B5B2-4F45A5B6A435}"/>
    <cellStyle name="Percent 3 9 12 2 7" xfId="56713" xr:uid="{ABD74B5C-7DFD-4EA6-BDD7-98E2277731A8}"/>
    <cellStyle name="Percent 3 9 12 2 8" xfId="35839" xr:uid="{F3068ECF-BBF3-4D3A-84DF-58C7944BD51B}"/>
    <cellStyle name="Percent 3 9 12 3" xfId="13500" xr:uid="{6570C504-33C7-4F06-91C7-F81AE3DAD225}"/>
    <cellStyle name="Percent 3 9 12 3 2" xfId="35847" xr:uid="{9E32F80F-097E-4576-8197-AA248A0FCEC7}"/>
    <cellStyle name="Percent 3 9 12 3 2 2" xfId="35848" xr:uid="{6975123D-D50D-40ED-ADAA-DF52E69DA368}"/>
    <cellStyle name="Percent 3 9 12 3 2 2 2" xfId="56725" xr:uid="{C114C890-7EF2-4EC8-9B17-7ED1EF8CA750}"/>
    <cellStyle name="Percent 3 9 12 3 2 3" xfId="56726" xr:uid="{F3DBC560-D5CB-4398-80A5-336AA6C0D3C6}"/>
    <cellStyle name="Percent 3 9 12 3 2 4" xfId="56724" xr:uid="{9D012048-1705-4F58-B68A-3FEECFF3AFAB}"/>
    <cellStyle name="Percent 3 9 12 3 3" xfId="35849" xr:uid="{9EDF5936-9F8E-4727-9ACE-79B44E806F87}"/>
    <cellStyle name="Percent 3 9 12 3 3 2" xfId="35850" xr:uid="{75B28E9F-E57F-4465-BC72-FC3E568D9C78}"/>
    <cellStyle name="Percent 3 9 12 3 3 2 2" xfId="56728" xr:uid="{566B04DE-16ED-4F24-B8D1-5B799C83EFD3}"/>
    <cellStyle name="Percent 3 9 12 3 3 3" xfId="56729" xr:uid="{06AD151F-6431-4874-B571-676EBE091DEC}"/>
    <cellStyle name="Percent 3 9 12 3 3 4" xfId="56727" xr:uid="{AA0AF3C1-B994-418C-B5BF-1FFEE11DE6F7}"/>
    <cellStyle name="Percent 3 9 12 3 4" xfId="35851" xr:uid="{70D2F823-4B47-4735-BA6F-A021BD4625F6}"/>
    <cellStyle name="Percent 3 9 12 3 4 2" xfId="56730" xr:uid="{42B5D904-1B49-42C7-BD0B-1CB72BE36EA3}"/>
    <cellStyle name="Percent 3 9 12 3 5" xfId="56731" xr:uid="{27442D69-1B84-4BF2-A713-6F7D6D14C1B0}"/>
    <cellStyle name="Percent 3 9 12 3 6" xfId="56723" xr:uid="{167B311B-01E5-4854-8D1B-4FDAE9967EDC}"/>
    <cellStyle name="Percent 3 9 12 3 7" xfId="35846" xr:uid="{61BB569B-0F69-449E-A242-7EDA6164E173}"/>
    <cellStyle name="Percent 3 9 12 4" xfId="13501" xr:uid="{E6E47A33-DA88-40B6-9CAA-0DE0758D9770}"/>
    <cellStyle name="Percent 3 9 12 4 2" xfId="35853" xr:uid="{423BE0E9-5CBD-4FC2-8067-9947D57AEF90}"/>
    <cellStyle name="Percent 3 9 12 4 2 2" xfId="35854" xr:uid="{3F3D98D1-7BC6-434E-8891-54F27886B351}"/>
    <cellStyle name="Percent 3 9 12 4 2 2 2" xfId="56734" xr:uid="{C6F373EE-9AD4-4DB6-95BA-339306B067EB}"/>
    <cellStyle name="Percent 3 9 12 4 2 3" xfId="56735" xr:uid="{17D6DBC5-BF37-4B61-A743-D2DF4435F465}"/>
    <cellStyle name="Percent 3 9 12 4 2 4" xfId="56733" xr:uid="{325DB5BC-1139-4174-BC16-F777EC4CA2DB}"/>
    <cellStyle name="Percent 3 9 12 4 3" xfId="35855" xr:uid="{828D020B-85AB-4C4B-AD57-60F43A091A79}"/>
    <cellStyle name="Percent 3 9 12 4 3 2" xfId="35856" xr:uid="{066271AB-038F-4448-B3AE-3ADCDA928E96}"/>
    <cellStyle name="Percent 3 9 12 4 3 2 2" xfId="56737" xr:uid="{17370616-C6A6-421B-874E-B2ED0A8640CB}"/>
    <cellStyle name="Percent 3 9 12 4 3 3" xfId="56738" xr:uid="{820AF6F4-D02A-4426-BEE9-6E7B017B468E}"/>
    <cellStyle name="Percent 3 9 12 4 3 4" xfId="56736" xr:uid="{9A949009-F9D7-4E71-A0BC-B19091E06633}"/>
    <cellStyle name="Percent 3 9 12 4 4" xfId="35857" xr:uid="{835ADC5C-FAF7-4C1A-AA39-09299F862E39}"/>
    <cellStyle name="Percent 3 9 12 4 4 2" xfId="56739" xr:uid="{1F57AD00-C6CF-444F-8260-EEFC79123034}"/>
    <cellStyle name="Percent 3 9 12 4 5" xfId="56740" xr:uid="{6EA7285E-C3B4-444F-93CF-28CA4AA2A96D}"/>
    <cellStyle name="Percent 3 9 12 4 6" xfId="56732" xr:uid="{F93ED89E-F89B-4103-91FF-20D357DF508C}"/>
    <cellStyle name="Percent 3 9 12 4 7" xfId="35852" xr:uid="{7AA4D64D-4563-4116-94F8-6A95C1F9142C}"/>
    <cellStyle name="Percent 3 9 12 5" xfId="13502" xr:uid="{44E4408A-33D2-4F34-802A-927EBFFB2552}"/>
    <cellStyle name="Percent 3 9 12 5 2" xfId="35859" xr:uid="{CDD6C76F-C4A7-485E-BD6E-00124A55373C}"/>
    <cellStyle name="Percent 3 9 12 5 2 2" xfId="35860" xr:uid="{F73E6A40-F297-4EF9-B81C-401FC8C6F9F6}"/>
    <cellStyle name="Percent 3 9 12 5 2 2 2" xfId="56743" xr:uid="{B41985CF-5516-4CC2-8FA6-388CCDCFFB2B}"/>
    <cellStyle name="Percent 3 9 12 5 2 3" xfId="56744" xr:uid="{61D27DF7-86A6-4109-BC7C-00A93285139D}"/>
    <cellStyle name="Percent 3 9 12 5 2 4" xfId="56742" xr:uid="{0AD1F58D-EBA4-43FA-B3E7-E1BCF948519E}"/>
    <cellStyle name="Percent 3 9 12 5 3" xfId="35861" xr:uid="{1C966634-13FB-4EDA-9E9E-BBB245473A38}"/>
    <cellStyle name="Percent 3 9 12 5 3 2" xfId="35862" xr:uid="{472E0F23-D358-405C-A90A-434CC1D60F2A}"/>
    <cellStyle name="Percent 3 9 12 5 3 2 2" xfId="56746" xr:uid="{5685B8F5-C46D-4037-A3E4-D43C43144649}"/>
    <cellStyle name="Percent 3 9 12 5 3 3" xfId="56747" xr:uid="{A5C3D29C-B477-4483-A4F7-D77F212F3FF8}"/>
    <cellStyle name="Percent 3 9 12 5 3 4" xfId="56745" xr:uid="{B8FC1992-1993-4CFC-B5AB-7D20E4A501E5}"/>
    <cellStyle name="Percent 3 9 12 5 4" xfId="35863" xr:uid="{404F01BC-B129-4A91-B836-26ABFC260911}"/>
    <cellStyle name="Percent 3 9 12 5 4 2" xfId="35864" xr:uid="{613564C0-9782-42CC-98D8-877CBBB63DAC}"/>
    <cellStyle name="Percent 3 9 12 5 4 2 2" xfId="56749" xr:uid="{0B775D0C-26D9-4247-8B64-D725D991F98F}"/>
    <cellStyle name="Percent 3 9 12 5 4 3" xfId="56750" xr:uid="{12FCA0F9-067B-49CC-BBC0-3A641E417554}"/>
    <cellStyle name="Percent 3 9 12 5 4 4" xfId="56748" xr:uid="{54482638-437D-48EA-B5AF-9196D3F17044}"/>
    <cellStyle name="Percent 3 9 12 5 5" xfId="35865" xr:uid="{45C5419D-838A-4058-B385-C4EE2045A979}"/>
    <cellStyle name="Percent 3 9 12 5 5 2" xfId="56751" xr:uid="{75C11507-2A34-4ED8-BC6B-DC94FE9F027E}"/>
    <cellStyle name="Percent 3 9 12 5 6" xfId="56752" xr:uid="{72620C32-7492-4745-AB03-27255B20A635}"/>
    <cellStyle name="Percent 3 9 12 5 7" xfId="56741" xr:uid="{E46F5E1A-E203-4D7A-8777-772780636A67}"/>
    <cellStyle name="Percent 3 9 12 5 8" xfId="35858" xr:uid="{63BC1AA3-5C36-409A-8A3B-F51AEA31F134}"/>
    <cellStyle name="Percent 3 9 12 6" xfId="13503" xr:uid="{451BF40D-9271-40DF-891D-AE851355C81E}"/>
    <cellStyle name="Percent 3 9 12 6 2" xfId="35867" xr:uid="{458EBF18-4C54-4461-962C-4BB0F3CECC16}"/>
    <cellStyle name="Percent 3 9 12 6 2 2" xfId="35868" xr:uid="{CD52576A-0B54-4765-9CD5-6838679C8AA5}"/>
    <cellStyle name="Percent 3 9 12 6 2 2 2" xfId="56755" xr:uid="{E49C6317-9414-4C91-BF01-160B27351D0B}"/>
    <cellStyle name="Percent 3 9 12 6 2 3" xfId="56756" xr:uid="{77156DF4-9B2F-47E9-8E70-5AC9FF1987B6}"/>
    <cellStyle name="Percent 3 9 12 6 2 4" xfId="56754" xr:uid="{FA31946C-10AA-491A-9FDE-9393386BF346}"/>
    <cellStyle name="Percent 3 9 12 6 3" xfId="35869" xr:uid="{DC09C4D6-6D0B-4BEA-B0CC-ABD642613549}"/>
    <cellStyle name="Percent 3 9 12 6 3 2" xfId="35870" xr:uid="{F8063A51-2707-46CC-8A3A-16913582AFBA}"/>
    <cellStyle name="Percent 3 9 12 6 3 2 2" xfId="56758" xr:uid="{5A6F4040-D158-4BAB-BD6B-B09C612F4C1F}"/>
    <cellStyle name="Percent 3 9 12 6 3 3" xfId="56759" xr:uid="{CB1218D2-6A4B-42B1-A9F1-5E6C46B803F4}"/>
    <cellStyle name="Percent 3 9 12 6 3 4" xfId="56757" xr:uid="{A507E514-CB69-4141-8399-3E610698DF36}"/>
    <cellStyle name="Percent 3 9 12 6 4" xfId="35871" xr:uid="{A19F5286-4B6A-437F-B6A1-747CE199C226}"/>
    <cellStyle name="Percent 3 9 12 6 4 2" xfId="56760" xr:uid="{ACF70EF7-16DB-49DD-9C14-A7A758875539}"/>
    <cellStyle name="Percent 3 9 12 6 5" xfId="56761" xr:uid="{E550CF35-A764-431D-BF4D-043BD70D73ED}"/>
    <cellStyle name="Percent 3 9 12 6 6" xfId="56753" xr:uid="{4ADB2392-4067-40EA-B3EF-872E9551421B}"/>
    <cellStyle name="Percent 3 9 12 6 7" xfId="35866" xr:uid="{F130802A-3B51-4125-88EE-2B0D638B262B}"/>
    <cellStyle name="Percent 3 9 12 7" xfId="15946" xr:uid="{45BB0B79-E0B6-4F5E-B180-DDAC42B8162F}"/>
    <cellStyle name="Percent 3 9 12 7 2" xfId="35873" xr:uid="{2B6E92B0-FE4E-480E-8FEA-18A8E2B0BF38}"/>
    <cellStyle name="Percent 3 9 12 7 2 2" xfId="56763" xr:uid="{4ECF29EC-F4FB-4418-9793-C664C2FB9263}"/>
    <cellStyle name="Percent 3 9 12 7 3" xfId="56764" xr:uid="{5834DEA4-0108-4DAF-B5DC-AE4857FEA5DF}"/>
    <cellStyle name="Percent 3 9 12 7 4" xfId="56762" xr:uid="{BA603BC9-370B-411D-9D10-C083AF160CC8}"/>
    <cellStyle name="Percent 3 9 12 7 5" xfId="35872" xr:uid="{1AEFE577-C14C-438C-9AE8-EEE8C62AB6E4}"/>
    <cellStyle name="Percent 3 9 12 8" xfId="15569" xr:uid="{CCD1BDD5-DBA9-4191-919F-C8EE6792CC73}"/>
    <cellStyle name="Percent 3 9 12 8 2" xfId="35875" xr:uid="{7964603A-A212-49BB-B32F-B946A95FB67B}"/>
    <cellStyle name="Percent 3 9 12 8 2 2" xfId="56766" xr:uid="{4E5FDE86-9872-4D7D-8663-7E12317DF50E}"/>
    <cellStyle name="Percent 3 9 12 8 3" xfId="56767" xr:uid="{5126C9C0-0FFA-433D-824A-B7632BF6280A}"/>
    <cellStyle name="Percent 3 9 12 8 4" xfId="56765" xr:uid="{08E2FF2D-E354-487B-B8DF-8320888964B9}"/>
    <cellStyle name="Percent 3 9 12 8 5" xfId="35874" xr:uid="{2F03F1EB-0D34-4119-8800-BA4FFF514FFD}"/>
    <cellStyle name="Percent 3 9 12 9" xfId="11973" xr:uid="{7241C637-F4B8-4C1F-A2A0-7B7A1384214B}"/>
    <cellStyle name="Percent 3 9 12 9 2" xfId="35877" xr:uid="{89670D87-02A2-4B3E-87F9-16C483F3E180}"/>
    <cellStyle name="Percent 3 9 12 9 2 2" xfId="56769" xr:uid="{7A463097-A770-4141-A15C-2AF5382D8E79}"/>
    <cellStyle name="Percent 3 9 12 9 3" xfId="56770" xr:uid="{63394B4C-C2A7-4903-87AA-DFBE8BD980EE}"/>
    <cellStyle name="Percent 3 9 12 9 4" xfId="56768" xr:uid="{C3E66C24-C38B-408B-B718-0B493C2DDF8B}"/>
    <cellStyle name="Percent 3 9 12 9 5" xfId="35876" xr:uid="{DE6A7F1A-FE2B-4382-9DF9-4B94FF480AF5}"/>
    <cellStyle name="Percent 3 9 13" xfId="7009" xr:uid="{450C18E7-CF32-414C-88E3-D074B1485F30}"/>
    <cellStyle name="Percent 3 9 13 10" xfId="35879" xr:uid="{A5F1146C-86D5-4E01-A52A-003EE5D13B27}"/>
    <cellStyle name="Percent 3 9 13 10 2" xfId="56772" xr:uid="{96242AE4-A0C9-4AA5-8F84-B9079E164A22}"/>
    <cellStyle name="Percent 3 9 13 11" xfId="35880" xr:uid="{0D77AF3A-24E3-43AD-8C05-918E108434F2}"/>
    <cellStyle name="Percent 3 9 13 11 2" xfId="56773" xr:uid="{510322E0-905B-4336-8D84-DA010F755727}"/>
    <cellStyle name="Percent 3 9 13 12" xfId="35878" xr:uid="{838EEE75-713B-4A56-8569-BF6C5FC4F2BA}"/>
    <cellStyle name="Percent 3 9 13 12 2" xfId="56774" xr:uid="{3983BC29-4A33-4E75-A767-746AED757C21}"/>
    <cellStyle name="Percent 3 9 13 13" xfId="56775" xr:uid="{E866715C-2962-453E-B801-7B91ECCB95D5}"/>
    <cellStyle name="Percent 3 9 13 14" xfId="56776" xr:uid="{0E8DC7E5-A15C-48B4-B313-A5C2DB232A75}"/>
    <cellStyle name="Percent 3 9 13 15" xfId="56777" xr:uid="{8512A69E-CD95-4F1F-BD37-00D22DFC7B9D}"/>
    <cellStyle name="Percent 3 9 13 16" xfId="56771" xr:uid="{C948CBEC-DDF3-40A5-9489-0A05ABFA91E0}"/>
    <cellStyle name="Percent 3 9 13 2" xfId="13504" xr:uid="{48612352-0074-444E-BB62-ABC276CE035D}"/>
    <cellStyle name="Percent 3 9 13 2 2" xfId="35882" xr:uid="{7463F1F9-52B1-43D8-8A8A-288878436A70}"/>
    <cellStyle name="Percent 3 9 13 2 2 2" xfId="35883" xr:uid="{0EEEF0AC-9197-4862-A6C7-445C79E13BE0}"/>
    <cellStyle name="Percent 3 9 13 2 2 2 2" xfId="56780" xr:uid="{0F012A46-ED37-43A4-874F-196910FAA94F}"/>
    <cellStyle name="Percent 3 9 13 2 2 3" xfId="56781" xr:uid="{87BDF62C-5915-43D9-B922-0C2DA112E519}"/>
    <cellStyle name="Percent 3 9 13 2 2 4" xfId="56779" xr:uid="{63F91BF8-7650-4BEA-B84F-4AE635FEDAC4}"/>
    <cellStyle name="Percent 3 9 13 2 3" xfId="35884" xr:uid="{3B328295-2D71-4DF8-BDB3-4128C52019BB}"/>
    <cellStyle name="Percent 3 9 13 2 3 2" xfId="35885" xr:uid="{1D8884FA-E79D-4D4B-B010-329FF75D4B87}"/>
    <cellStyle name="Percent 3 9 13 2 3 2 2" xfId="56783" xr:uid="{E63E5FBF-CAEC-4342-AA6C-D40E964D3B6C}"/>
    <cellStyle name="Percent 3 9 13 2 3 3" xfId="56784" xr:uid="{FA62A528-CB4D-40D6-BA73-ED34A041228D}"/>
    <cellStyle name="Percent 3 9 13 2 3 4" xfId="56782" xr:uid="{9BBEB17E-5F2C-40BC-812C-E64D2C147544}"/>
    <cellStyle name="Percent 3 9 13 2 4" xfId="35886" xr:uid="{7D8AD98F-2F31-4052-834B-E8006917FF11}"/>
    <cellStyle name="Percent 3 9 13 2 4 2" xfId="56785" xr:uid="{15AB096D-CD3F-4E50-AC7B-36EB0717317A}"/>
    <cellStyle name="Percent 3 9 13 2 5" xfId="35887" xr:uid="{7A09922D-F29B-405A-9874-E26B65ABF395}"/>
    <cellStyle name="Percent 3 9 13 2 5 2" xfId="56786" xr:uid="{AD086270-1F20-4571-99BB-93AC3C18F5CB}"/>
    <cellStyle name="Percent 3 9 13 2 6" xfId="56787" xr:uid="{E9AEF1E8-3984-41AA-8189-DCB4DBA7BD8F}"/>
    <cellStyle name="Percent 3 9 13 2 7" xfId="56778" xr:uid="{AE435274-C2DB-4619-AF94-44E25BB0097C}"/>
    <cellStyle name="Percent 3 9 13 2 8" xfId="35881" xr:uid="{66BEEDAD-0507-4B2D-93B9-FD959684AED3}"/>
    <cellStyle name="Percent 3 9 13 3" xfId="13505" xr:uid="{73EF23BF-B0D1-4342-8FE0-E773D9DF742E}"/>
    <cellStyle name="Percent 3 9 13 3 2" xfId="35889" xr:uid="{F29E6992-159E-46CA-904D-16611538B0DF}"/>
    <cellStyle name="Percent 3 9 13 3 2 2" xfId="35890" xr:uid="{F334A06C-0533-486A-AB4B-FA11BCDF7FB7}"/>
    <cellStyle name="Percent 3 9 13 3 2 2 2" xfId="56790" xr:uid="{EA44B111-6AF2-4B65-9871-BE9DC0DFBB5A}"/>
    <cellStyle name="Percent 3 9 13 3 2 3" xfId="56791" xr:uid="{C3DDECDC-CF08-4F5D-BF35-BB7AF47F1A55}"/>
    <cellStyle name="Percent 3 9 13 3 2 4" xfId="56789" xr:uid="{87C7B10E-8EAE-4B3C-BE5A-46014607A1C0}"/>
    <cellStyle name="Percent 3 9 13 3 3" xfId="35891" xr:uid="{F6CA67A7-9DFB-42CC-A69A-2D3A7CF37FA3}"/>
    <cellStyle name="Percent 3 9 13 3 3 2" xfId="35892" xr:uid="{8837C36D-03AF-4E8D-BB56-A00247321B5C}"/>
    <cellStyle name="Percent 3 9 13 3 3 2 2" xfId="56793" xr:uid="{420FF317-500A-46BB-B868-397A715CAB10}"/>
    <cellStyle name="Percent 3 9 13 3 3 3" xfId="56794" xr:uid="{CFB294BA-2C40-4DD5-82CA-F40AC73E4103}"/>
    <cellStyle name="Percent 3 9 13 3 3 4" xfId="56792" xr:uid="{D0362332-60B6-4EB7-9221-6C24A98ED094}"/>
    <cellStyle name="Percent 3 9 13 3 4" xfId="35893" xr:uid="{6160DFC5-911E-4E26-92C0-8B665546400E}"/>
    <cellStyle name="Percent 3 9 13 3 4 2" xfId="56795" xr:uid="{74045779-F1BF-42B9-85C9-62F5FE155589}"/>
    <cellStyle name="Percent 3 9 13 3 5" xfId="56796" xr:uid="{6872EA11-746A-46BA-AC98-5CC470A1FC94}"/>
    <cellStyle name="Percent 3 9 13 3 6" xfId="56788" xr:uid="{E2F5EC64-8551-4ECF-8067-C34B1A872458}"/>
    <cellStyle name="Percent 3 9 13 3 7" xfId="35888" xr:uid="{436B9CFF-7D42-4491-A890-F639A6D58B2B}"/>
    <cellStyle name="Percent 3 9 13 4" xfId="13506" xr:uid="{246A7733-E198-4E17-B6F3-E0F92E83FEF5}"/>
    <cellStyle name="Percent 3 9 13 4 2" xfId="35895" xr:uid="{B7B00F11-E0F2-41B0-8088-C4BC63B6572B}"/>
    <cellStyle name="Percent 3 9 13 4 2 2" xfId="35896" xr:uid="{0892059F-EF72-41C6-91D5-AB9C86DA6C0C}"/>
    <cellStyle name="Percent 3 9 13 4 2 2 2" xfId="56799" xr:uid="{40C42D71-6FCE-4AFC-BB20-29777DDB5E4F}"/>
    <cellStyle name="Percent 3 9 13 4 2 3" xfId="56800" xr:uid="{24777561-64A0-40E3-A665-E6DD73417BE7}"/>
    <cellStyle name="Percent 3 9 13 4 2 4" xfId="56798" xr:uid="{E7F1846D-8B51-4E64-AE62-1FC039F96336}"/>
    <cellStyle name="Percent 3 9 13 4 3" xfId="35897" xr:uid="{C2C78079-E8DE-4D40-84E2-6ED9F9C8395F}"/>
    <cellStyle name="Percent 3 9 13 4 3 2" xfId="35898" xr:uid="{B9A47374-15E6-4A39-968F-6D231F087A31}"/>
    <cellStyle name="Percent 3 9 13 4 3 2 2" xfId="56802" xr:uid="{51FD3CAB-2BCB-453F-BE7A-5CA703127B2A}"/>
    <cellStyle name="Percent 3 9 13 4 3 3" xfId="56803" xr:uid="{1ED737CB-4586-46CE-9E12-F5785F73534A}"/>
    <cellStyle name="Percent 3 9 13 4 3 4" xfId="56801" xr:uid="{E49E4B2A-1600-4390-8D90-A9E9620193F4}"/>
    <cellStyle name="Percent 3 9 13 4 4" xfId="35899" xr:uid="{27F6434E-C315-4B51-A434-BBDD99966765}"/>
    <cellStyle name="Percent 3 9 13 4 4 2" xfId="56804" xr:uid="{B0F579FF-2278-4C66-8EDA-2E7B7C25EA92}"/>
    <cellStyle name="Percent 3 9 13 4 5" xfId="56805" xr:uid="{A70CF6C2-8B3F-42E8-9470-88D0F5D910B5}"/>
    <cellStyle name="Percent 3 9 13 4 6" xfId="56797" xr:uid="{1A5C7974-0916-4562-A6CE-A18E1FD09CA2}"/>
    <cellStyle name="Percent 3 9 13 4 7" xfId="35894" xr:uid="{9F843114-9CD9-4FFA-9EF5-A35F7C021B9D}"/>
    <cellStyle name="Percent 3 9 13 5" xfId="13507" xr:uid="{231C5799-CAEE-4771-97FA-BE0079077A68}"/>
    <cellStyle name="Percent 3 9 13 5 2" xfId="35901" xr:uid="{3BD0F662-C9F5-4688-8627-0B01A87A3DD1}"/>
    <cellStyle name="Percent 3 9 13 5 2 2" xfId="35902" xr:uid="{A2238F78-9F0C-4D49-9281-BA9B1D997668}"/>
    <cellStyle name="Percent 3 9 13 5 2 2 2" xfId="56808" xr:uid="{CD2ED81D-B750-48B9-901D-062D0DC1D089}"/>
    <cellStyle name="Percent 3 9 13 5 2 3" xfId="56809" xr:uid="{03DEDB1A-7108-4182-B0A4-19E86A07A867}"/>
    <cellStyle name="Percent 3 9 13 5 2 4" xfId="56807" xr:uid="{BDC01E24-583B-40CC-BA8B-B5EE7C284F56}"/>
    <cellStyle name="Percent 3 9 13 5 3" xfId="35903" xr:uid="{4E5DCB15-3860-4CD9-BDA5-3A4F72EE8BED}"/>
    <cellStyle name="Percent 3 9 13 5 3 2" xfId="35904" xr:uid="{8AB8F1C4-8126-4D85-9938-5F1F65FC2022}"/>
    <cellStyle name="Percent 3 9 13 5 3 2 2" xfId="56811" xr:uid="{CB99D393-227A-4F85-9F2D-143007D3FC69}"/>
    <cellStyle name="Percent 3 9 13 5 3 3" xfId="56812" xr:uid="{7DC971DE-59D0-444C-8962-75E420E660BD}"/>
    <cellStyle name="Percent 3 9 13 5 3 4" xfId="56810" xr:uid="{EEB9E8C2-E8A8-4C18-8863-79FAE1E9E8C4}"/>
    <cellStyle name="Percent 3 9 13 5 4" xfId="35905" xr:uid="{711E900A-30FE-4C91-BF58-302B351BF9BF}"/>
    <cellStyle name="Percent 3 9 13 5 4 2" xfId="35906" xr:uid="{8003ED3C-D072-47EC-BFE1-EAE0F90CB8CA}"/>
    <cellStyle name="Percent 3 9 13 5 4 2 2" xfId="56814" xr:uid="{BB7C0347-8F5E-46E0-A87D-84B1AAD35251}"/>
    <cellStyle name="Percent 3 9 13 5 4 3" xfId="56815" xr:uid="{A6DA40A2-C957-4C1A-9096-B0536EE6445B}"/>
    <cellStyle name="Percent 3 9 13 5 4 4" xfId="56813" xr:uid="{462B57C4-D4AB-4E0C-9BA2-F5E1C34A16BE}"/>
    <cellStyle name="Percent 3 9 13 5 5" xfId="35907" xr:uid="{99675361-3E8E-406C-B0EB-24A7634CCC16}"/>
    <cellStyle name="Percent 3 9 13 5 5 2" xfId="56816" xr:uid="{42D409E5-11CC-4DCE-A9FC-FF30877DB9AC}"/>
    <cellStyle name="Percent 3 9 13 5 6" xfId="56817" xr:uid="{3491D1A3-0745-402F-A462-DB11679B7A75}"/>
    <cellStyle name="Percent 3 9 13 5 7" xfId="56806" xr:uid="{1EC85F03-9799-46A6-97DF-F58498343DE0}"/>
    <cellStyle name="Percent 3 9 13 5 8" xfId="35900" xr:uid="{89A7927A-92FE-4CA0-A384-3D58720CFF9F}"/>
    <cellStyle name="Percent 3 9 13 6" xfId="13508" xr:uid="{292395AD-970E-490C-9836-AAFB27281621}"/>
    <cellStyle name="Percent 3 9 13 6 2" xfId="35909" xr:uid="{1C3A3B95-7F58-4DCB-9672-31AB1E352A77}"/>
    <cellStyle name="Percent 3 9 13 6 2 2" xfId="35910" xr:uid="{05C3C237-D1F3-4A3F-9D59-844CA119E54D}"/>
    <cellStyle name="Percent 3 9 13 6 2 2 2" xfId="56820" xr:uid="{BD8C1F3C-BBA7-40A5-BE2A-BA7F7C156DAE}"/>
    <cellStyle name="Percent 3 9 13 6 2 3" xfId="56821" xr:uid="{3631CBB4-ED1A-4B3D-B351-1EF433951D1F}"/>
    <cellStyle name="Percent 3 9 13 6 2 4" xfId="56819" xr:uid="{51BE8BE3-4E76-4F2B-9D55-3C50BE975E49}"/>
    <cellStyle name="Percent 3 9 13 6 3" xfId="35911" xr:uid="{72FB4999-848C-4017-B351-92D26498709F}"/>
    <cellStyle name="Percent 3 9 13 6 3 2" xfId="35912" xr:uid="{3C32D48A-EB49-40D8-BC3C-07D5F1900E96}"/>
    <cellStyle name="Percent 3 9 13 6 3 2 2" xfId="56823" xr:uid="{2C14F0EA-DB2C-4EC6-A975-C736B6DED194}"/>
    <cellStyle name="Percent 3 9 13 6 3 3" xfId="56824" xr:uid="{4894417A-B69E-47C8-86EA-98E2EBE504AF}"/>
    <cellStyle name="Percent 3 9 13 6 3 4" xfId="56822" xr:uid="{F4E575B2-55A4-40E0-B5C2-86529205B2EC}"/>
    <cellStyle name="Percent 3 9 13 6 4" xfId="35913" xr:uid="{B2AD1955-6DFD-4B28-9022-65014BDF2DDA}"/>
    <cellStyle name="Percent 3 9 13 6 4 2" xfId="56825" xr:uid="{F7C984A6-A7CF-4892-933D-E8AE98D12EC9}"/>
    <cellStyle name="Percent 3 9 13 6 5" xfId="56826" xr:uid="{FCE40C42-890D-4878-A4E2-DE6B47045A5E}"/>
    <cellStyle name="Percent 3 9 13 6 6" xfId="56818" xr:uid="{5C1B94B8-8DB4-499B-BB49-8C823CEBE1C6}"/>
    <cellStyle name="Percent 3 9 13 6 7" xfId="35908" xr:uid="{0D031B51-B788-454C-B107-8D7DB798EEB8}"/>
    <cellStyle name="Percent 3 9 13 7" xfId="15947" xr:uid="{723C2019-7DB6-46F9-B1D8-DA98876F109F}"/>
    <cellStyle name="Percent 3 9 13 7 2" xfId="35915" xr:uid="{AAEA84FF-6B4E-4E76-B59A-EF6BBF3E74ED}"/>
    <cellStyle name="Percent 3 9 13 7 2 2" xfId="56828" xr:uid="{055E55C1-38D3-4495-BAFA-F9F82B1D6A58}"/>
    <cellStyle name="Percent 3 9 13 7 3" xfId="56829" xr:uid="{0E72A9DE-E4D4-43B4-934B-93C5F6DC1A13}"/>
    <cellStyle name="Percent 3 9 13 7 4" xfId="56827" xr:uid="{A71FAC49-F921-46A8-B773-586AA6747783}"/>
    <cellStyle name="Percent 3 9 13 7 5" xfId="35914" xr:uid="{E41ADE78-ACD7-40AC-91C9-E27F1BF4FD46}"/>
    <cellStyle name="Percent 3 9 13 8" xfId="15682" xr:uid="{D5ADB79E-142E-46D4-BFE0-32C280C9ACF9}"/>
    <cellStyle name="Percent 3 9 13 8 2" xfId="35917" xr:uid="{A85084B8-8AF5-4003-9A37-F3B3F050ABCC}"/>
    <cellStyle name="Percent 3 9 13 8 2 2" xfId="56831" xr:uid="{DA3FFDCD-E744-4E64-96D2-B3D0E7E147B1}"/>
    <cellStyle name="Percent 3 9 13 8 3" xfId="56832" xr:uid="{B7ACF0B6-73C7-4F14-8ABF-83E0E4FB1C13}"/>
    <cellStyle name="Percent 3 9 13 8 4" xfId="56830" xr:uid="{0D26A119-E78D-4392-80EE-A7DB508C904A}"/>
    <cellStyle name="Percent 3 9 13 8 5" xfId="35916" xr:uid="{F5BCFF4E-760F-450D-9140-A30B6FD1FA82}"/>
    <cellStyle name="Percent 3 9 13 9" xfId="11974" xr:uid="{5140AC10-B6CB-4304-9246-CDAEEC4CFF3C}"/>
    <cellStyle name="Percent 3 9 13 9 2" xfId="35919" xr:uid="{B50668D4-E783-418B-B9F9-7486DF5FC4BD}"/>
    <cellStyle name="Percent 3 9 13 9 2 2" xfId="56834" xr:uid="{944E1A8B-972D-403B-898D-6513C999065B}"/>
    <cellStyle name="Percent 3 9 13 9 3" xfId="56835" xr:uid="{95781C37-B4EE-4DEB-A1E8-9F0B7FDA167D}"/>
    <cellStyle name="Percent 3 9 13 9 4" xfId="56833" xr:uid="{A6513DC0-AA86-4877-8189-46553B35A368}"/>
    <cellStyle name="Percent 3 9 13 9 5" xfId="35918" xr:uid="{0BE1E142-194F-42FA-BDA3-FBF1CAB1FA13}"/>
    <cellStyle name="Percent 3 9 14" xfId="7010" xr:uid="{044CE1A3-0343-4D90-AD62-D6363A331BF9}"/>
    <cellStyle name="Percent 3 9 14 10" xfId="35921" xr:uid="{EC5FFC52-1DC4-4F57-9F7F-23296C917BB5}"/>
    <cellStyle name="Percent 3 9 14 10 2" xfId="56837" xr:uid="{6E66242D-2A40-4826-9875-E244E6A447CE}"/>
    <cellStyle name="Percent 3 9 14 11" xfId="35922" xr:uid="{446996D7-0394-4BDF-BC74-E562A5BB8CF3}"/>
    <cellStyle name="Percent 3 9 14 11 2" xfId="56838" xr:uid="{163A6CCE-D987-4865-BB0C-2B600ECE8010}"/>
    <cellStyle name="Percent 3 9 14 12" xfId="35920" xr:uid="{75788626-F4DB-4F12-94A2-0224CF1EFC6A}"/>
    <cellStyle name="Percent 3 9 14 12 2" xfId="56839" xr:uid="{0C6B20E9-686A-4357-9560-91D65EBD12B5}"/>
    <cellStyle name="Percent 3 9 14 13" xfId="56840" xr:uid="{7B6EBEA0-2312-4984-953C-16AE6B764E2A}"/>
    <cellStyle name="Percent 3 9 14 14" xfId="56841" xr:uid="{8896C353-30AB-4731-A2F5-2FC5A9909276}"/>
    <cellStyle name="Percent 3 9 14 15" xfId="56842" xr:uid="{F3AADE40-CC0E-47BB-8AC8-4EA73F37C6BC}"/>
    <cellStyle name="Percent 3 9 14 16" xfId="56836" xr:uid="{9D27E4BC-3EE0-4487-BEA6-1A75D0DA81D9}"/>
    <cellStyle name="Percent 3 9 14 2" xfId="13509" xr:uid="{59AC2AFA-F2F7-4B94-AF87-D2CE72477A8E}"/>
    <cellStyle name="Percent 3 9 14 2 2" xfId="35924" xr:uid="{2950579B-612F-4AFC-9F06-E0DC365506DA}"/>
    <cellStyle name="Percent 3 9 14 2 2 2" xfId="35925" xr:uid="{C6D742A7-B135-4AAB-8DFC-272DED6C38A5}"/>
    <cellStyle name="Percent 3 9 14 2 2 2 2" xfId="56845" xr:uid="{79AE9DD4-7C26-4AAA-BA90-8128EACEA1F9}"/>
    <cellStyle name="Percent 3 9 14 2 2 3" xfId="56846" xr:uid="{60D90372-513F-434D-9518-52E7EC831235}"/>
    <cellStyle name="Percent 3 9 14 2 2 4" xfId="56844" xr:uid="{FFA0877D-135A-4045-8C03-A41FFBEFDB11}"/>
    <cellStyle name="Percent 3 9 14 2 3" xfId="35926" xr:uid="{AC2BC667-80EC-42F8-8D32-9B940526AE86}"/>
    <cellStyle name="Percent 3 9 14 2 3 2" xfId="35927" xr:uid="{4D3FC14C-C481-4E3B-A1A5-73D37D9047A1}"/>
    <cellStyle name="Percent 3 9 14 2 3 2 2" xfId="56848" xr:uid="{5E561CF4-812A-4769-84F5-B76685CFCB7D}"/>
    <cellStyle name="Percent 3 9 14 2 3 3" xfId="56849" xr:uid="{21950A59-6BE7-4865-944A-F1986BE0FE99}"/>
    <cellStyle name="Percent 3 9 14 2 3 4" xfId="56847" xr:uid="{273FBA5E-69D4-40D2-A817-67E95E0A5C56}"/>
    <cellStyle name="Percent 3 9 14 2 4" xfId="35928" xr:uid="{E3F38F87-C8B3-48D0-A679-028E5CE871B9}"/>
    <cellStyle name="Percent 3 9 14 2 4 2" xfId="56850" xr:uid="{1EA5FABB-0AE0-4A6D-8AFC-56B3779D6822}"/>
    <cellStyle name="Percent 3 9 14 2 5" xfId="35929" xr:uid="{FDEF3FBF-62CA-48C0-99F4-6FB616FEF627}"/>
    <cellStyle name="Percent 3 9 14 2 5 2" xfId="56851" xr:uid="{D911BF28-AF64-407A-B35E-BAA25CC6F779}"/>
    <cellStyle name="Percent 3 9 14 2 6" xfId="56852" xr:uid="{062E2EA6-84A6-4EC0-9351-EBEBF8E1EAF5}"/>
    <cellStyle name="Percent 3 9 14 2 7" xfId="56843" xr:uid="{E46D4482-8D5A-47BA-AD3A-C4D28A42125A}"/>
    <cellStyle name="Percent 3 9 14 2 8" xfId="35923" xr:uid="{488D59FB-C325-4DB6-87B0-4C00E69E56C5}"/>
    <cellStyle name="Percent 3 9 14 3" xfId="13510" xr:uid="{66946D8D-DFD4-40D6-88A8-CFC6D1E5B3FA}"/>
    <cellStyle name="Percent 3 9 14 3 2" xfId="35931" xr:uid="{55E558D5-F5F5-4B5F-A039-D9958B2E4EA6}"/>
    <cellStyle name="Percent 3 9 14 3 2 2" xfId="35932" xr:uid="{0ED4DFB8-AB2E-4F80-B46B-B70A6910D830}"/>
    <cellStyle name="Percent 3 9 14 3 2 2 2" xfId="56855" xr:uid="{17ED4469-4D1A-4255-813B-478926698E01}"/>
    <cellStyle name="Percent 3 9 14 3 2 3" xfId="56856" xr:uid="{96A91263-0536-46CA-A1F6-BECF85B6E7FD}"/>
    <cellStyle name="Percent 3 9 14 3 2 4" xfId="56854" xr:uid="{8D1A63C4-9314-4564-8CCB-C50AEB4692BF}"/>
    <cellStyle name="Percent 3 9 14 3 3" xfId="35933" xr:uid="{EA2C2515-51CD-4EB6-8BDB-6CB9A793C5C4}"/>
    <cellStyle name="Percent 3 9 14 3 3 2" xfId="35934" xr:uid="{AC1DA453-0294-4032-91D7-CAFB0D6AEFA4}"/>
    <cellStyle name="Percent 3 9 14 3 3 2 2" xfId="56858" xr:uid="{8C42BEB3-053E-4537-8145-660E23BFC239}"/>
    <cellStyle name="Percent 3 9 14 3 3 3" xfId="56859" xr:uid="{ADD7C4EE-BA6A-47F9-8417-E10738727AF3}"/>
    <cellStyle name="Percent 3 9 14 3 3 4" xfId="56857" xr:uid="{A74C12F6-3B95-4427-A634-74BA9EEB516F}"/>
    <cellStyle name="Percent 3 9 14 3 4" xfId="35935" xr:uid="{F339F385-0F00-41DD-8FD2-D1763E2BA71C}"/>
    <cellStyle name="Percent 3 9 14 3 4 2" xfId="56860" xr:uid="{3904AEDF-980A-4F45-B30F-6A21CC55E49A}"/>
    <cellStyle name="Percent 3 9 14 3 5" xfId="56861" xr:uid="{11708DF6-48C2-4772-B09E-14892383F228}"/>
    <cellStyle name="Percent 3 9 14 3 6" xfId="56853" xr:uid="{D76BC8D3-025F-4584-AC7C-B816AC7F42C6}"/>
    <cellStyle name="Percent 3 9 14 3 7" xfId="35930" xr:uid="{32DBD69F-1C49-402C-96B8-E611C3127EF6}"/>
    <cellStyle name="Percent 3 9 14 4" xfId="13511" xr:uid="{5514E5EA-0935-42C4-91BC-14BCF8B77784}"/>
    <cellStyle name="Percent 3 9 14 4 2" xfId="35937" xr:uid="{39B84A3F-A85D-4BBB-B761-0E7FA509341E}"/>
    <cellStyle name="Percent 3 9 14 4 2 2" xfId="35938" xr:uid="{EDFC0013-799A-4802-8DE2-C9509DAC8B78}"/>
    <cellStyle name="Percent 3 9 14 4 2 2 2" xfId="56864" xr:uid="{D074FDF5-D24E-4619-A7D5-17B690D789AA}"/>
    <cellStyle name="Percent 3 9 14 4 2 3" xfId="56865" xr:uid="{E348CE3A-2D50-4AF1-9C40-A0D180AB6662}"/>
    <cellStyle name="Percent 3 9 14 4 2 4" xfId="56863" xr:uid="{47D8E078-C9EE-4432-ADF7-0DD62ABD95E0}"/>
    <cellStyle name="Percent 3 9 14 4 3" xfId="35939" xr:uid="{D00062F3-7BD0-4117-A10C-32A8CA1A5579}"/>
    <cellStyle name="Percent 3 9 14 4 3 2" xfId="35940" xr:uid="{730AD634-E3E7-4FC3-BC49-D81ADB5AADC6}"/>
    <cellStyle name="Percent 3 9 14 4 3 2 2" xfId="56867" xr:uid="{77F4F737-E2C6-4F0E-A583-63DCD8583F19}"/>
    <cellStyle name="Percent 3 9 14 4 3 3" xfId="56868" xr:uid="{68882F10-CE3C-4C4F-9CB1-4DA243BA57EE}"/>
    <cellStyle name="Percent 3 9 14 4 3 4" xfId="56866" xr:uid="{C8A80640-C57A-4BAD-BCDB-670639C1C5C9}"/>
    <cellStyle name="Percent 3 9 14 4 4" xfId="35941" xr:uid="{1C620A3C-503B-464A-92A9-39370FF71EB5}"/>
    <cellStyle name="Percent 3 9 14 4 4 2" xfId="56869" xr:uid="{7C20D502-3364-4843-8583-BD78FF140360}"/>
    <cellStyle name="Percent 3 9 14 4 5" xfId="56870" xr:uid="{E57EB35B-B10F-439B-9E91-F33199589FFC}"/>
    <cellStyle name="Percent 3 9 14 4 6" xfId="56862" xr:uid="{6E536490-708B-4FE6-AF53-D1990D6F4DB1}"/>
    <cellStyle name="Percent 3 9 14 4 7" xfId="35936" xr:uid="{00EBA34C-B03B-4223-962B-B3AB10406AFE}"/>
    <cellStyle name="Percent 3 9 14 5" xfId="13512" xr:uid="{CAC325F6-6B51-4FA5-9F37-25550D315F44}"/>
    <cellStyle name="Percent 3 9 14 5 2" xfId="35943" xr:uid="{36763B25-24E7-49B7-B391-7C897328D783}"/>
    <cellStyle name="Percent 3 9 14 5 2 2" xfId="35944" xr:uid="{73D15E28-8F63-4344-A86A-3C178E86067F}"/>
    <cellStyle name="Percent 3 9 14 5 2 2 2" xfId="56873" xr:uid="{42F91662-52C0-4952-959B-10923A7D776B}"/>
    <cellStyle name="Percent 3 9 14 5 2 3" xfId="56874" xr:uid="{2983A9F7-1DB9-4A3E-992B-3126BC8193A2}"/>
    <cellStyle name="Percent 3 9 14 5 2 4" xfId="56872" xr:uid="{4543955A-9775-4F8D-B31D-1E3D0372D18E}"/>
    <cellStyle name="Percent 3 9 14 5 3" xfId="35945" xr:uid="{7B920CAE-AEBB-4126-BA1B-38D3F79A3857}"/>
    <cellStyle name="Percent 3 9 14 5 3 2" xfId="35946" xr:uid="{1689ACD1-AAB5-442E-B468-A0D334A32235}"/>
    <cellStyle name="Percent 3 9 14 5 3 2 2" xfId="56876" xr:uid="{121BBD1C-DF61-49DA-8A3E-8EAD7F27ABFA}"/>
    <cellStyle name="Percent 3 9 14 5 3 3" xfId="56877" xr:uid="{F14BF6F3-85E2-4E6D-8BF3-E90B0E8E8B60}"/>
    <cellStyle name="Percent 3 9 14 5 3 4" xfId="56875" xr:uid="{AD024056-77F9-4D7E-A618-E32D79DC8808}"/>
    <cellStyle name="Percent 3 9 14 5 4" xfId="35947" xr:uid="{55D23061-68A3-4BE6-8C8D-C84CA497493E}"/>
    <cellStyle name="Percent 3 9 14 5 4 2" xfId="35948" xr:uid="{56F0E514-A9FF-42CB-90C2-BB28448D5D38}"/>
    <cellStyle name="Percent 3 9 14 5 4 2 2" xfId="56879" xr:uid="{6C8A71D2-A077-48F1-8263-B40E48E96B6E}"/>
    <cellStyle name="Percent 3 9 14 5 4 3" xfId="56880" xr:uid="{3200DECB-B4B6-4786-8013-0AA79298A0D4}"/>
    <cellStyle name="Percent 3 9 14 5 4 4" xfId="56878" xr:uid="{65638F4B-6613-4525-ADA5-253CD7F0835B}"/>
    <cellStyle name="Percent 3 9 14 5 5" xfId="35949" xr:uid="{68AB0B3B-DEDA-4526-A24A-6FDAD1BF8556}"/>
    <cellStyle name="Percent 3 9 14 5 5 2" xfId="56881" xr:uid="{3053566B-F065-43FE-9FB6-E0653C270EED}"/>
    <cellStyle name="Percent 3 9 14 5 6" xfId="56882" xr:uid="{2A0D88F9-9CA7-4687-A64B-227ED0C520EC}"/>
    <cellStyle name="Percent 3 9 14 5 7" xfId="56871" xr:uid="{50FEE887-18AD-464A-B9F2-395B168A34CA}"/>
    <cellStyle name="Percent 3 9 14 5 8" xfId="35942" xr:uid="{C9100867-237F-49B5-8453-E082934D7909}"/>
    <cellStyle name="Percent 3 9 14 6" xfId="13513" xr:uid="{AC1C9B40-6F67-4553-8685-74604C9346F7}"/>
    <cellStyle name="Percent 3 9 14 6 2" xfId="35951" xr:uid="{BB78337E-BCEE-44CB-A406-881B2E9CAC05}"/>
    <cellStyle name="Percent 3 9 14 6 2 2" xfId="35952" xr:uid="{8FE9CED2-2668-4495-8A49-CF0348F2BB7A}"/>
    <cellStyle name="Percent 3 9 14 6 2 2 2" xfId="56885" xr:uid="{3BA8D510-9A9A-43B9-8235-0AAFDE2ABCA3}"/>
    <cellStyle name="Percent 3 9 14 6 2 3" xfId="56886" xr:uid="{C341FD28-27AE-40B2-9165-085E072CB0DE}"/>
    <cellStyle name="Percent 3 9 14 6 2 4" xfId="56884" xr:uid="{5140A5CE-A5A1-46D6-B97E-3482769F2ED5}"/>
    <cellStyle name="Percent 3 9 14 6 3" xfId="35953" xr:uid="{2070BC2C-DA83-4DAE-8CC2-FCE15261589F}"/>
    <cellStyle name="Percent 3 9 14 6 3 2" xfId="35954" xr:uid="{9186D84C-2E08-4129-8698-E3DC1624B80E}"/>
    <cellStyle name="Percent 3 9 14 6 3 2 2" xfId="56888" xr:uid="{E270B43B-C9C1-49FC-9D37-5E81C050BD58}"/>
    <cellStyle name="Percent 3 9 14 6 3 3" xfId="56889" xr:uid="{41E34366-9B90-47B1-B0DE-1D29DA2FD050}"/>
    <cellStyle name="Percent 3 9 14 6 3 4" xfId="56887" xr:uid="{30EB09DA-0BB1-48E1-9B94-C8024DE3478D}"/>
    <cellStyle name="Percent 3 9 14 6 4" xfId="35955" xr:uid="{2A6D98C6-A772-49E1-89D8-16F1B18EE2D2}"/>
    <cellStyle name="Percent 3 9 14 6 4 2" xfId="56890" xr:uid="{92EE49C9-8544-4ECD-B4D3-0E32627724F8}"/>
    <cellStyle name="Percent 3 9 14 6 5" xfId="56891" xr:uid="{CC60B7EF-610E-433A-BDD5-E0F4D1D0F503}"/>
    <cellStyle name="Percent 3 9 14 6 6" xfId="56883" xr:uid="{E8D0F004-800A-4806-B2EB-34FFF7241614}"/>
    <cellStyle name="Percent 3 9 14 6 7" xfId="35950" xr:uid="{DB44246D-ECBD-4475-BEDE-38814F9C895C}"/>
    <cellStyle name="Percent 3 9 14 7" xfId="15948" xr:uid="{3CD2798E-371E-4C23-B7AE-313F454FD064}"/>
    <cellStyle name="Percent 3 9 14 7 2" xfId="35957" xr:uid="{86C76F55-BE62-4544-922F-E38B0593EFB9}"/>
    <cellStyle name="Percent 3 9 14 7 2 2" xfId="56893" xr:uid="{EBB2F10E-E883-4BFC-BFE6-DA459A0B5902}"/>
    <cellStyle name="Percent 3 9 14 7 3" xfId="56894" xr:uid="{4912659F-A441-4614-BE9E-EC6098DE16BD}"/>
    <cellStyle name="Percent 3 9 14 7 4" xfId="56892" xr:uid="{883C2FC8-C984-44E3-BFEB-AEB9A4C44FA7}"/>
    <cellStyle name="Percent 3 9 14 7 5" xfId="35956" xr:uid="{AB37F7FF-FF51-4551-8A66-929B971083FF}"/>
    <cellStyle name="Percent 3 9 14 8" xfId="15698" xr:uid="{314FE431-E769-418E-9279-9F34B1F8B25F}"/>
    <cellStyle name="Percent 3 9 14 8 2" xfId="35959" xr:uid="{F679C12E-5B45-4D1D-84F0-98237A0BFE66}"/>
    <cellStyle name="Percent 3 9 14 8 2 2" xfId="56896" xr:uid="{B9CC50E6-2258-4AB6-8202-0DC8212C3D75}"/>
    <cellStyle name="Percent 3 9 14 8 3" xfId="56897" xr:uid="{CDBAC0DA-7C57-4CB4-B4FB-95536F3EB072}"/>
    <cellStyle name="Percent 3 9 14 8 4" xfId="56895" xr:uid="{B36B84DD-8DF4-4F5A-9F12-E6BCBAC78640}"/>
    <cellStyle name="Percent 3 9 14 8 5" xfId="35958" xr:uid="{5C8E0AFD-19EA-4C14-9F20-E826AF0A82F2}"/>
    <cellStyle name="Percent 3 9 14 9" xfId="11975" xr:uid="{089776B1-86C2-49EB-A1B6-4873BB72825F}"/>
    <cellStyle name="Percent 3 9 14 9 2" xfId="35961" xr:uid="{D33EEC8A-F0C7-42D8-A7B3-223CA06E8221}"/>
    <cellStyle name="Percent 3 9 14 9 2 2" xfId="56899" xr:uid="{62AFE14F-6EFB-4616-9F9C-B6C17CD8FE98}"/>
    <cellStyle name="Percent 3 9 14 9 3" xfId="56900" xr:uid="{8FE840C9-421B-436C-AD76-CAB6887A2622}"/>
    <cellStyle name="Percent 3 9 14 9 4" xfId="56898" xr:uid="{5DD3CC0B-F0D5-49EB-8E28-3825280619C9}"/>
    <cellStyle name="Percent 3 9 14 9 5" xfId="35960" xr:uid="{5912EE18-01D6-40B6-AFDB-06718E9AE660}"/>
    <cellStyle name="Percent 3 9 15" xfId="7011" xr:uid="{06B8198A-B784-4EED-AEEE-9240DD31C4F0}"/>
    <cellStyle name="Percent 3 9 15 10" xfId="35963" xr:uid="{10C72B63-8F64-4ACF-981F-ECB40F40DB65}"/>
    <cellStyle name="Percent 3 9 15 10 2" xfId="56902" xr:uid="{F32D0274-5122-4DF9-9528-0E262F0C88EB}"/>
    <cellStyle name="Percent 3 9 15 11" xfId="35964" xr:uid="{530EB318-C5F8-449C-8740-F09EEAC1202F}"/>
    <cellStyle name="Percent 3 9 15 11 2" xfId="56903" xr:uid="{0E0E4525-B3DC-4ADD-83F9-EE409BA478E1}"/>
    <cellStyle name="Percent 3 9 15 12" xfId="35962" xr:uid="{AE79420C-FE18-466B-86A0-4FEAE7D5FA37}"/>
    <cellStyle name="Percent 3 9 15 12 2" xfId="56904" xr:uid="{D715BCA7-2C77-4897-955D-2FEDE224C391}"/>
    <cellStyle name="Percent 3 9 15 13" xfId="56905" xr:uid="{C14681D8-0DF0-4782-9F60-56E97152CFAF}"/>
    <cellStyle name="Percent 3 9 15 14" xfId="56906" xr:uid="{CC7F5EEF-1774-4CFE-B70F-128350A01877}"/>
    <cellStyle name="Percent 3 9 15 15" xfId="56907" xr:uid="{CB226C3A-32D1-4288-B66E-1F63CBB3A652}"/>
    <cellStyle name="Percent 3 9 15 16" xfId="56901" xr:uid="{F63800F9-BE9B-4EFF-9550-1E5B3B9D24A9}"/>
    <cellStyle name="Percent 3 9 15 2" xfId="13514" xr:uid="{C8341891-F5B6-4FC0-A948-77F48F07D801}"/>
    <cellStyle name="Percent 3 9 15 2 2" xfId="35966" xr:uid="{91EB5F09-5A7D-4F5A-BABC-6B9CE605E31D}"/>
    <cellStyle name="Percent 3 9 15 2 2 2" xfId="35967" xr:uid="{0D589D56-D5B5-4B58-8B67-2A8E767F6717}"/>
    <cellStyle name="Percent 3 9 15 2 2 2 2" xfId="56910" xr:uid="{B522130D-F0E2-40CE-BA33-5B6F351B2EFF}"/>
    <cellStyle name="Percent 3 9 15 2 2 3" xfId="56911" xr:uid="{BCE6D540-8E5A-40FC-B479-B6490C4A416C}"/>
    <cellStyle name="Percent 3 9 15 2 2 4" xfId="56909" xr:uid="{06A67447-8C14-47E8-85FA-E3FD05256FED}"/>
    <cellStyle name="Percent 3 9 15 2 3" xfId="35968" xr:uid="{163D9846-32AB-469D-A137-59BF5AB9494F}"/>
    <cellStyle name="Percent 3 9 15 2 3 2" xfId="35969" xr:uid="{1B2663AD-ACCD-4E57-9D56-E559B6FF0202}"/>
    <cellStyle name="Percent 3 9 15 2 3 2 2" xfId="56913" xr:uid="{E03D37DC-ECBC-45A3-98E5-952FD500A0A5}"/>
    <cellStyle name="Percent 3 9 15 2 3 3" xfId="56914" xr:uid="{6621617A-FD2E-4566-BBA1-13435286E2D9}"/>
    <cellStyle name="Percent 3 9 15 2 3 4" xfId="56912" xr:uid="{DEEEB421-5A2D-4D7D-A118-0823F0235D1D}"/>
    <cellStyle name="Percent 3 9 15 2 4" xfId="35970" xr:uid="{CA6776D5-C9FC-4BA9-9147-31BA1379FB1D}"/>
    <cellStyle name="Percent 3 9 15 2 4 2" xfId="56915" xr:uid="{29BA0F24-B34F-4875-8C26-6AE6808096B2}"/>
    <cellStyle name="Percent 3 9 15 2 5" xfId="35971" xr:uid="{5B23E198-97DC-44AD-8844-638D5CF84453}"/>
    <cellStyle name="Percent 3 9 15 2 5 2" xfId="56916" xr:uid="{FD141BF9-9C08-4D9A-98E4-47639FCEDC36}"/>
    <cellStyle name="Percent 3 9 15 2 6" xfId="56917" xr:uid="{1E81DBCD-03C4-4231-A2C4-4367288B23A5}"/>
    <cellStyle name="Percent 3 9 15 2 7" xfId="56908" xr:uid="{6A4E96E3-6120-4162-A8C1-6C8432397B12}"/>
    <cellStyle name="Percent 3 9 15 2 8" xfId="35965" xr:uid="{296C8F02-726F-467C-BD2C-FEA00B63944C}"/>
    <cellStyle name="Percent 3 9 15 3" xfId="13515" xr:uid="{4A88F990-AC01-43A0-AC01-C726D2DB5624}"/>
    <cellStyle name="Percent 3 9 15 3 2" xfId="35973" xr:uid="{51971488-E6F7-45C9-B721-87422E40BBB3}"/>
    <cellStyle name="Percent 3 9 15 3 2 2" xfId="35974" xr:uid="{0DA8BB14-8E90-4D41-AD5E-3C54011CEDF7}"/>
    <cellStyle name="Percent 3 9 15 3 2 2 2" xfId="56920" xr:uid="{85C60EE2-D81E-4C4F-8509-A0906EE38881}"/>
    <cellStyle name="Percent 3 9 15 3 2 3" xfId="56921" xr:uid="{07EECE00-311A-46D1-847F-FB12A14598CD}"/>
    <cellStyle name="Percent 3 9 15 3 2 4" xfId="56919" xr:uid="{9BB0B038-006B-4077-8148-10A87D56E852}"/>
    <cellStyle name="Percent 3 9 15 3 3" xfId="35975" xr:uid="{598E9AF9-79C0-40F9-858F-AB47C0DAC35F}"/>
    <cellStyle name="Percent 3 9 15 3 3 2" xfId="35976" xr:uid="{1CFEBCDD-B137-4A48-A848-4E81CD8A8AB5}"/>
    <cellStyle name="Percent 3 9 15 3 3 2 2" xfId="56923" xr:uid="{BDA2D0EA-5F78-4612-9F83-8D1F4555791A}"/>
    <cellStyle name="Percent 3 9 15 3 3 3" xfId="56924" xr:uid="{8499C7D8-5C79-4F6B-907D-AC73BF85A32A}"/>
    <cellStyle name="Percent 3 9 15 3 3 4" xfId="56922" xr:uid="{88870F80-EACA-434A-93FA-B95E938E29F6}"/>
    <cellStyle name="Percent 3 9 15 3 4" xfId="35977" xr:uid="{03534788-0E92-4D06-9CBB-619F04C84590}"/>
    <cellStyle name="Percent 3 9 15 3 4 2" xfId="56925" xr:uid="{D949491F-C3A6-48D9-9A20-DB35BBE784E1}"/>
    <cellStyle name="Percent 3 9 15 3 5" xfId="56926" xr:uid="{B8F838D8-0203-4259-80CE-22F7E761A448}"/>
    <cellStyle name="Percent 3 9 15 3 6" xfId="56918" xr:uid="{D4D13217-6721-4CE6-B4FE-3FEFB810B7F5}"/>
    <cellStyle name="Percent 3 9 15 3 7" xfId="35972" xr:uid="{612B7C2B-DC5A-4985-8DED-2EDF1798E881}"/>
    <cellStyle name="Percent 3 9 15 4" xfId="13516" xr:uid="{1012465E-CCAE-4213-B343-F9C30CAE4AF8}"/>
    <cellStyle name="Percent 3 9 15 4 2" xfId="35979" xr:uid="{ABA2FF8B-663B-40D8-BAA8-21D7F27438F6}"/>
    <cellStyle name="Percent 3 9 15 4 2 2" xfId="35980" xr:uid="{89244E93-E62A-41D7-B6E4-0ACAB96E52EE}"/>
    <cellStyle name="Percent 3 9 15 4 2 2 2" xfId="56929" xr:uid="{FF11C602-B3B4-4989-A672-5B9C9E46B465}"/>
    <cellStyle name="Percent 3 9 15 4 2 3" xfId="56930" xr:uid="{38A98658-B990-4B05-9709-E0E793925A88}"/>
    <cellStyle name="Percent 3 9 15 4 2 4" xfId="56928" xr:uid="{088252E5-C158-49EC-897E-FAFE41FD2431}"/>
    <cellStyle name="Percent 3 9 15 4 3" xfId="35981" xr:uid="{E4B827C9-BA63-4B15-AA94-4C751B2EDDB5}"/>
    <cellStyle name="Percent 3 9 15 4 3 2" xfId="35982" xr:uid="{5696521B-11ED-4721-A8D3-CA420AD6FF39}"/>
    <cellStyle name="Percent 3 9 15 4 3 2 2" xfId="56932" xr:uid="{CD6E8A7E-1FE7-4A72-9332-71712935C6DB}"/>
    <cellStyle name="Percent 3 9 15 4 3 3" xfId="56933" xr:uid="{3AED214D-66A9-4861-A0AB-A56CE180B252}"/>
    <cellStyle name="Percent 3 9 15 4 3 4" xfId="56931" xr:uid="{17FD7A08-FC19-4550-8343-3EE4CBBF66C1}"/>
    <cellStyle name="Percent 3 9 15 4 4" xfId="35983" xr:uid="{E3341F00-AB66-461A-8334-4F3622B3911E}"/>
    <cellStyle name="Percent 3 9 15 4 4 2" xfId="56934" xr:uid="{1E2CA047-FC0E-4995-B77C-1046B80AA25C}"/>
    <cellStyle name="Percent 3 9 15 4 5" xfId="56935" xr:uid="{F2493688-A7F4-4F1A-A8D2-2CB494270134}"/>
    <cellStyle name="Percent 3 9 15 4 6" xfId="56927" xr:uid="{04F82162-5591-470E-8439-F2A5DB598667}"/>
    <cellStyle name="Percent 3 9 15 4 7" xfId="35978" xr:uid="{75CB95C6-BD69-4024-8264-F89D8ECBBDB6}"/>
    <cellStyle name="Percent 3 9 15 5" xfId="13517" xr:uid="{7A89959B-4575-4835-9D1A-1FC8CA6334FA}"/>
    <cellStyle name="Percent 3 9 15 5 2" xfId="35985" xr:uid="{0F84DDD3-6874-4961-A3E8-D8A69A5BAB49}"/>
    <cellStyle name="Percent 3 9 15 5 2 2" xfId="35986" xr:uid="{1A70F2CE-CC85-4723-A917-04E5176F7355}"/>
    <cellStyle name="Percent 3 9 15 5 2 2 2" xfId="56938" xr:uid="{E6E66A4B-AF9A-4A01-87EF-8B061BD53EF1}"/>
    <cellStyle name="Percent 3 9 15 5 2 3" xfId="56939" xr:uid="{93B176E4-85BC-4E4B-8ACC-074EAFE25CF0}"/>
    <cellStyle name="Percent 3 9 15 5 2 4" xfId="56937" xr:uid="{EFEED651-AA0F-4965-9099-A374AA486220}"/>
    <cellStyle name="Percent 3 9 15 5 3" xfId="35987" xr:uid="{A076D1AC-ABD1-428A-8E26-2DDA7EE40D40}"/>
    <cellStyle name="Percent 3 9 15 5 3 2" xfId="35988" xr:uid="{E5E39BE0-1D39-4C87-B6A3-DF79F4E2172F}"/>
    <cellStyle name="Percent 3 9 15 5 3 2 2" xfId="56941" xr:uid="{C312F5F8-799A-4916-A499-2556381E1D4F}"/>
    <cellStyle name="Percent 3 9 15 5 3 3" xfId="56942" xr:uid="{6A94D1F3-F72E-40E5-9FCD-7217D8F60A56}"/>
    <cellStyle name="Percent 3 9 15 5 3 4" xfId="56940" xr:uid="{5C602781-D562-449F-8BDE-7FE9A1EDE002}"/>
    <cellStyle name="Percent 3 9 15 5 4" xfId="35989" xr:uid="{C4DA441E-9C0D-40E6-8053-B4E7FE8C9E93}"/>
    <cellStyle name="Percent 3 9 15 5 4 2" xfId="35990" xr:uid="{D8D8367D-3C0B-48E9-B6B7-5DD6BD0F97F5}"/>
    <cellStyle name="Percent 3 9 15 5 4 2 2" xfId="56944" xr:uid="{6BA51DC4-D463-4C3A-9EA5-E551A9999CA9}"/>
    <cellStyle name="Percent 3 9 15 5 4 3" xfId="56945" xr:uid="{BFB242CA-4361-481C-A663-147876203A49}"/>
    <cellStyle name="Percent 3 9 15 5 4 4" xfId="56943" xr:uid="{7AB76BDC-2026-466F-A17D-8334F2EDE6BB}"/>
    <cellStyle name="Percent 3 9 15 5 5" xfId="35991" xr:uid="{C6147226-7171-4A0B-8930-912479FCA9B7}"/>
    <cellStyle name="Percent 3 9 15 5 5 2" xfId="56946" xr:uid="{03A8DDB0-425A-4ABD-AC4E-27A41DCA5834}"/>
    <cellStyle name="Percent 3 9 15 5 6" xfId="56947" xr:uid="{14F32C97-2053-417D-8A43-57CD1161EB19}"/>
    <cellStyle name="Percent 3 9 15 5 7" xfId="56936" xr:uid="{FFA26C4B-3339-4765-B7AF-320F79812871}"/>
    <cellStyle name="Percent 3 9 15 5 8" xfId="35984" xr:uid="{488474AC-03E6-4F50-90C6-D1D45118ABF3}"/>
    <cellStyle name="Percent 3 9 15 6" xfId="13518" xr:uid="{383B17C8-3AE1-4A39-B35E-93179FF97B33}"/>
    <cellStyle name="Percent 3 9 15 6 2" xfId="35993" xr:uid="{EDB13D41-2065-46B0-9DAC-1A9F92A096B9}"/>
    <cellStyle name="Percent 3 9 15 6 2 2" xfId="35994" xr:uid="{77A9BA52-7841-402D-BB70-7BFE3F164769}"/>
    <cellStyle name="Percent 3 9 15 6 2 2 2" xfId="56950" xr:uid="{BA167D8F-9C7D-4952-8422-F3701CA665BC}"/>
    <cellStyle name="Percent 3 9 15 6 2 3" xfId="56951" xr:uid="{78656D62-2DBD-4637-9C83-2B889F96402D}"/>
    <cellStyle name="Percent 3 9 15 6 2 4" xfId="56949" xr:uid="{7A2404F3-5F59-45E9-8A7B-3C77516654B0}"/>
    <cellStyle name="Percent 3 9 15 6 3" xfId="35995" xr:uid="{59C6345F-52B4-47F1-BBBD-72395BF01E66}"/>
    <cellStyle name="Percent 3 9 15 6 3 2" xfId="35996" xr:uid="{3B5E64DF-6E7B-4FF9-9409-5096EBBF1503}"/>
    <cellStyle name="Percent 3 9 15 6 3 2 2" xfId="56953" xr:uid="{068E6816-F633-4538-9FCB-A43D74A1CFE2}"/>
    <cellStyle name="Percent 3 9 15 6 3 3" xfId="56954" xr:uid="{14B0900A-1FD7-4D9F-B684-2D535CF76930}"/>
    <cellStyle name="Percent 3 9 15 6 3 4" xfId="56952" xr:uid="{2EB127B4-9C80-45BD-BF6D-B8AE15C25EA3}"/>
    <cellStyle name="Percent 3 9 15 6 4" xfId="35997" xr:uid="{21D16931-D2DC-4FDF-9CB1-DD0664203F2A}"/>
    <cellStyle name="Percent 3 9 15 6 4 2" xfId="56955" xr:uid="{87EA878C-41B6-43F4-85DB-F579D50FDA27}"/>
    <cellStyle name="Percent 3 9 15 6 5" xfId="56956" xr:uid="{A7004CF2-B312-4BA1-95E6-55CB478A9993}"/>
    <cellStyle name="Percent 3 9 15 6 6" xfId="56948" xr:uid="{87A292A0-FCB5-4F67-827A-AE38B4950E84}"/>
    <cellStyle name="Percent 3 9 15 6 7" xfId="35992" xr:uid="{1DE3116D-704C-43FF-B3F8-0CF53ED08D8D}"/>
    <cellStyle name="Percent 3 9 15 7" xfId="15949" xr:uid="{AFC5E0E3-71B8-4C8F-A7FE-91A2916A219C}"/>
    <cellStyle name="Percent 3 9 15 7 2" xfId="35999" xr:uid="{1BDA1864-9B5F-430B-8114-0D145104EB7A}"/>
    <cellStyle name="Percent 3 9 15 7 2 2" xfId="56958" xr:uid="{D8EFA8BE-6B26-4E07-A700-A1A9C68E126C}"/>
    <cellStyle name="Percent 3 9 15 7 3" xfId="56959" xr:uid="{52F768AD-39D6-4EB1-9406-0A0B8C675005}"/>
    <cellStyle name="Percent 3 9 15 7 4" xfId="56957" xr:uid="{FE0C900C-93E4-491B-8FC1-7104513C9A8B}"/>
    <cellStyle name="Percent 3 9 15 7 5" xfId="35998" xr:uid="{493C6F26-F536-4A7B-830B-22DF12B5BC7C}"/>
    <cellStyle name="Percent 3 9 15 8" xfId="16374" xr:uid="{C82F2C80-2B5B-451A-B257-F2654DB6694A}"/>
    <cellStyle name="Percent 3 9 15 8 2" xfId="36001" xr:uid="{3DE65953-454F-4374-99E7-FAE030993D89}"/>
    <cellStyle name="Percent 3 9 15 8 2 2" xfId="56961" xr:uid="{A21EFC70-89B4-4787-A842-0C1A11D95580}"/>
    <cellStyle name="Percent 3 9 15 8 3" xfId="56962" xr:uid="{C6CE61F3-598E-4F8E-97C5-024570E6846B}"/>
    <cellStyle name="Percent 3 9 15 8 4" xfId="56960" xr:uid="{1FEE9659-6343-4217-B9FF-3836DF5AE032}"/>
    <cellStyle name="Percent 3 9 15 8 5" xfId="36000" xr:uid="{B94DB703-ED3D-4601-A784-E0CF48B67579}"/>
    <cellStyle name="Percent 3 9 15 9" xfId="11976" xr:uid="{35C49984-98CD-4D08-8172-FD00982EE4F1}"/>
    <cellStyle name="Percent 3 9 15 9 2" xfId="36003" xr:uid="{0DAB515F-3D05-4770-A5E5-FECF64A39D74}"/>
    <cellStyle name="Percent 3 9 15 9 2 2" xfId="56964" xr:uid="{0A571408-CA47-4407-BDBB-3E012E1AEE88}"/>
    <cellStyle name="Percent 3 9 15 9 3" xfId="56965" xr:uid="{FD8ECB26-AC41-468B-8E97-B532079E65A5}"/>
    <cellStyle name="Percent 3 9 15 9 4" xfId="56963" xr:uid="{8FAFA150-3417-424E-A470-FA022012C8A8}"/>
    <cellStyle name="Percent 3 9 15 9 5" xfId="36002" xr:uid="{B0EB9512-857E-4FFA-AFE8-70B50A11AFC9}"/>
    <cellStyle name="Percent 3 9 16" xfId="13519" xr:uid="{4CE0FB5F-ABDF-4616-B87C-1F453DB8A4FA}"/>
    <cellStyle name="Percent 3 9 16 2" xfId="36005" xr:uid="{6E59DA16-092E-4251-8E69-76ED2CC65869}"/>
    <cellStyle name="Percent 3 9 16 2 2" xfId="36006" xr:uid="{AEA15B1F-B596-4044-BE03-1587BA84E4AB}"/>
    <cellStyle name="Percent 3 9 16 2 2 2" xfId="56968" xr:uid="{70923704-09A9-4EB0-9011-5BA67164FCC8}"/>
    <cellStyle name="Percent 3 9 16 2 3" xfId="56969" xr:uid="{07E3FD2C-637D-44F0-871E-204DF1B828B0}"/>
    <cellStyle name="Percent 3 9 16 2 4" xfId="56967" xr:uid="{0AB983E7-AA09-4767-A1A5-D6D309077707}"/>
    <cellStyle name="Percent 3 9 16 3" xfId="36007" xr:uid="{FE10433E-58E8-4CCB-9F1C-FA84D17E1CDE}"/>
    <cellStyle name="Percent 3 9 16 3 2" xfId="36008" xr:uid="{835940A8-01E7-4F71-8D41-8C5B6E5D9F41}"/>
    <cellStyle name="Percent 3 9 16 3 2 2" xfId="56971" xr:uid="{D2DB813B-33ED-487C-834F-CF22E86C983F}"/>
    <cellStyle name="Percent 3 9 16 3 3" xfId="56972" xr:uid="{832DDC63-2490-47B2-ADEE-8858A8815518}"/>
    <cellStyle name="Percent 3 9 16 3 4" xfId="56970" xr:uid="{93E38660-A1A9-47EE-9C8E-5C87679FCE81}"/>
    <cellStyle name="Percent 3 9 16 4" xfId="36009" xr:uid="{AF9E7C04-F7D5-4859-9B35-AC6D2515D0E6}"/>
    <cellStyle name="Percent 3 9 16 4 2" xfId="56973" xr:uid="{47D3D197-F007-40E4-9688-1A29B7C24B1E}"/>
    <cellStyle name="Percent 3 9 16 5" xfId="36010" xr:uid="{D477C8B8-8B70-4AF9-B88B-8BA9B0B6B798}"/>
    <cellStyle name="Percent 3 9 16 5 2" xfId="56974" xr:uid="{E0AA3B25-C089-45D6-ACAC-AEA5FC82B087}"/>
    <cellStyle name="Percent 3 9 16 6" xfId="56975" xr:uid="{51C098E1-5E8B-4C9F-BFAF-CF7533EFDE21}"/>
    <cellStyle name="Percent 3 9 16 7" xfId="56966" xr:uid="{B56AD806-BC1F-40BF-AF7E-AC7B66BD5E78}"/>
    <cellStyle name="Percent 3 9 16 8" xfId="36004" xr:uid="{BAB188FE-7E24-43AA-8EAE-2EB7106E4462}"/>
    <cellStyle name="Percent 3 9 17" xfId="13520" xr:uid="{B25795EF-D300-4F0A-A1C7-AF2709CD6AFE}"/>
    <cellStyle name="Percent 3 9 17 2" xfId="36012" xr:uid="{D6FFDC9D-8F08-49E4-9373-89019A4D2575}"/>
    <cellStyle name="Percent 3 9 17 2 2" xfId="36013" xr:uid="{C5CE1EAF-A54F-4833-B601-6C6545BB62A7}"/>
    <cellStyle name="Percent 3 9 17 2 2 2" xfId="56978" xr:uid="{61441969-CF93-42AA-9C19-CFB8BA24CF3D}"/>
    <cellStyle name="Percent 3 9 17 2 3" xfId="56979" xr:uid="{478487A0-81F1-46DE-8F8B-6E6E7EF5B18A}"/>
    <cellStyle name="Percent 3 9 17 2 4" xfId="56977" xr:uid="{404F393A-403D-4BC8-8617-1F5FF3D588E4}"/>
    <cellStyle name="Percent 3 9 17 3" xfId="36014" xr:uid="{6A54F7BD-2D93-4327-831A-6D2A94D45013}"/>
    <cellStyle name="Percent 3 9 17 3 2" xfId="36015" xr:uid="{E5E4447E-C204-45EC-9218-58871919471E}"/>
    <cellStyle name="Percent 3 9 17 3 2 2" xfId="56981" xr:uid="{9508DEED-B096-4A34-A2B1-95272E906A34}"/>
    <cellStyle name="Percent 3 9 17 3 3" xfId="56982" xr:uid="{F48F9CB7-3170-4E8A-B346-09183650AD91}"/>
    <cellStyle name="Percent 3 9 17 3 4" xfId="56980" xr:uid="{A23B43F8-7F26-4135-8BAC-E7BB229D22C1}"/>
    <cellStyle name="Percent 3 9 17 4" xfId="36016" xr:uid="{78AD6361-E58D-4DCA-9B77-23915E428116}"/>
    <cellStyle name="Percent 3 9 17 4 2" xfId="56983" xr:uid="{C8727C44-F727-42C0-B4FF-656C5EF22E96}"/>
    <cellStyle name="Percent 3 9 17 5" xfId="56984" xr:uid="{36EEE3A2-2B1D-4117-9859-BA12EF596277}"/>
    <cellStyle name="Percent 3 9 17 6" xfId="56976" xr:uid="{6301C98E-1AB6-46B0-86DE-49FF4E53D930}"/>
    <cellStyle name="Percent 3 9 17 7" xfId="36011" xr:uid="{ECB52A57-5293-4C66-AC00-0405C160BDE9}"/>
    <cellStyle name="Percent 3 9 18" xfId="13521" xr:uid="{2EDB8705-0883-4373-A9AB-969CE52B4451}"/>
    <cellStyle name="Percent 3 9 18 2" xfId="36018" xr:uid="{7FCD64CB-00F0-455A-A4C7-4BF31B9B160C}"/>
    <cellStyle name="Percent 3 9 18 2 2" xfId="36019" xr:uid="{13A47DEC-22CB-4B9B-ABB7-6AD191D89896}"/>
    <cellStyle name="Percent 3 9 18 2 2 2" xfId="56987" xr:uid="{A18534F3-0E12-4E0E-A7B3-A03ADE5D1290}"/>
    <cellStyle name="Percent 3 9 18 2 3" xfId="56988" xr:uid="{7D3D1547-B8F5-4E05-BF15-F873EF1B8D89}"/>
    <cellStyle name="Percent 3 9 18 2 4" xfId="56986" xr:uid="{975B1382-B8FA-4887-AC77-6FA7A028663E}"/>
    <cellStyle name="Percent 3 9 18 3" xfId="36020" xr:uid="{5F5E111F-0ADF-4636-915B-AAB8A8CB63F2}"/>
    <cellStyle name="Percent 3 9 18 3 2" xfId="36021" xr:uid="{9619BA4E-0433-440B-82B0-4CE6EB9824F4}"/>
    <cellStyle name="Percent 3 9 18 3 2 2" xfId="56990" xr:uid="{DC9F7761-B8F3-4494-8F87-DCC591ED7205}"/>
    <cellStyle name="Percent 3 9 18 3 3" xfId="56991" xr:uid="{7BC14F7A-1500-40D6-84F5-1A52075BBAE6}"/>
    <cellStyle name="Percent 3 9 18 3 4" xfId="56989" xr:uid="{8C06CE23-2C08-4A38-9AD0-B087517C16DF}"/>
    <cellStyle name="Percent 3 9 18 4" xfId="36022" xr:uid="{F012FCF6-D7E3-442F-AEA0-CD0382C85C85}"/>
    <cellStyle name="Percent 3 9 18 4 2" xfId="56992" xr:uid="{97F9D8ED-CB5F-4AAB-BC5B-C7F8FFA5B0EB}"/>
    <cellStyle name="Percent 3 9 18 5" xfId="56993" xr:uid="{01244C5D-06CA-4857-AFE7-A481CFA1E879}"/>
    <cellStyle name="Percent 3 9 18 6" xfId="56985" xr:uid="{E58D81E8-F34D-46B8-9C1E-26C570DC619A}"/>
    <cellStyle name="Percent 3 9 18 7" xfId="36017" xr:uid="{E77B3756-18E8-44D3-A25D-6D503B7BB13C}"/>
    <cellStyle name="Percent 3 9 19" xfId="13522" xr:uid="{3EF09A57-6220-4B78-84ED-0D693838169B}"/>
    <cellStyle name="Percent 3 9 19 2" xfId="36024" xr:uid="{061A2FA8-AF75-4CD4-A8EF-59F410B84ACE}"/>
    <cellStyle name="Percent 3 9 19 2 2" xfId="36025" xr:uid="{2D3E9393-3901-4C90-AC6F-C685DF6CD0EC}"/>
    <cellStyle name="Percent 3 9 19 2 2 2" xfId="56996" xr:uid="{2C223A40-2EDE-4F30-98A4-C0C6E46C0726}"/>
    <cellStyle name="Percent 3 9 19 2 3" xfId="56997" xr:uid="{3293AFB9-ED9D-4C16-8FEB-22E6539A5104}"/>
    <cellStyle name="Percent 3 9 19 2 4" xfId="56995" xr:uid="{F697B52D-FAEB-4EE7-9DCE-A0639A7AB628}"/>
    <cellStyle name="Percent 3 9 19 3" xfId="36026" xr:uid="{D3D64CF4-4FC6-4978-935C-85C114DC944A}"/>
    <cellStyle name="Percent 3 9 19 3 2" xfId="36027" xr:uid="{6F3BDBA5-9374-455D-AC8F-5A060619AFBE}"/>
    <cellStyle name="Percent 3 9 19 3 2 2" xfId="56999" xr:uid="{06F80592-35BD-4785-AD05-E4916AC52C48}"/>
    <cellStyle name="Percent 3 9 19 3 3" xfId="57000" xr:uid="{D8A4AABC-1229-47F8-AF9C-C908C1D67B63}"/>
    <cellStyle name="Percent 3 9 19 3 4" xfId="56998" xr:uid="{EEE31DB5-B8C2-4E5D-AC13-56549DB6CFF4}"/>
    <cellStyle name="Percent 3 9 19 4" xfId="36028" xr:uid="{576EC726-6799-4C6F-A69E-23034A29D78B}"/>
    <cellStyle name="Percent 3 9 19 4 2" xfId="36029" xr:uid="{EC15D541-64A0-4F42-AABB-F08C5E3B98DD}"/>
    <cellStyle name="Percent 3 9 19 4 2 2" xfId="57002" xr:uid="{F2963EDD-6980-4566-BD8D-58BBE1E4D54D}"/>
    <cellStyle name="Percent 3 9 19 4 3" xfId="57003" xr:uid="{265EC7CD-DBB0-47A4-A080-94DB466A3DB7}"/>
    <cellStyle name="Percent 3 9 19 4 4" xfId="57001" xr:uid="{E432E4D1-472F-4B3E-A7BD-9847718F3E8B}"/>
    <cellStyle name="Percent 3 9 19 5" xfId="36030" xr:uid="{39BB28AA-FEBB-453A-80A5-A1024F9B769F}"/>
    <cellStyle name="Percent 3 9 19 5 2" xfId="57004" xr:uid="{FD544ADC-00F8-4DBB-9294-8718554F7897}"/>
    <cellStyle name="Percent 3 9 19 6" xfId="57005" xr:uid="{D71CF920-18BA-426F-BA88-ACA35604C77E}"/>
    <cellStyle name="Percent 3 9 19 7" xfId="56994" xr:uid="{4FB57064-19C5-4CA8-A700-745B30DA1B8E}"/>
    <cellStyle name="Percent 3 9 19 8" xfId="36023" xr:uid="{B1751BEB-D0B7-40CA-BD3A-CED8CF649EE6}"/>
    <cellStyle name="Percent 3 9 2" xfId="3202" xr:uid="{BECBC4F4-66D3-4845-BF2B-A7A9C934776E}"/>
    <cellStyle name="Percent 3 9 2 10" xfId="7012" xr:uid="{1200B0F6-0870-41FF-AEE4-12540949DD59}"/>
    <cellStyle name="Percent 3 9 2 10 2" xfId="57007" xr:uid="{874ADF66-65CF-4A01-B395-F31DDD6FA25B}"/>
    <cellStyle name="Percent 3 9 2 10 3" xfId="36032" xr:uid="{7D04BD94-696E-4DA1-A1CF-95426188CD16}"/>
    <cellStyle name="Percent 3 9 2 11" xfId="36033" xr:uid="{70C38A02-40BD-4A28-93C9-9CD4C011F451}"/>
    <cellStyle name="Percent 3 9 2 11 2" xfId="57008" xr:uid="{6FA95141-625D-4D2F-A9EB-59E2F2D9CB24}"/>
    <cellStyle name="Percent 3 9 2 12" xfId="36031" xr:uid="{308352D9-0362-478A-B5AF-357DF9B4561C}"/>
    <cellStyle name="Percent 3 9 2 12 2" xfId="57009" xr:uid="{85AC11BE-8339-4DB4-B5A5-993E15C03A34}"/>
    <cellStyle name="Percent 3 9 2 13" xfId="57010" xr:uid="{109F4372-8805-4E24-A45D-08249A2771F4}"/>
    <cellStyle name="Percent 3 9 2 14" xfId="57011" xr:uid="{157D21D8-3131-4854-A803-592313691807}"/>
    <cellStyle name="Percent 3 9 2 15" xfId="57012" xr:uid="{CD3D46E7-78AE-420A-B2C9-FEDC37894219}"/>
    <cellStyle name="Percent 3 9 2 16" xfId="57006" xr:uid="{5241EED5-3CF7-4D79-A6A5-B05818D136DD}"/>
    <cellStyle name="Percent 3 9 2 2" xfId="4259" xr:uid="{B8B71A76-A286-4D40-A13E-0CC52886F21F}"/>
    <cellStyle name="Percent 3 9 2 2 2" xfId="13523" xr:uid="{0D85BCAD-506D-471D-9068-3280CFC43264}"/>
    <cellStyle name="Percent 3 9 2 2 2 2" xfId="36036" xr:uid="{54EA1E76-1D70-45E6-A533-E165D9DFB5DC}"/>
    <cellStyle name="Percent 3 9 2 2 2 2 2" xfId="57015" xr:uid="{CEF3B5F6-5E4D-47BA-9EC6-893ACFEE7511}"/>
    <cellStyle name="Percent 3 9 2 2 2 3" xfId="57016" xr:uid="{E022942E-9A53-4F36-B1B9-3B7E1C945E06}"/>
    <cellStyle name="Percent 3 9 2 2 2 4" xfId="57014" xr:uid="{92E7AEA9-B2C0-4D99-937B-CC83F730410D}"/>
    <cellStyle name="Percent 3 9 2 2 2 5" xfId="36035" xr:uid="{15D80BD4-A2FE-4F41-B527-689964C77F6B}"/>
    <cellStyle name="Percent 3 9 2 2 3" xfId="36037" xr:uid="{72F8F412-433E-4240-91A9-BF45B2CACCD5}"/>
    <cellStyle name="Percent 3 9 2 2 3 2" xfId="36038" xr:uid="{690617B2-CAC5-428F-9FED-E1A814D1F18F}"/>
    <cellStyle name="Percent 3 9 2 2 3 2 2" xfId="57018" xr:uid="{9736F21C-B17D-473F-98F3-4BA7AEC47D3D}"/>
    <cellStyle name="Percent 3 9 2 2 3 3" xfId="57019" xr:uid="{4666D9CF-41C8-41B9-8D70-0470FCB4E4F8}"/>
    <cellStyle name="Percent 3 9 2 2 3 4" xfId="57017" xr:uid="{149F8566-8A21-4357-87FA-0E054F1BB126}"/>
    <cellStyle name="Percent 3 9 2 2 4" xfId="36039" xr:uid="{44107F46-E7F5-44D3-AFE2-61D3FDC38F2E}"/>
    <cellStyle name="Percent 3 9 2 2 4 2" xfId="57020" xr:uid="{BFBE78C9-1EC2-4955-A197-17A05D800FA9}"/>
    <cellStyle name="Percent 3 9 2 2 5" xfId="36040" xr:uid="{D852BE6C-3E15-4206-8A9C-EC3359E80D1F}"/>
    <cellStyle name="Percent 3 9 2 2 5 2" xfId="57021" xr:uid="{688859CD-BC72-4A7F-A9E3-CD5B28656DDF}"/>
    <cellStyle name="Percent 3 9 2 2 6" xfId="57022" xr:uid="{C6432CD9-482C-4FBE-ACC3-C6607510317A}"/>
    <cellStyle name="Percent 3 9 2 2 7" xfId="57013" xr:uid="{B96BCD00-4F5D-43D3-B3D0-D106036503A2}"/>
    <cellStyle name="Percent 3 9 2 2 8" xfId="36034" xr:uid="{1D449DE0-8111-4D77-B729-5E59062C9D8D}"/>
    <cellStyle name="Percent 3 9 2 3" xfId="13524" xr:uid="{B362E1C6-B560-4092-A9B0-A937D1BED477}"/>
    <cellStyle name="Percent 3 9 2 3 2" xfId="36042" xr:uid="{3F6323E4-A85C-438E-99D8-74D5A578C551}"/>
    <cellStyle name="Percent 3 9 2 3 2 2" xfId="36043" xr:uid="{8855EEA1-7FBE-47B3-9F91-744831934E5C}"/>
    <cellStyle name="Percent 3 9 2 3 2 2 2" xfId="57025" xr:uid="{2FBCD687-2519-4B0D-8BC1-58B3309A60BA}"/>
    <cellStyle name="Percent 3 9 2 3 2 3" xfId="57026" xr:uid="{46D04AD7-771C-4E4B-897B-B5DD0999F18B}"/>
    <cellStyle name="Percent 3 9 2 3 2 4" xfId="57024" xr:uid="{D6641854-64F3-402D-B59E-D5186D73F2FB}"/>
    <cellStyle name="Percent 3 9 2 3 3" xfId="36044" xr:uid="{3CED3E9B-C970-4AAA-B7B6-1C23C020D45A}"/>
    <cellStyle name="Percent 3 9 2 3 3 2" xfId="36045" xr:uid="{A5A25756-C3CB-4582-AD50-A9AB12192CA4}"/>
    <cellStyle name="Percent 3 9 2 3 3 2 2" xfId="57028" xr:uid="{4FDE83BF-4476-43C7-B188-3DCA893F1CBC}"/>
    <cellStyle name="Percent 3 9 2 3 3 3" xfId="57029" xr:uid="{C4251C97-53BF-4E53-A40C-169C0B59E9ED}"/>
    <cellStyle name="Percent 3 9 2 3 3 4" xfId="57027" xr:uid="{329F387E-5BB6-4D7D-946B-E0E1111600D1}"/>
    <cellStyle name="Percent 3 9 2 3 4" xfId="36046" xr:uid="{56BBDFB7-9B01-4DA3-BDF3-965C40C3C64F}"/>
    <cellStyle name="Percent 3 9 2 3 4 2" xfId="57030" xr:uid="{EDB32F85-FC57-4700-89CA-C458615AC5AB}"/>
    <cellStyle name="Percent 3 9 2 3 5" xfId="57031" xr:uid="{1D5C98BA-DD4D-430A-AAB0-760D8F8C0FC0}"/>
    <cellStyle name="Percent 3 9 2 3 6" xfId="57023" xr:uid="{49CC35EB-C7B7-42B1-BCBC-DFDDA1581220}"/>
    <cellStyle name="Percent 3 9 2 3 7" xfId="36041" xr:uid="{C8075A8F-08CD-487C-9468-707BD3750858}"/>
    <cellStyle name="Percent 3 9 2 4" xfId="13525" xr:uid="{FC4BED4D-C0F4-4599-BDB4-3B43CB22AFBA}"/>
    <cellStyle name="Percent 3 9 2 4 2" xfId="36048" xr:uid="{C9259E11-3E03-4EB8-B327-63CC1F238737}"/>
    <cellStyle name="Percent 3 9 2 4 2 2" xfId="36049" xr:uid="{A2C52903-1EAA-4360-B513-384932FC23BE}"/>
    <cellStyle name="Percent 3 9 2 4 2 2 2" xfId="57034" xr:uid="{5367527E-A677-4D85-AF1D-C0C0D08A2E63}"/>
    <cellStyle name="Percent 3 9 2 4 2 3" xfId="57035" xr:uid="{544105BD-E22E-439A-A751-E9F7D7E2753F}"/>
    <cellStyle name="Percent 3 9 2 4 2 4" xfId="57033" xr:uid="{1C9862B1-3FAD-427E-BC17-8287AC2B0AB5}"/>
    <cellStyle name="Percent 3 9 2 4 3" xfId="36050" xr:uid="{8425DA73-D177-432B-93EB-E388590AAC94}"/>
    <cellStyle name="Percent 3 9 2 4 3 2" xfId="36051" xr:uid="{6131FC8B-D60F-4812-9719-5A0408F4E6D9}"/>
    <cellStyle name="Percent 3 9 2 4 3 2 2" xfId="57037" xr:uid="{2946F7AE-8C96-4CC1-A778-99D5215137A2}"/>
    <cellStyle name="Percent 3 9 2 4 3 3" xfId="57038" xr:uid="{35B1EBA8-E570-4C2C-9D2A-3BE97E35BFCF}"/>
    <cellStyle name="Percent 3 9 2 4 3 4" xfId="57036" xr:uid="{7C89B8EE-7EF1-4614-A559-B2AFD802A336}"/>
    <cellStyle name="Percent 3 9 2 4 4" xfId="36052" xr:uid="{227E794A-4EF1-41F1-9A73-D811D3796E9D}"/>
    <cellStyle name="Percent 3 9 2 4 4 2" xfId="57039" xr:uid="{D1733C97-EB95-4D81-97DE-EB29C4C2FF09}"/>
    <cellStyle name="Percent 3 9 2 4 5" xfId="57040" xr:uid="{5D4A5875-D547-47B3-BE23-277069E42589}"/>
    <cellStyle name="Percent 3 9 2 4 6" xfId="57032" xr:uid="{82C55CFD-CA3B-411E-85C9-FDE321FCB0D4}"/>
    <cellStyle name="Percent 3 9 2 4 7" xfId="36047" xr:uid="{D14AEAA7-38AF-4B73-83CC-D010FC25228F}"/>
    <cellStyle name="Percent 3 9 2 5" xfId="13526" xr:uid="{167B8F9A-FE7A-419C-BD14-F9725F2646A7}"/>
    <cellStyle name="Percent 3 9 2 5 2" xfId="36054" xr:uid="{A40E945E-5031-4C3B-864F-24DEF72A83FB}"/>
    <cellStyle name="Percent 3 9 2 5 2 2" xfId="36055" xr:uid="{7160DB79-E4E9-46E2-BD88-8029DA48E771}"/>
    <cellStyle name="Percent 3 9 2 5 2 2 2" xfId="57043" xr:uid="{57F8E3F3-8501-4E98-9ACD-D128551692BA}"/>
    <cellStyle name="Percent 3 9 2 5 2 3" xfId="57044" xr:uid="{0B1DE7C4-4C3B-4B03-80FF-D425D3423DB9}"/>
    <cellStyle name="Percent 3 9 2 5 2 4" xfId="57042" xr:uid="{16105D31-5BB7-467C-B842-A627DDB99B37}"/>
    <cellStyle name="Percent 3 9 2 5 3" xfId="36056" xr:uid="{E7E4F476-9F72-44DE-B6CF-D00C7739EE8A}"/>
    <cellStyle name="Percent 3 9 2 5 3 2" xfId="36057" xr:uid="{BF30635E-91AA-49E1-B7CB-FD764D996E60}"/>
    <cellStyle name="Percent 3 9 2 5 3 2 2" xfId="57046" xr:uid="{28DB193E-5E75-400B-A5A7-C4BF523BEC59}"/>
    <cellStyle name="Percent 3 9 2 5 3 3" xfId="57047" xr:uid="{23411A79-C0D9-4C90-B958-D7F50F0D3AF5}"/>
    <cellStyle name="Percent 3 9 2 5 3 4" xfId="57045" xr:uid="{3431338C-CDBD-47C8-8F1B-60673C61F16E}"/>
    <cellStyle name="Percent 3 9 2 5 4" xfId="36058" xr:uid="{E3CE0BE8-9BAF-4881-A7C9-118A5E1F7038}"/>
    <cellStyle name="Percent 3 9 2 5 4 2" xfId="36059" xr:uid="{3CB779FF-57AF-4E0C-ABEE-5563FAA77FDB}"/>
    <cellStyle name="Percent 3 9 2 5 4 2 2" xfId="57049" xr:uid="{FB211760-0483-4B49-BA00-015F938883D7}"/>
    <cellStyle name="Percent 3 9 2 5 4 3" xfId="57050" xr:uid="{E49DC7BB-530A-4BBA-AEB2-C07BA71C9362}"/>
    <cellStyle name="Percent 3 9 2 5 4 4" xfId="57048" xr:uid="{EA18BBDC-987C-4B47-ACBD-515D5098ED04}"/>
    <cellStyle name="Percent 3 9 2 5 5" xfId="36060" xr:uid="{F3B183AB-A199-4318-B9AE-064F66C41A78}"/>
    <cellStyle name="Percent 3 9 2 5 5 2" xfId="57051" xr:uid="{14CB7A7A-FF57-42B9-9DA5-9EA3A613575B}"/>
    <cellStyle name="Percent 3 9 2 5 6" xfId="57052" xr:uid="{ED52E9EE-DD94-470C-9B30-C4157C3C279F}"/>
    <cellStyle name="Percent 3 9 2 5 7" xfId="57041" xr:uid="{1ABCE175-BC99-4231-B0D8-5F385289F666}"/>
    <cellStyle name="Percent 3 9 2 5 8" xfId="36053" xr:uid="{F295C075-6EEF-4B8F-A06E-EC8F8DF98FD5}"/>
    <cellStyle name="Percent 3 9 2 6" xfId="13527" xr:uid="{890B0393-3C8A-48BD-8AB2-18DE806211F3}"/>
    <cellStyle name="Percent 3 9 2 6 2" xfId="36062" xr:uid="{5A26518B-77A1-4090-B2E3-995C885484E7}"/>
    <cellStyle name="Percent 3 9 2 6 2 2" xfId="36063" xr:uid="{96335381-D592-490D-825C-F9F5AB6F79E1}"/>
    <cellStyle name="Percent 3 9 2 6 2 2 2" xfId="57055" xr:uid="{3A331E1F-8DE4-4CDE-BA16-FCA8D4FC43C1}"/>
    <cellStyle name="Percent 3 9 2 6 2 3" xfId="57056" xr:uid="{69651E67-50CB-4C82-A560-511F01119B56}"/>
    <cellStyle name="Percent 3 9 2 6 2 4" xfId="57054" xr:uid="{E63A290B-96B3-42D1-9E00-F5A8B69AD8BE}"/>
    <cellStyle name="Percent 3 9 2 6 3" xfId="36064" xr:uid="{5FF66A27-421D-4AD2-97D3-2C024991B0CD}"/>
    <cellStyle name="Percent 3 9 2 6 3 2" xfId="36065" xr:uid="{0EE9BF5C-ED07-4FCB-A941-5453FB49DF4E}"/>
    <cellStyle name="Percent 3 9 2 6 3 2 2" xfId="57058" xr:uid="{9F8F358A-329B-4E43-AA4E-ADD0CFEB28AD}"/>
    <cellStyle name="Percent 3 9 2 6 3 3" xfId="57059" xr:uid="{7FAD7156-D65B-476C-8996-F2A4413E7952}"/>
    <cellStyle name="Percent 3 9 2 6 3 4" xfId="57057" xr:uid="{333653CC-1BBA-417D-A49D-8CAC7CBC7291}"/>
    <cellStyle name="Percent 3 9 2 6 4" xfId="36066" xr:uid="{560D4A80-C157-4A6B-B8A0-B5996BEBF0B6}"/>
    <cellStyle name="Percent 3 9 2 6 4 2" xfId="57060" xr:uid="{1D6D70A2-6962-4D58-9DF1-DF6ACF402111}"/>
    <cellStyle name="Percent 3 9 2 6 5" xfId="57061" xr:uid="{0306C23E-5B7F-48AE-ABDB-1CC3109141EF}"/>
    <cellStyle name="Percent 3 9 2 6 6" xfId="57053" xr:uid="{CA5E5A94-FF0F-46A6-9A93-A1041158BD84}"/>
    <cellStyle name="Percent 3 9 2 6 7" xfId="36061" xr:uid="{A484042F-CF53-4B22-9C9A-62A23CE9E8F6}"/>
    <cellStyle name="Percent 3 9 2 7" xfId="15950" xr:uid="{A28F56C0-871A-495C-B0B8-E6D680FD038C}"/>
    <cellStyle name="Percent 3 9 2 7 2" xfId="36068" xr:uid="{5AFC731B-7F8A-4D28-AB33-F611F864FE68}"/>
    <cellStyle name="Percent 3 9 2 7 2 2" xfId="57063" xr:uid="{A78E59B8-5817-437F-88E7-08770CCE1B59}"/>
    <cellStyle name="Percent 3 9 2 7 3" xfId="57064" xr:uid="{50672701-E69E-4184-ADFF-456B12109630}"/>
    <cellStyle name="Percent 3 9 2 7 4" xfId="57062" xr:uid="{85E58A39-146C-4699-B216-561B7CF1E37D}"/>
    <cellStyle name="Percent 3 9 2 7 5" xfId="36067" xr:uid="{1AFACE68-DE71-4E20-9B9F-6BA62B165687}"/>
    <cellStyle name="Percent 3 9 2 8" xfId="15677" xr:uid="{8E893274-DFFD-4813-B8D1-4494CC193C67}"/>
    <cellStyle name="Percent 3 9 2 8 2" xfId="36070" xr:uid="{38DC0E21-D0EF-47DE-8421-4E72F9DACD34}"/>
    <cellStyle name="Percent 3 9 2 8 2 2" xfId="57066" xr:uid="{B515E829-8AC0-4590-AB00-64B3D57F726E}"/>
    <cellStyle name="Percent 3 9 2 8 3" xfId="57067" xr:uid="{D97AAAF0-FE1B-4E3D-953B-5BB7779E2677}"/>
    <cellStyle name="Percent 3 9 2 8 4" xfId="57065" xr:uid="{DAAB5BB4-F23D-4410-8E48-526554B532EF}"/>
    <cellStyle name="Percent 3 9 2 8 5" xfId="36069" xr:uid="{B06CD618-44A4-4239-B7A3-E997C3821CB5}"/>
    <cellStyle name="Percent 3 9 2 9" xfId="11977" xr:uid="{70CBAFA2-58E7-4593-97AE-0D0F37864F3F}"/>
    <cellStyle name="Percent 3 9 2 9 2" xfId="36072" xr:uid="{190622DA-669D-440B-B209-00332D574807}"/>
    <cellStyle name="Percent 3 9 2 9 2 2" xfId="57069" xr:uid="{7873A219-777B-4AAC-A406-8FCCD3F03047}"/>
    <cellStyle name="Percent 3 9 2 9 3" xfId="57070" xr:uid="{770FEC6F-E05C-4A84-8238-56005F62AFFE}"/>
    <cellStyle name="Percent 3 9 2 9 4" xfId="57068" xr:uid="{7DAAB96B-295B-47CF-8270-988E65A24BE0}"/>
    <cellStyle name="Percent 3 9 2 9 5" xfId="36071" xr:uid="{AE495120-CC41-4D9E-954D-D65902206E0B}"/>
    <cellStyle name="Percent 3 9 20" xfId="13528" xr:uid="{58692B0B-884C-4A51-9966-1FC909238F75}"/>
    <cellStyle name="Percent 3 9 20 2" xfId="36074" xr:uid="{1438BF0D-77CF-49B0-8DE8-80B6327E7FDF}"/>
    <cellStyle name="Percent 3 9 20 2 2" xfId="36075" xr:uid="{76444A46-1C58-48EE-ABC1-84DAD2227F55}"/>
    <cellStyle name="Percent 3 9 20 2 2 2" xfId="57073" xr:uid="{B6686CA8-73DA-4AE4-BCDA-0547CD5EC81A}"/>
    <cellStyle name="Percent 3 9 20 2 3" xfId="57074" xr:uid="{601B6B10-C3BC-47ED-81BD-A653FAE9B56C}"/>
    <cellStyle name="Percent 3 9 20 2 4" xfId="57072" xr:uid="{FFEAC0F3-3399-4158-B5B9-FB68D9F12390}"/>
    <cellStyle name="Percent 3 9 20 3" xfId="36076" xr:uid="{58A2A807-A07D-4D26-B707-31A7A5D17B33}"/>
    <cellStyle name="Percent 3 9 20 3 2" xfId="36077" xr:uid="{FE486A0E-8063-4DDA-96DA-E2DF296174C6}"/>
    <cellStyle name="Percent 3 9 20 3 2 2" xfId="57076" xr:uid="{3DD973C4-BC90-4386-9874-E1147978E5EB}"/>
    <cellStyle name="Percent 3 9 20 3 3" xfId="57077" xr:uid="{47D60F4C-8D51-458E-9DA8-F8C2CE0A72E1}"/>
    <cellStyle name="Percent 3 9 20 3 4" xfId="57075" xr:uid="{BCDC9BB0-85F4-486B-832C-4FEC9357E9D6}"/>
    <cellStyle name="Percent 3 9 20 4" xfId="36078" xr:uid="{C2BE3BC3-ADE8-4507-9C2C-95468F66E8A6}"/>
    <cellStyle name="Percent 3 9 20 4 2" xfId="57078" xr:uid="{23D016BC-CCC4-471B-B61A-0DBF7FDE34E8}"/>
    <cellStyle name="Percent 3 9 20 5" xfId="57079" xr:uid="{CE17B47A-CF62-48AC-A67E-4EC35CC5682E}"/>
    <cellStyle name="Percent 3 9 20 6" xfId="57071" xr:uid="{EE8F560E-13B2-48ED-98B4-4A1B59346C6F}"/>
    <cellStyle name="Percent 3 9 20 7" xfId="36073" xr:uid="{38294F93-39E0-4DE2-A837-72A4F9D64B3E}"/>
    <cellStyle name="Percent 3 9 21" xfId="15943" xr:uid="{99D35507-991E-42A6-97F2-2FEAA61FC625}"/>
    <cellStyle name="Percent 3 9 21 2" xfId="36080" xr:uid="{AA1D7869-D2B7-494C-AAE2-2950D659D9D1}"/>
    <cellStyle name="Percent 3 9 21 2 2" xfId="57081" xr:uid="{684D561F-1C49-4A2D-952E-FEE7B2FAEDC7}"/>
    <cellStyle name="Percent 3 9 21 3" xfId="57082" xr:uid="{7DCDEBC9-D069-45E1-A30D-71DA8B6A5D01}"/>
    <cellStyle name="Percent 3 9 21 4" xfId="57080" xr:uid="{546A0B1C-33CA-4328-BA8C-AE96B8F27A43}"/>
    <cellStyle name="Percent 3 9 21 5" xfId="36079" xr:uid="{4379563B-A58F-439C-A572-6C6A9D10DA10}"/>
    <cellStyle name="Percent 3 9 22" xfId="16683" xr:uid="{21DA88FE-B944-44AF-91DB-9C725668F21A}"/>
    <cellStyle name="Percent 3 9 22 2" xfId="36082" xr:uid="{4C05DE17-3B4D-4CFC-BF89-3F89B0DD604A}"/>
    <cellStyle name="Percent 3 9 22 2 2" xfId="57084" xr:uid="{E7425277-9CC1-42A7-89EC-5C2ABC7027AC}"/>
    <cellStyle name="Percent 3 9 22 3" xfId="57085" xr:uid="{FF219BC9-63FF-43A5-BA41-24EF09B0DC60}"/>
    <cellStyle name="Percent 3 9 22 4" xfId="57083" xr:uid="{9137D9E4-599A-4A80-A636-CD28FEBFB112}"/>
    <cellStyle name="Percent 3 9 22 5" xfId="36081" xr:uid="{1EF08B48-893E-49D7-B950-586205F3CC71}"/>
    <cellStyle name="Percent 3 9 23" xfId="11970" xr:uid="{33E4F53E-2626-4B7C-99BB-CD0530732FE4}"/>
    <cellStyle name="Percent 3 9 23 2" xfId="36084" xr:uid="{03B64B43-9256-4838-B955-84B02660A5C9}"/>
    <cellStyle name="Percent 3 9 23 2 2" xfId="57087" xr:uid="{8974352D-CD7F-4532-BCA3-F5EBC94E2269}"/>
    <cellStyle name="Percent 3 9 23 3" xfId="57088" xr:uid="{E9A7D363-A989-44DE-AE8D-A51B912AADF8}"/>
    <cellStyle name="Percent 3 9 23 4" xfId="57086" xr:uid="{E913E867-5B09-4299-BAEA-773D416D6A8E}"/>
    <cellStyle name="Percent 3 9 23 5" xfId="36083" xr:uid="{D4B378DD-97F7-4C59-AA31-B71C2A452559}"/>
    <cellStyle name="Percent 3 9 24" xfId="7005" xr:uid="{FB5D7D5A-E689-44AE-AD26-CFB61A0FDB07}"/>
    <cellStyle name="Percent 3 9 24 2" xfId="57089" xr:uid="{03D1509D-B922-44AD-B487-D65A7F215F6D}"/>
    <cellStyle name="Percent 3 9 24 3" xfId="36085" xr:uid="{9D21B49F-C1DB-49EE-9ABA-9019C47DFF11}"/>
    <cellStyle name="Percent 3 9 25" xfId="36086" xr:uid="{590199C2-9904-421C-BAD8-22DCC1368409}"/>
    <cellStyle name="Percent 3 9 25 2" xfId="57090" xr:uid="{09A90DE6-9045-457D-9A7A-908A7D404313}"/>
    <cellStyle name="Percent 3 9 26" xfId="35751" xr:uid="{66550C5A-1452-488A-96EC-AB1EAD2EBE68}"/>
    <cellStyle name="Percent 3 9 26 2" xfId="57091" xr:uid="{44B6E9DB-88D8-4EEA-966D-B811C278CA6C}"/>
    <cellStyle name="Percent 3 9 27" xfId="57092" xr:uid="{1B12115B-09BC-4F79-8DD2-52A6B7E42E1D}"/>
    <cellStyle name="Percent 3 9 28" xfId="57093" xr:uid="{15150E8E-E022-40D2-B11F-DE477E7107CA}"/>
    <cellStyle name="Percent 3 9 29" xfId="57094" xr:uid="{4061EA7F-C3CF-4348-8C4A-D03153180663}"/>
    <cellStyle name="Percent 3 9 3" xfId="3428" xr:uid="{B0FCE5DA-EC0E-47D7-A99C-1195581FF71E}"/>
    <cellStyle name="Percent 3 9 3 10" xfId="7013" xr:uid="{A1745531-DC92-48C6-9A4D-6819218876B6}"/>
    <cellStyle name="Percent 3 9 3 10 2" xfId="57096" xr:uid="{59EA9B55-BAE4-45E5-A321-64B7B460941C}"/>
    <cellStyle name="Percent 3 9 3 10 3" xfId="36088" xr:uid="{1A4EB9F1-AB40-49A6-9C78-6A78508CD975}"/>
    <cellStyle name="Percent 3 9 3 11" xfId="36089" xr:uid="{78DA4283-D578-402D-A317-9F7A9CEF4C43}"/>
    <cellStyle name="Percent 3 9 3 11 2" xfId="57097" xr:uid="{B63DA5A3-8160-44D8-A151-45E59718578A}"/>
    <cellStyle name="Percent 3 9 3 12" xfId="36087" xr:uid="{22D62C80-6491-46CC-96FA-9FC97CE951D2}"/>
    <cellStyle name="Percent 3 9 3 12 2" xfId="57098" xr:uid="{B0211992-BD4D-4E7F-98E9-233EDA4FBE03}"/>
    <cellStyle name="Percent 3 9 3 13" xfId="57099" xr:uid="{15752D75-178C-4908-9989-FEAF615692EA}"/>
    <cellStyle name="Percent 3 9 3 14" xfId="57100" xr:uid="{6B4573D0-E2F3-4793-9D61-47E0FDF71877}"/>
    <cellStyle name="Percent 3 9 3 15" xfId="57101" xr:uid="{10D0A68E-9929-452E-A7E0-BF57A7FB2052}"/>
    <cellStyle name="Percent 3 9 3 16" xfId="57095" xr:uid="{DE26FCD8-177F-4FF0-8EE8-07B8E522969B}"/>
    <cellStyle name="Percent 3 9 3 2" xfId="4469" xr:uid="{51F770FE-CF70-4A5C-8F8D-8E010B83816E}"/>
    <cellStyle name="Percent 3 9 3 2 2" xfId="13529" xr:uid="{EAF7FC24-5DDF-42AA-A09E-3AF55F3CF9DF}"/>
    <cellStyle name="Percent 3 9 3 2 2 2" xfId="36092" xr:uid="{28664F36-672C-4E91-89A9-F947E5FED2BE}"/>
    <cellStyle name="Percent 3 9 3 2 2 2 2" xfId="57104" xr:uid="{C29F284A-BA80-4548-9FC9-46D424362D76}"/>
    <cellStyle name="Percent 3 9 3 2 2 3" xfId="57105" xr:uid="{A2C4EA9A-2DE8-4D9F-8F8C-0F6A80B6185A}"/>
    <cellStyle name="Percent 3 9 3 2 2 4" xfId="57103" xr:uid="{8EC1FF4E-BFE5-4457-9917-AF2DB43B134F}"/>
    <cellStyle name="Percent 3 9 3 2 2 5" xfId="36091" xr:uid="{560D09D5-5716-465C-B2B4-442C5CAE731C}"/>
    <cellStyle name="Percent 3 9 3 2 3" xfId="36093" xr:uid="{353581AF-C046-4F17-80DD-CAD0BFE53498}"/>
    <cellStyle name="Percent 3 9 3 2 3 2" xfId="36094" xr:uid="{F5A1B27E-F2B2-45C6-A5BC-A865F0E9CF2C}"/>
    <cellStyle name="Percent 3 9 3 2 3 2 2" xfId="57107" xr:uid="{10536195-6C86-4641-A6DD-AB7B3B0A0AB0}"/>
    <cellStyle name="Percent 3 9 3 2 3 3" xfId="57108" xr:uid="{8E481C57-3C15-47CF-9683-DD69AB8EDC77}"/>
    <cellStyle name="Percent 3 9 3 2 3 4" xfId="57106" xr:uid="{E8BEC035-BC4D-4C7C-8BA7-5C0607A54CE0}"/>
    <cellStyle name="Percent 3 9 3 2 4" xfId="36095" xr:uid="{2E3816B9-7752-421C-ACFC-8A9AF341DA5C}"/>
    <cellStyle name="Percent 3 9 3 2 4 2" xfId="57109" xr:uid="{DB13B8C8-A81D-4D9D-A66B-6259E30A3409}"/>
    <cellStyle name="Percent 3 9 3 2 5" xfId="36096" xr:uid="{655D0C3C-A466-4858-8DA4-8F5879A2F0DE}"/>
    <cellStyle name="Percent 3 9 3 2 5 2" xfId="57110" xr:uid="{B3BC404E-FF61-4548-A464-6C34CA6CBE4B}"/>
    <cellStyle name="Percent 3 9 3 2 6" xfId="57111" xr:uid="{1C72B88A-8FC4-45C8-AA2C-2E2423F263B1}"/>
    <cellStyle name="Percent 3 9 3 2 7" xfId="57102" xr:uid="{0B820F54-6754-409C-9C64-ACB5327FF08E}"/>
    <cellStyle name="Percent 3 9 3 2 8" xfId="36090" xr:uid="{2CBC8A42-C0FA-4745-8CB1-D9778A276AC0}"/>
    <cellStyle name="Percent 3 9 3 3" xfId="13530" xr:uid="{B8E33F48-C33F-414F-8F04-2979849E3B87}"/>
    <cellStyle name="Percent 3 9 3 3 2" xfId="36098" xr:uid="{BE761CB7-07CC-485D-93D6-1D3B2168AF51}"/>
    <cellStyle name="Percent 3 9 3 3 2 2" xfId="36099" xr:uid="{02E87BF9-BEF0-4FEB-837F-4A0864A57E43}"/>
    <cellStyle name="Percent 3 9 3 3 2 2 2" xfId="57114" xr:uid="{5FC93AEA-E726-446B-BF94-DE9031FBE8B8}"/>
    <cellStyle name="Percent 3 9 3 3 2 3" xfId="57115" xr:uid="{2A007F20-88ED-460C-A2A4-8D9B6A15AFD4}"/>
    <cellStyle name="Percent 3 9 3 3 2 4" xfId="57113" xr:uid="{D584F317-FEA6-4A04-B5B8-BED4D5A16B4D}"/>
    <cellStyle name="Percent 3 9 3 3 3" xfId="36100" xr:uid="{0DF45B3A-F480-4F90-808C-528F1E5F802D}"/>
    <cellStyle name="Percent 3 9 3 3 3 2" xfId="36101" xr:uid="{28C6D7FC-A7B1-4058-BDFC-B0A8B1AEBFDE}"/>
    <cellStyle name="Percent 3 9 3 3 3 2 2" xfId="57117" xr:uid="{A5157E80-3FA0-4E1A-A59F-AC74243E388C}"/>
    <cellStyle name="Percent 3 9 3 3 3 3" xfId="57118" xr:uid="{CA220735-384C-40CF-B8AB-E6414DF4594F}"/>
    <cellStyle name="Percent 3 9 3 3 3 4" xfId="57116" xr:uid="{CDBCE1A9-5774-40A3-8FC5-C61C44A08CEF}"/>
    <cellStyle name="Percent 3 9 3 3 4" xfId="36102" xr:uid="{CB8D1E44-C706-4B03-B9EF-C93F894D8313}"/>
    <cellStyle name="Percent 3 9 3 3 4 2" xfId="57119" xr:uid="{DEE4C379-949F-4B0E-9E95-C7CF467E942C}"/>
    <cellStyle name="Percent 3 9 3 3 5" xfId="57120" xr:uid="{8A7A7219-47E5-4606-A0E9-7F130EE3C493}"/>
    <cellStyle name="Percent 3 9 3 3 6" xfId="57112" xr:uid="{278F0CA7-A63D-4FF7-8D49-BFF22B8F3310}"/>
    <cellStyle name="Percent 3 9 3 3 7" xfId="36097" xr:uid="{5A697CB7-0768-44C6-9BAE-50AD42230C2A}"/>
    <cellStyle name="Percent 3 9 3 4" xfId="13531" xr:uid="{C62B494B-DC4D-4D41-A34C-775505FD767E}"/>
    <cellStyle name="Percent 3 9 3 4 2" xfId="36104" xr:uid="{DFBE996F-92CF-4437-8B75-72D2F0C46437}"/>
    <cellStyle name="Percent 3 9 3 4 2 2" xfId="36105" xr:uid="{36B93CDB-3A89-41F0-8DE6-D83B0920175D}"/>
    <cellStyle name="Percent 3 9 3 4 2 2 2" xfId="57123" xr:uid="{09B5370C-0B76-4C94-8796-931F7E69164A}"/>
    <cellStyle name="Percent 3 9 3 4 2 3" xfId="57124" xr:uid="{CAE79BC4-915E-444A-B7F2-93B9F32746D8}"/>
    <cellStyle name="Percent 3 9 3 4 2 4" xfId="57122" xr:uid="{9B03A09E-C373-4230-960A-60D179734CC8}"/>
    <cellStyle name="Percent 3 9 3 4 3" xfId="36106" xr:uid="{1A95B542-9E1C-4045-92FB-ACDFAAF4190E}"/>
    <cellStyle name="Percent 3 9 3 4 3 2" xfId="36107" xr:uid="{1CE26520-E97B-422B-B001-C17098CEEE1A}"/>
    <cellStyle name="Percent 3 9 3 4 3 2 2" xfId="57126" xr:uid="{03F17D83-0404-42C2-AD08-9FE24842E653}"/>
    <cellStyle name="Percent 3 9 3 4 3 3" xfId="57127" xr:uid="{73CDDD17-2470-477E-A91B-EE0C911764D1}"/>
    <cellStyle name="Percent 3 9 3 4 3 4" xfId="57125" xr:uid="{0154432A-46EC-4197-AC2B-4CE318EBAD97}"/>
    <cellStyle name="Percent 3 9 3 4 4" xfId="36108" xr:uid="{C1AB3AD5-4AA3-49C2-81E7-EAA599039C71}"/>
    <cellStyle name="Percent 3 9 3 4 4 2" xfId="57128" xr:uid="{638FEC78-1F36-44C0-B091-D2EA8E8D07BF}"/>
    <cellStyle name="Percent 3 9 3 4 5" xfId="57129" xr:uid="{2DCFFB93-5014-494F-9E59-4D28FF105EEA}"/>
    <cellStyle name="Percent 3 9 3 4 6" xfId="57121" xr:uid="{A26ACD21-342D-4E5B-AB4C-2D77800233F6}"/>
    <cellStyle name="Percent 3 9 3 4 7" xfId="36103" xr:uid="{DD52A0D3-EE80-4BD9-9DD7-81767762431E}"/>
    <cellStyle name="Percent 3 9 3 5" xfId="13532" xr:uid="{13EAE90B-842B-47B3-B3A6-BB8EAF80ED9D}"/>
    <cellStyle name="Percent 3 9 3 5 2" xfId="36110" xr:uid="{5CDF83A2-740A-4C1E-AFF3-9E1B642ED7B4}"/>
    <cellStyle name="Percent 3 9 3 5 2 2" xfId="36111" xr:uid="{697F7C6C-2521-4E8B-9BDC-338242410C3D}"/>
    <cellStyle name="Percent 3 9 3 5 2 2 2" xfId="57132" xr:uid="{65C96B03-3EA7-4C80-B5EB-9506FC9BE105}"/>
    <cellStyle name="Percent 3 9 3 5 2 3" xfId="57133" xr:uid="{C39B5D37-D4D8-43AD-B61C-BDB95BEF154E}"/>
    <cellStyle name="Percent 3 9 3 5 2 4" xfId="57131" xr:uid="{5871E87B-5755-4AA2-9BE5-ACA992241F4D}"/>
    <cellStyle name="Percent 3 9 3 5 3" xfId="36112" xr:uid="{7741CBDB-DDE6-4E31-B308-5F8ADCF14198}"/>
    <cellStyle name="Percent 3 9 3 5 3 2" xfId="36113" xr:uid="{625E77CE-8305-4B47-9BB9-4C23F57F5E67}"/>
    <cellStyle name="Percent 3 9 3 5 3 2 2" xfId="57135" xr:uid="{D532CE71-32F0-4089-BD53-42FFACC5B0EE}"/>
    <cellStyle name="Percent 3 9 3 5 3 3" xfId="57136" xr:uid="{9E00CF2A-DDBA-40E2-A4A9-834655BA87E9}"/>
    <cellStyle name="Percent 3 9 3 5 3 4" xfId="57134" xr:uid="{443F91D3-1572-489C-8F80-A0372A5A2BA3}"/>
    <cellStyle name="Percent 3 9 3 5 4" xfId="36114" xr:uid="{49D82C39-73E7-4AFD-8EED-85E1B98BC32B}"/>
    <cellStyle name="Percent 3 9 3 5 4 2" xfId="36115" xr:uid="{D830B437-EFA2-419D-BBAA-CDAACC540162}"/>
    <cellStyle name="Percent 3 9 3 5 4 2 2" xfId="57138" xr:uid="{F180AA20-C9FD-4DDA-8D94-B37446C2F159}"/>
    <cellStyle name="Percent 3 9 3 5 4 3" xfId="57139" xr:uid="{BC828715-2A06-48DD-BB43-14F5FBE0A9AB}"/>
    <cellStyle name="Percent 3 9 3 5 4 4" xfId="57137" xr:uid="{F9A18E1E-A2A3-43B0-84A4-9607CBB8A9A0}"/>
    <cellStyle name="Percent 3 9 3 5 5" xfId="36116" xr:uid="{D0E516D3-BC21-40B7-93EC-AEC13DB3598A}"/>
    <cellStyle name="Percent 3 9 3 5 5 2" xfId="57140" xr:uid="{EE765135-0243-4566-87F0-98CC24A317EF}"/>
    <cellStyle name="Percent 3 9 3 5 6" xfId="57141" xr:uid="{8C4DEC01-CAB4-4A5F-B13E-2EC3DCF381DD}"/>
    <cellStyle name="Percent 3 9 3 5 7" xfId="57130" xr:uid="{DD9A0E94-6439-44ED-BD5E-3146F2834D47}"/>
    <cellStyle name="Percent 3 9 3 5 8" xfId="36109" xr:uid="{26C88260-AF3E-45A3-8316-7226F7E9C38E}"/>
    <cellStyle name="Percent 3 9 3 6" xfId="13533" xr:uid="{C30A0D33-1201-462A-9EB0-FECEBFF7E28C}"/>
    <cellStyle name="Percent 3 9 3 6 2" xfId="36118" xr:uid="{F24133D2-BE2F-48FA-AD9D-3E2D1A03528D}"/>
    <cellStyle name="Percent 3 9 3 6 2 2" xfId="36119" xr:uid="{A86EC8EA-AFF6-4207-90DB-890640759D70}"/>
    <cellStyle name="Percent 3 9 3 6 2 2 2" xfId="57144" xr:uid="{5D06145D-C93F-4515-A86E-C284BF649EE8}"/>
    <cellStyle name="Percent 3 9 3 6 2 3" xfId="57145" xr:uid="{938C66EC-0684-4C2D-A4CD-DDCA96BF380A}"/>
    <cellStyle name="Percent 3 9 3 6 2 4" xfId="57143" xr:uid="{A1BC82A5-C3DB-468D-8368-5549F1CBD987}"/>
    <cellStyle name="Percent 3 9 3 6 3" xfId="36120" xr:uid="{C6998CE8-5F6E-4972-B050-8C42AC265270}"/>
    <cellStyle name="Percent 3 9 3 6 3 2" xfId="36121" xr:uid="{EC47699F-AAAA-40C9-B48D-6A24D0F47D85}"/>
    <cellStyle name="Percent 3 9 3 6 3 2 2" xfId="57147" xr:uid="{4C267DD5-B376-4CE4-A730-F9D950221408}"/>
    <cellStyle name="Percent 3 9 3 6 3 3" xfId="57148" xr:uid="{A975B8D2-AE43-41CA-A40D-284AB8F8D8F0}"/>
    <cellStyle name="Percent 3 9 3 6 3 4" xfId="57146" xr:uid="{DACDC764-FB91-4FCA-ACE5-39F57B8917E6}"/>
    <cellStyle name="Percent 3 9 3 6 4" xfId="36122" xr:uid="{EB572872-3739-4F0F-8595-5A0467133132}"/>
    <cellStyle name="Percent 3 9 3 6 4 2" xfId="57149" xr:uid="{E775AE97-638C-4E4D-9A36-33C1899DC471}"/>
    <cellStyle name="Percent 3 9 3 6 5" xfId="57150" xr:uid="{6DD2DDEE-DC62-4E1E-AB24-B893BF11FE93}"/>
    <cellStyle name="Percent 3 9 3 6 6" xfId="57142" xr:uid="{F6EDD818-3A6D-4626-9BA9-04681F3E09B1}"/>
    <cellStyle name="Percent 3 9 3 6 7" xfId="36117" xr:uid="{755C4838-05F9-4212-A9E3-0E2E60896C8B}"/>
    <cellStyle name="Percent 3 9 3 7" xfId="15951" xr:uid="{CB325BB4-AD22-484E-A5FD-7AE9AB652EA5}"/>
    <cellStyle name="Percent 3 9 3 7 2" xfId="36124" xr:uid="{FC4D84B8-1FB0-4B3F-ACE6-721DEC8E923D}"/>
    <cellStyle name="Percent 3 9 3 7 2 2" xfId="57152" xr:uid="{A145F3A7-BFBD-41DB-BB63-464034966F59}"/>
    <cellStyle name="Percent 3 9 3 7 3" xfId="57153" xr:uid="{3B47E0D2-793E-4518-9E3F-8A220C6D047D}"/>
    <cellStyle name="Percent 3 9 3 7 4" xfId="57151" xr:uid="{E2A8E700-5C2D-4CC0-BA1D-FCCFEF5D608D}"/>
    <cellStyle name="Percent 3 9 3 7 5" xfId="36123" xr:uid="{41C41CB2-730C-4BA8-A792-BEC8D6E0375F}"/>
    <cellStyle name="Percent 3 9 3 8" xfId="16794" xr:uid="{B7D245C8-3A35-4D76-B1E1-61AC6A6BA238}"/>
    <cellStyle name="Percent 3 9 3 8 2" xfId="36126" xr:uid="{CC1A203C-298B-4D8E-AA88-D017CA45D98C}"/>
    <cellStyle name="Percent 3 9 3 8 2 2" xfId="57155" xr:uid="{B93EDE08-5188-4B06-A0AD-8B04F3AD79AF}"/>
    <cellStyle name="Percent 3 9 3 8 3" xfId="57156" xr:uid="{7EB07623-1C92-4A29-84E0-BFD8C5477670}"/>
    <cellStyle name="Percent 3 9 3 8 4" xfId="57154" xr:uid="{781BA2CB-247C-426D-B249-DFD114544048}"/>
    <cellStyle name="Percent 3 9 3 8 5" xfId="36125" xr:uid="{9D4DB510-5210-4F36-8294-F90B7AA4BD58}"/>
    <cellStyle name="Percent 3 9 3 9" xfId="11978" xr:uid="{5C926975-BE24-40E3-994C-321669E6CB5F}"/>
    <cellStyle name="Percent 3 9 3 9 2" xfId="36128" xr:uid="{5E545A73-FE97-45E3-928B-1A0389C70BFC}"/>
    <cellStyle name="Percent 3 9 3 9 2 2" xfId="57158" xr:uid="{59480943-708F-4171-9064-C750C3120C31}"/>
    <cellStyle name="Percent 3 9 3 9 3" xfId="57159" xr:uid="{DB1FDD8B-C48F-4884-8F01-2D85C026F9B3}"/>
    <cellStyle name="Percent 3 9 3 9 4" xfId="57157" xr:uid="{CF8BF4E9-3ACF-48CB-8EA4-071CDACC6F44}"/>
    <cellStyle name="Percent 3 9 3 9 5" xfId="36127" xr:uid="{DC410EE1-153A-4204-9FAA-1B8D41A90310}"/>
    <cellStyle name="Percent 3 9 30" xfId="56575" xr:uid="{0F599B86-FF8F-4D66-8067-47ED8C6ED245}"/>
    <cellStyle name="Percent 3 9 4" xfId="4049" xr:uid="{D332F130-1EE4-43D9-876D-2606DE3902FD}"/>
    <cellStyle name="Percent 3 9 4 10" xfId="7014" xr:uid="{BF5DD63D-7BAF-4E99-8613-C385CB19FB58}"/>
    <cellStyle name="Percent 3 9 4 10 2" xfId="57161" xr:uid="{D85748BC-9F1B-4298-A662-72B8CE540A97}"/>
    <cellStyle name="Percent 3 9 4 10 3" xfId="36130" xr:uid="{B1134B1D-CEAA-47EC-B4F2-BBA51D7CE990}"/>
    <cellStyle name="Percent 3 9 4 11" xfId="36131" xr:uid="{0CE26B09-0AA4-4D30-BEA5-67E0901C9823}"/>
    <cellStyle name="Percent 3 9 4 11 2" xfId="57162" xr:uid="{A7126914-1EB6-4FD6-A9EC-369C990F5E43}"/>
    <cellStyle name="Percent 3 9 4 12" xfId="36129" xr:uid="{1EF5AFB5-F5A5-40B7-9E08-C841764124C4}"/>
    <cellStyle name="Percent 3 9 4 12 2" xfId="57163" xr:uid="{468CDB74-F102-4BE2-AA4E-7000B8A86919}"/>
    <cellStyle name="Percent 3 9 4 13" xfId="57164" xr:uid="{C701655F-966D-452F-B4D3-6E41DB9073DA}"/>
    <cellStyle name="Percent 3 9 4 14" xfId="57165" xr:uid="{3DF5AC18-A8E0-487E-B832-475F7FA19B2B}"/>
    <cellStyle name="Percent 3 9 4 15" xfId="57166" xr:uid="{D38C059C-C43B-4392-935D-8455EC3662FF}"/>
    <cellStyle name="Percent 3 9 4 16" xfId="57160" xr:uid="{3B389700-A48E-407D-8F8D-5A9321E20C8A}"/>
    <cellStyle name="Percent 3 9 4 2" xfId="13534" xr:uid="{BE32E457-5239-4F12-B591-1ED01B261B8A}"/>
    <cellStyle name="Percent 3 9 4 2 2" xfId="36133" xr:uid="{AA972D43-D2EC-4D85-904B-D587A240FDF0}"/>
    <cellStyle name="Percent 3 9 4 2 2 2" xfId="36134" xr:uid="{05E81F70-01BC-4162-85A1-4DE8428B048A}"/>
    <cellStyle name="Percent 3 9 4 2 2 2 2" xfId="57169" xr:uid="{E692050E-B8B3-4540-9D4D-B23B0EE0B779}"/>
    <cellStyle name="Percent 3 9 4 2 2 3" xfId="57170" xr:uid="{918D8FE2-EB6A-4CED-B3B3-96001CDE5833}"/>
    <cellStyle name="Percent 3 9 4 2 2 4" xfId="57168" xr:uid="{69C6C9AA-2521-49AA-A6AD-1A51C9DC2408}"/>
    <cellStyle name="Percent 3 9 4 2 3" xfId="36135" xr:uid="{AF84D844-83CF-43D6-8222-501EE1E18334}"/>
    <cellStyle name="Percent 3 9 4 2 3 2" xfId="36136" xr:uid="{844DC8E2-4B14-4843-A7CB-D3E1A27E085E}"/>
    <cellStyle name="Percent 3 9 4 2 3 2 2" xfId="57172" xr:uid="{7AE5F151-3FC5-4B05-AD81-EEB9A20C7268}"/>
    <cellStyle name="Percent 3 9 4 2 3 3" xfId="57173" xr:uid="{813C456E-0D09-4D7D-8C47-36B20C6C4E70}"/>
    <cellStyle name="Percent 3 9 4 2 3 4" xfId="57171" xr:uid="{80FC8CA2-4651-4AA4-8982-0CAF01075ADF}"/>
    <cellStyle name="Percent 3 9 4 2 4" xfId="36137" xr:uid="{545E988F-0566-4E7C-944A-A8E9BA309318}"/>
    <cellStyle name="Percent 3 9 4 2 4 2" xfId="57174" xr:uid="{2E54D8BC-FF29-469A-8798-572662719948}"/>
    <cellStyle name="Percent 3 9 4 2 5" xfId="36138" xr:uid="{5F0E088E-EAD6-4009-88B0-BEC9E8C609C0}"/>
    <cellStyle name="Percent 3 9 4 2 5 2" xfId="57175" xr:uid="{DFBD666D-04C0-4D00-96A1-5F87370C6C96}"/>
    <cellStyle name="Percent 3 9 4 2 6" xfId="57176" xr:uid="{768987DE-43AB-45CD-AEE3-B9533C545635}"/>
    <cellStyle name="Percent 3 9 4 2 7" xfId="57167" xr:uid="{F54285A0-E228-4DF7-82B0-2C937A040843}"/>
    <cellStyle name="Percent 3 9 4 2 8" xfId="36132" xr:uid="{A02CA1E2-F0E5-424C-8232-320D7A32BCDD}"/>
    <cellStyle name="Percent 3 9 4 3" xfId="13535" xr:uid="{E28C783E-CB6B-4015-8D16-1E9C08B217EA}"/>
    <cellStyle name="Percent 3 9 4 3 2" xfId="36140" xr:uid="{62328348-1A69-4AC7-96E2-548EFD5ED776}"/>
    <cellStyle name="Percent 3 9 4 3 2 2" xfId="36141" xr:uid="{1ACFB46F-91ED-44E0-BC2F-3850407087C0}"/>
    <cellStyle name="Percent 3 9 4 3 2 2 2" xfId="57179" xr:uid="{02A865C5-C896-4000-B086-55AF820A7E9C}"/>
    <cellStyle name="Percent 3 9 4 3 2 3" xfId="57180" xr:uid="{506E2B43-CBE2-4A1A-86BD-0E44C1FC0609}"/>
    <cellStyle name="Percent 3 9 4 3 2 4" xfId="57178" xr:uid="{4B2B6280-254E-4982-8717-A6896B784059}"/>
    <cellStyle name="Percent 3 9 4 3 3" xfId="36142" xr:uid="{6EEFBB3E-70C3-45E1-BC6D-81C3A98F9102}"/>
    <cellStyle name="Percent 3 9 4 3 3 2" xfId="36143" xr:uid="{B8C45DA4-475D-41E7-BBAA-AFECE15D2191}"/>
    <cellStyle name="Percent 3 9 4 3 3 2 2" xfId="57182" xr:uid="{841671A9-1EB1-4877-ABE3-2AF4E0875D2E}"/>
    <cellStyle name="Percent 3 9 4 3 3 3" xfId="57183" xr:uid="{4FF52A0D-84CB-4BEA-9EF8-D81134352D6F}"/>
    <cellStyle name="Percent 3 9 4 3 3 4" xfId="57181" xr:uid="{779232B0-C2EC-4181-A9D7-A2690EEC9796}"/>
    <cellStyle name="Percent 3 9 4 3 4" xfId="36144" xr:uid="{5782A976-B5D1-419D-AB9B-F5AD13D8E388}"/>
    <cellStyle name="Percent 3 9 4 3 4 2" xfId="57184" xr:uid="{67D47985-BAE9-4D1E-8F4C-251B9C4614F9}"/>
    <cellStyle name="Percent 3 9 4 3 5" xfId="57185" xr:uid="{9EDB1B2A-E5E3-4411-BAF9-67C0E74DF61F}"/>
    <cellStyle name="Percent 3 9 4 3 6" xfId="57177" xr:uid="{24CCD573-2597-4D9B-86FD-EE0FA1923614}"/>
    <cellStyle name="Percent 3 9 4 3 7" xfId="36139" xr:uid="{8FBECC88-965E-4AA5-9979-C93DCF8AD805}"/>
    <cellStyle name="Percent 3 9 4 4" xfId="13536" xr:uid="{59D26131-3F78-43BA-8657-9508D61CE271}"/>
    <cellStyle name="Percent 3 9 4 4 2" xfId="36146" xr:uid="{0EC5FE8D-EECB-4FE3-9747-A5736059FA5F}"/>
    <cellStyle name="Percent 3 9 4 4 2 2" xfId="36147" xr:uid="{91EEC893-23CB-44EE-BEA3-684238E83CBB}"/>
    <cellStyle name="Percent 3 9 4 4 2 2 2" xfId="57188" xr:uid="{9C0622B2-22B7-4DB9-AFAD-26168B7619E6}"/>
    <cellStyle name="Percent 3 9 4 4 2 3" xfId="57189" xr:uid="{737CB6AA-F1D0-44AD-9BC0-6CF4E08C09AC}"/>
    <cellStyle name="Percent 3 9 4 4 2 4" xfId="57187" xr:uid="{451C0CDD-7D7F-450F-A5A7-2D569BEE8A3C}"/>
    <cellStyle name="Percent 3 9 4 4 3" xfId="36148" xr:uid="{E770FA0A-6866-4E43-8236-AA63D8A2A595}"/>
    <cellStyle name="Percent 3 9 4 4 3 2" xfId="36149" xr:uid="{44874055-3890-4D6B-92F7-B58982FDE423}"/>
    <cellStyle name="Percent 3 9 4 4 3 2 2" xfId="57191" xr:uid="{6072DBE3-58AF-4690-BE63-732DF7910D73}"/>
    <cellStyle name="Percent 3 9 4 4 3 3" xfId="57192" xr:uid="{01B8801C-7FB4-4C17-ABDC-3DD93A63FF9B}"/>
    <cellStyle name="Percent 3 9 4 4 3 4" xfId="57190" xr:uid="{151E0FD4-C9EE-4C85-89AA-C3B0FDB8FBD9}"/>
    <cellStyle name="Percent 3 9 4 4 4" xfId="36150" xr:uid="{BEF6A815-F83A-4C26-BE9B-E17F53A9BA5C}"/>
    <cellStyle name="Percent 3 9 4 4 4 2" xfId="57193" xr:uid="{A1E31ABB-7659-467F-A2C6-215D5A2AA152}"/>
    <cellStyle name="Percent 3 9 4 4 5" xfId="57194" xr:uid="{94848F4C-171A-43B9-A2A5-1AAF2CF7955C}"/>
    <cellStyle name="Percent 3 9 4 4 6" xfId="57186" xr:uid="{39EE8093-30C7-4B6D-ABA9-939689E69C5E}"/>
    <cellStyle name="Percent 3 9 4 4 7" xfId="36145" xr:uid="{240C5B87-ED29-4B05-9513-3087760F9508}"/>
    <cellStyle name="Percent 3 9 4 5" xfId="13537" xr:uid="{97D7BA62-68D6-4233-8E02-DDB14C700F5B}"/>
    <cellStyle name="Percent 3 9 4 5 2" xfId="36152" xr:uid="{8640BAEA-B164-4F61-8EDA-6FC07F3AA01B}"/>
    <cellStyle name="Percent 3 9 4 5 2 2" xfId="36153" xr:uid="{C7730711-B471-4D2C-88AC-F28873B5876A}"/>
    <cellStyle name="Percent 3 9 4 5 2 2 2" xfId="57197" xr:uid="{F87A4FBB-3E39-4206-9DAB-58C53327903B}"/>
    <cellStyle name="Percent 3 9 4 5 2 3" xfId="57198" xr:uid="{6947B811-5B01-4168-94D0-2E626E48208C}"/>
    <cellStyle name="Percent 3 9 4 5 2 4" xfId="57196" xr:uid="{B03C8488-0AA7-43DC-9EFF-C437ADACB003}"/>
    <cellStyle name="Percent 3 9 4 5 3" xfId="36154" xr:uid="{34BF4843-38CE-40C0-B6A1-33BACD2540E7}"/>
    <cellStyle name="Percent 3 9 4 5 3 2" xfId="36155" xr:uid="{D59F0FF5-07B7-4000-8FEC-C6E950EF41ED}"/>
    <cellStyle name="Percent 3 9 4 5 3 2 2" xfId="57200" xr:uid="{579AF5D6-126C-45DD-BC37-C339751F1291}"/>
    <cellStyle name="Percent 3 9 4 5 3 3" xfId="57201" xr:uid="{3EF4338A-8F16-4E1B-9C98-109BF7324839}"/>
    <cellStyle name="Percent 3 9 4 5 3 4" xfId="57199" xr:uid="{78805C5B-E9F8-4192-9026-606E94D4B415}"/>
    <cellStyle name="Percent 3 9 4 5 4" xfId="36156" xr:uid="{96B77F7D-29A9-4616-B9E6-6BF1AFC56551}"/>
    <cellStyle name="Percent 3 9 4 5 4 2" xfId="36157" xr:uid="{329BF48A-FD62-4148-86C0-018363DE9815}"/>
    <cellStyle name="Percent 3 9 4 5 4 2 2" xfId="57203" xr:uid="{9886E92C-B1D9-4535-AD30-8365D0595A10}"/>
    <cellStyle name="Percent 3 9 4 5 4 3" xfId="57204" xr:uid="{39DB0A35-85A2-4CE1-B978-8393A12A12F3}"/>
    <cellStyle name="Percent 3 9 4 5 4 4" xfId="57202" xr:uid="{AB341D92-9072-4F2A-B9E0-9B056D7D2506}"/>
    <cellStyle name="Percent 3 9 4 5 5" xfId="36158" xr:uid="{81FED8EE-B91B-4F4A-B42E-32A949633758}"/>
    <cellStyle name="Percent 3 9 4 5 5 2" xfId="57205" xr:uid="{BE17B26B-B335-498F-8222-290C83CA2CD0}"/>
    <cellStyle name="Percent 3 9 4 5 6" xfId="57206" xr:uid="{CE3EA93D-E2CA-4AC9-AE51-11AC33B4D4F0}"/>
    <cellStyle name="Percent 3 9 4 5 7" xfId="57195" xr:uid="{07AE3332-8D25-4A5F-AF1A-EF480E34785A}"/>
    <cellStyle name="Percent 3 9 4 5 8" xfId="36151" xr:uid="{C423E814-9E96-4C3D-852E-E571E78E615A}"/>
    <cellStyle name="Percent 3 9 4 6" xfId="13538" xr:uid="{010FD1A6-3D3B-4111-A804-26858E66C8F1}"/>
    <cellStyle name="Percent 3 9 4 6 2" xfId="36160" xr:uid="{C8E19A06-A1F9-47D9-AECD-4B0CB739771D}"/>
    <cellStyle name="Percent 3 9 4 6 2 2" xfId="36161" xr:uid="{1CA9BC9B-2178-4EDB-8A90-CA4D484B11E9}"/>
    <cellStyle name="Percent 3 9 4 6 2 2 2" xfId="57209" xr:uid="{A0C3FE0B-F59F-4B0A-8BF0-E7D7394B043E}"/>
    <cellStyle name="Percent 3 9 4 6 2 3" xfId="57210" xr:uid="{D84A2431-7E3E-4CF3-97F8-6C3210DF12F5}"/>
    <cellStyle name="Percent 3 9 4 6 2 4" xfId="57208" xr:uid="{E085C01F-1D16-4CE3-8A59-FB6ACEFD781B}"/>
    <cellStyle name="Percent 3 9 4 6 3" xfId="36162" xr:uid="{92A3A6D1-E241-4AA4-8DC9-2D853EC16145}"/>
    <cellStyle name="Percent 3 9 4 6 3 2" xfId="36163" xr:uid="{58CB846D-9D3E-4177-AD2A-0ED01501892C}"/>
    <cellStyle name="Percent 3 9 4 6 3 2 2" xfId="57212" xr:uid="{9F78897C-131A-4E52-A716-3B6A630B07C7}"/>
    <cellStyle name="Percent 3 9 4 6 3 3" xfId="57213" xr:uid="{D93DE903-4EBD-4C21-8248-28A80C1CF107}"/>
    <cellStyle name="Percent 3 9 4 6 3 4" xfId="57211" xr:uid="{B4C8C678-768F-4405-837F-312DEEEB0843}"/>
    <cellStyle name="Percent 3 9 4 6 4" xfId="36164" xr:uid="{5EF65638-748F-40B4-B51B-DD003A80235D}"/>
    <cellStyle name="Percent 3 9 4 6 4 2" xfId="57214" xr:uid="{FA4C767C-C241-46DB-9850-81EA219AACA9}"/>
    <cellStyle name="Percent 3 9 4 6 5" xfId="57215" xr:uid="{27581103-680D-413E-9063-3F6359292EC3}"/>
    <cellStyle name="Percent 3 9 4 6 6" xfId="57207" xr:uid="{FED59AE4-4BEA-439B-8306-A30A0496693D}"/>
    <cellStyle name="Percent 3 9 4 6 7" xfId="36159" xr:uid="{C97B3A1E-67BF-4DB5-B1F0-410699DA0977}"/>
    <cellStyle name="Percent 3 9 4 7" xfId="15952" xr:uid="{63E7F6E5-5F1A-4453-B870-9843B849A44C}"/>
    <cellStyle name="Percent 3 9 4 7 2" xfId="36166" xr:uid="{8446AF20-8559-42C3-A8D5-24E6A22EF94B}"/>
    <cellStyle name="Percent 3 9 4 7 2 2" xfId="57217" xr:uid="{AACB169E-4BB0-488B-A647-465999303624}"/>
    <cellStyle name="Percent 3 9 4 7 3" xfId="57218" xr:uid="{35EE658A-9E0F-4DDD-8601-1BB753E0ADAA}"/>
    <cellStyle name="Percent 3 9 4 7 4" xfId="57216" xr:uid="{2AEFFDE6-E57C-4204-812E-262A3413A997}"/>
    <cellStyle name="Percent 3 9 4 7 5" xfId="36165" xr:uid="{85443CED-26F5-44DB-88D4-E7C1D6657BF0}"/>
    <cellStyle name="Percent 3 9 4 8" xfId="19552" xr:uid="{01E54691-38AD-4C90-8EAA-5B80AE95C61F}"/>
    <cellStyle name="Percent 3 9 4 8 2" xfId="36168" xr:uid="{57076374-65EF-447D-BEE6-6522A32D9A1D}"/>
    <cellStyle name="Percent 3 9 4 8 2 2" xfId="57220" xr:uid="{BC474B99-65A9-420A-924E-5A1CAD7AF9B7}"/>
    <cellStyle name="Percent 3 9 4 8 3" xfId="57221" xr:uid="{D2A38BC5-5C30-4DF0-9511-A69636907E0C}"/>
    <cellStyle name="Percent 3 9 4 8 4" xfId="57219" xr:uid="{4D9A596C-EABF-4804-9A0F-DE82459686A2}"/>
    <cellStyle name="Percent 3 9 4 8 5" xfId="36167" xr:uid="{454648BE-8942-4C2A-B3F2-BD4292E4FB71}"/>
    <cellStyle name="Percent 3 9 4 9" xfId="11979" xr:uid="{292EB5C3-59AC-43D4-8376-E2DB329CCA04}"/>
    <cellStyle name="Percent 3 9 4 9 2" xfId="36170" xr:uid="{0B7B7083-74AF-4AA6-BCC6-B6126DB80599}"/>
    <cellStyle name="Percent 3 9 4 9 2 2" xfId="57223" xr:uid="{C8984E3C-10CE-4D84-AD5A-AC75125E6BD0}"/>
    <cellStyle name="Percent 3 9 4 9 3" xfId="57224" xr:uid="{396B2CE1-64BA-446C-B39F-029EF0157819}"/>
    <cellStyle name="Percent 3 9 4 9 4" xfId="57222" xr:uid="{6E839123-ABD2-4331-964B-C7FCF75205FC}"/>
    <cellStyle name="Percent 3 9 4 9 5" xfId="36169" xr:uid="{F40E2318-33BC-4DE8-AB37-CFFDA6BF1E89}"/>
    <cellStyle name="Percent 3 9 5" xfId="7015" xr:uid="{865C410E-57C0-4A1C-B30B-5D6D00B87516}"/>
    <cellStyle name="Percent 3 9 5 10" xfId="36172" xr:uid="{31252FDF-1615-4CD0-932D-82DB26E22724}"/>
    <cellStyle name="Percent 3 9 5 10 2" xfId="57226" xr:uid="{1EDFA758-3DEF-46AA-BF0B-D81974871C27}"/>
    <cellStyle name="Percent 3 9 5 11" xfId="36173" xr:uid="{2C407078-14FB-4246-81B4-475FA565DCE2}"/>
    <cellStyle name="Percent 3 9 5 11 2" xfId="57227" xr:uid="{9F5E239E-D4D9-4052-9405-9DBAEC64BEF0}"/>
    <cellStyle name="Percent 3 9 5 12" xfId="36171" xr:uid="{0E17E837-7C79-4ED1-9088-1EAA6CBC955E}"/>
    <cellStyle name="Percent 3 9 5 12 2" xfId="57228" xr:uid="{203D3D48-D7F4-42D6-AAD7-CE0FDE835C54}"/>
    <cellStyle name="Percent 3 9 5 13" xfId="57229" xr:uid="{724F8095-A401-480E-9503-052494D748D4}"/>
    <cellStyle name="Percent 3 9 5 14" xfId="57230" xr:uid="{EA5A9400-41D0-40BD-A85A-D53AADD3C8CF}"/>
    <cellStyle name="Percent 3 9 5 15" xfId="57231" xr:uid="{72B03293-6C2A-4A14-A6E2-FBD62C9E8BEC}"/>
    <cellStyle name="Percent 3 9 5 16" xfId="57225" xr:uid="{8B08F3B4-E28C-47BC-A562-55DF3A73E740}"/>
    <cellStyle name="Percent 3 9 5 2" xfId="13539" xr:uid="{8A21221C-65CC-46E1-8204-BDE3AE25038F}"/>
    <cellStyle name="Percent 3 9 5 2 2" xfId="36175" xr:uid="{F6642186-3B80-42CC-965C-19BC613E8692}"/>
    <cellStyle name="Percent 3 9 5 2 2 2" xfId="36176" xr:uid="{5A4E9A6F-2FCB-45BA-9BA6-75218E5FBD23}"/>
    <cellStyle name="Percent 3 9 5 2 2 2 2" xfId="57234" xr:uid="{B73358A5-1593-44EF-9D02-202E1373537E}"/>
    <cellStyle name="Percent 3 9 5 2 2 3" xfId="57235" xr:uid="{88743999-9404-4EB0-9123-6BD24FB7A543}"/>
    <cellStyle name="Percent 3 9 5 2 2 4" xfId="57233" xr:uid="{0212EE5A-2F6C-49B2-ADB6-186C2BF87820}"/>
    <cellStyle name="Percent 3 9 5 2 3" xfId="36177" xr:uid="{9ADDC110-245E-4C86-8714-BA61B7FBF123}"/>
    <cellStyle name="Percent 3 9 5 2 3 2" xfId="36178" xr:uid="{1D594095-F3CD-4EEB-91F9-83EA049CEADA}"/>
    <cellStyle name="Percent 3 9 5 2 3 2 2" xfId="57237" xr:uid="{8FF59902-31C9-41B7-ABA9-6AAA84B48C9C}"/>
    <cellStyle name="Percent 3 9 5 2 3 3" xfId="57238" xr:uid="{A2929B1E-C6D1-4D60-981C-7A680B89D18F}"/>
    <cellStyle name="Percent 3 9 5 2 3 4" xfId="57236" xr:uid="{FABF7572-C0E0-4141-A464-8B7119702DB4}"/>
    <cellStyle name="Percent 3 9 5 2 4" xfId="36179" xr:uid="{E9D21F47-8E8D-4012-A75D-9C806F753510}"/>
    <cellStyle name="Percent 3 9 5 2 4 2" xfId="57239" xr:uid="{B6B2A1B0-D12A-4C85-BBC0-975538A4D38E}"/>
    <cellStyle name="Percent 3 9 5 2 5" xfId="36180" xr:uid="{72CFFCEB-9C65-47EC-8759-3F271E1EE854}"/>
    <cellStyle name="Percent 3 9 5 2 5 2" xfId="57240" xr:uid="{06BB0FB2-7F75-4E69-89B8-4DBBC944858F}"/>
    <cellStyle name="Percent 3 9 5 2 6" xfId="57241" xr:uid="{7D03102C-0067-4040-A039-5B34B9B19B28}"/>
    <cellStyle name="Percent 3 9 5 2 7" xfId="57232" xr:uid="{CBA1DD16-A2E7-479E-885A-550EDB0B3135}"/>
    <cellStyle name="Percent 3 9 5 2 8" xfId="36174" xr:uid="{9ECD60C2-1903-4949-AC06-BE9088CDD3F5}"/>
    <cellStyle name="Percent 3 9 5 3" xfId="13540" xr:uid="{1B0D6F19-5DF3-4D33-8872-4551A0D407C7}"/>
    <cellStyle name="Percent 3 9 5 3 2" xfId="36182" xr:uid="{6E6CDF65-C098-48B7-A88F-109B8CF512A8}"/>
    <cellStyle name="Percent 3 9 5 3 2 2" xfId="36183" xr:uid="{4524B3A8-7082-44EC-B0C1-C4D90D76D28B}"/>
    <cellStyle name="Percent 3 9 5 3 2 2 2" xfId="57244" xr:uid="{5FBF7FCC-EC6A-442D-B914-3E8FBFBF5ED3}"/>
    <cellStyle name="Percent 3 9 5 3 2 3" xfId="57245" xr:uid="{E8752385-6CE2-42EF-9026-6E751752D997}"/>
    <cellStyle name="Percent 3 9 5 3 2 4" xfId="57243" xr:uid="{746AC293-7FC6-42B7-AA1C-DFF030BB1A15}"/>
    <cellStyle name="Percent 3 9 5 3 3" xfId="36184" xr:uid="{4BC65FD0-A10C-4F20-9F0A-47E78C812BDD}"/>
    <cellStyle name="Percent 3 9 5 3 3 2" xfId="36185" xr:uid="{656A02FE-8505-47CF-B8C9-7B7EC38D4339}"/>
    <cellStyle name="Percent 3 9 5 3 3 2 2" xfId="57247" xr:uid="{9E1EA6D8-D404-448A-89EC-47513BDA3E39}"/>
    <cellStyle name="Percent 3 9 5 3 3 3" xfId="57248" xr:uid="{84A60DBF-C7D3-4C09-9FD0-490E19303447}"/>
    <cellStyle name="Percent 3 9 5 3 3 4" xfId="57246" xr:uid="{5470CA75-F6D8-4522-B153-7FB9B8011951}"/>
    <cellStyle name="Percent 3 9 5 3 4" xfId="36186" xr:uid="{C4A2A741-B688-4504-B615-62A5C375356B}"/>
    <cellStyle name="Percent 3 9 5 3 4 2" xfId="57249" xr:uid="{C839A709-C01D-4D25-AB36-6008DD0E736A}"/>
    <cellStyle name="Percent 3 9 5 3 5" xfId="57250" xr:uid="{951F5DA5-6ABF-4C9B-B63D-412879024BE4}"/>
    <cellStyle name="Percent 3 9 5 3 6" xfId="57242" xr:uid="{DD504038-1C6B-4372-918A-D1AC1EF2BB4F}"/>
    <cellStyle name="Percent 3 9 5 3 7" xfId="36181" xr:uid="{CF6AE26B-D254-405D-B095-062355F96F1A}"/>
    <cellStyle name="Percent 3 9 5 4" xfId="13541" xr:uid="{D717136A-B220-49F8-8E75-F4C4DF4FCFEA}"/>
    <cellStyle name="Percent 3 9 5 4 2" xfId="36188" xr:uid="{17ADDF48-C108-40AD-B3CB-255C9755DD0D}"/>
    <cellStyle name="Percent 3 9 5 4 2 2" xfId="36189" xr:uid="{293B0083-95E5-458B-9C0B-62687D865D93}"/>
    <cellStyle name="Percent 3 9 5 4 2 2 2" xfId="57253" xr:uid="{7F6E5654-2A2B-432B-9278-19953E6DEC61}"/>
    <cellStyle name="Percent 3 9 5 4 2 3" xfId="57254" xr:uid="{DEF0F9E5-0627-4BCA-84EB-1E52AEDAF8A3}"/>
    <cellStyle name="Percent 3 9 5 4 2 4" xfId="57252" xr:uid="{B4CB2F4A-3625-43F7-9E4D-3EAFE5ED8C2D}"/>
    <cellStyle name="Percent 3 9 5 4 3" xfId="36190" xr:uid="{992C3F1C-A655-47DF-9722-84C73DCA0250}"/>
    <cellStyle name="Percent 3 9 5 4 3 2" xfId="36191" xr:uid="{B43914A5-1747-47E7-937D-04B6EDAE38C1}"/>
    <cellStyle name="Percent 3 9 5 4 3 2 2" xfId="57256" xr:uid="{89D84F0A-57E4-4637-A61E-503EF742AE21}"/>
    <cellStyle name="Percent 3 9 5 4 3 3" xfId="57257" xr:uid="{CA1918EA-6FEA-40BB-AF69-6E08CE3DADDF}"/>
    <cellStyle name="Percent 3 9 5 4 3 4" xfId="57255" xr:uid="{33030914-CB04-447F-9D4F-5BF0982F35D3}"/>
    <cellStyle name="Percent 3 9 5 4 4" xfId="36192" xr:uid="{A96409D3-1F69-47BD-AA4F-F3E0C638C864}"/>
    <cellStyle name="Percent 3 9 5 4 4 2" xfId="57258" xr:uid="{05FC0DFA-FB11-4249-98B2-33C111E93C0F}"/>
    <cellStyle name="Percent 3 9 5 4 5" xfId="57259" xr:uid="{031DE334-571E-433D-87E7-5A554DE9A644}"/>
    <cellStyle name="Percent 3 9 5 4 6" xfId="57251" xr:uid="{8762528C-DDA3-4B32-88B4-43B249DD0313}"/>
    <cellStyle name="Percent 3 9 5 4 7" xfId="36187" xr:uid="{8A917846-12D1-4965-93AB-DE1F79C36B70}"/>
    <cellStyle name="Percent 3 9 5 5" xfId="13542" xr:uid="{8BCC36B6-D8A9-40DA-89B3-32436A6E6B52}"/>
    <cellStyle name="Percent 3 9 5 5 2" xfId="36194" xr:uid="{7366B60D-6F40-4ECE-9AB4-50D7D81DEBEB}"/>
    <cellStyle name="Percent 3 9 5 5 2 2" xfId="36195" xr:uid="{5A55E7C8-B4D6-402F-8C9E-B43A4E04F924}"/>
    <cellStyle name="Percent 3 9 5 5 2 2 2" xfId="57262" xr:uid="{B44E56FD-157C-4FC8-868C-091F0C241414}"/>
    <cellStyle name="Percent 3 9 5 5 2 3" xfId="57263" xr:uid="{CBDF9CAF-971D-43A5-B757-B54E7C7C2856}"/>
    <cellStyle name="Percent 3 9 5 5 2 4" xfId="57261" xr:uid="{B82273F7-69BC-40C8-A545-424DC1DFA0A1}"/>
    <cellStyle name="Percent 3 9 5 5 3" xfId="36196" xr:uid="{49E9D36F-54AD-43DD-830C-32F9577BD855}"/>
    <cellStyle name="Percent 3 9 5 5 3 2" xfId="36197" xr:uid="{BCD7ACE1-AB81-4B2E-9A27-FB6F459027EB}"/>
    <cellStyle name="Percent 3 9 5 5 3 2 2" xfId="57265" xr:uid="{E22C40CB-3C68-4635-B583-3F1527387DE3}"/>
    <cellStyle name="Percent 3 9 5 5 3 3" xfId="57266" xr:uid="{19F422CB-9CA1-4245-BD20-535A22CBC3C9}"/>
    <cellStyle name="Percent 3 9 5 5 3 4" xfId="57264" xr:uid="{B2805C4A-5BA5-4CB3-A7E0-09983DE3616A}"/>
    <cellStyle name="Percent 3 9 5 5 4" xfId="36198" xr:uid="{DF3D2414-8B86-4892-89B1-D78C355E6D1C}"/>
    <cellStyle name="Percent 3 9 5 5 4 2" xfId="36199" xr:uid="{A580D269-19AF-4BB3-9C82-6B27A28D3505}"/>
    <cellStyle name="Percent 3 9 5 5 4 2 2" xfId="57268" xr:uid="{25DFA3BC-4458-463C-B548-E0080F0A9C7B}"/>
    <cellStyle name="Percent 3 9 5 5 4 3" xfId="57269" xr:uid="{FA8E52B6-DCF2-468D-ABB7-D5234279385E}"/>
    <cellStyle name="Percent 3 9 5 5 4 4" xfId="57267" xr:uid="{8377179E-938C-4BAF-8226-07C8F2922402}"/>
    <cellStyle name="Percent 3 9 5 5 5" xfId="36200" xr:uid="{80D770E0-6ADA-4C17-99B6-8B3DEF63877D}"/>
    <cellStyle name="Percent 3 9 5 5 5 2" xfId="57270" xr:uid="{7CFC9D6F-E231-4C17-90F2-A5402936D41F}"/>
    <cellStyle name="Percent 3 9 5 5 6" xfId="57271" xr:uid="{F6DE2062-B281-4C9F-B13C-27A22E7DD6AD}"/>
    <cellStyle name="Percent 3 9 5 5 7" xfId="57260" xr:uid="{CB1310F0-AD53-4866-A0F4-6689F344BB37}"/>
    <cellStyle name="Percent 3 9 5 5 8" xfId="36193" xr:uid="{DC65CA9E-E22E-4B5F-8489-431E3DFFE1D6}"/>
    <cellStyle name="Percent 3 9 5 6" xfId="13543" xr:uid="{7CD617D2-2515-49C8-B4C8-F41754FE667B}"/>
    <cellStyle name="Percent 3 9 5 6 2" xfId="36202" xr:uid="{50EE5CE4-72C7-4DE8-B730-57E77EB78356}"/>
    <cellStyle name="Percent 3 9 5 6 2 2" xfId="36203" xr:uid="{DEE70591-3425-40CE-B772-3A33D03A07B0}"/>
    <cellStyle name="Percent 3 9 5 6 2 2 2" xfId="57274" xr:uid="{2AC07185-6F18-479A-845F-091C3496665B}"/>
    <cellStyle name="Percent 3 9 5 6 2 3" xfId="57275" xr:uid="{F4D65AB7-C87C-490A-A07F-3A12577E6C49}"/>
    <cellStyle name="Percent 3 9 5 6 2 4" xfId="57273" xr:uid="{B5AC87E8-7AB9-4C9F-B3C5-C899A7F8E6E6}"/>
    <cellStyle name="Percent 3 9 5 6 3" xfId="36204" xr:uid="{A9E13D05-CBE9-4C48-8DF7-4BCA3DD583AD}"/>
    <cellStyle name="Percent 3 9 5 6 3 2" xfId="36205" xr:uid="{7CE1DFF6-C8CE-4C1C-AEEE-4D1CC892B6C7}"/>
    <cellStyle name="Percent 3 9 5 6 3 2 2" xfId="57277" xr:uid="{A533CF99-8AC6-4F46-AE6A-8D2E58F4B470}"/>
    <cellStyle name="Percent 3 9 5 6 3 3" xfId="57278" xr:uid="{4718A355-A56F-44DB-8C66-FABB3B2B5C95}"/>
    <cellStyle name="Percent 3 9 5 6 3 4" xfId="57276" xr:uid="{D7187270-675F-4DA4-B31E-21B6499D0F83}"/>
    <cellStyle name="Percent 3 9 5 6 4" xfId="36206" xr:uid="{86EB9CC5-E718-47ED-8ED9-1B5AD3F3FC0F}"/>
    <cellStyle name="Percent 3 9 5 6 4 2" xfId="57279" xr:uid="{B0161358-942A-472B-8F51-C941E894E9AA}"/>
    <cellStyle name="Percent 3 9 5 6 5" xfId="57280" xr:uid="{97F0E149-73CE-491C-B997-20B7621B1C34}"/>
    <cellStyle name="Percent 3 9 5 6 6" xfId="57272" xr:uid="{294E551A-1BB6-400E-82F7-36A630154971}"/>
    <cellStyle name="Percent 3 9 5 6 7" xfId="36201" xr:uid="{7CBBF5F6-563F-4750-B158-2AEB89D060A2}"/>
    <cellStyle name="Percent 3 9 5 7" xfId="15953" xr:uid="{5D3B5535-012E-4812-9F1A-DCC6CADA1CCD}"/>
    <cellStyle name="Percent 3 9 5 7 2" xfId="36208" xr:uid="{E333CEAF-C67C-464F-8DC0-D3621D8CA5BD}"/>
    <cellStyle name="Percent 3 9 5 7 2 2" xfId="57282" xr:uid="{E7357122-B1C4-421C-9330-172B92119A8E}"/>
    <cellStyle name="Percent 3 9 5 7 3" xfId="57283" xr:uid="{B3362F41-52D9-457E-A4EC-749BB86B1B06}"/>
    <cellStyle name="Percent 3 9 5 7 4" xfId="57281" xr:uid="{75B35AD1-8A9B-4C98-81D8-72BFBD26FFF9}"/>
    <cellStyle name="Percent 3 9 5 7 5" xfId="36207" xr:uid="{2C5FE995-51B6-4AFE-8C2E-965A1FC96745}"/>
    <cellStyle name="Percent 3 9 5 8" xfId="15442" xr:uid="{094CB74C-C43F-42B2-8FDE-8243F0AAC297}"/>
    <cellStyle name="Percent 3 9 5 8 2" xfId="36210" xr:uid="{1DF007EC-E782-4BA6-AB17-BEE078174E9F}"/>
    <cellStyle name="Percent 3 9 5 8 2 2" xfId="57285" xr:uid="{2D8D41F5-89E5-4D87-8314-DBCFE36F128C}"/>
    <cellStyle name="Percent 3 9 5 8 3" xfId="57286" xr:uid="{61EB8D56-4032-4764-81DB-C71C65B8BE4A}"/>
    <cellStyle name="Percent 3 9 5 8 4" xfId="57284" xr:uid="{4EA6C3C3-0553-4528-A51B-13CB6FA613B5}"/>
    <cellStyle name="Percent 3 9 5 8 5" xfId="36209" xr:uid="{CD5DBA4B-99FE-4112-A6E2-3C58AAECE738}"/>
    <cellStyle name="Percent 3 9 5 9" xfId="11980" xr:uid="{4EE7CD26-EDAD-4334-BC77-C6BFF0480D04}"/>
    <cellStyle name="Percent 3 9 5 9 2" xfId="36212" xr:uid="{39229260-A0D5-4C28-A943-5656F3A85B10}"/>
    <cellStyle name="Percent 3 9 5 9 2 2" xfId="57288" xr:uid="{4A757C55-FC56-4ED7-95B7-5F58CA8D4B27}"/>
    <cellStyle name="Percent 3 9 5 9 3" xfId="57289" xr:uid="{A0EBA452-4FD1-4AD6-BF24-5A8D17FB8712}"/>
    <cellStyle name="Percent 3 9 5 9 4" xfId="57287" xr:uid="{C9CFF29D-2001-4EA4-9B35-A2C49E232711}"/>
    <cellStyle name="Percent 3 9 5 9 5" xfId="36211" xr:uid="{9B55900F-9AAA-429C-AA5A-C2CA371C4AD2}"/>
    <cellStyle name="Percent 3 9 6" xfId="7016" xr:uid="{5E5C760E-2C20-4DF5-B6C7-D2296B64D30C}"/>
    <cellStyle name="Percent 3 9 6 10" xfId="36214" xr:uid="{13B6BF31-3E47-4F5E-8955-934A115EDED1}"/>
    <cellStyle name="Percent 3 9 6 10 2" xfId="57291" xr:uid="{B1E97EEF-585E-401B-9668-226ACA2BEE64}"/>
    <cellStyle name="Percent 3 9 6 11" xfId="36215" xr:uid="{145F7BA2-7FBD-4A5E-B564-91C1CA5782E9}"/>
    <cellStyle name="Percent 3 9 6 11 2" xfId="57292" xr:uid="{405EF985-6827-4E0D-A373-587CBABA9BF2}"/>
    <cellStyle name="Percent 3 9 6 12" xfId="36213" xr:uid="{F1B5B26E-0E0C-4338-954B-00E286CF57E3}"/>
    <cellStyle name="Percent 3 9 6 12 2" xfId="57293" xr:uid="{CD183DEB-8053-41AE-8B2C-A1F406E08528}"/>
    <cellStyle name="Percent 3 9 6 13" xfId="57294" xr:uid="{78BF2B48-4795-4ED1-8AD6-5BA36AA884A7}"/>
    <cellStyle name="Percent 3 9 6 14" xfId="57295" xr:uid="{3222F18B-3C51-42AE-BF4F-8E5CB1BA09E4}"/>
    <cellStyle name="Percent 3 9 6 15" xfId="57296" xr:uid="{2B55B120-C0D7-4F7A-9BE2-0D84BF6505A6}"/>
    <cellStyle name="Percent 3 9 6 16" xfId="57290" xr:uid="{4F25CD1C-7C58-4263-9877-4DD9BA5BBAAC}"/>
    <cellStyle name="Percent 3 9 6 2" xfId="13544" xr:uid="{D68C074B-6E72-4071-B527-42FC904D3D09}"/>
    <cellStyle name="Percent 3 9 6 2 2" xfId="36217" xr:uid="{7691C40F-CBD5-4791-9C45-FEAAFEEEC06B}"/>
    <cellStyle name="Percent 3 9 6 2 2 2" xfId="36218" xr:uid="{6AA10AA5-10AA-4DDB-AD58-41DF4E926D25}"/>
    <cellStyle name="Percent 3 9 6 2 2 2 2" xfId="57299" xr:uid="{2FB87408-F427-4035-800E-B066CE2B9624}"/>
    <cellStyle name="Percent 3 9 6 2 2 3" xfId="57300" xr:uid="{D6FDFE77-9E79-4B0A-8779-94B9C414E787}"/>
    <cellStyle name="Percent 3 9 6 2 2 4" xfId="57298" xr:uid="{F45358C8-8A49-4A66-89F1-A49E0D1DDBCE}"/>
    <cellStyle name="Percent 3 9 6 2 3" xfId="36219" xr:uid="{795EE811-63E9-4084-A46D-1B56769FF8F0}"/>
    <cellStyle name="Percent 3 9 6 2 3 2" xfId="36220" xr:uid="{8531CE4B-67D3-4B47-85F5-B1FA6F50FC69}"/>
    <cellStyle name="Percent 3 9 6 2 3 2 2" xfId="57302" xr:uid="{F59974DD-0F79-459C-8643-7014AD4CBE32}"/>
    <cellStyle name="Percent 3 9 6 2 3 3" xfId="57303" xr:uid="{9FAAF253-BB9B-431C-AC93-A44C80DD3AF3}"/>
    <cellStyle name="Percent 3 9 6 2 3 4" xfId="57301" xr:uid="{2D6A03E7-55D2-4290-87E5-31ED4EB4D1DA}"/>
    <cellStyle name="Percent 3 9 6 2 4" xfId="36221" xr:uid="{62B8D223-BD1F-4F62-AF63-56BD51F1AF8A}"/>
    <cellStyle name="Percent 3 9 6 2 4 2" xfId="57304" xr:uid="{53A43BAD-65BA-4C24-819F-D895B2DFF139}"/>
    <cellStyle name="Percent 3 9 6 2 5" xfId="36222" xr:uid="{14952331-9BC1-44C5-9475-D228D7DF4421}"/>
    <cellStyle name="Percent 3 9 6 2 5 2" xfId="57305" xr:uid="{A5A8C2E8-7F5C-46F3-AF2F-53C93D91CD91}"/>
    <cellStyle name="Percent 3 9 6 2 6" xfId="57306" xr:uid="{E6087CAA-7752-4863-9DE7-E3646D97E219}"/>
    <cellStyle name="Percent 3 9 6 2 7" xfId="57297" xr:uid="{9C020893-21C1-4EB5-AB93-26A7D35905E9}"/>
    <cellStyle name="Percent 3 9 6 2 8" xfId="36216" xr:uid="{C23D8A43-0FDB-4623-808D-8AE6C248A311}"/>
    <cellStyle name="Percent 3 9 6 3" xfId="13545" xr:uid="{9DC8B32F-D94A-4126-967D-DADD66D19004}"/>
    <cellStyle name="Percent 3 9 6 3 2" xfId="36224" xr:uid="{4F461404-3552-474C-AA60-28DD5CFFF046}"/>
    <cellStyle name="Percent 3 9 6 3 2 2" xfId="36225" xr:uid="{F9285821-393D-4AD1-B497-D1A5D751135E}"/>
    <cellStyle name="Percent 3 9 6 3 2 2 2" xfId="57309" xr:uid="{96854423-3A7C-4137-866B-C3DBC80DFA37}"/>
    <cellStyle name="Percent 3 9 6 3 2 3" xfId="57310" xr:uid="{A1A53FDB-BB08-4AD6-B8A8-A32E011CBD9A}"/>
    <cellStyle name="Percent 3 9 6 3 2 4" xfId="57308" xr:uid="{6579FAC5-E9DF-4FF3-ADFB-123F6805B3C4}"/>
    <cellStyle name="Percent 3 9 6 3 3" xfId="36226" xr:uid="{BF49EAB1-B9F5-4187-A95B-29F42EA15A61}"/>
    <cellStyle name="Percent 3 9 6 3 3 2" xfId="36227" xr:uid="{06EB928B-423B-438A-9955-2D8496F76A62}"/>
    <cellStyle name="Percent 3 9 6 3 3 2 2" xfId="57312" xr:uid="{989746FF-588C-48E5-86AD-E2C641809E15}"/>
    <cellStyle name="Percent 3 9 6 3 3 3" xfId="57313" xr:uid="{CFC8D720-4139-44EC-A2C5-1F30DE2EC166}"/>
    <cellStyle name="Percent 3 9 6 3 3 4" xfId="57311" xr:uid="{6544E779-D70F-402C-9910-C16A5D9D8CDC}"/>
    <cellStyle name="Percent 3 9 6 3 4" xfId="36228" xr:uid="{D94B0B9E-3619-49AB-ACAA-2B51A6E2E78B}"/>
    <cellStyle name="Percent 3 9 6 3 4 2" xfId="57314" xr:uid="{F46F124B-EDB8-4861-B0C7-6D46FCA45F8E}"/>
    <cellStyle name="Percent 3 9 6 3 5" xfId="57315" xr:uid="{0EB86BDE-4D28-498A-B942-AE0E50CB13DC}"/>
    <cellStyle name="Percent 3 9 6 3 6" xfId="57307" xr:uid="{625E76AA-8C24-4068-8C42-8083F47506F3}"/>
    <cellStyle name="Percent 3 9 6 3 7" xfId="36223" xr:uid="{9F1DE7FB-E3EE-4561-95BB-330F6AAAF2DE}"/>
    <cellStyle name="Percent 3 9 6 4" xfId="13546" xr:uid="{2A37E309-759E-42DF-9001-5F28F0E6EA9B}"/>
    <cellStyle name="Percent 3 9 6 4 2" xfId="36230" xr:uid="{4FD28DE0-779B-4866-B31F-F2FE257A0C10}"/>
    <cellStyle name="Percent 3 9 6 4 2 2" xfId="36231" xr:uid="{A77E8882-1095-40CF-BB0C-D4593CA58EA5}"/>
    <cellStyle name="Percent 3 9 6 4 2 2 2" xfId="57318" xr:uid="{EAB5587B-9712-4A00-B784-2318E2C2E325}"/>
    <cellStyle name="Percent 3 9 6 4 2 3" xfId="57319" xr:uid="{0FF19B77-33BD-49EA-A3C9-2BB15EB84375}"/>
    <cellStyle name="Percent 3 9 6 4 2 4" xfId="57317" xr:uid="{C50D81D3-D211-4D91-9B08-EB6637665480}"/>
    <cellStyle name="Percent 3 9 6 4 3" xfId="36232" xr:uid="{7881E844-61A7-4829-810D-621A31D54D16}"/>
    <cellStyle name="Percent 3 9 6 4 3 2" xfId="36233" xr:uid="{425B3F1D-433B-47F3-A920-D3B54FAB6B7D}"/>
    <cellStyle name="Percent 3 9 6 4 3 2 2" xfId="57321" xr:uid="{790D8584-B20C-4B22-A909-BB5E2794F330}"/>
    <cellStyle name="Percent 3 9 6 4 3 3" xfId="57322" xr:uid="{93567B8B-D0B6-42A9-B065-E81EEF623DF5}"/>
    <cellStyle name="Percent 3 9 6 4 3 4" xfId="57320" xr:uid="{AF14664D-DC57-4D87-8210-5595BBD03642}"/>
    <cellStyle name="Percent 3 9 6 4 4" xfId="36234" xr:uid="{98EA8C05-AC6B-4F7E-8BD8-A93A28D31D05}"/>
    <cellStyle name="Percent 3 9 6 4 4 2" xfId="57323" xr:uid="{C4F7C9D7-7D75-4471-A9BB-B4D80D5167AD}"/>
    <cellStyle name="Percent 3 9 6 4 5" xfId="57324" xr:uid="{39837546-37AE-4076-8865-7C4EAB1D17A1}"/>
    <cellStyle name="Percent 3 9 6 4 6" xfId="57316" xr:uid="{E6229EE0-F183-4512-9B9F-87FA5F62838F}"/>
    <cellStyle name="Percent 3 9 6 4 7" xfId="36229" xr:uid="{E9382CD1-B594-42C8-9E13-AF46EA6DAAED}"/>
    <cellStyle name="Percent 3 9 6 5" xfId="13547" xr:uid="{13144563-2312-496F-A853-6D3D40065E12}"/>
    <cellStyle name="Percent 3 9 6 5 2" xfId="36236" xr:uid="{5E143EEF-7D83-43F3-85E1-4D1537FDF856}"/>
    <cellStyle name="Percent 3 9 6 5 2 2" xfId="36237" xr:uid="{0C8C311A-D28E-4D7A-8376-A6FD5D4BCA41}"/>
    <cellStyle name="Percent 3 9 6 5 2 2 2" xfId="57327" xr:uid="{EDEBCC97-5255-401F-AB29-FF1D19C3047D}"/>
    <cellStyle name="Percent 3 9 6 5 2 3" xfId="57328" xr:uid="{ACFF7641-AD79-4D40-A7EC-EF278D6F2AF5}"/>
    <cellStyle name="Percent 3 9 6 5 2 4" xfId="57326" xr:uid="{CDF5B6EF-DC6C-4977-BCCB-61E27BAC0B8A}"/>
    <cellStyle name="Percent 3 9 6 5 3" xfId="36238" xr:uid="{409EA612-313D-446E-9091-6FFBC8EA4C51}"/>
    <cellStyle name="Percent 3 9 6 5 3 2" xfId="36239" xr:uid="{05CE7441-2F1C-4F5A-A0E3-17C2FA12E0B3}"/>
    <cellStyle name="Percent 3 9 6 5 3 2 2" xfId="57330" xr:uid="{F9F68EE2-2FBB-4707-A34F-E72350F12E35}"/>
    <cellStyle name="Percent 3 9 6 5 3 3" xfId="57331" xr:uid="{A5C57C78-6308-4CA6-981A-CFDCAFD8B6BD}"/>
    <cellStyle name="Percent 3 9 6 5 3 4" xfId="57329" xr:uid="{EA98658E-3A69-44BB-99B6-4A50702687BE}"/>
    <cellStyle name="Percent 3 9 6 5 4" xfId="36240" xr:uid="{F3718F03-C462-4623-B863-0AA3337A0012}"/>
    <cellStyle name="Percent 3 9 6 5 4 2" xfId="36241" xr:uid="{8E8A8AD0-7954-4EE8-9109-06BADFBF0344}"/>
    <cellStyle name="Percent 3 9 6 5 4 2 2" xfId="57333" xr:uid="{9386FBFC-17BD-4820-8221-E986D99E8263}"/>
    <cellStyle name="Percent 3 9 6 5 4 3" xfId="57334" xr:uid="{7B95BAC0-38D8-47C9-AFD4-EEB54F3F7A53}"/>
    <cellStyle name="Percent 3 9 6 5 4 4" xfId="57332" xr:uid="{74C14A5F-1EDD-421F-98CF-434D5D9C254A}"/>
    <cellStyle name="Percent 3 9 6 5 5" xfId="36242" xr:uid="{53644B37-8333-4D3C-B2CE-F74E39D247D3}"/>
    <cellStyle name="Percent 3 9 6 5 5 2" xfId="57335" xr:uid="{1D16DDEB-8DA7-4DFC-A31F-7B592113B766}"/>
    <cellStyle name="Percent 3 9 6 5 6" xfId="57336" xr:uid="{F15F0042-CDB9-45B0-AB43-B0237C785E4C}"/>
    <cellStyle name="Percent 3 9 6 5 7" xfId="57325" xr:uid="{F9A3C71B-C41A-4EA2-AB8D-6EA29225FF1A}"/>
    <cellStyle name="Percent 3 9 6 5 8" xfId="36235" xr:uid="{5EB21673-F423-4E12-AF85-F7077E5EF89A}"/>
    <cellStyle name="Percent 3 9 6 6" xfId="13548" xr:uid="{0A6B2E1C-0E76-41C5-8D29-EF4436872EA5}"/>
    <cellStyle name="Percent 3 9 6 6 2" xfId="36244" xr:uid="{A605FA05-18FB-4D86-8F6E-4AE160AE5B91}"/>
    <cellStyle name="Percent 3 9 6 6 2 2" xfId="36245" xr:uid="{DB266F7C-5F09-4593-AFE2-BCAB57966B0E}"/>
    <cellStyle name="Percent 3 9 6 6 2 2 2" xfId="57339" xr:uid="{E4B7BAAB-C380-4625-8ABF-1F50E5FEBE17}"/>
    <cellStyle name="Percent 3 9 6 6 2 3" xfId="57340" xr:uid="{F49BC9C3-B479-48A8-9EA0-2FEC57AEE826}"/>
    <cellStyle name="Percent 3 9 6 6 2 4" xfId="57338" xr:uid="{295AAC4E-4F6E-466B-A934-1F5A2D57862E}"/>
    <cellStyle name="Percent 3 9 6 6 3" xfId="36246" xr:uid="{894D2B1C-CFC8-4BF5-B455-056A9F576F0A}"/>
    <cellStyle name="Percent 3 9 6 6 3 2" xfId="36247" xr:uid="{AB9FF211-A0FC-4ED6-8CEE-82FEE7A84421}"/>
    <cellStyle name="Percent 3 9 6 6 3 2 2" xfId="57342" xr:uid="{0363787D-F3B5-403E-AB71-8FBE79FAD284}"/>
    <cellStyle name="Percent 3 9 6 6 3 3" xfId="57343" xr:uid="{3A5C4647-5125-4D37-AC57-8C17C392C497}"/>
    <cellStyle name="Percent 3 9 6 6 3 4" xfId="57341" xr:uid="{8D977FE6-ADBD-4E45-B5F8-87C16B1F21F1}"/>
    <cellStyle name="Percent 3 9 6 6 4" xfId="36248" xr:uid="{F704B092-BBA5-4589-AA09-29F93C5F3641}"/>
    <cellStyle name="Percent 3 9 6 6 4 2" xfId="57344" xr:uid="{1339A44D-3D1D-4567-98AC-4CB409204EFA}"/>
    <cellStyle name="Percent 3 9 6 6 5" xfId="57345" xr:uid="{BD072EB8-4163-4856-ADF5-7D879399CA0B}"/>
    <cellStyle name="Percent 3 9 6 6 6" xfId="57337" xr:uid="{3634AC68-FAFA-4795-BA85-0951BEB0EBB7}"/>
    <cellStyle name="Percent 3 9 6 6 7" xfId="36243" xr:uid="{AC816922-0F5E-4065-BDAB-947BF602661B}"/>
    <cellStyle name="Percent 3 9 6 7" xfId="15954" xr:uid="{E78C6278-7341-494E-B682-CDDF18298451}"/>
    <cellStyle name="Percent 3 9 6 7 2" xfId="36250" xr:uid="{5E83BC50-EA8C-4AC9-A88E-DB76B4AD845B}"/>
    <cellStyle name="Percent 3 9 6 7 2 2" xfId="57347" xr:uid="{60564606-DB49-4F5E-95E4-CCC2879513EE}"/>
    <cellStyle name="Percent 3 9 6 7 3" xfId="57348" xr:uid="{40F0595C-0B42-4B59-A913-585008812477}"/>
    <cellStyle name="Percent 3 9 6 7 4" xfId="57346" xr:uid="{0D05D6FD-CCFF-4D60-9CDE-BED8E71A4B09}"/>
    <cellStyle name="Percent 3 9 6 7 5" xfId="36249" xr:uid="{34137FF5-B8E2-4A62-B5BE-8619F70D9394}"/>
    <cellStyle name="Percent 3 9 6 8" xfId="15773" xr:uid="{844FBDC0-FF92-42D2-A5EE-16196F952A90}"/>
    <cellStyle name="Percent 3 9 6 8 2" xfId="36252" xr:uid="{911B7D99-D177-4A4F-9C65-F011D878AD60}"/>
    <cellStyle name="Percent 3 9 6 8 2 2" xfId="57350" xr:uid="{868F022D-38DC-42EA-B403-25D05012DA18}"/>
    <cellStyle name="Percent 3 9 6 8 3" xfId="57351" xr:uid="{79153C5F-AE4F-432E-AF1F-D323AC7EBDDF}"/>
    <cellStyle name="Percent 3 9 6 8 4" xfId="57349" xr:uid="{F110298F-3EAF-43A1-A0AE-99DD675F6A14}"/>
    <cellStyle name="Percent 3 9 6 8 5" xfId="36251" xr:uid="{FD525F78-5CFE-4098-B39C-96529CF290CF}"/>
    <cellStyle name="Percent 3 9 6 9" xfId="11981" xr:uid="{5DEA0A8E-32AE-43BC-AD74-672FD3AB10F9}"/>
    <cellStyle name="Percent 3 9 6 9 2" xfId="36254" xr:uid="{23BC3CC2-3901-4753-BEE3-5B0E22DA6C69}"/>
    <cellStyle name="Percent 3 9 6 9 2 2" xfId="57353" xr:uid="{1F8B007D-C125-4930-A428-1E67456A01C0}"/>
    <cellStyle name="Percent 3 9 6 9 3" xfId="57354" xr:uid="{18EFCC94-AEEB-4688-A9C7-3764ACABB931}"/>
    <cellStyle name="Percent 3 9 6 9 4" xfId="57352" xr:uid="{DCA19715-8920-4DB8-9339-89E8255F45AD}"/>
    <cellStyle name="Percent 3 9 6 9 5" xfId="36253" xr:uid="{CCE75D94-99B0-406B-ABF0-568A360A1C82}"/>
    <cellStyle name="Percent 3 9 7" xfId="7017" xr:uid="{045537BD-FB72-4B91-9AD1-2CD1DA186D09}"/>
    <cellStyle name="Percent 3 9 7 10" xfId="36256" xr:uid="{15EB2211-650D-4789-81C2-F0073C082FB3}"/>
    <cellStyle name="Percent 3 9 7 10 2" xfId="57356" xr:uid="{A9ED6769-6753-4B2A-ABD0-289DABE8BE5E}"/>
    <cellStyle name="Percent 3 9 7 11" xfId="36257" xr:uid="{F339D455-1F4B-4333-BD2D-7D0ABC7F425E}"/>
    <cellStyle name="Percent 3 9 7 11 2" xfId="57357" xr:uid="{4EA34BCB-C94D-407E-ACB6-2E2067EE57BB}"/>
    <cellStyle name="Percent 3 9 7 12" xfId="36255" xr:uid="{782111F4-ABD0-475E-8903-2BB3B7AE7D4B}"/>
    <cellStyle name="Percent 3 9 7 12 2" xfId="57358" xr:uid="{C19866D0-9A13-4428-91AB-B92F4C793803}"/>
    <cellStyle name="Percent 3 9 7 13" xfId="57359" xr:uid="{EB1D8AFF-A6DB-4955-9EFF-0CB0080169A0}"/>
    <cellStyle name="Percent 3 9 7 14" xfId="57360" xr:uid="{3B041B17-F01F-4716-95B0-5567AA3EA165}"/>
    <cellStyle name="Percent 3 9 7 15" xfId="57361" xr:uid="{2B40DB5D-7E9D-4ED6-A0B4-C9A716A5F14E}"/>
    <cellStyle name="Percent 3 9 7 16" xfId="57355" xr:uid="{B7C44D2F-B08F-4FAA-9561-D514BC2847A0}"/>
    <cellStyle name="Percent 3 9 7 2" xfId="13549" xr:uid="{789C9C18-F109-4D2E-83F2-9CDF6F7E2EEC}"/>
    <cellStyle name="Percent 3 9 7 2 2" xfId="36259" xr:uid="{7686D540-3880-4551-9C15-033B898C1B40}"/>
    <cellStyle name="Percent 3 9 7 2 2 2" xfId="36260" xr:uid="{50D2D308-E38D-4BEE-BA6C-CEB50D4C23EE}"/>
    <cellStyle name="Percent 3 9 7 2 2 2 2" xfId="57364" xr:uid="{464E2117-F59B-4FB5-8F94-28476203171A}"/>
    <cellStyle name="Percent 3 9 7 2 2 3" xfId="57365" xr:uid="{6F8A565C-542B-45C2-AF37-4B0DBC472B93}"/>
    <cellStyle name="Percent 3 9 7 2 2 4" xfId="57363" xr:uid="{EACBBFD8-21B4-40ED-9515-338465BB3108}"/>
    <cellStyle name="Percent 3 9 7 2 3" xfId="36261" xr:uid="{1E105A9C-85C9-4FB3-A457-C3FBABE34CEC}"/>
    <cellStyle name="Percent 3 9 7 2 3 2" xfId="36262" xr:uid="{D39956E7-844A-4E9E-89E8-F3FFE5B36F9B}"/>
    <cellStyle name="Percent 3 9 7 2 3 2 2" xfId="57367" xr:uid="{35B5880B-EFF2-45A1-ADF6-BDFE7824F80A}"/>
    <cellStyle name="Percent 3 9 7 2 3 3" xfId="57368" xr:uid="{382AF8C6-2F43-401C-950C-4508ABC3E63C}"/>
    <cellStyle name="Percent 3 9 7 2 3 4" xfId="57366" xr:uid="{1220505B-916E-4217-9D88-61701118D29B}"/>
    <cellStyle name="Percent 3 9 7 2 4" xfId="36263" xr:uid="{096AFC52-BBFD-43A8-8997-D597550BFAE9}"/>
    <cellStyle name="Percent 3 9 7 2 4 2" xfId="57369" xr:uid="{23466DF2-8A2A-403F-9645-62DCDB6D9CDE}"/>
    <cellStyle name="Percent 3 9 7 2 5" xfId="36264" xr:uid="{353E5A21-18EC-42F6-9E6A-AF57BDB06F26}"/>
    <cellStyle name="Percent 3 9 7 2 5 2" xfId="57370" xr:uid="{975962DE-9AB9-465C-B0A0-70E75F4A8E6E}"/>
    <cellStyle name="Percent 3 9 7 2 6" xfId="57371" xr:uid="{7A2F8821-6DA5-4F8E-886B-1D801EB1D854}"/>
    <cellStyle name="Percent 3 9 7 2 7" xfId="57362" xr:uid="{D514F972-D8FB-4759-A016-D9D07E400B8C}"/>
    <cellStyle name="Percent 3 9 7 2 8" xfId="36258" xr:uid="{588024D5-56FE-4B6C-B089-F98F825DF174}"/>
    <cellStyle name="Percent 3 9 7 3" xfId="13550" xr:uid="{CB836A71-33FB-49BC-A568-647D83F70AE9}"/>
    <cellStyle name="Percent 3 9 7 3 2" xfId="36266" xr:uid="{90A06588-D5A2-48AD-9C9C-5C02C9CDC902}"/>
    <cellStyle name="Percent 3 9 7 3 2 2" xfId="36267" xr:uid="{BD8E6352-4378-43AB-9CA1-27D79A3FDB98}"/>
    <cellStyle name="Percent 3 9 7 3 2 2 2" xfId="57374" xr:uid="{AC768E03-47F4-4C4A-82DD-89B69A7A33A2}"/>
    <cellStyle name="Percent 3 9 7 3 2 3" xfId="57375" xr:uid="{0B4710D8-668B-4C1D-AEB2-5A2A8664FA58}"/>
    <cellStyle name="Percent 3 9 7 3 2 4" xfId="57373" xr:uid="{D417841E-89A6-4A01-AD2C-F09C7BE38071}"/>
    <cellStyle name="Percent 3 9 7 3 3" xfId="36268" xr:uid="{CA88574D-7416-421B-89CB-C10DDA8F82CE}"/>
    <cellStyle name="Percent 3 9 7 3 3 2" xfId="36269" xr:uid="{FA68D92E-E56F-4B1E-9C25-F713CF6E34D1}"/>
    <cellStyle name="Percent 3 9 7 3 3 2 2" xfId="57377" xr:uid="{5D38E04D-2855-45C2-A576-285BAEEC619C}"/>
    <cellStyle name="Percent 3 9 7 3 3 3" xfId="57378" xr:uid="{55C3C8A3-D186-4EEE-86DC-D4D983E1D4EF}"/>
    <cellStyle name="Percent 3 9 7 3 3 4" xfId="57376" xr:uid="{25E3788C-B99D-455E-B2DB-1E8863AE0B60}"/>
    <cellStyle name="Percent 3 9 7 3 4" xfId="36270" xr:uid="{89E4A394-FDE7-4B07-9409-EE33F698F1C8}"/>
    <cellStyle name="Percent 3 9 7 3 4 2" xfId="57379" xr:uid="{B6FB4A84-D385-4CC6-A01C-EF6FEFB704AC}"/>
    <cellStyle name="Percent 3 9 7 3 5" xfId="57380" xr:uid="{38160B6F-E755-4E02-BCB8-276B057067C2}"/>
    <cellStyle name="Percent 3 9 7 3 6" xfId="57372" xr:uid="{8FDFB2FC-1BFE-4705-9938-7D36FD9E31E3}"/>
    <cellStyle name="Percent 3 9 7 3 7" xfId="36265" xr:uid="{0F9313CF-BD31-41BE-8832-6498E39BC2E8}"/>
    <cellStyle name="Percent 3 9 7 4" xfId="13551" xr:uid="{CB6D88AA-F2FA-4CAB-9150-214B3D23D61D}"/>
    <cellStyle name="Percent 3 9 7 4 2" xfId="36272" xr:uid="{E824AECC-5892-4E0F-B8B9-FC2CEC8562EB}"/>
    <cellStyle name="Percent 3 9 7 4 2 2" xfId="36273" xr:uid="{D7313F13-644E-476B-87D6-42C647D6B89C}"/>
    <cellStyle name="Percent 3 9 7 4 2 2 2" xfId="57383" xr:uid="{1A932727-B80F-4A95-B3C3-389E17DDADCF}"/>
    <cellStyle name="Percent 3 9 7 4 2 3" xfId="57384" xr:uid="{F054A663-C8F5-4FFA-8D51-C11C408C0DEB}"/>
    <cellStyle name="Percent 3 9 7 4 2 4" xfId="57382" xr:uid="{E77EFFBF-B686-4794-AC1D-007C5D22FD5A}"/>
    <cellStyle name="Percent 3 9 7 4 3" xfId="36274" xr:uid="{B58F8602-3990-4AE9-A9F1-F764752EAB2A}"/>
    <cellStyle name="Percent 3 9 7 4 3 2" xfId="36275" xr:uid="{5D9F407A-9512-4140-9926-E1386B228013}"/>
    <cellStyle name="Percent 3 9 7 4 3 2 2" xfId="57386" xr:uid="{5E13496E-3B24-46BA-BEEB-95395F210A56}"/>
    <cellStyle name="Percent 3 9 7 4 3 3" xfId="57387" xr:uid="{56023B79-D84B-4335-ADB2-04FC96A5B936}"/>
    <cellStyle name="Percent 3 9 7 4 3 4" xfId="57385" xr:uid="{968C6615-859F-47B0-8549-9B1651FEE16C}"/>
    <cellStyle name="Percent 3 9 7 4 4" xfId="36276" xr:uid="{533762DD-1B2E-4D07-9D04-395A8ECA40DA}"/>
    <cellStyle name="Percent 3 9 7 4 4 2" xfId="57388" xr:uid="{67DDFA5F-BD6F-438B-914E-9AD5E95C7394}"/>
    <cellStyle name="Percent 3 9 7 4 5" xfId="57389" xr:uid="{E2266847-CB92-4595-A80A-19B00E6C6F9C}"/>
    <cellStyle name="Percent 3 9 7 4 6" xfId="57381" xr:uid="{1D0EFD2B-50CB-4186-80EB-89EADFF802AC}"/>
    <cellStyle name="Percent 3 9 7 4 7" xfId="36271" xr:uid="{E424936A-5489-44EB-8BD9-38AEC27D0E88}"/>
    <cellStyle name="Percent 3 9 7 5" xfId="13552" xr:uid="{9D10E4A8-1F6A-4E4F-9B70-9E1CAE2687EF}"/>
    <cellStyle name="Percent 3 9 7 5 2" xfId="36278" xr:uid="{72976386-258A-4DED-9403-6168FEB21C96}"/>
    <cellStyle name="Percent 3 9 7 5 2 2" xfId="36279" xr:uid="{C1FB1717-1892-41FA-A131-D726FE09ECA4}"/>
    <cellStyle name="Percent 3 9 7 5 2 2 2" xfId="57392" xr:uid="{38C234A6-5CAC-4AC8-A8B0-08ADDB1B937C}"/>
    <cellStyle name="Percent 3 9 7 5 2 3" xfId="57393" xr:uid="{AD9BE1DD-EDDB-4F6E-B919-2362D0DCB585}"/>
    <cellStyle name="Percent 3 9 7 5 2 4" xfId="57391" xr:uid="{29FA0D94-7E9A-4558-ADB7-B9FAA7DB7980}"/>
    <cellStyle name="Percent 3 9 7 5 3" xfId="36280" xr:uid="{B948298A-7BCE-4021-B2A2-8F3769A92742}"/>
    <cellStyle name="Percent 3 9 7 5 3 2" xfId="36281" xr:uid="{06636935-7469-41DA-8FB8-A5E476ED72D3}"/>
    <cellStyle name="Percent 3 9 7 5 3 2 2" xfId="57395" xr:uid="{5967254A-A3FE-4677-863E-4916A7B5AAC2}"/>
    <cellStyle name="Percent 3 9 7 5 3 3" xfId="57396" xr:uid="{3A410295-B8C2-4868-841E-CFACF9B212E0}"/>
    <cellStyle name="Percent 3 9 7 5 3 4" xfId="57394" xr:uid="{C2811366-8442-4DD4-B010-282BF24AA2A3}"/>
    <cellStyle name="Percent 3 9 7 5 4" xfId="36282" xr:uid="{CFEE573D-4455-4F7C-850D-E819A4709B62}"/>
    <cellStyle name="Percent 3 9 7 5 4 2" xfId="36283" xr:uid="{239F2696-E5FA-445F-901C-C861645F3E57}"/>
    <cellStyle name="Percent 3 9 7 5 4 2 2" xfId="57398" xr:uid="{DCACAE1A-0E3A-4C02-9245-FCBC7E87F83E}"/>
    <cellStyle name="Percent 3 9 7 5 4 3" xfId="57399" xr:uid="{074377D1-AE92-4007-8CD9-365DBE552534}"/>
    <cellStyle name="Percent 3 9 7 5 4 4" xfId="57397" xr:uid="{757E948E-B589-4064-AF8E-8B97475C499D}"/>
    <cellStyle name="Percent 3 9 7 5 5" xfId="36284" xr:uid="{AE828C73-A64F-4C39-A0D0-C95BF4F22215}"/>
    <cellStyle name="Percent 3 9 7 5 5 2" xfId="57400" xr:uid="{38120C47-F8FD-4606-84A3-A5F31A194CC1}"/>
    <cellStyle name="Percent 3 9 7 5 6" xfId="57401" xr:uid="{78FA3B0D-D5FD-4E91-84D6-94022BA87DD7}"/>
    <cellStyle name="Percent 3 9 7 5 7" xfId="57390" xr:uid="{10474BBB-531E-4E45-A0D0-656F5BFAB2FC}"/>
    <cellStyle name="Percent 3 9 7 5 8" xfId="36277" xr:uid="{06142A9D-0242-4298-B210-C87FEA35A9D8}"/>
    <cellStyle name="Percent 3 9 7 6" xfId="13553" xr:uid="{0D0D6C84-0230-4A42-9453-57119D9B1A27}"/>
    <cellStyle name="Percent 3 9 7 6 2" xfId="36286" xr:uid="{FE606E36-E620-4D7A-8550-048FFD8914AE}"/>
    <cellStyle name="Percent 3 9 7 6 2 2" xfId="36287" xr:uid="{9165654B-6E9A-4DDA-AB48-D8AC4DA8EFBA}"/>
    <cellStyle name="Percent 3 9 7 6 2 2 2" xfId="57404" xr:uid="{4F159775-9DB8-442F-8D37-B9C706437F79}"/>
    <cellStyle name="Percent 3 9 7 6 2 3" xfId="57405" xr:uid="{E42621DF-FACE-42B2-A186-8F7BB83E2EEC}"/>
    <cellStyle name="Percent 3 9 7 6 2 4" xfId="57403" xr:uid="{26530E9E-EB8E-43A0-AC73-4C44D66E58F9}"/>
    <cellStyle name="Percent 3 9 7 6 3" xfId="36288" xr:uid="{2951029B-43E0-473A-BBE4-81C123DDA119}"/>
    <cellStyle name="Percent 3 9 7 6 3 2" xfId="36289" xr:uid="{21799D6A-9012-4F68-850F-57308F987F09}"/>
    <cellStyle name="Percent 3 9 7 6 3 2 2" xfId="57407" xr:uid="{643943B3-C623-4164-94F2-83AE3F819B95}"/>
    <cellStyle name="Percent 3 9 7 6 3 3" xfId="57408" xr:uid="{6226A954-71DE-4DBE-BF7A-5B373033A7B3}"/>
    <cellStyle name="Percent 3 9 7 6 3 4" xfId="57406" xr:uid="{DF789FC6-6968-4119-A4E8-2FBB845B93F7}"/>
    <cellStyle name="Percent 3 9 7 6 4" xfId="36290" xr:uid="{00E4CE33-1562-408E-825A-61FCE9E4942F}"/>
    <cellStyle name="Percent 3 9 7 6 4 2" xfId="57409" xr:uid="{AD8D7AED-7D90-4B5E-8861-9220C4C7722B}"/>
    <cellStyle name="Percent 3 9 7 6 5" xfId="57410" xr:uid="{86EF3B36-503E-4257-ADDA-A59C5CF1A1FB}"/>
    <cellStyle name="Percent 3 9 7 6 6" xfId="57402" xr:uid="{C01E9C7F-EF9C-4CA5-A932-0FD68A50EB46}"/>
    <cellStyle name="Percent 3 9 7 6 7" xfId="36285" xr:uid="{D4D33153-E3A3-4368-829B-CA55CFB60B8E}"/>
    <cellStyle name="Percent 3 9 7 7" xfId="15955" xr:uid="{5157FC8D-9F2F-4644-BF2C-E1B016258FB8}"/>
    <cellStyle name="Percent 3 9 7 7 2" xfId="36292" xr:uid="{7CAA8881-BA68-41D4-AE75-A5061E090276}"/>
    <cellStyle name="Percent 3 9 7 7 2 2" xfId="57412" xr:uid="{A265346D-4D6F-4879-B399-34F25E061754}"/>
    <cellStyle name="Percent 3 9 7 7 3" xfId="57413" xr:uid="{C42E2EFA-7B96-4AC8-8050-193BCAF1F6C9}"/>
    <cellStyle name="Percent 3 9 7 7 4" xfId="57411" xr:uid="{2D80750B-E082-4134-A096-FD1070043E08}"/>
    <cellStyle name="Percent 3 9 7 7 5" xfId="36291" xr:uid="{A1FC0D78-2F52-4308-B8BB-C2CF302D3E5F}"/>
    <cellStyle name="Percent 3 9 7 8" xfId="19145" xr:uid="{F60F8223-DB51-45B2-9C06-CC689D565819}"/>
    <cellStyle name="Percent 3 9 7 8 2" xfId="36294" xr:uid="{6FE94749-AD6C-49E8-BE33-7879EA45EAA3}"/>
    <cellStyle name="Percent 3 9 7 8 2 2" xfId="57415" xr:uid="{A5F12ACD-A81B-4460-8F9E-8BD0D9B6A9BB}"/>
    <cellStyle name="Percent 3 9 7 8 3" xfId="57416" xr:uid="{42DC6D8A-2EF7-4162-B319-CBBC35D5BBF2}"/>
    <cellStyle name="Percent 3 9 7 8 4" xfId="57414" xr:uid="{9108386E-985A-44DA-A888-3B52245F50E0}"/>
    <cellStyle name="Percent 3 9 7 8 5" xfId="36293" xr:uid="{35306D7B-2161-44E7-A135-75F9795923B1}"/>
    <cellStyle name="Percent 3 9 7 9" xfId="11982" xr:uid="{F6C25C5B-9E7D-43CD-B3CF-CD7EC6098892}"/>
    <cellStyle name="Percent 3 9 7 9 2" xfId="36296" xr:uid="{A8298269-BAF6-4B7A-AE32-DCBDEC0733E2}"/>
    <cellStyle name="Percent 3 9 7 9 2 2" xfId="57418" xr:uid="{D1A06DDF-89A0-4CF6-8DA3-1C3C61C26134}"/>
    <cellStyle name="Percent 3 9 7 9 3" xfId="57419" xr:uid="{82375044-AE03-41E1-A1A0-3CF72379EFBD}"/>
    <cellStyle name="Percent 3 9 7 9 4" xfId="57417" xr:uid="{837B6F45-90CC-4106-8CB6-5F58F1037B70}"/>
    <cellStyle name="Percent 3 9 7 9 5" xfId="36295" xr:uid="{EBEAE3BF-4C95-4C7C-ABAD-0980C1AA7A21}"/>
    <cellStyle name="Percent 3 9 8" xfId="7018" xr:uid="{8813F69B-D6F2-4DA6-8C1C-E2A3A6ECD45E}"/>
    <cellStyle name="Percent 3 9 8 10" xfId="36298" xr:uid="{7CAB56C2-2216-4871-9B52-C81662DB24C6}"/>
    <cellStyle name="Percent 3 9 8 10 2" xfId="57421" xr:uid="{C809FFFA-639A-42CF-B7EE-A197524D13C7}"/>
    <cellStyle name="Percent 3 9 8 11" xfId="36299" xr:uid="{CB444E3B-69E9-47D9-A9FF-D306B025ECF0}"/>
    <cellStyle name="Percent 3 9 8 11 2" xfId="57422" xr:uid="{CCA21138-9BAF-407E-ADF2-7BA95FB03A57}"/>
    <cellStyle name="Percent 3 9 8 12" xfId="36297" xr:uid="{DBD68499-D314-46C4-B702-BAC8F7A6021B}"/>
    <cellStyle name="Percent 3 9 8 12 2" xfId="57423" xr:uid="{99011C92-A632-4798-A3AA-5115EB8602E0}"/>
    <cellStyle name="Percent 3 9 8 13" xfId="57424" xr:uid="{1DB9F508-D247-4BCD-96D6-8BE87ADB96B2}"/>
    <cellStyle name="Percent 3 9 8 14" xfId="57425" xr:uid="{D1930B87-6C5B-42DC-83E4-82F8B671BDE4}"/>
    <cellStyle name="Percent 3 9 8 15" xfId="57426" xr:uid="{3F3831FA-0859-46B2-9261-004AAB056715}"/>
    <cellStyle name="Percent 3 9 8 16" xfId="57420" xr:uid="{3BD5E8BB-80FF-4023-A6E4-BBBAC70CBFDA}"/>
    <cellStyle name="Percent 3 9 8 2" xfId="13554" xr:uid="{D007829D-CEC9-4049-A43F-50D1E4089562}"/>
    <cellStyle name="Percent 3 9 8 2 2" xfId="36301" xr:uid="{0688165B-9A11-41B7-9D29-284D26C47D0D}"/>
    <cellStyle name="Percent 3 9 8 2 2 2" xfId="36302" xr:uid="{5498FE57-472B-4B3F-9E83-05864314B292}"/>
    <cellStyle name="Percent 3 9 8 2 2 2 2" xfId="57429" xr:uid="{61AFCDB1-6190-43F0-BD3B-ED06808A2F29}"/>
    <cellStyle name="Percent 3 9 8 2 2 3" xfId="57430" xr:uid="{160AF092-C00D-4BB5-A02F-509BE39F6EBA}"/>
    <cellStyle name="Percent 3 9 8 2 2 4" xfId="57428" xr:uid="{9A75C25E-F947-456C-A23A-F89D3CF960E0}"/>
    <cellStyle name="Percent 3 9 8 2 3" xfId="36303" xr:uid="{F53621E9-8943-4F55-B539-A4D5ACA5AA7D}"/>
    <cellStyle name="Percent 3 9 8 2 3 2" xfId="36304" xr:uid="{0F0F0F6B-622B-484F-ADE9-A5DBEF3605A1}"/>
    <cellStyle name="Percent 3 9 8 2 3 2 2" xfId="57432" xr:uid="{C99A931F-6FA2-49DB-AB73-4A7300D7A07C}"/>
    <cellStyle name="Percent 3 9 8 2 3 3" xfId="57433" xr:uid="{C4E9E9E9-AB0A-4301-95D7-186724649278}"/>
    <cellStyle name="Percent 3 9 8 2 3 4" xfId="57431" xr:uid="{41561EF4-3C44-47CE-8CF8-719964A69A0D}"/>
    <cellStyle name="Percent 3 9 8 2 4" xfId="36305" xr:uid="{692DAEEC-DC9D-40BB-A1AE-9FA63CF56CEE}"/>
    <cellStyle name="Percent 3 9 8 2 4 2" xfId="57434" xr:uid="{13157C18-3D8A-4754-9F06-CF4A25C7C27A}"/>
    <cellStyle name="Percent 3 9 8 2 5" xfId="36306" xr:uid="{43B249E0-28B8-4A99-9BEF-33A4DB8ED005}"/>
    <cellStyle name="Percent 3 9 8 2 5 2" xfId="57435" xr:uid="{C6FC054C-79B7-4B2B-B32B-13EA8E842C06}"/>
    <cellStyle name="Percent 3 9 8 2 6" xfId="57436" xr:uid="{E493EDB5-E433-4187-BD6F-8123F82C5947}"/>
    <cellStyle name="Percent 3 9 8 2 7" xfId="57427" xr:uid="{4D594AFE-37E3-48FE-9D10-2311B49E5750}"/>
    <cellStyle name="Percent 3 9 8 2 8" xfId="36300" xr:uid="{4AF7402D-CABF-49DE-8E94-AEC5216AE671}"/>
    <cellStyle name="Percent 3 9 8 3" xfId="13555" xr:uid="{C9E76A39-7FA3-4B8E-B245-4D94931B857A}"/>
    <cellStyle name="Percent 3 9 8 3 2" xfId="36308" xr:uid="{8D58E864-F45E-4B26-B19D-8E51C63E186E}"/>
    <cellStyle name="Percent 3 9 8 3 2 2" xfId="36309" xr:uid="{4E2944AA-EC9C-4291-B3C4-303A067251D6}"/>
    <cellStyle name="Percent 3 9 8 3 2 2 2" xfId="57439" xr:uid="{B14FEEF1-F715-44D1-BF0A-242296EF36EF}"/>
    <cellStyle name="Percent 3 9 8 3 2 3" xfId="57440" xr:uid="{70FE26EA-959E-46AB-8842-01A774FE7382}"/>
    <cellStyle name="Percent 3 9 8 3 2 4" xfId="57438" xr:uid="{18A9202F-1219-4B1F-BC00-FD82AA9704C6}"/>
    <cellStyle name="Percent 3 9 8 3 3" xfId="36310" xr:uid="{73AC836A-D1B5-4F26-9B56-3463144A35D5}"/>
    <cellStyle name="Percent 3 9 8 3 3 2" xfId="36311" xr:uid="{FED97C08-0803-43B1-8523-3BAA4955CF02}"/>
    <cellStyle name="Percent 3 9 8 3 3 2 2" xfId="57442" xr:uid="{19EED5D3-9DE6-48EE-8B18-632D29597EB6}"/>
    <cellStyle name="Percent 3 9 8 3 3 3" xfId="57443" xr:uid="{90B5211A-59DB-4C35-94D3-C8A380ED83F1}"/>
    <cellStyle name="Percent 3 9 8 3 3 4" xfId="57441" xr:uid="{7167009A-4E25-48A0-AC3D-13D48E72BBE6}"/>
    <cellStyle name="Percent 3 9 8 3 4" xfId="36312" xr:uid="{C18BEB47-152B-472B-BB8B-262B861DEF1A}"/>
    <cellStyle name="Percent 3 9 8 3 4 2" xfId="57444" xr:uid="{2678C093-783B-41B7-9DDC-4820DFA9D6B5}"/>
    <cellStyle name="Percent 3 9 8 3 5" xfId="57445" xr:uid="{89764BAD-8F45-44D0-8F26-0B66ED4BC6E9}"/>
    <cellStyle name="Percent 3 9 8 3 6" xfId="57437" xr:uid="{56EE7C59-EFA4-4E61-8D28-9496C28EE5CE}"/>
    <cellStyle name="Percent 3 9 8 3 7" xfId="36307" xr:uid="{BB4760B1-94F7-401F-9FAE-9C0314D1AD99}"/>
    <cellStyle name="Percent 3 9 8 4" xfId="13556" xr:uid="{7B03D36D-EB9E-426F-9F20-E2B76A2C199A}"/>
    <cellStyle name="Percent 3 9 8 4 2" xfId="36314" xr:uid="{62196840-9F2C-485E-971E-667D3ED05AA1}"/>
    <cellStyle name="Percent 3 9 8 4 2 2" xfId="36315" xr:uid="{CBD99833-D00E-463C-B5B1-47254640BA31}"/>
    <cellStyle name="Percent 3 9 8 4 2 2 2" xfId="57448" xr:uid="{C6AED472-4FA2-4BFB-80CC-16B4DDBBEA18}"/>
    <cellStyle name="Percent 3 9 8 4 2 3" xfId="57449" xr:uid="{49187826-53B9-47FA-84D6-78F86C56EB5D}"/>
    <cellStyle name="Percent 3 9 8 4 2 4" xfId="57447" xr:uid="{95017053-2D69-4CE6-91B4-90D24C059E80}"/>
    <cellStyle name="Percent 3 9 8 4 3" xfId="36316" xr:uid="{486E1A57-707A-441C-B763-F5F0F1AB53B5}"/>
    <cellStyle name="Percent 3 9 8 4 3 2" xfId="36317" xr:uid="{4B172EDE-B79B-4EE9-B256-EDB4B0CA0227}"/>
    <cellStyle name="Percent 3 9 8 4 3 2 2" xfId="57451" xr:uid="{E4B6C488-71E5-4443-BC2D-AF0AB8F52EBF}"/>
    <cellStyle name="Percent 3 9 8 4 3 3" xfId="57452" xr:uid="{729E3536-10A9-4A62-9D44-639518A7E780}"/>
    <cellStyle name="Percent 3 9 8 4 3 4" xfId="57450" xr:uid="{A773A3E4-F576-4E9A-9A73-72E6EFC7D3E3}"/>
    <cellStyle name="Percent 3 9 8 4 4" xfId="36318" xr:uid="{AB6E7456-04E5-4AB4-BD84-721841A03AB6}"/>
    <cellStyle name="Percent 3 9 8 4 4 2" xfId="57453" xr:uid="{0263394F-7CFA-477E-8D04-FEB39B4D6146}"/>
    <cellStyle name="Percent 3 9 8 4 5" xfId="57454" xr:uid="{7AE46B99-93B0-48A5-8199-918958B1D055}"/>
    <cellStyle name="Percent 3 9 8 4 6" xfId="57446" xr:uid="{680F56A1-AA3A-4B25-BC80-9DA87F7FCEAC}"/>
    <cellStyle name="Percent 3 9 8 4 7" xfId="36313" xr:uid="{A432B110-AAA5-4D62-9AC8-9B618F12386A}"/>
    <cellStyle name="Percent 3 9 8 5" xfId="13557" xr:uid="{55F5A0ED-98AF-4431-943C-3C92AF0EDE4C}"/>
    <cellStyle name="Percent 3 9 8 5 2" xfId="36320" xr:uid="{9099683F-6ED2-4CFE-B878-D27C2EAF46F3}"/>
    <cellStyle name="Percent 3 9 8 5 2 2" xfId="36321" xr:uid="{10E3EBE5-48F8-478B-A1CC-3BF725A719FD}"/>
    <cellStyle name="Percent 3 9 8 5 2 2 2" xfId="57457" xr:uid="{C8DBEC02-92FF-4390-A772-198AC5EE565E}"/>
    <cellStyle name="Percent 3 9 8 5 2 3" xfId="57458" xr:uid="{A0A03EE1-540B-4BC3-B306-1E1456716DF9}"/>
    <cellStyle name="Percent 3 9 8 5 2 4" xfId="57456" xr:uid="{4A391A8C-CD03-4ACD-8860-AB7DCAD93B7D}"/>
    <cellStyle name="Percent 3 9 8 5 3" xfId="36322" xr:uid="{BCC090FF-9544-41D0-B104-CDC707BC2705}"/>
    <cellStyle name="Percent 3 9 8 5 3 2" xfId="36323" xr:uid="{3B886E46-D997-45B9-A4D4-F6DB333DD9DC}"/>
    <cellStyle name="Percent 3 9 8 5 3 2 2" xfId="57460" xr:uid="{169A1D3A-46FA-4702-A5C6-505AC61858B7}"/>
    <cellStyle name="Percent 3 9 8 5 3 3" xfId="57461" xr:uid="{C2298646-F4C9-4D9E-8899-B6CBDD9ACADF}"/>
    <cellStyle name="Percent 3 9 8 5 3 4" xfId="57459" xr:uid="{2B682BEC-6F5E-428E-8A28-958CE5DA8CB7}"/>
    <cellStyle name="Percent 3 9 8 5 4" xfId="36324" xr:uid="{063DA359-6BC9-4623-A180-B6AEAF3E8FF0}"/>
    <cellStyle name="Percent 3 9 8 5 4 2" xfId="36325" xr:uid="{5DB3C008-7D26-4E77-9C06-2268813EF4F4}"/>
    <cellStyle name="Percent 3 9 8 5 4 2 2" xfId="57463" xr:uid="{505F1F02-8B66-4758-A839-3BE3E5A995C3}"/>
    <cellStyle name="Percent 3 9 8 5 4 3" xfId="57464" xr:uid="{3FC1A9D9-4512-40DC-96C1-7E376F98E28A}"/>
    <cellStyle name="Percent 3 9 8 5 4 4" xfId="57462" xr:uid="{56EC52CD-931E-46E0-9EDD-1178E1688AA7}"/>
    <cellStyle name="Percent 3 9 8 5 5" xfId="36326" xr:uid="{BA65B984-C8EE-4B32-84BE-FE5FEDD1DFA8}"/>
    <cellStyle name="Percent 3 9 8 5 5 2" xfId="57465" xr:uid="{6899308A-56AE-4F40-A4EF-CF7230E3E02B}"/>
    <cellStyle name="Percent 3 9 8 5 6" xfId="57466" xr:uid="{0ED88F43-DBA5-4601-8286-232DD5934A54}"/>
    <cellStyle name="Percent 3 9 8 5 7" xfId="57455" xr:uid="{F0D3D02A-399B-44D8-952C-F9695C70DF76}"/>
    <cellStyle name="Percent 3 9 8 5 8" xfId="36319" xr:uid="{7C99AABE-29BE-4FA0-8C08-655EAE70DA3F}"/>
    <cellStyle name="Percent 3 9 8 6" xfId="13558" xr:uid="{AA520EE8-0C2F-4E37-B38D-B03C9E216658}"/>
    <cellStyle name="Percent 3 9 8 6 2" xfId="36328" xr:uid="{0D645E55-B576-42C5-9E53-C6A6ADEFE8F1}"/>
    <cellStyle name="Percent 3 9 8 6 2 2" xfId="36329" xr:uid="{E2372FCA-B684-4008-968F-32B1FDA5F4B6}"/>
    <cellStyle name="Percent 3 9 8 6 2 2 2" xfId="57469" xr:uid="{9727D23D-9671-4AFC-971A-9D7BF07E0E2E}"/>
    <cellStyle name="Percent 3 9 8 6 2 3" xfId="57470" xr:uid="{C998B470-2283-4A5F-A1A4-6918FB18DF7A}"/>
    <cellStyle name="Percent 3 9 8 6 2 4" xfId="57468" xr:uid="{8F256712-1FB0-4F33-85FE-C662BC5DFEAD}"/>
    <cellStyle name="Percent 3 9 8 6 3" xfId="36330" xr:uid="{6D02BD10-868F-4B96-A542-A3B301B1952A}"/>
    <cellStyle name="Percent 3 9 8 6 3 2" xfId="36331" xr:uid="{E564324A-FE2B-4296-B0B6-CAA78E9EA3C8}"/>
    <cellStyle name="Percent 3 9 8 6 3 2 2" xfId="57472" xr:uid="{BEB0F3FA-D6AA-4F22-8762-A99380732B0A}"/>
    <cellStyle name="Percent 3 9 8 6 3 3" xfId="57473" xr:uid="{89BB961C-233A-46EA-BF00-639CBF549B30}"/>
    <cellStyle name="Percent 3 9 8 6 3 4" xfId="57471" xr:uid="{275214DD-D05D-46B1-9FF5-509BB90CE0FE}"/>
    <cellStyle name="Percent 3 9 8 6 4" xfId="36332" xr:uid="{89B92570-FF6D-4043-B0CA-169C28409FBC}"/>
    <cellStyle name="Percent 3 9 8 6 4 2" xfId="57474" xr:uid="{5430781E-69D9-4E71-9072-D4365AFEFC5A}"/>
    <cellStyle name="Percent 3 9 8 6 5" xfId="57475" xr:uid="{4FBD2B1E-7876-4BE5-8433-AE6D4B26A3C9}"/>
    <cellStyle name="Percent 3 9 8 6 6" xfId="57467" xr:uid="{0DCCC6C1-1D28-481A-A50A-040E09938C4C}"/>
    <cellStyle name="Percent 3 9 8 6 7" xfId="36327" xr:uid="{EB8B85EB-9255-45B6-9BE0-E11A9137456D}"/>
    <cellStyle name="Percent 3 9 8 7" xfId="15956" xr:uid="{DA84F4E0-4D86-4183-83A9-46EA0FEDDAD4}"/>
    <cellStyle name="Percent 3 9 8 7 2" xfId="36334" xr:uid="{E5AC05E0-BD0A-4129-9FD7-A0EEB0A5B575}"/>
    <cellStyle name="Percent 3 9 8 7 2 2" xfId="57477" xr:uid="{EB38FFDC-DF35-4CDB-8FAC-47A13AFFFDFC}"/>
    <cellStyle name="Percent 3 9 8 7 3" xfId="57478" xr:uid="{F5B5A233-7EBC-4723-8E79-737F03A5B253}"/>
    <cellStyle name="Percent 3 9 8 7 4" xfId="57476" xr:uid="{F613392E-DD76-48B6-AAE8-AA80EB05B8DC}"/>
    <cellStyle name="Percent 3 9 8 7 5" xfId="36333" xr:uid="{2E1573B6-54E6-4F01-8FC9-88A3D4C58C3A}"/>
    <cellStyle name="Percent 3 9 8 8" xfId="19390" xr:uid="{1EE07D80-3381-4ED1-A9D1-8DF3F1F9CBFA}"/>
    <cellStyle name="Percent 3 9 8 8 2" xfId="36336" xr:uid="{397C1B63-4A43-4F9F-AB30-A8DE94A16D1D}"/>
    <cellStyle name="Percent 3 9 8 8 2 2" xfId="57480" xr:uid="{BAB6F7F8-3E1B-4858-906D-AAC1722534C1}"/>
    <cellStyle name="Percent 3 9 8 8 3" xfId="57481" xr:uid="{EB7F6488-ED3E-4A68-BD6A-791B24DC644E}"/>
    <cellStyle name="Percent 3 9 8 8 4" xfId="57479" xr:uid="{DCA354FD-0304-4D9A-8B4C-3C5708D20921}"/>
    <cellStyle name="Percent 3 9 8 8 5" xfId="36335" xr:uid="{0A978274-708D-49EC-B12D-FB8B788B7A67}"/>
    <cellStyle name="Percent 3 9 8 9" xfId="11983" xr:uid="{C772A216-2B25-4AB0-8F87-B51B2BF05C17}"/>
    <cellStyle name="Percent 3 9 8 9 2" xfId="36338" xr:uid="{C4E20342-831D-43E7-80BF-F0E35218A022}"/>
    <cellStyle name="Percent 3 9 8 9 2 2" xfId="57483" xr:uid="{7BD4EE3C-3165-4C42-9B10-1B4EF6585F73}"/>
    <cellStyle name="Percent 3 9 8 9 3" xfId="57484" xr:uid="{D5D3E98E-6C9E-4F12-AA99-13D8A2C65AE4}"/>
    <cellStyle name="Percent 3 9 8 9 4" xfId="57482" xr:uid="{98CF8A50-6B38-46DC-BDA8-CC0FEFCBF1D5}"/>
    <cellStyle name="Percent 3 9 8 9 5" xfId="36337" xr:uid="{0819A632-B98F-4E5C-B402-2D8CC0CA5667}"/>
    <cellStyle name="Percent 3 9 9" xfId="7019" xr:uid="{CEB02C47-C81F-48A9-ABDE-689C888CA6B8}"/>
    <cellStyle name="Percent 3 9 9 10" xfId="36340" xr:uid="{D12E83C7-C5AD-4EEB-9DF8-4922266B10FC}"/>
    <cellStyle name="Percent 3 9 9 10 2" xfId="57486" xr:uid="{7FDE330D-FE21-47AB-8A12-0C8D8E08B1B9}"/>
    <cellStyle name="Percent 3 9 9 11" xfId="36341" xr:uid="{3920D5A8-47CD-4716-92F7-C6E263A06BB4}"/>
    <cellStyle name="Percent 3 9 9 11 2" xfId="57487" xr:uid="{DF1C44A1-530F-4AEB-93D6-CEAEEDB9BEF7}"/>
    <cellStyle name="Percent 3 9 9 12" xfId="36339" xr:uid="{8B56C991-37A5-4FC4-A72C-ABEC330809A4}"/>
    <cellStyle name="Percent 3 9 9 12 2" xfId="57488" xr:uid="{B776F47B-431D-46BC-9A29-87B24A6BCB25}"/>
    <cellStyle name="Percent 3 9 9 13" xfId="57489" xr:uid="{D8B2E51A-7936-43EF-9E63-7EAADB6D9903}"/>
    <cellStyle name="Percent 3 9 9 14" xfId="57490" xr:uid="{36651381-1F38-426B-A53B-FB83C992714E}"/>
    <cellStyle name="Percent 3 9 9 15" xfId="57491" xr:uid="{300DDA74-73CE-4B24-ADA6-61B99401716F}"/>
    <cellStyle name="Percent 3 9 9 16" xfId="57485" xr:uid="{DA6D82B8-D021-40DE-9B81-1E106ABE024A}"/>
    <cellStyle name="Percent 3 9 9 2" xfId="13559" xr:uid="{9F499C07-00AA-4BFB-A338-673190B4D083}"/>
    <cellStyle name="Percent 3 9 9 2 2" xfId="36343" xr:uid="{BFF9BBC6-FA54-4268-BC59-9982FF52FB8D}"/>
    <cellStyle name="Percent 3 9 9 2 2 2" xfId="36344" xr:uid="{DECD4042-604B-4245-BD6E-32487B04A845}"/>
    <cellStyle name="Percent 3 9 9 2 2 2 2" xfId="57494" xr:uid="{438DB1F4-1ECF-438F-A36D-A6DA2F4B05AF}"/>
    <cellStyle name="Percent 3 9 9 2 2 3" xfId="57495" xr:uid="{25C617A4-A2C1-4863-B70C-DCC1E5D5C752}"/>
    <cellStyle name="Percent 3 9 9 2 2 4" xfId="57493" xr:uid="{B26E20DA-8E5E-48A8-88B2-48EEC662EEDB}"/>
    <cellStyle name="Percent 3 9 9 2 3" xfId="36345" xr:uid="{E39AF598-7547-4DF2-8721-CBA52D885855}"/>
    <cellStyle name="Percent 3 9 9 2 3 2" xfId="36346" xr:uid="{A3244F3D-92B2-4AE3-8411-0597E23415C4}"/>
    <cellStyle name="Percent 3 9 9 2 3 2 2" xfId="57497" xr:uid="{7F3DD300-A3E5-4C14-8EA9-466DB5FA1BC0}"/>
    <cellStyle name="Percent 3 9 9 2 3 3" xfId="57498" xr:uid="{293005B1-051C-4466-B572-3EF8B2EA1B7C}"/>
    <cellStyle name="Percent 3 9 9 2 3 4" xfId="57496" xr:uid="{B337DC1C-D87F-4783-9345-9B9EE437CBA6}"/>
    <cellStyle name="Percent 3 9 9 2 4" xfId="36347" xr:uid="{906B8EFA-9B70-441D-B85F-B4BC1D84953F}"/>
    <cellStyle name="Percent 3 9 9 2 4 2" xfId="57499" xr:uid="{DAD8CF51-82EC-442D-A9B1-93136DB6AED8}"/>
    <cellStyle name="Percent 3 9 9 2 5" xfId="36348" xr:uid="{B47DCEC9-01C0-4106-8CA0-C507F453E751}"/>
    <cellStyle name="Percent 3 9 9 2 5 2" xfId="57500" xr:uid="{6C3ECE9B-8E9C-45AC-8C56-6A9EA27E03B9}"/>
    <cellStyle name="Percent 3 9 9 2 6" xfId="57501" xr:uid="{34929649-9628-442B-BDA6-BF4DBD2E4F0E}"/>
    <cellStyle name="Percent 3 9 9 2 7" xfId="57492" xr:uid="{12D0E396-ECCC-40FD-8317-E63FA0590564}"/>
    <cellStyle name="Percent 3 9 9 2 8" xfId="36342" xr:uid="{F4FF8FF1-5A7A-40AD-BE2B-1632421521B3}"/>
    <cellStyle name="Percent 3 9 9 3" xfId="13560" xr:uid="{823E5C09-1F0B-4B0B-B8E7-2462388EAF8C}"/>
    <cellStyle name="Percent 3 9 9 3 2" xfId="36350" xr:uid="{4F66DB21-540C-4DF7-AB77-79F5D358785E}"/>
    <cellStyle name="Percent 3 9 9 3 2 2" xfId="36351" xr:uid="{1857EB50-4F63-489F-B814-DC4A6E3E9CEE}"/>
    <cellStyle name="Percent 3 9 9 3 2 2 2" xfId="57504" xr:uid="{C28DF3A0-F85E-493A-8287-EEA2AE23373A}"/>
    <cellStyle name="Percent 3 9 9 3 2 3" xfId="57505" xr:uid="{63442B88-B9B7-4899-B969-FAA456837321}"/>
    <cellStyle name="Percent 3 9 9 3 2 4" xfId="57503" xr:uid="{B9CF69FD-C76B-4583-B03A-2DF535C9D03D}"/>
    <cellStyle name="Percent 3 9 9 3 3" xfId="36352" xr:uid="{9DB73103-A91A-4869-A2F3-692880303FD4}"/>
    <cellStyle name="Percent 3 9 9 3 3 2" xfId="36353" xr:uid="{DE8FB179-25B0-4230-B1AA-51B39ECC3EA0}"/>
    <cellStyle name="Percent 3 9 9 3 3 2 2" xfId="57507" xr:uid="{41A230C8-091B-40DE-998E-CDB806B7096A}"/>
    <cellStyle name="Percent 3 9 9 3 3 3" xfId="57508" xr:uid="{55134DD5-2778-4C12-8272-30E854BC87EE}"/>
    <cellStyle name="Percent 3 9 9 3 3 4" xfId="57506" xr:uid="{06C7BF11-C7E7-431D-B0C4-A9887A469986}"/>
    <cellStyle name="Percent 3 9 9 3 4" xfId="36354" xr:uid="{CB015941-5D55-4AC8-90A8-ED81E6DAFC6E}"/>
    <cellStyle name="Percent 3 9 9 3 4 2" xfId="57509" xr:uid="{4FD58CCB-E766-43CA-9035-A177C43F628D}"/>
    <cellStyle name="Percent 3 9 9 3 5" xfId="57510" xr:uid="{EB7613D9-89A0-42B5-B56F-88B2051636F9}"/>
    <cellStyle name="Percent 3 9 9 3 6" xfId="57502" xr:uid="{57C62BA9-AA55-46E3-AEAB-A77A0B7FF0AB}"/>
    <cellStyle name="Percent 3 9 9 3 7" xfId="36349" xr:uid="{C460B29D-CA9E-422F-9AA1-02D81F29EB0B}"/>
    <cellStyle name="Percent 3 9 9 4" xfId="13561" xr:uid="{56B7CCD9-434C-4C8F-83BD-F465DB362B7D}"/>
    <cellStyle name="Percent 3 9 9 4 2" xfId="36356" xr:uid="{38B7919D-939E-4233-8B7C-F888E17D90CC}"/>
    <cellStyle name="Percent 3 9 9 4 2 2" xfId="36357" xr:uid="{1B489BA5-78E2-4BF3-B73E-B4714B78B7A5}"/>
    <cellStyle name="Percent 3 9 9 4 2 2 2" xfId="57513" xr:uid="{E7EFC508-CDDE-4254-A050-8CEFEB19068D}"/>
    <cellStyle name="Percent 3 9 9 4 2 3" xfId="57514" xr:uid="{0AE6026E-9B3B-4326-A348-BF32C3871F75}"/>
    <cellStyle name="Percent 3 9 9 4 2 4" xfId="57512" xr:uid="{D2680F7C-565F-4489-914A-AAEAE9B9B1CA}"/>
    <cellStyle name="Percent 3 9 9 4 3" xfId="36358" xr:uid="{FE47F462-0CC2-4EEB-A8E7-A6E0EBEAD574}"/>
    <cellStyle name="Percent 3 9 9 4 3 2" xfId="36359" xr:uid="{C884DC1E-D5D4-4F11-A130-A4BDAFA95AB4}"/>
    <cellStyle name="Percent 3 9 9 4 3 2 2" xfId="57516" xr:uid="{2B157B1A-EE61-45F3-B9E3-5D38912CAEBF}"/>
    <cellStyle name="Percent 3 9 9 4 3 3" xfId="57517" xr:uid="{7DA0AF68-12D0-4EE2-9C05-530ABF137160}"/>
    <cellStyle name="Percent 3 9 9 4 3 4" xfId="57515" xr:uid="{2F31EE77-FE59-42B0-9BBF-54543B9FE551}"/>
    <cellStyle name="Percent 3 9 9 4 4" xfId="36360" xr:uid="{367D701E-AC49-48E4-96F5-8EB03EE7F740}"/>
    <cellStyle name="Percent 3 9 9 4 4 2" xfId="57518" xr:uid="{DAAFED39-1BAD-4E4E-8711-AC081ED31511}"/>
    <cellStyle name="Percent 3 9 9 4 5" xfId="57519" xr:uid="{EDE16F0A-61A3-4750-80B4-5B2A1A8983E9}"/>
    <cellStyle name="Percent 3 9 9 4 6" xfId="57511" xr:uid="{689E5352-B07F-41DE-9544-7DF61DCC3C9C}"/>
    <cellStyle name="Percent 3 9 9 4 7" xfId="36355" xr:uid="{12972D11-02EA-4AE0-BCA8-C1D9B3F10E73}"/>
    <cellStyle name="Percent 3 9 9 5" xfId="13562" xr:uid="{76E4A79A-0701-4DA8-9BE9-9D8A72DE3CE5}"/>
    <cellStyle name="Percent 3 9 9 5 2" xfId="36362" xr:uid="{B615719F-2A08-4C49-A0B5-BEF55DA66000}"/>
    <cellStyle name="Percent 3 9 9 5 2 2" xfId="36363" xr:uid="{284D29E8-5D6D-4292-9F56-D90F5AC98E71}"/>
    <cellStyle name="Percent 3 9 9 5 2 2 2" xfId="57522" xr:uid="{BB39AFA0-C4AE-4484-B7D3-1466290E02AC}"/>
    <cellStyle name="Percent 3 9 9 5 2 3" xfId="57523" xr:uid="{702945BF-A74A-4B96-BB12-AC6219080345}"/>
    <cellStyle name="Percent 3 9 9 5 2 4" xfId="57521" xr:uid="{0DF79BBD-D352-409B-9939-4641F8E737B7}"/>
    <cellStyle name="Percent 3 9 9 5 3" xfId="36364" xr:uid="{A5D36811-B18A-4D06-8494-A4882135DDB1}"/>
    <cellStyle name="Percent 3 9 9 5 3 2" xfId="36365" xr:uid="{BB981F64-EB9F-4529-93BD-DB99E473C60F}"/>
    <cellStyle name="Percent 3 9 9 5 3 2 2" xfId="57525" xr:uid="{D4045DC1-C1D7-4346-AE23-42F3E36E2713}"/>
    <cellStyle name="Percent 3 9 9 5 3 3" xfId="57526" xr:uid="{E0F0E87C-152A-40CA-B25B-885B29A27C1C}"/>
    <cellStyle name="Percent 3 9 9 5 3 4" xfId="57524" xr:uid="{B21955C5-0C2A-4651-BC4C-6A52731144A5}"/>
    <cellStyle name="Percent 3 9 9 5 4" xfId="36366" xr:uid="{CF78D256-B73B-42EF-87FB-F16E4F344730}"/>
    <cellStyle name="Percent 3 9 9 5 4 2" xfId="36367" xr:uid="{6431FA83-36FD-4B0E-B373-99AF4FA21484}"/>
    <cellStyle name="Percent 3 9 9 5 4 2 2" xfId="57528" xr:uid="{DB6FF91E-5580-4C48-B7B0-C9046F40B1AC}"/>
    <cellStyle name="Percent 3 9 9 5 4 3" xfId="57529" xr:uid="{39942C49-9239-43E2-BD2F-CB005B541315}"/>
    <cellStyle name="Percent 3 9 9 5 4 4" xfId="57527" xr:uid="{0FB05ABA-B1F1-4032-8521-BFBFB9DFA431}"/>
    <cellStyle name="Percent 3 9 9 5 5" xfId="36368" xr:uid="{BC1E1614-C707-4F27-954A-0985F57A29E7}"/>
    <cellStyle name="Percent 3 9 9 5 5 2" xfId="57530" xr:uid="{BF13539C-4BC2-4D4D-9E82-70814B4F26F8}"/>
    <cellStyle name="Percent 3 9 9 5 6" xfId="57531" xr:uid="{84EA773A-14F8-4215-9B5D-A87CE5ACD622}"/>
    <cellStyle name="Percent 3 9 9 5 7" xfId="57520" xr:uid="{035EBEA2-562E-4782-B886-8F9686BC18E5}"/>
    <cellStyle name="Percent 3 9 9 5 8" xfId="36361" xr:uid="{12FC8CEA-91E4-4CCD-8319-1EC039108437}"/>
    <cellStyle name="Percent 3 9 9 6" xfId="13563" xr:uid="{610CF6BE-140B-46F3-9A50-4294FBC57952}"/>
    <cellStyle name="Percent 3 9 9 6 2" xfId="36370" xr:uid="{5C7505C4-0B8C-4CB2-9FFD-1CEF6F553DF9}"/>
    <cellStyle name="Percent 3 9 9 6 2 2" xfId="36371" xr:uid="{B94B0408-16E4-4C2B-B460-4175CFAAE824}"/>
    <cellStyle name="Percent 3 9 9 6 2 2 2" xfId="57534" xr:uid="{D904895F-A24F-44B5-BA7B-5432E6F214DC}"/>
    <cellStyle name="Percent 3 9 9 6 2 3" xfId="57535" xr:uid="{FC33894F-9DE7-451D-8639-6F01873D49FA}"/>
    <cellStyle name="Percent 3 9 9 6 2 4" xfId="57533" xr:uid="{37BDABFA-E504-4745-BE88-5F3E1A05FE9B}"/>
    <cellStyle name="Percent 3 9 9 6 3" xfId="36372" xr:uid="{6EA31143-739A-4AB5-8D79-944C0AFFE9BE}"/>
    <cellStyle name="Percent 3 9 9 6 3 2" xfId="36373" xr:uid="{724F3DF5-AC0D-4786-A213-0AD6F0F3D9E8}"/>
    <cellStyle name="Percent 3 9 9 6 3 2 2" xfId="57537" xr:uid="{11291E76-92A1-45EF-BB02-62F8AE26218F}"/>
    <cellStyle name="Percent 3 9 9 6 3 3" xfId="57538" xr:uid="{E7822498-C839-48DB-BB90-ECF7E406CF2E}"/>
    <cellStyle name="Percent 3 9 9 6 3 4" xfId="57536" xr:uid="{881BCD4E-9D5F-46A2-B002-1F3B7F86043D}"/>
    <cellStyle name="Percent 3 9 9 6 4" xfId="36374" xr:uid="{BFA05DCF-CE3E-468E-BD7B-9A6BD5E09AF2}"/>
    <cellStyle name="Percent 3 9 9 6 4 2" xfId="57539" xr:uid="{324187D8-AB0D-44BF-91ED-8A722007281E}"/>
    <cellStyle name="Percent 3 9 9 6 5" xfId="57540" xr:uid="{B9755D0E-6C24-4D89-B41C-05FB48407664}"/>
    <cellStyle name="Percent 3 9 9 6 6" xfId="57532" xr:uid="{0878AD37-043D-4058-925E-A4E1ECEF3129}"/>
    <cellStyle name="Percent 3 9 9 6 7" xfId="36369" xr:uid="{63DBA289-65C3-41CE-B30E-8AB2246937E9}"/>
    <cellStyle name="Percent 3 9 9 7" xfId="15957" xr:uid="{1155535C-A0E3-493C-9FF3-147C9BC15C51}"/>
    <cellStyle name="Percent 3 9 9 7 2" xfId="36376" xr:uid="{D399EE91-0FED-4ACC-93C6-680F6EE134AF}"/>
    <cellStyle name="Percent 3 9 9 7 2 2" xfId="57542" xr:uid="{FE90ACD8-B5FA-4197-8170-7CA9CD130CD8}"/>
    <cellStyle name="Percent 3 9 9 7 3" xfId="57543" xr:uid="{84CFED2F-300C-4BB7-8B4A-8DD7A73592B8}"/>
    <cellStyle name="Percent 3 9 9 7 4" xfId="57541" xr:uid="{EF3E37E1-9583-4E1A-B8B6-3E567F47397E}"/>
    <cellStyle name="Percent 3 9 9 7 5" xfId="36375" xr:uid="{23AE753E-DFF7-45BB-8969-ECB309DE439A}"/>
    <cellStyle name="Percent 3 9 9 8" xfId="19414" xr:uid="{B62A8FE7-963A-473C-8D3E-CA2F32548220}"/>
    <cellStyle name="Percent 3 9 9 8 2" xfId="36378" xr:uid="{EFFF6F83-9FFC-45CC-84E6-EE5BAB0FA93F}"/>
    <cellStyle name="Percent 3 9 9 8 2 2" xfId="57545" xr:uid="{64CE12FE-BEBE-49BB-9EC0-67D9B46F85FE}"/>
    <cellStyle name="Percent 3 9 9 8 3" xfId="57546" xr:uid="{2E735A1A-A9BD-4B21-8D1A-8EE3E5EC1DEB}"/>
    <cellStyle name="Percent 3 9 9 8 4" xfId="57544" xr:uid="{74D82B51-F6F3-4469-91E3-E328159D953B}"/>
    <cellStyle name="Percent 3 9 9 8 5" xfId="36377" xr:uid="{CC3BE192-D781-481C-A037-EB0EBBDAA6E3}"/>
    <cellStyle name="Percent 3 9 9 9" xfId="11984" xr:uid="{CE46AFB4-4AA5-44BC-BBE8-0753DC016DC7}"/>
    <cellStyle name="Percent 3 9 9 9 2" xfId="36380" xr:uid="{660CD789-97A0-435B-AED2-AAB84C01AD87}"/>
    <cellStyle name="Percent 3 9 9 9 2 2" xfId="57548" xr:uid="{BC044FFB-9807-4F56-8EF6-CCDFA57CB5D2}"/>
    <cellStyle name="Percent 3 9 9 9 3" xfId="57549" xr:uid="{2FC2F14B-DB90-4EA2-BF1A-1C496A5B5C93}"/>
    <cellStyle name="Percent 3 9 9 9 4" xfId="57547" xr:uid="{73827879-7347-4A96-9E6F-5A29FD6C5385}"/>
    <cellStyle name="Percent 3 9 9 9 5" xfId="36379" xr:uid="{B61195A6-E6FD-4C25-AA6F-F4BBF7B7E42F}"/>
    <cellStyle name="Percent 31" xfId="7020" xr:uid="{96ADCF54-A951-409D-9815-9E43ECFCEEC8}"/>
    <cellStyle name="Percent 31 10" xfId="36382" xr:uid="{05636C1F-302C-4BE9-AAD2-FDAFD8CC4C6C}"/>
    <cellStyle name="Percent 31 10 2" xfId="57551" xr:uid="{6B67471E-39BF-4A49-AA66-A650B76019EC}"/>
    <cellStyle name="Percent 31 11" xfId="36383" xr:uid="{2C0212D6-3DD3-4F6F-A74E-6351AA697591}"/>
    <cellStyle name="Percent 31 11 2" xfId="57552" xr:uid="{2D0572F7-5C4D-45B4-B81A-CCD36729F25C}"/>
    <cellStyle name="Percent 31 12" xfId="36381" xr:uid="{C2F1C887-5651-4C5F-BDF7-D07DD67EEE94}"/>
    <cellStyle name="Percent 31 12 2" xfId="57553" xr:uid="{AC541BA2-3C34-495C-8904-B1E24A739198}"/>
    <cellStyle name="Percent 31 13" xfId="57554" xr:uid="{F9CB4190-47B9-44BE-AC0C-B1D16732B910}"/>
    <cellStyle name="Percent 31 14" xfId="57555" xr:uid="{57844981-A47C-4869-A1B0-2174C99EC59D}"/>
    <cellStyle name="Percent 31 15" xfId="57556" xr:uid="{58CE9A95-125A-4AC0-9B42-317D5EB6ED03}"/>
    <cellStyle name="Percent 31 16" xfId="57550" xr:uid="{98008A32-AB30-4DAC-A98A-F5AB75ABFD6A}"/>
    <cellStyle name="Percent 31 2" xfId="13564" xr:uid="{0E687B48-AEBD-46C6-B047-D843ACCB57E9}"/>
    <cellStyle name="Percent 31 2 2" xfId="36385" xr:uid="{9FD48834-8E0C-42A5-852C-AB88D9307D81}"/>
    <cellStyle name="Percent 31 2 2 2" xfId="36386" xr:uid="{96E8DBA4-78C5-4BD4-BA52-42D5AEE5D3DB}"/>
    <cellStyle name="Percent 31 2 2 2 2" xfId="57559" xr:uid="{E9B984B2-1327-49BB-92D0-CB62D834E105}"/>
    <cellStyle name="Percent 31 2 2 3" xfId="57560" xr:uid="{7691C2E8-FE08-4924-A75C-C366E8A64403}"/>
    <cellStyle name="Percent 31 2 2 4" xfId="57558" xr:uid="{940AEDE5-0B83-40D4-9C8A-CA7ABE527DEB}"/>
    <cellStyle name="Percent 31 2 3" xfId="36387" xr:uid="{A2068D63-C546-4255-AB75-C62A2F73D42A}"/>
    <cellStyle name="Percent 31 2 3 2" xfId="36388" xr:uid="{256B23B4-D63D-4B9D-897B-7F704CA301F0}"/>
    <cellStyle name="Percent 31 2 3 2 2" xfId="57562" xr:uid="{EE7082F2-C032-43E5-B44F-907663F6B75C}"/>
    <cellStyle name="Percent 31 2 3 3" xfId="57563" xr:uid="{F9EEAEA4-F0C9-40AD-A49D-9EE099B6BFB5}"/>
    <cellStyle name="Percent 31 2 3 4" xfId="57561" xr:uid="{F950A66A-19A4-4233-B03A-10FE3F40E9C5}"/>
    <cellStyle name="Percent 31 2 4" xfId="36389" xr:uid="{6AD3A789-A9B3-4A1D-A57F-D24EA4ECD526}"/>
    <cellStyle name="Percent 31 2 4 2" xfId="57564" xr:uid="{0F294D44-1A26-4421-821B-AD5BDDF51D13}"/>
    <cellStyle name="Percent 31 2 5" xfId="36390" xr:uid="{FDF38CE7-A6B5-4952-9E42-D82360251021}"/>
    <cellStyle name="Percent 31 2 5 2" xfId="57565" xr:uid="{2D86803F-0FB0-44E9-8121-E45ADB07DDE4}"/>
    <cellStyle name="Percent 31 2 6" xfId="57566" xr:uid="{F5A568BC-A852-4E28-8C7F-02DF001E36AA}"/>
    <cellStyle name="Percent 31 2 7" xfId="57557" xr:uid="{0AC9330E-A160-4025-BB66-F537B46B171C}"/>
    <cellStyle name="Percent 31 2 8" xfId="36384" xr:uid="{A2896F2B-79B7-4EB7-A7BF-C0387DBFED7C}"/>
    <cellStyle name="Percent 31 3" xfId="13565" xr:uid="{71FD8FBD-10DE-4935-A4E8-17D04384D1CB}"/>
    <cellStyle name="Percent 31 3 2" xfId="36392" xr:uid="{7BEEAFB8-81BE-4EED-BD2C-DC4CD61E939D}"/>
    <cellStyle name="Percent 31 3 2 2" xfId="36393" xr:uid="{603F9489-4D8E-4078-893A-ADDCFA66ED5E}"/>
    <cellStyle name="Percent 31 3 2 2 2" xfId="57569" xr:uid="{4E41D613-C8DE-4E02-A34E-205C394B92C2}"/>
    <cellStyle name="Percent 31 3 2 3" xfId="57570" xr:uid="{CF365FD4-A771-4C4E-A61F-28E35010DCC1}"/>
    <cellStyle name="Percent 31 3 2 4" xfId="57568" xr:uid="{312BE726-7C9A-4F77-9A72-674917C0E718}"/>
    <cellStyle name="Percent 31 3 3" xfId="36394" xr:uid="{2697EBD2-CAF5-4F3D-98E6-E813398FC01B}"/>
    <cellStyle name="Percent 31 3 3 2" xfId="36395" xr:uid="{75061201-C805-42E7-8CEF-6428330351A9}"/>
    <cellStyle name="Percent 31 3 3 2 2" xfId="57572" xr:uid="{91CFE1DF-7C57-44D7-8C96-67EB40D1E245}"/>
    <cellStyle name="Percent 31 3 3 3" xfId="57573" xr:uid="{57C28BE2-5A99-4949-9E38-C34AB57F623A}"/>
    <cellStyle name="Percent 31 3 3 4" xfId="57571" xr:uid="{F0459F26-24BB-4ABF-8D3A-370CAC03103D}"/>
    <cellStyle name="Percent 31 3 4" xfId="36396" xr:uid="{805DCC3C-9DC3-4EDE-9B4D-75EB910AACDA}"/>
    <cellStyle name="Percent 31 3 4 2" xfId="57574" xr:uid="{24268404-3C99-4316-92A1-0B22B1D1A7ED}"/>
    <cellStyle name="Percent 31 3 5" xfId="57575" xr:uid="{40D2D590-9C70-41C8-9EEF-829BFA853BC0}"/>
    <cellStyle name="Percent 31 3 6" xfId="57567" xr:uid="{365CDDBE-8D29-42BC-8B16-5E9A50A9BCC9}"/>
    <cellStyle name="Percent 31 3 7" xfId="36391" xr:uid="{4FE4B2C8-B129-4260-A87C-2B5C82420B96}"/>
    <cellStyle name="Percent 31 4" xfId="13566" xr:uid="{CC9C67D4-4AD1-4D62-BBF0-4ED732ABD3B3}"/>
    <cellStyle name="Percent 31 4 2" xfId="36398" xr:uid="{46991B68-34DE-45DC-811A-32EC306419C2}"/>
    <cellStyle name="Percent 31 4 2 2" xfId="36399" xr:uid="{9C070BE5-9941-4D69-A179-D3EF000A0905}"/>
    <cellStyle name="Percent 31 4 2 2 2" xfId="57578" xr:uid="{4F5679F7-1FF9-4E46-BFFD-3061E1D43AE2}"/>
    <cellStyle name="Percent 31 4 2 3" xfId="57579" xr:uid="{4702DBEE-EC50-4940-929A-9E551CD39548}"/>
    <cellStyle name="Percent 31 4 2 4" xfId="57577" xr:uid="{0947318A-8246-4439-97AB-89E0D6D66451}"/>
    <cellStyle name="Percent 31 4 3" xfId="36400" xr:uid="{40F4BD0B-6287-4C86-B3A3-1CC8066C54AE}"/>
    <cellStyle name="Percent 31 4 3 2" xfId="36401" xr:uid="{2D59CA88-D99A-450F-868A-9D74956A3505}"/>
    <cellStyle name="Percent 31 4 3 2 2" xfId="57581" xr:uid="{CFD55361-BE0E-4F23-B9D3-5C01AD424FC9}"/>
    <cellStyle name="Percent 31 4 3 3" xfId="57582" xr:uid="{F3DA03D3-19F2-483E-9ADE-1BAE84533696}"/>
    <cellStyle name="Percent 31 4 3 4" xfId="57580" xr:uid="{1CDB5031-B48A-4A29-9165-B410DC9FDCB4}"/>
    <cellStyle name="Percent 31 4 4" xfId="36402" xr:uid="{3A7E4732-4E6B-484A-BDF9-5EA100540A45}"/>
    <cellStyle name="Percent 31 4 4 2" xfId="57583" xr:uid="{4EB46DB7-89F7-461D-96CF-6AB61D9CE2BD}"/>
    <cellStyle name="Percent 31 4 5" xfId="57584" xr:uid="{5969B009-B0EE-44DD-94A3-02E549F23C53}"/>
    <cellStyle name="Percent 31 4 6" xfId="57576" xr:uid="{EE548452-C81C-4817-BCF2-50AE80B90174}"/>
    <cellStyle name="Percent 31 4 7" xfId="36397" xr:uid="{CA3CCA5D-C1D3-43D1-B350-ECDC201D76D0}"/>
    <cellStyle name="Percent 31 5" xfId="13567" xr:uid="{4AF3A08D-AF95-41E2-BF5F-F0AC2EBEB975}"/>
    <cellStyle name="Percent 31 5 2" xfId="36404" xr:uid="{B86DA9D9-7A57-44BF-ADB9-0A00B2C02454}"/>
    <cellStyle name="Percent 31 5 2 2" xfId="36405" xr:uid="{5C74EE51-E6B7-4A8D-805B-C5BDAFC51350}"/>
    <cellStyle name="Percent 31 5 2 2 2" xfId="57587" xr:uid="{AB629A63-B0A9-4575-BC85-AF8C0CB7E39D}"/>
    <cellStyle name="Percent 31 5 2 3" xfId="57588" xr:uid="{73025C7D-E50B-4EDB-BF01-F49A5C1EE9AE}"/>
    <cellStyle name="Percent 31 5 2 4" xfId="57586" xr:uid="{1A0C2148-1ADB-4A41-9BAE-7C019EB9D169}"/>
    <cellStyle name="Percent 31 5 3" xfId="36406" xr:uid="{452BE3CE-071F-424F-A2FF-03A1247CD7B9}"/>
    <cellStyle name="Percent 31 5 3 2" xfId="36407" xr:uid="{83337E8F-1112-4929-8229-D9C4A86B7EC1}"/>
    <cellStyle name="Percent 31 5 3 2 2" xfId="57590" xr:uid="{030A759F-5C7C-4D9C-A42F-34DE05D6BCFC}"/>
    <cellStyle name="Percent 31 5 3 3" xfId="57591" xr:uid="{B7A8C232-D366-4DC8-93AA-28E3754EA98D}"/>
    <cellStyle name="Percent 31 5 3 4" xfId="57589" xr:uid="{68865068-455D-4290-9445-6BD1456D05A5}"/>
    <cellStyle name="Percent 31 5 4" xfId="36408" xr:uid="{AC0BE362-B9E4-4981-99D0-86AB5DE7DD96}"/>
    <cellStyle name="Percent 31 5 4 2" xfId="36409" xr:uid="{A6ED81F3-1E8A-4E12-BC4A-7AA3E21674EC}"/>
    <cellStyle name="Percent 31 5 4 2 2" xfId="57593" xr:uid="{69305BEE-0BA8-476A-A40E-4486D974F760}"/>
    <cellStyle name="Percent 31 5 4 3" xfId="57594" xr:uid="{8909E482-2A6E-451B-8E45-B39E34FE465D}"/>
    <cellStyle name="Percent 31 5 4 4" xfId="57592" xr:uid="{D5D53CF3-CEC2-4463-A35F-7F6268A279FA}"/>
    <cellStyle name="Percent 31 5 5" xfId="36410" xr:uid="{E82CEDA2-D152-4C93-9F08-ECD5A7CD3F2C}"/>
    <cellStyle name="Percent 31 5 5 2" xfId="57595" xr:uid="{FC5494C5-2022-40BD-8982-6A6C36B305AA}"/>
    <cellStyle name="Percent 31 5 6" xfId="57596" xr:uid="{B255D7A1-B045-4ED6-B0CA-C9F727C88443}"/>
    <cellStyle name="Percent 31 5 7" xfId="57585" xr:uid="{ACF6DA22-A62B-4FA3-B080-D36D26089B7D}"/>
    <cellStyle name="Percent 31 5 8" xfId="36403" xr:uid="{F9193975-87D4-486C-AF5F-A3671CD2BA27}"/>
    <cellStyle name="Percent 31 6" xfId="13568" xr:uid="{C6B24D76-35FF-46D3-9D59-7C66E8AD86C4}"/>
    <cellStyle name="Percent 31 6 2" xfId="36412" xr:uid="{08606D2D-6338-4A17-B94A-23A15E73E92C}"/>
    <cellStyle name="Percent 31 6 2 2" xfId="36413" xr:uid="{592DEE6E-61F7-4727-9573-E291B6352868}"/>
    <cellStyle name="Percent 31 6 2 2 2" xfId="57599" xr:uid="{1C85FA55-0834-41C3-8B7D-18C1FE074347}"/>
    <cellStyle name="Percent 31 6 2 3" xfId="57600" xr:uid="{8B33F16F-4EA3-449A-A13F-8D5F04566E8F}"/>
    <cellStyle name="Percent 31 6 2 4" xfId="57598" xr:uid="{7962E31D-95C6-41BE-8F21-001A5026B306}"/>
    <cellStyle name="Percent 31 6 3" xfId="36414" xr:uid="{D47AC94F-FF07-4849-9F4F-9BDDF79F0810}"/>
    <cellStyle name="Percent 31 6 3 2" xfId="36415" xr:uid="{F0062D98-55D0-4D5D-808C-2CA6E3A44D3A}"/>
    <cellStyle name="Percent 31 6 3 2 2" xfId="57602" xr:uid="{F7C64E96-B897-4CFD-8506-4DDE1C925502}"/>
    <cellStyle name="Percent 31 6 3 3" xfId="57603" xr:uid="{E3650DAB-5780-4734-835C-6DAE60661CB7}"/>
    <cellStyle name="Percent 31 6 3 4" xfId="57601" xr:uid="{D7A29F2D-18E5-49B4-8923-14EF62533E54}"/>
    <cellStyle name="Percent 31 6 4" xfId="36416" xr:uid="{1D82A370-87F9-40A9-BD80-AD952E8C6F44}"/>
    <cellStyle name="Percent 31 6 4 2" xfId="57604" xr:uid="{34E4B654-A19C-4004-969B-63CEF585BB6B}"/>
    <cellStyle name="Percent 31 6 5" xfId="57605" xr:uid="{38E804D2-79A5-4D52-9841-E06FD7A60C89}"/>
    <cellStyle name="Percent 31 6 6" xfId="57597" xr:uid="{B7512133-EB98-419E-A741-CDE20C37EB2D}"/>
    <cellStyle name="Percent 31 6 7" xfId="36411" xr:uid="{63CF6C2B-C2F0-492F-A736-612EED546B4E}"/>
    <cellStyle name="Percent 31 7" xfId="15958" xr:uid="{0C8EF77F-D2DE-4420-9347-C5EA0B092434}"/>
    <cellStyle name="Percent 31 7 2" xfId="36418" xr:uid="{48877BCC-A94D-48ED-88AA-3C745537393C}"/>
    <cellStyle name="Percent 31 7 2 2" xfId="57607" xr:uid="{93C4FBC2-0607-4684-B530-80436F8D22ED}"/>
    <cellStyle name="Percent 31 7 3" xfId="57608" xr:uid="{175F9529-F5E4-494C-B0B2-FDA23C811756}"/>
    <cellStyle name="Percent 31 7 4" xfId="57606" xr:uid="{518F2082-80A6-4A71-B813-B5F5D64A963F}"/>
    <cellStyle name="Percent 31 7 5" xfId="36417" xr:uid="{32757E2E-9DC5-4503-92B4-78C08EE7A93F}"/>
    <cellStyle name="Percent 31 8" xfId="15540" xr:uid="{F7D8707F-A697-4C6D-ABA4-30CAB95BA6B7}"/>
    <cellStyle name="Percent 31 8 2" xfId="36420" xr:uid="{2AEF455F-B28B-403E-8252-AC54B8FCA186}"/>
    <cellStyle name="Percent 31 8 2 2" xfId="57610" xr:uid="{92AD6542-0AEF-4F3A-BA09-4885490382CF}"/>
    <cellStyle name="Percent 31 8 3" xfId="57611" xr:uid="{A31CE5B6-3C3C-4DA6-90EE-763729C6FC0E}"/>
    <cellStyle name="Percent 31 8 4" xfId="57609" xr:uid="{C3C585F2-3B23-4F32-B19D-0E809B16EC08}"/>
    <cellStyle name="Percent 31 8 5" xfId="36419" xr:uid="{3F3BA814-1319-4650-86D9-D1D87CE134DE}"/>
    <cellStyle name="Percent 31 9" xfId="11985" xr:uid="{69AFD1DF-7D52-41BB-AE1E-1BB31E7E5F48}"/>
    <cellStyle name="Percent 31 9 2" xfId="36422" xr:uid="{8DD53E58-3841-4A38-8B9A-0C496C20DD60}"/>
    <cellStyle name="Percent 31 9 2 2" xfId="57613" xr:uid="{72ADEC4E-D3A9-4E94-A72F-A1B5C007B3A6}"/>
    <cellStyle name="Percent 31 9 3" xfId="57614" xr:uid="{BB41EEF6-3757-4394-BC48-288CFB229139}"/>
    <cellStyle name="Percent 31 9 4" xfId="57612" xr:uid="{45B438B7-07BD-4CDB-B823-69ADEF88DBDD}"/>
    <cellStyle name="Percent 31 9 5" xfId="36421" xr:uid="{416D3927-5BC9-419C-90E2-D79D571DB1ED}"/>
    <cellStyle name="Percent 4" xfId="202" xr:uid="{4B59E597-D699-4434-A69A-53FD3B273DC5}"/>
    <cellStyle name="Percent 4 10" xfId="1763" xr:uid="{3DC9674D-1D4E-4104-8BE3-CD1255CA9D76}"/>
    <cellStyle name="Percent 4 10 10" xfId="36425" xr:uid="{6D9756B5-9278-44CD-BA59-DF491E502B03}"/>
    <cellStyle name="Percent 4 10 10 2" xfId="57617" xr:uid="{934EA487-1E0E-4145-A34E-B915A1E4064E}"/>
    <cellStyle name="Percent 4 10 11" xfId="36426" xr:uid="{D6B9C628-D605-4E27-933B-194BDBD7033B}"/>
    <cellStyle name="Percent 4 10 11 2" xfId="57618" xr:uid="{5BE4884B-D204-45BE-8745-BA6FA9E0C235}"/>
    <cellStyle name="Percent 4 10 12" xfId="36424" xr:uid="{B2C04A03-E287-40F9-B2C7-EF92BB229DE1}"/>
    <cellStyle name="Percent 4 10 12 2" xfId="57619" xr:uid="{F9F2A17C-9265-4DFA-ACAF-B7AEFE3C73A3}"/>
    <cellStyle name="Percent 4 10 13" xfId="57620" xr:uid="{5B09A88E-7A88-4ADC-82EF-11BE776DDB17}"/>
    <cellStyle name="Percent 4 10 14" xfId="57621" xr:uid="{98AA3F2F-5415-4AC3-88E5-C7BEF9B3FA7E}"/>
    <cellStyle name="Percent 4 10 15" xfId="57622" xr:uid="{3FC67F35-C39D-4C54-8B9F-15B3A513E69F}"/>
    <cellStyle name="Percent 4 10 16" xfId="57616" xr:uid="{F4B67091-3BA1-4272-8CAC-C18985F4BE94}"/>
    <cellStyle name="Percent 4 10 2" xfId="2883" xr:uid="{19D8BE41-B3DA-4B5A-A1B2-8529CD386684}"/>
    <cellStyle name="Percent 4 10 2 2" xfId="13569" xr:uid="{4C3CD2C4-7A23-4841-8137-8A5C61B24192}"/>
    <cellStyle name="Percent 4 10 2 2 2" xfId="36429" xr:uid="{E6BD2AB9-1F1C-46B3-8F00-2399389CD4C8}"/>
    <cellStyle name="Percent 4 10 2 2 2 2" xfId="57625" xr:uid="{A7CC78A8-7CFB-4D40-9CBF-D7D24AC79A2A}"/>
    <cellStyle name="Percent 4 10 2 2 3" xfId="57626" xr:uid="{EAD92397-146D-46B4-8005-7D068C4B4B48}"/>
    <cellStyle name="Percent 4 10 2 2 4" xfId="57624" xr:uid="{0F701457-BD29-4E6C-AB2D-99DF831CCE51}"/>
    <cellStyle name="Percent 4 10 2 2 5" xfId="36428" xr:uid="{64586229-8C7F-4EF2-BC14-3CACFB18BDB5}"/>
    <cellStyle name="Percent 4 10 2 3" xfId="36430" xr:uid="{4A7B7A0F-0590-4FF8-8DF5-F16FEE19C817}"/>
    <cellStyle name="Percent 4 10 2 3 2" xfId="36431" xr:uid="{3930917E-824D-4A88-A5B5-A3380278BD0D}"/>
    <cellStyle name="Percent 4 10 2 3 2 2" xfId="57628" xr:uid="{CEBB3DC0-4A22-487E-95E7-182622F8AB3E}"/>
    <cellStyle name="Percent 4 10 2 3 3" xfId="57629" xr:uid="{F31B4F07-0420-4D41-97D0-FB6BCF21DBA2}"/>
    <cellStyle name="Percent 4 10 2 3 4" xfId="57627" xr:uid="{D5DFA527-C78C-4FCE-A1E4-5830EC424299}"/>
    <cellStyle name="Percent 4 10 2 4" xfId="36432" xr:uid="{94689071-E58D-4EA6-8368-DAB0BF14C313}"/>
    <cellStyle name="Percent 4 10 2 4 2" xfId="57630" xr:uid="{3B05368C-0FAD-4189-A1F8-B5B4500166F0}"/>
    <cellStyle name="Percent 4 10 2 5" xfId="36433" xr:uid="{8488451C-C03B-4593-9715-98FCED877AC7}"/>
    <cellStyle name="Percent 4 10 2 5 2" xfId="57631" xr:uid="{A68707DA-EB08-45DF-85DF-FDBB1654538F}"/>
    <cellStyle name="Percent 4 10 2 6" xfId="57632" xr:uid="{4AE75782-2028-479D-86B2-9C3DA24CF214}"/>
    <cellStyle name="Percent 4 10 2 7" xfId="57623" xr:uid="{FE3E8779-1576-4803-9A54-5D622565767B}"/>
    <cellStyle name="Percent 4 10 2 8" xfId="36427" xr:uid="{5ACB34D6-0E46-4D69-A3DE-A206469495CA}"/>
    <cellStyle name="Percent 4 10 3" xfId="13570" xr:uid="{F2D49A43-3366-4758-8BA6-311B2CCF38B1}"/>
    <cellStyle name="Percent 4 10 3 2" xfId="36435" xr:uid="{2DAA1176-55CD-4D6F-BA08-09EE37F1654A}"/>
    <cellStyle name="Percent 4 10 3 2 2" xfId="36436" xr:uid="{9B704B68-BB4E-4177-A2B5-D6A7D7909BFF}"/>
    <cellStyle name="Percent 4 10 3 2 2 2" xfId="57635" xr:uid="{87A49153-8738-4F49-ABB8-D83F3E64855C}"/>
    <cellStyle name="Percent 4 10 3 2 3" xfId="57636" xr:uid="{3A9271B7-1C95-4D11-8992-72F5C5CFBD12}"/>
    <cellStyle name="Percent 4 10 3 2 4" xfId="57634" xr:uid="{5D8CA9C5-8427-48B4-9705-2F2B0877DF9C}"/>
    <cellStyle name="Percent 4 10 3 3" xfId="36437" xr:uid="{66CE7152-4CDE-4763-A895-5FEA1175B081}"/>
    <cellStyle name="Percent 4 10 3 3 2" xfId="36438" xr:uid="{2D70F044-7863-4098-8C60-FF7D421446AC}"/>
    <cellStyle name="Percent 4 10 3 3 2 2" xfId="57638" xr:uid="{C02D5089-33B1-47DF-B1A6-7202161A5383}"/>
    <cellStyle name="Percent 4 10 3 3 3" xfId="57639" xr:uid="{EF258959-5493-4EA9-B415-56F32DF486A9}"/>
    <cellStyle name="Percent 4 10 3 3 4" xfId="57637" xr:uid="{A285C0D5-EA25-411F-9D02-3235DADA9450}"/>
    <cellStyle name="Percent 4 10 3 4" xfId="36439" xr:uid="{5F856477-7610-42DA-82CB-3D2B315FC24B}"/>
    <cellStyle name="Percent 4 10 3 4 2" xfId="57640" xr:uid="{6D82C3AC-3C31-46A3-990F-5371C545B4E1}"/>
    <cellStyle name="Percent 4 10 3 5" xfId="57641" xr:uid="{B27E01ED-4648-4200-B75B-23FDCAD7924D}"/>
    <cellStyle name="Percent 4 10 3 6" xfId="57633" xr:uid="{379C3B31-1E06-489F-96F0-D3F6ACC2B33E}"/>
    <cellStyle name="Percent 4 10 3 7" xfId="36434" xr:uid="{94973A36-F369-49C1-B5FF-04FF0564D573}"/>
    <cellStyle name="Percent 4 10 4" xfId="13571" xr:uid="{635A6562-36BC-44AC-80E0-6DFA6E68489F}"/>
    <cellStyle name="Percent 4 10 4 2" xfId="36441" xr:uid="{9AC8DB81-D66D-45C0-BA6B-B8D6B3D39C59}"/>
    <cellStyle name="Percent 4 10 4 2 2" xfId="36442" xr:uid="{BA267C32-8B14-4A5F-9181-5873AA7DBD98}"/>
    <cellStyle name="Percent 4 10 4 2 2 2" xfId="57644" xr:uid="{FE583A83-F11E-4241-B1FF-F74DC687BD66}"/>
    <cellStyle name="Percent 4 10 4 2 3" xfId="57645" xr:uid="{931F6085-2575-4B2C-83AE-E0EF96856827}"/>
    <cellStyle name="Percent 4 10 4 2 4" xfId="57643" xr:uid="{20BB3194-95F2-4616-9576-BE7D4CDC2325}"/>
    <cellStyle name="Percent 4 10 4 3" xfId="36443" xr:uid="{75939181-F358-49E3-A113-FCC8EBF08750}"/>
    <cellStyle name="Percent 4 10 4 3 2" xfId="36444" xr:uid="{FF01F6C5-920A-461C-BC5C-275F50BEC020}"/>
    <cellStyle name="Percent 4 10 4 3 2 2" xfId="57647" xr:uid="{710F21AF-761A-464B-A846-7FAE2AF91A47}"/>
    <cellStyle name="Percent 4 10 4 3 3" xfId="57648" xr:uid="{C2067B04-A2B4-44AC-BC93-8911FBEB769F}"/>
    <cellStyle name="Percent 4 10 4 3 4" xfId="57646" xr:uid="{0E297C7C-FAC6-4ADD-B4D7-70CF9E686ECE}"/>
    <cellStyle name="Percent 4 10 4 4" xfId="36445" xr:uid="{072B983E-2195-4D3B-97C0-ED8CA3A612C9}"/>
    <cellStyle name="Percent 4 10 4 4 2" xfId="57649" xr:uid="{711F814D-8EF3-438F-B4CF-8AB1D9CE68E6}"/>
    <cellStyle name="Percent 4 10 4 5" xfId="57650" xr:uid="{7F268560-D6D9-4D16-9956-905AF45C1DAC}"/>
    <cellStyle name="Percent 4 10 4 6" xfId="57642" xr:uid="{6E3AA16A-933F-4F13-AE71-A5FCC3693106}"/>
    <cellStyle name="Percent 4 10 4 7" xfId="36440" xr:uid="{FFD36CAC-0A4F-4B10-B48C-86321B808AD3}"/>
    <cellStyle name="Percent 4 10 5" xfId="13572" xr:uid="{D747F56C-C15F-487E-968F-245E60CAC353}"/>
    <cellStyle name="Percent 4 10 5 2" xfId="36447" xr:uid="{6CB8387F-A125-4B8A-BDB0-AD05A7E3B6F9}"/>
    <cellStyle name="Percent 4 10 5 2 2" xfId="36448" xr:uid="{08676322-3CF4-48A9-B0C8-0905C7574A34}"/>
    <cellStyle name="Percent 4 10 5 2 2 2" xfId="57653" xr:uid="{72D6E299-C7F0-43CA-8439-69225A65C224}"/>
    <cellStyle name="Percent 4 10 5 2 3" xfId="57654" xr:uid="{922949EC-1066-44FA-84F6-632A8B9D6315}"/>
    <cellStyle name="Percent 4 10 5 2 4" xfId="57652" xr:uid="{89D11A84-0D17-40F0-852C-0137699C98F6}"/>
    <cellStyle name="Percent 4 10 5 3" xfId="36449" xr:uid="{8996056C-A089-46C7-8112-FB59EFEB655F}"/>
    <cellStyle name="Percent 4 10 5 3 2" xfId="36450" xr:uid="{18FE7FC4-1E25-4A52-9DF5-6F7093992EFC}"/>
    <cellStyle name="Percent 4 10 5 3 2 2" xfId="57656" xr:uid="{4090B56B-849C-4FBA-8417-84241FCFE382}"/>
    <cellStyle name="Percent 4 10 5 3 3" xfId="57657" xr:uid="{DA6A91F7-3504-4F0D-B1AE-7224BF66A055}"/>
    <cellStyle name="Percent 4 10 5 3 4" xfId="57655" xr:uid="{C102BD43-22AE-4478-91C8-9DB4A30E2AC4}"/>
    <cellStyle name="Percent 4 10 5 4" xfId="36451" xr:uid="{5D5FA55D-B250-4D05-A252-3988371B9106}"/>
    <cellStyle name="Percent 4 10 5 4 2" xfId="36452" xr:uid="{B1910E4C-DDF3-445B-BD10-2772EBBBD3FB}"/>
    <cellStyle name="Percent 4 10 5 4 2 2" xfId="57659" xr:uid="{A43F25C2-6904-43AD-90A3-219D0F8313C2}"/>
    <cellStyle name="Percent 4 10 5 4 3" xfId="57660" xr:uid="{6AFBEE40-06D2-4307-96BB-4CA1FF90CA1D}"/>
    <cellStyle name="Percent 4 10 5 4 4" xfId="57658" xr:uid="{2EC708EA-32FA-474F-B032-2FF78FA66957}"/>
    <cellStyle name="Percent 4 10 5 5" xfId="36453" xr:uid="{708CDB8B-F24B-4408-9529-AB5D89393BB4}"/>
    <cellStyle name="Percent 4 10 5 5 2" xfId="57661" xr:uid="{244545CA-8E7B-4A1E-BD31-2C651169523C}"/>
    <cellStyle name="Percent 4 10 5 6" xfId="57662" xr:uid="{2E17783B-573D-4861-8C44-8F8935DA2BD2}"/>
    <cellStyle name="Percent 4 10 5 7" xfId="57651" xr:uid="{68645402-40E0-430A-ACDE-7C36801FCA97}"/>
    <cellStyle name="Percent 4 10 5 8" xfId="36446" xr:uid="{F2EBDB5D-9FE0-4BD7-8EE4-AD2F1A2F1B30}"/>
    <cellStyle name="Percent 4 10 6" xfId="13573" xr:uid="{24DAE6F8-A4E1-41CF-88DB-DDA879894828}"/>
    <cellStyle name="Percent 4 10 6 2" xfId="36455" xr:uid="{DFCB5442-2A5A-4DBB-93D7-412DF2B9AAEE}"/>
    <cellStyle name="Percent 4 10 6 2 2" xfId="36456" xr:uid="{EBF9A1D6-8E02-43FB-AA49-E2E195776B05}"/>
    <cellStyle name="Percent 4 10 6 2 2 2" xfId="57665" xr:uid="{AFF9A8E1-97A4-424E-9EA2-A04CB895FEE6}"/>
    <cellStyle name="Percent 4 10 6 2 3" xfId="57666" xr:uid="{CDCE5AE6-7BCF-4EE8-963B-0C955A9469DC}"/>
    <cellStyle name="Percent 4 10 6 2 4" xfId="57664" xr:uid="{D130B8EE-371F-43E0-9EBF-B29513131284}"/>
    <cellStyle name="Percent 4 10 6 3" xfId="36457" xr:uid="{3D1BC3D9-CF83-424B-9AED-073D7816A307}"/>
    <cellStyle name="Percent 4 10 6 3 2" xfId="36458" xr:uid="{EB01838E-BFC0-4074-A784-B490B058E54D}"/>
    <cellStyle name="Percent 4 10 6 3 2 2" xfId="57668" xr:uid="{711F84A3-B9A6-408A-8E22-A229219C957D}"/>
    <cellStyle name="Percent 4 10 6 3 3" xfId="57669" xr:uid="{9F5BC1D2-7976-4E41-8256-02DC03049252}"/>
    <cellStyle name="Percent 4 10 6 3 4" xfId="57667" xr:uid="{BD2AAA63-84FC-47CF-BD1D-C2AD12D0E9B7}"/>
    <cellStyle name="Percent 4 10 6 4" xfId="36459" xr:uid="{554A072C-A4E8-4529-95F8-1976C611D15F}"/>
    <cellStyle name="Percent 4 10 6 4 2" xfId="57670" xr:uid="{965D5936-8017-494D-95AD-590CF5D48779}"/>
    <cellStyle name="Percent 4 10 6 5" xfId="57671" xr:uid="{68DE4356-BA7E-44D4-94A9-82073E1147BA}"/>
    <cellStyle name="Percent 4 10 6 6" xfId="57663" xr:uid="{92FE1395-5F8A-41C9-8C99-B65056850FA2}"/>
    <cellStyle name="Percent 4 10 6 7" xfId="36454" xr:uid="{C0FC504D-B274-4D49-9BB7-59E7317383F3}"/>
    <cellStyle name="Percent 4 10 7" xfId="15129" xr:uid="{6FA08ED5-83F7-4B4B-8841-13CFCF4545AB}"/>
    <cellStyle name="Percent 4 10 7 2" xfId="36461" xr:uid="{44F58B77-1FE2-4500-92A1-AD35A0226572}"/>
    <cellStyle name="Percent 4 10 7 2 2" xfId="57673" xr:uid="{8FDFCC1B-9C81-4A07-9617-96F10EA5CC13}"/>
    <cellStyle name="Percent 4 10 7 3" xfId="57674" xr:uid="{5A94DE57-5BB3-470A-9591-A4DCF8754148}"/>
    <cellStyle name="Percent 4 10 7 4" xfId="57672" xr:uid="{54A7BD4A-AAFA-435B-B60A-09C50028DA0E}"/>
    <cellStyle name="Percent 4 10 7 5" xfId="36460" xr:uid="{F021E640-F13F-453D-B673-DC7AC04EAAE0}"/>
    <cellStyle name="Percent 4 10 8" xfId="15767" xr:uid="{90347A1D-DB0B-4350-B753-F6021EBA2053}"/>
    <cellStyle name="Percent 4 10 8 2" xfId="36463" xr:uid="{4AA2DBFC-E9C6-4A2C-B4E2-85FE084684C3}"/>
    <cellStyle name="Percent 4 10 8 2 2" xfId="57676" xr:uid="{4B84BE2E-9D5C-4759-9777-E1B52131BEE6}"/>
    <cellStyle name="Percent 4 10 8 3" xfId="57677" xr:uid="{EB1ABEED-C2BD-466C-B462-EEDC4049514A}"/>
    <cellStyle name="Percent 4 10 8 4" xfId="57675" xr:uid="{E87911E7-2A4F-4DCC-93A4-FDE559075688}"/>
    <cellStyle name="Percent 4 10 8 5" xfId="36462" xr:uid="{72BC8353-6DB2-414E-9F90-726D55486D60}"/>
    <cellStyle name="Percent 4 10 9" xfId="11987" xr:uid="{C331207C-29C9-4816-85DE-EE98C419A2CA}"/>
    <cellStyle name="Percent 4 10 9 2" xfId="36465" xr:uid="{E1342BA6-16B7-46C0-8766-18905B26D888}"/>
    <cellStyle name="Percent 4 10 9 2 2" xfId="57679" xr:uid="{7E2DEE99-E893-437D-BD0B-F0F90893A265}"/>
    <cellStyle name="Percent 4 10 9 3" xfId="57680" xr:uid="{2CFD6FC1-A9C0-426F-88D6-C041F590DD5E}"/>
    <cellStyle name="Percent 4 10 9 4" xfId="57678" xr:uid="{589700B6-8D3D-4377-B36D-E5360FE392EF}"/>
    <cellStyle name="Percent 4 10 9 5" xfId="36464" xr:uid="{FF52C7A2-04CD-4FC7-A8AA-366E70EE1648}"/>
    <cellStyle name="Percent 4 11" xfId="1764" xr:uid="{90471807-4968-4010-9173-9A70F71F316C}"/>
    <cellStyle name="Percent 4 11 10" xfId="36467" xr:uid="{DBFF6F6C-665C-48DF-BC4C-78C128F6D82E}"/>
    <cellStyle name="Percent 4 11 10 2" xfId="57682" xr:uid="{2F249495-31C2-4AEE-8BAE-D7CEB8B2A81D}"/>
    <cellStyle name="Percent 4 11 11" xfId="36468" xr:uid="{EDF5EC4D-F121-4A1E-A69C-4B71CF03901B}"/>
    <cellStyle name="Percent 4 11 11 2" xfId="57683" xr:uid="{D3769F1D-E929-4F6B-B3F9-0377B9161AC5}"/>
    <cellStyle name="Percent 4 11 12" xfId="36466" xr:uid="{799C867A-0AC1-4D55-82E9-90517CBBE7B8}"/>
    <cellStyle name="Percent 4 11 12 2" xfId="57684" xr:uid="{DB170095-9B08-4248-B946-EB91534F8999}"/>
    <cellStyle name="Percent 4 11 13" xfId="57685" xr:uid="{2D068E8A-5A66-452A-BE76-5378AF3A4C5D}"/>
    <cellStyle name="Percent 4 11 14" xfId="57686" xr:uid="{A6D7A73B-14B3-4362-926D-A661D76BEBC7}"/>
    <cellStyle name="Percent 4 11 15" xfId="57687" xr:uid="{0436043E-1AF0-47C4-AF3D-975015208399}"/>
    <cellStyle name="Percent 4 11 16" xfId="57681" xr:uid="{2E7B7AC3-2BB7-4983-876E-00BDB3F6372C}"/>
    <cellStyle name="Percent 4 11 2" xfId="2884" xr:uid="{12A0F6F0-9C77-4361-AED0-E3B394734070}"/>
    <cellStyle name="Percent 4 11 2 2" xfId="13574" xr:uid="{75047009-D082-43B2-A216-1DD68FE503B9}"/>
    <cellStyle name="Percent 4 11 2 2 2" xfId="36471" xr:uid="{3B4AEEA7-2113-45D3-BD61-454E7D8851FA}"/>
    <cellStyle name="Percent 4 11 2 2 2 2" xfId="57690" xr:uid="{55797225-ABFE-4F31-B423-C1718B3F03A2}"/>
    <cellStyle name="Percent 4 11 2 2 3" xfId="57691" xr:uid="{59C931EE-9E05-4675-AAB3-D54BD7766CE4}"/>
    <cellStyle name="Percent 4 11 2 2 4" xfId="57689" xr:uid="{E3F2C66A-2261-4DB2-8213-F55F818DB642}"/>
    <cellStyle name="Percent 4 11 2 2 5" xfId="36470" xr:uid="{2F451A24-A4B1-44CA-B0CB-C0A40A792E31}"/>
    <cellStyle name="Percent 4 11 2 3" xfId="36472" xr:uid="{38522431-64D2-45E7-826C-49C8DAFA000C}"/>
    <cellStyle name="Percent 4 11 2 3 2" xfId="36473" xr:uid="{E5461822-2F1A-4CFB-B179-F380476F13DE}"/>
    <cellStyle name="Percent 4 11 2 3 2 2" xfId="57693" xr:uid="{3A24A844-7227-4C5A-A9AA-1216F28159BE}"/>
    <cellStyle name="Percent 4 11 2 3 3" xfId="57694" xr:uid="{5F69B35D-D828-4825-9130-DB7529636108}"/>
    <cellStyle name="Percent 4 11 2 3 4" xfId="57692" xr:uid="{4BEFF71D-1DDD-4FDD-91F9-C36A96048629}"/>
    <cellStyle name="Percent 4 11 2 4" xfId="36474" xr:uid="{06850F7E-725D-403B-B489-C77C7DAF5408}"/>
    <cellStyle name="Percent 4 11 2 4 2" xfId="57695" xr:uid="{73D3411E-B7C3-4E2E-B826-2BCE21A1A781}"/>
    <cellStyle name="Percent 4 11 2 5" xfId="36475" xr:uid="{9E1553FD-DBB2-431E-A145-71635EA7070B}"/>
    <cellStyle name="Percent 4 11 2 5 2" xfId="57696" xr:uid="{81C9DF84-FEB4-46D3-A2B6-B8F2B8631D25}"/>
    <cellStyle name="Percent 4 11 2 6" xfId="57697" xr:uid="{94E956E6-D638-447E-A640-6DB000B798C9}"/>
    <cellStyle name="Percent 4 11 2 7" xfId="57688" xr:uid="{573FC3FD-040D-47E3-A1B9-6437F2FC557C}"/>
    <cellStyle name="Percent 4 11 2 8" xfId="36469" xr:uid="{FDA67F7D-33D1-4079-9F7B-8B69CCD20C89}"/>
    <cellStyle name="Percent 4 11 3" xfId="13575" xr:uid="{2FCE4633-2AA8-4DCD-AEE3-4379AA741FF8}"/>
    <cellStyle name="Percent 4 11 3 2" xfId="36477" xr:uid="{9F10ED34-EDDE-4591-9266-BCD1A875911A}"/>
    <cellStyle name="Percent 4 11 3 2 2" xfId="36478" xr:uid="{969AE54F-F5C3-46E5-A166-6910ED574B87}"/>
    <cellStyle name="Percent 4 11 3 2 2 2" xfId="57700" xr:uid="{2EDD0D2E-92E4-4D64-B89A-AEA1331C1086}"/>
    <cellStyle name="Percent 4 11 3 2 3" xfId="57701" xr:uid="{F914A84A-C689-4AB7-81CF-03F22283A53E}"/>
    <cellStyle name="Percent 4 11 3 2 4" xfId="57699" xr:uid="{A9FFE29B-AD2E-4F13-9C32-82026D226C6C}"/>
    <cellStyle name="Percent 4 11 3 3" xfId="36479" xr:uid="{1E05B5C1-641A-484B-9C6B-BA7A47F5AC73}"/>
    <cellStyle name="Percent 4 11 3 3 2" xfId="36480" xr:uid="{4D52DAA6-76A5-41B8-A6D3-6DB67DB3B42E}"/>
    <cellStyle name="Percent 4 11 3 3 2 2" xfId="57703" xr:uid="{A1347022-BECD-4743-ABE8-8D5334604D4C}"/>
    <cellStyle name="Percent 4 11 3 3 3" xfId="57704" xr:uid="{15191BCE-3116-4BB6-A208-45798F447B53}"/>
    <cellStyle name="Percent 4 11 3 3 4" xfId="57702" xr:uid="{2E3FD0F5-9F50-4EDC-8292-2F6616DA179C}"/>
    <cellStyle name="Percent 4 11 3 4" xfId="36481" xr:uid="{4BF94918-953A-4FCC-B3E9-F0EBC960257F}"/>
    <cellStyle name="Percent 4 11 3 4 2" xfId="57705" xr:uid="{7E823D1F-B665-49F0-B6F2-B08F95C85E4B}"/>
    <cellStyle name="Percent 4 11 3 5" xfId="57706" xr:uid="{919A3FE8-C049-4038-868E-B71F7313D0C8}"/>
    <cellStyle name="Percent 4 11 3 6" xfId="57698" xr:uid="{F5DBEF70-0A79-4A65-8813-C9453DC98E0B}"/>
    <cellStyle name="Percent 4 11 3 7" xfId="36476" xr:uid="{1C6F95FA-12ED-4F4C-A8D1-D771DBD5F144}"/>
    <cellStyle name="Percent 4 11 4" xfId="13576" xr:uid="{AB2B01B2-B4A7-496D-B0A0-A61A0A1A034E}"/>
    <cellStyle name="Percent 4 11 4 2" xfId="36483" xr:uid="{0198C222-5C70-4ABE-B056-37E1C1B3F742}"/>
    <cellStyle name="Percent 4 11 4 2 2" xfId="36484" xr:uid="{3F013EC1-B980-4E48-BF33-F721296B3B17}"/>
    <cellStyle name="Percent 4 11 4 2 2 2" xfId="57709" xr:uid="{CE4F09A9-8335-4C50-8329-EB3D26536E1C}"/>
    <cellStyle name="Percent 4 11 4 2 3" xfId="57710" xr:uid="{EA549A93-FF7F-4068-A444-218E5BF9DE4A}"/>
    <cellStyle name="Percent 4 11 4 2 4" xfId="57708" xr:uid="{28253738-F212-4833-8FE6-B8508287FBEC}"/>
    <cellStyle name="Percent 4 11 4 3" xfId="36485" xr:uid="{A1167B97-1BEA-4AAF-A4FC-45360F65074E}"/>
    <cellStyle name="Percent 4 11 4 3 2" xfId="36486" xr:uid="{00625C47-96B3-439E-997B-A63EF0D58E71}"/>
    <cellStyle name="Percent 4 11 4 3 2 2" xfId="57712" xr:uid="{A6CF1090-7F93-4737-9175-D721B1142443}"/>
    <cellStyle name="Percent 4 11 4 3 3" xfId="57713" xr:uid="{1CB27732-8DA4-4843-9F1B-9C51E47CC963}"/>
    <cellStyle name="Percent 4 11 4 3 4" xfId="57711" xr:uid="{1B35B60D-D21E-48E8-97D3-48B3A0EC1027}"/>
    <cellStyle name="Percent 4 11 4 4" xfId="36487" xr:uid="{2C9F3308-55F5-40C9-808F-73EF428EC108}"/>
    <cellStyle name="Percent 4 11 4 4 2" xfId="57714" xr:uid="{0C6BDFBC-D5F8-45A5-8DA5-663620AD6304}"/>
    <cellStyle name="Percent 4 11 4 5" xfId="57715" xr:uid="{01C8A5BF-06EF-43B0-AA66-912C196A4CD5}"/>
    <cellStyle name="Percent 4 11 4 6" xfId="57707" xr:uid="{B1D9C2AF-57EB-4E2F-8CA0-7E150DB3B2B0}"/>
    <cellStyle name="Percent 4 11 4 7" xfId="36482" xr:uid="{1D423211-72AF-449A-A375-03D22CB6DEC7}"/>
    <cellStyle name="Percent 4 11 5" xfId="13577" xr:uid="{794E1009-1215-4E48-B399-ED1477BB7CE9}"/>
    <cellStyle name="Percent 4 11 5 2" xfId="36489" xr:uid="{F0C60402-F4BB-43F6-9F08-4D78F5C6D29D}"/>
    <cellStyle name="Percent 4 11 5 2 2" xfId="36490" xr:uid="{CBB9876E-9EF2-489C-A738-D870F9545F48}"/>
    <cellStyle name="Percent 4 11 5 2 2 2" xfId="57718" xr:uid="{63C506D9-5F21-4367-AF93-AE70D94D56FB}"/>
    <cellStyle name="Percent 4 11 5 2 3" xfId="57719" xr:uid="{7C177E3C-DDF6-4113-BB00-B147B06F7417}"/>
    <cellStyle name="Percent 4 11 5 2 4" xfId="57717" xr:uid="{9BB98E4D-0099-46E3-ABB7-18219F89A933}"/>
    <cellStyle name="Percent 4 11 5 3" xfId="36491" xr:uid="{73242F35-F606-401C-83BD-169019D4C8D0}"/>
    <cellStyle name="Percent 4 11 5 3 2" xfId="36492" xr:uid="{701451E6-71E8-46E6-84C8-C88165F14B0A}"/>
    <cellStyle name="Percent 4 11 5 3 2 2" xfId="57721" xr:uid="{DB1B72A9-A7C9-407A-ABE1-4B69A6E94482}"/>
    <cellStyle name="Percent 4 11 5 3 3" xfId="57722" xr:uid="{08FC963B-15B4-40ED-AF81-9F56A1E123B2}"/>
    <cellStyle name="Percent 4 11 5 3 4" xfId="57720" xr:uid="{A9AF1BA6-8EBA-4510-AA44-59210EE629C8}"/>
    <cellStyle name="Percent 4 11 5 4" xfId="36493" xr:uid="{9A734EEC-E431-4C9B-9199-FB17CE037CF1}"/>
    <cellStyle name="Percent 4 11 5 4 2" xfId="36494" xr:uid="{5BDA8028-2D17-4D4E-A317-EA174469E4FD}"/>
    <cellStyle name="Percent 4 11 5 4 2 2" xfId="57724" xr:uid="{681C0A71-262E-497E-94DA-EF5C9A10DB65}"/>
    <cellStyle name="Percent 4 11 5 4 3" xfId="57725" xr:uid="{D4C27E6C-4B11-4D1D-99AD-E7BBCCD8E928}"/>
    <cellStyle name="Percent 4 11 5 4 4" xfId="57723" xr:uid="{11530C75-A9D0-44ED-8416-4D82D775A16C}"/>
    <cellStyle name="Percent 4 11 5 5" xfId="36495" xr:uid="{056D5F86-C293-4269-B552-1C3F2BA883D1}"/>
    <cellStyle name="Percent 4 11 5 5 2" xfId="57726" xr:uid="{C082E507-607B-4EB2-9E08-668561AD5BEC}"/>
    <cellStyle name="Percent 4 11 5 6" xfId="57727" xr:uid="{80673A0F-A801-4DEC-AC4A-BC42EBA2D1B5}"/>
    <cellStyle name="Percent 4 11 5 7" xfId="57716" xr:uid="{79EA358E-4F95-47E8-BE82-8018BE5C3359}"/>
    <cellStyle name="Percent 4 11 5 8" xfId="36488" xr:uid="{0727FA6C-52AF-4839-A842-6F47A3F0248D}"/>
    <cellStyle name="Percent 4 11 6" xfId="13578" xr:uid="{24BB22E9-EC66-47DF-A603-258CEA4D06AA}"/>
    <cellStyle name="Percent 4 11 6 2" xfId="36497" xr:uid="{FA5639FE-8CC3-424E-8D52-F43BCDE0FE6D}"/>
    <cellStyle name="Percent 4 11 6 2 2" xfId="36498" xr:uid="{C66D8C6B-A246-4275-8E64-52BB48A05B97}"/>
    <cellStyle name="Percent 4 11 6 2 2 2" xfId="57730" xr:uid="{FE4C05A7-B57C-427C-8B13-AE72FA3D4D0E}"/>
    <cellStyle name="Percent 4 11 6 2 3" xfId="57731" xr:uid="{6A18F3C8-0808-4896-81C5-A0CC9261024F}"/>
    <cellStyle name="Percent 4 11 6 2 4" xfId="57729" xr:uid="{7E76B4F5-4505-44E2-931F-568EAC434EBD}"/>
    <cellStyle name="Percent 4 11 6 3" xfId="36499" xr:uid="{563171C8-7A71-4093-A1D8-F9621C714BFB}"/>
    <cellStyle name="Percent 4 11 6 3 2" xfId="36500" xr:uid="{0BD36384-D5FC-45B2-8D78-731D04A3BC79}"/>
    <cellStyle name="Percent 4 11 6 3 2 2" xfId="57733" xr:uid="{8B799BBB-34DB-4759-B389-38558210E437}"/>
    <cellStyle name="Percent 4 11 6 3 3" xfId="57734" xr:uid="{2E5DA168-A491-479B-A9D5-EB09EFBE74BA}"/>
    <cellStyle name="Percent 4 11 6 3 4" xfId="57732" xr:uid="{D99BA34A-1C8A-4096-B7CA-EC9ADBC69292}"/>
    <cellStyle name="Percent 4 11 6 4" xfId="36501" xr:uid="{E65B1A5D-1565-4823-B508-1E1BBA0CA415}"/>
    <cellStyle name="Percent 4 11 6 4 2" xfId="57735" xr:uid="{BA355F7E-A206-4328-A0FF-CB76F08227B0}"/>
    <cellStyle name="Percent 4 11 6 5" xfId="57736" xr:uid="{5628133F-D8E5-45E5-9F17-3D215DD895E2}"/>
    <cellStyle name="Percent 4 11 6 6" xfId="57728" xr:uid="{C4E3BA94-C81D-444F-B5EA-C53B4F3FE0AB}"/>
    <cellStyle name="Percent 4 11 6 7" xfId="36496" xr:uid="{19509D6A-A672-46EB-AD88-8EBF5EE7FAEA}"/>
    <cellStyle name="Percent 4 11 7" xfId="15130" xr:uid="{D4A733D9-697C-4125-A33C-1280F948DB32}"/>
    <cellStyle name="Percent 4 11 7 2" xfId="36503" xr:uid="{56CF94BA-5ECD-4B28-82DB-5DC1C0F6049B}"/>
    <cellStyle name="Percent 4 11 7 2 2" xfId="57738" xr:uid="{80187163-53F5-44A3-9693-ADFA32BE9648}"/>
    <cellStyle name="Percent 4 11 7 3" xfId="57739" xr:uid="{C95B19D3-D75F-4CEA-8180-30B5EB144956}"/>
    <cellStyle name="Percent 4 11 7 4" xfId="57737" xr:uid="{571AF780-5DD4-4B0D-838B-F932826EA2D1}"/>
    <cellStyle name="Percent 4 11 7 5" xfId="36502" xr:uid="{82C52D48-1923-45BD-9198-1AB0CF98B133}"/>
    <cellStyle name="Percent 4 11 8" xfId="19184" xr:uid="{5050DAC8-1B58-4F93-BEE1-A1F0B7622B06}"/>
    <cellStyle name="Percent 4 11 8 2" xfId="36505" xr:uid="{0015E6E8-686A-4E94-A9AF-C2E0A4E049E6}"/>
    <cellStyle name="Percent 4 11 8 2 2" xfId="57741" xr:uid="{DEB4136B-A93F-4A7A-9389-42D24836AB42}"/>
    <cellStyle name="Percent 4 11 8 3" xfId="57742" xr:uid="{23D8A371-53FE-4E7D-9BE8-1C7BC2E0C2CC}"/>
    <cellStyle name="Percent 4 11 8 4" xfId="57740" xr:uid="{0DF8EA96-83E8-4613-9146-9E3FA074A328}"/>
    <cellStyle name="Percent 4 11 8 5" xfId="36504" xr:uid="{7A39A63A-B254-45B8-A98D-A771E4F8A50C}"/>
    <cellStyle name="Percent 4 11 9" xfId="11988" xr:uid="{B01DB5B5-912C-4CAA-9617-88650A64C548}"/>
    <cellStyle name="Percent 4 11 9 2" xfId="36507" xr:uid="{56DE8136-B780-4724-B644-415EC23CA2BF}"/>
    <cellStyle name="Percent 4 11 9 2 2" xfId="57744" xr:uid="{4225A4DF-1952-4506-99AB-B7AB0AE0E9F7}"/>
    <cellStyle name="Percent 4 11 9 3" xfId="57745" xr:uid="{1E3A79F1-C34A-44E1-8C49-E58A6664D3E7}"/>
    <cellStyle name="Percent 4 11 9 4" xfId="57743" xr:uid="{0E390BB9-A530-45D4-873E-2CD39B96A558}"/>
    <cellStyle name="Percent 4 11 9 5" xfId="36506" xr:uid="{2DE0CA97-5891-4BEE-B1F8-4F8F9847D97B}"/>
    <cellStyle name="Percent 4 12" xfId="1765" xr:uid="{F4F2E2FF-0D34-41C7-BA5E-2E882847DB95}"/>
    <cellStyle name="Percent 4 12 10" xfId="36509" xr:uid="{2C0059F0-52CA-4E9B-8D77-228A1103669D}"/>
    <cellStyle name="Percent 4 12 10 2" xfId="57747" xr:uid="{E61D7454-B93C-44FC-A46F-D9D66D13F9AD}"/>
    <cellStyle name="Percent 4 12 11" xfId="36510" xr:uid="{4EC0443C-6FDD-4865-ACCF-6D32D32FB613}"/>
    <cellStyle name="Percent 4 12 11 2" xfId="57748" xr:uid="{645E734D-78EA-4B26-B9C4-74CBA0A82DCF}"/>
    <cellStyle name="Percent 4 12 12" xfId="36508" xr:uid="{E5231A59-0EA8-47D4-A51C-EF882E63B64E}"/>
    <cellStyle name="Percent 4 12 12 2" xfId="57749" xr:uid="{30AEFA7B-588C-41BA-A1C6-2FA04DE84794}"/>
    <cellStyle name="Percent 4 12 13" xfId="57750" xr:uid="{F4C80279-41BA-4B07-BBC3-7DE694598508}"/>
    <cellStyle name="Percent 4 12 14" xfId="57751" xr:uid="{AA585564-093F-47C4-B1F6-1D954047B54D}"/>
    <cellStyle name="Percent 4 12 15" xfId="57752" xr:uid="{C3062BF7-9950-4988-9565-E5A37C336D4D}"/>
    <cellStyle name="Percent 4 12 16" xfId="57746" xr:uid="{3EAA3A99-3DFE-4CEF-B3A3-3D9314C638D7}"/>
    <cellStyle name="Percent 4 12 2" xfId="2885" xr:uid="{C7759496-32C2-47D8-BE60-169FE428C23C}"/>
    <cellStyle name="Percent 4 12 2 2" xfId="13579" xr:uid="{6E79C9F7-7A5F-49A0-B163-F9E9A722E3D8}"/>
    <cellStyle name="Percent 4 12 2 2 2" xfId="36513" xr:uid="{CD037498-3ECD-436A-A9B3-04E54BB2C55C}"/>
    <cellStyle name="Percent 4 12 2 2 2 2" xfId="57755" xr:uid="{B34F6F4C-3A58-41AB-A871-73735D8992F7}"/>
    <cellStyle name="Percent 4 12 2 2 3" xfId="57756" xr:uid="{F69974E9-316B-4EF6-84F5-2D1A2B705E5E}"/>
    <cellStyle name="Percent 4 12 2 2 4" xfId="57754" xr:uid="{754DE75D-B994-4A6B-A5A9-1879DA9E052B}"/>
    <cellStyle name="Percent 4 12 2 2 5" xfId="36512" xr:uid="{839DA9E9-B553-4045-A5F4-4827D70CA25C}"/>
    <cellStyle name="Percent 4 12 2 3" xfId="36514" xr:uid="{B8785EB4-B986-40A6-BA35-170D118353A8}"/>
    <cellStyle name="Percent 4 12 2 3 2" xfId="36515" xr:uid="{64BFA35E-1C94-4A5F-9ECC-6A4667F53448}"/>
    <cellStyle name="Percent 4 12 2 3 2 2" xfId="57758" xr:uid="{0287FB7E-A092-4BBF-B3A0-68F04E7FCB1C}"/>
    <cellStyle name="Percent 4 12 2 3 3" xfId="57759" xr:uid="{74F01DE7-DF50-46AC-B9EE-6E449A8EF675}"/>
    <cellStyle name="Percent 4 12 2 3 4" xfId="57757" xr:uid="{50069F23-50F5-4EF2-8CCB-82FF934F191F}"/>
    <cellStyle name="Percent 4 12 2 4" xfId="36516" xr:uid="{0DFF02C5-FD6F-4FE6-A7B0-972F99DA9B9C}"/>
    <cellStyle name="Percent 4 12 2 4 2" xfId="57760" xr:uid="{B408EBD2-94A6-4CF9-A2CF-C3A4F541D371}"/>
    <cellStyle name="Percent 4 12 2 5" xfId="36517" xr:uid="{BB6303EB-6BCE-4343-AF67-81C36ADEC358}"/>
    <cellStyle name="Percent 4 12 2 5 2" xfId="57761" xr:uid="{79117A28-2D42-43FA-8490-77C8A1BADACD}"/>
    <cellStyle name="Percent 4 12 2 6" xfId="57762" xr:uid="{787C618D-32DD-43F2-80EB-570391201C13}"/>
    <cellStyle name="Percent 4 12 2 7" xfId="57753" xr:uid="{5FA837F0-135E-4326-A013-C982F38911C6}"/>
    <cellStyle name="Percent 4 12 2 8" xfId="36511" xr:uid="{2AD60EC3-42BC-4F85-9B56-BF8359E7D871}"/>
    <cellStyle name="Percent 4 12 3" xfId="13580" xr:uid="{E69FFF88-178B-4DB4-B2EF-06B26D49AC12}"/>
    <cellStyle name="Percent 4 12 3 2" xfId="36519" xr:uid="{2D16A62F-77C6-4AEC-B15E-A05D575BF65C}"/>
    <cellStyle name="Percent 4 12 3 2 2" xfId="36520" xr:uid="{908E21E9-1D1C-46F2-A411-AAF730143776}"/>
    <cellStyle name="Percent 4 12 3 2 2 2" xfId="57765" xr:uid="{C517E7BE-1132-495E-8BB8-9772AE43A444}"/>
    <cellStyle name="Percent 4 12 3 2 3" xfId="57766" xr:uid="{C283D189-72FA-4D2A-A2E1-C5542295E01A}"/>
    <cellStyle name="Percent 4 12 3 2 4" xfId="57764" xr:uid="{84D8FDBD-245D-4866-B91F-5B838CE92CC1}"/>
    <cellStyle name="Percent 4 12 3 3" xfId="36521" xr:uid="{DAA3E158-5EBC-419C-B89C-6081CA60282B}"/>
    <cellStyle name="Percent 4 12 3 3 2" xfId="36522" xr:uid="{F1861087-BD5B-4121-8BF4-BAF899A7A778}"/>
    <cellStyle name="Percent 4 12 3 3 2 2" xfId="57768" xr:uid="{EC302ED7-69C0-4828-8C5C-A73951EDAEC7}"/>
    <cellStyle name="Percent 4 12 3 3 3" xfId="57769" xr:uid="{B289F9A9-98E0-41E5-A6D2-CC20A34EBA9D}"/>
    <cellStyle name="Percent 4 12 3 3 4" xfId="57767" xr:uid="{53A3DCF4-4848-4604-A9F4-88633BA57B68}"/>
    <cellStyle name="Percent 4 12 3 4" xfId="36523" xr:uid="{D3E72EE2-618C-49AB-8E42-859C61C48A54}"/>
    <cellStyle name="Percent 4 12 3 4 2" xfId="57770" xr:uid="{CD5C91A6-09DA-4B60-8D9D-8B8BA8B587E9}"/>
    <cellStyle name="Percent 4 12 3 5" xfId="57771" xr:uid="{9F9843E1-5B8E-4D10-9E2A-D72E0D0D9B86}"/>
    <cellStyle name="Percent 4 12 3 6" xfId="57763" xr:uid="{553A72F0-0C5B-418C-AF0A-C5E19E7AB451}"/>
    <cellStyle name="Percent 4 12 3 7" xfId="36518" xr:uid="{B48BB27D-4DFC-486C-B409-2B332FD47157}"/>
    <cellStyle name="Percent 4 12 4" xfId="13581" xr:uid="{89A600C9-7BD7-4A15-904E-580246B9FE5E}"/>
    <cellStyle name="Percent 4 12 4 2" xfId="36525" xr:uid="{B077343F-E346-4C9D-B6CB-0BF91B177DA4}"/>
    <cellStyle name="Percent 4 12 4 2 2" xfId="36526" xr:uid="{EB882E04-137A-4D76-B018-0C46F31D87C5}"/>
    <cellStyle name="Percent 4 12 4 2 2 2" xfId="57774" xr:uid="{A053926F-15D1-444A-B285-081A4AA87E0A}"/>
    <cellStyle name="Percent 4 12 4 2 3" xfId="57775" xr:uid="{477EF356-B922-433C-8893-54A4798F22AF}"/>
    <cellStyle name="Percent 4 12 4 2 4" xfId="57773" xr:uid="{A80D9709-85C8-4E0D-8D44-BFF8192E766D}"/>
    <cellStyle name="Percent 4 12 4 3" xfId="36527" xr:uid="{BC36C004-309F-433A-B846-E47D88E92840}"/>
    <cellStyle name="Percent 4 12 4 3 2" xfId="36528" xr:uid="{51F85B1C-F1C3-43E3-90FA-3BF0B08919EA}"/>
    <cellStyle name="Percent 4 12 4 3 2 2" xfId="57777" xr:uid="{4DDF7A8A-74BA-4666-BB00-DD55423CA20E}"/>
    <cellStyle name="Percent 4 12 4 3 3" xfId="57778" xr:uid="{72494039-71B4-4771-AB16-1E488A83C91E}"/>
    <cellStyle name="Percent 4 12 4 3 4" xfId="57776" xr:uid="{EF19F6AC-F2AA-4130-8555-2A3AF92E259D}"/>
    <cellStyle name="Percent 4 12 4 4" xfId="36529" xr:uid="{538DC679-F60B-4B46-8F18-DA4C5ED64071}"/>
    <cellStyle name="Percent 4 12 4 4 2" xfId="57779" xr:uid="{01BB56EA-27CD-4123-A477-973175768E26}"/>
    <cellStyle name="Percent 4 12 4 5" xfId="57780" xr:uid="{A7ADE9CE-85A3-4E0A-9859-8C3C5868B092}"/>
    <cellStyle name="Percent 4 12 4 6" xfId="57772" xr:uid="{C41B9E77-A7CE-41B7-88DF-76B57C317688}"/>
    <cellStyle name="Percent 4 12 4 7" xfId="36524" xr:uid="{C11F9CC9-D86A-43EA-B6E4-12B1248B14AC}"/>
    <cellStyle name="Percent 4 12 5" xfId="13582" xr:uid="{073D59D3-3CCF-43E7-BF9D-6A82D568BDA7}"/>
    <cellStyle name="Percent 4 12 5 2" xfId="36531" xr:uid="{269DF91A-723D-4385-B243-05F5EE39F337}"/>
    <cellStyle name="Percent 4 12 5 2 2" xfId="36532" xr:uid="{82E80349-612F-431E-A9CF-3C1863C7E509}"/>
    <cellStyle name="Percent 4 12 5 2 2 2" xfId="57783" xr:uid="{B3D4305D-7240-49FA-810A-740F479EDA57}"/>
    <cellStyle name="Percent 4 12 5 2 3" xfId="57784" xr:uid="{84679DF9-74F3-456B-8B34-B1ED05918613}"/>
    <cellStyle name="Percent 4 12 5 2 4" xfId="57782" xr:uid="{CD0203AB-F672-40B9-97B7-2D3BA84B4FDF}"/>
    <cellStyle name="Percent 4 12 5 3" xfId="36533" xr:uid="{23DEA7B5-2425-48A4-97B0-E372D1D38228}"/>
    <cellStyle name="Percent 4 12 5 3 2" xfId="36534" xr:uid="{FEF59700-60A8-4203-9D3C-B613F8A058FE}"/>
    <cellStyle name="Percent 4 12 5 3 2 2" xfId="57786" xr:uid="{2B74D0F1-553F-4679-9455-B4FE6E7C2739}"/>
    <cellStyle name="Percent 4 12 5 3 3" xfId="57787" xr:uid="{2293CD9A-C45D-4F2F-BC6B-BB6469452FAE}"/>
    <cellStyle name="Percent 4 12 5 3 4" xfId="57785" xr:uid="{76048FA6-59DE-4B9E-BFEE-609906D5FD78}"/>
    <cellStyle name="Percent 4 12 5 4" xfId="36535" xr:uid="{B6DB2113-7C13-4E8C-A35A-71F0353D5775}"/>
    <cellStyle name="Percent 4 12 5 4 2" xfId="36536" xr:uid="{0BE17EAD-A045-4043-B935-058376D746B0}"/>
    <cellStyle name="Percent 4 12 5 4 2 2" xfId="57789" xr:uid="{D2ABF841-8C0F-4929-8CF1-C5A0FBFF6871}"/>
    <cellStyle name="Percent 4 12 5 4 3" xfId="57790" xr:uid="{3B244006-962E-4472-8F7B-7562DC9BD22B}"/>
    <cellStyle name="Percent 4 12 5 4 4" xfId="57788" xr:uid="{99D9014A-E963-46B9-8019-56798B0D0DE4}"/>
    <cellStyle name="Percent 4 12 5 5" xfId="36537" xr:uid="{42A40E19-CCF8-42DC-8D62-A0846E1537D2}"/>
    <cellStyle name="Percent 4 12 5 5 2" xfId="57791" xr:uid="{6D2AE831-6ADB-4025-B91E-554D3EAC56A8}"/>
    <cellStyle name="Percent 4 12 5 6" xfId="57792" xr:uid="{458003CD-9788-4E4B-AE60-42825A2FB148}"/>
    <cellStyle name="Percent 4 12 5 7" xfId="57781" xr:uid="{82052494-AF17-479C-A91B-123249829E11}"/>
    <cellStyle name="Percent 4 12 5 8" xfId="36530" xr:uid="{AED0335D-15D3-4240-B0BF-F537DBFD8B28}"/>
    <cellStyle name="Percent 4 12 6" xfId="13583" xr:uid="{1D843A29-2661-4DCA-8EDB-D6353441D4B7}"/>
    <cellStyle name="Percent 4 12 6 2" xfId="36539" xr:uid="{834A05C0-F140-421E-8FF4-17C6A1D6D854}"/>
    <cellStyle name="Percent 4 12 6 2 2" xfId="36540" xr:uid="{0BED4D5D-6718-43EE-961B-6C849D333AD3}"/>
    <cellStyle name="Percent 4 12 6 2 2 2" xfId="57795" xr:uid="{E034A891-901C-4C0B-9CD3-7AB4933707CB}"/>
    <cellStyle name="Percent 4 12 6 2 3" xfId="57796" xr:uid="{539C4A9F-5FEB-440C-8D48-39E50C6A99F5}"/>
    <cellStyle name="Percent 4 12 6 2 4" xfId="57794" xr:uid="{CC0CF3E7-23F8-4A78-99AE-B91F0EEF45A1}"/>
    <cellStyle name="Percent 4 12 6 3" xfId="36541" xr:uid="{252788ED-7606-4276-A0FC-34825D84B04C}"/>
    <cellStyle name="Percent 4 12 6 3 2" xfId="36542" xr:uid="{3BF0125B-E9ED-473F-9B84-D6BF0038E796}"/>
    <cellStyle name="Percent 4 12 6 3 2 2" xfId="57798" xr:uid="{BA1DCE64-FDE3-4392-8B61-B7359180FE15}"/>
    <cellStyle name="Percent 4 12 6 3 3" xfId="57799" xr:uid="{3923AB39-2DFC-4EE0-B8F0-21DBBF70DA9F}"/>
    <cellStyle name="Percent 4 12 6 3 4" xfId="57797" xr:uid="{01487ADC-988F-4E86-BA62-B45865BDD321}"/>
    <cellStyle name="Percent 4 12 6 4" xfId="36543" xr:uid="{6552EE8D-2810-4B7B-8F99-86CC253ED637}"/>
    <cellStyle name="Percent 4 12 6 4 2" xfId="57800" xr:uid="{D0CE6D13-B6AF-4588-96CD-11058F65B202}"/>
    <cellStyle name="Percent 4 12 6 5" xfId="57801" xr:uid="{FFCEF21C-9375-4A58-8B50-03F38F63FA5B}"/>
    <cellStyle name="Percent 4 12 6 6" xfId="57793" xr:uid="{381EE83D-0533-4F87-8283-4BEEC76717C1}"/>
    <cellStyle name="Percent 4 12 6 7" xfId="36538" xr:uid="{ACC04B84-6DC9-40C6-BC14-E2D6610E701C}"/>
    <cellStyle name="Percent 4 12 7" xfId="15131" xr:uid="{2BEDB573-4BA0-4540-A565-526FCFCEF51E}"/>
    <cellStyle name="Percent 4 12 7 2" xfId="36545" xr:uid="{20BA45F6-EEAB-4A86-9061-ED50B519762E}"/>
    <cellStyle name="Percent 4 12 7 2 2" xfId="57803" xr:uid="{D098EEA4-BC72-4C0D-AE45-4BC4BBAAC61D}"/>
    <cellStyle name="Percent 4 12 7 3" xfId="57804" xr:uid="{7FF02DD6-0EF2-4693-98EF-A7A30B276421}"/>
    <cellStyle name="Percent 4 12 7 4" xfId="57802" xr:uid="{A54E81CA-0543-4C5D-A36A-8BB1BC38762E}"/>
    <cellStyle name="Percent 4 12 7 5" xfId="36544" xr:uid="{EA3DABD2-4A1E-482A-94DD-8AD6F7D212B9}"/>
    <cellStyle name="Percent 4 12 8" xfId="15455" xr:uid="{8681B21A-E5F0-4A8F-A2CD-F73DE5C019C0}"/>
    <cellStyle name="Percent 4 12 8 2" xfId="36547" xr:uid="{93A92936-51C9-4E15-8A8A-7B7987DADAFE}"/>
    <cellStyle name="Percent 4 12 8 2 2" xfId="57806" xr:uid="{B06B62F0-C7AC-4554-AF77-F856E72557F9}"/>
    <cellStyle name="Percent 4 12 8 3" xfId="57807" xr:uid="{498B8572-D2C9-463A-9164-32E846FCE38D}"/>
    <cellStyle name="Percent 4 12 8 4" xfId="57805" xr:uid="{AFED15DC-564B-4A31-9A98-03A8B2D2BB53}"/>
    <cellStyle name="Percent 4 12 8 5" xfId="36546" xr:uid="{70A01942-F3C5-48E4-82C8-D47B031CE619}"/>
    <cellStyle name="Percent 4 12 9" xfId="11989" xr:uid="{D030F76F-4D07-4F26-9510-48AEFE5E552A}"/>
    <cellStyle name="Percent 4 12 9 2" xfId="36549" xr:uid="{9B9A57B7-BC3E-44AF-A95B-1FFB8E2BCCED}"/>
    <cellStyle name="Percent 4 12 9 2 2" xfId="57809" xr:uid="{0F5FB6DF-3EFE-4D93-8D4B-C8CF2D756B68}"/>
    <cellStyle name="Percent 4 12 9 3" xfId="57810" xr:uid="{3BFA40DE-AC96-4F70-9E41-4D7D45DBE85A}"/>
    <cellStyle name="Percent 4 12 9 4" xfId="57808" xr:uid="{50986724-815F-4075-8C4A-BCBBBA6F50E5}"/>
    <cellStyle name="Percent 4 12 9 5" xfId="36548" xr:uid="{5BA2290C-2AE5-4E22-84F6-9620250843DE}"/>
    <cellStyle name="Percent 4 13" xfId="1766" xr:uid="{6B0FF22F-9F35-4400-8B44-9F7269D86502}"/>
    <cellStyle name="Percent 4 13 10" xfId="36551" xr:uid="{641D172D-849F-477F-8A81-2B6019533B4E}"/>
    <cellStyle name="Percent 4 13 10 2" xfId="57812" xr:uid="{377CFA66-B036-4F4A-BAC8-6EB63338D91E}"/>
    <cellStyle name="Percent 4 13 11" xfId="36552" xr:uid="{DC2623FF-8EE5-43EC-92C4-C471D38CFE8B}"/>
    <cellStyle name="Percent 4 13 11 2" xfId="57813" xr:uid="{F2B05483-16CA-492A-BDFF-9AC9A0B31490}"/>
    <cellStyle name="Percent 4 13 12" xfId="36550" xr:uid="{1BCFB92D-6EF0-423F-B4CF-267E6260EAF3}"/>
    <cellStyle name="Percent 4 13 12 2" xfId="57814" xr:uid="{E53822B4-E7CF-479D-A72B-29BABD262CCC}"/>
    <cellStyle name="Percent 4 13 13" xfId="57815" xr:uid="{1E20F67A-4FA3-4DD8-80BC-55B33E3A03F8}"/>
    <cellStyle name="Percent 4 13 14" xfId="57816" xr:uid="{74233FAC-854C-4A24-9A94-89F5E5B80133}"/>
    <cellStyle name="Percent 4 13 15" xfId="57817" xr:uid="{D7361DCE-0D62-485F-A661-C941A31DCBB7}"/>
    <cellStyle name="Percent 4 13 16" xfId="57811" xr:uid="{C9125CCC-EEEE-41F1-869B-677E39D888ED}"/>
    <cellStyle name="Percent 4 13 2" xfId="2886" xr:uid="{E8F311A1-7247-41DD-920F-A7AE4DD46EB3}"/>
    <cellStyle name="Percent 4 13 2 2" xfId="13584" xr:uid="{F6EBB8C2-EE1D-45DC-987C-B834934680FA}"/>
    <cellStyle name="Percent 4 13 2 2 2" xfId="36555" xr:uid="{96646A5F-A3AD-4E3D-83A6-53169559E5B7}"/>
    <cellStyle name="Percent 4 13 2 2 2 2" xfId="57820" xr:uid="{10A1CC35-E75D-4B89-9C0C-D376B05B2DFE}"/>
    <cellStyle name="Percent 4 13 2 2 3" xfId="57821" xr:uid="{9BA0CB7B-E2B0-4C62-A44A-FE1552AFDB50}"/>
    <cellStyle name="Percent 4 13 2 2 4" xfId="57819" xr:uid="{8832B458-272B-4241-B217-7A05262D55E5}"/>
    <cellStyle name="Percent 4 13 2 2 5" xfId="36554" xr:uid="{84E52FBD-CAF8-4ADE-841F-880713ABE579}"/>
    <cellStyle name="Percent 4 13 2 3" xfId="36556" xr:uid="{EA17E153-ADBA-4FAA-B3EA-2CEF533BE214}"/>
    <cellStyle name="Percent 4 13 2 3 2" xfId="36557" xr:uid="{C3F1B7B2-7610-4757-8413-4E95F7AFA6B6}"/>
    <cellStyle name="Percent 4 13 2 3 2 2" xfId="57823" xr:uid="{5DEB60F4-AE40-47C4-B547-315243BE420E}"/>
    <cellStyle name="Percent 4 13 2 3 3" xfId="57824" xr:uid="{D3E997B1-5499-49DC-B047-9C5C879FC9D4}"/>
    <cellStyle name="Percent 4 13 2 3 4" xfId="57822" xr:uid="{E067C5B4-41F5-4D28-BC1C-8FDBDCCE114B}"/>
    <cellStyle name="Percent 4 13 2 4" xfId="36558" xr:uid="{EC9EC4D2-B504-45BE-9590-F69AACFDEF12}"/>
    <cellStyle name="Percent 4 13 2 4 2" xfId="57825" xr:uid="{849EC806-37A9-4581-B33F-8213AEADF06F}"/>
    <cellStyle name="Percent 4 13 2 5" xfId="36559" xr:uid="{1AC30F42-45ED-4B38-9B97-5127FEE64F77}"/>
    <cellStyle name="Percent 4 13 2 5 2" xfId="57826" xr:uid="{51ACCEA2-9ED9-47F5-BBEF-9BB1176E3360}"/>
    <cellStyle name="Percent 4 13 2 6" xfId="57827" xr:uid="{80B88256-1DCD-411C-978E-EC18FD9FF7FE}"/>
    <cellStyle name="Percent 4 13 2 7" xfId="57818" xr:uid="{8B55AC99-D70B-41C2-B318-3A0E66D2C68D}"/>
    <cellStyle name="Percent 4 13 2 8" xfId="36553" xr:uid="{3E387AD7-4724-4D8F-A73F-0D865BE285C3}"/>
    <cellStyle name="Percent 4 13 3" xfId="13585" xr:uid="{2A659471-C52C-4CD7-9838-0CDA0104A30E}"/>
    <cellStyle name="Percent 4 13 3 2" xfId="36561" xr:uid="{B1704EB5-54BA-41AC-8654-D2FC1F831E70}"/>
    <cellStyle name="Percent 4 13 3 2 2" xfId="36562" xr:uid="{3610B5D8-11B6-472D-9B51-09013DD46704}"/>
    <cellStyle name="Percent 4 13 3 2 2 2" xfId="57830" xr:uid="{3DE6BDE5-38AF-43ED-B064-16A14B33EA03}"/>
    <cellStyle name="Percent 4 13 3 2 3" xfId="57831" xr:uid="{16619E28-458D-4B00-9985-9BA62C05BB52}"/>
    <cellStyle name="Percent 4 13 3 2 4" xfId="57829" xr:uid="{6F7EE429-D6EC-438C-9FB1-D6A645CDA3A9}"/>
    <cellStyle name="Percent 4 13 3 3" xfId="36563" xr:uid="{8E4B6EE5-C0B0-49DD-A096-8AF6AA5F93DE}"/>
    <cellStyle name="Percent 4 13 3 3 2" xfId="36564" xr:uid="{6F1C7AB9-BCCD-4DD8-825E-EF20FB5A936F}"/>
    <cellStyle name="Percent 4 13 3 3 2 2" xfId="57833" xr:uid="{520763F4-DB5E-4194-83EA-6D50F0CB38DD}"/>
    <cellStyle name="Percent 4 13 3 3 3" xfId="57834" xr:uid="{B208F46B-A7DD-498A-B9E8-21BE88012E80}"/>
    <cellStyle name="Percent 4 13 3 3 4" xfId="57832" xr:uid="{89A6F0EF-A4D3-4465-8F1F-14F688502C26}"/>
    <cellStyle name="Percent 4 13 3 4" xfId="36565" xr:uid="{31301A46-3EB1-407F-95E5-58D14FFAA5E3}"/>
    <cellStyle name="Percent 4 13 3 4 2" xfId="57835" xr:uid="{B5B8CBDB-2829-4B6E-94DC-26743D3ABAE5}"/>
    <cellStyle name="Percent 4 13 3 5" xfId="57836" xr:uid="{A454681D-6EDF-498F-9100-0C7C891CA5A2}"/>
    <cellStyle name="Percent 4 13 3 6" xfId="57828" xr:uid="{E07D62B0-6189-41D2-8570-D4790475310F}"/>
    <cellStyle name="Percent 4 13 3 7" xfId="36560" xr:uid="{24A4FD54-9E3D-4F36-BE80-1E8E6D27D0F0}"/>
    <cellStyle name="Percent 4 13 4" xfId="13586" xr:uid="{5AA701B4-5762-45FD-BA11-D89209801C07}"/>
    <cellStyle name="Percent 4 13 4 2" xfId="36567" xr:uid="{90170D58-A845-4ED8-979D-1A2979B9DC76}"/>
    <cellStyle name="Percent 4 13 4 2 2" xfId="36568" xr:uid="{2DF91865-43AD-4A2D-8E50-BF49696C15BD}"/>
    <cellStyle name="Percent 4 13 4 2 2 2" xfId="57839" xr:uid="{ECF37C32-802B-407A-A50B-F08A40C711EB}"/>
    <cellStyle name="Percent 4 13 4 2 3" xfId="57840" xr:uid="{4B5F960A-E5FF-42E2-83C4-16C640D48763}"/>
    <cellStyle name="Percent 4 13 4 2 4" xfId="57838" xr:uid="{16D5A601-040D-40AC-9343-28CC0BCEFF38}"/>
    <cellStyle name="Percent 4 13 4 3" xfId="36569" xr:uid="{25C41B50-C0EA-4475-8DF1-9CCDB4A51DB1}"/>
    <cellStyle name="Percent 4 13 4 3 2" xfId="36570" xr:uid="{2C66F5F6-6D1F-42EC-9AED-8F2EF4B932B6}"/>
    <cellStyle name="Percent 4 13 4 3 2 2" xfId="57842" xr:uid="{1AA19153-A433-4BCA-B6E7-441F09E4C369}"/>
    <cellStyle name="Percent 4 13 4 3 3" xfId="57843" xr:uid="{692A6FC5-0A38-4FD4-B978-716DF8D160B2}"/>
    <cellStyle name="Percent 4 13 4 3 4" xfId="57841" xr:uid="{043018B5-010E-4EAF-830E-3BD381CAAC30}"/>
    <cellStyle name="Percent 4 13 4 4" xfId="36571" xr:uid="{B2108088-1041-4075-BAE8-8BEFD99035C6}"/>
    <cellStyle name="Percent 4 13 4 4 2" xfId="57844" xr:uid="{BA1D713E-A8E7-42F9-BB2C-286978F3D8D3}"/>
    <cellStyle name="Percent 4 13 4 5" xfId="57845" xr:uid="{F9606CDC-77F3-4861-A13F-436DD9B5FBBB}"/>
    <cellStyle name="Percent 4 13 4 6" xfId="57837" xr:uid="{0B349B38-9B58-437E-8685-70DD2032FA7A}"/>
    <cellStyle name="Percent 4 13 4 7" xfId="36566" xr:uid="{8CF14F3A-EA93-44D5-AE2F-555E71ACE7F1}"/>
    <cellStyle name="Percent 4 13 5" xfId="13587" xr:uid="{02EFEEDB-1159-4B50-BA2D-B517A9D6914E}"/>
    <cellStyle name="Percent 4 13 5 2" xfId="36573" xr:uid="{C4B8F488-D604-4273-98B5-0CFE8F215176}"/>
    <cellStyle name="Percent 4 13 5 2 2" xfId="36574" xr:uid="{C3C6ECDC-5904-4A80-BF8C-274F2AC5B515}"/>
    <cellStyle name="Percent 4 13 5 2 2 2" xfId="57848" xr:uid="{9433C4C4-C5FD-4165-93BF-853CC0BEC6D8}"/>
    <cellStyle name="Percent 4 13 5 2 3" xfId="57849" xr:uid="{53F27133-9B79-466F-A08C-5DF417D9B4B6}"/>
    <cellStyle name="Percent 4 13 5 2 4" xfId="57847" xr:uid="{65B43741-25EF-465D-8A64-DBBADF1186B5}"/>
    <cellStyle name="Percent 4 13 5 3" xfId="36575" xr:uid="{8C4E41B1-F2A7-4ACF-9302-B81067B706FB}"/>
    <cellStyle name="Percent 4 13 5 3 2" xfId="36576" xr:uid="{7DF7F414-AF32-4743-B2D7-5F89E31568C7}"/>
    <cellStyle name="Percent 4 13 5 3 2 2" xfId="57851" xr:uid="{B097E40B-3869-42EC-94C2-17666CAD9829}"/>
    <cellStyle name="Percent 4 13 5 3 3" xfId="57852" xr:uid="{629F4110-4512-4BA0-A639-61565C92E146}"/>
    <cellStyle name="Percent 4 13 5 3 4" xfId="57850" xr:uid="{6693B803-10FA-4082-A22D-95BD55DB728B}"/>
    <cellStyle name="Percent 4 13 5 4" xfId="36577" xr:uid="{96C74D64-2856-4BF1-B611-D8808A26F148}"/>
    <cellStyle name="Percent 4 13 5 4 2" xfId="36578" xr:uid="{237AD167-426E-4500-946E-A113CE31DE70}"/>
    <cellStyle name="Percent 4 13 5 4 2 2" xfId="57854" xr:uid="{0CCEE63A-1C54-4C15-B191-3586F775B096}"/>
    <cellStyle name="Percent 4 13 5 4 3" xfId="57855" xr:uid="{834D4646-30A8-4F32-A37F-D3070034C26F}"/>
    <cellStyle name="Percent 4 13 5 4 4" xfId="57853" xr:uid="{C2A2BB10-C567-41F8-829F-0BDCA1CB9DA3}"/>
    <cellStyle name="Percent 4 13 5 5" xfId="36579" xr:uid="{D1D73B7F-C1A4-42E0-890D-AB9196ED676A}"/>
    <cellStyle name="Percent 4 13 5 5 2" xfId="57856" xr:uid="{561C579E-649D-4D37-A130-AB79BE8C9381}"/>
    <cellStyle name="Percent 4 13 5 6" xfId="57857" xr:uid="{01329DBA-C4DD-4ED1-8F29-7C30447CA7DC}"/>
    <cellStyle name="Percent 4 13 5 7" xfId="57846" xr:uid="{6F07C317-B5AF-4E91-9F28-8FD8FA610713}"/>
    <cellStyle name="Percent 4 13 5 8" xfId="36572" xr:uid="{188D81FC-25D2-4BA6-98DC-F19D901273C2}"/>
    <cellStyle name="Percent 4 13 6" xfId="13588" xr:uid="{428C3452-AE31-4276-A517-06971F1EC63F}"/>
    <cellStyle name="Percent 4 13 6 2" xfId="36581" xr:uid="{D40741F1-B0D6-49A6-AB07-DE085F4C0421}"/>
    <cellStyle name="Percent 4 13 6 2 2" xfId="36582" xr:uid="{9E8AFCD7-F1B5-49F2-A0D3-6FAAE3DB459F}"/>
    <cellStyle name="Percent 4 13 6 2 2 2" xfId="57860" xr:uid="{1ECD6749-A7D7-44E9-AB5C-D7728828B7AF}"/>
    <cellStyle name="Percent 4 13 6 2 3" xfId="57861" xr:uid="{F192679C-E8E9-420C-B3F0-E0AEE73725B3}"/>
    <cellStyle name="Percent 4 13 6 2 4" xfId="57859" xr:uid="{AE0AF5EC-A727-4FBA-BCC9-40C6E3D86028}"/>
    <cellStyle name="Percent 4 13 6 3" xfId="36583" xr:uid="{D15C535E-6CD6-4662-B80E-0ABB2A67E4CC}"/>
    <cellStyle name="Percent 4 13 6 3 2" xfId="36584" xr:uid="{859E2414-8C5F-4D14-8BD3-4D3904A4B7CF}"/>
    <cellStyle name="Percent 4 13 6 3 2 2" xfId="57863" xr:uid="{68942543-EE0C-4721-8475-E9E22E5D0924}"/>
    <cellStyle name="Percent 4 13 6 3 3" xfId="57864" xr:uid="{42C6153E-B2EB-492A-89E2-8290D968F98D}"/>
    <cellStyle name="Percent 4 13 6 3 4" xfId="57862" xr:uid="{5BB43BB4-9FA9-427C-B216-66B20E4B474C}"/>
    <cellStyle name="Percent 4 13 6 4" xfId="36585" xr:uid="{7AD687D9-06BC-438C-A74C-18AAFC1B58AC}"/>
    <cellStyle name="Percent 4 13 6 4 2" xfId="57865" xr:uid="{E9329CE2-4DE7-4193-9B10-D9D0101C9738}"/>
    <cellStyle name="Percent 4 13 6 5" xfId="57866" xr:uid="{BD1BB86B-5A71-45A5-A26B-923BF9CB8934}"/>
    <cellStyle name="Percent 4 13 6 6" xfId="57858" xr:uid="{3C873F44-7C96-4E93-BC18-037119B52702}"/>
    <cellStyle name="Percent 4 13 6 7" xfId="36580" xr:uid="{88B0D184-954A-4BE9-875D-DBC678DDA58E}"/>
    <cellStyle name="Percent 4 13 7" xfId="15132" xr:uid="{8C8E856E-2096-4EAC-AF56-5B0BC1001027}"/>
    <cellStyle name="Percent 4 13 7 2" xfId="36587" xr:uid="{6BFF4774-5973-42B0-8FEA-9A3BC8FDF466}"/>
    <cellStyle name="Percent 4 13 7 2 2" xfId="57868" xr:uid="{7A71E6F4-B3B7-4F5D-9B65-483C2A536590}"/>
    <cellStyle name="Percent 4 13 7 3" xfId="57869" xr:uid="{BF3A3078-CA7D-439D-91A4-B41BACBD3515}"/>
    <cellStyle name="Percent 4 13 7 4" xfId="57867" xr:uid="{26E3F001-7FBD-416A-81FA-64DE0FC9C504}"/>
    <cellStyle name="Percent 4 13 7 5" xfId="36586" xr:uid="{CC563424-177F-4CD3-AE44-D3B3B4825659}"/>
    <cellStyle name="Percent 4 13 8" xfId="15759" xr:uid="{EBD316AC-B6B9-4EC7-A0E4-D9E400732767}"/>
    <cellStyle name="Percent 4 13 8 2" xfId="36589" xr:uid="{F571AA91-49F2-44A4-A8A4-600A6B3E9E88}"/>
    <cellStyle name="Percent 4 13 8 2 2" xfId="57871" xr:uid="{567B7D5D-31DA-40B8-AE4F-54316443E819}"/>
    <cellStyle name="Percent 4 13 8 3" xfId="57872" xr:uid="{7A727F11-5E20-4B58-AD94-F08716F7704B}"/>
    <cellStyle name="Percent 4 13 8 4" xfId="57870" xr:uid="{E87B4532-88A7-4373-A473-DCBB9B2DE62D}"/>
    <cellStyle name="Percent 4 13 8 5" xfId="36588" xr:uid="{27B2067D-4C98-4D32-8557-541676958651}"/>
    <cellStyle name="Percent 4 13 9" xfId="11990" xr:uid="{9885EAB3-C4B3-437C-B3D1-F29161BFE90F}"/>
    <cellStyle name="Percent 4 13 9 2" xfId="36591" xr:uid="{53992ACC-0377-45E7-8CDB-4F839A01BD92}"/>
    <cellStyle name="Percent 4 13 9 2 2" xfId="57874" xr:uid="{E9617852-AC7E-4DE1-A082-5559FEBAD0C5}"/>
    <cellStyle name="Percent 4 13 9 3" xfId="57875" xr:uid="{2A7934F2-9E0C-40DF-AEB6-D0C8F2DFFA47}"/>
    <cellStyle name="Percent 4 13 9 4" xfId="57873" xr:uid="{989440F7-614D-4B76-84BA-0472AF32CF09}"/>
    <cellStyle name="Percent 4 13 9 5" xfId="36590" xr:uid="{601A2D82-57A8-4D71-9D25-896E1B7D0097}"/>
    <cellStyle name="Percent 4 14" xfId="2882" xr:uid="{F9378AE2-B1D7-40AB-8F6A-D36458D5BE34}"/>
    <cellStyle name="Percent 4 14 10" xfId="11991" xr:uid="{54EFD813-F0F2-4F9A-A865-1796005468BC}"/>
    <cellStyle name="Percent 4 14 10 2" xfId="36594" xr:uid="{3C3092C7-B28A-4C76-9D26-FF66502454CB}"/>
    <cellStyle name="Percent 4 14 10 2 2" xfId="57878" xr:uid="{55CA80AA-9CA7-4A3D-8467-87ACC114CF26}"/>
    <cellStyle name="Percent 4 14 10 3" xfId="57879" xr:uid="{B996CA05-D02F-40AF-B626-3F8E753B9F2B}"/>
    <cellStyle name="Percent 4 14 10 4" xfId="57877" xr:uid="{11D36021-893B-4E8B-BFF7-761D6CE076B1}"/>
    <cellStyle name="Percent 4 14 10 5" xfId="36593" xr:uid="{4711ADC3-9A5C-4DFD-8C17-3BFD2222004E}"/>
    <cellStyle name="Percent 4 14 11" xfId="36595" xr:uid="{8D69A6E5-663F-4399-B4A9-EB7F5DF9E4A3}"/>
    <cellStyle name="Percent 4 14 11 2" xfId="57880" xr:uid="{394FCB50-E8BF-4DD1-9B85-39841EAF7912}"/>
    <cellStyle name="Percent 4 14 12" xfId="36596" xr:uid="{C06A4067-2776-487B-8473-04EAC1686E67}"/>
    <cellStyle name="Percent 4 14 12 2" xfId="57881" xr:uid="{81380C95-3700-4F86-B5BD-8313E40ED717}"/>
    <cellStyle name="Percent 4 14 13" xfId="36592" xr:uid="{2A2363F0-5F59-4991-86A7-8388AF5E1E5C}"/>
    <cellStyle name="Percent 4 14 13 2" xfId="57882" xr:uid="{598A1BDB-7D9B-4DAB-B0DB-A1B750D831C9}"/>
    <cellStyle name="Percent 4 14 14" xfId="57883" xr:uid="{0688CBC7-5309-4928-BEF4-6F97AE749E56}"/>
    <cellStyle name="Percent 4 14 15" xfId="57884" xr:uid="{796E05A1-DDBE-4022-871D-36135B7AAB09}"/>
    <cellStyle name="Percent 4 14 16" xfId="57885" xr:uid="{F04B2B49-D134-4706-AD08-093CDB5414F0}"/>
    <cellStyle name="Percent 4 14 17" xfId="57876" xr:uid="{CB5654EC-8129-4DC2-BD06-8E02BDE32A04}"/>
    <cellStyle name="Percent 4 14 2" xfId="9540" xr:uid="{AD153AD4-C4EE-491F-83B5-6F45F80BD214}"/>
    <cellStyle name="Percent 4 14 2 10" xfId="36598" xr:uid="{7760D24A-C99D-4183-8FC5-A2D866F504E9}"/>
    <cellStyle name="Percent 4 14 2 10 2" xfId="57887" xr:uid="{A57C1C42-A107-4650-A50D-72D3C6C6655C}"/>
    <cellStyle name="Percent 4 14 2 11" xfId="57888" xr:uid="{58BD674D-145F-4DBF-93C2-1E92DAAA5AE3}"/>
    <cellStyle name="Percent 4 14 2 12" xfId="57886" xr:uid="{F48646A8-2BF7-40B6-BCEE-6D1022167AB9}"/>
    <cellStyle name="Percent 4 14 2 13" xfId="36597" xr:uid="{FEE66287-AB72-4063-A36B-694586D20A04}"/>
    <cellStyle name="Percent 4 14 2 2" xfId="13590" xr:uid="{A365C1A6-FBBB-422F-9C43-9F4E8F172BA2}"/>
    <cellStyle name="Percent 4 14 2 2 2" xfId="36600" xr:uid="{2047BF83-70A1-431C-98D7-FCCB6EF20394}"/>
    <cellStyle name="Percent 4 14 2 2 2 2" xfId="36601" xr:uid="{0881686F-DB17-41A8-966E-ECE2AC3F589E}"/>
    <cellStyle name="Percent 4 14 2 2 2 2 2" xfId="57891" xr:uid="{5D97F9A6-022C-45DA-AC5B-1F659ACD446B}"/>
    <cellStyle name="Percent 4 14 2 2 2 3" xfId="57892" xr:uid="{7CD0A190-962B-453E-800E-ADA8BF1AFB29}"/>
    <cellStyle name="Percent 4 14 2 2 2 4" xfId="57890" xr:uid="{51C1CA32-9530-4C06-A29F-7EE467A6DD1E}"/>
    <cellStyle name="Percent 4 14 2 2 3" xfId="36602" xr:uid="{F4419E89-AADD-43EE-AA35-BBD0507AE383}"/>
    <cellStyle name="Percent 4 14 2 2 3 2" xfId="36603" xr:uid="{2CBD057E-BA7D-40ED-8CD7-D3B5E737B149}"/>
    <cellStyle name="Percent 4 14 2 2 3 2 2" xfId="57894" xr:uid="{950E829D-D825-45BB-9347-2B314E95A7E4}"/>
    <cellStyle name="Percent 4 14 2 2 3 3" xfId="57895" xr:uid="{8B58A5B9-A9D4-4774-8FC0-13BAF1FF3A34}"/>
    <cellStyle name="Percent 4 14 2 2 3 4" xfId="57893" xr:uid="{D0C200A9-2404-4939-8E16-93C74D4E0FB2}"/>
    <cellStyle name="Percent 4 14 2 2 4" xfId="36604" xr:uid="{79FC1119-AD9D-472F-888C-685B10520CA0}"/>
    <cellStyle name="Percent 4 14 2 2 4 2" xfId="57896" xr:uid="{34FAF9A0-7D3B-406A-8AF2-47034F6D2CE0}"/>
    <cellStyle name="Percent 4 14 2 2 5" xfId="57897" xr:uid="{C487BF17-FCB2-4FDE-A7DE-920B7F8B63C2}"/>
    <cellStyle name="Percent 4 14 2 2 6" xfId="57889" xr:uid="{F62E4B9D-43C2-43A3-B331-2C0EFD41FCB0}"/>
    <cellStyle name="Percent 4 14 2 2 7" xfId="36599" xr:uid="{EC110842-23A5-4263-AE8C-E1E51A3B6B82}"/>
    <cellStyle name="Percent 4 14 2 3" xfId="13591" xr:uid="{5AF745CF-CCB1-488C-BA7A-5E6BB05131D3}"/>
    <cellStyle name="Percent 4 14 2 3 2" xfId="36606" xr:uid="{4FEA29E0-635B-4E38-BB4F-E3061089721B}"/>
    <cellStyle name="Percent 4 14 2 3 2 2" xfId="36607" xr:uid="{62444961-F75D-4907-BA06-6B4CDD4367E7}"/>
    <cellStyle name="Percent 4 14 2 3 2 2 2" xfId="57900" xr:uid="{C2D28C73-8203-4F2D-A3E6-9496E07013C8}"/>
    <cellStyle name="Percent 4 14 2 3 2 3" xfId="57901" xr:uid="{8F7914A3-FBFF-4551-8013-D30916D7569A}"/>
    <cellStyle name="Percent 4 14 2 3 2 4" xfId="57899" xr:uid="{78B56B42-04B8-4DDA-80A7-33303B5B7446}"/>
    <cellStyle name="Percent 4 14 2 3 3" xfId="36608" xr:uid="{ADCF06A1-8049-452A-AFE8-7BBF116F4296}"/>
    <cellStyle name="Percent 4 14 2 3 3 2" xfId="36609" xr:uid="{FE93B204-5FEF-40DE-B886-4A209FB29EEF}"/>
    <cellStyle name="Percent 4 14 2 3 3 2 2" xfId="57903" xr:uid="{873C025E-0825-455D-9424-6C9893681EBE}"/>
    <cellStyle name="Percent 4 14 2 3 3 3" xfId="57904" xr:uid="{FDD76B97-CF43-4C32-B570-D300FDE0F1E9}"/>
    <cellStyle name="Percent 4 14 2 3 3 4" xfId="57902" xr:uid="{FCC83A86-0E1F-4FF3-B5FB-CF79307B1410}"/>
    <cellStyle name="Percent 4 14 2 3 4" xfId="36610" xr:uid="{6871E2D2-08A4-4FD0-9590-8C1FBE26C725}"/>
    <cellStyle name="Percent 4 14 2 3 4 2" xfId="57905" xr:uid="{FDA22678-617B-48DC-95E8-D3D01D92CCA1}"/>
    <cellStyle name="Percent 4 14 2 3 5" xfId="57906" xr:uid="{8CBDF615-7A92-465C-9562-1ED372C35170}"/>
    <cellStyle name="Percent 4 14 2 3 6" xfId="57898" xr:uid="{D6AC9ED6-11F3-4C76-BE56-5A8C031ECD43}"/>
    <cellStyle name="Percent 4 14 2 3 7" xfId="36605" xr:uid="{CF118299-D676-419E-8485-F46BD9E694E5}"/>
    <cellStyle name="Percent 4 14 2 4" xfId="13592" xr:uid="{698C41AF-C09B-4FD9-A167-978F68933CA6}"/>
    <cellStyle name="Percent 4 14 2 4 2" xfId="36612" xr:uid="{2C3B0D6F-3749-45F2-9CF4-3007FA2E6B35}"/>
    <cellStyle name="Percent 4 14 2 4 2 2" xfId="36613" xr:uid="{1A4FC00A-2C0A-4E1A-BFBC-27A67C628A7B}"/>
    <cellStyle name="Percent 4 14 2 4 2 2 2" xfId="57909" xr:uid="{AB23DD6D-0B14-445C-8098-EC5AA6B0976A}"/>
    <cellStyle name="Percent 4 14 2 4 2 3" xfId="57910" xr:uid="{071DFDC9-0282-46A9-989F-A0D8896B56D8}"/>
    <cellStyle name="Percent 4 14 2 4 2 4" xfId="57908" xr:uid="{25DCDE74-33B5-4F29-998E-DCA64D0E25D5}"/>
    <cellStyle name="Percent 4 14 2 4 3" xfId="36614" xr:uid="{CEA3185A-8A0C-4D99-8FB8-A62EA272ADB6}"/>
    <cellStyle name="Percent 4 14 2 4 3 2" xfId="36615" xr:uid="{FBAEC535-EF56-4EF7-AD51-CCDB05551CBE}"/>
    <cellStyle name="Percent 4 14 2 4 3 2 2" xfId="57912" xr:uid="{98704F10-8A33-4B3C-8CF2-B173C2ADAB7B}"/>
    <cellStyle name="Percent 4 14 2 4 3 3" xfId="57913" xr:uid="{831DF2D7-B4ED-44CE-A4C0-972C23DCE061}"/>
    <cellStyle name="Percent 4 14 2 4 3 4" xfId="57911" xr:uid="{BBA3628E-5A1B-425B-9B00-A30D067EEBCE}"/>
    <cellStyle name="Percent 4 14 2 4 4" xfId="36616" xr:uid="{0889057D-D66E-4FD7-AB7C-0E3624C5A8EA}"/>
    <cellStyle name="Percent 4 14 2 4 4 2" xfId="36617" xr:uid="{80E06F47-A515-4243-99BE-C51AEC58DBA2}"/>
    <cellStyle name="Percent 4 14 2 4 4 2 2" xfId="57915" xr:uid="{7896821C-B5D4-4815-8A7E-A6921A1828A5}"/>
    <cellStyle name="Percent 4 14 2 4 4 3" xfId="57916" xr:uid="{AE00EA3B-BD3C-4441-A80D-CD1EB7834D38}"/>
    <cellStyle name="Percent 4 14 2 4 4 4" xfId="57914" xr:uid="{BD14E43A-0686-4621-9BBE-48DBD8F50013}"/>
    <cellStyle name="Percent 4 14 2 4 5" xfId="36618" xr:uid="{A7ABC9F4-448D-4D45-835E-CFB528AC352E}"/>
    <cellStyle name="Percent 4 14 2 4 5 2" xfId="57917" xr:uid="{81AE4D5C-E663-4067-8CC5-5DE6AFA60B6E}"/>
    <cellStyle name="Percent 4 14 2 4 6" xfId="57918" xr:uid="{CE8DBEEB-3EFF-4886-B2C0-60ED2709CB0D}"/>
    <cellStyle name="Percent 4 14 2 4 7" xfId="57907" xr:uid="{8CB352AC-26EF-4049-B6C9-5982B28489F5}"/>
    <cellStyle name="Percent 4 14 2 4 8" xfId="36611" xr:uid="{7DC41A43-3396-4170-9A1F-86D618CBB67C}"/>
    <cellStyle name="Percent 4 14 2 5" xfId="13593" xr:uid="{17242091-32FD-4AEC-A169-08A4D9AE6A43}"/>
    <cellStyle name="Percent 4 14 2 5 2" xfId="36620" xr:uid="{0C13B860-2859-4A42-8266-540BE3CDF4CD}"/>
    <cellStyle name="Percent 4 14 2 5 2 2" xfId="36621" xr:uid="{F6EDA51D-2028-4BB1-B595-93570A746E36}"/>
    <cellStyle name="Percent 4 14 2 5 2 2 2" xfId="57921" xr:uid="{83322998-ECF1-4C44-B631-5CC1AD8EFFA4}"/>
    <cellStyle name="Percent 4 14 2 5 2 3" xfId="57922" xr:uid="{38453144-1A37-4A08-8BBE-645BDC4DC58B}"/>
    <cellStyle name="Percent 4 14 2 5 2 4" xfId="57920" xr:uid="{235186A2-6599-46E5-9B3F-6A1E0AB6A01E}"/>
    <cellStyle name="Percent 4 14 2 5 3" xfId="36622" xr:uid="{CEE9C810-C5F6-4F4B-9EC4-9646400DB84B}"/>
    <cellStyle name="Percent 4 14 2 5 3 2" xfId="36623" xr:uid="{82205DF2-6A10-4FA4-A6F3-45BE2BD91F90}"/>
    <cellStyle name="Percent 4 14 2 5 3 2 2" xfId="57924" xr:uid="{A5BEB90E-52D6-4E50-A949-547072A01510}"/>
    <cellStyle name="Percent 4 14 2 5 3 3" xfId="57925" xr:uid="{93EEF2E2-7AB5-4770-8A6B-752EBE91E2EF}"/>
    <cellStyle name="Percent 4 14 2 5 3 4" xfId="57923" xr:uid="{5D954AC2-CE82-483F-ADE1-5A324E96D857}"/>
    <cellStyle name="Percent 4 14 2 5 4" xfId="36624" xr:uid="{281BAB06-3ACE-4B97-9A21-2252558496E9}"/>
    <cellStyle name="Percent 4 14 2 5 4 2" xfId="57926" xr:uid="{172581DB-C8CF-4EFB-A982-F650C1DCF3DF}"/>
    <cellStyle name="Percent 4 14 2 5 5" xfId="57927" xr:uid="{98B40508-5BFF-4787-84AD-679DB6CB0BBC}"/>
    <cellStyle name="Percent 4 14 2 5 6" xfId="57919" xr:uid="{830AE1E0-26B4-4788-B8A5-5FB55EBB7573}"/>
    <cellStyle name="Percent 4 14 2 5 7" xfId="36619" xr:uid="{183C0145-6E7D-492B-8C73-B68197AB8442}"/>
    <cellStyle name="Percent 4 14 2 6" xfId="15134" xr:uid="{D521E68E-466B-421E-A5CA-527B29912960}"/>
    <cellStyle name="Percent 4 14 2 6 2" xfId="36626" xr:uid="{627E8F2D-26DE-4239-914E-683FBBE0F5D6}"/>
    <cellStyle name="Percent 4 14 2 6 2 2" xfId="57929" xr:uid="{1A2E430C-D961-4AE0-8F24-3361CF5E30B0}"/>
    <cellStyle name="Percent 4 14 2 6 3" xfId="57930" xr:uid="{1490DC3E-6E4F-41F1-ABBA-21EA37898600}"/>
    <cellStyle name="Percent 4 14 2 6 4" xfId="57928" xr:uid="{9B27A98E-2F20-4AD0-A96C-6677AFB27066}"/>
    <cellStyle name="Percent 4 14 2 6 5" xfId="36625" xr:uid="{C75A4586-E263-4AB0-B7B3-7EA5A49F73ED}"/>
    <cellStyle name="Percent 4 14 2 7" xfId="13589" xr:uid="{97C9E606-8ED0-4DD1-A09E-4FDCA9449972}"/>
    <cellStyle name="Percent 4 14 2 7 2" xfId="36628" xr:uid="{BFF87572-0E9D-465C-8BBA-2F44EDFDD1EC}"/>
    <cellStyle name="Percent 4 14 2 7 2 2" xfId="57932" xr:uid="{888DF032-2BB6-40A5-9AB9-0A34D58D4BDD}"/>
    <cellStyle name="Percent 4 14 2 7 3" xfId="57933" xr:uid="{5D298177-7D2C-4A63-88D5-91599EA28B55}"/>
    <cellStyle name="Percent 4 14 2 7 4" xfId="57931" xr:uid="{D1BA04C9-66E7-4AE6-8B2B-8CD63654FFE0}"/>
    <cellStyle name="Percent 4 14 2 7 5" xfId="36627" xr:uid="{A241E12C-2262-47AA-952A-FB0196BA1ED5}"/>
    <cellStyle name="Percent 4 14 2 8" xfId="36629" xr:uid="{4546DE60-BE80-48A3-9811-AC2C055EC4CB}"/>
    <cellStyle name="Percent 4 14 2 8 2" xfId="36630" xr:uid="{C97E9F1C-602E-4C90-9313-1FA733C37C34}"/>
    <cellStyle name="Percent 4 14 2 8 2 2" xfId="57935" xr:uid="{362B4EED-4FBB-4A41-9CB8-E99F8D6047B2}"/>
    <cellStyle name="Percent 4 14 2 8 3" xfId="57936" xr:uid="{44717AC0-80EF-4999-81FF-9D9E920142DB}"/>
    <cellStyle name="Percent 4 14 2 8 4" xfId="57934" xr:uid="{395C1EA9-FB54-4268-80C7-5656EA3F21B7}"/>
    <cellStyle name="Percent 4 14 2 9" xfId="36631" xr:uid="{69DA2FDF-F90B-4FAD-9867-CA12258D15F5}"/>
    <cellStyle name="Percent 4 14 2 9 2" xfId="57937" xr:uid="{15383500-F288-4DD4-9155-970D9B4B8BB1}"/>
    <cellStyle name="Percent 4 14 3" xfId="13594" xr:uid="{EAE25CAB-ED78-4305-8DA3-9A34EAF819EA}"/>
    <cellStyle name="Percent 4 14 3 2" xfId="36633" xr:uid="{9A7D71A0-E06D-4448-92CE-CD3B92BD2CA1}"/>
    <cellStyle name="Percent 4 14 3 2 2" xfId="36634" xr:uid="{1F86E234-DBB0-46AB-AF7B-26F0187EA0B7}"/>
    <cellStyle name="Percent 4 14 3 2 2 2" xfId="57940" xr:uid="{C4849791-97C4-4645-BB75-2686A7C9D9D2}"/>
    <cellStyle name="Percent 4 14 3 2 3" xfId="57941" xr:uid="{175456F3-5E24-4A9E-A999-7580E05A70AE}"/>
    <cellStyle name="Percent 4 14 3 2 4" xfId="57939" xr:uid="{FD376A9B-7642-4A91-A826-00A6C79A33CB}"/>
    <cellStyle name="Percent 4 14 3 3" xfId="36635" xr:uid="{76A33064-6F3D-4D4F-9116-D9E9EF600E9F}"/>
    <cellStyle name="Percent 4 14 3 3 2" xfId="36636" xr:uid="{09802835-E6D7-42F2-BF62-B11AE2FF3F04}"/>
    <cellStyle name="Percent 4 14 3 3 2 2" xfId="57943" xr:uid="{CB6A1C1D-B06E-458D-A0F4-1525ABABFB0B}"/>
    <cellStyle name="Percent 4 14 3 3 3" xfId="57944" xr:uid="{9DDBEC5D-C2D9-4656-9AC3-C77AF2AF25B0}"/>
    <cellStyle name="Percent 4 14 3 3 4" xfId="57942" xr:uid="{119904F7-DA44-4C0F-A1C0-1B47C463409E}"/>
    <cellStyle name="Percent 4 14 3 4" xfId="36637" xr:uid="{2B3128F7-27C7-4B02-9783-82E1798F8895}"/>
    <cellStyle name="Percent 4 14 3 4 2" xfId="57945" xr:uid="{40EDF0D8-9CEE-4ED3-B359-31208C93A871}"/>
    <cellStyle name="Percent 4 14 3 5" xfId="36638" xr:uid="{668BAFCD-0711-492C-AB0B-E75972CAA09A}"/>
    <cellStyle name="Percent 4 14 3 5 2" xfId="57946" xr:uid="{0A49DF49-AA5A-4ECB-9F7E-229925C78B68}"/>
    <cellStyle name="Percent 4 14 3 6" xfId="57947" xr:uid="{DD087DFB-5029-49FB-AC81-88621A331229}"/>
    <cellStyle name="Percent 4 14 3 7" xfId="57938" xr:uid="{02B70718-D5B4-4B9F-8B07-8F2229240DCB}"/>
    <cellStyle name="Percent 4 14 3 8" xfId="36632" xr:uid="{966B9CF8-DF77-4365-8005-237442C9D27A}"/>
    <cellStyle name="Percent 4 14 4" xfId="13595" xr:uid="{C425693E-0B7B-40E0-8AD8-0E737455EC1A}"/>
    <cellStyle name="Percent 4 14 4 2" xfId="36640" xr:uid="{7829EF87-1C1C-4DC5-AA76-33060C55ECF4}"/>
    <cellStyle name="Percent 4 14 4 2 2" xfId="36641" xr:uid="{51734486-C7C7-4F1C-AE56-29B0A9BAB049}"/>
    <cellStyle name="Percent 4 14 4 2 2 2" xfId="57950" xr:uid="{7FB806BB-C9D4-445D-A587-FD4116DBA44E}"/>
    <cellStyle name="Percent 4 14 4 2 3" xfId="57951" xr:uid="{746E0B16-7BD4-4412-8A62-64BD3E1B50E6}"/>
    <cellStyle name="Percent 4 14 4 2 4" xfId="57949" xr:uid="{E976D3AE-6FB6-4A8D-9E9D-5D5550264324}"/>
    <cellStyle name="Percent 4 14 4 3" xfId="36642" xr:uid="{486443A7-1345-4D23-B87F-A05E8F4EE4A0}"/>
    <cellStyle name="Percent 4 14 4 3 2" xfId="36643" xr:uid="{43217C36-9CFB-44F9-BB34-51A0860CD649}"/>
    <cellStyle name="Percent 4 14 4 3 2 2" xfId="57953" xr:uid="{55FC00F7-7650-4F6F-A622-276322E4EE1E}"/>
    <cellStyle name="Percent 4 14 4 3 3" xfId="57954" xr:uid="{F38BD8BB-48C5-4AEF-B705-DA41A1BCD2F3}"/>
    <cellStyle name="Percent 4 14 4 3 4" xfId="57952" xr:uid="{C822D886-4EE8-48DE-B1E7-2146162B9D69}"/>
    <cellStyle name="Percent 4 14 4 4" xfId="36644" xr:uid="{B1CB7412-A384-4BA9-9A39-81B503F2B6AF}"/>
    <cellStyle name="Percent 4 14 4 4 2" xfId="57955" xr:uid="{AEB87ACA-A2F0-4349-8120-CE9F079FCCC4}"/>
    <cellStyle name="Percent 4 14 4 5" xfId="57956" xr:uid="{27956971-2DFC-42D5-94CD-229C5D7723D5}"/>
    <cellStyle name="Percent 4 14 4 6" xfId="57948" xr:uid="{3791889A-BB40-4134-B459-EAF9C157B7EF}"/>
    <cellStyle name="Percent 4 14 4 7" xfId="36639" xr:uid="{D2169373-3F59-4C5D-8338-DEFA1C145F3B}"/>
    <cellStyle name="Percent 4 14 5" xfId="13596" xr:uid="{35194F8F-A7C1-4950-91FC-5B7A595E7A6F}"/>
    <cellStyle name="Percent 4 14 5 2" xfId="36646" xr:uid="{BF2B0109-A482-4428-8CBC-B4EDC497B1E1}"/>
    <cellStyle name="Percent 4 14 5 2 2" xfId="36647" xr:uid="{8C8654B3-AB95-4D99-9FB3-0EA416B6229C}"/>
    <cellStyle name="Percent 4 14 5 2 2 2" xfId="57959" xr:uid="{678D544D-A206-4BD0-9224-A27F1A83F86A}"/>
    <cellStyle name="Percent 4 14 5 2 3" xfId="57960" xr:uid="{FF9B095B-550B-4F4E-BDDD-B3DE2C7F4DA2}"/>
    <cellStyle name="Percent 4 14 5 2 4" xfId="57958" xr:uid="{DEE4F608-A40B-4E80-AF29-B88C5B4359F1}"/>
    <cellStyle name="Percent 4 14 5 3" xfId="36648" xr:uid="{CB0FFA41-DBB5-490C-A06A-60F999DE544F}"/>
    <cellStyle name="Percent 4 14 5 3 2" xfId="36649" xr:uid="{C7ED3E0C-A2D0-45B5-9864-7C3756C1F2B2}"/>
    <cellStyle name="Percent 4 14 5 3 2 2" xfId="57962" xr:uid="{6D435342-7C6B-4860-AEF8-B9A086C25411}"/>
    <cellStyle name="Percent 4 14 5 3 3" xfId="57963" xr:uid="{E75E581D-D009-42A9-9BCE-D437E8203D36}"/>
    <cellStyle name="Percent 4 14 5 3 4" xfId="57961" xr:uid="{06A8380A-B4F2-409E-B0BA-A883216E6818}"/>
    <cellStyle name="Percent 4 14 5 4" xfId="36650" xr:uid="{265DBE6E-5C38-4D33-8431-285CCFEAD8AB}"/>
    <cellStyle name="Percent 4 14 5 4 2" xfId="57964" xr:uid="{E7E9EDBB-DD71-464F-B4D2-ED95813B6BFE}"/>
    <cellStyle name="Percent 4 14 5 5" xfId="57965" xr:uid="{B56AB564-065F-4A1E-834C-AE3FCC14D306}"/>
    <cellStyle name="Percent 4 14 5 6" xfId="57957" xr:uid="{9B99A0B6-F760-472C-A045-5CA3F9BB980C}"/>
    <cellStyle name="Percent 4 14 5 7" xfId="36645" xr:uid="{C025772F-7E5A-48F5-8FEE-713F56F13D0D}"/>
    <cellStyle name="Percent 4 14 6" xfId="13597" xr:uid="{35E76F3C-FEFE-460A-8D15-162C8DCC6291}"/>
    <cellStyle name="Percent 4 14 6 2" xfId="36652" xr:uid="{02734DF9-0EAE-4EED-A687-43DDA290D0BE}"/>
    <cellStyle name="Percent 4 14 6 2 2" xfId="36653" xr:uid="{FD3E86BB-B5C4-4EEC-BFF0-51430C8864E2}"/>
    <cellStyle name="Percent 4 14 6 2 2 2" xfId="57968" xr:uid="{BBC1803E-CBBC-4686-9198-F1E82CC09F33}"/>
    <cellStyle name="Percent 4 14 6 2 3" xfId="57969" xr:uid="{F93324C1-D5CE-4664-A207-7BECDA6D79AB}"/>
    <cellStyle name="Percent 4 14 6 2 4" xfId="57967" xr:uid="{6D1BF2F0-BAD0-4672-A74C-69B5B02E7B2A}"/>
    <cellStyle name="Percent 4 14 6 3" xfId="36654" xr:uid="{28C0E466-E450-4021-85E4-0BF8DB859DF7}"/>
    <cellStyle name="Percent 4 14 6 3 2" xfId="36655" xr:uid="{879DC4E9-CCB4-4E76-8362-0EA859260A0B}"/>
    <cellStyle name="Percent 4 14 6 3 2 2" xfId="57971" xr:uid="{407C8925-41E4-451D-9116-3EE86FD74450}"/>
    <cellStyle name="Percent 4 14 6 3 3" xfId="57972" xr:uid="{0F79DCA0-4566-4F4F-8169-15E9722046F4}"/>
    <cellStyle name="Percent 4 14 6 3 4" xfId="57970" xr:uid="{2BEAFD58-DEB2-4472-877F-FC029684878A}"/>
    <cellStyle name="Percent 4 14 6 4" xfId="36656" xr:uid="{DF78F8A3-F0A5-4BB1-A647-76B2B407067A}"/>
    <cellStyle name="Percent 4 14 6 4 2" xfId="36657" xr:uid="{11B5954B-7039-4AB1-B698-172EC2C7B669}"/>
    <cellStyle name="Percent 4 14 6 4 2 2" xfId="57974" xr:uid="{1CF55123-B1FC-4C19-A211-FCA79CC2947B}"/>
    <cellStyle name="Percent 4 14 6 4 3" xfId="57975" xr:uid="{BF582989-011C-44D9-92F9-710FF1C143EB}"/>
    <cellStyle name="Percent 4 14 6 4 4" xfId="57973" xr:uid="{B72FF07D-0885-4992-B02D-A9A0E33E734B}"/>
    <cellStyle name="Percent 4 14 6 5" xfId="36658" xr:uid="{31E1DDE1-9AA5-4B38-BD0A-72127398CCAE}"/>
    <cellStyle name="Percent 4 14 6 5 2" xfId="57976" xr:uid="{C47E5DD6-1639-4A9A-A236-038EF237161D}"/>
    <cellStyle name="Percent 4 14 6 6" xfId="57977" xr:uid="{B2220720-1C2E-4327-9ACC-07C110057AC5}"/>
    <cellStyle name="Percent 4 14 6 7" xfId="57966" xr:uid="{70374CF8-F2EE-4CC6-9225-764B84309468}"/>
    <cellStyle name="Percent 4 14 6 8" xfId="36651" xr:uid="{E7621843-AC7A-4689-AA3D-E3CBEAEF7825}"/>
    <cellStyle name="Percent 4 14 7" xfId="13598" xr:uid="{2FAE311D-7A52-422C-B06D-2B9CED905E8E}"/>
    <cellStyle name="Percent 4 14 7 2" xfId="36660" xr:uid="{AFD3BB6F-C6E9-4EC5-A4E6-B3732410F523}"/>
    <cellStyle name="Percent 4 14 7 2 2" xfId="36661" xr:uid="{00C37DE4-FEFD-4893-A82F-B224BC41CDBE}"/>
    <cellStyle name="Percent 4 14 7 2 2 2" xfId="57980" xr:uid="{889D72F4-C1A5-41C3-98D2-BB0542B71EA5}"/>
    <cellStyle name="Percent 4 14 7 2 3" xfId="57981" xr:uid="{2FA8A4A4-698C-4E87-958E-E87731249399}"/>
    <cellStyle name="Percent 4 14 7 2 4" xfId="57979" xr:uid="{D22D960A-634B-4B9C-A909-ED43AF4B9187}"/>
    <cellStyle name="Percent 4 14 7 3" xfId="36662" xr:uid="{A0284EEB-6F24-4918-8692-C4F38CE24C0D}"/>
    <cellStyle name="Percent 4 14 7 3 2" xfId="36663" xr:uid="{01037E26-CE4F-4FC1-9EA0-991B459DD2BE}"/>
    <cellStyle name="Percent 4 14 7 3 2 2" xfId="57983" xr:uid="{240AC4D2-22A7-4E43-8B19-FB801C87B0D7}"/>
    <cellStyle name="Percent 4 14 7 3 3" xfId="57984" xr:uid="{99A1301C-F9BD-4531-91C2-22FCE18E2892}"/>
    <cellStyle name="Percent 4 14 7 3 4" xfId="57982" xr:uid="{186B77FA-C10A-419E-96D4-82F060F9DBD5}"/>
    <cellStyle name="Percent 4 14 7 4" xfId="36664" xr:uid="{E5E0126B-F7CC-4AEF-A26A-951EE40EEA6B}"/>
    <cellStyle name="Percent 4 14 7 4 2" xfId="57985" xr:uid="{EA61BF18-2A5F-47ED-83FD-8F621F3E5C7E}"/>
    <cellStyle name="Percent 4 14 7 5" xfId="57986" xr:uid="{E5B05FC7-4BF9-4494-B053-7EDC6E637FD3}"/>
    <cellStyle name="Percent 4 14 7 6" xfId="57978" xr:uid="{90BD44B8-3A15-42EC-BA87-54FACD7AA64B}"/>
    <cellStyle name="Percent 4 14 7 7" xfId="36659" xr:uid="{747F4FEF-6301-4835-8610-B96D0F1ED838}"/>
    <cellStyle name="Percent 4 14 8" xfId="15133" xr:uid="{5C8484DF-D1C0-4654-A61E-BB74A60A2587}"/>
    <cellStyle name="Percent 4 14 8 2" xfId="36666" xr:uid="{6678014C-60DF-469E-B654-9A2FE0C06630}"/>
    <cellStyle name="Percent 4 14 8 2 2" xfId="57988" xr:uid="{F930E2EF-7D1E-45D8-B629-9D823025C919}"/>
    <cellStyle name="Percent 4 14 8 3" xfId="57989" xr:uid="{09DE0BED-1C5D-401C-85DC-63EAC79B255A}"/>
    <cellStyle name="Percent 4 14 8 4" xfId="57987" xr:uid="{5C0B8ECC-C634-460E-8007-8CF0E5372799}"/>
    <cellStyle name="Percent 4 14 8 5" xfId="36665" xr:uid="{3C29D774-A145-4651-B4FC-E72084C0239D}"/>
    <cellStyle name="Percent 4 14 9" xfId="19518" xr:uid="{C40205C1-ED11-4F4E-8FAE-14DC75A50A39}"/>
    <cellStyle name="Percent 4 14 9 2" xfId="36668" xr:uid="{C063ECE6-B72E-4849-9294-A3447C5A922F}"/>
    <cellStyle name="Percent 4 14 9 2 2" xfId="57991" xr:uid="{622649FE-20E4-46A7-9E99-3CC0208FB44C}"/>
    <cellStyle name="Percent 4 14 9 3" xfId="57992" xr:uid="{D9B86B93-E235-4DD3-9D4C-4AF1793811C8}"/>
    <cellStyle name="Percent 4 14 9 4" xfId="57990" xr:uid="{8B6F6EA5-C2C1-4D36-9DA8-793C1C0CC6BB}"/>
    <cellStyle name="Percent 4 14 9 5" xfId="36667" xr:uid="{F9CF8A0A-ADF0-4B87-974B-4D2F6307D4F9}"/>
    <cellStyle name="Percent 4 15" xfId="1762" xr:uid="{18BCFC6D-5741-42E0-9765-C4A7D708700E}"/>
    <cellStyle name="Percent 4 15 10" xfId="36670" xr:uid="{B6ED866C-0C3D-4850-9D3B-7AC833A95CF6}"/>
    <cellStyle name="Percent 4 15 10 2" xfId="57994" xr:uid="{FD3EB2DC-9C9A-4AD3-A9FC-50568391B220}"/>
    <cellStyle name="Percent 4 15 11" xfId="36671" xr:uid="{DB4067E3-FEA8-4D32-AEF4-5D6B724BA83F}"/>
    <cellStyle name="Percent 4 15 11 2" xfId="57995" xr:uid="{68915C7F-F03E-4387-9911-33539E5921CA}"/>
    <cellStyle name="Percent 4 15 12" xfId="36669" xr:uid="{5E89B0B8-E464-4EB0-B8F6-54B4A8EE1C00}"/>
    <cellStyle name="Percent 4 15 12 2" xfId="57996" xr:uid="{39C39772-333C-4D9C-967D-590E94DAF919}"/>
    <cellStyle name="Percent 4 15 13" xfId="57997" xr:uid="{FE677ABA-6413-42C9-9D91-4AF99C3D6FB2}"/>
    <cellStyle name="Percent 4 15 14" xfId="57998" xr:uid="{0DF7926C-87D1-4E93-906D-141624AC8B3A}"/>
    <cellStyle name="Percent 4 15 15" xfId="57999" xr:uid="{4990E900-B2A3-447F-B1BC-B560EDD46CCA}"/>
    <cellStyle name="Percent 4 15 16" xfId="57993" xr:uid="{7EA8E849-0730-4455-9B95-BED9FF551E0F}"/>
    <cellStyle name="Percent 4 15 2" xfId="13599" xr:uid="{E18DBFD8-E81A-4347-A17D-C21679FCBD38}"/>
    <cellStyle name="Percent 4 15 2 2" xfId="36673" xr:uid="{0F218322-AF6E-4D2D-A787-F52AE64E9A5D}"/>
    <cellStyle name="Percent 4 15 2 2 2" xfId="36674" xr:uid="{CA56AD9A-6568-4BD2-8200-F14EEB642263}"/>
    <cellStyle name="Percent 4 15 2 2 2 2" xfId="58002" xr:uid="{30065BE0-CFE9-4B05-9896-A76E13A744C5}"/>
    <cellStyle name="Percent 4 15 2 2 3" xfId="58003" xr:uid="{7EFB59F5-8BF2-4F30-81DA-6FF4F7D3131E}"/>
    <cellStyle name="Percent 4 15 2 2 4" xfId="58001" xr:uid="{8FAA0BDA-ADF6-4FB7-AE72-12AA8B77C2E1}"/>
    <cellStyle name="Percent 4 15 2 3" xfId="36675" xr:uid="{761BD043-8F90-4D6B-B268-6485D4716071}"/>
    <cellStyle name="Percent 4 15 2 3 2" xfId="36676" xr:uid="{03C043F4-3009-4C72-9453-7A05A7C004D3}"/>
    <cellStyle name="Percent 4 15 2 3 2 2" xfId="58005" xr:uid="{1C51E375-B788-435C-8178-8CEF97B5CE46}"/>
    <cellStyle name="Percent 4 15 2 3 3" xfId="58006" xr:uid="{658E8F22-2A49-4C11-BD54-279026A41833}"/>
    <cellStyle name="Percent 4 15 2 3 4" xfId="58004" xr:uid="{17173BCB-F865-4C69-BE50-BA1FBB93C075}"/>
    <cellStyle name="Percent 4 15 2 4" xfId="36677" xr:uid="{21045EE1-19AA-4C1A-A6E9-E57BA9FE7A2B}"/>
    <cellStyle name="Percent 4 15 2 4 2" xfId="58007" xr:uid="{ACC00675-F063-43DB-B141-22B6E4B76ADE}"/>
    <cellStyle name="Percent 4 15 2 5" xfId="36678" xr:uid="{8B63562C-94B4-46CC-8011-39EB5DB8D598}"/>
    <cellStyle name="Percent 4 15 2 5 2" xfId="58008" xr:uid="{318850EE-552F-491A-80E4-63047B2980F1}"/>
    <cellStyle name="Percent 4 15 2 6" xfId="58009" xr:uid="{A507965E-438A-498D-B258-9D54A4960574}"/>
    <cellStyle name="Percent 4 15 2 7" xfId="58000" xr:uid="{54456434-C4AE-4A2F-BBFB-D5A31627A6E1}"/>
    <cellStyle name="Percent 4 15 2 8" xfId="36672" xr:uid="{6B14BB38-B86D-4561-B112-390513887FE8}"/>
    <cellStyle name="Percent 4 15 3" xfId="13600" xr:uid="{FFCF75C7-0E65-4D6D-9383-235C72C82332}"/>
    <cellStyle name="Percent 4 15 3 2" xfId="36680" xr:uid="{7594152F-D8C8-45DC-8746-89F8FA5B78F1}"/>
    <cellStyle name="Percent 4 15 3 2 2" xfId="36681" xr:uid="{E72E3047-2F08-4FB1-AFDC-0C4B4A588540}"/>
    <cellStyle name="Percent 4 15 3 2 2 2" xfId="58012" xr:uid="{5C320718-C989-4DA5-8846-8C18ED35CC5B}"/>
    <cellStyle name="Percent 4 15 3 2 3" xfId="58013" xr:uid="{82D30104-F788-4989-8D01-E49D1F92B0DE}"/>
    <cellStyle name="Percent 4 15 3 2 4" xfId="58011" xr:uid="{00E55EC4-3BEA-4E24-A1DD-05C346ED0648}"/>
    <cellStyle name="Percent 4 15 3 3" xfId="36682" xr:uid="{5FDF14EF-F74E-4634-80DE-61B395CD16F7}"/>
    <cellStyle name="Percent 4 15 3 3 2" xfId="36683" xr:uid="{DA2F53ED-C39A-438D-8C5B-513A2DB1F53C}"/>
    <cellStyle name="Percent 4 15 3 3 2 2" xfId="58015" xr:uid="{B7B743D7-2306-49DC-B6D9-F3135BB7EDEF}"/>
    <cellStyle name="Percent 4 15 3 3 3" xfId="58016" xr:uid="{ACBD65F9-B23A-433B-B720-47C53FD1E0F6}"/>
    <cellStyle name="Percent 4 15 3 3 4" xfId="58014" xr:uid="{4BFC0CF4-98E1-4618-A955-A16E635743DD}"/>
    <cellStyle name="Percent 4 15 3 4" xfId="36684" xr:uid="{6DC67FA1-397F-4BE0-B119-B3EBC0D07F40}"/>
    <cellStyle name="Percent 4 15 3 4 2" xfId="58017" xr:uid="{CBB971DE-44AA-496C-9E1C-0C983EFEDE72}"/>
    <cellStyle name="Percent 4 15 3 5" xfId="58018" xr:uid="{96D55699-B47D-4C89-B4C3-F9CF4FC2DAE2}"/>
    <cellStyle name="Percent 4 15 3 6" xfId="58010" xr:uid="{9FDA7E84-F508-4069-ACA9-ED8E579BEDE1}"/>
    <cellStyle name="Percent 4 15 3 7" xfId="36679" xr:uid="{6F2B33D3-6023-4A00-BC85-C10D696FFAD2}"/>
    <cellStyle name="Percent 4 15 4" xfId="13601" xr:uid="{5FF3EAA5-2AC6-4019-8610-3C7058FC5816}"/>
    <cellStyle name="Percent 4 15 4 2" xfId="36686" xr:uid="{A30C6171-EC8B-45B8-9162-273618D53EE7}"/>
    <cellStyle name="Percent 4 15 4 2 2" xfId="36687" xr:uid="{D3DEB97A-D3C9-4493-BC77-4ECBA069454E}"/>
    <cellStyle name="Percent 4 15 4 2 2 2" xfId="58021" xr:uid="{E21D9B73-4492-49E2-B724-A5C295479EDC}"/>
    <cellStyle name="Percent 4 15 4 2 3" xfId="58022" xr:uid="{BB21F189-1418-401E-B8AC-8CE69D748DDD}"/>
    <cellStyle name="Percent 4 15 4 2 4" xfId="58020" xr:uid="{BF23DF15-D074-4EDA-8FEE-6107411EAC43}"/>
    <cellStyle name="Percent 4 15 4 3" xfId="36688" xr:uid="{8A4E8C7F-CF41-4496-929A-BFFBFA80537F}"/>
    <cellStyle name="Percent 4 15 4 3 2" xfId="36689" xr:uid="{0629A3AD-9A81-45E3-83E0-AB9CB5DB914F}"/>
    <cellStyle name="Percent 4 15 4 3 2 2" xfId="58024" xr:uid="{AAFAED8B-E37A-4EFC-AEA4-135447B0AEA0}"/>
    <cellStyle name="Percent 4 15 4 3 3" xfId="58025" xr:uid="{EA3A2BF6-4B5E-487D-9C4A-4386BDDA119E}"/>
    <cellStyle name="Percent 4 15 4 3 4" xfId="58023" xr:uid="{0964332F-CA43-4CCB-BEE5-146152800DEF}"/>
    <cellStyle name="Percent 4 15 4 4" xfId="36690" xr:uid="{274507EE-3F30-42BE-BAD4-17BD273ADC1A}"/>
    <cellStyle name="Percent 4 15 4 4 2" xfId="58026" xr:uid="{17CF2DF6-0827-4B03-B26C-F03A7120F9FE}"/>
    <cellStyle name="Percent 4 15 4 5" xfId="58027" xr:uid="{270B5794-15D8-4018-BEB5-2ABC56DFFB3C}"/>
    <cellStyle name="Percent 4 15 4 6" xfId="58019" xr:uid="{50B16392-8516-42CD-A262-C8F867E229C9}"/>
    <cellStyle name="Percent 4 15 4 7" xfId="36685" xr:uid="{67115FD0-3F9F-4D3E-885C-4E51E4E86387}"/>
    <cellStyle name="Percent 4 15 5" xfId="13602" xr:uid="{1C02A8FD-B540-431C-850D-59AA607911A9}"/>
    <cellStyle name="Percent 4 15 5 2" xfId="36692" xr:uid="{E7B5F35B-1E6D-490E-8155-04C57FC3BC44}"/>
    <cellStyle name="Percent 4 15 5 2 2" xfId="36693" xr:uid="{E02FFB1B-99C5-4897-95E5-6009AEE5F2BE}"/>
    <cellStyle name="Percent 4 15 5 2 2 2" xfId="58030" xr:uid="{DF694839-A80F-4161-8FA3-EC501E527DDA}"/>
    <cellStyle name="Percent 4 15 5 2 3" xfId="58031" xr:uid="{1EF807E3-5B33-41D5-95A9-FE66ACDF6EC1}"/>
    <cellStyle name="Percent 4 15 5 2 4" xfId="58029" xr:uid="{E85BCAD8-C016-48FC-BD13-D7339491A369}"/>
    <cellStyle name="Percent 4 15 5 3" xfId="36694" xr:uid="{9D469D64-05AB-49DA-A934-CF388B52751B}"/>
    <cellStyle name="Percent 4 15 5 3 2" xfId="36695" xr:uid="{1914D31E-6BDB-4029-A3D7-A98FC14F3582}"/>
    <cellStyle name="Percent 4 15 5 3 2 2" xfId="58033" xr:uid="{E814E511-8842-429D-8A53-DB490399385D}"/>
    <cellStyle name="Percent 4 15 5 3 3" xfId="58034" xr:uid="{26B8B4D7-C2CF-47E4-9D0F-3BEBD8E93AE6}"/>
    <cellStyle name="Percent 4 15 5 3 4" xfId="58032" xr:uid="{5507DA54-E2CF-455C-9217-A17D6B62733A}"/>
    <cellStyle name="Percent 4 15 5 4" xfId="36696" xr:uid="{19ADA55F-1D28-4135-BF00-37DACB21DA5F}"/>
    <cellStyle name="Percent 4 15 5 4 2" xfId="36697" xr:uid="{7668FE69-129F-4824-BF73-45135C2FB801}"/>
    <cellStyle name="Percent 4 15 5 5" xfId="36698" xr:uid="{86464B03-52FC-4D2D-B0A2-9653050BCCA8}"/>
    <cellStyle name="Percent 4 15 5 6" xfId="36691" xr:uid="{1EEE5204-2A23-46DC-A524-4DFF19D01203}"/>
    <cellStyle name="Percent 4 15 5 7" xfId="58028" xr:uid="{422EBD7A-D245-4CC6-9D0B-521785D993E4}"/>
    <cellStyle name="Percent 4 15 6" xfId="13603" xr:uid="{67BDBDF2-3472-45B5-BB94-5BB17B4D8B0B}"/>
    <cellStyle name="Percent 4 15 6 2" xfId="36700" xr:uid="{10318F22-5CB6-4C32-A420-C37B27ACE709}"/>
    <cellStyle name="Percent 4 15 6 2 2" xfId="36701" xr:uid="{CB5C42E0-F78F-41F9-938A-1A2677BE69DA}"/>
    <cellStyle name="Percent 4 15 6 3" xfId="36702" xr:uid="{A47CDDF6-D164-4524-85B8-ABC28C235394}"/>
    <cellStyle name="Percent 4 15 6 3 2" xfId="36703" xr:uid="{26C21626-7589-4E59-8B74-DA6CCC09CEBD}"/>
    <cellStyle name="Percent 4 15 6 4" xfId="36704" xr:uid="{8C71E68D-BD63-46D6-A2AA-79CBDFEC07BD}"/>
    <cellStyle name="Percent 4 15 6 5" xfId="36699" xr:uid="{CA4BF505-72E6-4967-A542-F29C87C3249D}"/>
    <cellStyle name="Percent 4 15 7" xfId="15135" xr:uid="{5954C608-6A9B-4081-8992-CA519E7787B8}"/>
    <cellStyle name="Percent 4 15 7 2" xfId="36706" xr:uid="{41600F84-2B64-4F84-B6DC-063EA90190C0}"/>
    <cellStyle name="Percent 4 15 7 3" xfId="36705" xr:uid="{7FDE3BD0-69A6-4E3B-A6B7-D9378A4D19FC}"/>
    <cellStyle name="Percent 4 15 8" xfId="19104" xr:uid="{58F3F53C-AAEF-47B7-A621-97297A3AB2B8}"/>
    <cellStyle name="Percent 4 15 8 2" xfId="36708" xr:uid="{C0EA3B4A-BD87-41BD-966B-8BB962BE2B2C}"/>
    <cellStyle name="Percent 4 15 8 3" xfId="36707" xr:uid="{84F6E717-8B25-42F6-B420-26C33F71AF5B}"/>
    <cellStyle name="Percent 4 15 9" xfId="11992" xr:uid="{84FA258E-96C0-4A20-9289-568395B2860E}"/>
    <cellStyle name="Percent 4 15 9 2" xfId="36710" xr:uid="{0FF1B538-4F89-4069-96A8-7E09CBB8BD32}"/>
    <cellStyle name="Percent 4 15 9 3" xfId="36709" xr:uid="{D51A00EA-0864-4089-AFD4-0AFCC035AB8E}"/>
    <cellStyle name="Percent 4 16" xfId="7022" xr:uid="{5C00660B-D077-42E1-9ECF-0EF011561B70}"/>
    <cellStyle name="Percent 4 16 10" xfId="36712" xr:uid="{6E62F59A-00D4-489A-932B-E7A312ACDF55}"/>
    <cellStyle name="Percent 4 16 11" xfId="36713" xr:uid="{FAD8F3B7-6383-4141-872B-391A379CE9DC}"/>
    <cellStyle name="Percent 4 16 12" xfId="36711" xr:uid="{B547DBCB-ECCE-4AB3-AEA5-F5BECA7ED875}"/>
    <cellStyle name="Percent 4 16 2" xfId="7877" xr:uid="{000C2E0C-F5AA-46E6-931B-6A9135467684}"/>
    <cellStyle name="Percent 4 16 2 2" xfId="15137" xr:uid="{50CD8456-C414-4839-BFBE-03EDEA96D07C}"/>
    <cellStyle name="Percent 4 16 2 2 2" xfId="36716" xr:uid="{2DFBF831-AA3E-422A-B689-FD4DC9300465}"/>
    <cellStyle name="Percent 4 16 2 2 3" xfId="36715" xr:uid="{4739F05C-B906-4B79-A209-AC0E25434B1A}"/>
    <cellStyle name="Percent 4 16 2 3" xfId="19436" xr:uid="{B0D2F939-2538-4F5A-B1C9-10D49B690579}"/>
    <cellStyle name="Percent 4 16 2 3 2" xfId="36718" xr:uid="{CCBB157C-3701-4F74-AC89-F7234ECED88A}"/>
    <cellStyle name="Percent 4 16 2 3 3" xfId="36717" xr:uid="{0D1C2637-AA23-42CE-B117-B4D1F8833F50}"/>
    <cellStyle name="Percent 4 16 2 4" xfId="11994" xr:uid="{321270E8-9517-48BD-A0B6-226A91E412D2}"/>
    <cellStyle name="Percent 4 16 2 4 2" xfId="36719" xr:uid="{BA65585E-61B7-4E65-9A82-4402EAC18418}"/>
    <cellStyle name="Percent 4 16 2 5" xfId="36720" xr:uid="{0893A0B8-9980-4D59-9264-0CF6595BF4CC}"/>
    <cellStyle name="Percent 4 16 2 6" xfId="36714" xr:uid="{4235FB3D-C657-427E-A3DD-FF379E15D7C6}"/>
    <cellStyle name="Percent 4 16 3" xfId="13604" xr:uid="{B48070D0-8FD2-45E2-AC64-1DF257DEE675}"/>
    <cellStyle name="Percent 4 16 3 2" xfId="15139" xr:uid="{CD6C3AB0-8DA1-4051-9642-54EB6719372B}"/>
    <cellStyle name="Percent 4 16 3 2 2" xfId="36723" xr:uid="{5BD5857A-703E-4539-94FF-AB955A5AC247}"/>
    <cellStyle name="Percent 4 16 3 2 3" xfId="36722" xr:uid="{CC872C6F-D670-4BCF-B5E6-0432AFCE8DE0}"/>
    <cellStyle name="Percent 4 16 3 3" xfId="15138" xr:uid="{B1D83095-6403-45F5-AB12-64FD4F2ACB5F}"/>
    <cellStyle name="Percent 4 16 3 3 2" xfId="36725" xr:uid="{6146B2C0-49DA-45A4-B680-D0837422EB14}"/>
    <cellStyle name="Percent 4 16 3 3 3" xfId="36724" xr:uid="{8A55589B-3A41-49E8-B800-995029DA35E6}"/>
    <cellStyle name="Percent 4 16 3 4" xfId="36726" xr:uid="{6A7B1576-5453-42F5-AE17-B3D061455C28}"/>
    <cellStyle name="Percent 4 16 3 5" xfId="36721" xr:uid="{859B798B-69CF-4A19-A3F4-20843A0DEAAF}"/>
    <cellStyle name="Percent 4 16 4" xfId="13605" xr:uid="{E21CB82B-E476-47B6-8D84-AAD1FD3A4D0B}"/>
    <cellStyle name="Percent 4 16 4 2" xfId="36728" xr:uid="{15D70D96-7222-4600-85F4-6289F6C8EF40}"/>
    <cellStyle name="Percent 4 16 4 2 2" xfId="36729" xr:uid="{1EB8CD2F-ACD5-4CDD-A7BA-9120E11F8A56}"/>
    <cellStyle name="Percent 4 16 4 3" xfId="36730" xr:uid="{4F747EE5-4D88-43C6-8B04-3D81FDEF2DA7}"/>
    <cellStyle name="Percent 4 16 4 3 2" xfId="36731" xr:uid="{0E6B6255-5295-4221-B5E9-6A349272F1F9}"/>
    <cellStyle name="Percent 4 16 4 4" xfId="36732" xr:uid="{6C243C05-E2AD-4218-A1BE-D8F534A23036}"/>
    <cellStyle name="Percent 4 16 4 5" xfId="36727" xr:uid="{311AC5CB-5A10-4723-9FCA-70990FDB739D}"/>
    <cellStyle name="Percent 4 16 5" xfId="13606" xr:uid="{F47B14B3-B26B-4729-8ADA-543367A22368}"/>
    <cellStyle name="Percent 4 16 5 2" xfId="36734" xr:uid="{44D76F7B-E4D3-42DD-B24F-C1A54338D8DE}"/>
    <cellStyle name="Percent 4 16 5 2 2" xfId="36735" xr:uid="{BCBF3DD7-D0E4-4E42-AC70-1F1A514D2038}"/>
    <cellStyle name="Percent 4 16 5 3" xfId="36736" xr:uid="{1A53C748-C3CD-4921-9810-6951A525CAF7}"/>
    <cellStyle name="Percent 4 16 5 3 2" xfId="36737" xr:uid="{BBBCA43C-A115-48C1-AE3D-073794A24A9A}"/>
    <cellStyle name="Percent 4 16 5 4" xfId="36738" xr:uid="{B2999A0A-FE0C-45C1-BA69-47F17753EB4E}"/>
    <cellStyle name="Percent 4 16 5 4 2" xfId="36739" xr:uid="{78E105F5-B037-4E2E-8F51-B24A4CC36DDD}"/>
    <cellStyle name="Percent 4 16 5 5" xfId="36740" xr:uid="{0CF840AA-1320-4829-884B-868573ADE1DC}"/>
    <cellStyle name="Percent 4 16 5 6" xfId="36733" xr:uid="{45DAEAF1-3C9D-4888-B6BE-E688CCE0CD10}"/>
    <cellStyle name="Percent 4 16 6" xfId="13607" xr:uid="{0971185C-2C64-4CFD-A1F0-560342E6B89C}"/>
    <cellStyle name="Percent 4 16 6 2" xfId="36742" xr:uid="{997034D7-6F89-474A-A225-4E085B52BA89}"/>
    <cellStyle name="Percent 4 16 6 2 2" xfId="36743" xr:uid="{DEEC9F7C-A22B-4A20-8C37-64E3B74E2B64}"/>
    <cellStyle name="Percent 4 16 6 3" xfId="36744" xr:uid="{B26950BB-1F41-4B40-ADFF-B61DBFCADCB9}"/>
    <cellStyle name="Percent 4 16 6 3 2" xfId="36745" xr:uid="{8640CEF8-1487-46A0-AE06-FAE0BF7F074A}"/>
    <cellStyle name="Percent 4 16 6 4" xfId="36746" xr:uid="{D6537B61-214B-4191-8970-29C247F0F7BF}"/>
    <cellStyle name="Percent 4 16 6 5" xfId="36741" xr:uid="{D3149C9E-5185-4A1B-AD82-8D2E647C951D}"/>
    <cellStyle name="Percent 4 16 7" xfId="15136" xr:uid="{939EBECB-62B3-4582-93E2-658FE335741A}"/>
    <cellStyle name="Percent 4 16 7 2" xfId="36748" xr:uid="{8B332E20-E127-4BBC-9180-C6CC4D6CA177}"/>
    <cellStyle name="Percent 4 16 7 3" xfId="36747" xr:uid="{9D5093E0-E614-4F62-83AE-0C8640993229}"/>
    <cellStyle name="Percent 4 16 8" xfId="15718" xr:uid="{F2AA8A43-47CC-410A-A66E-70C63B638B87}"/>
    <cellStyle name="Percent 4 16 8 2" xfId="36750" xr:uid="{981E06CA-57B3-4022-89A6-354F4E37F9E7}"/>
    <cellStyle name="Percent 4 16 8 3" xfId="36749" xr:uid="{71265D0B-FE41-43B8-ACC6-422E5918E038}"/>
    <cellStyle name="Percent 4 16 9" xfId="11993" xr:uid="{7A106487-CA1A-494F-97FC-544C8B3621D1}"/>
    <cellStyle name="Percent 4 16 9 2" xfId="36752" xr:uid="{207D117D-C0C1-49A2-A44A-A37B7AC1B361}"/>
    <cellStyle name="Percent 4 16 9 3" xfId="36751" xr:uid="{F258B8FE-7153-4BCE-ACB5-33AEB815354A}"/>
    <cellStyle name="Percent 4 17" xfId="7023" xr:uid="{3DD5F51B-7D76-43C0-8A33-05E804707395}"/>
    <cellStyle name="Percent 4 17 10" xfId="36754" xr:uid="{31BA1177-F76F-4EF1-B145-9E4B851A5AB4}"/>
    <cellStyle name="Percent 4 17 11" xfId="36755" xr:uid="{1651DC7D-6B7F-48C4-A9C6-C4C081682A62}"/>
    <cellStyle name="Percent 4 17 12" xfId="36753" xr:uid="{4581BC08-E16F-40AD-86C4-949DDB67E69F}"/>
    <cellStyle name="Percent 4 17 2" xfId="13608" xr:uid="{F2BBE0D1-DDCC-4C9D-838D-CE5F9C7711EF}"/>
    <cellStyle name="Percent 4 17 2 2" xfId="36757" xr:uid="{3E2D62F9-0078-43D8-956D-EE8D123C2370}"/>
    <cellStyle name="Percent 4 17 2 2 2" xfId="36758" xr:uid="{AA93388A-2C1F-45B6-8081-7C0B6F5CB521}"/>
    <cellStyle name="Percent 4 17 2 3" xfId="36759" xr:uid="{AD0351A0-3DA6-42C5-9F22-B6EB2D318284}"/>
    <cellStyle name="Percent 4 17 2 3 2" xfId="36760" xr:uid="{7BFB3908-74D7-44D0-ABE5-9381EECC315E}"/>
    <cellStyle name="Percent 4 17 2 4" xfId="36761" xr:uid="{4B3C8091-3A3C-460C-8555-95E25DEE5177}"/>
    <cellStyle name="Percent 4 17 2 5" xfId="36762" xr:uid="{0B5C8B30-BF01-4BD4-A36C-5CBE785E9336}"/>
    <cellStyle name="Percent 4 17 2 6" xfId="36756" xr:uid="{C0A9F87E-844F-4D62-99FC-3503FFA48FB7}"/>
    <cellStyle name="Percent 4 17 3" xfId="13609" xr:uid="{9800B52C-7854-48B5-B918-C8AD573F8EC5}"/>
    <cellStyle name="Percent 4 17 3 2" xfId="36764" xr:uid="{64C6C58C-E1C0-4489-B048-34CAC37B75F2}"/>
    <cellStyle name="Percent 4 17 3 2 2" xfId="36765" xr:uid="{422DF085-052F-412B-ABA6-0DBCB804842C}"/>
    <cellStyle name="Percent 4 17 3 3" xfId="36766" xr:uid="{6E0197E5-CE6E-4448-9368-1C41F3F38B8F}"/>
    <cellStyle name="Percent 4 17 3 3 2" xfId="36767" xr:uid="{EF5F9470-9D2F-475B-8AA6-3AC01E28B11D}"/>
    <cellStyle name="Percent 4 17 3 4" xfId="36768" xr:uid="{FD2C2859-6A1F-42C1-BB6D-C49BB4C73A25}"/>
    <cellStyle name="Percent 4 17 3 5" xfId="36763" xr:uid="{05377994-7215-4CAA-B506-F53A12032D6D}"/>
    <cellStyle name="Percent 4 17 4" xfId="13610" xr:uid="{F74DF150-1D2B-4B27-BFEF-C8CCAF995607}"/>
    <cellStyle name="Percent 4 17 4 2" xfId="36770" xr:uid="{65626468-7D39-49A8-ABC8-C5F43CA4778B}"/>
    <cellStyle name="Percent 4 17 4 2 2" xfId="36771" xr:uid="{0F46C6F5-C09D-4231-8604-A2CFC8746EAA}"/>
    <cellStyle name="Percent 4 17 4 3" xfId="36772" xr:uid="{DE5C1362-DCFF-4231-8C7D-DF35F7D45009}"/>
    <cellStyle name="Percent 4 17 4 3 2" xfId="36773" xr:uid="{50FB35B5-A8D4-482B-A125-7ACEB1CBD384}"/>
    <cellStyle name="Percent 4 17 4 4" xfId="36774" xr:uid="{3D20EFC6-6210-4425-9636-1C90B8D232BA}"/>
    <cellStyle name="Percent 4 17 4 5" xfId="36769" xr:uid="{58C7282A-AAC3-4CE0-8D67-1C1CAA804FA7}"/>
    <cellStyle name="Percent 4 17 5" xfId="13611" xr:uid="{D82BD1EC-60F9-4419-91B8-1E1F7620AA3D}"/>
    <cellStyle name="Percent 4 17 5 2" xfId="36776" xr:uid="{71436CF0-C7B8-4F69-8947-4DFAECA0E69C}"/>
    <cellStyle name="Percent 4 17 5 2 2" xfId="36777" xr:uid="{7EEE355B-4816-43D2-8A38-336E53AB9E75}"/>
    <cellStyle name="Percent 4 17 5 3" xfId="36778" xr:uid="{287DFAB8-42DD-4332-937C-D128E7A1B680}"/>
    <cellStyle name="Percent 4 17 5 3 2" xfId="36779" xr:uid="{818D1FCD-E0F6-4661-81E8-E882167F9355}"/>
    <cellStyle name="Percent 4 17 5 4" xfId="36780" xr:uid="{2191D1AE-4EDF-4C07-99AD-13315E5515CE}"/>
    <cellStyle name="Percent 4 17 5 4 2" xfId="36781" xr:uid="{86CF85D9-2B86-4A2D-B958-F2B50EE0A535}"/>
    <cellStyle name="Percent 4 17 5 5" xfId="36782" xr:uid="{2D143828-C467-4260-84AA-53E781582237}"/>
    <cellStyle name="Percent 4 17 5 6" xfId="36775" xr:uid="{B8858972-A738-4227-AE95-C0E84B4543A5}"/>
    <cellStyle name="Percent 4 17 6" xfId="13612" xr:uid="{18A1031D-1596-4171-B768-38F66F893E33}"/>
    <cellStyle name="Percent 4 17 6 2" xfId="36784" xr:uid="{4849F095-8C7F-4D9C-A60A-AC075636648D}"/>
    <cellStyle name="Percent 4 17 6 2 2" xfId="36785" xr:uid="{4B94AF6E-F4BC-42CA-A84F-AC5488661E78}"/>
    <cellStyle name="Percent 4 17 6 3" xfId="36786" xr:uid="{1F40FFD6-6458-4EED-92FD-41995C17E899}"/>
    <cellStyle name="Percent 4 17 6 3 2" xfId="36787" xr:uid="{6FC98CDE-C337-4DC1-B047-CC77CFA7CC17}"/>
    <cellStyle name="Percent 4 17 6 4" xfId="36788" xr:uid="{1D0AA508-07D8-4035-B512-6B1DB7AB714C}"/>
    <cellStyle name="Percent 4 17 6 5" xfId="36783" xr:uid="{9D27C2D7-0DB1-4171-A2D0-A6996C5A1839}"/>
    <cellStyle name="Percent 4 17 7" xfId="15140" xr:uid="{ABEA158A-387E-4344-AD20-44F1E49C64AF}"/>
    <cellStyle name="Percent 4 17 7 2" xfId="36790" xr:uid="{211179F1-65F3-4836-9E32-F58B5B15C9BF}"/>
    <cellStyle name="Percent 4 17 7 3" xfId="36789" xr:uid="{4E73BA43-4A8E-45D6-B20E-D0BE79F2FA60}"/>
    <cellStyle name="Percent 4 17 8" xfId="15649" xr:uid="{950621A3-DCAE-4847-A85A-E902CEF33D2C}"/>
    <cellStyle name="Percent 4 17 8 2" xfId="36792" xr:uid="{F1219870-93F3-4217-B847-B1E4AD49A21E}"/>
    <cellStyle name="Percent 4 17 8 3" xfId="36791" xr:uid="{CB8ED8C4-BEA8-41FA-A225-1174CC68C7FA}"/>
    <cellStyle name="Percent 4 17 9" xfId="11995" xr:uid="{49A30CC4-7811-451A-8045-EFC98F657DCF}"/>
    <cellStyle name="Percent 4 17 9 2" xfId="36794" xr:uid="{7F9F162C-C17C-4F10-80A1-9C3B12D07A39}"/>
    <cellStyle name="Percent 4 17 9 3" xfId="36793" xr:uid="{44C3D33D-BBFE-4E20-9561-4BF716F2385D}"/>
    <cellStyle name="Percent 4 18" xfId="7024" xr:uid="{DF4D112B-075A-45C9-92DB-131E313B4A92}"/>
    <cellStyle name="Percent 4 18 10" xfId="36796" xr:uid="{9088A2C7-3E93-49A6-93E5-86D73139A0DA}"/>
    <cellStyle name="Percent 4 18 11" xfId="36797" xr:uid="{CCFDC606-2151-4106-A891-15DA8311FB40}"/>
    <cellStyle name="Percent 4 18 12" xfId="36795" xr:uid="{166BFB3E-B4EC-4A3B-B3DA-BBAF93408487}"/>
    <cellStyle name="Percent 4 18 2" xfId="11997" xr:uid="{C743C070-701A-479E-A786-687C6B91F963}"/>
    <cellStyle name="Percent 4 18 2 2" xfId="19047" xr:uid="{6F7A08C9-B28F-4262-98D1-2F3E1A6C6C19}"/>
    <cellStyle name="Percent 4 18 2 2 2" xfId="36800" xr:uid="{3756C3DD-4F1E-4827-B843-BB448E135EC7}"/>
    <cellStyle name="Percent 4 18 2 2 3" xfId="36799" xr:uid="{BDA28D8A-DD46-4EF0-8E63-130FDF6FE26F}"/>
    <cellStyle name="Percent 4 18 2 3" xfId="36801" xr:uid="{AAA83138-896B-48FA-B1CF-EDE21D907972}"/>
    <cellStyle name="Percent 4 18 2 3 2" xfId="36802" xr:uid="{CDD01C4C-29CA-48FE-B303-FF2E2EA827C8}"/>
    <cellStyle name="Percent 4 18 2 4" xfId="36803" xr:uid="{209877CA-D000-48BB-98C8-55A238EAC0A3}"/>
    <cellStyle name="Percent 4 18 2 5" xfId="36804" xr:uid="{26812720-64A4-465A-AA0B-9F66505ECF3E}"/>
    <cellStyle name="Percent 4 18 2 6" xfId="36798" xr:uid="{4F1CB494-E3BD-4040-827A-F2B353B12F51}"/>
    <cellStyle name="Percent 4 18 3" xfId="13613" xr:uid="{33C8427A-AA6B-4960-BD77-1AB512A90632}"/>
    <cellStyle name="Percent 4 18 3 2" xfId="36806" xr:uid="{8167471A-0B58-4FDA-AC9F-A7D956115444}"/>
    <cellStyle name="Percent 4 18 3 2 2" xfId="36807" xr:uid="{48647EA3-B766-4EAE-8A42-87D35B5C277A}"/>
    <cellStyle name="Percent 4 18 3 3" xfId="36808" xr:uid="{62F5E6AE-8077-4156-87E3-EBC3B2806BC1}"/>
    <cellStyle name="Percent 4 18 3 3 2" xfId="36809" xr:uid="{F1B047D0-0F80-43F3-8944-837CC9CF38B6}"/>
    <cellStyle name="Percent 4 18 3 4" xfId="36810" xr:uid="{A3CB14CD-1E70-47C4-899B-F2995572D783}"/>
    <cellStyle name="Percent 4 18 3 5" xfId="36805" xr:uid="{0CAE7734-3DA9-45CA-87A7-0EA90369723E}"/>
    <cellStyle name="Percent 4 18 4" xfId="13614" xr:uid="{4A8ECD85-D261-45EB-A1FD-9BA44286D13A}"/>
    <cellStyle name="Percent 4 18 4 2" xfId="36812" xr:uid="{2FCA4A3B-EF97-45F7-A21D-66E5D169EFC0}"/>
    <cellStyle name="Percent 4 18 4 2 2" xfId="36813" xr:uid="{6E2F95B7-A37E-4BD8-959F-3F0124D90EB2}"/>
    <cellStyle name="Percent 4 18 4 3" xfId="36814" xr:uid="{442AEC02-557A-4D39-8A1C-98B37DEB8DA6}"/>
    <cellStyle name="Percent 4 18 4 3 2" xfId="36815" xr:uid="{4A118EC1-BF6D-478C-9B60-35078B8FE89B}"/>
    <cellStyle name="Percent 4 18 4 4" xfId="36816" xr:uid="{B05B9845-ED53-402F-84B1-9615B32F1D1D}"/>
    <cellStyle name="Percent 4 18 4 5" xfId="36811" xr:uid="{FB8A8AC5-5FD4-4F2A-A1C3-26E7C896C72D}"/>
    <cellStyle name="Percent 4 18 5" xfId="13615" xr:uid="{7AFFC854-A3BE-4CD5-A3B8-5449B382AF73}"/>
    <cellStyle name="Percent 4 18 5 2" xfId="36818" xr:uid="{3E3B1937-E568-49D4-9CB1-539E78984031}"/>
    <cellStyle name="Percent 4 18 5 2 2" xfId="36819" xr:uid="{EB88A35C-E25A-43A2-8A61-48B0A3E572AB}"/>
    <cellStyle name="Percent 4 18 5 3" xfId="36820" xr:uid="{C59686ED-DC80-4957-B3A5-5F458FA75285}"/>
    <cellStyle name="Percent 4 18 5 3 2" xfId="36821" xr:uid="{24703083-6910-451E-A038-DC826B69FB5F}"/>
    <cellStyle name="Percent 4 18 5 4" xfId="36822" xr:uid="{8B2B3CFA-E1CF-49A1-810C-3C556B245991}"/>
    <cellStyle name="Percent 4 18 5 4 2" xfId="36823" xr:uid="{7590DBB5-EF52-4B8E-A129-9A890803E722}"/>
    <cellStyle name="Percent 4 18 5 5" xfId="36824" xr:uid="{9BBFCAFE-B409-43A6-B2B2-B0EA19453759}"/>
    <cellStyle name="Percent 4 18 5 6" xfId="36817" xr:uid="{BA8C257B-F459-40B5-9F7E-763F015EB86C}"/>
    <cellStyle name="Percent 4 18 6" xfId="13616" xr:uid="{DDB2B5D4-5C63-4937-9017-D960FB5C5030}"/>
    <cellStyle name="Percent 4 18 6 2" xfId="36826" xr:uid="{0746BA9B-B8DA-44FC-B14D-809C4B1074B4}"/>
    <cellStyle name="Percent 4 18 6 2 2" xfId="36827" xr:uid="{E962107E-5128-4C46-85D4-49C06C1A8BCA}"/>
    <cellStyle name="Percent 4 18 6 3" xfId="36828" xr:uid="{D5130734-9A74-4966-84E2-B5A7180442EB}"/>
    <cellStyle name="Percent 4 18 6 3 2" xfId="36829" xr:uid="{A48524B1-6BAF-45B0-829A-AA0026E70B58}"/>
    <cellStyle name="Percent 4 18 6 4" xfId="36830" xr:uid="{B50002A2-618A-431A-8427-2FE687206AD5}"/>
    <cellStyle name="Percent 4 18 6 5" xfId="36825" xr:uid="{B964FBEA-FFBE-4BCC-916A-938DBFD11FF1}"/>
    <cellStyle name="Percent 4 18 7" xfId="15964" xr:uid="{EF6BCC5B-81C8-4CCE-B49C-E4061BF0CF3E}"/>
    <cellStyle name="Percent 4 18 7 2" xfId="36832" xr:uid="{76818B9D-D032-4964-8FF2-101E048E9E6E}"/>
    <cellStyle name="Percent 4 18 7 3" xfId="36831" xr:uid="{9E864C95-0A87-4CBF-BC04-3F45324AE1BD}"/>
    <cellStyle name="Percent 4 18 8" xfId="15553" xr:uid="{99E2E6D2-40CB-4D84-9546-78F66D66FD7F}"/>
    <cellStyle name="Percent 4 18 8 2" xfId="36834" xr:uid="{E6D47906-785B-42EE-9D41-7340C53DD0DA}"/>
    <cellStyle name="Percent 4 18 8 3" xfId="36833" xr:uid="{D73873FA-38E9-4BEF-A8D3-1BC6F8E938D1}"/>
    <cellStyle name="Percent 4 18 9" xfId="11996" xr:uid="{ECFB3DA0-C945-4C41-9DC9-A317A31A8E4A}"/>
    <cellStyle name="Percent 4 18 9 2" xfId="36836" xr:uid="{20D52C73-D045-4BE4-9B85-861D425CCE06}"/>
    <cellStyle name="Percent 4 18 9 3" xfId="36835" xr:uid="{96043FEF-0958-4188-898C-F63B915B6564}"/>
    <cellStyle name="Percent 4 19" xfId="7025" xr:uid="{46E25971-CDE6-4DEE-9D5D-4C347DF9DEB3}"/>
    <cellStyle name="Percent 4 19 10" xfId="36838" xr:uid="{EFBD40D0-46AD-424D-BE58-A1E683A95FE5}"/>
    <cellStyle name="Percent 4 19 11" xfId="36839" xr:uid="{A958491C-EFA3-4986-BB63-6A7ECF266A85}"/>
    <cellStyle name="Percent 4 19 12" xfId="36837" xr:uid="{4DF59A4A-BF0B-4833-A24F-6689F8E6D275}"/>
    <cellStyle name="Percent 4 19 2" xfId="13617" xr:uid="{FF102C63-9C1E-45CE-B13F-33C0A814436A}"/>
    <cellStyle name="Percent 4 19 2 2" xfId="36841" xr:uid="{FBA62A0B-4390-43EE-AE64-C6E91E978C29}"/>
    <cellStyle name="Percent 4 19 2 2 2" xfId="36842" xr:uid="{D75CA09A-A5B1-44F0-BF39-30DD04489521}"/>
    <cellStyle name="Percent 4 19 2 3" xfId="36843" xr:uid="{033B0B22-11FF-4021-89F6-7C416AFD7A30}"/>
    <cellStyle name="Percent 4 19 2 3 2" xfId="36844" xr:uid="{C284422F-5DCF-4B3D-AE30-F2B88FE7EF43}"/>
    <cellStyle name="Percent 4 19 2 4" xfId="36845" xr:uid="{0DB70B67-C47D-4C1E-A162-3AEB5ED0D43C}"/>
    <cellStyle name="Percent 4 19 2 5" xfId="36846" xr:uid="{8598420B-5ACE-4A67-99A1-E6640653C77A}"/>
    <cellStyle name="Percent 4 19 2 6" xfId="36840" xr:uid="{6BE5F8CB-05A6-4B3F-9508-3A02D7329467}"/>
    <cellStyle name="Percent 4 19 3" xfId="13618" xr:uid="{DDBDB245-A970-4A2B-84A5-DFEFE0AA7098}"/>
    <cellStyle name="Percent 4 19 3 2" xfId="36848" xr:uid="{1F1BD3E7-9D8D-46B5-87F8-EF70AEA81418}"/>
    <cellStyle name="Percent 4 19 3 2 2" xfId="36849" xr:uid="{175B3F07-89F8-43E4-B11A-F34ACF45989D}"/>
    <cellStyle name="Percent 4 19 3 3" xfId="36850" xr:uid="{8A63365B-197A-4603-B034-122C7307F3B6}"/>
    <cellStyle name="Percent 4 19 3 3 2" xfId="36851" xr:uid="{167850B4-87E2-4CD6-AA2C-743156B02705}"/>
    <cellStyle name="Percent 4 19 3 4" xfId="36852" xr:uid="{8ADCF3F3-4254-4358-8F49-F1233096CED7}"/>
    <cellStyle name="Percent 4 19 3 5" xfId="36847" xr:uid="{6CBFA5CA-6FD2-499B-865B-237D8F5E8BC3}"/>
    <cellStyle name="Percent 4 19 4" xfId="13619" xr:uid="{58BCAB14-0797-418A-85B7-B9321CAC2E4B}"/>
    <cellStyle name="Percent 4 19 4 2" xfId="36854" xr:uid="{6B93F17F-E73E-4594-B30A-AD2DA78028A8}"/>
    <cellStyle name="Percent 4 19 4 2 2" xfId="36855" xr:uid="{D2D33B26-F409-4F31-9B46-12CAAD4F0C5A}"/>
    <cellStyle name="Percent 4 19 4 3" xfId="36856" xr:uid="{BC608B80-70D3-474E-A084-30E497124279}"/>
    <cellStyle name="Percent 4 19 4 3 2" xfId="36857" xr:uid="{39DD1389-5EF8-4217-9B9C-D122422F5F4E}"/>
    <cellStyle name="Percent 4 19 4 4" xfId="36858" xr:uid="{D73B46F2-1C2E-4169-8478-5E605B8D78E8}"/>
    <cellStyle name="Percent 4 19 4 5" xfId="36853" xr:uid="{3C67ECDB-7ADD-47BA-BDAA-A62DD848BB03}"/>
    <cellStyle name="Percent 4 19 5" xfId="13620" xr:uid="{CBFD43AA-CBA7-49BD-B2C6-83E7FE8F7C5E}"/>
    <cellStyle name="Percent 4 19 5 2" xfId="36860" xr:uid="{8BDDE596-15B8-48DD-BBD1-602B623F1DD0}"/>
    <cellStyle name="Percent 4 19 5 2 2" xfId="36861" xr:uid="{3B959D69-B8AF-446C-B503-21F19DA51539}"/>
    <cellStyle name="Percent 4 19 5 3" xfId="36862" xr:uid="{8F49801A-2F47-44F7-A2BC-6D6A9625CA47}"/>
    <cellStyle name="Percent 4 19 5 3 2" xfId="36863" xr:uid="{9E50C380-1E0A-4881-ACB1-4FE6245061E2}"/>
    <cellStyle name="Percent 4 19 5 4" xfId="36864" xr:uid="{8DC841D5-1DAF-4476-A760-D7F319C7FD03}"/>
    <cellStyle name="Percent 4 19 5 4 2" xfId="36865" xr:uid="{A3B5FFF6-0441-40FF-B039-80033A156CE4}"/>
    <cellStyle name="Percent 4 19 5 5" xfId="36866" xr:uid="{FB157EE3-E6FC-4241-83F9-E45D09F18DD5}"/>
    <cellStyle name="Percent 4 19 5 6" xfId="36859" xr:uid="{18903C40-A1EF-4907-ACFF-64A826FEB7E9}"/>
    <cellStyle name="Percent 4 19 6" xfId="13621" xr:uid="{447C2681-E8F1-4E90-B403-FE2A7E97B190}"/>
    <cellStyle name="Percent 4 19 6 2" xfId="36868" xr:uid="{03C52EA1-756E-47C1-8CCF-9584BE2C941A}"/>
    <cellStyle name="Percent 4 19 6 2 2" xfId="36869" xr:uid="{34B4419A-70D3-424F-AC6F-096856B71DCF}"/>
    <cellStyle name="Percent 4 19 6 3" xfId="36870" xr:uid="{DA96E5D9-25D3-4F6C-8C8D-01C353EC310B}"/>
    <cellStyle name="Percent 4 19 6 3 2" xfId="36871" xr:uid="{7FA17C0E-1372-4CAA-9855-FCFC9867147D}"/>
    <cellStyle name="Percent 4 19 6 4" xfId="36872" xr:uid="{7628BDE5-816F-4AAD-933F-2E11E96D0B80}"/>
    <cellStyle name="Percent 4 19 6 5" xfId="36867" xr:uid="{A03A7033-D5A4-415F-8E4D-0C84A991071B}"/>
    <cellStyle name="Percent 4 19 7" xfId="15965" xr:uid="{B1EBA03B-AC1F-4AD9-AC79-A95759376B99}"/>
    <cellStyle name="Percent 4 19 7 2" xfId="36874" xr:uid="{DB17CFCD-39CF-435F-8C2A-689303D8B287}"/>
    <cellStyle name="Percent 4 19 7 3" xfId="36873" xr:uid="{8ED2A1CE-D308-4A86-9B66-6F68DA2FBD6C}"/>
    <cellStyle name="Percent 4 19 8" xfId="19576" xr:uid="{A8F89B3A-896D-49A5-8709-4FB7BF01E685}"/>
    <cellStyle name="Percent 4 19 8 2" xfId="36876" xr:uid="{12034ABF-A390-4283-89EF-B32741E4082E}"/>
    <cellStyle name="Percent 4 19 8 3" xfId="36875" xr:uid="{BE0C39A8-FDD5-4B06-A171-1E9110D63C60}"/>
    <cellStyle name="Percent 4 19 9" xfId="11998" xr:uid="{6DCEE042-FA37-41C1-BC4F-B485E46C9877}"/>
    <cellStyle name="Percent 4 19 9 2" xfId="36878" xr:uid="{7798F1A9-515A-4E0A-84A9-857FBC9CD121}"/>
    <cellStyle name="Percent 4 19 9 3" xfId="36877" xr:uid="{FE8EFB2E-2293-4EA2-A65B-E1175EE758EF}"/>
    <cellStyle name="Percent 4 2" xfId="203" xr:uid="{AEB806C9-893E-498E-BB30-945134000B12}"/>
    <cellStyle name="Percent 4 2 10" xfId="1767" xr:uid="{EAC4EE23-E666-410D-A148-09EDE588653D}"/>
    <cellStyle name="Percent 4 2 10 2" xfId="13622" xr:uid="{601E0FAB-022E-47F8-BCFA-738484E1C849}"/>
    <cellStyle name="Percent 4 2 10 2 2" xfId="36882" xr:uid="{47E6DDF7-D381-4F32-94C1-9B9820BE810D}"/>
    <cellStyle name="Percent 4 2 10 2 3" xfId="36881" xr:uid="{59524C71-50F8-4BB7-B460-08B0D9117289}"/>
    <cellStyle name="Percent 4 2 10 3" xfId="36883" xr:uid="{68D7A154-D136-417F-9FA5-AF10C430CD5F}"/>
    <cellStyle name="Percent 4 2 10 3 2" xfId="36884" xr:uid="{2C92ECF2-4BE6-41FC-BF6B-2192FC518934}"/>
    <cellStyle name="Percent 4 2 10 4" xfId="36885" xr:uid="{49F36F83-7834-4AAC-9AFE-CEA3847A6556}"/>
    <cellStyle name="Percent 4 2 10 5" xfId="36880" xr:uid="{654EF4C2-F7EC-4EBB-A2B7-14E5F455DACC}"/>
    <cellStyle name="Percent 4 2 11" xfId="13623" xr:uid="{BF3AF761-7AB6-4743-B561-FA403FF34BED}"/>
    <cellStyle name="Percent 4 2 11 2" xfId="36887" xr:uid="{A625CE1C-AB28-4AE2-944E-BDD2E6F5260C}"/>
    <cellStyle name="Percent 4 2 11 2 2" xfId="36888" xr:uid="{402F9526-A76E-401B-A1C0-6F0370363908}"/>
    <cellStyle name="Percent 4 2 11 3" xfId="36889" xr:uid="{6D75B775-A736-446D-AC18-22F484CF5735}"/>
    <cellStyle name="Percent 4 2 11 3 2" xfId="36890" xr:uid="{27A9C5B4-F693-46F5-B62F-54DCC2E51DC1}"/>
    <cellStyle name="Percent 4 2 11 4" xfId="36891" xr:uid="{EA098AD9-F4E6-433C-9681-120148174563}"/>
    <cellStyle name="Percent 4 2 11 5" xfId="36886" xr:uid="{F8BD96CF-4E26-4FD5-B246-0F0251DD3294}"/>
    <cellStyle name="Percent 4 2 12" xfId="13624" xr:uid="{A06E0260-7C63-4C3B-B016-3EB2246A3D2D}"/>
    <cellStyle name="Percent 4 2 12 2" xfId="36893" xr:uid="{9B059E21-D77E-4003-8A59-B51DEFAEE108}"/>
    <cellStyle name="Percent 4 2 12 2 2" xfId="36894" xr:uid="{C9B347FF-1FD4-4ECD-B676-287CFFEC9755}"/>
    <cellStyle name="Percent 4 2 12 3" xfId="36895" xr:uid="{2D49E9A9-4B1F-4146-9105-779969CF1C77}"/>
    <cellStyle name="Percent 4 2 12 3 2" xfId="36896" xr:uid="{5A42F40A-EF02-4711-9504-B4BB8B160C67}"/>
    <cellStyle name="Percent 4 2 12 4" xfId="36897" xr:uid="{29CF297C-89AC-4E70-A760-CBB852026D68}"/>
    <cellStyle name="Percent 4 2 12 4 2" xfId="36898" xr:uid="{39B90438-E475-41EC-9226-0E58093489CD}"/>
    <cellStyle name="Percent 4 2 12 5" xfId="36899" xr:uid="{455B1E72-8994-46AC-AAC4-3645F8A1FFA0}"/>
    <cellStyle name="Percent 4 2 12 6" xfId="36892" xr:uid="{A4F42948-9EF8-461C-940E-049DD15679F9}"/>
    <cellStyle name="Percent 4 2 13" xfId="13625" xr:uid="{1E9D1233-34B2-4673-ADDF-4BEDE9E13BD6}"/>
    <cellStyle name="Percent 4 2 13 2" xfId="36901" xr:uid="{BA374409-3A24-4948-9B13-C10AA88827C6}"/>
    <cellStyle name="Percent 4 2 13 2 2" xfId="36902" xr:uid="{22FE9503-5739-4561-B91C-090E6B21122A}"/>
    <cellStyle name="Percent 4 2 13 3" xfId="36903" xr:uid="{C7AD8AD9-A2FA-4EB7-B889-FD36940EFE73}"/>
    <cellStyle name="Percent 4 2 13 3 2" xfId="36904" xr:uid="{32E16A58-B8B2-416B-84CE-89F719AE9445}"/>
    <cellStyle name="Percent 4 2 13 4" xfId="36905" xr:uid="{BCA169D2-95D7-4DD1-90EC-49DBBB67CC81}"/>
    <cellStyle name="Percent 4 2 13 5" xfId="36900" xr:uid="{36BFC533-CF0B-4084-AC49-C5093EDF18BB}"/>
    <cellStyle name="Percent 4 2 14" xfId="15141" xr:uid="{D5AD0414-991C-4F3F-BDCB-6CC25F377015}"/>
    <cellStyle name="Percent 4 2 14 2" xfId="36907" xr:uid="{AA3F0968-7588-4794-96E4-5171A872D128}"/>
    <cellStyle name="Percent 4 2 14 3" xfId="36906" xr:uid="{B986E592-C8A0-409C-AAB2-99AF86F9A572}"/>
    <cellStyle name="Percent 4 2 15" xfId="16361" xr:uid="{637BAEB8-DF11-438B-BB51-F0906501064E}"/>
    <cellStyle name="Percent 4 2 15 2" xfId="36909" xr:uid="{8358B7F4-3F13-4E41-9566-867EB4611225}"/>
    <cellStyle name="Percent 4 2 15 3" xfId="36908" xr:uid="{C1FEDFA1-FCD7-491B-B02A-48C77A9C9593}"/>
    <cellStyle name="Percent 4 2 16" xfId="11999" xr:uid="{3A13A7D3-D7C7-4583-958E-6F4808315278}"/>
    <cellStyle name="Percent 4 2 16 2" xfId="36911" xr:uid="{F25ACBDC-AA1E-4654-AC22-437E83CFAAA6}"/>
    <cellStyle name="Percent 4 2 16 3" xfId="36910" xr:uid="{F14777C6-3061-498C-9A6D-4B21E517B77E}"/>
    <cellStyle name="Percent 4 2 17" xfId="36912" xr:uid="{DD9FEBF4-33EE-4B7B-AABF-C90587277191}"/>
    <cellStyle name="Percent 4 2 18" xfId="36913" xr:uid="{8F7E3255-91C8-43AC-9429-35A5861C6AD1}"/>
    <cellStyle name="Percent 4 2 19" xfId="36879" xr:uid="{13CCA909-042A-4E27-8C08-B38878E4C7B6}"/>
    <cellStyle name="Percent 4 2 2" xfId="204" xr:uid="{AF2E36D8-84E8-431D-9329-E047EE9E613C}"/>
    <cellStyle name="Percent 4 2 2 10" xfId="36915" xr:uid="{90760655-5E56-4293-9658-F745FDFBC86A}"/>
    <cellStyle name="Percent 4 2 2 11" xfId="36914" xr:uid="{B688BB08-C3C5-4897-8905-AF3CA26A6276}"/>
    <cellStyle name="Percent 4 2 2 12" xfId="29700" xr:uid="{17F1C7CB-C3FB-46D6-8DC7-B53297A657D8}"/>
    <cellStyle name="Percent 4 2 2 2" xfId="2888" xr:uid="{857E655B-93F5-4FCD-9982-3B5043515C93}"/>
    <cellStyle name="Percent 4 2 2 2 2" xfId="13626" xr:uid="{30150CBC-C62E-4BE5-AE5C-3499B0639126}"/>
    <cellStyle name="Percent 4 2 2 2 2 2" xfId="36918" xr:uid="{D7B5F04B-65E1-44D2-8464-8F2C5B7247B9}"/>
    <cellStyle name="Percent 4 2 2 2 2 3" xfId="36917" xr:uid="{7D104B45-DA8A-4871-A233-29C20E5F7BF3}"/>
    <cellStyle name="Percent 4 2 2 2 3" xfId="36919" xr:uid="{6AAFB92D-3E31-41A1-9F32-62444F003966}"/>
    <cellStyle name="Percent 4 2 2 2 3 2" xfId="36920" xr:uid="{C068A049-B1DA-40F9-93E9-795E4D10FC5D}"/>
    <cellStyle name="Percent 4 2 2 2 4" xfId="36921" xr:uid="{26FC83C5-F570-4513-8825-6F2EAF98E431}"/>
    <cellStyle name="Percent 4 2 2 2 5" xfId="36922" xr:uid="{DEF34CC7-79C5-4585-90D5-ACAA33DFFB91}"/>
    <cellStyle name="Percent 4 2 2 2 6" xfId="36916" xr:uid="{9F810FCD-0B97-45FC-ADFF-71A7488269C6}"/>
    <cellStyle name="Percent 4 2 2 3" xfId="1768" xr:uid="{70922B27-BB89-47CD-B592-98D7F5FC119E}"/>
    <cellStyle name="Percent 4 2 2 3 2" xfId="13627" xr:uid="{0E60EE63-1018-4851-94F3-700083339E76}"/>
    <cellStyle name="Percent 4 2 2 3 2 2" xfId="36925" xr:uid="{77ECC937-AA93-4E57-817D-5DA9D388AA77}"/>
    <cellStyle name="Percent 4 2 2 3 2 3" xfId="36924" xr:uid="{14AE642B-7134-4C5B-9BE1-25A4FB0F9216}"/>
    <cellStyle name="Percent 4 2 2 3 3" xfId="36926" xr:uid="{B4D00904-B25D-4F91-B564-B5AA6295C3D4}"/>
    <cellStyle name="Percent 4 2 2 3 3 2" xfId="36927" xr:uid="{553F74C8-651F-4C0D-B6E2-3E1CE4F833E2}"/>
    <cellStyle name="Percent 4 2 2 3 4" xfId="36928" xr:uid="{FC231F36-5D86-4D7D-B9D3-6BFDDEF0499B}"/>
    <cellStyle name="Percent 4 2 2 3 5" xfId="36923" xr:uid="{810C431D-D8E2-4353-95A8-0AC7547448A6}"/>
    <cellStyle name="Percent 4 2 2 4" xfId="13628" xr:uid="{E134B861-BB36-4948-9EDC-11BDD3B28C42}"/>
    <cellStyle name="Percent 4 2 2 4 2" xfId="36930" xr:uid="{E698C238-F22E-4C80-B236-03B4D91FFC34}"/>
    <cellStyle name="Percent 4 2 2 4 2 2" xfId="36931" xr:uid="{CDE016F9-0A12-4503-B376-2871CF750FB4}"/>
    <cellStyle name="Percent 4 2 2 4 3" xfId="36932" xr:uid="{B4A812C2-A1E5-4FBC-8430-67D9FF55DBBC}"/>
    <cellStyle name="Percent 4 2 2 4 3 2" xfId="36933" xr:uid="{8366CBE3-C3A2-4170-9FCF-5AB00B5BFA04}"/>
    <cellStyle name="Percent 4 2 2 4 4" xfId="36934" xr:uid="{413E456B-BBFA-4AE2-9E3F-B919B1AADCB2}"/>
    <cellStyle name="Percent 4 2 2 4 4 2" xfId="36935" xr:uid="{B6CD22B9-F74F-4011-B408-B1FD7C423CA8}"/>
    <cellStyle name="Percent 4 2 2 4 5" xfId="36936" xr:uid="{0FD409AA-DBD5-4E3E-B518-13BDF9E38785}"/>
    <cellStyle name="Percent 4 2 2 4 6" xfId="36929" xr:uid="{02AA6000-9E9A-4B67-94A1-108313AD1E29}"/>
    <cellStyle name="Percent 4 2 2 5" xfId="13629" xr:uid="{81E3B062-EB47-41BB-93CF-326000369EBD}"/>
    <cellStyle name="Percent 4 2 2 5 2" xfId="36938" xr:uid="{9457070E-477C-40B9-9382-6CE122FC8615}"/>
    <cellStyle name="Percent 4 2 2 5 2 2" xfId="36939" xr:uid="{744A6E92-EBDC-40D4-8061-D7F2EDABE0A1}"/>
    <cellStyle name="Percent 4 2 2 5 3" xfId="36940" xr:uid="{312789D9-FC8E-4A24-AF99-3BC6727DDC28}"/>
    <cellStyle name="Percent 4 2 2 5 3 2" xfId="36941" xr:uid="{A1637BDE-59D0-48AA-9CFF-D3A9D873753F}"/>
    <cellStyle name="Percent 4 2 2 5 4" xfId="36942" xr:uid="{E6120529-3414-4ACD-843C-03B5ECD66E88}"/>
    <cellStyle name="Percent 4 2 2 5 5" xfId="36937" xr:uid="{6AF5A1BF-B79E-4540-92EA-195EB0C32907}"/>
    <cellStyle name="Percent 4 2 2 6" xfId="15142" xr:uid="{328DF47E-B7D4-4C0A-A68F-5ACF283EDA50}"/>
    <cellStyle name="Percent 4 2 2 6 2" xfId="36944" xr:uid="{73BDEC07-616A-4344-A967-01DA88B43225}"/>
    <cellStyle name="Percent 4 2 2 6 3" xfId="36943" xr:uid="{802B7277-9ACB-498C-866E-67FD7CB63A4E}"/>
    <cellStyle name="Percent 4 2 2 7" xfId="19468" xr:uid="{667F7478-F466-4BB4-BF94-BC563C253785}"/>
    <cellStyle name="Percent 4 2 2 7 2" xfId="36946" xr:uid="{0597503E-18C8-40C7-A35A-D673A93D900A}"/>
    <cellStyle name="Percent 4 2 2 7 3" xfId="36945" xr:uid="{D5182E67-08C6-405B-9F2C-6D6A4F8A40C1}"/>
    <cellStyle name="Percent 4 2 2 8" xfId="12000" xr:uid="{F198BF5D-4E0C-493D-8F6C-E45C22AABDC3}"/>
    <cellStyle name="Percent 4 2 2 8 2" xfId="36948" xr:uid="{8587F0AA-B63B-4ADD-8DBA-98A3E9DC840F}"/>
    <cellStyle name="Percent 4 2 2 8 3" xfId="36947" xr:uid="{C63E5B24-8CCC-4AA1-BF48-D89C705C826D}"/>
    <cellStyle name="Percent 4 2 2 9" xfId="36949" xr:uid="{889ECFE8-2AFB-4295-97E4-C68B75D4F6A3}"/>
    <cellStyle name="Percent 4 2 20" xfId="29699" xr:uid="{803A944B-C3E3-451F-BA88-8B2D46FD2F9C}"/>
    <cellStyle name="Percent 4 2 3" xfId="1769" xr:uid="{967C0786-9E16-425D-952A-811ADFA40F46}"/>
    <cellStyle name="Percent 4 2 3 10" xfId="36951" xr:uid="{A3A28A97-5DE2-4891-B8A2-713D341451F7}"/>
    <cellStyle name="Percent 4 2 3 11" xfId="36950" xr:uid="{E6D9F5F8-1634-4FBF-B8DB-C2140D9B6608}"/>
    <cellStyle name="Percent 4 2 3 2" xfId="2889" xr:uid="{ACFB4E3C-8F86-4945-B86F-D7D18DC624FD}"/>
    <cellStyle name="Percent 4 2 3 2 2" xfId="13630" xr:uid="{C8934A9C-5F0A-42C5-BA84-D8D721FF695F}"/>
    <cellStyle name="Percent 4 2 3 2 2 2" xfId="36954" xr:uid="{20C7BCC6-DF01-49F6-A29B-2B3DCAB9A86C}"/>
    <cellStyle name="Percent 4 2 3 2 2 3" xfId="36953" xr:uid="{967F79E3-079F-4510-937C-D7A53C32FAFE}"/>
    <cellStyle name="Percent 4 2 3 2 3" xfId="36955" xr:uid="{EE9145F7-E16C-47A0-BC94-1B0C5925562A}"/>
    <cellStyle name="Percent 4 2 3 2 3 2" xfId="36956" xr:uid="{953DEFAC-CB23-4AE1-974E-86A4A037CE83}"/>
    <cellStyle name="Percent 4 2 3 2 4" xfId="36957" xr:uid="{F8763C06-D551-4A42-A0BC-F9E634DF116D}"/>
    <cellStyle name="Percent 4 2 3 2 5" xfId="36958" xr:uid="{30ED4876-6957-45E7-805B-F55F5B8713DD}"/>
    <cellStyle name="Percent 4 2 3 2 6" xfId="36952" xr:uid="{ACE3DB56-D4F3-478B-89C5-877A3ECEBB97}"/>
    <cellStyle name="Percent 4 2 3 3" xfId="13631" xr:uid="{7395C74C-3195-491C-89FB-3E4B41C3CCC3}"/>
    <cellStyle name="Percent 4 2 3 3 2" xfId="36960" xr:uid="{9241A217-7077-4FC3-A7BB-75E6EAA97298}"/>
    <cellStyle name="Percent 4 2 3 3 2 2" xfId="36961" xr:uid="{6D539FFB-055F-4F28-B7B3-A8DCC7A626A4}"/>
    <cellStyle name="Percent 4 2 3 3 3" xfId="36962" xr:uid="{BD62DE6A-D6CD-41D4-9D4E-1B72601E1801}"/>
    <cellStyle name="Percent 4 2 3 3 3 2" xfId="36963" xr:uid="{369532DA-D605-49F9-A2FF-183952466A19}"/>
    <cellStyle name="Percent 4 2 3 3 4" xfId="36964" xr:uid="{D502C479-BB41-4EB2-A6CE-B8CC748C3C58}"/>
    <cellStyle name="Percent 4 2 3 3 5" xfId="36959" xr:uid="{CA5787B8-5F47-4985-8350-5750D5343866}"/>
    <cellStyle name="Percent 4 2 3 4" xfId="13632" xr:uid="{F24E716E-9160-4780-AD70-FB7700547036}"/>
    <cellStyle name="Percent 4 2 3 4 2" xfId="36966" xr:uid="{FCCB7F85-FF42-426D-BABD-FF8C14DF596D}"/>
    <cellStyle name="Percent 4 2 3 4 2 2" xfId="36967" xr:uid="{1A7DF257-80B5-4465-8D68-5C1833FBC7DE}"/>
    <cellStyle name="Percent 4 2 3 4 3" xfId="36968" xr:uid="{6A50147F-1C7D-496A-97B8-45551CF7165B}"/>
    <cellStyle name="Percent 4 2 3 4 3 2" xfId="36969" xr:uid="{134A4714-923A-42B9-A47A-55EFD63A0B50}"/>
    <cellStyle name="Percent 4 2 3 4 4" xfId="36970" xr:uid="{4763D65F-D7C0-4F6E-8553-9940336C1E66}"/>
    <cellStyle name="Percent 4 2 3 4 4 2" xfId="36971" xr:uid="{E7AE0286-B503-4607-B06F-8C99B22D1EE6}"/>
    <cellStyle name="Percent 4 2 3 4 5" xfId="36972" xr:uid="{320541EF-F925-43D3-B760-4F9F64047F7D}"/>
    <cellStyle name="Percent 4 2 3 4 6" xfId="36965" xr:uid="{5CC694D5-03E4-425E-B1D0-97602B60FC3B}"/>
    <cellStyle name="Percent 4 2 3 5" xfId="13633" xr:uid="{87CD1A65-7673-4CAF-9346-AB154016ED6A}"/>
    <cellStyle name="Percent 4 2 3 5 2" xfId="36974" xr:uid="{6B98977E-7E89-4F1C-A7BF-DED67D160D09}"/>
    <cellStyle name="Percent 4 2 3 5 2 2" xfId="36975" xr:uid="{336A5B6A-F099-41B5-B08E-09AA099EA875}"/>
    <cellStyle name="Percent 4 2 3 5 3" xfId="36976" xr:uid="{BBAF6D6A-2E61-4888-8129-B412824DA261}"/>
    <cellStyle name="Percent 4 2 3 5 3 2" xfId="36977" xr:uid="{146177B7-1BD3-4F55-90C8-BEA59FA354F2}"/>
    <cellStyle name="Percent 4 2 3 5 4" xfId="36978" xr:uid="{09FADB8C-D8B2-4475-BCBC-15CFD73BF8F8}"/>
    <cellStyle name="Percent 4 2 3 5 5" xfId="36973" xr:uid="{BB8631DF-F908-4A6B-B4B4-D98876F7590B}"/>
    <cellStyle name="Percent 4 2 3 6" xfId="15143" xr:uid="{EF9CE62E-8777-4455-82FB-E16F04E26751}"/>
    <cellStyle name="Percent 4 2 3 6 2" xfId="36980" xr:uid="{F5CA6E40-5DAF-43EA-A9CF-AC5B1B7356E2}"/>
    <cellStyle name="Percent 4 2 3 6 3" xfId="36979" xr:uid="{EF4DA7F6-1BC0-4AC4-9DF9-8516CE485819}"/>
    <cellStyle name="Percent 4 2 3 7" xfId="19280" xr:uid="{FACEEE29-9A65-45FE-9341-96212FE33D17}"/>
    <cellStyle name="Percent 4 2 3 7 2" xfId="36982" xr:uid="{56FEAF23-D8C5-4EDB-8DAA-FA0C3C676D9D}"/>
    <cellStyle name="Percent 4 2 3 7 3" xfId="36981" xr:uid="{E252E961-AD8B-4BCA-8BB4-9DE9EC8815EA}"/>
    <cellStyle name="Percent 4 2 3 8" xfId="12001" xr:uid="{68970105-FFF1-4718-9842-14FE0982CD2E}"/>
    <cellStyle name="Percent 4 2 3 8 2" xfId="36984" xr:uid="{27390D8B-4B7D-4C59-BC4D-4174BD5F47BA}"/>
    <cellStyle name="Percent 4 2 3 8 3" xfId="36983" xr:uid="{6C63E064-6399-40B6-8FBE-5AB32414EC9C}"/>
    <cellStyle name="Percent 4 2 3 9" xfId="36985" xr:uid="{8943FEFD-7B9D-4EA1-87A9-6B1825B8783A}"/>
    <cellStyle name="Percent 4 2 4" xfId="1770" xr:uid="{C774C7DF-EB89-4CDC-A045-8E91F1E5EC72}"/>
    <cellStyle name="Percent 4 2 4 10" xfId="36987" xr:uid="{B43BCA7B-76AF-4E1D-8A5D-509464DD73AF}"/>
    <cellStyle name="Percent 4 2 4 11" xfId="36986" xr:uid="{F2ED6BDB-3A16-4149-8350-FC04D82D95F7}"/>
    <cellStyle name="Percent 4 2 4 2" xfId="2890" xr:uid="{9E4A6151-9D26-4CA2-8DE7-C33141224C06}"/>
    <cellStyle name="Percent 4 2 4 2 2" xfId="15967" xr:uid="{4BB5CEDA-AB02-4095-B695-A00006AE2A7D}"/>
    <cellStyle name="Percent 4 2 4 2 2 2" xfId="36990" xr:uid="{41A6CF57-A1FC-4CAF-A373-DE14E6898E4F}"/>
    <cellStyle name="Percent 4 2 4 2 2 3" xfId="36989" xr:uid="{AAB30C58-5CF3-43EA-AB2A-6FEE07547CE9}"/>
    <cellStyle name="Percent 4 2 4 2 3" xfId="19295" xr:uid="{2B049E67-7979-42BF-9C23-B23CCC55B25B}"/>
    <cellStyle name="Percent 4 2 4 2 3 2" xfId="36992" xr:uid="{527F2F04-7777-42F2-B65B-D484738F6C35}"/>
    <cellStyle name="Percent 4 2 4 2 3 3" xfId="36991" xr:uid="{6E109DB0-8BE1-4ECE-AA76-C411BF101B77}"/>
    <cellStyle name="Percent 4 2 4 2 4" xfId="12003" xr:uid="{9233A412-41BA-4904-9EF7-2CECE0EB147B}"/>
    <cellStyle name="Percent 4 2 4 2 4 2" xfId="36993" xr:uid="{CE57EAD6-75D5-47A0-A7F8-318467FFE9A2}"/>
    <cellStyle name="Percent 4 2 4 2 5" xfId="7027" xr:uid="{7314A4E5-9E00-452A-B314-9B9F7B44245F}"/>
    <cellStyle name="Percent 4 2 4 2 5 2" xfId="36994" xr:uid="{BC407A54-31B2-499B-AB78-F70B4D523D75}"/>
    <cellStyle name="Percent 4 2 4 2 6" xfId="36988" xr:uid="{007DAB25-E49F-4263-BC19-F889BE08954A}"/>
    <cellStyle name="Percent 4 2 4 3" xfId="7878" xr:uid="{D0F647C3-1722-448F-9A04-6BD37DC28BC8}"/>
    <cellStyle name="Percent 4 2 4 3 2" xfId="16747" xr:uid="{CAB02A7D-0C44-456C-8A03-BDBAEC9099CC}"/>
    <cellStyle name="Percent 4 2 4 3 2 2" xfId="36997" xr:uid="{67C6F03E-7BE0-4D2F-A221-F95DF738A1CA}"/>
    <cellStyle name="Percent 4 2 4 3 2 3" xfId="36996" xr:uid="{CC2E8E87-050B-4A64-8378-CBB1F93E93C1}"/>
    <cellStyle name="Percent 4 2 4 3 3" xfId="19257" xr:uid="{D905D08B-4D0A-4952-B9C7-613AC86C20A7}"/>
    <cellStyle name="Percent 4 2 4 3 3 2" xfId="36999" xr:uid="{BA52C272-5104-4866-BF87-751835FDF069}"/>
    <cellStyle name="Percent 4 2 4 3 3 3" xfId="36998" xr:uid="{FBF420F8-B959-49C6-B562-3AC6D031382B}"/>
    <cellStyle name="Percent 4 2 4 3 4" xfId="12004" xr:uid="{6FAE5EAB-5E7F-4879-A42B-DCED8938501F}"/>
    <cellStyle name="Percent 4 2 4 3 4 2" xfId="37000" xr:uid="{670BBA45-CFE3-4172-B17B-58D0AEAE5687}"/>
    <cellStyle name="Percent 4 2 4 3 5" xfId="36995" xr:uid="{16F3F0C1-4DE3-4354-BDC9-D139B13C5443}"/>
    <cellStyle name="Percent 4 2 4 4" xfId="13634" xr:uid="{59B1A535-DAE1-4409-BEA5-F89C5FE3E6F2}"/>
    <cellStyle name="Percent 4 2 4 4 2" xfId="37002" xr:uid="{EDDB8C5E-C238-477A-9A12-E42A1866E71D}"/>
    <cellStyle name="Percent 4 2 4 4 2 2" xfId="37003" xr:uid="{218B2EF4-F07A-4204-95CB-EAC1DB187CB7}"/>
    <cellStyle name="Percent 4 2 4 4 3" xfId="37004" xr:uid="{FBED858B-C499-4669-9524-86CF7C339C41}"/>
    <cellStyle name="Percent 4 2 4 4 3 2" xfId="37005" xr:uid="{B91B3BCB-87C1-4C2A-A0BD-53B035502D18}"/>
    <cellStyle name="Percent 4 2 4 4 4" xfId="37006" xr:uid="{8C55EA7B-6C34-45B5-8FA8-3AD8FD85DB05}"/>
    <cellStyle name="Percent 4 2 4 4 4 2" xfId="37007" xr:uid="{97CF48FC-AC32-42E5-BC6E-785B081A00D9}"/>
    <cellStyle name="Percent 4 2 4 4 5" xfId="37008" xr:uid="{80CDCC6A-F74B-4F19-BF82-322F95A569A5}"/>
    <cellStyle name="Percent 4 2 4 4 6" xfId="37001" xr:uid="{3DC5D267-3D82-4BF4-BADB-568E26A6FFEA}"/>
    <cellStyle name="Percent 4 2 4 5" xfId="13635" xr:uid="{044B0436-A1CC-4150-A3C1-68A699C5F1FD}"/>
    <cellStyle name="Percent 4 2 4 5 2" xfId="37010" xr:uid="{5F8DD4A6-8270-4E54-9101-75708128F68B}"/>
    <cellStyle name="Percent 4 2 4 5 2 2" xfId="37011" xr:uid="{DB989BBD-62D3-4D61-8FD2-3B6901A8997A}"/>
    <cellStyle name="Percent 4 2 4 5 3" xfId="37012" xr:uid="{D7F89720-F8C8-494E-A391-139CBCA88F06}"/>
    <cellStyle name="Percent 4 2 4 5 3 2" xfId="37013" xr:uid="{7437AEDF-244E-4010-847B-41C26171F064}"/>
    <cellStyle name="Percent 4 2 4 5 4" xfId="37014" xr:uid="{8BB2D4E4-2A90-498A-BB6C-77B753C870C1}"/>
    <cellStyle name="Percent 4 2 4 5 5" xfId="37009" xr:uid="{0C03CAC1-08A1-49C0-998B-56D4837877B4}"/>
    <cellStyle name="Percent 4 2 4 6" xfId="15144" xr:uid="{EEDC2763-6C5A-4DE6-9D61-A46EBC714658}"/>
    <cellStyle name="Percent 4 2 4 6 2" xfId="37016" xr:uid="{8340DB80-8842-491B-B95E-D149AD97F25E}"/>
    <cellStyle name="Percent 4 2 4 6 3" xfId="37015" xr:uid="{2F20C0BE-F39F-420C-A51B-18270D5C000C}"/>
    <cellStyle name="Percent 4 2 4 7" xfId="17278" xr:uid="{2DFFF685-86C5-4512-BE57-53ED7A510725}"/>
    <cellStyle name="Percent 4 2 4 7 2" xfId="37018" xr:uid="{A8809F93-8729-417C-8265-D328BCA25DB4}"/>
    <cellStyle name="Percent 4 2 4 7 3" xfId="37017" xr:uid="{C694C72D-C86C-41EB-ABDD-1CF1A0ADC57B}"/>
    <cellStyle name="Percent 4 2 4 8" xfId="12002" xr:uid="{B5FCC64C-A2D0-4478-9EF0-283B5007FA59}"/>
    <cellStyle name="Percent 4 2 4 8 2" xfId="37020" xr:uid="{22BABCA5-495B-48FE-AD81-F6A28207CE3B}"/>
    <cellStyle name="Percent 4 2 4 8 3" xfId="37019" xr:uid="{6734F9FC-7C39-433B-92A8-3923E75A7CAE}"/>
    <cellStyle name="Percent 4 2 4 9" xfId="37021" xr:uid="{87600A79-B624-4EF6-BE2F-A4146800B2D2}"/>
    <cellStyle name="Percent 4 2 5" xfId="1771" xr:uid="{8DDA88BA-F41E-4AF6-9B5B-C292DF9AEE0B}"/>
    <cellStyle name="Percent 4 2 5 10" xfId="37023" xr:uid="{472C7ED6-08B5-4AC1-A57C-1C34911AD61E}"/>
    <cellStyle name="Percent 4 2 5 11" xfId="37022" xr:uid="{9F156140-2915-492B-9CBC-A0D3129EEDFB}"/>
    <cellStyle name="Percent 4 2 5 2" xfId="2891" xr:uid="{656B15EC-DEF6-44FB-AD0F-40D7D7A111C7}"/>
    <cellStyle name="Percent 4 2 5 2 2" xfId="13636" xr:uid="{3B6C8B2C-35DB-49DA-9DE2-DA0C1B66D364}"/>
    <cellStyle name="Percent 4 2 5 2 2 2" xfId="37026" xr:uid="{2D9DFDE0-1F49-439E-A1A4-FF403C6BC780}"/>
    <cellStyle name="Percent 4 2 5 2 2 3" xfId="37025" xr:uid="{21B44873-0C08-4FA8-AD67-408ADFEFC722}"/>
    <cellStyle name="Percent 4 2 5 2 3" xfId="37027" xr:uid="{92065D01-BD24-4094-900A-93168F735F55}"/>
    <cellStyle name="Percent 4 2 5 2 3 2" xfId="37028" xr:uid="{52C2F6E0-124B-4888-9E60-49C4D98CFC42}"/>
    <cellStyle name="Percent 4 2 5 2 4" xfId="37029" xr:uid="{B85DD756-87CE-46CD-BC7E-86801C86C8C8}"/>
    <cellStyle name="Percent 4 2 5 2 5" xfId="37024" xr:uid="{0B613467-CC86-441C-9341-A6D8EEBCF704}"/>
    <cellStyle name="Percent 4 2 5 3" xfId="13637" xr:uid="{326E6536-4DEF-41B3-AE09-B73A0C2FC29A}"/>
    <cellStyle name="Percent 4 2 5 3 2" xfId="37031" xr:uid="{DBA4115F-0469-4181-BE13-D744A91464F9}"/>
    <cellStyle name="Percent 4 2 5 3 2 2" xfId="37032" xr:uid="{AD5430E6-D6AB-432C-BBFF-8F4621978404}"/>
    <cellStyle name="Percent 4 2 5 3 3" xfId="37033" xr:uid="{5CFF299C-0ED1-44EA-9475-C485EB351314}"/>
    <cellStyle name="Percent 4 2 5 3 3 2" xfId="37034" xr:uid="{EC0A8FBB-FD63-4BC6-9D07-9E6C6E77B1A9}"/>
    <cellStyle name="Percent 4 2 5 3 4" xfId="37035" xr:uid="{D8F7CE03-A68C-4928-8D11-FCD5605BF6FE}"/>
    <cellStyle name="Percent 4 2 5 3 5" xfId="37030" xr:uid="{411EA01A-4CF7-4ED0-BD05-665C4A7C6C2A}"/>
    <cellStyle name="Percent 4 2 5 4" xfId="13638" xr:uid="{EC6E85E9-A251-4DCD-B203-474B71D5DDBD}"/>
    <cellStyle name="Percent 4 2 5 4 2" xfId="37037" xr:uid="{2CF674A3-AC34-4209-ABC0-96267DCD812D}"/>
    <cellStyle name="Percent 4 2 5 4 2 2" xfId="37038" xr:uid="{A9C2C89A-7F32-4217-997A-4881286FC54D}"/>
    <cellStyle name="Percent 4 2 5 4 3" xfId="37039" xr:uid="{9FDAF138-EFF3-438C-BFAC-650AF11E986D}"/>
    <cellStyle name="Percent 4 2 5 4 3 2" xfId="37040" xr:uid="{D2467E8A-EA99-4A9E-A0FF-60B8A7A5F455}"/>
    <cellStyle name="Percent 4 2 5 4 4" xfId="37041" xr:uid="{45974B85-00F1-4526-95F4-2E537E37C561}"/>
    <cellStyle name="Percent 4 2 5 4 4 2" xfId="37042" xr:uid="{AA941BB8-FF28-41E3-B6B1-7D0226152694}"/>
    <cellStyle name="Percent 4 2 5 4 5" xfId="37043" xr:uid="{3A3DC135-58BD-4B6F-8152-C7D27ED4D8B5}"/>
    <cellStyle name="Percent 4 2 5 4 6" xfId="37036" xr:uid="{EBF5C9F8-F7B6-438B-BA43-42F046FE145F}"/>
    <cellStyle name="Percent 4 2 5 5" xfId="13639" xr:uid="{B6D1F91A-2DEC-4037-AC45-FE989585A5CE}"/>
    <cellStyle name="Percent 4 2 5 5 2" xfId="37045" xr:uid="{EA842594-04E9-40C1-9F64-5A5B33AE1A9E}"/>
    <cellStyle name="Percent 4 2 5 5 2 2" xfId="37046" xr:uid="{CDA4B431-2A2F-4B2C-AF8A-E1FF60EBC1DC}"/>
    <cellStyle name="Percent 4 2 5 5 3" xfId="37047" xr:uid="{B9C13597-0777-4E81-85DF-475B4AA38043}"/>
    <cellStyle name="Percent 4 2 5 5 3 2" xfId="37048" xr:uid="{A24C0BA8-2401-4610-AAF4-AF9F78B80FA6}"/>
    <cellStyle name="Percent 4 2 5 5 4" xfId="37049" xr:uid="{49AED352-7932-4E69-A5C1-B1D9C17AD087}"/>
    <cellStyle name="Percent 4 2 5 5 5" xfId="37044" xr:uid="{89CACE5C-06BC-4A7D-B528-FE5D4F05A87C}"/>
    <cellStyle name="Percent 4 2 5 6" xfId="15145" xr:uid="{976D3B30-8811-432D-815A-1027D3EC3FEF}"/>
    <cellStyle name="Percent 4 2 5 6 2" xfId="37051" xr:uid="{B15B29CC-715F-4DBC-AB82-797D5BAF3413}"/>
    <cellStyle name="Percent 4 2 5 6 3" xfId="37050" xr:uid="{47EC0F50-C821-4FED-98A5-5097801FEC3E}"/>
    <cellStyle name="Percent 4 2 5 7" xfId="15772" xr:uid="{4F89A8BA-911E-4C63-959C-5CAE49FEB27D}"/>
    <cellStyle name="Percent 4 2 5 7 2" xfId="37053" xr:uid="{798A56CF-6472-4666-AB65-14BFCDB8675A}"/>
    <cellStyle name="Percent 4 2 5 7 3" xfId="37052" xr:uid="{7C9FF009-5C46-48AE-AB84-DF0563C7CB94}"/>
    <cellStyle name="Percent 4 2 5 8" xfId="12005" xr:uid="{5C2F048D-3DCB-4ABF-8178-7DA6E96DE003}"/>
    <cellStyle name="Percent 4 2 5 8 2" xfId="37055" xr:uid="{BF9B6FD2-F87F-453F-8DF5-7F0F346C624F}"/>
    <cellStyle name="Percent 4 2 5 8 3" xfId="37054" xr:uid="{601E4C6B-9E4D-4BB3-ABDC-8AE850461A01}"/>
    <cellStyle name="Percent 4 2 5 9" xfId="37056" xr:uid="{C1C00583-5831-47D5-9747-40A878D19DE9}"/>
    <cellStyle name="Percent 4 2 6" xfId="1772" xr:uid="{1C577CE5-0217-4012-B2C2-8B4C9AAE6C44}"/>
    <cellStyle name="Percent 4 2 6 10" xfId="7026" xr:uid="{C6EEB7E3-3AB5-4202-A9A5-7D1DA78BB6F3}"/>
    <cellStyle name="Percent 4 2 6 10 2" xfId="37058" xr:uid="{593CE1BD-37E5-4DE9-8FB0-5F2177514FEA}"/>
    <cellStyle name="Percent 4 2 6 11" xfId="37057" xr:uid="{6E005AF6-8B1B-4F74-A4FE-03236DEAB083}"/>
    <cellStyle name="Percent 4 2 6 2" xfId="2892" xr:uid="{C188670D-D07F-42FF-BA9A-15D41709406B}"/>
    <cellStyle name="Percent 4 2 6 2 2" xfId="16748" xr:uid="{227685FF-485D-41A0-8DFA-F464308157A4}"/>
    <cellStyle name="Percent 4 2 6 2 2 2" xfId="37061" xr:uid="{672C23CB-38B5-4720-912A-66F4BF641713}"/>
    <cellStyle name="Percent 4 2 6 2 2 3" xfId="37060" xr:uid="{9198F9F4-C673-412F-AC77-27F13D3C9172}"/>
    <cellStyle name="Percent 4 2 6 2 3" xfId="17245" xr:uid="{D577D651-5CB4-40AD-AB62-5107E78FCB04}"/>
    <cellStyle name="Percent 4 2 6 2 3 2" xfId="37063" xr:uid="{3B86A90F-E1D9-4408-9315-D6198A645662}"/>
    <cellStyle name="Percent 4 2 6 2 3 3" xfId="37062" xr:uid="{7050F599-336B-4DE7-B661-B8B55B0A7B4D}"/>
    <cellStyle name="Percent 4 2 6 2 4" xfId="12007" xr:uid="{F22392C9-2704-40F0-A346-00F94549B975}"/>
    <cellStyle name="Percent 4 2 6 2 4 2" xfId="37064" xr:uid="{A58D6F9C-6C9C-431D-BFF4-F912BF28D733}"/>
    <cellStyle name="Percent 4 2 6 2 5" xfId="37059" xr:uid="{B8C30F4A-6E48-4562-8D34-85D501043925}"/>
    <cellStyle name="Percent 4 2 6 3" xfId="9541" xr:uid="{82CDC98A-ECC3-48DC-BCA0-37F203A1848B}"/>
    <cellStyle name="Percent 4 2 6 3 2" xfId="17770" xr:uid="{55B26427-47A3-4C15-9AD5-05D6CC49878E}"/>
    <cellStyle name="Percent 4 2 6 3 2 2" xfId="37067" xr:uid="{075FA4C6-41C3-47AE-9326-08B9B35B98BC}"/>
    <cellStyle name="Percent 4 2 6 3 2 3" xfId="37066" xr:uid="{FA007B0A-587B-41A8-8B59-82D5EDDC335F}"/>
    <cellStyle name="Percent 4 2 6 3 3" xfId="16392" xr:uid="{70691F18-6B1F-4F88-BDAE-683ED05A6FC5}"/>
    <cellStyle name="Percent 4 2 6 3 3 2" xfId="37069" xr:uid="{0C54DDA7-59B2-4B98-BF33-083354AE3353}"/>
    <cellStyle name="Percent 4 2 6 3 3 3" xfId="37068" xr:uid="{D09AC2FA-A0DA-4C96-AACD-27A9F393419E}"/>
    <cellStyle name="Percent 4 2 6 3 4" xfId="12008" xr:uid="{3494E88E-91D6-4829-B9E5-3DBA6EC98C7F}"/>
    <cellStyle name="Percent 4 2 6 3 4 2" xfId="37070" xr:uid="{5D698570-9B57-4EEB-86C3-28BCDD242519}"/>
    <cellStyle name="Percent 4 2 6 3 5" xfId="37065" xr:uid="{3AD383CE-D6B4-459C-A3D3-530C7E613C5D}"/>
    <cellStyle name="Percent 4 2 6 4" xfId="13640" xr:uid="{307981A1-AD5F-4950-A173-B25CB5B9FD4E}"/>
    <cellStyle name="Percent 4 2 6 4 2" xfId="37072" xr:uid="{31BCC1BA-6D70-4197-A7E8-FF297FCAE0C0}"/>
    <cellStyle name="Percent 4 2 6 4 2 2" xfId="37073" xr:uid="{3C94F96F-FF11-4589-90F0-55E0FDC93510}"/>
    <cellStyle name="Percent 4 2 6 4 3" xfId="37074" xr:uid="{6ED50668-75AD-4C4A-8652-F15D8E9AFE10}"/>
    <cellStyle name="Percent 4 2 6 4 3 2" xfId="37075" xr:uid="{3D978F9A-B4E6-41B4-AC84-7617C355EFF4}"/>
    <cellStyle name="Percent 4 2 6 4 4" xfId="37076" xr:uid="{53FC6152-DE11-44D6-AFC9-FB2507B3231E}"/>
    <cellStyle name="Percent 4 2 6 4 4 2" xfId="37077" xr:uid="{801EB3B2-2067-4E1E-92C7-7F9D2202D0F4}"/>
    <cellStyle name="Percent 4 2 6 4 5" xfId="37078" xr:uid="{08A649C8-D223-4691-A1E0-F9C7E5B109A3}"/>
    <cellStyle name="Percent 4 2 6 4 6" xfId="37071" xr:uid="{6D93F98D-2F1E-4301-9F69-C972D2AD25F1}"/>
    <cellStyle name="Percent 4 2 6 5" xfId="13641" xr:uid="{478DE765-5240-40AE-B84D-55373595B9C7}"/>
    <cellStyle name="Percent 4 2 6 5 2" xfId="37080" xr:uid="{456870D1-AD01-44C6-AC3F-E7EEE03DE588}"/>
    <cellStyle name="Percent 4 2 6 5 2 2" xfId="37081" xr:uid="{D0CF5F51-B95A-4BEA-B419-8373BB8AD589}"/>
    <cellStyle name="Percent 4 2 6 5 3" xfId="37082" xr:uid="{14564B75-91A4-4823-B4C6-8CC2D164FEDC}"/>
    <cellStyle name="Percent 4 2 6 5 3 2" xfId="37083" xr:uid="{1158E22A-1974-4892-8357-7E1B647356FA}"/>
    <cellStyle name="Percent 4 2 6 5 4" xfId="37084" xr:uid="{F25C4FAE-B85B-4ADC-8E77-DB8539FC0846}"/>
    <cellStyle name="Percent 4 2 6 5 5" xfId="37079" xr:uid="{D2E5189E-FC65-4F2D-B4AD-94A684A31E7F}"/>
    <cellStyle name="Percent 4 2 6 6" xfId="15146" xr:uid="{CD9B16BA-8C3B-467D-A020-4EF21C17D00C}"/>
    <cellStyle name="Percent 4 2 6 6 2" xfId="37086" xr:uid="{D2635496-039D-4322-AB0A-450C1088D095}"/>
    <cellStyle name="Percent 4 2 6 6 3" xfId="37085" xr:uid="{B71DB27A-37D1-4FB3-BE5F-423E73C76BC1}"/>
    <cellStyle name="Percent 4 2 6 7" xfId="15966" xr:uid="{A34129C5-764D-458A-A347-5544E09F987F}"/>
    <cellStyle name="Percent 4 2 6 7 2" xfId="37088" xr:uid="{6B8B5A89-1499-4834-A265-D3C71153C5F0}"/>
    <cellStyle name="Percent 4 2 6 7 3" xfId="37087" xr:uid="{37798AFD-9169-4EE8-8AAF-F5C8EBED0107}"/>
    <cellStyle name="Percent 4 2 6 8" xfId="19408" xr:uid="{B3DA188E-0359-461D-BC88-41806D9DCA08}"/>
    <cellStyle name="Percent 4 2 6 8 2" xfId="37090" xr:uid="{A8DE3230-CF00-49B2-BADA-935390A9EEB2}"/>
    <cellStyle name="Percent 4 2 6 8 3" xfId="37089" xr:uid="{5053E005-D71D-4DF0-82C9-CBED0A1F0220}"/>
    <cellStyle name="Percent 4 2 6 9" xfId="12006" xr:uid="{F3E1253F-6FA9-4BA6-91C8-48ADEF42F123}"/>
    <cellStyle name="Percent 4 2 6 9 2" xfId="37091" xr:uid="{08E67E84-1ED9-4AD8-B499-043D26EDECF7}"/>
    <cellStyle name="Percent 4 2 7" xfId="1773" xr:uid="{08A82076-F2C1-4DF9-A435-C82073A8B494}"/>
    <cellStyle name="Percent 4 2 7 10" xfId="37093" xr:uid="{F6E70912-A2A5-4E37-BE33-FF6149F19FFD}"/>
    <cellStyle name="Percent 4 2 7 11" xfId="37092" xr:uid="{D79A2098-0297-4371-B303-E997F31AE73E}"/>
    <cellStyle name="Percent 4 2 7 2" xfId="2893" xr:uid="{521895D5-B5FB-4E0B-AB44-6AAF1A7B1414}"/>
    <cellStyle name="Percent 4 2 7 2 2" xfId="13642" xr:uid="{019BF7CC-6448-48D5-A91F-5ACF72BDFC20}"/>
    <cellStyle name="Percent 4 2 7 2 2 2" xfId="37096" xr:uid="{9DCF4B9E-F975-4B73-BEF0-107C9C291CEA}"/>
    <cellStyle name="Percent 4 2 7 2 2 3" xfId="37095" xr:uid="{1F04E3EC-1CA4-49A5-B238-3E3DFCCC6E84}"/>
    <cellStyle name="Percent 4 2 7 2 3" xfId="37097" xr:uid="{AA8F5729-CAC0-4329-93C1-E37F7922D36A}"/>
    <cellStyle name="Percent 4 2 7 2 3 2" xfId="37098" xr:uid="{F60B0B0F-6F25-4C65-BF98-FF0B2B852EB8}"/>
    <cellStyle name="Percent 4 2 7 2 4" xfId="37099" xr:uid="{0A05DE37-D91B-4E82-8A8E-F88352204B72}"/>
    <cellStyle name="Percent 4 2 7 2 5" xfId="37094" xr:uid="{7AA654BF-51F2-4648-A29F-A9FFE6D221E3}"/>
    <cellStyle name="Percent 4 2 7 3" xfId="13643" xr:uid="{650729FC-CDED-488F-A9B4-BC0F00A1B7A6}"/>
    <cellStyle name="Percent 4 2 7 3 2" xfId="37101" xr:uid="{23899B5D-B2BE-45DC-973E-84E87FF949DA}"/>
    <cellStyle name="Percent 4 2 7 3 2 2" xfId="37102" xr:uid="{79498791-7383-4BAB-97BB-25DEA7F8382F}"/>
    <cellStyle name="Percent 4 2 7 3 3" xfId="37103" xr:uid="{198CDF7C-9CF5-48AE-AC98-0B6C7054A24F}"/>
    <cellStyle name="Percent 4 2 7 3 3 2" xfId="37104" xr:uid="{47647957-AD74-4FF7-B6F1-1FE3FA7D516F}"/>
    <cellStyle name="Percent 4 2 7 3 4" xfId="37105" xr:uid="{C19367D7-28CE-4F88-B843-32171DFB8C90}"/>
    <cellStyle name="Percent 4 2 7 3 5" xfId="37100" xr:uid="{3462687F-7F7E-463D-AB97-CE9DBE109378}"/>
    <cellStyle name="Percent 4 2 7 4" xfId="13644" xr:uid="{8906A07C-615F-4AA9-8A62-D782FF6DB4F1}"/>
    <cellStyle name="Percent 4 2 7 4 2" xfId="37107" xr:uid="{0EEF1B70-4F36-4893-B360-213982404F64}"/>
    <cellStyle name="Percent 4 2 7 4 2 2" xfId="37108" xr:uid="{AF9C0CF3-E709-4458-B937-5BBBE4C8BD81}"/>
    <cellStyle name="Percent 4 2 7 4 3" xfId="37109" xr:uid="{E9A66E20-E861-4CB8-958A-4EEC788CC977}"/>
    <cellStyle name="Percent 4 2 7 4 3 2" xfId="37110" xr:uid="{5CC66942-D800-4BC7-8A1A-E35B44189541}"/>
    <cellStyle name="Percent 4 2 7 4 4" xfId="37111" xr:uid="{1AC6808E-3367-41E8-AB58-2E5078E128B1}"/>
    <cellStyle name="Percent 4 2 7 4 4 2" xfId="37112" xr:uid="{C8303009-2251-4F72-858C-0103B13EE948}"/>
    <cellStyle name="Percent 4 2 7 4 5" xfId="37113" xr:uid="{A8B234B6-8763-4D3F-BE07-8A5BBF8AA050}"/>
    <cellStyle name="Percent 4 2 7 4 6" xfId="37106" xr:uid="{08E68FDF-8D13-41F7-8A6B-1D591CBF91C0}"/>
    <cellStyle name="Percent 4 2 7 5" xfId="13645" xr:uid="{47AFBEFB-0C27-4EBD-BABF-3E2BAD6C3EDA}"/>
    <cellStyle name="Percent 4 2 7 5 2" xfId="37115" xr:uid="{EA7EF0A2-3DA1-44AA-863D-567A7DE33A07}"/>
    <cellStyle name="Percent 4 2 7 5 2 2" xfId="37116" xr:uid="{B8F124FA-85B9-499C-8E12-48026D11B27C}"/>
    <cellStyle name="Percent 4 2 7 5 3" xfId="37117" xr:uid="{585CCED6-8993-43A4-84B6-F6FB84C34F3A}"/>
    <cellStyle name="Percent 4 2 7 5 3 2" xfId="37118" xr:uid="{F19A4C9B-0290-4B1B-A12C-A1A55ECB8192}"/>
    <cellStyle name="Percent 4 2 7 5 4" xfId="37119" xr:uid="{35CB8CDF-86CF-41FA-939C-411B8FAFADCF}"/>
    <cellStyle name="Percent 4 2 7 5 5" xfId="37114" xr:uid="{30880318-538C-425A-8825-520B0B0D02F3}"/>
    <cellStyle name="Percent 4 2 7 6" xfId="15147" xr:uid="{9D959270-24EC-4EB5-9E8A-C63840B6EC0E}"/>
    <cellStyle name="Percent 4 2 7 6 2" xfId="37121" xr:uid="{CC7C54E2-70AA-4CF7-9AD0-B5730BCBC56C}"/>
    <cellStyle name="Percent 4 2 7 6 3" xfId="37120" xr:uid="{D149048E-6316-426C-9033-BCBD08E8119C}"/>
    <cellStyle name="Percent 4 2 7 7" xfId="15790" xr:uid="{6F2F54AE-649A-4A2C-AF33-38DB5AEE4329}"/>
    <cellStyle name="Percent 4 2 7 7 2" xfId="37123" xr:uid="{CF8C8F39-32B6-4A05-891D-5EBA4A301A41}"/>
    <cellStyle name="Percent 4 2 7 7 3" xfId="37122" xr:uid="{D187D04E-A632-4733-ACA5-129D0E79E247}"/>
    <cellStyle name="Percent 4 2 7 8" xfId="12009" xr:uid="{7102873D-8F99-4D98-9863-D486FD4442E1}"/>
    <cellStyle name="Percent 4 2 7 8 2" xfId="37125" xr:uid="{FBF5753D-C725-48FB-B22F-5A656A642E22}"/>
    <cellStyle name="Percent 4 2 7 8 3" xfId="37124" xr:uid="{537C9B82-9C89-4143-B362-599926CABB21}"/>
    <cellStyle name="Percent 4 2 7 9" xfId="37126" xr:uid="{62678BA6-DBA3-4A3E-9807-2AEC7396ADFB}"/>
    <cellStyle name="Percent 4 2 8" xfId="1774" xr:uid="{666679EB-0035-4CF5-962A-E54A82E1628B}"/>
    <cellStyle name="Percent 4 2 8 10" xfId="37128" xr:uid="{AAB28104-3ABC-430D-A9AC-8FC2B2930A0E}"/>
    <cellStyle name="Percent 4 2 8 11" xfId="37127" xr:uid="{B3FB234B-543F-4AC9-A18D-1896675FFEA1}"/>
    <cellStyle name="Percent 4 2 8 2" xfId="2894" xr:uid="{E9F7192F-20D6-4A79-BB48-B45A5889EBCB}"/>
    <cellStyle name="Percent 4 2 8 2 2" xfId="13646" xr:uid="{EECC5B55-57E2-458A-996A-D20635C7B82B}"/>
    <cellStyle name="Percent 4 2 8 2 2 2" xfId="37131" xr:uid="{415C097C-DFB4-4365-A427-E51ED9E3FAA1}"/>
    <cellStyle name="Percent 4 2 8 2 2 3" xfId="37130" xr:uid="{C35CDC64-020C-4555-922A-5B96CB12B2BF}"/>
    <cellStyle name="Percent 4 2 8 2 3" xfId="37132" xr:uid="{8D3678FD-6C38-4690-AFD6-73FA3FF22438}"/>
    <cellStyle name="Percent 4 2 8 2 3 2" xfId="37133" xr:uid="{5D324BDC-F232-4094-9BAE-822F9F45F706}"/>
    <cellStyle name="Percent 4 2 8 2 4" xfId="37134" xr:uid="{DBD87B42-876E-4639-83D0-F7DAD2F1BF92}"/>
    <cellStyle name="Percent 4 2 8 2 5" xfId="37129" xr:uid="{30E43DA2-EAD0-4F2F-A877-AA9811628F43}"/>
    <cellStyle name="Percent 4 2 8 3" xfId="13647" xr:uid="{ADE63A86-C646-4835-B704-EAF4DBB395CB}"/>
    <cellStyle name="Percent 4 2 8 3 2" xfId="37136" xr:uid="{E518DA52-39B0-4F6D-A50C-71BD3B7407C5}"/>
    <cellStyle name="Percent 4 2 8 3 2 2" xfId="37137" xr:uid="{0E9AF23F-826A-4D45-981E-C868C0E4FA8A}"/>
    <cellStyle name="Percent 4 2 8 3 3" xfId="37138" xr:uid="{AC465D53-5CC4-420E-A480-585315CEC737}"/>
    <cellStyle name="Percent 4 2 8 3 3 2" xfId="37139" xr:uid="{22EF6066-7289-497C-B58F-11294EDE1725}"/>
    <cellStyle name="Percent 4 2 8 3 4" xfId="37140" xr:uid="{A858AA2D-0D35-4FDC-827C-4421F7101AF4}"/>
    <cellStyle name="Percent 4 2 8 3 5" xfId="37135" xr:uid="{4F1923C3-D43D-401C-B93F-014330E132EB}"/>
    <cellStyle name="Percent 4 2 8 4" xfId="13648" xr:uid="{DEE8E55A-B04F-4395-9E23-AA2AB07954CB}"/>
    <cellStyle name="Percent 4 2 8 4 2" xfId="37142" xr:uid="{B059957C-6EC7-4802-A4E3-357DCA9C7F8B}"/>
    <cellStyle name="Percent 4 2 8 4 2 2" xfId="37143" xr:uid="{C92F090A-9233-418D-96C0-5AE12C678B70}"/>
    <cellStyle name="Percent 4 2 8 4 3" xfId="37144" xr:uid="{71AB271D-971D-4EC3-B272-1FE9C8537F34}"/>
    <cellStyle name="Percent 4 2 8 4 3 2" xfId="37145" xr:uid="{3D68B7CF-FD5D-4E0F-B08E-5B664D712F16}"/>
    <cellStyle name="Percent 4 2 8 4 4" xfId="37146" xr:uid="{A466BD2A-EADC-4CF8-B7F2-484410B58661}"/>
    <cellStyle name="Percent 4 2 8 4 4 2" xfId="37147" xr:uid="{47B9C4B6-7A7A-4F80-A10E-725F978CEDA1}"/>
    <cellStyle name="Percent 4 2 8 4 5" xfId="37148" xr:uid="{E806E24F-1EC8-47FA-9D8E-5F28F04B3BA8}"/>
    <cellStyle name="Percent 4 2 8 4 6" xfId="37141" xr:uid="{D02ED578-3F32-46AB-9B1B-7C78CD088AC0}"/>
    <cellStyle name="Percent 4 2 8 5" xfId="13649" xr:uid="{3846E3B7-4EA4-473E-BA4A-4EFCCC452CC8}"/>
    <cellStyle name="Percent 4 2 8 5 2" xfId="37150" xr:uid="{A050362D-1201-4416-98CA-873CF161FAC4}"/>
    <cellStyle name="Percent 4 2 8 5 2 2" xfId="37151" xr:uid="{FB5FE3AB-6C36-403D-91FA-51408238B00F}"/>
    <cellStyle name="Percent 4 2 8 5 3" xfId="37152" xr:uid="{6FE54E58-4D77-4BE1-AA29-5FF41C065C55}"/>
    <cellStyle name="Percent 4 2 8 5 3 2" xfId="37153" xr:uid="{EA0C59D5-DBAB-460F-9A8E-3310C006CB3E}"/>
    <cellStyle name="Percent 4 2 8 5 4" xfId="37154" xr:uid="{FCC570D8-D23A-4284-8B2E-60D3E0E6975D}"/>
    <cellStyle name="Percent 4 2 8 5 5" xfId="37149" xr:uid="{1FED1CF8-483F-43ED-AB50-D92B6CD34007}"/>
    <cellStyle name="Percent 4 2 8 6" xfId="15148" xr:uid="{1971FD72-E77E-43E7-8E41-552041A7733A}"/>
    <cellStyle name="Percent 4 2 8 6 2" xfId="37156" xr:uid="{E64E2D35-27F7-41E0-B888-6273757882E2}"/>
    <cellStyle name="Percent 4 2 8 6 3" xfId="37155" xr:uid="{808454A0-5847-42C8-A484-A78CF624FFBE}"/>
    <cellStyle name="Percent 4 2 8 7" xfId="19387" xr:uid="{E765E086-8B22-41CE-8312-7F57FB27AA88}"/>
    <cellStyle name="Percent 4 2 8 7 2" xfId="37158" xr:uid="{9B5086CD-4BB6-471E-BB83-F77DC74F77AF}"/>
    <cellStyle name="Percent 4 2 8 7 3" xfId="37157" xr:uid="{3C89B26A-692A-48FF-B616-5F26E138A094}"/>
    <cellStyle name="Percent 4 2 8 8" xfId="12010" xr:uid="{6C530F1D-C283-4933-9DB5-38C57CCBC2B3}"/>
    <cellStyle name="Percent 4 2 8 8 2" xfId="37160" xr:uid="{2A0A45B2-0C18-4C67-B581-42238410E42E}"/>
    <cellStyle name="Percent 4 2 8 8 3" xfId="37159" xr:uid="{C4398CFE-4CFC-418C-91DB-A18D4718C0A9}"/>
    <cellStyle name="Percent 4 2 8 9" xfId="37161" xr:uid="{85A9A4F1-47FB-4953-B445-2DC222B33998}"/>
    <cellStyle name="Percent 4 2 9" xfId="2887" xr:uid="{A4300500-7DEF-4E8F-B70A-7D052233C5AA}"/>
    <cellStyle name="Percent 4 2 9 2" xfId="15149" xr:uid="{FF36B8A2-C69B-47ED-9216-AC1F6AAABA8B}"/>
    <cellStyle name="Percent 4 2 9 2 2" xfId="37164" xr:uid="{B72D3431-6D37-41F5-80F1-6AE74FA270C5}"/>
    <cellStyle name="Percent 4 2 9 2 3" xfId="37163" xr:uid="{DD56CA72-0BDD-4BB6-836E-8D491232A3E5}"/>
    <cellStyle name="Percent 4 2 9 3" xfId="15481" xr:uid="{656FDCB2-E735-4298-AD31-C78CF31EC25A}"/>
    <cellStyle name="Percent 4 2 9 3 2" xfId="37166" xr:uid="{0ADFD45E-DEA8-4BFC-827E-715850D8FE92}"/>
    <cellStyle name="Percent 4 2 9 3 3" xfId="37165" xr:uid="{18675F28-6AA8-45E1-9A51-826137432073}"/>
    <cellStyle name="Percent 4 2 9 4" xfId="12011" xr:uid="{1C90BEC5-5F01-4356-BB04-5B6F95849AAD}"/>
    <cellStyle name="Percent 4 2 9 4 2" xfId="37167" xr:uid="{8BF83672-9F65-4FB9-AFE8-C2539B67817F}"/>
    <cellStyle name="Percent 4 2 9 5" xfId="37168" xr:uid="{5422A9C0-014A-47FB-B866-C8423DEDBBE3}"/>
    <cellStyle name="Percent 4 2 9 6" xfId="37162" xr:uid="{D60883CB-9B61-4674-AA43-F071FEDF2E82}"/>
    <cellStyle name="Percent 4 20" xfId="7028" xr:uid="{B24E92B7-31F3-4C20-9B30-387980F3904E}"/>
    <cellStyle name="Percent 4 20 10" xfId="37170" xr:uid="{2C7FE0BE-D75B-4B28-8F08-46A387906ADA}"/>
    <cellStyle name="Percent 4 20 11" xfId="37171" xr:uid="{642978A8-BCDC-41E5-A918-8633621E0A7B}"/>
    <cellStyle name="Percent 4 20 12" xfId="37169" xr:uid="{BA853A0E-5937-4BC6-A1A0-DD65A2E27D8A}"/>
    <cellStyle name="Percent 4 20 2" xfId="13650" xr:uid="{CC36C493-7892-44BB-BD43-B98FC2A82108}"/>
    <cellStyle name="Percent 4 20 2 2" xfId="37173" xr:uid="{3217EDF4-720B-4216-81B0-57B91CF718EE}"/>
    <cellStyle name="Percent 4 20 2 2 2" xfId="37174" xr:uid="{3CA62B7C-9991-4CC7-9BF3-082E3827216F}"/>
    <cellStyle name="Percent 4 20 2 3" xfId="37175" xr:uid="{E466DF06-3EB8-4EA5-88F2-5935789AEC0C}"/>
    <cellStyle name="Percent 4 20 2 3 2" xfId="37176" xr:uid="{DA02D8FC-44FE-40C7-9092-2442A431A7D7}"/>
    <cellStyle name="Percent 4 20 2 4" xfId="37177" xr:uid="{0C6D041F-2A01-4517-BA74-43CD7C7E508B}"/>
    <cellStyle name="Percent 4 20 2 5" xfId="37178" xr:uid="{8FC44018-8A34-4576-8D79-4AA533ED006D}"/>
    <cellStyle name="Percent 4 20 2 6" xfId="37172" xr:uid="{F063B634-81BD-45A5-BF0E-A35351B0BAD1}"/>
    <cellStyle name="Percent 4 20 3" xfId="13651" xr:uid="{5053EFBE-E708-4364-9C85-A23B4012D237}"/>
    <cellStyle name="Percent 4 20 3 2" xfId="37180" xr:uid="{6EA6B902-12A9-429D-9CC4-981D1F1E2AD1}"/>
    <cellStyle name="Percent 4 20 3 2 2" xfId="37181" xr:uid="{E5707528-122D-4BB7-BDEB-A7EED722ED18}"/>
    <cellStyle name="Percent 4 20 3 3" xfId="37182" xr:uid="{6B263E4A-9D5E-41B1-AC27-AC4E31B654B1}"/>
    <cellStyle name="Percent 4 20 3 3 2" xfId="37183" xr:uid="{F50006B5-4E27-4BEC-89F4-8CF0D946CCD5}"/>
    <cellStyle name="Percent 4 20 3 4" xfId="37184" xr:uid="{F6679CC6-10FC-4603-A6AC-7E55DA792A64}"/>
    <cellStyle name="Percent 4 20 3 5" xfId="37179" xr:uid="{244A86C8-CEA7-45F4-A531-C71D5471AA1C}"/>
    <cellStyle name="Percent 4 20 4" xfId="13652" xr:uid="{0BF029C1-94DE-4812-96AB-A30C3B182184}"/>
    <cellStyle name="Percent 4 20 4 2" xfId="37186" xr:uid="{D23237AC-91BC-4A4B-A312-A8D5FC86F53D}"/>
    <cellStyle name="Percent 4 20 4 2 2" xfId="37187" xr:uid="{4D34255E-443E-4083-BCA2-D9DDFAA6E4BD}"/>
    <cellStyle name="Percent 4 20 4 3" xfId="37188" xr:uid="{B96FA984-3690-4DCC-8EC2-D57A5C94FF95}"/>
    <cellStyle name="Percent 4 20 4 3 2" xfId="37189" xr:uid="{2D82E496-743E-46E0-BEB5-3C0B2A688F7B}"/>
    <cellStyle name="Percent 4 20 4 4" xfId="37190" xr:uid="{BEC360C7-0185-42EB-966B-649E9C0D3C85}"/>
    <cellStyle name="Percent 4 20 4 5" xfId="37185" xr:uid="{E6C7A276-0ADF-4002-8728-F4706BCB2FC0}"/>
    <cellStyle name="Percent 4 20 5" xfId="13653" xr:uid="{2B3625D3-4334-47F3-95C7-AADB79A67443}"/>
    <cellStyle name="Percent 4 20 5 2" xfId="37192" xr:uid="{1A5D61AB-17D5-466F-A8AE-107D67274100}"/>
    <cellStyle name="Percent 4 20 5 2 2" xfId="37193" xr:uid="{F9450B29-3B7C-4E56-B0A9-FCE4DA026D38}"/>
    <cellStyle name="Percent 4 20 5 3" xfId="37194" xr:uid="{4AF14AF2-ABDE-477D-B6AB-A902F4DCDAE2}"/>
    <cellStyle name="Percent 4 20 5 3 2" xfId="37195" xr:uid="{8D1932BE-242E-4D4B-BBFA-19AF070E6D00}"/>
    <cellStyle name="Percent 4 20 5 4" xfId="37196" xr:uid="{3AC4CD93-967C-4541-AC52-A614558AD1C4}"/>
    <cellStyle name="Percent 4 20 5 4 2" xfId="37197" xr:uid="{C6792F85-F5CF-481A-8FA9-A9ECD827893B}"/>
    <cellStyle name="Percent 4 20 5 5" xfId="37198" xr:uid="{C1361297-C92E-4F87-BD86-BE261DF46906}"/>
    <cellStyle name="Percent 4 20 5 6" xfId="37191" xr:uid="{551D6E6F-8AEE-4B04-A954-53B505F8F07C}"/>
    <cellStyle name="Percent 4 20 6" xfId="13654" xr:uid="{BB454089-32D7-4D84-8FE4-791E840884E5}"/>
    <cellStyle name="Percent 4 20 6 2" xfId="37200" xr:uid="{4DF06AF0-6BA8-4AD7-817C-A6A3CDDA8839}"/>
    <cellStyle name="Percent 4 20 6 2 2" xfId="37201" xr:uid="{E23BBDFC-A851-492D-85EF-CB2FF99D0DCE}"/>
    <cellStyle name="Percent 4 20 6 3" xfId="37202" xr:uid="{028FB4DE-5A33-48A5-820B-B6A91EB59831}"/>
    <cellStyle name="Percent 4 20 6 3 2" xfId="37203" xr:uid="{6A3585C5-91E0-43B5-BCD1-D378200DDEBD}"/>
    <cellStyle name="Percent 4 20 6 4" xfId="37204" xr:uid="{F93419B4-A339-4AC1-85FF-8F9C611E95AF}"/>
    <cellStyle name="Percent 4 20 6 5" xfId="37199" xr:uid="{677EE349-67D1-4B79-9AB8-64C305FA25E4}"/>
    <cellStyle name="Percent 4 20 7" xfId="15968" xr:uid="{847E9BC8-63E6-430C-B92F-557CAF78B379}"/>
    <cellStyle name="Percent 4 20 7 2" xfId="37206" xr:uid="{194A8AFA-F850-49AB-84A7-18E3ABF3FE76}"/>
    <cellStyle name="Percent 4 20 7 3" xfId="37205" xr:uid="{9D185337-9A5C-41A4-AAA7-C3566714D6CF}"/>
    <cellStyle name="Percent 4 20 8" xfId="19403" xr:uid="{68D86E47-C216-48B5-AEAA-3A558F7239A1}"/>
    <cellStyle name="Percent 4 20 8 2" xfId="37208" xr:uid="{74364B6A-92B1-465F-94C8-9E9B476C03EE}"/>
    <cellStyle name="Percent 4 20 8 3" xfId="37207" xr:uid="{D2786198-7ECB-4542-90F1-1C706DA6D1DA}"/>
    <cellStyle name="Percent 4 20 9" xfId="12012" xr:uid="{D5A2CA71-2444-45B7-BB6D-913479B75D0E}"/>
    <cellStyle name="Percent 4 20 9 2" xfId="37210" xr:uid="{86F6F7C1-BE72-4356-BCE1-B83D673A19BA}"/>
    <cellStyle name="Percent 4 20 9 3" xfId="37209" xr:uid="{7603E341-27DA-4F26-BFAD-46DE130CDD19}"/>
    <cellStyle name="Percent 4 21" xfId="7029" xr:uid="{9B623A7B-BB5E-4CD6-A3DF-EA5B8A245D76}"/>
    <cellStyle name="Percent 4 21 10" xfId="37212" xr:uid="{D6E4C3F8-A537-4A99-A5A4-9A12CF689AED}"/>
    <cellStyle name="Percent 4 21 11" xfId="37213" xr:uid="{FC1FBF28-A490-4D3C-BA48-E71646346F66}"/>
    <cellStyle name="Percent 4 21 12" xfId="37211" xr:uid="{28AE516E-7DAC-417D-A4ED-8A3FE15A085D}"/>
    <cellStyle name="Percent 4 21 2" xfId="13655" xr:uid="{501A48E3-DD2C-477D-B49E-8E21620D59A5}"/>
    <cellStyle name="Percent 4 21 2 2" xfId="37215" xr:uid="{D24BC2D4-E4A5-4EF8-A13B-4CB88DA43E14}"/>
    <cellStyle name="Percent 4 21 2 2 2" xfId="37216" xr:uid="{D802F41A-70FD-4E05-A51D-966273AA90B8}"/>
    <cellStyle name="Percent 4 21 2 3" xfId="37217" xr:uid="{220FFAD7-C20D-4042-8947-56C23E4378B0}"/>
    <cellStyle name="Percent 4 21 2 3 2" xfId="37218" xr:uid="{7DA11242-5AD7-4E85-BBE4-B57F505549DC}"/>
    <cellStyle name="Percent 4 21 2 4" xfId="37219" xr:uid="{7A10EA27-8BF0-4497-960B-EE88B47F9B0C}"/>
    <cellStyle name="Percent 4 21 2 5" xfId="37220" xr:uid="{6A66A5E8-F3E3-4984-AEA8-FE9B010BA0EA}"/>
    <cellStyle name="Percent 4 21 2 6" xfId="37214" xr:uid="{ADF9A3EB-5ACD-4B34-82C7-8318EDF66C64}"/>
    <cellStyle name="Percent 4 21 3" xfId="13656" xr:uid="{9806CFFD-D56E-4062-AC42-C8D0E095D3D7}"/>
    <cellStyle name="Percent 4 21 3 2" xfId="37222" xr:uid="{561F9F44-6EA7-42C5-960F-CDF3D4B975A8}"/>
    <cellStyle name="Percent 4 21 3 2 2" xfId="37223" xr:uid="{C352FA4B-899A-4F58-9F42-874C07710AA4}"/>
    <cellStyle name="Percent 4 21 3 3" xfId="37224" xr:uid="{3936096F-98A8-4F61-A5D8-758DDFA03BDA}"/>
    <cellStyle name="Percent 4 21 3 3 2" xfId="37225" xr:uid="{865FF2EE-6912-40C6-8207-F33A2AB75D7E}"/>
    <cellStyle name="Percent 4 21 3 4" xfId="37226" xr:uid="{4A19D262-C9F4-4877-B742-5511741A956B}"/>
    <cellStyle name="Percent 4 21 3 5" xfId="37221" xr:uid="{680C9094-8B02-49DE-BC5C-EE1981AAC1C1}"/>
    <cellStyle name="Percent 4 21 4" xfId="13657" xr:uid="{16355826-47E5-4257-AD68-80E9AC05CED9}"/>
    <cellStyle name="Percent 4 21 4 2" xfId="37228" xr:uid="{86CDD026-23EB-40A5-A482-FB1644834B7A}"/>
    <cellStyle name="Percent 4 21 4 2 2" xfId="37229" xr:uid="{0FB9B10D-6AD3-427A-A325-75176AB0DF85}"/>
    <cellStyle name="Percent 4 21 4 3" xfId="37230" xr:uid="{04505D7C-1C0C-483A-A001-018A44108BED}"/>
    <cellStyle name="Percent 4 21 4 3 2" xfId="37231" xr:uid="{E6CCE139-38BF-44C8-891A-EB735C4B4E16}"/>
    <cellStyle name="Percent 4 21 4 4" xfId="37232" xr:uid="{205B9944-CCAD-46D4-A8CD-AD9D2E59329A}"/>
    <cellStyle name="Percent 4 21 4 5" xfId="37227" xr:uid="{38BAC6D6-1E69-48AB-BA76-CFB6A7C84595}"/>
    <cellStyle name="Percent 4 21 5" xfId="13658" xr:uid="{59487E28-7B8A-4106-ACBD-EA491BA42D94}"/>
    <cellStyle name="Percent 4 21 5 2" xfId="37234" xr:uid="{537C7DDB-F2C0-4CAF-97B4-87F81F4B21D9}"/>
    <cellStyle name="Percent 4 21 5 2 2" xfId="37235" xr:uid="{3FD7A5D6-F870-43B5-AB9B-E18EDB2CED4E}"/>
    <cellStyle name="Percent 4 21 5 3" xfId="37236" xr:uid="{9DBF3186-8341-4E96-8314-0B9A0F55ACA3}"/>
    <cellStyle name="Percent 4 21 5 3 2" xfId="37237" xr:uid="{354B615A-714B-4AF9-A361-A8ADD074C60F}"/>
    <cellStyle name="Percent 4 21 5 4" xfId="37238" xr:uid="{C7CE06F7-EDBC-40A4-B133-241C7E8A6DD4}"/>
    <cellStyle name="Percent 4 21 5 4 2" xfId="37239" xr:uid="{C7AD8D10-B09B-4CDB-953E-2999A4BB56A8}"/>
    <cellStyle name="Percent 4 21 5 5" xfId="37240" xr:uid="{311EBFAA-2F54-445C-B9EB-B56911CB56E2}"/>
    <cellStyle name="Percent 4 21 5 6" xfId="37233" xr:uid="{FC3C7D98-C14D-48E8-942B-549DFC6CFF4C}"/>
    <cellStyle name="Percent 4 21 6" xfId="13659" xr:uid="{396369BF-68F0-46D6-9764-1F07DC13EA8E}"/>
    <cellStyle name="Percent 4 21 6 2" xfId="37242" xr:uid="{168C6561-FF48-4B37-8274-F55A2D05AC5E}"/>
    <cellStyle name="Percent 4 21 6 2 2" xfId="37243" xr:uid="{9FA00337-BAE5-4CA1-BFB4-9FA460428681}"/>
    <cellStyle name="Percent 4 21 6 3" xfId="37244" xr:uid="{66CA5193-276C-4E4C-9AE6-8FCA7954CFE4}"/>
    <cellStyle name="Percent 4 21 6 3 2" xfId="37245" xr:uid="{7431ACF8-2E42-4345-A610-EBBEC802CEA6}"/>
    <cellStyle name="Percent 4 21 6 4" xfId="37246" xr:uid="{7E366253-DCBD-4428-941F-200114C71A3B}"/>
    <cellStyle name="Percent 4 21 6 5" xfId="37241" xr:uid="{3D77D248-A89B-4173-BAAA-855EA0C88388}"/>
    <cellStyle name="Percent 4 21 7" xfId="15969" xr:uid="{B64D9775-8812-4184-A3F7-023439F998DC}"/>
    <cellStyle name="Percent 4 21 7 2" xfId="37248" xr:uid="{C5FA9077-2AF7-4BDF-8DDF-F1932FE119C6}"/>
    <cellStyle name="Percent 4 21 7 3" xfId="37247" xr:uid="{279ACBE4-97FF-46DE-ACC4-7D4E8C970437}"/>
    <cellStyle name="Percent 4 21 8" xfId="15542" xr:uid="{144C9836-5300-4D2D-ACEF-BF78B6D64182}"/>
    <cellStyle name="Percent 4 21 8 2" xfId="37250" xr:uid="{C9507E1F-12B6-44B4-974F-BF90C47FE68C}"/>
    <cellStyle name="Percent 4 21 8 3" xfId="37249" xr:uid="{187CFCF6-13C9-4567-B3CA-7CEA456F6778}"/>
    <cellStyle name="Percent 4 21 9" xfId="12013" xr:uid="{7DEF51C0-7EB9-439E-B157-155D9C53C7EA}"/>
    <cellStyle name="Percent 4 21 9 2" xfId="37252" xr:uid="{744249B4-4047-4034-A466-C1C17D820785}"/>
    <cellStyle name="Percent 4 21 9 3" xfId="37251" xr:uid="{4D424DAE-0B94-425A-AF82-C69298947C87}"/>
    <cellStyle name="Percent 4 22" xfId="7030" xr:uid="{D2C79EC2-BE26-4013-AF3C-D23820EA202C}"/>
    <cellStyle name="Percent 4 22 10" xfId="37254" xr:uid="{FF5639FC-99BA-42A0-B943-1A66D465A9F0}"/>
    <cellStyle name="Percent 4 22 11" xfId="37255" xr:uid="{A506957B-FC3C-455D-A978-1EA9474E261F}"/>
    <cellStyle name="Percent 4 22 12" xfId="37253" xr:uid="{60643562-C226-43BB-84B1-37FF41AE0F14}"/>
    <cellStyle name="Percent 4 22 2" xfId="13660" xr:uid="{0D9B4100-3F7E-468B-BB1A-4F326654F03E}"/>
    <cellStyle name="Percent 4 22 2 2" xfId="37257" xr:uid="{8EA9CB41-DDC9-469A-966E-B3ABEE7CC046}"/>
    <cellStyle name="Percent 4 22 2 2 2" xfId="37258" xr:uid="{A56E499A-ECD8-462D-802E-4815EC0C1D0B}"/>
    <cellStyle name="Percent 4 22 2 3" xfId="37259" xr:uid="{9C78259F-5B4E-46EA-A9A7-5A0654F0C9B9}"/>
    <cellStyle name="Percent 4 22 2 3 2" xfId="37260" xr:uid="{E30AE1FD-16B6-4704-B1E4-A8915DB467FF}"/>
    <cellStyle name="Percent 4 22 2 4" xfId="37261" xr:uid="{96BB92DA-8D1C-4FB3-BD5C-135516D2A8F6}"/>
    <cellStyle name="Percent 4 22 2 5" xfId="37262" xr:uid="{2213B293-D432-4054-ADB6-BB602C382893}"/>
    <cellStyle name="Percent 4 22 2 6" xfId="37256" xr:uid="{0FC2D592-D69E-420E-B900-A2917EDE767F}"/>
    <cellStyle name="Percent 4 22 3" xfId="13661" xr:uid="{4BFABB78-99D4-459E-AE5A-8AFCD6DB5987}"/>
    <cellStyle name="Percent 4 22 3 2" xfId="37264" xr:uid="{533D7D95-E03A-45B3-A2CA-C4CB2866EFD3}"/>
    <cellStyle name="Percent 4 22 3 2 2" xfId="37265" xr:uid="{43733E11-C438-4EA0-95A0-04977BBD2439}"/>
    <cellStyle name="Percent 4 22 3 3" xfId="37266" xr:uid="{EAD02F40-7A12-40B8-B227-7C0BAD964F27}"/>
    <cellStyle name="Percent 4 22 3 3 2" xfId="37267" xr:uid="{222FBAF4-47B6-441D-A7A1-7BA8BF7BFD84}"/>
    <cellStyle name="Percent 4 22 3 4" xfId="37268" xr:uid="{780C0A4C-C81D-4886-B7A1-C5D4EA425F40}"/>
    <cellStyle name="Percent 4 22 3 5" xfId="37263" xr:uid="{9DF2C000-F4E4-4270-85C3-36E2ED7D1EEB}"/>
    <cellStyle name="Percent 4 22 4" xfId="13662" xr:uid="{BC48597B-0C68-43FC-A7EB-95505E5C60B3}"/>
    <cellStyle name="Percent 4 22 4 2" xfId="37270" xr:uid="{33A45494-079C-433B-89C4-37725DEB010D}"/>
    <cellStyle name="Percent 4 22 4 2 2" xfId="37271" xr:uid="{6504CD22-598E-47B5-83E0-B6C62F103508}"/>
    <cellStyle name="Percent 4 22 4 3" xfId="37272" xr:uid="{C696AB3C-0B16-4C35-B8B4-B1752C125C63}"/>
    <cellStyle name="Percent 4 22 4 3 2" xfId="37273" xr:uid="{8ACEF0CA-EBF3-4FF8-9266-6A2CE60E3E06}"/>
    <cellStyle name="Percent 4 22 4 4" xfId="37274" xr:uid="{3A1DD399-2175-488E-9937-F43815414373}"/>
    <cellStyle name="Percent 4 22 4 5" xfId="37269" xr:uid="{A6BE437A-B2CA-477F-8686-D5BB843BDCCC}"/>
    <cellStyle name="Percent 4 22 5" xfId="13663" xr:uid="{9EE19495-A213-4923-AC1A-E01A728BF5B5}"/>
    <cellStyle name="Percent 4 22 5 2" xfId="37276" xr:uid="{DC26B9FD-A173-4EC4-A13E-4C4F208ECCAE}"/>
    <cellStyle name="Percent 4 22 5 2 2" xfId="37277" xr:uid="{0D06CB15-B7FB-4370-A46E-377EDC6C8BCE}"/>
    <cellStyle name="Percent 4 22 5 3" xfId="37278" xr:uid="{CFDDF899-8F02-4B28-8C46-F9B2122D94CE}"/>
    <cellStyle name="Percent 4 22 5 3 2" xfId="37279" xr:uid="{92F9A8B9-1528-4410-B61A-461ABD6749FA}"/>
    <cellStyle name="Percent 4 22 5 4" xfId="37280" xr:uid="{73E46872-4C4C-41AC-847A-B3D804303AC3}"/>
    <cellStyle name="Percent 4 22 5 4 2" xfId="37281" xr:uid="{499777EF-C562-485F-BCDB-76A3E168150B}"/>
    <cellStyle name="Percent 4 22 5 5" xfId="37282" xr:uid="{AE819856-0438-4AE4-B590-9FCD1E3F5E4F}"/>
    <cellStyle name="Percent 4 22 5 6" xfId="37275" xr:uid="{E7A4BE01-E4FB-4F7D-B5F0-9F582C514165}"/>
    <cellStyle name="Percent 4 22 6" xfId="13664" xr:uid="{35409A61-5472-48A5-B9B1-F6D61D088B50}"/>
    <cellStyle name="Percent 4 22 6 2" xfId="37284" xr:uid="{143BB51B-2BB7-4229-8068-A57D69A31C1C}"/>
    <cellStyle name="Percent 4 22 6 2 2" xfId="37285" xr:uid="{C30AC9C2-7950-4B6C-AB7B-FB0B95DC2826}"/>
    <cellStyle name="Percent 4 22 6 3" xfId="37286" xr:uid="{F31F2FD4-38AE-4811-BF51-7F8BAE526DF2}"/>
    <cellStyle name="Percent 4 22 6 3 2" xfId="37287" xr:uid="{6394A2F2-563D-4D14-9568-C8DF98237D6E}"/>
    <cellStyle name="Percent 4 22 6 4" xfId="37288" xr:uid="{384FFA24-92FE-4E04-B402-2DB0D7080153}"/>
    <cellStyle name="Percent 4 22 6 5" xfId="37283" xr:uid="{516C40FF-C2B4-4D38-B3CC-5C3E8D4ADF05}"/>
    <cellStyle name="Percent 4 22 7" xfId="15970" xr:uid="{5ABB32C1-19D7-496D-B7DE-F58D800A6A54}"/>
    <cellStyle name="Percent 4 22 7 2" xfId="37290" xr:uid="{4A77D2A8-209B-44BD-B7B0-230E24215D3E}"/>
    <cellStyle name="Percent 4 22 7 3" xfId="37289" xr:uid="{D979BDC8-5CA4-4265-B822-0375D0D057D3}"/>
    <cellStyle name="Percent 4 22 8" xfId="19358" xr:uid="{7BBCFADB-FBAF-41E1-B44A-1F750F79FE41}"/>
    <cellStyle name="Percent 4 22 8 2" xfId="37292" xr:uid="{07EB3DB3-36E3-4D74-8728-E860B4197FE0}"/>
    <cellStyle name="Percent 4 22 8 3" xfId="37291" xr:uid="{792AC1ED-A67A-4482-9F4C-B7FD7AF6680B}"/>
    <cellStyle name="Percent 4 22 9" xfId="12014" xr:uid="{EEA4BEDB-D920-459B-84FF-5D6DE3BDBB15}"/>
    <cellStyle name="Percent 4 22 9 2" xfId="37294" xr:uid="{6208751B-FE2B-42F7-B71A-ADF525FA0CFE}"/>
    <cellStyle name="Percent 4 22 9 3" xfId="37293" xr:uid="{1EFF5181-EA71-4010-8E06-87FCD2CCF7B1}"/>
    <cellStyle name="Percent 4 23" xfId="7031" xr:uid="{C117B6A0-FF4F-4331-A6E2-156B556A2D3C}"/>
    <cellStyle name="Percent 4 23 10" xfId="37296" xr:uid="{89F135E5-388C-4BC5-8EAC-E2A0C61B302E}"/>
    <cellStyle name="Percent 4 23 11" xfId="37297" xr:uid="{218384B5-8235-44EF-84F2-34E462136DA8}"/>
    <cellStyle name="Percent 4 23 12" xfId="37295" xr:uid="{7525C0F7-0993-4DC9-A8FA-D604ED880AE7}"/>
    <cellStyle name="Percent 4 23 2" xfId="13665" xr:uid="{90EBFDD4-3070-4019-A0EF-7B756F384E33}"/>
    <cellStyle name="Percent 4 23 2 2" xfId="37299" xr:uid="{C5A4C632-D5A9-4B7E-AB8C-1B15135D5347}"/>
    <cellStyle name="Percent 4 23 2 2 2" xfId="37300" xr:uid="{BB037692-A694-4030-89F1-47D708140031}"/>
    <cellStyle name="Percent 4 23 2 3" xfId="37301" xr:uid="{22435630-8209-4B5A-BDE3-4E857B4F8B45}"/>
    <cellStyle name="Percent 4 23 2 3 2" xfId="37302" xr:uid="{2005F58A-FCE1-4A34-AA3B-BD5BDEF1CB82}"/>
    <cellStyle name="Percent 4 23 2 4" xfId="37303" xr:uid="{1B86CBDA-B5B4-468A-BD68-63FFE32A88BB}"/>
    <cellStyle name="Percent 4 23 2 5" xfId="37304" xr:uid="{EF509AD0-89AB-43AD-B0A2-3A603FD3961A}"/>
    <cellStyle name="Percent 4 23 2 6" xfId="37298" xr:uid="{B3D141A6-38F3-4969-BE68-891F9DC17129}"/>
    <cellStyle name="Percent 4 23 3" xfId="13666" xr:uid="{54468B21-1408-4C94-B51F-707B3C5B2036}"/>
    <cellStyle name="Percent 4 23 3 2" xfId="37306" xr:uid="{4726EBAE-7CAB-47E8-9A43-2A0649F3258E}"/>
    <cellStyle name="Percent 4 23 3 2 2" xfId="37307" xr:uid="{CEC1A1FB-B2BE-4D23-84FA-6997ECBDA096}"/>
    <cellStyle name="Percent 4 23 3 3" xfId="37308" xr:uid="{7F46D1F4-6A82-410D-B84B-D6C6D29BF9E6}"/>
    <cellStyle name="Percent 4 23 3 3 2" xfId="37309" xr:uid="{32506C7E-DF71-42F9-90C9-694BBEC1F154}"/>
    <cellStyle name="Percent 4 23 3 4" xfId="37310" xr:uid="{AA6640B3-4DA3-4789-8483-3A855CD589CF}"/>
    <cellStyle name="Percent 4 23 3 5" xfId="37305" xr:uid="{9201E79E-D93A-435C-B351-416962F0E882}"/>
    <cellStyle name="Percent 4 23 4" xfId="13667" xr:uid="{FF1748BA-6E3D-4741-9F8B-E4DD00693B04}"/>
    <cellStyle name="Percent 4 23 4 2" xfId="37312" xr:uid="{2208E109-F6DB-40C5-A917-C910B52404C9}"/>
    <cellStyle name="Percent 4 23 4 2 2" xfId="37313" xr:uid="{2729A046-C0D0-4EBB-A052-C5810DEF4856}"/>
    <cellStyle name="Percent 4 23 4 3" xfId="37314" xr:uid="{1AB2F835-C5C6-4CDE-9705-0485FD5C7E5F}"/>
    <cellStyle name="Percent 4 23 4 3 2" xfId="37315" xr:uid="{94BE2DF5-AEFD-406E-9ACB-C3B509F598C2}"/>
    <cellStyle name="Percent 4 23 4 4" xfId="37316" xr:uid="{844B55D7-6588-4280-9EE4-54BF69EEF89E}"/>
    <cellStyle name="Percent 4 23 4 5" xfId="37311" xr:uid="{A83222FB-C711-4551-A20E-8453287F1D58}"/>
    <cellStyle name="Percent 4 23 5" xfId="13668" xr:uid="{3585F5BB-2DC8-49CE-B9CF-F435958DDAE9}"/>
    <cellStyle name="Percent 4 23 5 2" xfId="37318" xr:uid="{B83D374B-0F40-4000-ACEC-C0E1113CE576}"/>
    <cellStyle name="Percent 4 23 5 2 2" xfId="37319" xr:uid="{55E31AA0-BE6C-4B4B-AE8F-DB77A8464A69}"/>
    <cellStyle name="Percent 4 23 5 3" xfId="37320" xr:uid="{ADF9A1DF-474B-45E4-B622-8054BC7570AA}"/>
    <cellStyle name="Percent 4 23 5 3 2" xfId="37321" xr:uid="{7A71C748-CA5A-4E81-85F5-BD37A5514CF6}"/>
    <cellStyle name="Percent 4 23 5 4" xfId="37322" xr:uid="{031EC90A-9E07-44E0-B54B-3F3B9394CDCF}"/>
    <cellStyle name="Percent 4 23 5 4 2" xfId="37323" xr:uid="{108368FD-DF6D-473C-946C-B8C1B80144B4}"/>
    <cellStyle name="Percent 4 23 5 5" xfId="37324" xr:uid="{CFA44E59-A045-4D70-90FB-51D2404EB950}"/>
    <cellStyle name="Percent 4 23 5 6" xfId="37317" xr:uid="{5403C046-0732-497A-A833-43796B8825C2}"/>
    <cellStyle name="Percent 4 23 6" xfId="13669" xr:uid="{B55E0488-E5A5-4630-B5A3-FE18A0699E62}"/>
    <cellStyle name="Percent 4 23 6 2" xfId="37326" xr:uid="{C761527A-8840-4247-9FFC-C8723816915B}"/>
    <cellStyle name="Percent 4 23 6 2 2" xfId="37327" xr:uid="{A0563AC2-6EA5-48E4-8104-25EFA0316E1A}"/>
    <cellStyle name="Percent 4 23 6 3" xfId="37328" xr:uid="{0870342F-136C-4116-A5B2-E0A8B050C5C5}"/>
    <cellStyle name="Percent 4 23 6 3 2" xfId="37329" xr:uid="{7FD2E6BF-7D4A-4EF2-A2DC-8C7081F4E744}"/>
    <cellStyle name="Percent 4 23 6 4" xfId="37330" xr:uid="{C5766E30-05F0-4C46-94AB-65E1BF4298F2}"/>
    <cellStyle name="Percent 4 23 6 5" xfId="37325" xr:uid="{FE47EF4F-A9C5-4223-900E-832205B8A2CF}"/>
    <cellStyle name="Percent 4 23 7" xfId="15971" xr:uid="{DC87332D-6924-40AD-85A7-408C13DD61CC}"/>
    <cellStyle name="Percent 4 23 7 2" xfId="37332" xr:uid="{30FBD2BA-ACCE-472B-A065-188354B303FF}"/>
    <cellStyle name="Percent 4 23 7 3" xfId="37331" xr:uid="{F4194D5F-D74A-497B-8002-8B44DC6EAD66}"/>
    <cellStyle name="Percent 4 23 8" xfId="19347" xr:uid="{BD061C77-4188-43F0-AD55-C03FA7992966}"/>
    <cellStyle name="Percent 4 23 8 2" xfId="37334" xr:uid="{07FDF4B6-5BD6-4CC1-AD68-AE1C2A155A89}"/>
    <cellStyle name="Percent 4 23 8 3" xfId="37333" xr:uid="{C76935F9-C49E-4456-8F42-5969F1DC5310}"/>
    <cellStyle name="Percent 4 23 9" xfId="12015" xr:uid="{9708B615-CEB4-4595-ADB3-652FB34E5B46}"/>
    <cellStyle name="Percent 4 23 9 2" xfId="37336" xr:uid="{22AB31EE-6C01-4CC3-8A12-7E9AEF8430AB}"/>
    <cellStyle name="Percent 4 23 9 3" xfId="37335" xr:uid="{D54CE7B7-6354-416A-8353-50CF0C9179FB}"/>
    <cellStyle name="Percent 4 24" xfId="7032" xr:uid="{F2DF55EF-0CEC-4F67-B80D-660A4FD7D15D}"/>
    <cellStyle name="Percent 4 24 10" xfId="37338" xr:uid="{0F34A434-8E70-43CD-9F7E-564E6BF08715}"/>
    <cellStyle name="Percent 4 24 11" xfId="37339" xr:uid="{1C400CB1-CEFB-4863-9E44-30E804399808}"/>
    <cellStyle name="Percent 4 24 12" xfId="37337" xr:uid="{09FAF546-6C5B-4CBE-AD9D-4235A9D4A047}"/>
    <cellStyle name="Percent 4 24 2" xfId="13670" xr:uid="{E92327E4-B79D-4B3F-BE14-C8BD43B70A85}"/>
    <cellStyle name="Percent 4 24 2 2" xfId="37341" xr:uid="{8777394A-45C4-478F-8FB2-502E508468F5}"/>
    <cellStyle name="Percent 4 24 2 2 2" xfId="37342" xr:uid="{14A43001-5710-4EEB-BB0A-6829C116DC84}"/>
    <cellStyle name="Percent 4 24 2 3" xfId="37343" xr:uid="{96D882DD-0B54-4F9B-808D-D68F32FD41DF}"/>
    <cellStyle name="Percent 4 24 2 3 2" xfId="37344" xr:uid="{76319B39-D04C-4352-8A54-91E09201AF9C}"/>
    <cellStyle name="Percent 4 24 2 4" xfId="37345" xr:uid="{92E1B1A8-18D8-4394-9FE3-DE74D50FC3E6}"/>
    <cellStyle name="Percent 4 24 2 5" xfId="37346" xr:uid="{13779D25-B971-4557-AC99-B84298780F46}"/>
    <cellStyle name="Percent 4 24 2 6" xfId="37340" xr:uid="{E0A097B5-79BA-45A8-8DEC-90555485DF54}"/>
    <cellStyle name="Percent 4 24 3" xfId="13671" xr:uid="{0C78A4E8-6BAF-4036-8E83-78A65B68262B}"/>
    <cellStyle name="Percent 4 24 3 2" xfId="37348" xr:uid="{8D308A33-C4CE-4074-8779-5AC99DD691F2}"/>
    <cellStyle name="Percent 4 24 3 2 2" xfId="37349" xr:uid="{62CB87CE-1B46-4798-B250-8336142213DA}"/>
    <cellStyle name="Percent 4 24 3 3" xfId="37350" xr:uid="{78B3D00B-80CA-4D51-9382-94D9D9747680}"/>
    <cellStyle name="Percent 4 24 3 3 2" xfId="37351" xr:uid="{31C45AC2-37F2-47A3-8E9A-7462597BD0C1}"/>
    <cellStyle name="Percent 4 24 3 4" xfId="37352" xr:uid="{0397C73E-7837-454E-AC9E-09E098967FAB}"/>
    <cellStyle name="Percent 4 24 3 5" xfId="37347" xr:uid="{044CE31D-8563-4169-9A98-7F4CABA33A25}"/>
    <cellStyle name="Percent 4 24 4" xfId="13672" xr:uid="{6A8AC33C-6FC2-4EB7-AE6C-3AF808CD03D5}"/>
    <cellStyle name="Percent 4 24 4 2" xfId="37354" xr:uid="{82A03DCC-8D69-49B4-832C-C431D9A3B2C9}"/>
    <cellStyle name="Percent 4 24 4 2 2" xfId="37355" xr:uid="{5172AB9B-CEA7-44DD-A27F-6F81286F9F48}"/>
    <cellStyle name="Percent 4 24 4 3" xfId="37356" xr:uid="{5C6F0416-FC06-425C-8404-028943E80E3E}"/>
    <cellStyle name="Percent 4 24 4 3 2" xfId="37357" xr:uid="{13B80A23-A9B4-47F3-9B87-445CBB75E280}"/>
    <cellStyle name="Percent 4 24 4 4" xfId="37358" xr:uid="{F4D799ED-5927-410D-99FA-79152B221F4C}"/>
    <cellStyle name="Percent 4 24 4 5" xfId="37353" xr:uid="{790DC4D8-C125-427D-86D1-8E5EDF1A0A20}"/>
    <cellStyle name="Percent 4 24 5" xfId="13673" xr:uid="{EE2431CD-B216-41A1-8E6B-FF3D3117AB3B}"/>
    <cellStyle name="Percent 4 24 5 2" xfId="37360" xr:uid="{89CA86ED-E77D-4450-BF83-CEF43C2C9DEC}"/>
    <cellStyle name="Percent 4 24 5 2 2" xfId="37361" xr:uid="{85641F79-4B22-40C1-89E5-B8907168EC00}"/>
    <cellStyle name="Percent 4 24 5 3" xfId="37362" xr:uid="{2BF76B84-55FD-4F91-94F3-0A3C1F93864E}"/>
    <cellStyle name="Percent 4 24 5 3 2" xfId="37363" xr:uid="{35FDAF90-BCEC-48FC-8D25-32BBE15D77CF}"/>
    <cellStyle name="Percent 4 24 5 4" xfId="37364" xr:uid="{DDD0091C-F23C-4580-ACD3-999B52F8E431}"/>
    <cellStyle name="Percent 4 24 5 4 2" xfId="37365" xr:uid="{4C023DA8-1AE9-4963-98F1-4BFD26A9AB2B}"/>
    <cellStyle name="Percent 4 24 5 5" xfId="37366" xr:uid="{AD2C8088-2D10-44DC-A765-8051F10FC998}"/>
    <cellStyle name="Percent 4 24 5 6" xfId="37359" xr:uid="{0BECEAD0-B6CD-4AC5-8E13-A1959E884B69}"/>
    <cellStyle name="Percent 4 24 6" xfId="13674" xr:uid="{278850CA-2795-4633-B685-5909ACEF552C}"/>
    <cellStyle name="Percent 4 24 6 2" xfId="37368" xr:uid="{593ADDD9-1A15-43E6-8F57-5DCC9C9BCB59}"/>
    <cellStyle name="Percent 4 24 6 2 2" xfId="37369" xr:uid="{99C93A55-8A7F-4E48-8929-5BD04022AFDD}"/>
    <cellStyle name="Percent 4 24 6 3" xfId="37370" xr:uid="{55CF36C6-293E-467D-A92B-991466E50579}"/>
    <cellStyle name="Percent 4 24 6 3 2" xfId="37371" xr:uid="{4808B0EF-A24A-4B29-AA19-FA11684B596E}"/>
    <cellStyle name="Percent 4 24 6 4" xfId="37372" xr:uid="{7CCF38E6-D6D5-4D75-8A86-BFFE5475FBC7}"/>
    <cellStyle name="Percent 4 24 6 5" xfId="37367" xr:uid="{D2EB262F-B3E6-4E55-9907-C4A5371AB0E1}"/>
    <cellStyle name="Percent 4 24 7" xfId="15972" xr:uid="{833804D4-309D-42EA-9DAC-40790D5801F9}"/>
    <cellStyle name="Percent 4 24 7 2" xfId="37374" xr:uid="{D6EDEA6D-EC08-4D4A-B1B3-1D8B65F4833F}"/>
    <cellStyle name="Percent 4 24 7 3" xfId="37373" xr:uid="{6DBE2BE4-06FA-4EB0-8DCD-DD3A6A07352D}"/>
    <cellStyle name="Percent 4 24 8" xfId="16680" xr:uid="{3B202707-F54A-403B-8AA6-47F083C231DC}"/>
    <cellStyle name="Percent 4 24 8 2" xfId="37376" xr:uid="{2BB142D3-ECD2-4D28-9920-FF5F27FC8BC8}"/>
    <cellStyle name="Percent 4 24 8 3" xfId="37375" xr:uid="{B13186A5-84E5-42D2-AB33-A3407A7EEED9}"/>
    <cellStyle name="Percent 4 24 9" xfId="12016" xr:uid="{7F634351-386A-400C-80C6-220DCBA3A636}"/>
    <cellStyle name="Percent 4 24 9 2" xfId="37378" xr:uid="{E03CEA11-78EC-4CFD-83C2-7CE01F73AF5F}"/>
    <cellStyle name="Percent 4 24 9 3" xfId="37377" xr:uid="{23028C0E-2BEF-4552-9D61-669DAFF9DBA5}"/>
    <cellStyle name="Percent 4 25" xfId="7033" xr:uid="{D1ED2AD0-3E94-489C-9033-7EF663529BFF}"/>
    <cellStyle name="Percent 4 25 10" xfId="37380" xr:uid="{E84289BA-F2CC-4FE9-BD51-FED305181BF8}"/>
    <cellStyle name="Percent 4 25 11" xfId="37381" xr:uid="{58F40569-E14D-4B26-8CF7-4F38F000A726}"/>
    <cellStyle name="Percent 4 25 12" xfId="37379" xr:uid="{5C8EF002-2415-4E99-9FF7-90E192C27338}"/>
    <cellStyle name="Percent 4 25 2" xfId="13675" xr:uid="{2E22940E-FB27-4C84-8F94-F3307F38E440}"/>
    <cellStyle name="Percent 4 25 2 2" xfId="37383" xr:uid="{4F4F0D73-09F9-43DF-A4F3-7CAD3D764365}"/>
    <cellStyle name="Percent 4 25 2 2 2" xfId="37384" xr:uid="{6813B1C4-C003-4BF8-AD7A-B307D38D2A76}"/>
    <cellStyle name="Percent 4 25 2 3" xfId="37385" xr:uid="{48B5550B-3141-409B-A708-31F90DCCFFF7}"/>
    <cellStyle name="Percent 4 25 2 3 2" xfId="37386" xr:uid="{4C52632B-E677-43CD-BDF7-4573BE41F45B}"/>
    <cellStyle name="Percent 4 25 2 4" xfId="37387" xr:uid="{4ED8D031-DE93-438C-A5DC-2693ECF5F575}"/>
    <cellStyle name="Percent 4 25 2 5" xfId="37388" xr:uid="{31ACBC72-0C33-412F-8401-6D836CCC9E35}"/>
    <cellStyle name="Percent 4 25 2 6" xfId="37382" xr:uid="{6E642BF5-A9F8-4D41-A85B-8916A139F607}"/>
    <cellStyle name="Percent 4 25 3" xfId="13676" xr:uid="{D906B8A6-FB4F-432B-9E2A-6C2C253E4411}"/>
    <cellStyle name="Percent 4 25 3 2" xfId="37390" xr:uid="{B21DF8E4-75AE-41DA-8915-8750F4CD4D19}"/>
    <cellStyle name="Percent 4 25 3 2 2" xfId="37391" xr:uid="{9353F3DB-A233-4023-B9F8-F4BB322178E7}"/>
    <cellStyle name="Percent 4 25 3 3" xfId="37392" xr:uid="{B0D0829A-547D-4B0A-A545-202EF6A455FE}"/>
    <cellStyle name="Percent 4 25 3 3 2" xfId="37393" xr:uid="{07F47BD7-0374-419B-B6CF-31ABEFA9C3EF}"/>
    <cellStyle name="Percent 4 25 3 4" xfId="37394" xr:uid="{30956952-420F-4760-8C4A-D54364D332D3}"/>
    <cellStyle name="Percent 4 25 3 5" xfId="37389" xr:uid="{65FE451D-4C86-4700-9846-231586E26649}"/>
    <cellStyle name="Percent 4 25 4" xfId="13677" xr:uid="{9E5BBC19-E8CC-4BB9-8697-391FB69338B2}"/>
    <cellStyle name="Percent 4 25 4 2" xfId="37396" xr:uid="{5D16BCF5-BC64-40B7-8CC2-D489D752B26A}"/>
    <cellStyle name="Percent 4 25 4 2 2" xfId="37397" xr:uid="{81058B85-0DB5-49B9-A860-36BE3B7F93F6}"/>
    <cellStyle name="Percent 4 25 4 3" xfId="37398" xr:uid="{61F4D75F-CE1F-49F1-82DB-E7BBAD895BB3}"/>
    <cellStyle name="Percent 4 25 4 3 2" xfId="37399" xr:uid="{A427B932-2B8E-431B-91A0-4551E9879E8C}"/>
    <cellStyle name="Percent 4 25 4 4" xfId="37400" xr:uid="{406323E2-49CF-4CE2-AE47-AA44DF20F84F}"/>
    <cellStyle name="Percent 4 25 4 5" xfId="37395" xr:uid="{C0F77A46-92BD-4004-B6F0-836F192A6546}"/>
    <cellStyle name="Percent 4 25 5" xfId="13678" xr:uid="{149B66F3-04C4-4026-9675-F2A414A7C8D6}"/>
    <cellStyle name="Percent 4 25 5 2" xfId="37402" xr:uid="{7C7738BD-EC0D-4FFA-A223-89AF079FD2E5}"/>
    <cellStyle name="Percent 4 25 5 2 2" xfId="37403" xr:uid="{58F520DB-F2A2-4174-B82F-33D844926AC2}"/>
    <cellStyle name="Percent 4 25 5 3" xfId="37404" xr:uid="{941DF348-5194-435D-99E4-F032987EA20E}"/>
    <cellStyle name="Percent 4 25 5 3 2" xfId="37405" xr:uid="{B0472E85-476A-48D3-9A7F-141277B0611B}"/>
    <cellStyle name="Percent 4 25 5 4" xfId="37406" xr:uid="{C7DCFCEF-FB7E-4768-94FF-D14754BD7189}"/>
    <cellStyle name="Percent 4 25 5 4 2" xfId="37407" xr:uid="{31D3EA07-AA26-467E-83E1-841E1162DEF3}"/>
    <cellStyle name="Percent 4 25 5 5" xfId="37408" xr:uid="{46C03D2E-2066-4AFD-9064-2D76D5FB32AE}"/>
    <cellStyle name="Percent 4 25 5 6" xfId="37401" xr:uid="{488B7146-0F61-4705-A5E1-67C9C8AAABFF}"/>
    <cellStyle name="Percent 4 25 6" xfId="13679" xr:uid="{517D7502-7D0C-42D8-B977-3E47E16B6734}"/>
    <cellStyle name="Percent 4 25 6 2" xfId="37410" xr:uid="{29521737-11B9-42B7-B29B-F665A9E50D68}"/>
    <cellStyle name="Percent 4 25 6 2 2" xfId="37411" xr:uid="{40A7C464-E4FC-4EB7-B38C-67D3AD5011B3}"/>
    <cellStyle name="Percent 4 25 6 3" xfId="37412" xr:uid="{92673FA9-9744-41FC-A3B4-11F0B4FAC758}"/>
    <cellStyle name="Percent 4 25 6 3 2" xfId="37413" xr:uid="{F8AA223C-4310-4919-8ADC-78DEB90CF179}"/>
    <cellStyle name="Percent 4 25 6 4" xfId="37414" xr:uid="{9B08CE8E-3C13-4797-BA24-0A29577F27FD}"/>
    <cellStyle name="Percent 4 25 6 5" xfId="37409" xr:uid="{856B31C5-723E-4813-9BDC-A91D0CF26BC4}"/>
    <cellStyle name="Percent 4 25 7" xfId="15973" xr:uid="{A4866A47-25E5-4215-BC1A-261BF9C75092}"/>
    <cellStyle name="Percent 4 25 7 2" xfId="37416" xr:uid="{31409262-426F-424F-B29B-C7BC4E5A2F34}"/>
    <cellStyle name="Percent 4 25 7 3" xfId="37415" xr:uid="{73FC2B11-196D-4491-BEE3-4BC1E6E91B24}"/>
    <cellStyle name="Percent 4 25 8" xfId="15618" xr:uid="{8774CD24-2726-4F10-8E80-309369304FAC}"/>
    <cellStyle name="Percent 4 25 8 2" xfId="37418" xr:uid="{CD046C2E-CABD-4822-BB2E-9B8A73E81412}"/>
    <cellStyle name="Percent 4 25 8 3" xfId="37417" xr:uid="{8857E1BD-4789-49CB-81A4-071CE69EA1FD}"/>
    <cellStyle name="Percent 4 25 9" xfId="12017" xr:uid="{AD54828E-8D15-4B86-A4A2-C3A2B8694FD1}"/>
    <cellStyle name="Percent 4 25 9 2" xfId="37420" xr:uid="{C961B2EF-36B6-4D0C-8F95-14C05D467419}"/>
    <cellStyle name="Percent 4 25 9 3" xfId="37419" xr:uid="{0134D333-2D9A-4CDC-ACB6-086CB3967DB2}"/>
    <cellStyle name="Percent 4 26" xfId="7034" xr:uid="{6149B386-048F-40A1-B237-30EBD3C826E7}"/>
    <cellStyle name="Percent 4 26 10" xfId="37422" xr:uid="{9355414A-BE0D-4216-89F7-C70CDA71603C}"/>
    <cellStyle name="Percent 4 26 11" xfId="37423" xr:uid="{6640560B-75EB-42EC-A20D-4B02AB0D5F5E}"/>
    <cellStyle name="Percent 4 26 12" xfId="37421" xr:uid="{ABB53C7C-C22C-4F77-959F-7E6C1F4376BC}"/>
    <cellStyle name="Percent 4 26 2" xfId="13680" xr:uid="{81B6A4D9-99D9-4698-84C6-C93BCDBC9952}"/>
    <cellStyle name="Percent 4 26 2 2" xfId="37425" xr:uid="{FC721FBF-8B05-4113-BBC0-9A9ADAACBB8F}"/>
    <cellStyle name="Percent 4 26 2 2 2" xfId="37426" xr:uid="{2D12F759-556E-4025-977C-EC6AFEBCFA87}"/>
    <cellStyle name="Percent 4 26 2 3" xfId="37427" xr:uid="{D891FCE9-0528-4C40-8F1F-1EE835FEC62F}"/>
    <cellStyle name="Percent 4 26 2 3 2" xfId="37428" xr:uid="{E0B2A283-E326-4431-80EE-EE5376771601}"/>
    <cellStyle name="Percent 4 26 2 4" xfId="37429" xr:uid="{967302D8-EC2A-47DE-824F-72CBF7D5B2B8}"/>
    <cellStyle name="Percent 4 26 2 5" xfId="37430" xr:uid="{F3AAEE9D-DB61-41C0-BE5B-7D81B175C040}"/>
    <cellStyle name="Percent 4 26 2 6" xfId="37424" xr:uid="{AD1FB115-CE9A-4F2F-A237-124981615842}"/>
    <cellStyle name="Percent 4 26 3" xfId="13681" xr:uid="{211BFCCE-9F11-496C-8090-278DBD5A088C}"/>
    <cellStyle name="Percent 4 26 3 2" xfId="37432" xr:uid="{704A66B2-BC35-42D4-8E6B-741635E4BE59}"/>
    <cellStyle name="Percent 4 26 3 2 2" xfId="37433" xr:uid="{42C4BD4A-2867-431C-9999-EE47CF37BDF7}"/>
    <cellStyle name="Percent 4 26 3 3" xfId="37434" xr:uid="{22FD2A8B-5D81-4612-87FE-5C680AFDD40C}"/>
    <cellStyle name="Percent 4 26 3 3 2" xfId="37435" xr:uid="{B7296136-970B-4910-BB0F-4C58E5AAB6C2}"/>
    <cellStyle name="Percent 4 26 3 4" xfId="37436" xr:uid="{E4A9DD48-3E33-424C-B4D2-C6E35416B992}"/>
    <cellStyle name="Percent 4 26 3 5" xfId="37431" xr:uid="{290C0F4F-02D3-4D10-AD08-622413CD1C72}"/>
    <cellStyle name="Percent 4 26 4" xfId="13682" xr:uid="{0E5785DB-CDDE-494C-8159-E395D76ECB6C}"/>
    <cellStyle name="Percent 4 26 4 2" xfId="37438" xr:uid="{ECD72E2F-1293-4775-B447-63DCC47DC4F5}"/>
    <cellStyle name="Percent 4 26 4 2 2" xfId="37439" xr:uid="{10034703-0268-4F41-B3BE-E178FDAA7E42}"/>
    <cellStyle name="Percent 4 26 4 3" xfId="37440" xr:uid="{60A8F290-32FF-46BE-A094-BEFBAF6C7E90}"/>
    <cellStyle name="Percent 4 26 4 3 2" xfId="37441" xr:uid="{81CC81EF-10A3-4352-BC36-7F6B936301C0}"/>
    <cellStyle name="Percent 4 26 4 4" xfId="37442" xr:uid="{4B1A2CE3-558C-4FFB-B86F-6EF4B36A3A81}"/>
    <cellStyle name="Percent 4 26 4 5" xfId="37437" xr:uid="{6DDCDC64-616B-49BA-8BFF-3ECBCAC85143}"/>
    <cellStyle name="Percent 4 26 5" xfId="13683" xr:uid="{11E7C58D-BEAC-4147-8EED-9C218190456D}"/>
    <cellStyle name="Percent 4 26 5 2" xfId="37444" xr:uid="{AEB15104-A682-49B7-BB34-6F0A754131EB}"/>
    <cellStyle name="Percent 4 26 5 2 2" xfId="37445" xr:uid="{7255A07B-7D7C-49F0-B7DD-A29CC5F3F8C8}"/>
    <cellStyle name="Percent 4 26 5 3" xfId="37446" xr:uid="{02B0CAC5-A965-49DE-8F40-B8A067BF224A}"/>
    <cellStyle name="Percent 4 26 5 3 2" xfId="37447" xr:uid="{CA6D03DE-BADF-48A6-BBA4-1E2B3B9EB668}"/>
    <cellStyle name="Percent 4 26 5 4" xfId="37448" xr:uid="{8D648D8A-58B6-4B62-AE87-F560B5460E63}"/>
    <cellStyle name="Percent 4 26 5 4 2" xfId="37449" xr:uid="{E1DC1D3A-1EE3-47DD-9396-0AAFE756A5C1}"/>
    <cellStyle name="Percent 4 26 5 5" xfId="37450" xr:uid="{D5E93309-2CCA-47C9-BD83-E4A134FD4526}"/>
    <cellStyle name="Percent 4 26 5 6" xfId="37443" xr:uid="{8EC25326-1127-4104-899A-0BD96F1C9EA2}"/>
    <cellStyle name="Percent 4 26 6" xfId="13684" xr:uid="{95AA3359-E167-4263-866C-78C7E627B190}"/>
    <cellStyle name="Percent 4 26 6 2" xfId="37452" xr:uid="{0D7133A2-6452-4855-A165-053641870DA1}"/>
    <cellStyle name="Percent 4 26 6 2 2" xfId="37453" xr:uid="{92FF603E-EA5B-480A-A6FB-2D4C6A103EB2}"/>
    <cellStyle name="Percent 4 26 6 3" xfId="37454" xr:uid="{9EA1A844-E122-4D9C-A33D-731B4C819939}"/>
    <cellStyle name="Percent 4 26 6 3 2" xfId="37455" xr:uid="{7B019B80-58D4-4FF8-A8F1-8118C99239AD}"/>
    <cellStyle name="Percent 4 26 6 4" xfId="37456" xr:uid="{DBD12B1E-EA5C-42F1-9021-CECAC1D0499A}"/>
    <cellStyle name="Percent 4 26 6 5" xfId="37451" xr:uid="{B0DD035F-6300-4314-8FE0-0A3046F5690A}"/>
    <cellStyle name="Percent 4 26 7" xfId="15974" xr:uid="{98067F89-6E42-4213-ACE8-77E11CD8FE60}"/>
    <cellStyle name="Percent 4 26 7 2" xfId="37458" xr:uid="{344D0BAB-1C8D-4250-8400-63A8D22A5E8A}"/>
    <cellStyle name="Percent 4 26 7 3" xfId="37457" xr:uid="{73B6C8C9-1F49-4813-9EAB-2391462CC21C}"/>
    <cellStyle name="Percent 4 26 8" xfId="17307" xr:uid="{F0987529-A0D9-4572-ABEA-F85A56750D66}"/>
    <cellStyle name="Percent 4 26 8 2" xfId="37460" xr:uid="{C7568CBC-C0DE-420C-B4D6-51E92E254FD2}"/>
    <cellStyle name="Percent 4 26 8 3" xfId="37459" xr:uid="{9E9CFF65-5A3C-49CE-8308-06215CB24A77}"/>
    <cellStyle name="Percent 4 26 9" xfId="12018" xr:uid="{9948B290-3C89-43F7-9B2C-338DB99C3FD6}"/>
    <cellStyle name="Percent 4 26 9 2" xfId="37462" xr:uid="{824A055C-4272-4F73-B258-AB79133FB9D1}"/>
    <cellStyle name="Percent 4 26 9 3" xfId="37461" xr:uid="{E24A6736-EE8C-4D89-B2C1-F212F4C3A39D}"/>
    <cellStyle name="Percent 4 27" xfId="7035" xr:uid="{E7D97A5D-4DC0-47EC-9610-A10C27EA2917}"/>
    <cellStyle name="Percent 4 27 10" xfId="37464" xr:uid="{DFFEFAA2-4237-46CE-BE1C-A34D5E3872FB}"/>
    <cellStyle name="Percent 4 27 11" xfId="37465" xr:uid="{82C6B504-5CE1-48F2-9B79-4FE5576FA549}"/>
    <cellStyle name="Percent 4 27 12" xfId="37463" xr:uid="{3CBBAEAC-7836-40C6-A5B5-6F581014B7CC}"/>
    <cellStyle name="Percent 4 27 2" xfId="13685" xr:uid="{ACF17C60-20EF-484B-A954-7913568BDC0E}"/>
    <cellStyle name="Percent 4 27 2 2" xfId="37467" xr:uid="{92AEF0EA-708F-4A0A-A9D2-63E513545646}"/>
    <cellStyle name="Percent 4 27 2 2 2" xfId="37468" xr:uid="{971B926A-B5CE-4E28-82B4-B55F4003B1E2}"/>
    <cellStyle name="Percent 4 27 2 3" xfId="37469" xr:uid="{0A232F09-B151-43F0-B7AD-7CCCA511FF64}"/>
    <cellStyle name="Percent 4 27 2 3 2" xfId="37470" xr:uid="{A398FDC4-D9E5-45DB-ADB1-B497C309A443}"/>
    <cellStyle name="Percent 4 27 2 4" xfId="37471" xr:uid="{3B6D9598-2684-4871-8655-F290ED5702AD}"/>
    <cellStyle name="Percent 4 27 2 5" xfId="37472" xr:uid="{814F2D77-8815-4140-9109-FECC0206CF48}"/>
    <cellStyle name="Percent 4 27 2 6" xfId="37466" xr:uid="{B8DC41F9-C7D3-4508-A7A9-33B89ABBB65B}"/>
    <cellStyle name="Percent 4 27 3" xfId="13686" xr:uid="{B145687E-5AE4-48B6-839F-B1F828DAE620}"/>
    <cellStyle name="Percent 4 27 3 2" xfId="37474" xr:uid="{B4AE568B-5FE2-4D84-A989-826CDC58D7CD}"/>
    <cellStyle name="Percent 4 27 3 2 2" xfId="37475" xr:uid="{EC57F669-B70B-441B-A6AF-066BE90C90B9}"/>
    <cellStyle name="Percent 4 27 3 3" xfId="37476" xr:uid="{CA8E7F90-B50F-406D-99DF-2B438F634F3A}"/>
    <cellStyle name="Percent 4 27 3 3 2" xfId="37477" xr:uid="{CFE5B2B3-40A9-4199-8BB2-E232000C0E7D}"/>
    <cellStyle name="Percent 4 27 3 4" xfId="37478" xr:uid="{B2A2C02E-5476-4B82-B1A7-A6B65EAD19F7}"/>
    <cellStyle name="Percent 4 27 3 5" xfId="37473" xr:uid="{7C6F978F-CFC3-40BE-BE58-96B0948B2817}"/>
    <cellStyle name="Percent 4 27 4" xfId="13687" xr:uid="{3EC30150-BF9B-4B73-A7E0-84F2F664DC09}"/>
    <cellStyle name="Percent 4 27 4 2" xfId="37480" xr:uid="{C954F80F-9B0B-4F5A-9BBF-B7676B874C4C}"/>
    <cellStyle name="Percent 4 27 4 2 2" xfId="37481" xr:uid="{8561E83E-6C73-442D-A148-E4ED8EDD3417}"/>
    <cellStyle name="Percent 4 27 4 3" xfId="37482" xr:uid="{9C448301-7083-4A8B-83AC-639314955435}"/>
    <cellStyle name="Percent 4 27 4 3 2" xfId="37483" xr:uid="{F3C6B8F5-8F69-4A52-BCBD-D3FE174DB643}"/>
    <cellStyle name="Percent 4 27 4 4" xfId="37484" xr:uid="{009FE5CF-5D82-489B-953D-5A928469A2FC}"/>
    <cellStyle name="Percent 4 27 4 5" xfId="37479" xr:uid="{99689BF6-C7AD-45FE-99A8-E4EBBDE1B9B9}"/>
    <cellStyle name="Percent 4 27 5" xfId="13688" xr:uid="{629C474A-13D3-4C23-AA0A-9F480E6CF43E}"/>
    <cellStyle name="Percent 4 27 5 2" xfId="37486" xr:uid="{1843A5F3-B7A6-4C79-97A8-887B48F1BCF1}"/>
    <cellStyle name="Percent 4 27 5 2 2" xfId="37487" xr:uid="{5CCCCD6E-7405-469A-BA88-81E51EE108C2}"/>
    <cellStyle name="Percent 4 27 5 3" xfId="37488" xr:uid="{A106F9EE-7B0A-439E-A796-315D498AB01B}"/>
    <cellStyle name="Percent 4 27 5 3 2" xfId="37489" xr:uid="{330FAD59-398C-43A0-A6FF-E566FA14BDDE}"/>
    <cellStyle name="Percent 4 27 5 4" xfId="37490" xr:uid="{850CEFBB-C32D-49F6-A70C-C2129D1B837B}"/>
    <cellStyle name="Percent 4 27 5 4 2" xfId="37491" xr:uid="{678067EA-22E9-4024-89B1-86D028A766CC}"/>
    <cellStyle name="Percent 4 27 5 5" xfId="37492" xr:uid="{4B95A612-78B4-4D34-872D-0E6CDE5ADE86}"/>
    <cellStyle name="Percent 4 27 5 6" xfId="37485" xr:uid="{94B5B713-2DFE-4B6C-BC03-BC9561722903}"/>
    <cellStyle name="Percent 4 27 6" xfId="13689" xr:uid="{7DDBE397-8FD3-423F-8CFF-BF2FA05EA4D9}"/>
    <cellStyle name="Percent 4 27 6 2" xfId="37494" xr:uid="{52247496-9CDE-4382-BDE5-C5514231CA4D}"/>
    <cellStyle name="Percent 4 27 6 2 2" xfId="37495" xr:uid="{39B012C7-5A2C-493C-97EB-AEFB7F5CD128}"/>
    <cellStyle name="Percent 4 27 6 3" xfId="37496" xr:uid="{17E7692C-8A8C-486F-975C-7F9375813A2A}"/>
    <cellStyle name="Percent 4 27 6 3 2" xfId="37497" xr:uid="{A7780F18-BAEC-4275-996C-C7016746E871}"/>
    <cellStyle name="Percent 4 27 6 4" xfId="37498" xr:uid="{141C6E4A-FE16-4C53-BE67-B9195689113C}"/>
    <cellStyle name="Percent 4 27 6 5" xfId="37493" xr:uid="{1B24B0E6-CC43-43AE-96C5-DF0264A50688}"/>
    <cellStyle name="Percent 4 27 7" xfId="15975" xr:uid="{FF089F89-CC94-4CBB-9BF0-485707D32FD0}"/>
    <cellStyle name="Percent 4 27 7 2" xfId="37500" xr:uid="{8741F789-FD55-4CB6-B4C0-C9B9EA7A53EC}"/>
    <cellStyle name="Percent 4 27 7 3" xfId="37499" xr:uid="{C8FA9877-3FDB-441F-8A1D-F6375B875E5D}"/>
    <cellStyle name="Percent 4 27 8" xfId="16727" xr:uid="{17043BD8-6B59-4D64-A303-49C4E5854242}"/>
    <cellStyle name="Percent 4 27 8 2" xfId="37502" xr:uid="{BF77E8C1-875E-4357-939C-3B2062CE7461}"/>
    <cellStyle name="Percent 4 27 8 3" xfId="37501" xr:uid="{B6352A13-BCF3-4CE7-9DBE-E9D1A2863ECD}"/>
    <cellStyle name="Percent 4 27 9" xfId="12019" xr:uid="{F1DA8C02-1B5C-4087-A908-273FDC03C02D}"/>
    <cellStyle name="Percent 4 27 9 2" xfId="37504" xr:uid="{B4B0D590-F877-4E9A-8C0D-23AA69545DFC}"/>
    <cellStyle name="Percent 4 27 9 3" xfId="37503" xr:uid="{10E816CD-3464-4977-BFEF-76622BE2787D}"/>
    <cellStyle name="Percent 4 28" xfId="7036" xr:uid="{2BA56CBB-DE4D-4B66-854F-B8090D33A11A}"/>
    <cellStyle name="Percent 4 28 10" xfId="37506" xr:uid="{35FEAFB2-F37B-49C0-BCDA-5CC0DF3142D1}"/>
    <cellStyle name="Percent 4 28 11" xfId="37507" xr:uid="{5E8D884C-1CA5-4E1A-AE86-810F08983AE3}"/>
    <cellStyle name="Percent 4 28 12" xfId="37505" xr:uid="{CFE83D93-2339-4B3E-8A21-664E4593E02B}"/>
    <cellStyle name="Percent 4 28 2" xfId="13690" xr:uid="{7F44CA1C-9E1C-42AE-A6BA-8E92794CE302}"/>
    <cellStyle name="Percent 4 28 2 2" xfId="37509" xr:uid="{F687C5BB-285F-4514-8EBD-3BC78D9D54C5}"/>
    <cellStyle name="Percent 4 28 2 2 2" xfId="37510" xr:uid="{90F3D8F7-7077-4EE4-924C-944754959DAD}"/>
    <cellStyle name="Percent 4 28 2 3" xfId="37511" xr:uid="{A7EF02CC-27CA-4577-B336-317FFE8574D8}"/>
    <cellStyle name="Percent 4 28 2 3 2" xfId="37512" xr:uid="{2B0AE7E1-F4CE-40A1-A86A-1A0D10D9F364}"/>
    <cellStyle name="Percent 4 28 2 4" xfId="37513" xr:uid="{0E887260-A7E0-478F-B7F3-43F03F9F0212}"/>
    <cellStyle name="Percent 4 28 2 5" xfId="37514" xr:uid="{9FA3C854-6CA8-4E1B-A6CA-3F0AA96CC178}"/>
    <cellStyle name="Percent 4 28 2 6" xfId="37508" xr:uid="{CA188D7D-EF4D-4FFB-AC98-6C894B8A59FB}"/>
    <cellStyle name="Percent 4 28 3" xfId="13691" xr:uid="{8003888E-9A2D-4E8E-97D5-01E6C818C4CE}"/>
    <cellStyle name="Percent 4 28 3 2" xfId="37516" xr:uid="{1430889E-D405-416E-9A9F-D1ED194EA4F3}"/>
    <cellStyle name="Percent 4 28 3 2 2" xfId="37517" xr:uid="{16256755-0B8A-427F-A2A6-B1ECBD522182}"/>
    <cellStyle name="Percent 4 28 3 3" xfId="37518" xr:uid="{EF6739EA-1229-4279-8A11-ED9A4E648AB1}"/>
    <cellStyle name="Percent 4 28 3 3 2" xfId="37519" xr:uid="{1259058B-D6DB-44AA-97D3-AEEA77B3BD45}"/>
    <cellStyle name="Percent 4 28 3 4" xfId="37520" xr:uid="{F65A03E6-2DA9-4A3D-97F4-18498F3FB9B5}"/>
    <cellStyle name="Percent 4 28 3 5" xfId="37515" xr:uid="{69D0AF66-C695-4017-8BDE-A7A102767FE4}"/>
    <cellStyle name="Percent 4 28 4" xfId="13692" xr:uid="{F705279A-D73B-4D77-A88C-88480EA8D781}"/>
    <cellStyle name="Percent 4 28 4 2" xfId="37522" xr:uid="{C2D39206-9806-4BCE-812A-DC95C5BA6D1F}"/>
    <cellStyle name="Percent 4 28 4 2 2" xfId="37523" xr:uid="{4CD9423F-D78B-45B6-A899-384D46AC7B3C}"/>
    <cellStyle name="Percent 4 28 4 3" xfId="37524" xr:uid="{DC7560F7-E062-4BB6-960B-E258630B4580}"/>
    <cellStyle name="Percent 4 28 4 3 2" xfId="37525" xr:uid="{0C1754C7-C0DB-45A1-8CC9-3BE6A717F38E}"/>
    <cellStyle name="Percent 4 28 4 4" xfId="37526" xr:uid="{9E1E28C5-3FFD-4CDB-8417-994CE021EFE1}"/>
    <cellStyle name="Percent 4 28 4 5" xfId="37521" xr:uid="{D2894723-AD5B-4E67-B782-507996EF6E30}"/>
    <cellStyle name="Percent 4 28 5" xfId="13693" xr:uid="{58BB2EC5-423D-4400-8DFC-32991666A5D0}"/>
    <cellStyle name="Percent 4 28 5 2" xfId="37528" xr:uid="{DE5A2749-CBA9-4147-A028-6966BC65CAD3}"/>
    <cellStyle name="Percent 4 28 5 2 2" xfId="37529" xr:uid="{E7721261-6852-4D8E-B070-CFBBECA5AA5B}"/>
    <cellStyle name="Percent 4 28 5 3" xfId="37530" xr:uid="{4074FE0A-1D2E-4775-89B9-7E1408EB1B44}"/>
    <cellStyle name="Percent 4 28 5 3 2" xfId="37531" xr:uid="{46E8E89C-34EF-44A4-A857-84DE020212E0}"/>
    <cellStyle name="Percent 4 28 5 4" xfId="37532" xr:uid="{1E8BEC77-17B2-4379-A853-8075043BC397}"/>
    <cellStyle name="Percent 4 28 5 4 2" xfId="37533" xr:uid="{1724B1C1-24F8-478E-B551-80F6370986AD}"/>
    <cellStyle name="Percent 4 28 5 5" xfId="37534" xr:uid="{9F63BB80-FE27-4E11-B4D5-25727B37B98C}"/>
    <cellStyle name="Percent 4 28 5 6" xfId="37527" xr:uid="{CF3838E9-48E9-4473-A19E-EE923B37E54E}"/>
    <cellStyle name="Percent 4 28 6" xfId="13694" xr:uid="{BDFFAA1C-0871-4CDD-9F27-16D9E66D8370}"/>
    <cellStyle name="Percent 4 28 6 2" xfId="37536" xr:uid="{CE038B1C-24BD-42D9-BF21-D87365F9A403}"/>
    <cellStyle name="Percent 4 28 6 2 2" xfId="37537" xr:uid="{6DA740EE-2876-4622-86C3-4C08ECB48724}"/>
    <cellStyle name="Percent 4 28 6 3" xfId="37538" xr:uid="{5499B62D-CE48-409C-8355-7390964C4B7A}"/>
    <cellStyle name="Percent 4 28 6 3 2" xfId="37539" xr:uid="{89246205-D9E5-4119-8FF9-61CAFF6D1EBD}"/>
    <cellStyle name="Percent 4 28 6 4" xfId="37540" xr:uid="{F4C624BA-6983-4A14-B149-BB9EE47F37FA}"/>
    <cellStyle name="Percent 4 28 6 5" xfId="37535" xr:uid="{5642B64B-F43D-4FDA-BCE5-CF735801DAF0}"/>
    <cellStyle name="Percent 4 28 7" xfId="15976" xr:uid="{D1810EAE-75BD-4DA6-A838-38784B1A5A4F}"/>
    <cellStyle name="Percent 4 28 7 2" xfId="37542" xr:uid="{5CB6C833-0D25-4A0A-98F8-9293E6FC7896}"/>
    <cellStyle name="Percent 4 28 7 3" xfId="37541" xr:uid="{16D74E8C-D421-482D-9725-3323A41BF801}"/>
    <cellStyle name="Percent 4 28 8" xfId="16809" xr:uid="{294F6791-599B-4851-8336-C9D76E42B8A1}"/>
    <cellStyle name="Percent 4 28 8 2" xfId="37544" xr:uid="{412F1893-37E0-4304-A393-EBA57A754BF0}"/>
    <cellStyle name="Percent 4 28 8 3" xfId="37543" xr:uid="{0C0960D4-1570-4AFC-B35B-A58E454CDAB1}"/>
    <cellStyle name="Percent 4 28 9" xfId="12020" xr:uid="{50CDB02C-B80B-4516-AEB6-E3D49BD5B05E}"/>
    <cellStyle name="Percent 4 28 9 2" xfId="37546" xr:uid="{AC21C9E9-B434-4E85-8464-7C3D6F240E4E}"/>
    <cellStyle name="Percent 4 28 9 3" xfId="37545" xr:uid="{9A4FCF1C-3598-4C29-8F50-E0B0F4067FED}"/>
    <cellStyle name="Percent 4 29" xfId="7037" xr:uid="{11BAAD0E-C7C5-42BC-B72D-0B66628651F2}"/>
    <cellStyle name="Percent 4 29 10" xfId="19759" xr:uid="{5F64F83D-87B4-4AF3-921B-27DDE3ED693C}"/>
    <cellStyle name="Percent 4 29 10 2" xfId="37548" xr:uid="{D9353BD0-715C-49E2-A201-3BE375B456A0}"/>
    <cellStyle name="Percent 4 29 11" xfId="37549" xr:uid="{BABF3458-79AB-4B86-AE0B-C699A7455CA3}"/>
    <cellStyle name="Percent 4 29 12" xfId="37547" xr:uid="{98F836D8-1A47-43E2-8F22-F1A0F8B53B5D}"/>
    <cellStyle name="Percent 4 29 2" xfId="7038" xr:uid="{7C357DED-FAD5-428C-BC6C-88452E6B0C7A}"/>
    <cellStyle name="Percent 4 29 2 2" xfId="15978" xr:uid="{8C279D51-6D70-404C-AB1C-1621FD2A8054}"/>
    <cellStyle name="Percent 4 29 2 2 2" xfId="37552" xr:uid="{32625936-835D-4401-855B-D9F9199D8A76}"/>
    <cellStyle name="Percent 4 29 2 2 3" xfId="37553" xr:uid="{A34ED230-6C7C-45DC-8C6C-5254C2A66F29}"/>
    <cellStyle name="Percent 4 29 2 2 4" xfId="37551" xr:uid="{1D8FB86E-2A05-4670-8C1C-49B71B08F89A}"/>
    <cellStyle name="Percent 4 29 2 3" xfId="16692" xr:uid="{A2B9C1E4-2012-414F-8E8C-22683D1E8BDB}"/>
    <cellStyle name="Percent 4 29 2 3 2" xfId="37555" xr:uid="{320F5EBD-8060-4064-ACDC-21418B09EAF7}"/>
    <cellStyle name="Percent 4 29 2 3 3" xfId="37554" xr:uid="{3A275034-222E-4BB6-8A24-5D3B3F6AB581}"/>
    <cellStyle name="Percent 4 29 2 4" xfId="12022" xr:uid="{132B453B-4787-41CC-BDE4-7BD08198DC08}"/>
    <cellStyle name="Percent 4 29 2 4 2" xfId="37556" xr:uid="{16FB9B1E-07F9-4A3B-9C84-B5188C2FC726}"/>
    <cellStyle name="Percent 4 29 2 5" xfId="37557" xr:uid="{32714221-48FD-4B36-A4D5-4E29884C27C2}"/>
    <cellStyle name="Percent 4 29 2 6" xfId="37550" xr:uid="{9D5531DE-A5D0-443B-BEA1-32197278B8F7}"/>
    <cellStyle name="Percent 4 29 3" xfId="7988" xr:uid="{AD86F829-0F47-487E-B83E-99AF221A07DA}"/>
    <cellStyle name="Percent 4 29 3 2" xfId="8407" xr:uid="{26BC5027-35C9-4D3E-99A8-D3AE7B0691A9}"/>
    <cellStyle name="Percent 4 29 3 2 2" xfId="10269" xr:uid="{BE5FD21C-B1CC-41F5-B6EF-A19D173FC484}"/>
    <cellStyle name="Percent 4 29 3 2 2 2" xfId="18497" xr:uid="{10994A4E-63FD-47C1-96AA-9D5E67F9263A}"/>
    <cellStyle name="Percent 4 29 3 2 2 2 2" xfId="25009" xr:uid="{5A52BD42-EF3F-4072-85B5-C75E6C12FA06}"/>
    <cellStyle name="Percent 4 29 3 2 2 3" xfId="22174" xr:uid="{43F86F8D-4032-42FB-BF1F-102BFDCD6EC4}"/>
    <cellStyle name="Percent 4 29 3 2 2 4" xfId="37560" xr:uid="{D08EE018-7720-4DA6-BFF8-53810A35EBCE}"/>
    <cellStyle name="Percent 4 29 3 2 3" xfId="17087" xr:uid="{2F827221-E1DA-41D1-8E81-D6641496061D}"/>
    <cellStyle name="Percent 4 29 3 2 3 2" xfId="23744" xr:uid="{C80F4C0A-5734-432B-B04A-637657BF9E5E}"/>
    <cellStyle name="Percent 4 29 3 2 4" xfId="20612" xr:uid="{AB6ADB02-5853-471B-8701-A300AEBC32AF}"/>
    <cellStyle name="Percent 4 29 3 2 5" xfId="37559" xr:uid="{D937A185-0792-4703-8D82-8549A9BAC7D5}"/>
    <cellStyle name="Percent 4 29 3 3" xfId="9543" xr:uid="{F73422CE-7ACF-4FAA-AB22-B66A166B5EBA}"/>
    <cellStyle name="Percent 4 29 3 3 2" xfId="10811" xr:uid="{76D80D6D-D279-410A-9DBB-A78D8BBEBE37}"/>
    <cellStyle name="Percent 4 29 3 3 2 2" xfId="19039" xr:uid="{F6401962-D1E0-4CE1-8DD9-9808688F72DB}"/>
    <cellStyle name="Percent 4 29 3 3 2 2 2" xfId="25551" xr:uid="{3078A5C1-F7E9-44A2-8E7D-ADE8BC005FFC}"/>
    <cellStyle name="Percent 4 29 3 3 2 3" xfId="22716" xr:uid="{9B1D6521-6E09-4E5C-9EA7-86B28B3257BB}"/>
    <cellStyle name="Percent 4 29 3 3 2 4" xfId="37562" xr:uid="{F2E994C0-CD7B-42A5-8E22-304B723819E3}"/>
    <cellStyle name="Percent 4 29 3 3 3" xfId="17772" xr:uid="{218E3D79-EC01-45B4-8EC7-A34B714ACA14}"/>
    <cellStyle name="Percent 4 29 3 3 3 2" xfId="24295" xr:uid="{9834EA43-2F58-48D7-AC9D-DF75737DD996}"/>
    <cellStyle name="Percent 4 29 3 3 4" xfId="21460" xr:uid="{D17A5701-938E-466E-8AC4-87C665E0FD62}"/>
    <cellStyle name="Percent 4 29 3 3 5" xfId="37561" xr:uid="{8A3AFAF1-7772-4D9A-8E68-B3C9FBCF67D7}"/>
    <cellStyle name="Percent 4 29 3 4" xfId="9851" xr:uid="{5EE41165-626D-42BA-A6E5-EDD6D47D7459}"/>
    <cellStyle name="Percent 4 29 3 4 2" xfId="18079" xr:uid="{D6C9E183-7806-4C40-A1D7-D8DA8CB61516}"/>
    <cellStyle name="Percent 4 29 3 4 2 2" xfId="24591" xr:uid="{58A6F7AC-7652-46CE-8520-E680E6D4EE18}"/>
    <cellStyle name="Percent 4 29 3 4 3" xfId="21756" xr:uid="{415FB4B0-1D24-4CA0-BA91-CB273A0F989E}"/>
    <cellStyle name="Percent 4 29 3 4 4" xfId="37563" xr:uid="{2425DABD-DDC6-4547-B27E-1DE090D12121}"/>
    <cellStyle name="Percent 4 29 3 5" xfId="16800" xr:uid="{A9500681-2CEB-4B91-92BC-4824C3607B9C}"/>
    <cellStyle name="Percent 4 29 3 5 2" xfId="23480" xr:uid="{523F999C-FEA0-4E60-900A-D96FD8397A60}"/>
    <cellStyle name="Percent 4 29 3 5 3" xfId="37564" xr:uid="{7B3A5CBF-CCE1-45AB-8018-4EDBFC4B06E2}"/>
    <cellStyle name="Percent 4 29 3 6" xfId="15556" xr:uid="{87140639-8BBB-4809-9301-159EE2A9ECD0}"/>
    <cellStyle name="Percent 4 29 3 7" xfId="12023" xr:uid="{6C3E7A8C-CD5D-4B68-981A-522A5EC928C9}"/>
    <cellStyle name="Percent 4 29 3 8" xfId="20194" xr:uid="{DB45C839-64F5-4318-B006-409D1DC75CD6}"/>
    <cellStyle name="Percent 4 29 3 9" xfId="37558" xr:uid="{3C788BCF-107A-49BC-AA26-65B040413BDE}"/>
    <cellStyle name="Percent 4 29 4" xfId="8198" xr:uid="{5C484C08-E202-4DD7-8009-3A9EAAEA3A4E}"/>
    <cellStyle name="Percent 4 29 4 2" xfId="10060" xr:uid="{CB518F5D-9454-4369-AAE2-227135D3BD82}"/>
    <cellStyle name="Percent 4 29 4 2 2" xfId="18288" xr:uid="{AC7780E0-1BDC-40B3-976B-F42F1E93FA05}"/>
    <cellStyle name="Percent 4 29 4 2 2 2" xfId="24800" xr:uid="{901E8E4A-5BBD-4A28-8B60-95B5A3D08D4C}"/>
    <cellStyle name="Percent 4 29 4 2 2 3" xfId="37567" xr:uid="{F04056E5-B1AF-462E-83C0-71CA7CC80396}"/>
    <cellStyle name="Percent 4 29 4 2 3" xfId="21965" xr:uid="{0EE8B912-9A9C-4D77-A820-EE54E407164B}"/>
    <cellStyle name="Percent 4 29 4 2 4" xfId="37566" xr:uid="{5550BEB3-E14A-4DF4-BF72-326A6582882D}"/>
    <cellStyle name="Percent 4 29 4 3" xfId="16879" xr:uid="{38A0573B-529E-441D-AE95-89952EB78D5C}"/>
    <cellStyle name="Percent 4 29 4 3 2" xfId="23536" xr:uid="{A2C58AE0-8E1A-4D7E-AA91-13B92D96CA0C}"/>
    <cellStyle name="Percent 4 29 4 3 2 2" xfId="37569" xr:uid="{C6168B66-81C7-48A4-AA14-AFFFFD49C12D}"/>
    <cellStyle name="Percent 4 29 4 3 3" xfId="37568" xr:uid="{E932C9E2-500C-4647-A3E9-FFA2D50F74CB}"/>
    <cellStyle name="Percent 4 29 4 4" xfId="13695" xr:uid="{840C7649-1208-48B9-8B2B-F6A518C06556}"/>
    <cellStyle name="Percent 4 29 4 4 2" xfId="37570" xr:uid="{0157AB9E-83A6-4AC3-8F4A-7D4245129C96}"/>
    <cellStyle name="Percent 4 29 4 5" xfId="20403" xr:uid="{B29AA511-53CF-4B81-8A38-B53B4DAED2BD}"/>
    <cellStyle name="Percent 4 29 4 5 2" xfId="37571" xr:uid="{50BAC79F-780E-419B-895E-65395CAF4453}"/>
    <cellStyle name="Percent 4 29 4 6" xfId="37565" xr:uid="{C3E7C373-8887-4282-A5BC-EA6F416F63C2}"/>
    <cellStyle name="Percent 4 29 5" xfId="9542" xr:uid="{FFD56133-20E7-45A6-83E6-19DF0246204D}"/>
    <cellStyle name="Percent 4 29 5 2" xfId="10810" xr:uid="{BB8071BA-16F1-48E3-B947-21CD659DA250}"/>
    <cellStyle name="Percent 4 29 5 2 2" xfId="19038" xr:uid="{F29077C9-64B0-46BA-9379-621904500071}"/>
    <cellStyle name="Percent 4 29 5 2 2 2" xfId="25550" xr:uid="{2165DCC7-F6D2-4935-9BD4-3041CBB95E02}"/>
    <cellStyle name="Percent 4 29 5 2 2 3" xfId="37574" xr:uid="{C8391D5C-F1A7-4D45-BA83-5AF2555DA705}"/>
    <cellStyle name="Percent 4 29 5 2 3" xfId="22715" xr:uid="{3FC1B592-5EE8-44A1-9848-4D40B5DEAE08}"/>
    <cellStyle name="Percent 4 29 5 2 4" xfId="37573" xr:uid="{4C6A9A12-BF66-4E31-A2B2-F7EC3D1C6194}"/>
    <cellStyle name="Percent 4 29 5 3" xfId="17771" xr:uid="{BDE190F9-C295-475D-8D51-DC1D4919ED1E}"/>
    <cellStyle name="Percent 4 29 5 3 2" xfId="24294" xr:uid="{DA6EC16B-3DDF-449D-B06C-8B6FCE58889E}"/>
    <cellStyle name="Percent 4 29 5 3 2 2" xfId="37576" xr:uid="{FCC680F4-4ECA-4923-969B-6306A19E370B}"/>
    <cellStyle name="Percent 4 29 5 3 3" xfId="37575" xr:uid="{394BD237-3A5D-4420-8951-4042892DA613}"/>
    <cellStyle name="Percent 4 29 5 4" xfId="13696" xr:uid="{8FF275CA-3AF1-4EC2-80D6-A8A66AE58C4E}"/>
    <cellStyle name="Percent 4 29 5 4 2" xfId="37578" xr:uid="{CD98164C-D298-4BBA-851B-2D971340A81C}"/>
    <cellStyle name="Percent 4 29 5 4 3" xfId="37577" xr:uid="{37BFD663-DBB9-49CE-AC43-E48F1A87BC67}"/>
    <cellStyle name="Percent 4 29 5 5" xfId="21459" xr:uid="{C5802B89-0330-46B1-9F3E-0DCE78FF3958}"/>
    <cellStyle name="Percent 4 29 5 5 2" xfId="37579" xr:uid="{AF2E976A-7E00-466D-BFDF-2B5E0806A24F}"/>
    <cellStyle name="Percent 4 29 5 6" xfId="37572" xr:uid="{7DDA88DD-4543-4066-9112-95152C44411C}"/>
    <cellStyle name="Percent 4 29 6" xfId="9642" xr:uid="{1AAB2250-F583-4867-971F-8E314C343676}"/>
    <cellStyle name="Percent 4 29 6 2" xfId="17870" xr:uid="{E46CF5E9-459B-4A9F-8402-64E4BC3AA65E}"/>
    <cellStyle name="Percent 4 29 6 2 2" xfId="24382" xr:uid="{B7E6396F-BDFF-4B28-9218-11C23656E848}"/>
    <cellStyle name="Percent 4 29 6 2 2 2" xfId="37582" xr:uid="{823CB096-5A50-4EA0-B359-96C1C740E679}"/>
    <cellStyle name="Percent 4 29 6 2 3" xfId="37581" xr:uid="{FAFEF1FA-9041-4BDA-9B9A-0B7348298ABA}"/>
    <cellStyle name="Percent 4 29 6 3" xfId="13697" xr:uid="{1FCA5A17-0E57-48A6-9062-BAA6B55C9BA5}"/>
    <cellStyle name="Percent 4 29 6 3 2" xfId="37584" xr:uid="{48FECF3C-0197-48B3-A83D-336521BC0ACB}"/>
    <cellStyle name="Percent 4 29 6 3 3" xfId="37583" xr:uid="{777966DC-728F-467D-AAD3-B3BF05A23FC6}"/>
    <cellStyle name="Percent 4 29 6 4" xfId="21547" xr:uid="{968A2DF3-4050-479F-85F3-E053701633E4}"/>
    <cellStyle name="Percent 4 29 6 4 2" xfId="37585" xr:uid="{D4C0A391-E2E6-4B4B-84AD-195A86F40FDD}"/>
    <cellStyle name="Percent 4 29 6 5" xfId="37580" xr:uid="{4EDB3544-8E16-4595-AC6E-CBD75B97FD6F}"/>
    <cellStyle name="Percent 4 29 7" xfId="15977" xr:uid="{C69B5FBC-1FDC-42FF-9217-7F31977BC82B}"/>
    <cellStyle name="Percent 4 29 7 2" xfId="23279" xr:uid="{E87E4920-6539-434B-9045-ECAF2845B15B}"/>
    <cellStyle name="Percent 4 29 7 2 2" xfId="37587" xr:uid="{40FD62E3-89FE-46EF-8D6B-C87ABC93C8AC}"/>
    <cellStyle name="Percent 4 29 7 3" xfId="37586" xr:uid="{AC48E727-AFDC-42E1-AE34-FDA7888B9AE1}"/>
    <cellStyle name="Percent 4 29 8" xfId="15501" xr:uid="{65290670-B463-4898-9435-D2C3B58A4865}"/>
    <cellStyle name="Percent 4 29 8 2" xfId="37589" xr:uid="{51FE3869-3D15-4393-B9DF-A8B6A3CF85A0}"/>
    <cellStyle name="Percent 4 29 8 3" xfId="37588" xr:uid="{49F7ABDB-5458-468B-B3B1-1CE4F2A05B64}"/>
    <cellStyle name="Percent 4 29 9" xfId="12021" xr:uid="{C498F63F-566C-4D28-A77D-9CB353DE539E}"/>
    <cellStyle name="Percent 4 29 9 2" xfId="37591" xr:uid="{A0ADC794-8E6C-4AD2-8661-6C2321E96284}"/>
    <cellStyle name="Percent 4 29 9 3" xfId="37590" xr:uid="{F20FF733-B01D-4478-8C07-B6E3E744D27A}"/>
    <cellStyle name="Percent 4 3" xfId="205" xr:uid="{E3C42812-DA4A-47CB-8980-1964DA810EA6}"/>
    <cellStyle name="Percent 4 3 10" xfId="1775" xr:uid="{7E1FC6F6-9A69-46D6-9251-1AD13A60FEF4}"/>
    <cellStyle name="Percent 4 3 10 2" xfId="13698" xr:uid="{C551692C-9854-43E8-A90B-5D130E2EDC24}"/>
    <cellStyle name="Percent 4 3 10 2 2" xfId="37595" xr:uid="{3963123B-6B92-4372-B8CC-07FC6C652BF0}"/>
    <cellStyle name="Percent 4 3 10 2 3" xfId="37594" xr:uid="{CFEABD04-677D-434F-9B7D-8AE9A682671B}"/>
    <cellStyle name="Percent 4 3 10 3" xfId="37596" xr:uid="{64163554-0867-4064-864C-95696A6A59AA}"/>
    <cellStyle name="Percent 4 3 10 3 2" xfId="37597" xr:uid="{0F27D4DB-8AAB-427C-AC4C-4BAAE7092DC9}"/>
    <cellStyle name="Percent 4 3 10 4" xfId="37598" xr:uid="{9286F7AB-9CF1-472A-8231-6E4F27D8C18C}"/>
    <cellStyle name="Percent 4 3 10 5" xfId="37593" xr:uid="{31E493DE-1103-4DE1-94D0-F8A08B7FA222}"/>
    <cellStyle name="Percent 4 3 11" xfId="13699" xr:uid="{11C470BF-A5A7-4956-8543-7B85E7983FB5}"/>
    <cellStyle name="Percent 4 3 11 2" xfId="37600" xr:uid="{5C17E7D9-414B-4014-B057-8C04221CCD8D}"/>
    <cellStyle name="Percent 4 3 11 2 2" xfId="37601" xr:uid="{5B6628A6-77A6-49D1-99CA-DB3735CFFDDA}"/>
    <cellStyle name="Percent 4 3 11 3" xfId="37602" xr:uid="{4E379EE4-C7A0-4202-A2F4-270BD35F7374}"/>
    <cellStyle name="Percent 4 3 11 3 2" xfId="37603" xr:uid="{542E2265-7BA1-4A32-A3C6-AE18A61F6FC9}"/>
    <cellStyle name="Percent 4 3 11 4" xfId="37604" xr:uid="{530C4D40-40B1-4E71-B222-31B0E9BFB6C1}"/>
    <cellStyle name="Percent 4 3 11 5" xfId="37599" xr:uid="{94862953-68A2-4CC8-AF4E-4BDC0C2CA326}"/>
    <cellStyle name="Percent 4 3 12" xfId="13700" xr:uid="{3BD9F6C1-D617-47DE-94BA-9F6D3A75B634}"/>
    <cellStyle name="Percent 4 3 12 2" xfId="37606" xr:uid="{E6BACE85-9830-4FA0-A848-2960ABBF6ED3}"/>
    <cellStyle name="Percent 4 3 12 2 2" xfId="37607" xr:uid="{E271884B-DF16-4708-90C5-ADC2C5E421A1}"/>
    <cellStyle name="Percent 4 3 12 3" xfId="37608" xr:uid="{13AFC8CF-4654-41E2-8536-12EA93762811}"/>
    <cellStyle name="Percent 4 3 12 3 2" xfId="37609" xr:uid="{DAEB0783-9F9C-428A-84DE-B9B602A03FEC}"/>
    <cellStyle name="Percent 4 3 12 4" xfId="37610" xr:uid="{28213A01-EC0E-4ED0-837B-0D19A0C59931}"/>
    <cellStyle name="Percent 4 3 12 4 2" xfId="37611" xr:uid="{82A65A1F-7A69-41F7-B633-1E6EE8207CE2}"/>
    <cellStyle name="Percent 4 3 12 5" xfId="37612" xr:uid="{B3E11D62-2365-4D34-A504-F7A51BBA2781}"/>
    <cellStyle name="Percent 4 3 12 6" xfId="37605" xr:uid="{09EF6A4E-7763-4F8D-840E-9B8C0AEE7C89}"/>
    <cellStyle name="Percent 4 3 13" xfId="13701" xr:uid="{0FD862A5-5C41-487C-B345-02E0AC3E7F32}"/>
    <cellStyle name="Percent 4 3 13 2" xfId="37614" xr:uid="{A1FE7EE0-8B10-42B9-8065-F9AC31593095}"/>
    <cellStyle name="Percent 4 3 13 2 2" xfId="37615" xr:uid="{EE230BDD-A4BC-4E31-B654-EEE78E7ACE6E}"/>
    <cellStyle name="Percent 4 3 13 3" xfId="37616" xr:uid="{1EC2E6DB-BFBD-4766-B407-0FF4BB646556}"/>
    <cellStyle name="Percent 4 3 13 3 2" xfId="37617" xr:uid="{5960F3C6-FEA0-41DB-82D7-12B53B01CD98}"/>
    <cellStyle name="Percent 4 3 13 4" xfId="37618" xr:uid="{A419D6C4-646A-4CA5-8AA4-408437048278}"/>
    <cellStyle name="Percent 4 3 13 5" xfId="37613" xr:uid="{4C7FC198-2D5E-416D-A5FE-380DA787FDF7}"/>
    <cellStyle name="Percent 4 3 14" xfId="15150" xr:uid="{1C92E54F-8959-4D13-844D-DC2E4E7B2286}"/>
    <cellStyle name="Percent 4 3 14 2" xfId="37620" xr:uid="{78ECD4DD-0C49-4A5C-BC88-691A576905E7}"/>
    <cellStyle name="Percent 4 3 14 3" xfId="37619" xr:uid="{AA5DA4CB-A61F-4E6B-B1CE-697B38993DF8}"/>
    <cellStyle name="Percent 4 3 15" xfId="19074" xr:uid="{90AC9E68-3C03-4BC2-833C-3F3797C13965}"/>
    <cellStyle name="Percent 4 3 15 2" xfId="37622" xr:uid="{D7EEBF4A-9468-4F30-B8E2-AE852F70E580}"/>
    <cellStyle name="Percent 4 3 15 3" xfId="37621" xr:uid="{31D5D42C-C637-4B19-9F19-D0E25B4BD323}"/>
    <cellStyle name="Percent 4 3 16" xfId="12024" xr:uid="{A9134DA9-287D-4B92-8103-551E1F3FB912}"/>
    <cellStyle name="Percent 4 3 16 2" xfId="37624" xr:uid="{C320F021-19D2-454B-B44D-7BF7AF910EFC}"/>
    <cellStyle name="Percent 4 3 16 3" xfId="37623" xr:uid="{B845785C-5824-47EA-9155-4764A8860A8B}"/>
    <cellStyle name="Percent 4 3 17" xfId="37625" xr:uid="{B0520B4D-22DB-4239-A2D1-36DB5B4DA2BD}"/>
    <cellStyle name="Percent 4 3 18" xfId="37626" xr:uid="{EBDCFC98-3BC2-44D7-91F3-13DE1311D1C4}"/>
    <cellStyle name="Percent 4 3 19" xfId="37592" xr:uid="{624EEFB1-ECA2-4BEB-9FA9-2E1F209B22B5}"/>
    <cellStyle name="Percent 4 3 2" xfId="1776" xr:uid="{D699F366-8584-4109-8461-5610D380E99C}"/>
    <cellStyle name="Percent 4 3 2 10" xfId="37628" xr:uid="{8D2CCC51-2821-417F-9172-304E6D3AD908}"/>
    <cellStyle name="Percent 4 3 2 11" xfId="37627" xr:uid="{E624B61E-A1B0-40D6-A44C-0407F89C8C5D}"/>
    <cellStyle name="Percent 4 3 2 2" xfId="2896" xr:uid="{119138A5-8B13-4389-8AFD-864DD35E1295}"/>
    <cellStyle name="Percent 4 3 2 2 2" xfId="13702" xr:uid="{78D5A7AA-B56F-456D-91B7-9227BEDC9D3E}"/>
    <cellStyle name="Percent 4 3 2 2 2 2" xfId="37631" xr:uid="{0A2FA7CA-1BE9-4F76-99B9-A44D8F7164CF}"/>
    <cellStyle name="Percent 4 3 2 2 2 3" xfId="37630" xr:uid="{83D585B5-A244-4688-830C-194BFF01B0D6}"/>
    <cellStyle name="Percent 4 3 2 2 3" xfId="37632" xr:uid="{C17D102C-D68E-4C27-BC40-3DD3DEE8A699}"/>
    <cellStyle name="Percent 4 3 2 2 3 2" xfId="37633" xr:uid="{C928F377-B969-435D-B4CD-3FA110815455}"/>
    <cellStyle name="Percent 4 3 2 2 4" xfId="37634" xr:uid="{583BD967-5E9E-456D-AAEB-EB2E9865E570}"/>
    <cellStyle name="Percent 4 3 2 2 5" xfId="37629" xr:uid="{08122F7C-0F2E-464F-B295-05E7CC81DD7B}"/>
    <cellStyle name="Percent 4 3 2 3" xfId="13703" xr:uid="{071A39DB-8F9C-4639-95F6-882D08F0560E}"/>
    <cellStyle name="Percent 4 3 2 3 2" xfId="37636" xr:uid="{E94F195A-5BA0-4D2A-B70E-56C9CB6575EA}"/>
    <cellStyle name="Percent 4 3 2 3 2 2" xfId="37637" xr:uid="{5D1B2641-C77A-43BE-AA70-01C1967A7E05}"/>
    <cellStyle name="Percent 4 3 2 3 3" xfId="37638" xr:uid="{DFBCB3A6-896A-4821-A52B-6D8E1E596E26}"/>
    <cellStyle name="Percent 4 3 2 3 3 2" xfId="37639" xr:uid="{7D05D9D7-D11A-44A9-80D3-46CBD6A0925A}"/>
    <cellStyle name="Percent 4 3 2 3 4" xfId="37640" xr:uid="{4C6F798E-14A2-4426-9D56-A4A63EED40A5}"/>
    <cellStyle name="Percent 4 3 2 3 5" xfId="37635" xr:uid="{F7882E97-C2E2-4F10-9B49-195A8E674BCC}"/>
    <cellStyle name="Percent 4 3 2 4" xfId="13704" xr:uid="{CE12727E-8079-4B02-ACF2-0FECC3BE18E7}"/>
    <cellStyle name="Percent 4 3 2 4 2" xfId="37642" xr:uid="{5F62E46C-9C82-4FE8-983A-7D6E8CDEDE37}"/>
    <cellStyle name="Percent 4 3 2 4 2 2" xfId="37643" xr:uid="{D19FAF22-B074-46D0-A3FF-F6518BCF0ED7}"/>
    <cellStyle name="Percent 4 3 2 4 3" xfId="37644" xr:uid="{2B4084E0-EEF6-4202-9984-D0FD6F121923}"/>
    <cellStyle name="Percent 4 3 2 4 3 2" xfId="37645" xr:uid="{54508A63-2CF4-4775-A14F-E0FE40463CE8}"/>
    <cellStyle name="Percent 4 3 2 4 4" xfId="37646" xr:uid="{3C0B1D58-D38E-4489-A6FF-B6372E14E5AE}"/>
    <cellStyle name="Percent 4 3 2 4 4 2" xfId="37647" xr:uid="{633CC63C-5007-41C2-A6F7-BD5C8D4D018B}"/>
    <cellStyle name="Percent 4 3 2 4 5" xfId="37648" xr:uid="{F1195C5E-1640-4F41-832D-3AD3017C629A}"/>
    <cellStyle name="Percent 4 3 2 4 6" xfId="37641" xr:uid="{9091C9A6-34F7-4BEC-B58C-73BBC78AEC4B}"/>
    <cellStyle name="Percent 4 3 2 5" xfId="13705" xr:uid="{082688DA-61B0-4415-893B-A78C1FB14E5D}"/>
    <cellStyle name="Percent 4 3 2 5 2" xfId="37650" xr:uid="{4C1BCCFB-A663-4111-9973-25A140C1B001}"/>
    <cellStyle name="Percent 4 3 2 5 2 2" xfId="37651" xr:uid="{8FB2192D-253F-4CDD-B3EF-E8748EB7C75D}"/>
    <cellStyle name="Percent 4 3 2 5 3" xfId="37652" xr:uid="{41AF11EF-E231-43E6-83A5-A560B2DBAB16}"/>
    <cellStyle name="Percent 4 3 2 5 3 2" xfId="37653" xr:uid="{A3FB8606-E4E3-4F25-BE75-C8E6FD777825}"/>
    <cellStyle name="Percent 4 3 2 5 4" xfId="37654" xr:uid="{5FCD0340-376A-443F-A17D-90261EC49DEA}"/>
    <cellStyle name="Percent 4 3 2 5 5" xfId="37649" xr:uid="{CA2F090D-7B67-43D7-989E-CA802EC61FC9}"/>
    <cellStyle name="Percent 4 3 2 6" xfId="15151" xr:uid="{D26DC1DD-7A5F-4B3F-87E2-968D54E4A200}"/>
    <cellStyle name="Percent 4 3 2 6 2" xfId="37656" xr:uid="{0D40B023-E625-490E-A04A-8D519EBF18C6}"/>
    <cellStyle name="Percent 4 3 2 6 3" xfId="37655" xr:uid="{C34FA4C1-86B9-47A3-8585-CBADC997065F}"/>
    <cellStyle name="Percent 4 3 2 7" xfId="19270" xr:uid="{4349943F-8DB2-46D9-AF7B-239C18F87C5F}"/>
    <cellStyle name="Percent 4 3 2 7 2" xfId="37658" xr:uid="{6010331A-1AB6-4490-B25B-612AEC2D5705}"/>
    <cellStyle name="Percent 4 3 2 7 3" xfId="37657" xr:uid="{F310707D-DEE1-4956-BEAD-A4CB844705B0}"/>
    <cellStyle name="Percent 4 3 2 8" xfId="12025" xr:uid="{10307C18-50BB-41CC-B109-E75A95BDF029}"/>
    <cellStyle name="Percent 4 3 2 8 2" xfId="37660" xr:uid="{DEE0E59C-2783-4074-B7A5-1F8295318B59}"/>
    <cellStyle name="Percent 4 3 2 8 3" xfId="37659" xr:uid="{0F35E70B-5161-4CEF-9FF7-DEE6E24055D7}"/>
    <cellStyle name="Percent 4 3 2 9" xfId="37661" xr:uid="{40A61EC0-F38D-4B4B-A9D4-08ED1D01D037}"/>
    <cellStyle name="Percent 4 3 20" xfId="29701" xr:uid="{980FC366-8AE9-4B8B-B36D-D771032ED2C2}"/>
    <cellStyle name="Percent 4 3 3" xfId="1777" xr:uid="{0043D737-E0AF-442D-9646-5D6E0D2369FD}"/>
    <cellStyle name="Percent 4 3 3 10" xfId="37663" xr:uid="{00552CE6-3DF1-4FB1-AEDD-238877C7BC40}"/>
    <cellStyle name="Percent 4 3 3 11" xfId="37662" xr:uid="{B908A28D-0300-4484-A055-ED0242C134FB}"/>
    <cellStyle name="Percent 4 3 3 2" xfId="2897" xr:uid="{BEC346BD-F669-4A0B-8ED3-9B21D67558DA}"/>
    <cellStyle name="Percent 4 3 3 2 2" xfId="13706" xr:uid="{DEADE346-4961-49AD-BD16-13A9B63C8145}"/>
    <cellStyle name="Percent 4 3 3 2 2 2" xfId="37666" xr:uid="{AC3C08CD-E62D-4441-A6D6-00432C2503CD}"/>
    <cellStyle name="Percent 4 3 3 2 2 3" xfId="37665" xr:uid="{29C903AE-FDBA-4F05-8D81-A87A6577796D}"/>
    <cellStyle name="Percent 4 3 3 2 3" xfId="37667" xr:uid="{B0888F21-F91B-433F-B773-10F02EE77A61}"/>
    <cellStyle name="Percent 4 3 3 2 3 2" xfId="37668" xr:uid="{A91B3B2D-B7A0-4585-B443-3C8F8C3A5E03}"/>
    <cellStyle name="Percent 4 3 3 2 4" xfId="37669" xr:uid="{3FECFF7C-B0B2-4C92-9C6F-1940C28E0257}"/>
    <cellStyle name="Percent 4 3 3 2 5" xfId="37664" xr:uid="{75647EB1-5032-44E9-A9A7-2E4BB9501559}"/>
    <cellStyle name="Percent 4 3 3 3" xfId="13707" xr:uid="{AE726120-7978-4738-9CFD-025DD3775873}"/>
    <cellStyle name="Percent 4 3 3 3 2" xfId="37671" xr:uid="{7659C94F-5DE4-4B6A-9AD1-9ABC44161F43}"/>
    <cellStyle name="Percent 4 3 3 3 2 2" xfId="37672" xr:uid="{1E11DB52-403C-43F2-B8A6-0B3E07871ED8}"/>
    <cellStyle name="Percent 4 3 3 3 3" xfId="37673" xr:uid="{4F4CE488-CDCB-4FE1-8F84-4BAE67D5A453}"/>
    <cellStyle name="Percent 4 3 3 3 3 2" xfId="37674" xr:uid="{EF755AC0-5CCF-4021-A0AD-D4B81A947A19}"/>
    <cellStyle name="Percent 4 3 3 3 4" xfId="37675" xr:uid="{28E7FFC6-9954-4C4A-8929-02A0AD59529A}"/>
    <cellStyle name="Percent 4 3 3 3 5" xfId="37670" xr:uid="{0AB0F7F5-BE63-473B-A42B-A1570B7C8F34}"/>
    <cellStyle name="Percent 4 3 3 4" xfId="13708" xr:uid="{BBACC29F-005D-462B-8EE9-C5EFFF22A3E2}"/>
    <cellStyle name="Percent 4 3 3 4 2" xfId="37677" xr:uid="{32CBD0B8-FFF9-4F3F-B573-E38DDFFA7184}"/>
    <cellStyle name="Percent 4 3 3 4 2 2" xfId="37678" xr:uid="{A6D7F78C-58E3-456D-A7AC-81059FC318C1}"/>
    <cellStyle name="Percent 4 3 3 4 3" xfId="37679" xr:uid="{2B57C656-2C5D-4F13-9A64-5C1621FCF36B}"/>
    <cellStyle name="Percent 4 3 3 4 3 2" xfId="37680" xr:uid="{91A633FE-69A3-4973-B749-ABC758696D65}"/>
    <cellStyle name="Percent 4 3 3 4 4" xfId="37681" xr:uid="{D1078F95-F939-44E3-8BD2-232847E2526B}"/>
    <cellStyle name="Percent 4 3 3 4 4 2" xfId="37682" xr:uid="{7F05B63B-DB40-4E2A-9E76-D6A2AD796C21}"/>
    <cellStyle name="Percent 4 3 3 4 5" xfId="37683" xr:uid="{07FD7C38-C982-4212-A24A-CD073A3D3D13}"/>
    <cellStyle name="Percent 4 3 3 4 6" xfId="37676" xr:uid="{CB6BB566-F52A-44C1-B648-BEBE9B98CFDB}"/>
    <cellStyle name="Percent 4 3 3 5" xfId="13709" xr:uid="{102F51A3-D9E9-42B9-9EE4-39CEFFFC2FF9}"/>
    <cellStyle name="Percent 4 3 3 5 2" xfId="37685" xr:uid="{03640D35-4DE8-4C75-854D-B6689F880FFF}"/>
    <cellStyle name="Percent 4 3 3 5 2 2" xfId="37686" xr:uid="{1DCD8556-83E6-4413-BFB4-3B70AEB0AD06}"/>
    <cellStyle name="Percent 4 3 3 5 3" xfId="37687" xr:uid="{6CA66284-8AB7-44A9-8F2D-CE234DA71966}"/>
    <cellStyle name="Percent 4 3 3 5 3 2" xfId="37688" xr:uid="{4A5F0454-BFF3-46F2-8DED-E43F9C2FBD0D}"/>
    <cellStyle name="Percent 4 3 3 5 4" xfId="37689" xr:uid="{60FE4DD6-49EE-4D40-85D5-3D482A40E14F}"/>
    <cellStyle name="Percent 4 3 3 5 5" xfId="37684" xr:uid="{B1D3C682-291B-4601-8F47-9B27646C3500}"/>
    <cellStyle name="Percent 4 3 3 6" xfId="15152" xr:uid="{A3418A9F-9397-4BA6-8EF6-CF07A4925269}"/>
    <cellStyle name="Percent 4 3 3 6 2" xfId="37691" xr:uid="{9E81B957-8655-4103-AE87-3A400291C02E}"/>
    <cellStyle name="Percent 4 3 3 6 3" xfId="37690" xr:uid="{EF7A477B-B09D-4BD0-99F2-807A85EA5B9F}"/>
    <cellStyle name="Percent 4 3 3 7" xfId="19122" xr:uid="{88EB2E96-3451-4E19-919B-24281590DCDE}"/>
    <cellStyle name="Percent 4 3 3 7 2" xfId="37693" xr:uid="{91947AD6-97CD-4224-A7EE-743D5CE414E6}"/>
    <cellStyle name="Percent 4 3 3 7 3" xfId="37692" xr:uid="{F4998C77-416F-4925-9824-4656E6283A29}"/>
    <cellStyle name="Percent 4 3 3 8" xfId="12026" xr:uid="{6BFE3109-8234-4DAE-BCBB-746C94EE2E24}"/>
    <cellStyle name="Percent 4 3 3 8 2" xfId="37695" xr:uid="{3C4A5AC1-BC1F-456E-A63E-DAD77C1845A0}"/>
    <cellStyle name="Percent 4 3 3 8 3" xfId="37694" xr:uid="{9172853B-4FB8-40CE-9021-26A9C7AEE5B2}"/>
    <cellStyle name="Percent 4 3 3 9" xfId="37696" xr:uid="{507D4E26-D08B-450C-B3CE-4ECF6544DA4A}"/>
    <cellStyle name="Percent 4 3 4" xfId="1778" xr:uid="{B02A9F7C-EFF5-4F2B-B61D-86D61C6156DF}"/>
    <cellStyle name="Percent 4 3 4 10" xfId="37698" xr:uid="{59688149-0FA8-4E3A-AC7B-9F296A65B95D}"/>
    <cellStyle name="Percent 4 3 4 11" xfId="37697" xr:uid="{7CCEA79B-91A7-4BB1-A857-C66F044BF69C}"/>
    <cellStyle name="Percent 4 3 4 2" xfId="2898" xr:uid="{B922A0C9-CA1B-42E8-BFCA-AAB4FB015636}"/>
    <cellStyle name="Percent 4 3 4 2 2" xfId="13710" xr:uid="{BCB31A5C-A290-4D23-9A8A-FFCE03761B3D}"/>
    <cellStyle name="Percent 4 3 4 2 2 2" xfId="37701" xr:uid="{26F711A9-309E-4F8B-9546-4A763A7EB8EB}"/>
    <cellStyle name="Percent 4 3 4 2 2 3" xfId="37700" xr:uid="{C65CE02F-CAA5-4271-9DF4-EC9998EBD7D9}"/>
    <cellStyle name="Percent 4 3 4 2 3" xfId="37702" xr:uid="{E60FA90C-167E-45CC-AFDC-69358B363D2D}"/>
    <cellStyle name="Percent 4 3 4 2 3 2" xfId="37703" xr:uid="{6E325A8B-6520-4D14-8BF1-9F04248FAC2C}"/>
    <cellStyle name="Percent 4 3 4 2 4" xfId="37704" xr:uid="{1943A3E3-F7D6-4B75-B89D-13AC916CE5EB}"/>
    <cellStyle name="Percent 4 3 4 2 5" xfId="37699" xr:uid="{841642FF-CFC2-469E-9EE6-BB0277AD959F}"/>
    <cellStyle name="Percent 4 3 4 3" xfId="13711" xr:uid="{E79099DE-4132-4410-98C5-6FF48A59A875}"/>
    <cellStyle name="Percent 4 3 4 3 2" xfId="37706" xr:uid="{B56E81D7-FCF5-416E-87E0-FAD9B2B69882}"/>
    <cellStyle name="Percent 4 3 4 3 2 2" xfId="37707" xr:uid="{1804B1DC-40AB-47F8-9F11-D4FC8ADE3323}"/>
    <cellStyle name="Percent 4 3 4 3 3" xfId="37708" xr:uid="{9679F080-513E-4046-B420-F4C2B3739403}"/>
    <cellStyle name="Percent 4 3 4 3 3 2" xfId="37709" xr:uid="{BC3796AA-1023-44C0-968D-B1858F66B517}"/>
    <cellStyle name="Percent 4 3 4 3 4" xfId="37710" xr:uid="{33DC411A-5BD1-4A1F-B4F3-FE4A98D18818}"/>
    <cellStyle name="Percent 4 3 4 3 5" xfId="37705" xr:uid="{FCEFD02C-E606-410E-84C6-C1E417098B66}"/>
    <cellStyle name="Percent 4 3 4 4" xfId="13712" xr:uid="{B8F094BB-4FC6-4F35-BFC6-0807C75264BD}"/>
    <cellStyle name="Percent 4 3 4 4 2" xfId="37712" xr:uid="{C98D03FF-DFF2-478A-ADB6-D5CED6C8AABC}"/>
    <cellStyle name="Percent 4 3 4 4 2 2" xfId="37713" xr:uid="{6C98029B-79A3-4E67-AAD3-DB0351E4A59E}"/>
    <cellStyle name="Percent 4 3 4 4 3" xfId="37714" xr:uid="{4F54F072-69F4-42F5-8351-93FEC888A2BD}"/>
    <cellStyle name="Percent 4 3 4 4 3 2" xfId="37715" xr:uid="{3758D2C9-01BA-4716-9662-7892045C2838}"/>
    <cellStyle name="Percent 4 3 4 4 4" xfId="37716" xr:uid="{279EAF66-8D61-4575-BDDA-0603508C93EA}"/>
    <cellStyle name="Percent 4 3 4 4 4 2" xfId="37717" xr:uid="{CADC2693-6E36-43B3-9660-751DD6C4511D}"/>
    <cellStyle name="Percent 4 3 4 4 5" xfId="37718" xr:uid="{A547367D-1169-456C-889D-0BD807D6BB94}"/>
    <cellStyle name="Percent 4 3 4 4 6" xfId="37711" xr:uid="{AF7399EF-5361-4C37-953F-9E149907ECF7}"/>
    <cellStyle name="Percent 4 3 4 5" xfId="13713" xr:uid="{4D01085F-3F1D-4CBB-86B1-B41FA8687948}"/>
    <cellStyle name="Percent 4 3 4 5 2" xfId="37720" xr:uid="{D6D9AE0B-3E53-4D4A-B9E4-ACCD81EEC04B}"/>
    <cellStyle name="Percent 4 3 4 5 2 2" xfId="37721" xr:uid="{08A03294-8585-4C6B-9FF5-B924249AA553}"/>
    <cellStyle name="Percent 4 3 4 5 3" xfId="37722" xr:uid="{3D450F60-460F-49F2-9FC6-689110A15EFD}"/>
    <cellStyle name="Percent 4 3 4 5 3 2" xfId="37723" xr:uid="{1B69C65F-E562-4EA7-BACB-D638AC0DD462}"/>
    <cellStyle name="Percent 4 3 4 5 4" xfId="37724" xr:uid="{936675F1-0107-48F5-B82D-22925783D848}"/>
    <cellStyle name="Percent 4 3 4 5 5" xfId="37719" xr:uid="{871FBF68-F873-42F3-9628-5348C6AE86E0}"/>
    <cellStyle name="Percent 4 3 4 6" xfId="15153" xr:uid="{C806C574-E547-468B-B579-84E00836974D}"/>
    <cellStyle name="Percent 4 3 4 6 2" xfId="37726" xr:uid="{25318037-527C-4073-800C-6E95F83D81F3}"/>
    <cellStyle name="Percent 4 3 4 6 3" xfId="37725" xr:uid="{733CB731-81EA-4268-9E0B-665E6F50B455}"/>
    <cellStyle name="Percent 4 3 4 7" xfId="19157" xr:uid="{A273A4C0-5A54-4666-81C1-353AC85B38CC}"/>
    <cellStyle name="Percent 4 3 4 7 2" xfId="37728" xr:uid="{6F2133B6-460A-42DD-8E55-C642943B5291}"/>
    <cellStyle name="Percent 4 3 4 7 3" xfId="37727" xr:uid="{400C9169-9E58-4720-87A9-DA73D8D4C759}"/>
    <cellStyle name="Percent 4 3 4 8" xfId="12027" xr:uid="{007D5DA3-67F7-41B8-ADDD-164391A5D042}"/>
    <cellStyle name="Percent 4 3 4 8 2" xfId="37730" xr:uid="{42739BEE-2A4E-4C77-B05F-7355BB12478B}"/>
    <cellStyle name="Percent 4 3 4 8 3" xfId="37729" xr:uid="{FBC6DDEC-F844-414A-8707-283D3CA06A67}"/>
    <cellStyle name="Percent 4 3 4 9" xfId="37731" xr:uid="{46E897CE-1AC4-4E3F-9665-4D9BF32789C9}"/>
    <cellStyle name="Percent 4 3 5" xfId="1779" xr:uid="{D5AD37E6-EB8E-4DCD-A1D7-D3BA9187A9CE}"/>
    <cellStyle name="Percent 4 3 5 10" xfId="37733" xr:uid="{5D667F0E-2AB2-44DB-B572-4434B5FEF841}"/>
    <cellStyle name="Percent 4 3 5 11" xfId="37732" xr:uid="{675EF35A-185B-42EF-ACEF-472EB75D9A97}"/>
    <cellStyle name="Percent 4 3 5 2" xfId="2899" xr:uid="{49561B10-6791-45A0-988A-E2B1CAB1F69D}"/>
    <cellStyle name="Percent 4 3 5 2 2" xfId="13714" xr:uid="{F92F5865-015B-4E6E-AA62-577530FE26B3}"/>
    <cellStyle name="Percent 4 3 5 2 2 2" xfId="37736" xr:uid="{4B1F16D8-11B2-41A7-B70B-DDC8F2D77589}"/>
    <cellStyle name="Percent 4 3 5 2 2 3" xfId="37735" xr:uid="{471AE5B2-63B6-4590-B175-3FBFCB4827B1}"/>
    <cellStyle name="Percent 4 3 5 2 3" xfId="37737" xr:uid="{42CCC5CE-5315-470E-9E1A-D9C77C254DC7}"/>
    <cellStyle name="Percent 4 3 5 2 3 2" xfId="37738" xr:uid="{5F528601-508D-43A1-983F-A2C6B044C0CE}"/>
    <cellStyle name="Percent 4 3 5 2 4" xfId="37739" xr:uid="{1490A6D9-7771-400E-842B-6C7DF45762AE}"/>
    <cellStyle name="Percent 4 3 5 2 5" xfId="37734" xr:uid="{D40888AA-D899-4EF3-BF0A-88E6ED98CB7F}"/>
    <cellStyle name="Percent 4 3 5 3" xfId="13715" xr:uid="{D28E27A7-1542-4837-A7EB-1BD5ACCF6A3D}"/>
    <cellStyle name="Percent 4 3 5 3 2" xfId="37741" xr:uid="{E8214CB3-FC94-440B-B110-917ACC2BB415}"/>
    <cellStyle name="Percent 4 3 5 3 2 2" xfId="37742" xr:uid="{89C9EF94-079F-4ACB-A855-9C0781A16BDE}"/>
    <cellStyle name="Percent 4 3 5 3 3" xfId="37743" xr:uid="{ED37A0BB-AAE3-4803-A122-DBA0052077E2}"/>
    <cellStyle name="Percent 4 3 5 3 3 2" xfId="37744" xr:uid="{8A90D617-CBE9-43FF-9E96-0B7F722F12DA}"/>
    <cellStyle name="Percent 4 3 5 3 4" xfId="37745" xr:uid="{93626385-3853-4CA4-949E-F14C73B99165}"/>
    <cellStyle name="Percent 4 3 5 3 5" xfId="37740" xr:uid="{EE9A9AE3-58BE-4AE0-8EED-02A5B61FDFB8}"/>
    <cellStyle name="Percent 4 3 5 4" xfId="13716" xr:uid="{FBA0E2C5-EC24-436C-B1A5-753C2910ABB5}"/>
    <cellStyle name="Percent 4 3 5 4 2" xfId="37747" xr:uid="{7C7A90B1-E6FB-43DA-B560-EBC12952D809}"/>
    <cellStyle name="Percent 4 3 5 4 2 2" xfId="37748" xr:uid="{F120111B-392F-4261-B15B-469A9BEC738D}"/>
    <cellStyle name="Percent 4 3 5 4 3" xfId="37749" xr:uid="{3B31E6ED-0C5F-4C9C-B4B2-5100AF6A813B}"/>
    <cellStyle name="Percent 4 3 5 4 3 2" xfId="37750" xr:uid="{AE4E16AA-E4FA-464B-BC1B-533EF385681B}"/>
    <cellStyle name="Percent 4 3 5 4 4" xfId="37751" xr:uid="{63179765-419B-4ED3-A16D-A82A87713709}"/>
    <cellStyle name="Percent 4 3 5 4 4 2" xfId="37752" xr:uid="{2E07E253-1F83-49D7-BE37-2243AC1DDA85}"/>
    <cellStyle name="Percent 4 3 5 4 5" xfId="37753" xr:uid="{5F4495E7-959C-48C3-9216-4E10A43FED4A}"/>
    <cellStyle name="Percent 4 3 5 4 6" xfId="37746" xr:uid="{D1EA24CA-983B-47A6-A5CA-3F3CA0A1923E}"/>
    <cellStyle name="Percent 4 3 5 5" xfId="13717" xr:uid="{C7A71DDE-FFC5-49EC-8858-A5945F416638}"/>
    <cellStyle name="Percent 4 3 5 5 2" xfId="37755" xr:uid="{979413A9-2898-42C2-A66E-080E2CA5A8DA}"/>
    <cellStyle name="Percent 4 3 5 5 2 2" xfId="37756" xr:uid="{BBC8E3DA-EBE1-4F3E-AF64-29685CB3E9EF}"/>
    <cellStyle name="Percent 4 3 5 5 3" xfId="37757" xr:uid="{57327F03-305A-4B60-8126-ADB22E100C4E}"/>
    <cellStyle name="Percent 4 3 5 5 3 2" xfId="37758" xr:uid="{EDDFE80E-83C8-42EA-82B0-4D505A47FF9A}"/>
    <cellStyle name="Percent 4 3 5 5 4" xfId="37759" xr:uid="{E25B24A3-FC03-4EDF-B0E9-5055F4015D43}"/>
    <cellStyle name="Percent 4 3 5 5 5" xfId="37754" xr:uid="{091F32BE-381B-488C-A757-0D9DADDFC13E}"/>
    <cellStyle name="Percent 4 3 5 6" xfId="15154" xr:uid="{95801356-95EC-49A0-8A4A-9302332242CF}"/>
    <cellStyle name="Percent 4 3 5 6 2" xfId="37761" xr:uid="{0DBB28CC-F31A-4649-B3FC-3788B730E1AF}"/>
    <cellStyle name="Percent 4 3 5 6 3" xfId="37760" xr:uid="{B6F408DD-CEC2-4A7A-9CE0-7800225419A1}"/>
    <cellStyle name="Percent 4 3 5 7" xfId="19298" xr:uid="{35B9619C-6F5F-4E77-9E81-B36916813D1E}"/>
    <cellStyle name="Percent 4 3 5 7 2" xfId="37763" xr:uid="{06EE1ADA-88D7-4747-B869-9B1CDBC4DCF6}"/>
    <cellStyle name="Percent 4 3 5 7 3" xfId="37762" xr:uid="{1A70C3BC-F631-477C-B745-1E00F746FABD}"/>
    <cellStyle name="Percent 4 3 5 8" xfId="12028" xr:uid="{081EB011-D4A1-45AF-AD96-19C94389551E}"/>
    <cellStyle name="Percent 4 3 5 8 2" xfId="37765" xr:uid="{5F73434C-AFB8-408F-B757-1B889AA6B804}"/>
    <cellStyle name="Percent 4 3 5 8 3" xfId="37764" xr:uid="{5130BEDF-B5A0-4917-B1C7-7EE91E1A6B77}"/>
    <cellStyle name="Percent 4 3 5 9" xfId="37766" xr:uid="{161EBF0F-6ED1-4042-99BA-066E24A43581}"/>
    <cellStyle name="Percent 4 3 6" xfId="1780" xr:uid="{28CB8690-AE91-4F1C-96EB-E5791E233761}"/>
    <cellStyle name="Percent 4 3 6 10" xfId="37768" xr:uid="{FEA8AC2E-9DB3-4571-AE58-E7BAFAB5452E}"/>
    <cellStyle name="Percent 4 3 6 11" xfId="37767" xr:uid="{C8DE2406-04B6-4338-BBEB-DE25F2C8B59A}"/>
    <cellStyle name="Percent 4 3 6 2" xfId="2900" xr:uid="{81299660-BFBE-4780-BCF6-A8561F5E4C60}"/>
    <cellStyle name="Percent 4 3 6 2 2" xfId="13718" xr:uid="{A5621197-6351-4E40-96BA-EFC1A6E44AAA}"/>
    <cellStyle name="Percent 4 3 6 2 2 2" xfId="37771" xr:uid="{ACD2A614-E84C-46D8-9A62-5AF32D14F43B}"/>
    <cellStyle name="Percent 4 3 6 2 2 3" xfId="37770" xr:uid="{84572C42-B3C9-451B-AB91-64FCEFD5A0E6}"/>
    <cellStyle name="Percent 4 3 6 2 3" xfId="37772" xr:uid="{A089FCFE-49B4-461A-BA74-EB49B63BBDC3}"/>
    <cellStyle name="Percent 4 3 6 2 3 2" xfId="37773" xr:uid="{48342195-B91A-4E49-8538-AA5E7702059E}"/>
    <cellStyle name="Percent 4 3 6 2 4" xfId="37774" xr:uid="{3CFE5208-F522-49EA-B7E8-CC476C683F4F}"/>
    <cellStyle name="Percent 4 3 6 2 5" xfId="37769" xr:uid="{56FFAFB0-EFA1-4479-888E-3B9598F7475E}"/>
    <cellStyle name="Percent 4 3 6 3" xfId="13719" xr:uid="{D91D3914-DA9F-4CBF-A8C9-FBCE810C8CD9}"/>
    <cellStyle name="Percent 4 3 6 3 2" xfId="37776" xr:uid="{43A69F44-54D4-44A0-9CEF-F3894D0EE390}"/>
    <cellStyle name="Percent 4 3 6 3 2 2" xfId="37777" xr:uid="{7FB306A8-B9BC-4299-ADD9-EBBFAE141238}"/>
    <cellStyle name="Percent 4 3 6 3 3" xfId="37778" xr:uid="{C0760448-63D6-40BC-BCD7-1F4A5139BED6}"/>
    <cellStyle name="Percent 4 3 6 3 3 2" xfId="37779" xr:uid="{0F0C7231-7D3D-4D5E-89D8-6FA459405E98}"/>
    <cellStyle name="Percent 4 3 6 3 4" xfId="37780" xr:uid="{BD761E60-560F-407D-A191-4E2E768AEB8D}"/>
    <cellStyle name="Percent 4 3 6 3 5" xfId="37775" xr:uid="{B299BA6C-9C70-413E-9DFB-D33494380A76}"/>
    <cellStyle name="Percent 4 3 6 4" xfId="13720" xr:uid="{E3A43F5A-F6BC-4A4C-9F55-091FE04B7C01}"/>
    <cellStyle name="Percent 4 3 6 4 2" xfId="37782" xr:uid="{6F301B03-D286-404C-B7FF-5FB7C910B515}"/>
    <cellStyle name="Percent 4 3 6 4 2 2" xfId="37783" xr:uid="{CC1893C8-A0B4-4344-9D15-D9FA464AFD37}"/>
    <cellStyle name="Percent 4 3 6 4 3" xfId="37784" xr:uid="{2146F735-6ED1-4242-991C-FD0622D7DABA}"/>
    <cellStyle name="Percent 4 3 6 4 3 2" xfId="37785" xr:uid="{DE0509CA-EB72-4C8C-8001-60101E1B59B3}"/>
    <cellStyle name="Percent 4 3 6 4 4" xfId="37786" xr:uid="{E0CFA860-A3C0-48A8-BD14-D6C4E399E563}"/>
    <cellStyle name="Percent 4 3 6 4 4 2" xfId="37787" xr:uid="{6223850C-E026-4910-BDCB-E381B65EF419}"/>
    <cellStyle name="Percent 4 3 6 4 5" xfId="37788" xr:uid="{4553B532-2F6F-4649-BD73-0C4DF6671173}"/>
    <cellStyle name="Percent 4 3 6 4 6" xfId="37781" xr:uid="{D11C98B6-37DE-4D4F-B2F8-118FB6A617F1}"/>
    <cellStyle name="Percent 4 3 6 5" xfId="13721" xr:uid="{5AA449A8-F28A-42DE-ADD8-6EB10D17401D}"/>
    <cellStyle name="Percent 4 3 6 5 2" xfId="37790" xr:uid="{02A2506D-5676-42EB-8D1C-8DD03CACDA4C}"/>
    <cellStyle name="Percent 4 3 6 5 2 2" xfId="37791" xr:uid="{F5ADD24F-1578-46A8-85DF-B1C024837D29}"/>
    <cellStyle name="Percent 4 3 6 5 3" xfId="37792" xr:uid="{5D975AB8-D2F1-445E-86EE-86B4880ABF56}"/>
    <cellStyle name="Percent 4 3 6 5 3 2" xfId="37793" xr:uid="{F8A74CB0-0D0A-4C47-B783-6EE89623BA46}"/>
    <cellStyle name="Percent 4 3 6 5 4" xfId="37794" xr:uid="{7FE55C9E-C96C-4FA4-B06E-5C823DF90573}"/>
    <cellStyle name="Percent 4 3 6 5 5" xfId="37789" xr:uid="{D3BA6367-F9CA-4003-998F-296F9A34AA1A}"/>
    <cellStyle name="Percent 4 3 6 6" xfId="15155" xr:uid="{57F2AD7F-0118-4EA1-9785-BEB246BAD732}"/>
    <cellStyle name="Percent 4 3 6 6 2" xfId="37796" xr:uid="{B440917E-ED24-470A-BA42-40F6864F30BA}"/>
    <cellStyle name="Percent 4 3 6 6 3" xfId="37795" xr:uid="{10D6CAE5-E16F-41F8-B909-A9C754182E75}"/>
    <cellStyle name="Percent 4 3 6 7" xfId="16640" xr:uid="{747C1C1C-CA80-41C6-958C-E8B69543F553}"/>
    <cellStyle name="Percent 4 3 6 7 2" xfId="37798" xr:uid="{38473D9E-B50C-4E3A-B722-F48440B6859F}"/>
    <cellStyle name="Percent 4 3 6 7 3" xfId="37797" xr:uid="{26692D99-371E-4C79-A330-E947574F1591}"/>
    <cellStyle name="Percent 4 3 6 8" xfId="12029" xr:uid="{82DB2137-236D-4125-B066-417241C505AC}"/>
    <cellStyle name="Percent 4 3 6 8 2" xfId="37800" xr:uid="{171900DD-304A-4167-B6F8-40CEF4101531}"/>
    <cellStyle name="Percent 4 3 6 8 3" xfId="37799" xr:uid="{F1643703-E19A-4222-B635-FA74704F4449}"/>
    <cellStyle name="Percent 4 3 6 9" xfId="37801" xr:uid="{C0CB13E5-6547-4740-8973-C98912140852}"/>
    <cellStyle name="Percent 4 3 7" xfId="1781" xr:uid="{74E3017F-5C3E-40EE-9F36-D85C66D425F6}"/>
    <cellStyle name="Percent 4 3 7 10" xfId="37803" xr:uid="{0B7129E4-50C2-4F84-BD18-9A7FA6207179}"/>
    <cellStyle name="Percent 4 3 7 11" xfId="37802" xr:uid="{F65812D4-FE4A-4EAC-9557-5783D5AC1DCB}"/>
    <cellStyle name="Percent 4 3 7 2" xfId="2901" xr:uid="{47022C67-DDE4-439D-9DA4-C89F01694CC5}"/>
    <cellStyle name="Percent 4 3 7 2 2" xfId="13722" xr:uid="{8B86D3C8-D350-47F9-B5E7-3EDFAB54EF34}"/>
    <cellStyle name="Percent 4 3 7 2 2 2" xfId="37806" xr:uid="{C71DD222-43A9-4FF0-A5A8-ABAC3CA8772B}"/>
    <cellStyle name="Percent 4 3 7 2 2 3" xfId="37805" xr:uid="{0F0A92DA-ECD1-4B58-AC3D-5FBB7617F342}"/>
    <cellStyle name="Percent 4 3 7 2 3" xfId="37807" xr:uid="{9ECFD989-359E-4400-96AF-79BA2D5FDFFA}"/>
    <cellStyle name="Percent 4 3 7 2 3 2" xfId="37808" xr:uid="{746BD94A-E6AD-4958-9E01-25484DE1FAB9}"/>
    <cellStyle name="Percent 4 3 7 2 4" xfId="37809" xr:uid="{DF495980-BDF8-4E1F-A18B-EC218AFD9CCC}"/>
    <cellStyle name="Percent 4 3 7 2 5" xfId="37804" xr:uid="{57E6208E-60A2-4ABB-8A0C-E3AD0396F538}"/>
    <cellStyle name="Percent 4 3 7 3" xfId="13723" xr:uid="{85A418F0-6B37-4627-AD9B-8CD5B04E9881}"/>
    <cellStyle name="Percent 4 3 7 3 2" xfId="37811" xr:uid="{8F5F2AA4-1B75-4657-A9F7-AB8DC2648301}"/>
    <cellStyle name="Percent 4 3 7 3 2 2" xfId="37812" xr:uid="{0C0B3230-4053-4822-AD1A-DAEEE5219328}"/>
    <cellStyle name="Percent 4 3 7 3 3" xfId="37813" xr:uid="{DF6C5987-82BF-4D12-B0A5-E1D1C9AE806F}"/>
    <cellStyle name="Percent 4 3 7 3 3 2" xfId="37814" xr:uid="{12B54DC4-B19C-486E-A5C1-A371B4D8DBDB}"/>
    <cellStyle name="Percent 4 3 7 3 4" xfId="37815" xr:uid="{277225B6-3938-4FB2-ACA2-FCB89D1C610F}"/>
    <cellStyle name="Percent 4 3 7 3 5" xfId="37810" xr:uid="{D07B81AC-6C51-46A6-AD90-F1743A57F2E5}"/>
    <cellStyle name="Percent 4 3 7 4" xfId="13724" xr:uid="{47DB3614-9443-476F-99B8-5D46A40E699F}"/>
    <cellStyle name="Percent 4 3 7 4 2" xfId="37817" xr:uid="{460FF4F7-C8E7-4038-B107-9846CFA6F777}"/>
    <cellStyle name="Percent 4 3 7 4 2 2" xfId="37818" xr:uid="{8AE9072C-5D6E-4699-9A8F-57115E2CCAF4}"/>
    <cellStyle name="Percent 4 3 7 4 3" xfId="37819" xr:uid="{7169A8A4-CFAB-408E-BE91-F7FFC6413809}"/>
    <cellStyle name="Percent 4 3 7 4 3 2" xfId="37820" xr:uid="{16C16197-A0B7-4BE6-A6B9-1E03205E90BA}"/>
    <cellStyle name="Percent 4 3 7 4 4" xfId="37821" xr:uid="{81DB4D75-DCEB-445B-ADF0-06CA07D52DEB}"/>
    <cellStyle name="Percent 4 3 7 4 4 2" xfId="37822" xr:uid="{F7B65E58-6F17-4686-99A9-8A5049A0510A}"/>
    <cellStyle name="Percent 4 3 7 4 5" xfId="37823" xr:uid="{E97120D2-4F6E-45A7-8E04-491753407817}"/>
    <cellStyle name="Percent 4 3 7 4 6" xfId="37816" xr:uid="{E05D6A7E-127B-4961-A2ED-9728121BA6F1}"/>
    <cellStyle name="Percent 4 3 7 5" xfId="13725" xr:uid="{39B107D3-301D-4A9D-AF48-F85A05A0CCC9}"/>
    <cellStyle name="Percent 4 3 7 5 2" xfId="37825" xr:uid="{902CA261-CB66-436D-A8B3-CC94BF508C2A}"/>
    <cellStyle name="Percent 4 3 7 5 2 2" xfId="37826" xr:uid="{16B1C51F-26E2-4497-9E10-9AC65E49E5CD}"/>
    <cellStyle name="Percent 4 3 7 5 3" xfId="37827" xr:uid="{82E7EBA1-62DD-4335-B0AA-4CD32A5777DD}"/>
    <cellStyle name="Percent 4 3 7 5 3 2" xfId="37828" xr:uid="{7A34A087-ECC5-4513-A085-3E241E0F7B9C}"/>
    <cellStyle name="Percent 4 3 7 5 4" xfId="37829" xr:uid="{7F808972-A1FA-4E1C-BC23-D68739735DE1}"/>
    <cellStyle name="Percent 4 3 7 5 5" xfId="37824" xr:uid="{60153067-E3CD-4E72-B14D-3AC427D89CE3}"/>
    <cellStyle name="Percent 4 3 7 6" xfId="15156" xr:uid="{6FFF5852-E20F-4879-AC83-E48FBC1A393E}"/>
    <cellStyle name="Percent 4 3 7 6 2" xfId="37831" xr:uid="{7036BA5B-9DCD-428A-936A-5D0DEFA3F5EC}"/>
    <cellStyle name="Percent 4 3 7 6 3" xfId="37830" xr:uid="{93FEBD0F-EDFC-4901-AC62-4BDB8B570CF4}"/>
    <cellStyle name="Percent 4 3 7 7" xfId="19105" xr:uid="{88E1A517-8FA3-4629-8953-19E2D36DC21A}"/>
    <cellStyle name="Percent 4 3 7 7 2" xfId="37833" xr:uid="{A4FD8A21-FFCC-470A-ABC8-9D2CA47227A7}"/>
    <cellStyle name="Percent 4 3 7 7 3" xfId="37832" xr:uid="{BC0978D1-D8DF-4333-9CA1-6C1E920C85A6}"/>
    <cellStyle name="Percent 4 3 7 8" xfId="12030" xr:uid="{08A399BE-6EFF-4634-BA03-B67AD7C25376}"/>
    <cellStyle name="Percent 4 3 7 8 2" xfId="37835" xr:uid="{9DC3C1F9-96BD-4033-967F-57EA3578D0B7}"/>
    <cellStyle name="Percent 4 3 7 8 3" xfId="37834" xr:uid="{CD11D195-45CE-417C-8D8B-6C7D032D480F}"/>
    <cellStyle name="Percent 4 3 7 9" xfId="37836" xr:uid="{39C29348-2B7E-4795-9A13-77960C03B450}"/>
    <cellStyle name="Percent 4 3 8" xfId="1782" xr:uid="{C083849B-49D4-40EB-B840-41B86130F21F}"/>
    <cellStyle name="Percent 4 3 8 10" xfId="37838" xr:uid="{B6649C2F-25F5-461D-8DF7-79944D735303}"/>
    <cellStyle name="Percent 4 3 8 11" xfId="37837" xr:uid="{91596C4B-DC98-4638-B973-14F0A21576E7}"/>
    <cellStyle name="Percent 4 3 8 2" xfId="2902" xr:uid="{73BFA3FB-4DB4-4868-ACDC-242D4DD7928A}"/>
    <cellStyle name="Percent 4 3 8 2 2" xfId="13726" xr:uid="{FABFCC5A-DB7E-43F0-8FD6-B08325931EDD}"/>
    <cellStyle name="Percent 4 3 8 2 2 2" xfId="37841" xr:uid="{CA8560A5-C43D-488F-9A27-1BEA34A93884}"/>
    <cellStyle name="Percent 4 3 8 2 2 3" xfId="37840" xr:uid="{B2E20CCD-795A-4DEE-84A6-D2D1DF2C89A4}"/>
    <cellStyle name="Percent 4 3 8 2 3" xfId="37842" xr:uid="{03A026B7-161D-4063-A3A8-85908D5CF41F}"/>
    <cellStyle name="Percent 4 3 8 2 3 2" xfId="37843" xr:uid="{A4D8D3C9-D18C-4935-AD10-4A31D7B7C154}"/>
    <cellStyle name="Percent 4 3 8 2 4" xfId="37844" xr:uid="{40A23D35-F929-4AF0-8E2F-D3C2337C663A}"/>
    <cellStyle name="Percent 4 3 8 2 5" xfId="37839" xr:uid="{82926AF4-19DB-4135-B6A5-E65030A95E79}"/>
    <cellStyle name="Percent 4 3 8 3" xfId="13727" xr:uid="{91AFB428-6DF0-4DB1-911B-3DC05306E896}"/>
    <cellStyle name="Percent 4 3 8 3 2" xfId="37846" xr:uid="{57A6B24E-82DA-4C6B-96B5-BB68D8B6E07B}"/>
    <cellStyle name="Percent 4 3 8 3 2 2" xfId="37847" xr:uid="{27F1F1D4-4BDE-4098-B599-72E8D1BC9446}"/>
    <cellStyle name="Percent 4 3 8 3 3" xfId="37848" xr:uid="{DC974CDE-6D98-4619-B7DF-E27D6AF1BC4B}"/>
    <cellStyle name="Percent 4 3 8 3 3 2" xfId="37849" xr:uid="{E3DD7346-7F37-4DC2-A36F-A1933B214D3B}"/>
    <cellStyle name="Percent 4 3 8 3 4" xfId="37850" xr:uid="{FB2713C6-E7FA-4324-9998-847C73966BF2}"/>
    <cellStyle name="Percent 4 3 8 3 5" xfId="37845" xr:uid="{F4FC5669-FA80-41CC-8EA2-23288ED5DD3C}"/>
    <cellStyle name="Percent 4 3 8 4" xfId="13728" xr:uid="{0E0C0029-2F7A-430D-AC75-83C223905EAC}"/>
    <cellStyle name="Percent 4 3 8 4 2" xfId="37852" xr:uid="{CAC127A3-51DD-4CBB-A0E3-31161DF63AA7}"/>
    <cellStyle name="Percent 4 3 8 4 2 2" xfId="37853" xr:uid="{3FA83A03-88CF-4B9C-B98D-E2CEB9A22AB2}"/>
    <cellStyle name="Percent 4 3 8 4 3" xfId="37854" xr:uid="{AE46062C-93B7-401F-8F52-690B1DB40B89}"/>
    <cellStyle name="Percent 4 3 8 4 3 2" xfId="37855" xr:uid="{6B19713F-0650-47FD-A158-072222A1925A}"/>
    <cellStyle name="Percent 4 3 8 4 4" xfId="37856" xr:uid="{134B6963-FC49-4749-8652-A69B6C5E3779}"/>
    <cellStyle name="Percent 4 3 8 4 4 2" xfId="37857" xr:uid="{6C7DB14D-8E7B-4BC5-BA5C-49994818499D}"/>
    <cellStyle name="Percent 4 3 8 4 5" xfId="37858" xr:uid="{18C560AC-5818-4E55-8925-B353911816E2}"/>
    <cellStyle name="Percent 4 3 8 4 6" xfId="37851" xr:uid="{0FA38EBB-4040-442D-9FFC-9ADFD28DB477}"/>
    <cellStyle name="Percent 4 3 8 5" xfId="13729" xr:uid="{C070952A-6E18-45CB-BCE3-A124D3501D53}"/>
    <cellStyle name="Percent 4 3 8 5 2" xfId="37860" xr:uid="{1E65417A-6CBA-40CA-8C82-35413DF1628C}"/>
    <cellStyle name="Percent 4 3 8 5 2 2" xfId="37861" xr:uid="{21E2F237-8586-445C-9AAA-71F675B91A2C}"/>
    <cellStyle name="Percent 4 3 8 5 3" xfId="37862" xr:uid="{245605EF-5550-4F0D-8B53-C72FAB37FCAE}"/>
    <cellStyle name="Percent 4 3 8 5 3 2" xfId="37863" xr:uid="{D2483D61-1D7C-4650-81AA-417D1C82B673}"/>
    <cellStyle name="Percent 4 3 8 5 4" xfId="37864" xr:uid="{87857F5F-81ED-424A-8186-F4F383A598DA}"/>
    <cellStyle name="Percent 4 3 8 5 5" xfId="37859" xr:uid="{1EF2C6C5-7C61-4358-A339-A58D321C5C7A}"/>
    <cellStyle name="Percent 4 3 8 6" xfId="15157" xr:uid="{653F3019-7EDF-4671-8B22-A1783BA6E36A}"/>
    <cellStyle name="Percent 4 3 8 6 2" xfId="37866" xr:uid="{0EEF074E-20A2-49D1-A082-69E64B506B51}"/>
    <cellStyle name="Percent 4 3 8 6 3" xfId="37865" xr:uid="{F38D6EC5-09AC-409C-9680-49F2638880E3}"/>
    <cellStyle name="Percent 4 3 8 7" xfId="19423" xr:uid="{2E4A1BF5-2D83-4182-A098-0132735E14AC}"/>
    <cellStyle name="Percent 4 3 8 7 2" xfId="37868" xr:uid="{8537000D-C143-4963-A7F7-D44830FC4BFA}"/>
    <cellStyle name="Percent 4 3 8 7 3" xfId="37867" xr:uid="{6F838697-69D1-4AC4-9AEF-CF2CB597BC85}"/>
    <cellStyle name="Percent 4 3 8 8" xfId="12031" xr:uid="{CBEC54D6-671B-4802-831D-A2FC1E5D368C}"/>
    <cellStyle name="Percent 4 3 8 8 2" xfId="37870" xr:uid="{124879E1-4827-4858-B9AB-3CD72FC77FC7}"/>
    <cellStyle name="Percent 4 3 8 8 3" xfId="37869" xr:uid="{6493ACF7-EDC9-4E60-83F0-3180F8097BD0}"/>
    <cellStyle name="Percent 4 3 8 9" xfId="37871" xr:uid="{A1F093A6-57E4-4F79-994D-E309BC81199E}"/>
    <cellStyle name="Percent 4 3 9" xfId="2895" xr:uid="{06BE7AB1-2750-4E86-9DF1-B842A3070DAA}"/>
    <cellStyle name="Percent 4 3 9 2" xfId="13730" xr:uid="{BBB77914-E95A-44FC-A653-882E0D4A7932}"/>
    <cellStyle name="Percent 4 3 9 2 2" xfId="37874" xr:uid="{CB8F9ED2-5BCA-4029-A432-4F5D5C4BDF2B}"/>
    <cellStyle name="Percent 4 3 9 2 3" xfId="37873" xr:uid="{5CFE8532-7B09-4DE4-8289-E82C5AE5A147}"/>
    <cellStyle name="Percent 4 3 9 3" xfId="37875" xr:uid="{936B8004-0391-42D8-A845-FA4CB207ED17}"/>
    <cellStyle name="Percent 4 3 9 3 2" xfId="37876" xr:uid="{249845EC-1912-478D-9C1A-BB5316C0827B}"/>
    <cellStyle name="Percent 4 3 9 4" xfId="37877" xr:uid="{D70EDFC5-9FB0-468C-BF30-0FD430620A08}"/>
    <cellStyle name="Percent 4 3 9 5" xfId="37878" xr:uid="{336A9E11-08A9-4150-893A-080D3481AE38}"/>
    <cellStyle name="Percent 4 3 9 6" xfId="37872" xr:uid="{610A8170-4AFD-4925-8C8A-8D9179C35215}"/>
    <cellStyle name="Percent 4 30" xfId="7021" xr:uid="{BCA94C8A-6C17-48B5-AD70-9C9DCAA50B7B}"/>
    <cellStyle name="Percent 4 30 2" xfId="15959" xr:uid="{AB7CC02D-333D-456C-8A1E-34E06BDFF0DE}"/>
    <cellStyle name="Percent 4 30 2 2" xfId="37881" xr:uid="{49885A65-0FE2-46CD-AF05-4076EDD553ED}"/>
    <cellStyle name="Percent 4 30 2 3" xfId="37880" xr:uid="{79FF7A88-D54B-4AFC-92F0-F73AEB10C4F6}"/>
    <cellStyle name="Percent 4 30 3" xfId="17310" xr:uid="{47ED9A7B-B888-4655-A2A6-7810C665CC24}"/>
    <cellStyle name="Percent 4 30 3 2" xfId="37883" xr:uid="{A042461C-D739-455E-8044-8A701C500CD6}"/>
    <cellStyle name="Percent 4 30 3 3" xfId="37882" xr:uid="{5C00856D-5F5C-4E47-825B-214508A638C1}"/>
    <cellStyle name="Percent 4 30 4" xfId="12032" xr:uid="{24B66F78-E03A-4EAC-B051-871D70DC7E6E}"/>
    <cellStyle name="Percent 4 30 4 2" xfId="37884" xr:uid="{E5FA012B-4AA5-46F6-8F1C-D72CB382EC83}"/>
    <cellStyle name="Percent 4 30 5" xfId="37885" xr:uid="{CD851310-F43D-40DE-8AB6-CBEE5261C556}"/>
    <cellStyle name="Percent 4 30 6" xfId="37879" xr:uid="{E2CFF828-8407-4707-A678-2E87248C7DA8}"/>
    <cellStyle name="Percent 4 30 7" xfId="31132" xr:uid="{F844B19F-E2C5-4B65-B69C-6E6116B2B2F4}"/>
    <cellStyle name="Percent 4 31" xfId="8920" xr:uid="{20B34BD7-E6C6-4588-B096-EF49A8E239C0}"/>
    <cellStyle name="Percent 4 31 2" xfId="17291" xr:uid="{C0978DDF-9987-4DCE-B746-AF6F927904C8}"/>
    <cellStyle name="Percent 4 31 2 2" xfId="37888" xr:uid="{6BA01569-D794-471F-8ED2-724FD32975D6}"/>
    <cellStyle name="Percent 4 31 2 3" xfId="37887" xr:uid="{0306F4B0-D6DF-40EC-BFB7-A8FA1613546E}"/>
    <cellStyle name="Percent 4 31 3" xfId="16651" xr:uid="{0898BAD8-DC8C-4171-8E6C-D0FE0DBA4A03}"/>
    <cellStyle name="Percent 4 31 3 2" xfId="37890" xr:uid="{86EA4AE1-F1E5-42DE-8B45-344E9081195B}"/>
    <cellStyle name="Percent 4 31 3 3" xfId="37889" xr:uid="{046055B0-0475-4780-B553-8D245F68E7F3}"/>
    <cellStyle name="Percent 4 31 4" xfId="12033" xr:uid="{D4F905B3-ECF8-42D2-908D-F95966264C1B}"/>
    <cellStyle name="Percent 4 31 4 2" xfId="37891" xr:uid="{010A4F75-EB2A-48CE-9B3E-8D56426F8BD4}"/>
    <cellStyle name="Percent 4 31 5" xfId="37892" xr:uid="{94CCBEF2-BC43-4702-9771-A9792B4F6C10}"/>
    <cellStyle name="Percent 4 31 6" xfId="37886" xr:uid="{4BFE242E-21F6-43EC-8F96-3D6DC420F623}"/>
    <cellStyle name="Percent 4 32" xfId="13731" xr:uid="{27169E6F-C26A-4621-833F-D59B400B3565}"/>
    <cellStyle name="Percent 4 32 2" xfId="37894" xr:uid="{52AD4CF9-B266-4BD9-B58C-42C6AF21FC6B}"/>
    <cellStyle name="Percent 4 32 2 2" xfId="37895" xr:uid="{A15DD624-F014-42DE-B67E-25A84B43E666}"/>
    <cellStyle name="Percent 4 32 3" xfId="37896" xr:uid="{D993A76A-824C-44D8-805C-02433D9220F7}"/>
    <cellStyle name="Percent 4 32 3 2" xfId="37897" xr:uid="{15AF6F32-79BF-41AE-A83C-04FA9C760D7D}"/>
    <cellStyle name="Percent 4 32 4" xfId="37898" xr:uid="{142B2A18-B02F-4016-8F1B-FCEAEBD2CEC5}"/>
    <cellStyle name="Percent 4 32 5" xfId="37893" xr:uid="{82F9B0B3-7D51-4779-B173-A9AFF00733FB}"/>
    <cellStyle name="Percent 4 33" xfId="13732" xr:uid="{D7F47110-2D06-46CF-A4D4-113A7C5C4340}"/>
    <cellStyle name="Percent 4 33 2" xfId="37900" xr:uid="{B931D180-1357-42B5-8757-48AD481D78C2}"/>
    <cellStyle name="Percent 4 33 2 2" xfId="37901" xr:uid="{C1995AB3-01E3-4B81-A530-060957849156}"/>
    <cellStyle name="Percent 4 33 3" xfId="37902" xr:uid="{6E1A7241-DF48-43B1-B3FA-6925D5FE527E}"/>
    <cellStyle name="Percent 4 33 3 2" xfId="37903" xr:uid="{04B4F827-79FD-4639-83AD-2FE936F62FEB}"/>
    <cellStyle name="Percent 4 33 4" xfId="37904" xr:uid="{463F731D-A1AC-4161-A643-3A7D6CB75251}"/>
    <cellStyle name="Percent 4 33 4 2" xfId="37905" xr:uid="{7E92B3E9-5009-478A-9B77-688D7DCE488F}"/>
    <cellStyle name="Percent 4 33 5" xfId="37906" xr:uid="{446911F0-08BA-4D67-A650-E8C4847EE98A}"/>
    <cellStyle name="Percent 4 33 6" xfId="37899" xr:uid="{D069C319-D50F-4652-9369-CCCE48D31903}"/>
    <cellStyle name="Percent 4 34" xfId="13733" xr:uid="{16A32FAA-F860-47E8-9B98-148040FEE252}"/>
    <cellStyle name="Percent 4 34 2" xfId="37908" xr:uid="{DB438585-97A7-4D5F-A219-5A1155045F4C}"/>
    <cellStyle name="Percent 4 34 2 2" xfId="37909" xr:uid="{AA248AA2-2A3E-41F5-B860-72C1F323C632}"/>
    <cellStyle name="Percent 4 34 3" xfId="37910" xr:uid="{4B5ABDE3-00EB-497A-9F81-7C65343E5E8C}"/>
    <cellStyle name="Percent 4 34 3 2" xfId="37911" xr:uid="{FD040DF4-8A9C-408A-9E4A-5FDB99734F8A}"/>
    <cellStyle name="Percent 4 34 4" xfId="37912" xr:uid="{761B5B50-B759-4CA7-B41A-88015C53E4B2}"/>
    <cellStyle name="Percent 4 34 5" xfId="37907" xr:uid="{CB6B76BF-8C6E-4980-A63A-546B24CEAD6B}"/>
    <cellStyle name="Percent 4 35" xfId="15128" xr:uid="{1811583D-4611-4724-8317-C9ECEE25F532}"/>
    <cellStyle name="Percent 4 35 2" xfId="37914" xr:uid="{8DFC28CB-B7CD-4B2A-A2E2-5E336DF8C77D}"/>
    <cellStyle name="Percent 4 35 3" xfId="37913" xr:uid="{B17B7C0C-7297-4912-ACF8-FC5C60571C84}"/>
    <cellStyle name="Percent 4 36" xfId="15357" xr:uid="{EC62C6A5-108F-494F-8E76-2CBC091EE287}"/>
    <cellStyle name="Percent 4 36 2" xfId="37916" xr:uid="{04A73C2B-57E5-4846-A737-1AB32FEBD25C}"/>
    <cellStyle name="Percent 4 36 3" xfId="37915" xr:uid="{ADB32DA0-C9C9-4CE9-B7C7-7D396F48C0BC}"/>
    <cellStyle name="Percent 4 37" xfId="16647" xr:uid="{AB60E9F0-EB04-4872-88B5-79D46989ECBE}"/>
    <cellStyle name="Percent 4 37 2" xfId="37918" xr:uid="{A473E2FA-7151-43B4-97DB-44AD9E697352}"/>
    <cellStyle name="Percent 4 37 3" xfId="37917" xr:uid="{7EE79671-7042-4F1D-973B-FE356FDEE13E}"/>
    <cellStyle name="Percent 4 38" xfId="11986" xr:uid="{A3DD0762-583A-408C-A7DF-C3F7BF30934D}"/>
    <cellStyle name="Percent 4 38 2" xfId="37919" xr:uid="{1276B3C7-1DC7-48BE-9985-899D11DE387A}"/>
    <cellStyle name="Percent 4 39" xfId="37920" xr:uid="{065FF5EA-A82B-432B-A001-1CF93C5D2ED4}"/>
    <cellStyle name="Percent 4 4" xfId="206" xr:uid="{B841BE83-9788-4043-8569-E97D0CD1D140}"/>
    <cellStyle name="Percent 4 4 10" xfId="1783" xr:uid="{1CDB7FE0-85E3-4E72-B127-B2D5FCE0C83F}"/>
    <cellStyle name="Percent 4 4 10 2" xfId="13734" xr:uid="{A6640E01-83D5-47C0-9454-FB16590E1097}"/>
    <cellStyle name="Percent 4 4 10 2 2" xfId="37924" xr:uid="{9817AC92-8352-4ABA-A787-0AEBD5B32791}"/>
    <cellStyle name="Percent 4 4 10 2 3" xfId="37923" xr:uid="{FF77358C-152E-4E87-ABC8-5D239C126DA4}"/>
    <cellStyle name="Percent 4 4 10 3" xfId="37925" xr:uid="{901B7EC9-D8E7-40E9-A305-67315B456087}"/>
    <cellStyle name="Percent 4 4 10 3 2" xfId="37926" xr:uid="{15E0B280-A0C3-4B4F-88AF-25C103EC7883}"/>
    <cellStyle name="Percent 4 4 10 4" xfId="37927" xr:uid="{946436BA-69BA-479F-BEDC-C58AF073AE88}"/>
    <cellStyle name="Percent 4 4 10 5" xfId="37922" xr:uid="{C1359997-7AE1-4C0C-9191-60C1B3019B31}"/>
    <cellStyle name="Percent 4 4 11" xfId="13735" xr:uid="{D8D4E558-AEB4-4348-9D3D-392DFC127143}"/>
    <cellStyle name="Percent 4 4 11 2" xfId="37929" xr:uid="{32675028-EFE5-4768-8430-7CDBACC801A4}"/>
    <cellStyle name="Percent 4 4 11 2 2" xfId="37930" xr:uid="{5914D98E-0234-4940-A8D0-87FAD0A56881}"/>
    <cellStyle name="Percent 4 4 11 3" xfId="37931" xr:uid="{09BE9A45-F624-4FFB-AA37-219D1A02FB81}"/>
    <cellStyle name="Percent 4 4 11 3 2" xfId="37932" xr:uid="{F720A592-51EA-483C-9CB2-143C30943E22}"/>
    <cellStyle name="Percent 4 4 11 4" xfId="37933" xr:uid="{B7CE019E-5DD5-42E5-8ED6-2D3CEAF94A4B}"/>
    <cellStyle name="Percent 4 4 11 5" xfId="37928" xr:uid="{39645AA2-6B87-4012-85F8-6D87E0596C18}"/>
    <cellStyle name="Percent 4 4 12" xfId="13736" xr:uid="{B67F6C9C-D8A7-4BBB-842A-C3CA1F9F4B06}"/>
    <cellStyle name="Percent 4 4 12 2" xfId="37935" xr:uid="{74668B8F-0D9B-4EC8-9D17-C051742ACCB2}"/>
    <cellStyle name="Percent 4 4 12 2 2" xfId="37936" xr:uid="{6365CB8A-A84C-4625-8563-EB856A870B34}"/>
    <cellStyle name="Percent 4 4 12 3" xfId="37937" xr:uid="{7FC8D9BD-5B62-4F93-B031-6FF6C053F1C2}"/>
    <cellStyle name="Percent 4 4 12 3 2" xfId="37938" xr:uid="{6A99D26D-CA27-40FC-8B22-8134EF8D3B81}"/>
    <cellStyle name="Percent 4 4 12 4" xfId="37939" xr:uid="{8503A910-277E-4DAA-88D8-D418D77A7472}"/>
    <cellStyle name="Percent 4 4 12 4 2" xfId="37940" xr:uid="{B0F3940D-F06E-4B43-98BD-3B36789ED14B}"/>
    <cellStyle name="Percent 4 4 12 5" xfId="37941" xr:uid="{7618CDA6-883A-4DEE-819B-33C0C25281F4}"/>
    <cellStyle name="Percent 4 4 12 6" xfId="37934" xr:uid="{58FC5A3B-D5CB-4967-A837-7D2B382D56A6}"/>
    <cellStyle name="Percent 4 4 13" xfId="13737" xr:uid="{43B7A12E-2003-49DE-89C7-1C98A6B577F5}"/>
    <cellStyle name="Percent 4 4 13 2" xfId="37943" xr:uid="{825122D7-5A1A-42DA-BF1F-AE7D07B9AD52}"/>
    <cellStyle name="Percent 4 4 13 2 2" xfId="37944" xr:uid="{14919208-52AF-4A29-B1CB-BC31D18B87CC}"/>
    <cellStyle name="Percent 4 4 13 3" xfId="37945" xr:uid="{C51ECE7A-1C1D-48D0-8425-D8CE5872338C}"/>
    <cellStyle name="Percent 4 4 13 3 2" xfId="37946" xr:uid="{6F7BFBBB-9683-49DB-9BDF-E4A60952CC08}"/>
    <cellStyle name="Percent 4 4 13 4" xfId="37947" xr:uid="{A356C7C9-DA63-4F28-B9FA-214C472D18E4}"/>
    <cellStyle name="Percent 4 4 13 5" xfId="37942" xr:uid="{6BB05074-F824-4EB2-954E-72BCF547D639}"/>
    <cellStyle name="Percent 4 4 14" xfId="15158" xr:uid="{6A5196F4-37B1-4BC3-869A-669B85E6372C}"/>
    <cellStyle name="Percent 4 4 14 2" xfId="37949" xr:uid="{32AEAE14-BA4A-45F8-A105-5662E26864A1}"/>
    <cellStyle name="Percent 4 4 14 3" xfId="37948" xr:uid="{ED3AA979-B42D-40C3-B54D-274932B49D76}"/>
    <cellStyle name="Percent 4 4 15" xfId="15359" xr:uid="{C3AF0218-39E9-4830-BE96-A86541DB4AEC}"/>
    <cellStyle name="Percent 4 4 15 2" xfId="37951" xr:uid="{5D0E12D7-1491-4364-ADB1-10383A4E9FFA}"/>
    <cellStyle name="Percent 4 4 15 3" xfId="37950" xr:uid="{89A4231A-0DD1-44E8-8009-C1E0939F6650}"/>
    <cellStyle name="Percent 4 4 16" xfId="19431" xr:uid="{636BBCAE-5F20-4F93-BC20-E28EA21AD771}"/>
    <cellStyle name="Percent 4 4 16 2" xfId="37953" xr:uid="{D5F9FE07-6705-413E-A1E0-C778B199EF7F}"/>
    <cellStyle name="Percent 4 4 16 3" xfId="37952" xr:uid="{B4A43AC8-FF3D-4602-8091-BB3D00686745}"/>
    <cellStyle name="Percent 4 4 17" xfId="12034" xr:uid="{165E79BA-9F32-4562-9494-215B6AF03DDE}"/>
    <cellStyle name="Percent 4 4 17 2" xfId="37954" xr:uid="{814946DC-0AF1-4FF0-9ABC-62F33F25047F}"/>
    <cellStyle name="Percent 4 4 18" xfId="37955" xr:uid="{235A5E3F-6E3E-44B8-AB92-0AA877189D50}"/>
    <cellStyle name="Percent 4 4 19" xfId="37921" xr:uid="{33A54964-DE78-4040-A131-25CF2FB82984}"/>
    <cellStyle name="Percent 4 4 2" xfId="1784" xr:uid="{6AA3E864-3D8B-4D11-B7BB-C90E23EE86FD}"/>
    <cellStyle name="Percent 4 4 2 10" xfId="37957" xr:uid="{60322671-B5EE-4EBE-B917-D0D4ADD738C8}"/>
    <cellStyle name="Percent 4 4 2 11" xfId="37956" xr:uid="{BF28A53E-AB80-4E8F-8CA9-4420E8238E19}"/>
    <cellStyle name="Percent 4 4 2 2" xfId="2904" xr:uid="{39620CC7-D408-4A69-9F45-C8DEDBC2329C}"/>
    <cellStyle name="Percent 4 4 2 2 2" xfId="13738" xr:uid="{23ED74F6-754F-44A2-84BB-35C966392163}"/>
    <cellStyle name="Percent 4 4 2 2 2 2" xfId="37960" xr:uid="{168F4C75-BF05-46B7-AEB3-24EF904E35AF}"/>
    <cellStyle name="Percent 4 4 2 2 2 3" xfId="37959" xr:uid="{3A1571EC-C64B-418C-85CB-A7392DCF00E7}"/>
    <cellStyle name="Percent 4 4 2 2 3" xfId="37961" xr:uid="{B07256E1-ADC0-42CF-B67B-235082C351EF}"/>
    <cellStyle name="Percent 4 4 2 2 3 2" xfId="37962" xr:uid="{E89D1129-C88B-48F5-8B49-30DC7903B174}"/>
    <cellStyle name="Percent 4 4 2 2 4" xfId="37963" xr:uid="{2CDC4D3E-E64C-4DC3-8AF5-13EC9A39B192}"/>
    <cellStyle name="Percent 4 4 2 2 5" xfId="37964" xr:uid="{125A2696-082F-4C87-B424-4B8CD59A6BA1}"/>
    <cellStyle name="Percent 4 4 2 2 6" xfId="37958" xr:uid="{7D7FAD24-AE56-4BA6-B84A-13980F7FE3DC}"/>
    <cellStyle name="Percent 4 4 2 3" xfId="13739" xr:uid="{C6605B41-DD56-4A35-8275-EE3B82985B1C}"/>
    <cellStyle name="Percent 4 4 2 3 2" xfId="37966" xr:uid="{DFB72022-E8E8-4EEC-9469-E04A65BC724B}"/>
    <cellStyle name="Percent 4 4 2 3 2 2" xfId="37967" xr:uid="{E16E2040-A623-405C-A672-42B2054B6A2B}"/>
    <cellStyle name="Percent 4 4 2 3 3" xfId="37968" xr:uid="{D3B06B6B-039A-4F23-83E6-33B4EB371DA4}"/>
    <cellStyle name="Percent 4 4 2 3 3 2" xfId="37969" xr:uid="{BF63BDEC-FE5F-4D8B-A806-A6D692DDACEC}"/>
    <cellStyle name="Percent 4 4 2 3 4" xfId="37970" xr:uid="{3E276A40-D754-420C-86C3-6D0BBF6D1581}"/>
    <cellStyle name="Percent 4 4 2 3 5" xfId="37965" xr:uid="{7EF26BEF-FE76-439D-9AD8-D6ACF37DB861}"/>
    <cellStyle name="Percent 4 4 2 4" xfId="13740" xr:uid="{C0E1271A-F57C-4930-97DC-2771A1D6DA49}"/>
    <cellStyle name="Percent 4 4 2 4 2" xfId="37972" xr:uid="{551C4EA6-950A-4E59-BB56-C1DC96D92DC1}"/>
    <cellStyle name="Percent 4 4 2 4 2 2" xfId="37973" xr:uid="{ADDA92D6-414D-4B45-BB83-9F07E4EB6B91}"/>
    <cellStyle name="Percent 4 4 2 4 3" xfId="37974" xr:uid="{B7546378-0608-4578-8DED-07F447E0D37C}"/>
    <cellStyle name="Percent 4 4 2 4 3 2" xfId="37975" xr:uid="{7707190D-D1AD-4AAA-9EB8-C3EE9B177A15}"/>
    <cellStyle name="Percent 4 4 2 4 4" xfId="37976" xr:uid="{9E5C5714-83B9-4A5A-B229-22BE57943F36}"/>
    <cellStyle name="Percent 4 4 2 4 4 2" xfId="37977" xr:uid="{523D1FDC-3197-4ECA-8F3D-47FD924A07D4}"/>
    <cellStyle name="Percent 4 4 2 4 5" xfId="37978" xr:uid="{87720C4A-73C0-4C28-90FD-21EEAA081586}"/>
    <cellStyle name="Percent 4 4 2 4 6" xfId="37971" xr:uid="{8AFF2295-C7B6-42BC-8753-EC8842C6E56A}"/>
    <cellStyle name="Percent 4 4 2 5" xfId="13741" xr:uid="{4344C4A8-1650-4D6F-9CCD-8856587E6A06}"/>
    <cellStyle name="Percent 4 4 2 5 2" xfId="37980" xr:uid="{C742F249-0E44-4397-8B3F-688B4105CEEC}"/>
    <cellStyle name="Percent 4 4 2 5 2 2" xfId="37981" xr:uid="{E1465533-98D9-4E2C-8A8C-296AFDCD101D}"/>
    <cellStyle name="Percent 4 4 2 5 3" xfId="37982" xr:uid="{B0367535-4FDC-438F-A969-CB921FBFA9AA}"/>
    <cellStyle name="Percent 4 4 2 5 3 2" xfId="37983" xr:uid="{BFE0BD71-CCB1-430C-BBCC-BCBD9CA93470}"/>
    <cellStyle name="Percent 4 4 2 5 4" xfId="37984" xr:uid="{2E32B076-A66D-4590-AB0D-CD2453C0B2AA}"/>
    <cellStyle name="Percent 4 4 2 5 5" xfId="37979" xr:uid="{E1B30535-C7EB-4FB5-BC97-F5835647F3D3}"/>
    <cellStyle name="Percent 4 4 2 6" xfId="15159" xr:uid="{EB22BC4A-A9EF-46B2-8310-BF0523DE8A0A}"/>
    <cellStyle name="Percent 4 4 2 6 2" xfId="37986" xr:uid="{29F83A0C-12D6-4072-83BF-E0BC1DFA2C25}"/>
    <cellStyle name="Percent 4 4 2 6 3" xfId="37985" xr:uid="{FA6EF6D5-E592-4228-ABCD-F8067667F6E2}"/>
    <cellStyle name="Percent 4 4 2 7" xfId="15462" xr:uid="{7CBD9A20-6AC0-4234-A5BE-97A314D10649}"/>
    <cellStyle name="Percent 4 4 2 7 2" xfId="37988" xr:uid="{7CD3E8CD-0B24-45F0-A5A9-E4A04238DE82}"/>
    <cellStyle name="Percent 4 4 2 7 3" xfId="37987" xr:uid="{D7BF9501-4761-4459-8D6C-9790E7D68638}"/>
    <cellStyle name="Percent 4 4 2 8" xfId="12035" xr:uid="{01D97D92-B8C7-4172-BAF0-57FD867F0A81}"/>
    <cellStyle name="Percent 4 4 2 8 2" xfId="37990" xr:uid="{247B1DF4-59F8-432F-B2CC-6D61DB388AC3}"/>
    <cellStyle name="Percent 4 4 2 8 3" xfId="37989" xr:uid="{64D30228-F809-4897-A7A6-AACE02AF5AC2}"/>
    <cellStyle name="Percent 4 4 2 9" xfId="37991" xr:uid="{63EA1D0C-6E4C-43C8-9821-3AAB4B73DD03}"/>
    <cellStyle name="Percent 4 4 3" xfId="1785" xr:uid="{9A5B6F59-FB50-4E9C-B530-44B40A9B3C1C}"/>
    <cellStyle name="Percent 4 4 3 10" xfId="37993" xr:uid="{A262C5B3-0B19-471C-9A75-E92B6DA73CEF}"/>
    <cellStyle name="Percent 4 4 3 11" xfId="37992" xr:uid="{A0B89E66-BAF2-46F7-92B1-FD32F880F4B1}"/>
    <cellStyle name="Percent 4 4 3 2" xfId="2905" xr:uid="{97DC67AB-CB16-481D-B800-1F6FFD336CA6}"/>
    <cellStyle name="Percent 4 4 3 2 2" xfId="13742" xr:uid="{F89E252E-E01D-4445-B003-0538B52F033A}"/>
    <cellStyle name="Percent 4 4 3 2 2 2" xfId="37996" xr:uid="{EF77182D-BACB-4382-8534-84C4B6713616}"/>
    <cellStyle name="Percent 4 4 3 2 2 3" xfId="37995" xr:uid="{2422AA62-7987-4548-B14F-5AA17303B049}"/>
    <cellStyle name="Percent 4 4 3 2 3" xfId="37997" xr:uid="{F2089080-4D9E-42B5-A207-AA2C489CF8EC}"/>
    <cellStyle name="Percent 4 4 3 2 3 2" xfId="37998" xr:uid="{971A7F20-C012-4864-A753-C4197D1D2FE9}"/>
    <cellStyle name="Percent 4 4 3 2 4" xfId="37999" xr:uid="{D9C58551-2206-46F6-841E-7E907172D43F}"/>
    <cellStyle name="Percent 4 4 3 2 5" xfId="37994" xr:uid="{1FB53B54-B531-4363-8990-6D4F34B83B55}"/>
    <cellStyle name="Percent 4 4 3 3" xfId="13743" xr:uid="{0E98D657-B6C0-4A87-9A18-D87230963A54}"/>
    <cellStyle name="Percent 4 4 3 3 2" xfId="38001" xr:uid="{5CBAF5B6-1C13-4376-B0F7-F6D8A418ABA5}"/>
    <cellStyle name="Percent 4 4 3 3 2 2" xfId="38002" xr:uid="{979440AE-ED77-4600-A295-5A57A1181584}"/>
    <cellStyle name="Percent 4 4 3 3 3" xfId="38003" xr:uid="{E9CF8ACC-8FBE-4A2A-AC0F-6EDCD3DA732D}"/>
    <cellStyle name="Percent 4 4 3 3 3 2" xfId="38004" xr:uid="{A8F02240-393A-48B9-89B8-8240DB4C7691}"/>
    <cellStyle name="Percent 4 4 3 3 4" xfId="38005" xr:uid="{F4627929-8295-4277-8A99-4DCC82981AED}"/>
    <cellStyle name="Percent 4 4 3 3 5" xfId="38000" xr:uid="{E9B40423-E678-4805-B9B0-7BFB3042E0BB}"/>
    <cellStyle name="Percent 4 4 3 4" xfId="13744" xr:uid="{F9194D20-C4CB-457C-ADE1-0E9B6B792362}"/>
    <cellStyle name="Percent 4 4 3 4 2" xfId="38007" xr:uid="{EBF66C6D-241F-40E2-8BDF-9EA674BC0F46}"/>
    <cellStyle name="Percent 4 4 3 4 2 2" xfId="38008" xr:uid="{AB766615-5082-4708-A87A-6F4992DC087E}"/>
    <cellStyle name="Percent 4 4 3 4 3" xfId="38009" xr:uid="{23374F7F-9D48-4EB1-AF78-3D12F3F76D5D}"/>
    <cellStyle name="Percent 4 4 3 4 3 2" xfId="38010" xr:uid="{B5C3D8E5-A623-4C53-BD1D-78482C2801C3}"/>
    <cellStyle name="Percent 4 4 3 4 4" xfId="38011" xr:uid="{0E9238C0-BCDA-4F37-94B5-E5F87313B0C8}"/>
    <cellStyle name="Percent 4 4 3 4 4 2" xfId="38012" xr:uid="{B4E23366-36B9-4B7F-9779-88F4BC5268A0}"/>
    <cellStyle name="Percent 4 4 3 4 5" xfId="38013" xr:uid="{199BF1C6-85B9-465F-BADD-B0A1E0D8F55D}"/>
    <cellStyle name="Percent 4 4 3 4 6" xfId="38006" xr:uid="{3CB35330-BA60-4104-85BE-08F49F31D1DD}"/>
    <cellStyle name="Percent 4 4 3 5" xfId="13745" xr:uid="{DC7F7F17-EB04-41A4-9AA5-1402E5E0DD1E}"/>
    <cellStyle name="Percent 4 4 3 5 2" xfId="38015" xr:uid="{8F7B052B-B642-47C3-9FD6-6C009E652DE9}"/>
    <cellStyle name="Percent 4 4 3 5 2 2" xfId="38016" xr:uid="{5ED11AB9-F731-4EEE-9204-58EA180173DB}"/>
    <cellStyle name="Percent 4 4 3 5 3" xfId="38017" xr:uid="{9CC3BB08-AB39-4D6F-8226-F7B01AE2EF09}"/>
    <cellStyle name="Percent 4 4 3 5 3 2" xfId="38018" xr:uid="{59126134-C0AD-4FA3-BF38-F1D97DB49B5A}"/>
    <cellStyle name="Percent 4 4 3 5 4" xfId="38019" xr:uid="{919E12FE-D2E7-4AD1-860B-4E02504A5897}"/>
    <cellStyle name="Percent 4 4 3 5 5" xfId="38014" xr:uid="{CFFEF358-E39C-49CC-B935-20B7A285B164}"/>
    <cellStyle name="Percent 4 4 3 6" xfId="15160" xr:uid="{42357B50-C439-40CA-AF27-BCDCB356BB0D}"/>
    <cellStyle name="Percent 4 4 3 6 2" xfId="38021" xr:uid="{FA3767B6-1563-480A-B4AC-2B4142E9170C}"/>
    <cellStyle name="Percent 4 4 3 6 3" xfId="38020" xr:uid="{DA85770D-03D5-47B3-902A-6F4902B138FC}"/>
    <cellStyle name="Percent 4 4 3 7" xfId="19581" xr:uid="{62516D8D-CBC1-443C-A888-1B55C9336CC9}"/>
    <cellStyle name="Percent 4 4 3 7 2" xfId="38023" xr:uid="{96D6DBBD-9D1B-4F80-B3E8-6A9239D16B6C}"/>
    <cellStyle name="Percent 4 4 3 7 3" xfId="38022" xr:uid="{83B3986E-2CB3-4A70-8924-A8F120C8D25E}"/>
    <cellStyle name="Percent 4 4 3 8" xfId="12036" xr:uid="{EECB6CD4-D2E1-48B4-8397-E2390C086225}"/>
    <cellStyle name="Percent 4 4 3 8 2" xfId="38025" xr:uid="{D33C3D37-6A04-4342-89DD-DBDF6170C06C}"/>
    <cellStyle name="Percent 4 4 3 8 3" xfId="38024" xr:uid="{0757FD41-476F-4573-994D-75C86A08734E}"/>
    <cellStyle name="Percent 4 4 3 9" xfId="38026" xr:uid="{3161BE94-0BA7-4D2E-AADC-EE0B56A0EF81}"/>
    <cellStyle name="Percent 4 4 4" xfId="1786" xr:uid="{A78F8174-1760-44FD-A6F2-07282068EE40}"/>
    <cellStyle name="Percent 4 4 4 10" xfId="38028" xr:uid="{0A1674E3-D66D-4043-AE98-E0627556F387}"/>
    <cellStyle name="Percent 4 4 4 11" xfId="38027" xr:uid="{EDD480AD-9946-4F3C-903E-D081D2183D24}"/>
    <cellStyle name="Percent 4 4 4 2" xfId="2906" xr:uid="{2DC42062-F4AB-4CF6-9469-D83F2E4DD356}"/>
    <cellStyle name="Percent 4 4 4 2 2" xfId="13746" xr:uid="{D890E0BB-9133-4D2E-83A1-9003D128AD14}"/>
    <cellStyle name="Percent 4 4 4 2 2 2" xfId="38031" xr:uid="{829AB5E4-F9BF-4C3C-93C0-C6FBDD15714A}"/>
    <cellStyle name="Percent 4 4 4 2 2 3" xfId="38030" xr:uid="{760B969F-CB3A-4BEA-A85A-A03BAFF82C43}"/>
    <cellStyle name="Percent 4 4 4 2 3" xfId="38032" xr:uid="{BB68F2D8-A6FB-4C32-B595-29F3F0123822}"/>
    <cellStyle name="Percent 4 4 4 2 3 2" xfId="38033" xr:uid="{95361276-22D4-4EE8-9EE5-79C203A5F400}"/>
    <cellStyle name="Percent 4 4 4 2 4" xfId="38034" xr:uid="{4874EA60-FFC2-4362-93D4-5DD1DE541446}"/>
    <cellStyle name="Percent 4 4 4 2 5" xfId="38029" xr:uid="{3B71A47A-76BE-489C-A15C-F2780892F190}"/>
    <cellStyle name="Percent 4 4 4 3" xfId="13747" xr:uid="{929C6F2B-442E-4F98-B842-88211EEEF2B1}"/>
    <cellStyle name="Percent 4 4 4 3 2" xfId="38036" xr:uid="{85452B75-1404-43D2-9D45-8F8F3D12FDE5}"/>
    <cellStyle name="Percent 4 4 4 3 2 2" xfId="38037" xr:uid="{1BAB4745-767A-4414-8065-D67237A2BDAA}"/>
    <cellStyle name="Percent 4 4 4 3 3" xfId="38038" xr:uid="{5AACD37C-F8CF-4331-9762-5ABBC6AD0CF6}"/>
    <cellStyle name="Percent 4 4 4 3 3 2" xfId="38039" xr:uid="{F2B27D6D-1790-4166-A4D7-F22B6F956E97}"/>
    <cellStyle name="Percent 4 4 4 3 4" xfId="38040" xr:uid="{FE1AFCC9-E525-4B67-84A8-C4E2FBCCB7E9}"/>
    <cellStyle name="Percent 4 4 4 3 5" xfId="38035" xr:uid="{DADDF455-B8E4-4D95-9FD7-3E54F5E9C569}"/>
    <cellStyle name="Percent 4 4 4 4" xfId="13748" xr:uid="{A233DD30-34B7-4643-9865-4C446F381B1E}"/>
    <cellStyle name="Percent 4 4 4 4 2" xfId="38042" xr:uid="{20DB04E3-AE6A-4E81-908A-C44D960E56F7}"/>
    <cellStyle name="Percent 4 4 4 4 2 2" xfId="38043" xr:uid="{C6FC9C4C-BE4D-432B-BE52-9229F88FA157}"/>
    <cellStyle name="Percent 4 4 4 4 3" xfId="38044" xr:uid="{C65F9003-4EB4-4F2B-B67B-25A4FE462E57}"/>
    <cellStyle name="Percent 4 4 4 4 3 2" xfId="38045" xr:uid="{CC2F6A1E-3C22-4FD2-B414-696A4BFA6903}"/>
    <cellStyle name="Percent 4 4 4 4 4" xfId="38046" xr:uid="{A9F6B68C-5D95-49C6-9D3E-B3E6FF27C820}"/>
    <cellStyle name="Percent 4 4 4 4 4 2" xfId="38047" xr:uid="{FD20B96C-F774-4439-947D-51070E5B6DB5}"/>
    <cellStyle name="Percent 4 4 4 4 5" xfId="38048" xr:uid="{19C7D7EC-ED69-400E-AD77-B3A15CA6C251}"/>
    <cellStyle name="Percent 4 4 4 4 6" xfId="38041" xr:uid="{89563223-4869-4870-9C22-9EF80BED3C0B}"/>
    <cellStyle name="Percent 4 4 4 5" xfId="13749" xr:uid="{E37D2B75-6D1E-482B-8C84-35C407270801}"/>
    <cellStyle name="Percent 4 4 4 5 2" xfId="38050" xr:uid="{4A9B5435-D556-45E5-B19E-9B9127BD8A5C}"/>
    <cellStyle name="Percent 4 4 4 5 2 2" xfId="38051" xr:uid="{AEB57D75-CE30-4F6E-99EB-7896A7094708}"/>
    <cellStyle name="Percent 4 4 4 5 3" xfId="38052" xr:uid="{6381208B-E031-40D2-8544-78DD5ED95FBF}"/>
    <cellStyle name="Percent 4 4 4 5 3 2" xfId="38053" xr:uid="{2F940341-3AC8-4094-853A-924CC31A4462}"/>
    <cellStyle name="Percent 4 4 4 5 4" xfId="38054" xr:uid="{ACBB1A6F-EF44-406A-8362-92B0BCB4FB91}"/>
    <cellStyle name="Percent 4 4 4 5 5" xfId="38049" xr:uid="{179346A1-291D-4CEB-A86F-4DAB0F93C51E}"/>
    <cellStyle name="Percent 4 4 4 6" xfId="15161" xr:uid="{EA9569AD-BD3E-46A1-B655-9AC7E83AD45E}"/>
    <cellStyle name="Percent 4 4 4 6 2" xfId="38056" xr:uid="{960B677B-6B76-4E67-A608-3E601EFC3EE2}"/>
    <cellStyle name="Percent 4 4 4 6 3" xfId="38055" xr:uid="{6463E2E6-41B3-45FA-9FCC-F7D8D188D1FB}"/>
    <cellStyle name="Percent 4 4 4 7" xfId="19053" xr:uid="{2314ABFC-0FDE-4836-B57B-7245B175B1DE}"/>
    <cellStyle name="Percent 4 4 4 7 2" xfId="38058" xr:uid="{F111BC52-5E3E-41D9-912F-720DD178144E}"/>
    <cellStyle name="Percent 4 4 4 7 3" xfId="38057" xr:uid="{EDDD2E55-3ABF-4BA7-9D12-2BB4668A6E07}"/>
    <cellStyle name="Percent 4 4 4 8" xfId="12037" xr:uid="{212F43CC-736D-4DC0-8370-2CD5AE3C1ECD}"/>
    <cellStyle name="Percent 4 4 4 8 2" xfId="38060" xr:uid="{70FA7149-02B6-4F28-BE43-3C9577079B78}"/>
    <cellStyle name="Percent 4 4 4 8 3" xfId="38059" xr:uid="{761EB580-DFC3-4AD4-9620-28BF07B99EE4}"/>
    <cellStyle name="Percent 4 4 4 9" xfId="38061" xr:uid="{9548628E-98F8-4A95-A45B-E4A0ACFF2280}"/>
    <cellStyle name="Percent 4 4 5" xfId="1787" xr:uid="{F155C186-AD6C-498D-BC06-FD6D31929505}"/>
    <cellStyle name="Percent 4 4 5 10" xfId="38063" xr:uid="{B849D7C2-10B7-4032-AB0E-7D9CFF7069C9}"/>
    <cellStyle name="Percent 4 4 5 11" xfId="38062" xr:uid="{01A01B9A-07D3-4AC7-AB6B-6BB0170C7759}"/>
    <cellStyle name="Percent 4 4 5 2" xfId="2907" xr:uid="{BAC5A4B1-EF9C-4CA5-AB1C-66E28D242705}"/>
    <cellStyle name="Percent 4 4 5 2 2" xfId="13750" xr:uid="{7A667CD9-7335-419C-8945-69ED63394494}"/>
    <cellStyle name="Percent 4 4 5 2 2 2" xfId="38066" xr:uid="{BAC903B8-095B-4DF7-ACCD-DC55EB519F35}"/>
    <cellStyle name="Percent 4 4 5 2 2 3" xfId="38065" xr:uid="{09A70707-1CD7-4CF7-BE9A-1FB73286D1B7}"/>
    <cellStyle name="Percent 4 4 5 2 3" xfId="38067" xr:uid="{E4E7CB62-F82B-48C9-AB3A-8DAECAED87E9}"/>
    <cellStyle name="Percent 4 4 5 2 3 2" xfId="38068" xr:uid="{CDE4015F-E179-4253-B105-FDC68351E6D2}"/>
    <cellStyle name="Percent 4 4 5 2 4" xfId="38069" xr:uid="{C21DDC4A-F78F-446C-9587-CB01E7158783}"/>
    <cellStyle name="Percent 4 4 5 2 5" xfId="38064" xr:uid="{0F1796B2-3B6A-420F-AFA5-7EC2E0A1588B}"/>
    <cellStyle name="Percent 4 4 5 3" xfId="13751" xr:uid="{C65EECD0-ACD7-486B-A133-6E293A4D076A}"/>
    <cellStyle name="Percent 4 4 5 3 2" xfId="38071" xr:uid="{FEFEECBD-F376-4B03-B5CC-4F2E1885702F}"/>
    <cellStyle name="Percent 4 4 5 3 2 2" xfId="38072" xr:uid="{8187C62A-BA4B-4666-833A-9262998BAE9F}"/>
    <cellStyle name="Percent 4 4 5 3 3" xfId="38073" xr:uid="{3DC24B35-1FE8-43BE-97FD-D5DA48257369}"/>
    <cellStyle name="Percent 4 4 5 3 3 2" xfId="38074" xr:uid="{22DA5BD7-ACE0-49BB-95C1-4A305F427F93}"/>
    <cellStyle name="Percent 4 4 5 3 4" xfId="38075" xr:uid="{62B5BD42-0D69-43E5-9412-2FB97A9BA968}"/>
    <cellStyle name="Percent 4 4 5 3 5" xfId="38070" xr:uid="{858381D9-DBC0-4173-B6A8-3E78800AF272}"/>
    <cellStyle name="Percent 4 4 5 4" xfId="13752" xr:uid="{F6018AA1-0BD0-4813-B92C-7A5C4AED27F1}"/>
    <cellStyle name="Percent 4 4 5 4 2" xfId="38077" xr:uid="{B2D6D2BA-8943-423D-BBC8-B273090CB50A}"/>
    <cellStyle name="Percent 4 4 5 4 2 2" xfId="38078" xr:uid="{138A6C16-87E0-47FF-A2DB-E3FA91282FDF}"/>
    <cellStyle name="Percent 4 4 5 4 3" xfId="38079" xr:uid="{9D3BB948-E53E-4BA5-8A53-B90ECA77A267}"/>
    <cellStyle name="Percent 4 4 5 4 3 2" xfId="38080" xr:uid="{AD7AB7AC-3DD7-4137-B29B-7405401447DC}"/>
    <cellStyle name="Percent 4 4 5 4 4" xfId="38081" xr:uid="{FBC3D89A-3A6D-49EB-B837-C6729E6EBA5F}"/>
    <cellStyle name="Percent 4 4 5 4 4 2" xfId="38082" xr:uid="{E13AD50F-698D-4BD6-ADDD-69E17D70B520}"/>
    <cellStyle name="Percent 4 4 5 4 5" xfId="38083" xr:uid="{53773B3D-24C5-4D3E-9792-C0CDA7DEE1F0}"/>
    <cellStyle name="Percent 4 4 5 4 6" xfId="38076" xr:uid="{F284127F-CD67-4C8B-9FD3-D6F6E9E18972}"/>
    <cellStyle name="Percent 4 4 5 5" xfId="13753" xr:uid="{ADAF70AD-FC86-4FC2-9EDD-E12195713B51}"/>
    <cellStyle name="Percent 4 4 5 5 2" xfId="38085" xr:uid="{F47A1585-3F6A-45FB-84FD-C15C28013B24}"/>
    <cellStyle name="Percent 4 4 5 5 2 2" xfId="38086" xr:uid="{4C57E203-C156-4CAE-B590-4FDCB81B3489}"/>
    <cellStyle name="Percent 4 4 5 5 3" xfId="38087" xr:uid="{C5EEF5B7-E792-4229-BB91-20A4D3848EA8}"/>
    <cellStyle name="Percent 4 4 5 5 3 2" xfId="38088" xr:uid="{2899069C-7239-48E9-A649-1EF0ACC276EF}"/>
    <cellStyle name="Percent 4 4 5 5 4" xfId="38089" xr:uid="{7D7F7722-7B97-476A-B32A-8108891D83FF}"/>
    <cellStyle name="Percent 4 4 5 5 5" xfId="38084" xr:uid="{BBA87772-1250-4AA1-811B-295A3411B9EC}"/>
    <cellStyle name="Percent 4 4 5 6" xfId="15162" xr:uid="{F05DF81B-F101-4850-913F-01B87D0611EC}"/>
    <cellStyle name="Percent 4 4 5 6 2" xfId="38091" xr:uid="{E370FB94-82DC-4224-9A5A-0AC6B56724B4}"/>
    <cellStyle name="Percent 4 4 5 6 3" xfId="38090" xr:uid="{FDDF76B6-832E-43AE-AFB6-06F4931343EA}"/>
    <cellStyle name="Percent 4 4 5 7" xfId="17301" xr:uid="{59C6108E-32E3-4EEC-B7FA-749873CA7A82}"/>
    <cellStyle name="Percent 4 4 5 7 2" xfId="38093" xr:uid="{8AD5FA21-6E3C-428B-819F-E270B8E22553}"/>
    <cellStyle name="Percent 4 4 5 7 3" xfId="38092" xr:uid="{15B2D300-A42F-4407-BF51-C82665686B02}"/>
    <cellStyle name="Percent 4 4 5 8" xfId="12038" xr:uid="{0DFE9AA6-39EA-43DC-8640-149844FEBA08}"/>
    <cellStyle name="Percent 4 4 5 8 2" xfId="38095" xr:uid="{1301F40E-8E17-40A1-8557-10D6BE5F7A8D}"/>
    <cellStyle name="Percent 4 4 5 8 3" xfId="38094" xr:uid="{AE09C918-8AA5-4FDB-8FD9-E0782825A0DC}"/>
    <cellStyle name="Percent 4 4 5 9" xfId="38096" xr:uid="{7AB24392-E593-4A16-8B31-26A8F4B13192}"/>
    <cellStyle name="Percent 4 4 6" xfId="1788" xr:uid="{0E3CAC90-A225-49E7-B24E-DA9AF0EC5860}"/>
    <cellStyle name="Percent 4 4 6 10" xfId="38098" xr:uid="{2CDFB975-834C-4635-B375-EF0099BAC0D6}"/>
    <cellStyle name="Percent 4 4 6 11" xfId="38097" xr:uid="{D8DE28CC-8777-4602-AB12-05C286C11DE2}"/>
    <cellStyle name="Percent 4 4 6 2" xfId="2908" xr:uid="{E1571CD8-D527-4B4D-8460-5A8F39698D02}"/>
    <cellStyle name="Percent 4 4 6 2 2" xfId="13754" xr:uid="{5AB3DFE1-F2B0-48BD-9237-1C7508B4D063}"/>
    <cellStyle name="Percent 4 4 6 2 2 2" xfId="38101" xr:uid="{1ED25E55-4FF7-4EBB-B1E0-D81728506E4F}"/>
    <cellStyle name="Percent 4 4 6 2 2 3" xfId="38100" xr:uid="{ACC0328B-EAA8-4917-85F2-9B820027A47A}"/>
    <cellStyle name="Percent 4 4 6 2 3" xfId="38102" xr:uid="{A4AF3A37-4C7A-4A5C-8C94-60E2952648DD}"/>
    <cellStyle name="Percent 4 4 6 2 3 2" xfId="38103" xr:uid="{2E84460B-997F-4754-8817-0C8CDE86DB52}"/>
    <cellStyle name="Percent 4 4 6 2 4" xfId="38104" xr:uid="{9164D597-6F9E-4FFB-8DBA-8D9A47FE0042}"/>
    <cellStyle name="Percent 4 4 6 2 5" xfId="38099" xr:uid="{5008E5B9-E438-4A5D-8B35-2A6C6E88A6BF}"/>
    <cellStyle name="Percent 4 4 6 3" xfId="13755" xr:uid="{F21283AB-5739-4E86-9955-7C2D2F689493}"/>
    <cellStyle name="Percent 4 4 6 3 2" xfId="38106" xr:uid="{9C9DBA25-DF00-4897-A822-79B18B8C2CD9}"/>
    <cellStyle name="Percent 4 4 6 3 2 2" xfId="38107" xr:uid="{0BC554CC-00F5-40FC-8096-575893948C4C}"/>
    <cellStyle name="Percent 4 4 6 3 3" xfId="38108" xr:uid="{CDF62C25-CAE0-4CFB-B2C0-CE784FE5D94B}"/>
    <cellStyle name="Percent 4 4 6 3 3 2" xfId="38109" xr:uid="{698CB54F-BDB9-4DAB-8512-F0FD8AF8D54A}"/>
    <cellStyle name="Percent 4 4 6 3 4" xfId="38110" xr:uid="{5E985FF5-C7F6-4FB0-B223-C9B28E34CAEC}"/>
    <cellStyle name="Percent 4 4 6 3 5" xfId="38105" xr:uid="{968A4DD8-581A-4F5F-B7C8-A3BCD165AA1C}"/>
    <cellStyle name="Percent 4 4 6 4" xfId="13756" xr:uid="{52C7BBDC-F5AF-4AC2-B768-09505759EE32}"/>
    <cellStyle name="Percent 4 4 6 4 2" xfId="38112" xr:uid="{F5CAA864-FCB5-470B-B412-C81F371CDAFB}"/>
    <cellStyle name="Percent 4 4 6 4 2 2" xfId="38113" xr:uid="{EBCAEBAF-DF69-4D25-820C-82C17BEF10FD}"/>
    <cellStyle name="Percent 4 4 6 4 3" xfId="38114" xr:uid="{1478BA5D-2191-426C-A5B9-96C954A00D96}"/>
    <cellStyle name="Percent 4 4 6 4 3 2" xfId="38115" xr:uid="{BFC5C60A-1FF3-4AFD-8595-4D247ABA5842}"/>
    <cellStyle name="Percent 4 4 6 4 4" xfId="38116" xr:uid="{E991B86B-CD86-49A9-B234-5CA813DDA26F}"/>
    <cellStyle name="Percent 4 4 6 4 4 2" xfId="38117" xr:uid="{26F1D2CD-1073-4189-BC3D-69C67E89F56C}"/>
    <cellStyle name="Percent 4 4 6 4 5" xfId="38118" xr:uid="{1F325C6F-5040-4DDD-A59F-BBB18DEBF160}"/>
    <cellStyle name="Percent 4 4 6 4 6" xfId="38111" xr:uid="{238B7557-5119-4EE9-957E-8A50BE307925}"/>
    <cellStyle name="Percent 4 4 6 5" xfId="13757" xr:uid="{285337EC-7B3B-4DD8-94F8-7745659497E5}"/>
    <cellStyle name="Percent 4 4 6 5 2" xfId="38120" xr:uid="{E9055AA3-11BE-4062-86BA-9CD54A49A831}"/>
    <cellStyle name="Percent 4 4 6 5 2 2" xfId="38121" xr:uid="{B3AC32DB-6C37-4CBD-9C3B-EE24E992896D}"/>
    <cellStyle name="Percent 4 4 6 5 3" xfId="38122" xr:uid="{AD22A055-53DC-4F0C-8954-2B55DBD795BD}"/>
    <cellStyle name="Percent 4 4 6 5 3 2" xfId="38123" xr:uid="{37B3E9EC-56A5-4259-924C-C1ECF8F00D93}"/>
    <cellStyle name="Percent 4 4 6 5 4" xfId="38124" xr:uid="{48C01DA9-8264-46FD-81E4-FDCFCD0FB005}"/>
    <cellStyle name="Percent 4 4 6 5 5" xfId="38119" xr:uid="{25CED313-B5BC-4952-8787-23C1CD8C9819}"/>
    <cellStyle name="Percent 4 4 6 6" xfId="15163" xr:uid="{004D5666-82F2-42E4-B350-AF0B2B753D5C}"/>
    <cellStyle name="Percent 4 4 6 6 2" xfId="38126" xr:uid="{4ABEAC87-AA98-4917-86D3-026A065E13B7}"/>
    <cellStyle name="Percent 4 4 6 6 3" xfId="38125" xr:uid="{A23AA36C-FF12-412D-9CA8-EEB48FE2D6F8}"/>
    <cellStyle name="Percent 4 4 6 7" xfId="16712" xr:uid="{6CF76C1C-3131-41D4-957E-F760900E7CBD}"/>
    <cellStyle name="Percent 4 4 6 7 2" xfId="38128" xr:uid="{D9920289-3E52-44BF-BC2F-5D3AB86F809B}"/>
    <cellStyle name="Percent 4 4 6 7 3" xfId="38127" xr:uid="{5806D113-7B40-4F0D-86C6-7B25EBE257E0}"/>
    <cellStyle name="Percent 4 4 6 8" xfId="12039" xr:uid="{5A8A8013-971F-4F51-8610-DD24EBC19E44}"/>
    <cellStyle name="Percent 4 4 6 8 2" xfId="38130" xr:uid="{FF7FD3A4-1D5F-4AF9-BCE9-B097CF4618A8}"/>
    <cellStyle name="Percent 4 4 6 8 3" xfId="38129" xr:uid="{7F0B2294-04B5-40A2-8DEA-E7BE38C38861}"/>
    <cellStyle name="Percent 4 4 6 9" xfId="38131" xr:uid="{8150643C-8114-4A8C-838A-80CD27D77D63}"/>
    <cellStyle name="Percent 4 4 7" xfId="1789" xr:uid="{22C01691-7632-44F5-96CC-123D49E15DAF}"/>
    <cellStyle name="Percent 4 4 7 10" xfId="38133" xr:uid="{92868AB3-09F1-40C9-874E-7B6F7AABE531}"/>
    <cellStyle name="Percent 4 4 7 11" xfId="38132" xr:uid="{C309E12B-3864-4D46-B66C-F723C5DC609E}"/>
    <cellStyle name="Percent 4 4 7 2" xfId="2909" xr:uid="{4EF60C73-80E0-4778-BF09-34933141702C}"/>
    <cellStyle name="Percent 4 4 7 2 2" xfId="13758" xr:uid="{58DDA748-5D12-4661-9825-B821DC740DC6}"/>
    <cellStyle name="Percent 4 4 7 2 2 2" xfId="38136" xr:uid="{842217FF-D1F3-4643-883D-613C904F5E12}"/>
    <cellStyle name="Percent 4 4 7 2 2 3" xfId="38135" xr:uid="{C82235C6-609E-4FF2-A61D-CDF96B4ABE74}"/>
    <cellStyle name="Percent 4 4 7 2 3" xfId="38137" xr:uid="{36A80ABF-7113-48C5-8B2A-9C14D9D5E7B3}"/>
    <cellStyle name="Percent 4 4 7 2 3 2" xfId="38138" xr:uid="{250AB2DC-BE58-417F-BA4C-15F60680DD7A}"/>
    <cellStyle name="Percent 4 4 7 2 4" xfId="38139" xr:uid="{0658C281-428D-453B-80C0-047E524FB219}"/>
    <cellStyle name="Percent 4 4 7 2 5" xfId="38134" xr:uid="{41D2AEA4-035C-4AC1-AB34-1ADEA61FF3FE}"/>
    <cellStyle name="Percent 4 4 7 3" xfId="13759" xr:uid="{D548CD3C-D071-4396-A224-CBAEEA2C779D}"/>
    <cellStyle name="Percent 4 4 7 3 2" xfId="38141" xr:uid="{0699961C-D6E3-4503-9029-DD5464C77129}"/>
    <cellStyle name="Percent 4 4 7 3 2 2" xfId="38142" xr:uid="{31260B85-D24F-4635-8409-F1E8853AC481}"/>
    <cellStyle name="Percent 4 4 7 3 3" xfId="38143" xr:uid="{CA9F2E5F-B621-4CC3-B318-5B48300B020A}"/>
    <cellStyle name="Percent 4 4 7 3 3 2" xfId="38144" xr:uid="{EEF14075-BB1D-4FC7-A940-6D9568ED57AE}"/>
    <cellStyle name="Percent 4 4 7 3 4" xfId="38145" xr:uid="{C1D52DFE-53DD-4631-8852-16BF8080A5A9}"/>
    <cellStyle name="Percent 4 4 7 3 5" xfId="38140" xr:uid="{2C9985D0-185F-4A70-AECD-743F68D68039}"/>
    <cellStyle name="Percent 4 4 7 4" xfId="13760" xr:uid="{8789FABA-BDDB-4064-B147-5E5499CA25E5}"/>
    <cellStyle name="Percent 4 4 7 4 2" xfId="38147" xr:uid="{0334338C-C173-489B-B995-F0012EA300D6}"/>
    <cellStyle name="Percent 4 4 7 4 2 2" xfId="38148" xr:uid="{54312269-35C6-4AD4-9066-5E40151FF170}"/>
    <cellStyle name="Percent 4 4 7 4 3" xfId="38149" xr:uid="{FB110021-ACCE-40CE-A26E-CBD1449DDA87}"/>
    <cellStyle name="Percent 4 4 7 4 3 2" xfId="38150" xr:uid="{ABBED2AF-795F-4A0D-8A4F-EA704C246A18}"/>
    <cellStyle name="Percent 4 4 7 4 4" xfId="38151" xr:uid="{46D93AD0-D2F2-40FA-A316-65FE1BEA30C4}"/>
    <cellStyle name="Percent 4 4 7 4 4 2" xfId="38152" xr:uid="{8BA182B8-6A70-4DA4-BEDC-0FBFA03346B8}"/>
    <cellStyle name="Percent 4 4 7 4 5" xfId="38153" xr:uid="{35526E28-848C-4308-AA77-E0E9D7A814B8}"/>
    <cellStyle name="Percent 4 4 7 4 6" xfId="38146" xr:uid="{F7B5C7F9-917E-4A1D-ABFB-A3F1FFEC33C3}"/>
    <cellStyle name="Percent 4 4 7 5" xfId="13761" xr:uid="{ECB02E6C-BB80-4D65-8C96-7E5CF8177D62}"/>
    <cellStyle name="Percent 4 4 7 5 2" xfId="38155" xr:uid="{E61F079D-4AE3-4C74-890F-1BAB1529FBAA}"/>
    <cellStyle name="Percent 4 4 7 5 2 2" xfId="38156" xr:uid="{B555E1B1-80B0-4143-B757-83416D89E0D4}"/>
    <cellStyle name="Percent 4 4 7 5 3" xfId="38157" xr:uid="{0D92BA97-6CDF-449D-9EBC-A4E9C96CD63A}"/>
    <cellStyle name="Percent 4 4 7 5 3 2" xfId="38158" xr:uid="{779916F1-AADE-4D30-A356-ADEAC5A374C1}"/>
    <cellStyle name="Percent 4 4 7 5 4" xfId="38159" xr:uid="{7C0905F8-0931-4DF2-88DA-428FCE397F11}"/>
    <cellStyle name="Percent 4 4 7 5 5" xfId="38154" xr:uid="{6B9FF059-C5B9-4F9A-8A55-615A3D3C7DC6}"/>
    <cellStyle name="Percent 4 4 7 6" xfId="15164" xr:uid="{CBD3ECE5-927A-4B2E-AD83-D4D9BB363462}"/>
    <cellStyle name="Percent 4 4 7 6 2" xfId="38161" xr:uid="{8F312B31-9C69-4081-9D81-D45D5C739EEB}"/>
    <cellStyle name="Percent 4 4 7 6 3" xfId="38160" xr:uid="{A850AD28-8856-4FA8-A755-A5069EB5A08F}"/>
    <cellStyle name="Percent 4 4 7 7" xfId="16812" xr:uid="{3A6C052F-F165-4B1B-A6EB-377E4F9B81AF}"/>
    <cellStyle name="Percent 4 4 7 7 2" xfId="38163" xr:uid="{0B47DE68-A177-4C53-8BE8-5D7679F013E6}"/>
    <cellStyle name="Percent 4 4 7 7 3" xfId="38162" xr:uid="{55E55476-BF5B-4C4B-AF46-FBE1D245542B}"/>
    <cellStyle name="Percent 4 4 7 8" xfId="12040" xr:uid="{7725AB8C-1913-4688-90A5-8EC0CD0C52C6}"/>
    <cellStyle name="Percent 4 4 7 8 2" xfId="38165" xr:uid="{33EDBFB6-8450-4F12-AFA7-BA5DF9F051EB}"/>
    <cellStyle name="Percent 4 4 7 8 3" xfId="38164" xr:uid="{FDAA472D-160E-4659-BB11-8E85A47D079E}"/>
    <cellStyle name="Percent 4 4 7 9" xfId="38166" xr:uid="{3338B810-EEF8-4002-8B8F-2BE72C00D786}"/>
    <cellStyle name="Percent 4 4 8" xfId="1790" xr:uid="{78F6ADAE-0E74-4066-8B52-DF4D0C08B348}"/>
    <cellStyle name="Percent 4 4 8 10" xfId="38168" xr:uid="{7BB8F702-974D-47FE-8018-56AC583A62E0}"/>
    <cellStyle name="Percent 4 4 8 11" xfId="38167" xr:uid="{8343A236-781C-4309-B475-387B00723CFA}"/>
    <cellStyle name="Percent 4 4 8 2" xfId="2910" xr:uid="{6A219598-D11E-4A03-9D94-559784BE7F73}"/>
    <cellStyle name="Percent 4 4 8 2 2" xfId="13762" xr:uid="{5BAF0865-FDE4-4776-8F6F-B74161240C50}"/>
    <cellStyle name="Percent 4 4 8 2 2 2" xfId="38171" xr:uid="{3671F3D0-700F-4A17-8D58-DEC680D36756}"/>
    <cellStyle name="Percent 4 4 8 2 2 3" xfId="38170" xr:uid="{B3A595E3-F9DA-46C7-9B28-79A3A750FD1C}"/>
    <cellStyle name="Percent 4 4 8 2 3" xfId="38172" xr:uid="{8F986CB4-72DA-4477-9E14-A0D5372793EE}"/>
    <cellStyle name="Percent 4 4 8 2 3 2" xfId="38173" xr:uid="{64FD1016-D049-416F-8552-5B34D124700B}"/>
    <cellStyle name="Percent 4 4 8 2 4" xfId="38174" xr:uid="{DB9EBB1D-055F-47C4-A954-937AE71D8019}"/>
    <cellStyle name="Percent 4 4 8 2 5" xfId="38169" xr:uid="{FA4A6093-AFEB-4401-938A-4683359A8546}"/>
    <cellStyle name="Percent 4 4 8 3" xfId="13763" xr:uid="{6E4CDC7C-40DE-46EC-BC79-753276A7F8A4}"/>
    <cellStyle name="Percent 4 4 8 3 2" xfId="38176" xr:uid="{156FF8F5-9719-4DE7-A374-962850E8B1C7}"/>
    <cellStyle name="Percent 4 4 8 3 2 2" xfId="38177" xr:uid="{80218DD3-AFC4-47BF-9EEC-D28E4B6B9160}"/>
    <cellStyle name="Percent 4 4 8 3 3" xfId="38178" xr:uid="{786571BD-33A0-4FF3-A9C6-22183951D43D}"/>
    <cellStyle name="Percent 4 4 8 3 3 2" xfId="38179" xr:uid="{15839D2D-81B8-4C0B-92C9-2DFE645B4117}"/>
    <cellStyle name="Percent 4 4 8 3 4" xfId="38180" xr:uid="{11A10C3E-041A-4F0F-80A4-10EB6AD75CE9}"/>
    <cellStyle name="Percent 4 4 8 3 5" xfId="38175" xr:uid="{2218B11E-645A-4B87-A6A8-EABBAF0D036A}"/>
    <cellStyle name="Percent 4 4 8 4" xfId="13764" xr:uid="{16933134-3D5B-423F-902D-112672C7B9E6}"/>
    <cellStyle name="Percent 4 4 8 4 2" xfId="38182" xr:uid="{167D0660-F4B1-4226-898A-FC34554A8293}"/>
    <cellStyle name="Percent 4 4 8 4 2 2" xfId="38183" xr:uid="{3924E87A-7688-472B-999B-C084134EC9D7}"/>
    <cellStyle name="Percent 4 4 8 4 3" xfId="38184" xr:uid="{04298AF8-66AC-4BFB-8DEF-8C79ED558718}"/>
    <cellStyle name="Percent 4 4 8 4 3 2" xfId="38185" xr:uid="{3511472F-56F2-45FC-A87B-4BDC82CC230C}"/>
    <cellStyle name="Percent 4 4 8 4 4" xfId="38186" xr:uid="{8F1016F8-4DFE-4233-A218-D5ED5729C39A}"/>
    <cellStyle name="Percent 4 4 8 4 4 2" xfId="38187" xr:uid="{450F6E8F-C98F-4157-BBFC-A7C606340BFA}"/>
    <cellStyle name="Percent 4 4 8 4 5" xfId="38188" xr:uid="{DFBEB363-A896-4A59-AB9B-99D885B83E5F}"/>
    <cellStyle name="Percent 4 4 8 4 6" xfId="38181" xr:uid="{A689ED05-1EA8-4BCB-AD99-29F6AD4FED59}"/>
    <cellStyle name="Percent 4 4 8 5" xfId="13765" xr:uid="{9B8ECCB7-DB86-4144-B59D-458611E5E224}"/>
    <cellStyle name="Percent 4 4 8 5 2" xfId="38190" xr:uid="{9832BD91-6D72-4FD2-B587-0E933278603D}"/>
    <cellStyle name="Percent 4 4 8 5 2 2" xfId="38191" xr:uid="{592AF088-6B24-4E67-A074-8AC7C878C8D6}"/>
    <cellStyle name="Percent 4 4 8 5 3" xfId="38192" xr:uid="{4159E36C-1460-4224-87D0-092040A5DC69}"/>
    <cellStyle name="Percent 4 4 8 5 3 2" xfId="38193" xr:uid="{1CB1F45C-2761-41DA-90BD-1AD94565D09D}"/>
    <cellStyle name="Percent 4 4 8 5 4" xfId="38194" xr:uid="{D95A63A1-A791-4DC4-B4BD-723A4E28EC96}"/>
    <cellStyle name="Percent 4 4 8 5 5" xfId="38189" xr:uid="{7AE0A6C3-F519-4182-82A3-C559289D3EBD}"/>
    <cellStyle name="Percent 4 4 8 6" xfId="15165" xr:uid="{E4549976-2473-4A6A-B4C8-9FDFFEE9FD0B}"/>
    <cellStyle name="Percent 4 4 8 6 2" xfId="38196" xr:uid="{45324477-C9CC-4B3E-B38B-D0AB29AFC59C}"/>
    <cellStyle name="Percent 4 4 8 6 3" xfId="38195" xr:uid="{3801AAA6-9919-448B-BA05-E385CA01FBDF}"/>
    <cellStyle name="Percent 4 4 8 7" xfId="16770" xr:uid="{5DCB93FE-F1F3-4220-BAF6-A1DA9E53E743}"/>
    <cellStyle name="Percent 4 4 8 7 2" xfId="38198" xr:uid="{332ADE50-D9F0-41A4-B376-6F65B673EB8A}"/>
    <cellStyle name="Percent 4 4 8 7 3" xfId="38197" xr:uid="{9DBFAAA4-19B2-42CB-B3F5-927A2AA5A3AE}"/>
    <cellStyle name="Percent 4 4 8 8" xfId="12041" xr:uid="{A7D823F9-0946-4490-905F-3386CCCA96DB}"/>
    <cellStyle name="Percent 4 4 8 8 2" xfId="38200" xr:uid="{1522B50D-5D2C-40C6-BFF7-D7488A40A718}"/>
    <cellStyle name="Percent 4 4 8 8 3" xfId="38199" xr:uid="{6EEAF395-5A9A-4CFD-958A-B831E6EAF046}"/>
    <cellStyle name="Percent 4 4 8 9" xfId="38201" xr:uid="{64D80DF1-AB24-46C0-A5E8-9A142875D36C}"/>
    <cellStyle name="Percent 4 4 9" xfId="2903" xr:uid="{17567172-E252-49D1-BA06-5893848FEBED}"/>
    <cellStyle name="Percent 4 4 9 2" xfId="17292" xr:uid="{D3C67EA8-A3B1-4FAB-8380-FD24C0AA4EC4}"/>
    <cellStyle name="Percent 4 4 9 2 2" xfId="38204" xr:uid="{51825032-9ECA-4E0E-AF73-D5FBD5F91745}"/>
    <cellStyle name="Percent 4 4 9 2 3" xfId="38203" xr:uid="{5E5CD520-4220-41D9-884C-9E58BFF50BCC}"/>
    <cellStyle name="Percent 4 4 9 3" xfId="15496" xr:uid="{5F072474-1983-4661-BCDF-F87C98BD2990}"/>
    <cellStyle name="Percent 4 4 9 3 2" xfId="38206" xr:uid="{22070786-93A0-40F6-9D32-CCD34D7D6093}"/>
    <cellStyle name="Percent 4 4 9 3 3" xfId="38205" xr:uid="{8A0E4EE3-B989-4751-B070-C4EE359B81E8}"/>
    <cellStyle name="Percent 4 4 9 4" xfId="12042" xr:uid="{049C019B-F203-4D4F-A77F-72A0A5D6D66D}"/>
    <cellStyle name="Percent 4 4 9 4 2" xfId="38207" xr:uid="{9DD27862-852B-40AD-B883-46341A6B010C}"/>
    <cellStyle name="Percent 4 4 9 5" xfId="8921" xr:uid="{5FA73EDB-B1B1-4232-ACDC-DE5FD3FCB406}"/>
    <cellStyle name="Percent 4 4 9 5 2" xfId="38208" xr:uid="{9B0FEAB6-C5DB-49C6-B44F-DE7AC59453A6}"/>
    <cellStyle name="Percent 4 4 9 6" xfId="38202" xr:uid="{0AE11BC2-1AC0-485C-B34E-295FFB7B669E}"/>
    <cellStyle name="Percent 4 40" xfId="36423" xr:uid="{CFFD9851-090A-484D-AE02-F60655EE1FA7}"/>
    <cellStyle name="Percent 4 44" xfId="57615" xr:uid="{3A7FD15A-9BA5-4B26-93C6-429197DEF70A}"/>
    <cellStyle name="Percent 4 5" xfId="1791" xr:uid="{5079FB88-848F-4E90-988B-668CF5349498}"/>
    <cellStyle name="Percent 4 5 10" xfId="13766" xr:uid="{B80228EA-154E-4380-B70A-3B41B941C0CD}"/>
    <cellStyle name="Percent 4 5 10 2" xfId="38211" xr:uid="{D72E9F89-E308-4E95-BB6C-7D4432D23AAE}"/>
    <cellStyle name="Percent 4 5 10 2 2" xfId="38212" xr:uid="{029B71D1-71D9-4DBF-B0D2-2F2C82FAFCC2}"/>
    <cellStyle name="Percent 4 5 10 3" xfId="38213" xr:uid="{B4461D85-9F72-4C26-A590-278DA4AEA4FB}"/>
    <cellStyle name="Percent 4 5 10 3 2" xfId="38214" xr:uid="{71F76E64-5A3A-4E40-9C79-ABCA29C9A514}"/>
    <cellStyle name="Percent 4 5 10 4" xfId="38215" xr:uid="{27CA0758-AA8E-47BD-BC0D-D369185FEA33}"/>
    <cellStyle name="Percent 4 5 10 5" xfId="38210" xr:uid="{53208126-DF1D-4F83-9FFD-7104821C6352}"/>
    <cellStyle name="Percent 4 5 11" xfId="13767" xr:uid="{E94D75AB-6F2D-4E99-82B2-FD8BF406D2A0}"/>
    <cellStyle name="Percent 4 5 11 2" xfId="38217" xr:uid="{CFF3B2F1-8B73-47B8-A0DF-5C9B53BA1114}"/>
    <cellStyle name="Percent 4 5 11 2 2" xfId="38218" xr:uid="{70A454D4-004E-46F3-9A51-0C337DA1445D}"/>
    <cellStyle name="Percent 4 5 11 3" xfId="38219" xr:uid="{1B70C1E9-7BB1-4FB5-8CDD-528D78F869B8}"/>
    <cellStyle name="Percent 4 5 11 3 2" xfId="38220" xr:uid="{EEE349EE-E641-43DB-90CD-93673E535644}"/>
    <cellStyle name="Percent 4 5 11 4" xfId="38221" xr:uid="{10A7AD6C-B061-4C92-AB41-B952F060CE3A}"/>
    <cellStyle name="Percent 4 5 11 5" xfId="38216" xr:uid="{58839643-F398-485B-A6E0-2DB598942999}"/>
    <cellStyle name="Percent 4 5 12" xfId="13768" xr:uid="{345C80F1-26EC-4515-8B02-BAF7AB035AEB}"/>
    <cellStyle name="Percent 4 5 12 2" xfId="38223" xr:uid="{12FE8A47-6D8E-4080-B706-CF22EB33DC18}"/>
    <cellStyle name="Percent 4 5 12 2 2" xfId="38224" xr:uid="{0915D3E8-AC0C-4EDA-8403-975198923392}"/>
    <cellStyle name="Percent 4 5 12 3" xfId="38225" xr:uid="{D904A4ED-A9BF-414F-AED3-374C36BFFEF1}"/>
    <cellStyle name="Percent 4 5 12 3 2" xfId="38226" xr:uid="{25330AAA-92CD-4A7D-827F-50F27D910AA8}"/>
    <cellStyle name="Percent 4 5 12 4" xfId="38227" xr:uid="{CB712785-BE7A-47CE-9E44-BF96582E1A07}"/>
    <cellStyle name="Percent 4 5 12 4 2" xfId="38228" xr:uid="{E96C33A1-E540-4655-8775-2F25FABAFB92}"/>
    <cellStyle name="Percent 4 5 12 5" xfId="38229" xr:uid="{3E9182FE-402B-4C06-8EA9-325CC3858EC4}"/>
    <cellStyle name="Percent 4 5 12 6" xfId="38222" xr:uid="{6AA8D297-0782-4C2D-BDCC-4F3AC4D2BFF0}"/>
    <cellStyle name="Percent 4 5 13" xfId="13769" xr:uid="{F9CA8D6D-AC95-4A1B-AA9E-8B96D2D608A9}"/>
    <cellStyle name="Percent 4 5 13 2" xfId="38231" xr:uid="{D6054F95-3919-49E6-B904-D4A15D3D1461}"/>
    <cellStyle name="Percent 4 5 13 2 2" xfId="38232" xr:uid="{E1658301-7F1B-4532-9E86-C1785A063889}"/>
    <cellStyle name="Percent 4 5 13 3" xfId="38233" xr:uid="{E3BFBE50-536E-4838-9D24-E373289C62D3}"/>
    <cellStyle name="Percent 4 5 13 3 2" xfId="38234" xr:uid="{1FE979AD-E3FE-4101-AB42-E9A0B293C382}"/>
    <cellStyle name="Percent 4 5 13 4" xfId="38235" xr:uid="{63829232-FB8E-42D8-BABE-66633BEB070A}"/>
    <cellStyle name="Percent 4 5 13 5" xfId="38230" xr:uid="{94CB213D-D419-4C25-8F10-5728F62DD9FC}"/>
    <cellStyle name="Percent 4 5 14" xfId="15166" xr:uid="{FB505183-F9BE-4173-AE43-93922BE44553}"/>
    <cellStyle name="Percent 4 5 14 2" xfId="38237" xr:uid="{A76A8962-3D71-4B61-9714-D29EFFAF1426}"/>
    <cellStyle name="Percent 4 5 14 3" xfId="38236" xr:uid="{EA5FB271-61AD-467D-AA26-DF661904EE1D}"/>
    <cellStyle name="Percent 4 5 15" xfId="15979" xr:uid="{78E8C7B4-3D2D-4D35-AC65-85F63C49A292}"/>
    <cellStyle name="Percent 4 5 15 2" xfId="38239" xr:uid="{1F0E0A6C-2DB1-41C4-9CAC-42082D3DF571}"/>
    <cellStyle name="Percent 4 5 15 3" xfId="38238" xr:uid="{0AD28618-5119-4581-AED2-ADDE24712CD8}"/>
    <cellStyle name="Percent 4 5 16" xfId="19180" xr:uid="{6C720908-C054-4814-9B6D-B1D539687E72}"/>
    <cellStyle name="Percent 4 5 16 2" xfId="38241" xr:uid="{EABF6282-E3F7-4BBF-A294-E244898B224E}"/>
    <cellStyle name="Percent 4 5 16 3" xfId="38240" xr:uid="{52F96FEB-F814-4502-B0A1-83922FC0175D}"/>
    <cellStyle name="Percent 4 5 17" xfId="12043" xr:uid="{943164FD-F768-41B6-BE19-062E4878FDB0}"/>
    <cellStyle name="Percent 4 5 17 2" xfId="38242" xr:uid="{E3E4D3ED-3875-4601-BBF9-765C642F9AE8}"/>
    <cellStyle name="Percent 4 5 18" xfId="7039" xr:uid="{1F78AAEC-CBCF-47AA-9E2D-FCC97427DFEE}"/>
    <cellStyle name="Percent 4 5 18 2" xfId="38243" xr:uid="{B941EBFB-192E-4198-83CF-92EF8E1DFE62}"/>
    <cellStyle name="Percent 4 5 19" xfId="38209" xr:uid="{A70E7EC4-B876-4336-BF73-D40A4AC10BE0}"/>
    <cellStyle name="Percent 4 5 2" xfId="1792" xr:uid="{D3A8D7F1-915E-492E-BD58-2AE2D5E39624}"/>
    <cellStyle name="Percent 4 5 2 10" xfId="38245" xr:uid="{77B31890-7FFA-48E5-A47B-EC1D3438C61F}"/>
    <cellStyle name="Percent 4 5 2 11" xfId="38244" xr:uid="{690F5ABE-6AE4-4C89-BC98-83ADE3A58F7A}"/>
    <cellStyle name="Percent 4 5 2 12" xfId="31134" xr:uid="{FE1ADE93-5333-497B-ABDD-AC809C1F8DEC}"/>
    <cellStyle name="Percent 4 5 2 2" xfId="2912" xr:uid="{9AF40949-0BF7-4A5F-B8B3-D7C3D6D3B8A9}"/>
    <cellStyle name="Percent 4 5 2 2 2" xfId="13770" xr:uid="{978D0691-7E6C-4F80-8033-8DF7224FE95A}"/>
    <cellStyle name="Percent 4 5 2 2 2 2" xfId="38248" xr:uid="{25130BA7-A853-40C2-B529-03C6F3562786}"/>
    <cellStyle name="Percent 4 5 2 2 2 3" xfId="38247" xr:uid="{8EDA56C4-7EBF-4DA4-B378-F76C455C4111}"/>
    <cellStyle name="Percent 4 5 2 2 3" xfId="38249" xr:uid="{C3AD3281-EB21-489C-8ABD-801AE04D2D21}"/>
    <cellStyle name="Percent 4 5 2 2 3 2" xfId="38250" xr:uid="{EC25852D-DCB0-446E-B0A3-59546EBF8B2D}"/>
    <cellStyle name="Percent 4 5 2 2 4" xfId="38251" xr:uid="{8181B99B-1BEB-43EA-A71C-F1AB7495396F}"/>
    <cellStyle name="Percent 4 5 2 2 5" xfId="38252" xr:uid="{E816FE16-FF72-423D-A7EA-97AC078A7A01}"/>
    <cellStyle name="Percent 4 5 2 2 6" xfId="38246" xr:uid="{E584ECF5-800C-473A-A669-D73BA8D7C5A0}"/>
    <cellStyle name="Percent 4 5 2 3" xfId="13771" xr:uid="{4384562B-6360-44DD-A978-9751B818F5CB}"/>
    <cellStyle name="Percent 4 5 2 3 2" xfId="38254" xr:uid="{25D974ED-89CA-4C50-8B45-3BB1FB8B536A}"/>
    <cellStyle name="Percent 4 5 2 3 2 2" xfId="38255" xr:uid="{FCC9A274-8E92-46D0-9BED-E153B620BF77}"/>
    <cellStyle name="Percent 4 5 2 3 3" xfId="38256" xr:uid="{D7ABECBD-9767-45AD-9CB8-A06F088CEBD1}"/>
    <cellStyle name="Percent 4 5 2 3 3 2" xfId="38257" xr:uid="{A9F19173-00C4-431E-ABFE-2A2FE50FB544}"/>
    <cellStyle name="Percent 4 5 2 3 4" xfId="38258" xr:uid="{1D8F7243-658C-416F-BB46-6453CD988EC3}"/>
    <cellStyle name="Percent 4 5 2 3 5" xfId="38253" xr:uid="{FB62057E-CC96-4CAF-BDCA-82C5EDD95174}"/>
    <cellStyle name="Percent 4 5 2 4" xfId="13772" xr:uid="{5764C64C-310F-4354-BDC6-CE964FA6B523}"/>
    <cellStyle name="Percent 4 5 2 4 2" xfId="38260" xr:uid="{CB2A979F-4BFB-456E-B97E-84EF147B551E}"/>
    <cellStyle name="Percent 4 5 2 4 2 2" xfId="38261" xr:uid="{1829F983-25BA-4EC5-BF3A-E39A609B1C69}"/>
    <cellStyle name="Percent 4 5 2 4 3" xfId="38262" xr:uid="{3C35D097-2D41-4FED-9AD9-4B0E7D7E32C1}"/>
    <cellStyle name="Percent 4 5 2 4 3 2" xfId="38263" xr:uid="{C3F1586E-FA7E-41A8-ABD0-97124E58492E}"/>
    <cellStyle name="Percent 4 5 2 4 4" xfId="38264" xr:uid="{4B66325E-C929-4112-AB0E-F7E66B6EB3A4}"/>
    <cellStyle name="Percent 4 5 2 4 4 2" xfId="38265" xr:uid="{412E38BD-16E5-4621-B3B4-2D2673CFFE92}"/>
    <cellStyle name="Percent 4 5 2 4 5" xfId="38266" xr:uid="{2E3D0C33-058B-4729-BA13-17A1C249BE9B}"/>
    <cellStyle name="Percent 4 5 2 4 6" xfId="38259" xr:uid="{BB3D2829-4536-4FE2-809E-894EA8906720}"/>
    <cellStyle name="Percent 4 5 2 5" xfId="13773" xr:uid="{F749F5F9-AACA-4D3C-9958-B5682C302CD8}"/>
    <cellStyle name="Percent 4 5 2 5 2" xfId="38268" xr:uid="{5597BB80-03A1-414E-853C-C03728941769}"/>
    <cellStyle name="Percent 4 5 2 5 2 2" xfId="38269" xr:uid="{412A3920-57CC-4FF2-9AFD-2EBC11E26CCE}"/>
    <cellStyle name="Percent 4 5 2 5 3" xfId="38270" xr:uid="{D13DE160-0C6E-46F6-9B59-D82225B4AB02}"/>
    <cellStyle name="Percent 4 5 2 5 3 2" xfId="38271" xr:uid="{00E32A81-FE66-4356-8E97-66DABC4A45D5}"/>
    <cellStyle name="Percent 4 5 2 5 4" xfId="38272" xr:uid="{E0B99616-04C2-4E88-B347-4A36F0BFAF02}"/>
    <cellStyle name="Percent 4 5 2 5 5" xfId="38267" xr:uid="{EC27ADD1-B339-4DA4-9D73-F2647EAC9E07}"/>
    <cellStyle name="Percent 4 5 2 6" xfId="15167" xr:uid="{C52EC444-79AD-4AAC-8DBB-0CBFA0742CA0}"/>
    <cellStyle name="Percent 4 5 2 6 2" xfId="38274" xr:uid="{56790E11-0AEB-49B8-BF3D-5A8BE83D603C}"/>
    <cellStyle name="Percent 4 5 2 6 3" xfId="38273" xr:uid="{993C7853-B518-4F1F-B1FB-651064C25448}"/>
    <cellStyle name="Percent 4 5 2 7" xfId="15784" xr:uid="{7D05AEA2-710C-4570-A731-04B011FDD3AA}"/>
    <cellStyle name="Percent 4 5 2 7 2" xfId="38276" xr:uid="{898884F1-03F9-4914-984B-EB3E87EAC199}"/>
    <cellStyle name="Percent 4 5 2 7 3" xfId="38275" xr:uid="{6BD9E7BB-FF6A-4795-9E62-7796E62DFB84}"/>
    <cellStyle name="Percent 4 5 2 8" xfId="12044" xr:uid="{4DC4A5CE-FD01-466F-81B8-755AE444D262}"/>
    <cellStyle name="Percent 4 5 2 8 2" xfId="38278" xr:uid="{2D5EE297-79D2-4CFC-A5C4-271ACC65E152}"/>
    <cellStyle name="Percent 4 5 2 8 3" xfId="38277" xr:uid="{64EF1D57-70BC-4A70-BFB1-6ABF13E82AC3}"/>
    <cellStyle name="Percent 4 5 2 9" xfId="38279" xr:uid="{6B2F1846-5004-4E44-9368-11DD1B0641C8}"/>
    <cellStyle name="Percent 4 5 20" xfId="31133" xr:uid="{2B4B5AD6-D82E-48B0-86B8-E882DB7E14D8}"/>
    <cellStyle name="Percent 4 5 3" xfId="1793" xr:uid="{60E6AA79-67D7-4B99-B56A-1C5C821A031B}"/>
    <cellStyle name="Percent 4 5 3 10" xfId="38281" xr:uid="{940F3F43-C584-4215-8E81-114D252DB88E}"/>
    <cellStyle name="Percent 4 5 3 11" xfId="38280" xr:uid="{CF5AF80F-0F24-43DF-A34C-721E2F7E10C2}"/>
    <cellStyle name="Percent 4 5 3 2" xfId="2913" xr:uid="{7207BBF8-3E78-4C68-8E32-E2A6B2989B9C}"/>
    <cellStyle name="Percent 4 5 3 2 2" xfId="13774" xr:uid="{ACF9AAC9-D337-4508-9D30-E855A8E02982}"/>
    <cellStyle name="Percent 4 5 3 2 2 2" xfId="38284" xr:uid="{CAB92F3E-3B24-492F-8672-37BA0FCE80D9}"/>
    <cellStyle name="Percent 4 5 3 2 2 3" xfId="38283" xr:uid="{5BBC4B33-C7F5-4577-B4BE-9CE228A4A477}"/>
    <cellStyle name="Percent 4 5 3 2 3" xfId="38285" xr:uid="{424D1CA1-F787-4F02-8DE7-EE1259C3CF74}"/>
    <cellStyle name="Percent 4 5 3 2 3 2" xfId="38286" xr:uid="{09E80BA8-AB96-4C77-A6BF-A48C2AF15899}"/>
    <cellStyle name="Percent 4 5 3 2 4" xfId="38287" xr:uid="{CE721EAB-BDD4-4481-89BF-5D1FD33317CC}"/>
    <cellStyle name="Percent 4 5 3 2 5" xfId="38288" xr:uid="{6BB22B3B-FBC1-4E3D-B654-A77178212449}"/>
    <cellStyle name="Percent 4 5 3 2 6" xfId="38282" xr:uid="{B8942678-CD43-4CFD-8B84-EA214002F151}"/>
    <cellStyle name="Percent 4 5 3 3" xfId="13775" xr:uid="{BA7B028F-C8B6-417C-9E5D-13B5D92D3787}"/>
    <cellStyle name="Percent 4 5 3 3 2" xfId="38290" xr:uid="{E31ED93F-3F37-4C28-88A2-BE74DC33AE8D}"/>
    <cellStyle name="Percent 4 5 3 3 2 2" xfId="38291" xr:uid="{40E81D3F-881B-44BB-B0E9-FDC07263576D}"/>
    <cellStyle name="Percent 4 5 3 3 3" xfId="38292" xr:uid="{614FC2F4-7838-4122-90A0-5A61E0FAAADB}"/>
    <cellStyle name="Percent 4 5 3 3 3 2" xfId="38293" xr:uid="{6B1E2477-165B-42D5-9EC5-2DF373243D21}"/>
    <cellStyle name="Percent 4 5 3 3 4" xfId="38294" xr:uid="{18D53EB6-E00B-4B55-B5FF-BE5E49F3F36B}"/>
    <cellStyle name="Percent 4 5 3 3 5" xfId="38289" xr:uid="{08597FD6-3983-438E-A7B3-71B97BC833A2}"/>
    <cellStyle name="Percent 4 5 3 4" xfId="13776" xr:uid="{204049DD-3CD8-4AB5-9C08-E36894C73CA1}"/>
    <cellStyle name="Percent 4 5 3 4 2" xfId="38296" xr:uid="{3D44E355-F6D0-4AC7-96BB-B441996490BC}"/>
    <cellStyle name="Percent 4 5 3 4 2 2" xfId="38297" xr:uid="{07B4A39C-1446-45F4-B39A-340531375E24}"/>
    <cellStyle name="Percent 4 5 3 4 3" xfId="38298" xr:uid="{F4CCFDF3-4FDB-41E0-869D-358B3013242D}"/>
    <cellStyle name="Percent 4 5 3 4 3 2" xfId="38299" xr:uid="{4F94EF11-505C-43FE-AEEE-71FD0156D562}"/>
    <cellStyle name="Percent 4 5 3 4 4" xfId="38300" xr:uid="{DA0494C9-B388-41D5-8A5C-0E739C82598E}"/>
    <cellStyle name="Percent 4 5 3 4 4 2" xfId="38301" xr:uid="{56F0ECEE-53BF-48AE-911A-E09AB7F89AA7}"/>
    <cellStyle name="Percent 4 5 3 4 5" xfId="38302" xr:uid="{0737CC6C-89E5-44C3-84A3-5739C6B72DDD}"/>
    <cellStyle name="Percent 4 5 3 4 6" xfId="38295" xr:uid="{BC447409-F2A4-4656-86E6-A21308095248}"/>
    <cellStyle name="Percent 4 5 3 5" xfId="13777" xr:uid="{15D9E6CF-F385-436E-AB9E-7CB6D52A8758}"/>
    <cellStyle name="Percent 4 5 3 5 2" xfId="38304" xr:uid="{2A4FA63F-8E20-4E67-A3FA-814DFFF47ED9}"/>
    <cellStyle name="Percent 4 5 3 5 2 2" xfId="38305" xr:uid="{63C40CAD-59BD-49F2-A7A2-5ED0B5F1988F}"/>
    <cellStyle name="Percent 4 5 3 5 3" xfId="38306" xr:uid="{ECE80BC8-CF59-4D4C-BE55-412E542B71BE}"/>
    <cellStyle name="Percent 4 5 3 5 3 2" xfId="38307" xr:uid="{FFEEEAE3-DE70-4FB1-92AC-DC9E66D6AC94}"/>
    <cellStyle name="Percent 4 5 3 5 4" xfId="38308" xr:uid="{3F0EE069-488D-443A-ACAC-0F706CB98CB3}"/>
    <cellStyle name="Percent 4 5 3 5 5" xfId="38303" xr:uid="{DA1F6761-F723-4EF5-9452-666FDBE88E43}"/>
    <cellStyle name="Percent 4 5 3 6" xfId="15168" xr:uid="{387696E0-3166-41F6-925B-257110979CBC}"/>
    <cellStyle name="Percent 4 5 3 6 2" xfId="38310" xr:uid="{8C505B3E-62DC-4CF0-A614-B02AA9224723}"/>
    <cellStyle name="Percent 4 5 3 6 3" xfId="38309" xr:uid="{6E9111DB-04A0-41DD-ACDA-BED8F1076E6F}"/>
    <cellStyle name="Percent 4 5 3 7" xfId="15490" xr:uid="{AD51DA30-4B69-4FA4-8D32-955B72E5F461}"/>
    <cellStyle name="Percent 4 5 3 7 2" xfId="38312" xr:uid="{E36CC8CA-A585-4CAE-A1DD-00EFEBD15FF6}"/>
    <cellStyle name="Percent 4 5 3 7 3" xfId="38311" xr:uid="{81AD352E-F8EB-43C2-ABBB-3D40B7EAB928}"/>
    <cellStyle name="Percent 4 5 3 8" xfId="12045" xr:uid="{3F8620A2-071C-4035-95E2-313834072BA5}"/>
    <cellStyle name="Percent 4 5 3 8 2" xfId="38314" xr:uid="{589A87A3-4369-4611-8466-93D6FC5053F4}"/>
    <cellStyle name="Percent 4 5 3 8 3" xfId="38313" xr:uid="{84F1235E-F552-40E0-9794-27824DEF213F}"/>
    <cellStyle name="Percent 4 5 3 9" xfId="38315" xr:uid="{EFB6588E-34F7-426B-B996-9556675CCD65}"/>
    <cellStyle name="Percent 4 5 4" xfId="1794" xr:uid="{BEA005E1-1CC2-4AC8-AA6A-06BB12FA45A1}"/>
    <cellStyle name="Percent 4 5 4 10" xfId="38317" xr:uid="{D1B5AB2C-01C8-4D72-90CC-43C25467A039}"/>
    <cellStyle name="Percent 4 5 4 11" xfId="38316" xr:uid="{EF9AFD16-B510-4A8D-83DD-3364CF418B1C}"/>
    <cellStyle name="Percent 4 5 4 2" xfId="2914" xr:uid="{F4DD1CEB-D4EE-4D1B-892C-88CA81197176}"/>
    <cellStyle name="Percent 4 5 4 2 2" xfId="13778" xr:uid="{EA40872D-AE69-47DD-8C33-B90669566A2C}"/>
    <cellStyle name="Percent 4 5 4 2 2 2" xfId="38320" xr:uid="{2308ED09-8855-4F97-94E9-901672CE8A76}"/>
    <cellStyle name="Percent 4 5 4 2 2 3" xfId="38319" xr:uid="{A2E4B8F2-9FAF-4090-9046-943F5EE39CFE}"/>
    <cellStyle name="Percent 4 5 4 2 3" xfId="38321" xr:uid="{E7803829-40CC-45B0-8A1C-E81D1C0F7E43}"/>
    <cellStyle name="Percent 4 5 4 2 3 2" xfId="38322" xr:uid="{E09F3CE5-27F1-46B1-9593-66A2E9D23BF1}"/>
    <cellStyle name="Percent 4 5 4 2 4" xfId="38323" xr:uid="{D7ACA856-A539-4C31-99DC-0C3C84CF517A}"/>
    <cellStyle name="Percent 4 5 4 2 5" xfId="38318" xr:uid="{DDA605B9-810B-4900-BB93-BA9CFA9C93B1}"/>
    <cellStyle name="Percent 4 5 4 3" xfId="13779" xr:uid="{9950FEAA-A601-4BEA-9391-D032E57C9424}"/>
    <cellStyle name="Percent 4 5 4 3 2" xfId="38325" xr:uid="{52E70E32-D390-4D36-A841-32D84F2DE9E5}"/>
    <cellStyle name="Percent 4 5 4 3 2 2" xfId="38326" xr:uid="{E1C286E4-7593-4785-B8A1-57E8B1BA1ED7}"/>
    <cellStyle name="Percent 4 5 4 3 3" xfId="38327" xr:uid="{FC5F9ACE-7E12-4DF8-97B7-9698A24BC22C}"/>
    <cellStyle name="Percent 4 5 4 3 3 2" xfId="38328" xr:uid="{961B5D91-0C4B-4135-A564-9327B6D8FB28}"/>
    <cellStyle name="Percent 4 5 4 3 4" xfId="38329" xr:uid="{6C2AE2EC-8E11-4FB7-BC1B-FF51ABD60797}"/>
    <cellStyle name="Percent 4 5 4 3 5" xfId="38324" xr:uid="{18050CBE-ABDB-4F5A-8706-8AAB10C12F90}"/>
    <cellStyle name="Percent 4 5 4 4" xfId="13780" xr:uid="{57E118D3-1833-40CC-A999-8A3963D39ACC}"/>
    <cellStyle name="Percent 4 5 4 4 2" xfId="38331" xr:uid="{F8460AF7-C2A7-40B7-9BDA-2A2C95835C26}"/>
    <cellStyle name="Percent 4 5 4 4 2 2" xfId="38332" xr:uid="{929501D8-0A2C-491F-8A21-EBADB476062E}"/>
    <cellStyle name="Percent 4 5 4 4 3" xfId="38333" xr:uid="{1004923D-0688-4437-AF07-7F4DA507E788}"/>
    <cellStyle name="Percent 4 5 4 4 3 2" xfId="38334" xr:uid="{FE9AD88F-A08C-4F23-958B-566A888700B1}"/>
    <cellStyle name="Percent 4 5 4 4 4" xfId="38335" xr:uid="{50F68E03-50C0-460F-AF18-D04D098E8DB0}"/>
    <cellStyle name="Percent 4 5 4 4 4 2" xfId="38336" xr:uid="{E12C8737-2EB9-4F40-A4B4-99BD46C285EF}"/>
    <cellStyle name="Percent 4 5 4 4 5" xfId="38337" xr:uid="{2B330730-E13A-434D-8B6C-11CADB17FC7B}"/>
    <cellStyle name="Percent 4 5 4 4 6" xfId="38330" xr:uid="{0467CD01-D50F-4472-BE2C-D55903D0C370}"/>
    <cellStyle name="Percent 4 5 4 5" xfId="13781" xr:uid="{09AE4E3C-96E4-4856-ACEF-377C955F2109}"/>
    <cellStyle name="Percent 4 5 4 5 2" xfId="38339" xr:uid="{CDE6A361-6299-4112-837E-57EF0B66EA25}"/>
    <cellStyle name="Percent 4 5 4 5 2 2" xfId="38340" xr:uid="{A9744677-A752-40D3-B9AD-B63CDA44CC28}"/>
    <cellStyle name="Percent 4 5 4 5 3" xfId="38341" xr:uid="{DA9CE2BE-0FF7-4CBF-B2DD-EEBB86B9E475}"/>
    <cellStyle name="Percent 4 5 4 5 3 2" xfId="38342" xr:uid="{B6A10AF5-8B4A-4DB7-9CC1-B80AB16C7270}"/>
    <cellStyle name="Percent 4 5 4 5 4" xfId="38343" xr:uid="{803F3E07-311D-4606-B82C-1CB8E73BCD3C}"/>
    <cellStyle name="Percent 4 5 4 5 5" xfId="38338" xr:uid="{6C035E60-8AA8-4FAF-B1CA-9A9D82A4A8C0}"/>
    <cellStyle name="Percent 4 5 4 6" xfId="15169" xr:uid="{CB8E328A-6AAC-4EBD-BBA4-2A6283074CF3}"/>
    <cellStyle name="Percent 4 5 4 6 2" xfId="38345" xr:uid="{A138C127-61BD-4AB6-93FF-E9EBB5A32D6C}"/>
    <cellStyle name="Percent 4 5 4 6 3" xfId="38344" xr:uid="{A4792F16-355A-4F88-AFB9-A8829B3609F9}"/>
    <cellStyle name="Percent 4 5 4 7" xfId="19113" xr:uid="{353AE015-AB1F-4244-9EDE-CB57223C1C29}"/>
    <cellStyle name="Percent 4 5 4 7 2" xfId="38347" xr:uid="{186E380C-9BB7-4D27-B5CF-341B7E072852}"/>
    <cellStyle name="Percent 4 5 4 7 3" xfId="38346" xr:uid="{107B0F12-20D9-48B5-B194-DC1EFE39C3A0}"/>
    <cellStyle name="Percent 4 5 4 8" xfId="12046" xr:uid="{E037B9FB-6B66-4F3F-B926-A3C18AEC9F63}"/>
    <cellStyle name="Percent 4 5 4 8 2" xfId="38349" xr:uid="{265EAED6-9035-49CC-A045-E79FB99620BF}"/>
    <cellStyle name="Percent 4 5 4 8 3" xfId="38348" xr:uid="{807CEC7D-DD6B-4389-BCAC-F60DC97FF23C}"/>
    <cellStyle name="Percent 4 5 4 9" xfId="38350" xr:uid="{3C801CA5-45AB-4BBB-BA3C-EC479BA866BB}"/>
    <cellStyle name="Percent 4 5 5" xfId="1795" xr:uid="{C5010D4F-3EF3-4455-8323-B336283827C8}"/>
    <cellStyle name="Percent 4 5 5 10" xfId="38352" xr:uid="{557BD6DD-4292-419C-BB96-D4A0D7D572CC}"/>
    <cellStyle name="Percent 4 5 5 11" xfId="38351" xr:uid="{2A97BDFD-77EA-4CB3-975E-1539C456ADDE}"/>
    <cellStyle name="Percent 4 5 5 2" xfId="2915" xr:uid="{1C99FA91-258D-498E-B390-911F2CB56C70}"/>
    <cellStyle name="Percent 4 5 5 2 2" xfId="13782" xr:uid="{BC76214B-0D64-47F7-B548-EB51B957E965}"/>
    <cellStyle name="Percent 4 5 5 2 2 2" xfId="38355" xr:uid="{E3D70D72-9A66-4949-AD98-1E418B14406A}"/>
    <cellStyle name="Percent 4 5 5 2 2 3" xfId="38354" xr:uid="{28387C27-08AF-45CF-88EB-CC5B1728EECE}"/>
    <cellStyle name="Percent 4 5 5 2 3" xfId="38356" xr:uid="{D91D5F4C-94EF-447B-B513-CF9E0BCB3C22}"/>
    <cellStyle name="Percent 4 5 5 2 3 2" xfId="38357" xr:uid="{D334BF16-B0B9-4E22-9A37-D7422BE2BEC8}"/>
    <cellStyle name="Percent 4 5 5 2 4" xfId="38358" xr:uid="{B9A6D45B-F95D-433D-9670-8882DF1D99BF}"/>
    <cellStyle name="Percent 4 5 5 2 5" xfId="38353" xr:uid="{703789F9-3BE0-4117-AA7D-E078F1A1F6EC}"/>
    <cellStyle name="Percent 4 5 5 3" xfId="13783" xr:uid="{42A66E74-4051-4560-8876-B0E23239325D}"/>
    <cellStyle name="Percent 4 5 5 3 2" xfId="38360" xr:uid="{CBBC61D1-2AA5-400B-B1F5-84CA44879A00}"/>
    <cellStyle name="Percent 4 5 5 3 2 2" xfId="38361" xr:uid="{57B139AF-2F04-4903-B63E-432F46EECE06}"/>
    <cellStyle name="Percent 4 5 5 3 3" xfId="38362" xr:uid="{F08C0EBD-3505-4570-AE98-9A54EADE0143}"/>
    <cellStyle name="Percent 4 5 5 3 3 2" xfId="38363" xr:uid="{39F25214-12B7-4990-9B13-D6644D1152F5}"/>
    <cellStyle name="Percent 4 5 5 3 4" xfId="38364" xr:uid="{C7EDCA37-40C5-4800-B33E-88CCD9E09CB8}"/>
    <cellStyle name="Percent 4 5 5 3 5" xfId="38359" xr:uid="{59BFE420-82F6-435E-AFAE-28E869FD057E}"/>
    <cellStyle name="Percent 4 5 5 4" xfId="13784" xr:uid="{235C49A1-C021-45E1-A9F7-79556F2BDFF3}"/>
    <cellStyle name="Percent 4 5 5 4 2" xfId="38366" xr:uid="{4D20D75A-C6E2-4F2B-B6C6-3006C496D040}"/>
    <cellStyle name="Percent 4 5 5 4 2 2" xfId="38367" xr:uid="{F4E384AD-9F78-490A-BAB9-EBF6E8F80164}"/>
    <cellStyle name="Percent 4 5 5 4 3" xfId="38368" xr:uid="{86CDB614-2506-4054-BCBA-8B2A4E274C85}"/>
    <cellStyle name="Percent 4 5 5 4 3 2" xfId="38369" xr:uid="{4B5A13BA-600A-4773-85F5-999F18413D9C}"/>
    <cellStyle name="Percent 4 5 5 4 4" xfId="38370" xr:uid="{8DD26916-A9E4-4150-8065-93AFBC1BFB62}"/>
    <cellStyle name="Percent 4 5 5 4 4 2" xfId="38371" xr:uid="{E014F09A-8FB8-49CE-9CA1-C77080D38E27}"/>
    <cellStyle name="Percent 4 5 5 4 5" xfId="38372" xr:uid="{AC19835A-E78D-45C3-935D-F4C7E97E4C20}"/>
    <cellStyle name="Percent 4 5 5 4 6" xfId="38365" xr:uid="{28586D6D-471F-42A2-ADE3-41DEBF36DD37}"/>
    <cellStyle name="Percent 4 5 5 5" xfId="13785" xr:uid="{1AAA2B2A-5A3B-4AFE-A779-7C86EBFFC066}"/>
    <cellStyle name="Percent 4 5 5 5 2" xfId="38374" xr:uid="{BD3B8619-2AB8-4120-90C3-31AB2F88ABA1}"/>
    <cellStyle name="Percent 4 5 5 5 2 2" xfId="38375" xr:uid="{DA80ED6B-3E2B-4B43-B603-AA7F2A0B3C9A}"/>
    <cellStyle name="Percent 4 5 5 5 3" xfId="38376" xr:uid="{2F14FC04-0B7E-4BAB-ADB4-65FC45D1C3FF}"/>
    <cellStyle name="Percent 4 5 5 5 3 2" xfId="38377" xr:uid="{83BD0FBD-CB88-404B-802A-6F9849BDAAFC}"/>
    <cellStyle name="Percent 4 5 5 5 4" xfId="38378" xr:uid="{137AF2B8-5C12-406A-8E18-0D10B93DF825}"/>
    <cellStyle name="Percent 4 5 5 5 5" xfId="38373" xr:uid="{BDFA05E5-BFFB-46C5-A307-AC825F36994A}"/>
    <cellStyle name="Percent 4 5 5 6" xfId="15170" xr:uid="{87FDBBF7-79D4-4559-BAA6-1DA88192213A}"/>
    <cellStyle name="Percent 4 5 5 6 2" xfId="38380" xr:uid="{B0555702-AE49-4572-A80C-A2347F0590CD}"/>
    <cellStyle name="Percent 4 5 5 6 3" xfId="38379" xr:uid="{F42DD603-D421-48EF-A8C1-D5062EDCD5E7}"/>
    <cellStyle name="Percent 4 5 5 7" xfId="16724" xr:uid="{10AA5D6A-DE6D-40C5-B7A3-70BC014FCA0E}"/>
    <cellStyle name="Percent 4 5 5 7 2" xfId="38382" xr:uid="{3C6E1309-F447-45D6-AB99-7C19F34211BD}"/>
    <cellStyle name="Percent 4 5 5 7 3" xfId="38381" xr:uid="{71D3ED9B-E23C-404B-A78F-0E3A67D9DC72}"/>
    <cellStyle name="Percent 4 5 5 8" xfId="12047" xr:uid="{4C418AD2-0508-4039-A88F-F3762312620B}"/>
    <cellStyle name="Percent 4 5 5 8 2" xfId="38384" xr:uid="{30936FFE-6FD9-4AAE-8B05-786363A536D5}"/>
    <cellStyle name="Percent 4 5 5 8 3" xfId="38383" xr:uid="{7A8B8F8C-088A-4E05-BBFE-1A30230E7B23}"/>
    <cellStyle name="Percent 4 5 5 9" xfId="38385" xr:uid="{1D9CE70D-499B-4AFC-8F3F-FBE329528489}"/>
    <cellStyle name="Percent 4 5 6" xfId="1796" xr:uid="{386E7DCB-949F-4E3E-9B72-1F16B3F74DDE}"/>
    <cellStyle name="Percent 4 5 6 10" xfId="38387" xr:uid="{29FA7B67-4AEC-48C2-AE05-C2A49CA3CC2B}"/>
    <cellStyle name="Percent 4 5 6 11" xfId="38386" xr:uid="{8AEFB0FF-81B1-4AC5-95FE-E5F089597ACB}"/>
    <cellStyle name="Percent 4 5 6 2" xfId="2916" xr:uid="{EC926328-2CD8-4D7D-A745-231688230230}"/>
    <cellStyle name="Percent 4 5 6 2 2" xfId="13786" xr:uid="{5AB6EA8A-BB4A-4F68-A160-7DD39BB16205}"/>
    <cellStyle name="Percent 4 5 6 2 2 2" xfId="38390" xr:uid="{ED3AB468-F718-4AB3-8BD6-CEF3FEB8CE52}"/>
    <cellStyle name="Percent 4 5 6 2 2 3" xfId="38389" xr:uid="{F9515B52-8682-43E4-9CCB-F131EE60EC14}"/>
    <cellStyle name="Percent 4 5 6 2 3" xfId="38391" xr:uid="{51A2F6D5-BA64-4D09-A90F-69430334604C}"/>
    <cellStyle name="Percent 4 5 6 2 3 2" xfId="38392" xr:uid="{33AC7BB3-31A0-49CA-B83C-D5328EE5B839}"/>
    <cellStyle name="Percent 4 5 6 2 4" xfId="38393" xr:uid="{BE87E759-3D9B-4C77-A237-51FD052C63E0}"/>
    <cellStyle name="Percent 4 5 6 2 5" xfId="38388" xr:uid="{7B3D0B2C-EFAD-49FC-8233-9B569EFD7817}"/>
    <cellStyle name="Percent 4 5 6 3" xfId="13787" xr:uid="{17B27F9C-3C15-48F1-9EA9-46379530D221}"/>
    <cellStyle name="Percent 4 5 6 3 2" xfId="38395" xr:uid="{289BE07A-4785-469D-98D4-52FEB0A86C7A}"/>
    <cellStyle name="Percent 4 5 6 3 2 2" xfId="38396" xr:uid="{B8002C72-66B7-4AE6-BD6C-3F7E12977686}"/>
    <cellStyle name="Percent 4 5 6 3 3" xfId="38397" xr:uid="{BA5BCBB4-A362-426B-823C-961B35E9AAA5}"/>
    <cellStyle name="Percent 4 5 6 3 3 2" xfId="38398" xr:uid="{F6FAE003-4991-406C-96D7-07F122624790}"/>
    <cellStyle name="Percent 4 5 6 3 4" xfId="38399" xr:uid="{E98670C9-741C-40E2-92AE-3AF4443A4F25}"/>
    <cellStyle name="Percent 4 5 6 3 5" xfId="38394" xr:uid="{4611C148-0F77-45EA-BD69-3AB2519F47E0}"/>
    <cellStyle name="Percent 4 5 6 4" xfId="13788" xr:uid="{E526C5EE-368D-4504-9F46-5C7733AEB66A}"/>
    <cellStyle name="Percent 4 5 6 4 2" xfId="38401" xr:uid="{2527601F-7677-4280-A745-9899D3C41CCA}"/>
    <cellStyle name="Percent 4 5 6 4 2 2" xfId="38402" xr:uid="{8AC4AAFA-61BC-4A89-8345-527305D51F18}"/>
    <cellStyle name="Percent 4 5 6 4 3" xfId="38403" xr:uid="{541778F7-492D-4F58-849B-D2A45EE5F938}"/>
    <cellStyle name="Percent 4 5 6 4 3 2" xfId="38404" xr:uid="{4DE36610-B8F8-4748-99B9-5BD5118B1CEB}"/>
    <cellStyle name="Percent 4 5 6 4 4" xfId="38405" xr:uid="{7643C077-ED22-49B7-9E42-4E94FBAAA642}"/>
    <cellStyle name="Percent 4 5 6 4 4 2" xfId="38406" xr:uid="{C46A76B2-A052-4549-B824-6C7DB2F03E17}"/>
    <cellStyle name="Percent 4 5 6 4 5" xfId="38407" xr:uid="{70C8B185-415D-429A-8F69-7D21FB2E56A2}"/>
    <cellStyle name="Percent 4 5 6 4 6" xfId="38400" xr:uid="{3B49D1C1-66E4-4736-8A9F-D1F3FEBA7159}"/>
    <cellStyle name="Percent 4 5 6 5" xfId="13789" xr:uid="{777FD266-B426-444D-8CBB-A3D7D962B357}"/>
    <cellStyle name="Percent 4 5 6 5 2" xfId="38409" xr:uid="{2255E4CA-3D8B-440A-9D1E-8FAC0BC7C32E}"/>
    <cellStyle name="Percent 4 5 6 5 2 2" xfId="38410" xr:uid="{7FCCC7D9-7D3F-46E1-8D65-ED59723F3A6D}"/>
    <cellStyle name="Percent 4 5 6 5 3" xfId="38411" xr:uid="{CF11A666-1F65-4346-A919-4E1CDFDCFDFB}"/>
    <cellStyle name="Percent 4 5 6 5 3 2" xfId="38412" xr:uid="{C12C3E15-9376-4D0E-B659-89E1359E739C}"/>
    <cellStyle name="Percent 4 5 6 5 4" xfId="38413" xr:uid="{21293680-8F84-40BD-8572-F44F4FA15EEF}"/>
    <cellStyle name="Percent 4 5 6 5 5" xfId="38408" xr:uid="{F6CF400E-4C5A-4F5B-8AED-2862CE4D5B64}"/>
    <cellStyle name="Percent 4 5 6 6" xfId="15171" xr:uid="{15B0B134-EE0E-4803-868F-4E10F49E9A84}"/>
    <cellStyle name="Percent 4 5 6 6 2" xfId="38415" xr:uid="{DA0C101A-2179-4F86-A927-8E89E357B359}"/>
    <cellStyle name="Percent 4 5 6 6 3" xfId="38414" xr:uid="{54A9D99C-BD9B-421B-B884-4F87D20B6EF5}"/>
    <cellStyle name="Percent 4 5 6 7" xfId="15961" xr:uid="{E493B6A3-3D0C-4A28-860B-28A1D1C7AD3E}"/>
    <cellStyle name="Percent 4 5 6 7 2" xfId="38417" xr:uid="{15B5E3CA-89FE-4220-B6CD-A9C6E3E6CD61}"/>
    <cellStyle name="Percent 4 5 6 7 3" xfId="38416" xr:uid="{7FA34911-1B5E-4432-B060-F255EE380821}"/>
    <cellStyle name="Percent 4 5 6 8" xfId="12048" xr:uid="{7CB2A62C-679C-47D6-8AFF-7E859B60798B}"/>
    <cellStyle name="Percent 4 5 6 8 2" xfId="38419" xr:uid="{58C5BD14-1FAC-497B-98EC-4B4CDF3B0C96}"/>
    <cellStyle name="Percent 4 5 6 8 3" xfId="38418" xr:uid="{F82689C6-D14E-4F60-B63E-64559F3B1D1D}"/>
    <cellStyle name="Percent 4 5 6 9" xfId="38420" xr:uid="{28DF73C7-D6DD-43C6-85C6-18FB26A979E3}"/>
    <cellStyle name="Percent 4 5 7" xfId="1797" xr:uid="{61F5ACB1-976C-4762-86C8-56B0D6DB0047}"/>
    <cellStyle name="Percent 4 5 7 10" xfId="38422" xr:uid="{4902B0F1-EF17-446F-BAC1-3AA92831D8B1}"/>
    <cellStyle name="Percent 4 5 7 11" xfId="38421" xr:uid="{13573660-16E4-4704-B176-C70D6AE0EBDC}"/>
    <cellStyle name="Percent 4 5 7 2" xfId="2917" xr:uid="{7A2A4067-2516-4685-9A2E-04FEC48AAE67}"/>
    <cellStyle name="Percent 4 5 7 2 2" xfId="13790" xr:uid="{855E78C4-B79A-4F62-84CB-13EA8CF73FDA}"/>
    <cellStyle name="Percent 4 5 7 2 2 2" xfId="38425" xr:uid="{2686CE85-E868-464A-A7B2-C69246819E28}"/>
    <cellStyle name="Percent 4 5 7 2 2 3" xfId="38424" xr:uid="{C39552E7-121D-4F8B-9FD2-AC3DB92DE0BB}"/>
    <cellStyle name="Percent 4 5 7 2 3" xfId="38426" xr:uid="{04D37E9D-0542-41FA-87D4-E5A09C7917EF}"/>
    <cellStyle name="Percent 4 5 7 2 3 2" xfId="38427" xr:uid="{A42F1684-1799-46E8-B05C-9D36316C01E1}"/>
    <cellStyle name="Percent 4 5 7 2 4" xfId="38428" xr:uid="{5092BF2B-BEFE-46AE-864C-B8AD023478B0}"/>
    <cellStyle name="Percent 4 5 7 2 5" xfId="38423" xr:uid="{33E76871-8960-42B6-AEA5-AAB3ED75C09E}"/>
    <cellStyle name="Percent 4 5 7 3" xfId="13791" xr:uid="{EA637685-E24F-4FF4-9C6B-D67427DD9B14}"/>
    <cellStyle name="Percent 4 5 7 3 2" xfId="38430" xr:uid="{9FC441A2-E4DA-432B-AD39-CAB438EE9714}"/>
    <cellStyle name="Percent 4 5 7 3 2 2" xfId="38431" xr:uid="{ABE6FC6C-82FE-42FE-B0F2-098F32B873BB}"/>
    <cellStyle name="Percent 4 5 7 3 3" xfId="38432" xr:uid="{0DD226D7-5636-4644-8E2D-32D24DD5B00F}"/>
    <cellStyle name="Percent 4 5 7 3 3 2" xfId="38433" xr:uid="{9C1D1C36-664C-4C7E-BDDA-261475862A9D}"/>
    <cellStyle name="Percent 4 5 7 3 4" xfId="38434" xr:uid="{0DE85372-2894-4664-AA9A-649518E67A0F}"/>
    <cellStyle name="Percent 4 5 7 3 5" xfId="38429" xr:uid="{5E81D590-A98D-4A63-833C-24C33634BDC1}"/>
    <cellStyle name="Percent 4 5 7 4" xfId="13792" xr:uid="{FE9048AD-8945-4759-95BD-B8AE5012A739}"/>
    <cellStyle name="Percent 4 5 7 4 2" xfId="38436" xr:uid="{885DBEA2-D555-45DD-94DF-B8049D3336FB}"/>
    <cellStyle name="Percent 4 5 7 4 2 2" xfId="38437" xr:uid="{E805153E-B24B-4EC9-9FDE-D4086288390E}"/>
    <cellStyle name="Percent 4 5 7 4 3" xfId="38438" xr:uid="{B078E40F-62FB-40BD-8AB7-29C93D1B62DF}"/>
    <cellStyle name="Percent 4 5 7 4 3 2" xfId="38439" xr:uid="{8BFD8EC9-6F58-45F8-A3F2-BEC6BC4D627A}"/>
    <cellStyle name="Percent 4 5 7 4 4" xfId="38440" xr:uid="{D3C2860E-6003-4E2D-A6C8-E80E675494AE}"/>
    <cellStyle name="Percent 4 5 7 4 4 2" xfId="38441" xr:uid="{71341A90-5B95-4FEE-BE80-9C869B4B0F3D}"/>
    <cellStyle name="Percent 4 5 7 4 5" xfId="38442" xr:uid="{E36BF19D-D26B-4D08-A755-7520CD57202B}"/>
    <cellStyle name="Percent 4 5 7 4 6" xfId="38435" xr:uid="{15F31139-6547-4AB8-8660-8C1888FA83B8}"/>
    <cellStyle name="Percent 4 5 7 5" xfId="13793" xr:uid="{6D91F86C-8910-4630-8BEE-6328DE1D0E26}"/>
    <cellStyle name="Percent 4 5 7 5 2" xfId="38444" xr:uid="{BC1FAE45-F208-4BC1-AD76-64F39D09D926}"/>
    <cellStyle name="Percent 4 5 7 5 2 2" xfId="38445" xr:uid="{05741E2C-6BCB-44A9-8246-E3686FF51D5F}"/>
    <cellStyle name="Percent 4 5 7 5 3" xfId="38446" xr:uid="{FBC6EE18-F71D-4A2F-B646-38742D2E8B75}"/>
    <cellStyle name="Percent 4 5 7 5 3 2" xfId="38447" xr:uid="{2B0BFBBF-571C-4C4E-8A2F-A63241EA1356}"/>
    <cellStyle name="Percent 4 5 7 5 4" xfId="38448" xr:uid="{45D49ADE-68F7-474F-8F4A-686E291654FC}"/>
    <cellStyle name="Percent 4 5 7 5 5" xfId="38443" xr:uid="{702856E7-27F2-46C3-871D-133FCBB372F5}"/>
    <cellStyle name="Percent 4 5 7 6" xfId="15172" xr:uid="{E20F747A-5C6F-434D-9F7C-E14882D4650F}"/>
    <cellStyle name="Percent 4 5 7 6 2" xfId="38450" xr:uid="{3C9B9F23-20FC-407B-AF78-D6A0AAD15BC1}"/>
    <cellStyle name="Percent 4 5 7 6 3" xfId="38449" xr:uid="{8FA2300E-B840-45F3-A42C-A98185E97BF6}"/>
    <cellStyle name="Percent 4 5 7 7" xfId="19324" xr:uid="{F7007CC3-64FB-4221-BFD3-D4CB61B3C999}"/>
    <cellStyle name="Percent 4 5 7 7 2" xfId="38452" xr:uid="{0E1D66A5-DADA-413E-AB2C-BCC5ED967C1F}"/>
    <cellStyle name="Percent 4 5 7 7 3" xfId="38451" xr:uid="{89C8F29E-2FFD-4CAF-BB38-B09C03105B06}"/>
    <cellStyle name="Percent 4 5 7 8" xfId="12049" xr:uid="{5BE963C7-9F8F-4511-A965-EA9008979084}"/>
    <cellStyle name="Percent 4 5 7 8 2" xfId="38454" xr:uid="{21FB7754-B1DC-4CCB-8592-B7F45324947F}"/>
    <cellStyle name="Percent 4 5 7 8 3" xfId="38453" xr:uid="{4C531A56-9AB2-4561-861E-DB97B33EDE0B}"/>
    <cellStyle name="Percent 4 5 7 9" xfId="38455" xr:uid="{14118B42-951F-451C-914A-E5C46DFE8F4E}"/>
    <cellStyle name="Percent 4 5 8" xfId="1798" xr:uid="{4DD21DE3-6413-4B98-A96A-C324D4B8F8C6}"/>
    <cellStyle name="Percent 4 5 8 10" xfId="38457" xr:uid="{A2FE93B0-5263-44F8-B4DF-BCAAC51F6B68}"/>
    <cellStyle name="Percent 4 5 8 11" xfId="38456" xr:uid="{30C1C292-457C-477A-A2B2-400DF16BE2A0}"/>
    <cellStyle name="Percent 4 5 8 2" xfId="2918" xr:uid="{AB618087-4D54-440E-9108-9870FAB09B62}"/>
    <cellStyle name="Percent 4 5 8 2 2" xfId="13794" xr:uid="{D7D0BC3D-C0C0-499B-9B39-BA73D1ED8D63}"/>
    <cellStyle name="Percent 4 5 8 2 2 2" xfId="38460" xr:uid="{A821396C-3FE0-461B-9E25-707427CA2B4E}"/>
    <cellStyle name="Percent 4 5 8 2 2 3" xfId="38459" xr:uid="{44F10BB0-6B21-45DB-B07B-7E6E1F1CBEA0}"/>
    <cellStyle name="Percent 4 5 8 2 3" xfId="38461" xr:uid="{E2D02C4A-9F76-425C-A704-073FD8CD18EE}"/>
    <cellStyle name="Percent 4 5 8 2 3 2" xfId="38462" xr:uid="{FD97F65C-EB23-44E6-8791-8660D8CA0D4E}"/>
    <cellStyle name="Percent 4 5 8 2 4" xfId="38463" xr:uid="{C55D9A4C-5951-4E60-A1FD-50461FBC9F4A}"/>
    <cellStyle name="Percent 4 5 8 2 5" xfId="38458" xr:uid="{7CA6ECE8-0E5F-45B2-95C7-6AE7C0771BB0}"/>
    <cellStyle name="Percent 4 5 8 3" xfId="13795" xr:uid="{8520EC2D-B2AC-43B5-BDB1-CF25B4DA8497}"/>
    <cellStyle name="Percent 4 5 8 3 2" xfId="38465" xr:uid="{587C2603-A8E6-4684-BA80-D2719BF58BC9}"/>
    <cellStyle name="Percent 4 5 8 3 2 2" xfId="38466" xr:uid="{D68EA64E-4F03-49A9-93FA-C1ABAFDC6323}"/>
    <cellStyle name="Percent 4 5 8 3 3" xfId="38467" xr:uid="{1CD4645C-AA29-4423-A613-DE90CBD70C1C}"/>
    <cellStyle name="Percent 4 5 8 3 3 2" xfId="38468" xr:uid="{0F877502-7C25-451C-9430-E7A0AE3C54A9}"/>
    <cellStyle name="Percent 4 5 8 3 4" xfId="38469" xr:uid="{068E261A-A1E8-4971-8DE1-58394D4DF60E}"/>
    <cellStyle name="Percent 4 5 8 3 5" xfId="38464" xr:uid="{DC5E4149-42F4-432D-BDA2-1D07CDC625ED}"/>
    <cellStyle name="Percent 4 5 8 4" xfId="13796" xr:uid="{7C88F924-3868-4955-BF44-F66FA223D4C4}"/>
    <cellStyle name="Percent 4 5 8 4 2" xfId="38471" xr:uid="{20A6BA82-1E99-462D-9C67-97B58ED6737C}"/>
    <cellStyle name="Percent 4 5 8 4 2 2" xfId="38472" xr:uid="{76548FCB-A0C5-4358-8EE7-E7CB96E53892}"/>
    <cellStyle name="Percent 4 5 8 4 3" xfId="38473" xr:uid="{097D1E5B-3349-4FFD-99AE-20C57B6181C2}"/>
    <cellStyle name="Percent 4 5 8 4 3 2" xfId="38474" xr:uid="{255BBCFF-9B1A-4DB0-97D7-91EE74623EF8}"/>
    <cellStyle name="Percent 4 5 8 4 4" xfId="38475" xr:uid="{1A1FF01F-7EEC-43F4-9484-1BEE0CB58D85}"/>
    <cellStyle name="Percent 4 5 8 4 4 2" xfId="38476" xr:uid="{29629C13-4A35-4EDA-BC02-B4DE0644E9E5}"/>
    <cellStyle name="Percent 4 5 8 4 5" xfId="38477" xr:uid="{675A8090-4EB0-44C7-9D1E-F2EAD8FAA858}"/>
    <cellStyle name="Percent 4 5 8 4 6" xfId="38470" xr:uid="{8B853455-CBAF-49EA-AE79-2083D997FEA5}"/>
    <cellStyle name="Percent 4 5 8 5" xfId="13797" xr:uid="{97EA3F19-A26F-4CB7-BE4D-A041B374688B}"/>
    <cellStyle name="Percent 4 5 8 5 2" xfId="38479" xr:uid="{45167294-07B8-48B4-A733-4B5E86299246}"/>
    <cellStyle name="Percent 4 5 8 5 2 2" xfId="38480" xr:uid="{6D5CDE06-2B0D-45CA-B41C-D9E83378568F}"/>
    <cellStyle name="Percent 4 5 8 5 3" xfId="38481" xr:uid="{0B576501-9C9E-412F-AF02-046FC9B71C9E}"/>
    <cellStyle name="Percent 4 5 8 5 3 2" xfId="38482" xr:uid="{35959C0C-EDF0-4E2C-BBB4-C12DE170CA6E}"/>
    <cellStyle name="Percent 4 5 8 5 4" xfId="38483" xr:uid="{6D63E030-6E3A-4B57-8C34-B598F173E4FA}"/>
    <cellStyle name="Percent 4 5 8 5 5" xfId="38478" xr:uid="{AA392C75-49FA-4D62-8489-39D1A2241759}"/>
    <cellStyle name="Percent 4 5 8 6" xfId="15173" xr:uid="{EA165D46-1939-44B2-9683-FAA5F01DAC6E}"/>
    <cellStyle name="Percent 4 5 8 6 2" xfId="38485" xr:uid="{F1732AB0-FB9C-4270-ABA0-C41503330997}"/>
    <cellStyle name="Percent 4 5 8 6 3" xfId="38484" xr:uid="{22435305-FCE6-4FB0-BF77-9529014CC0C4}"/>
    <cellStyle name="Percent 4 5 8 7" xfId="19067" xr:uid="{BF28BD9C-716B-45D1-A3AB-68C3FC63E0BA}"/>
    <cellStyle name="Percent 4 5 8 7 2" xfId="38487" xr:uid="{9363752A-9E22-43FF-9496-2C4F934A2E96}"/>
    <cellStyle name="Percent 4 5 8 7 3" xfId="38486" xr:uid="{344EEE13-5C16-42A9-821A-F2230AD0B517}"/>
    <cellStyle name="Percent 4 5 8 8" xfId="12050" xr:uid="{F2F50045-2F4A-458B-AD94-7FDFF0583695}"/>
    <cellStyle name="Percent 4 5 8 8 2" xfId="38489" xr:uid="{43597148-4ECA-4866-996E-C18F8E62D3A8}"/>
    <cellStyle name="Percent 4 5 8 8 3" xfId="38488" xr:uid="{1176723B-A088-4A94-92FA-97AC5AD4AF39}"/>
    <cellStyle name="Percent 4 5 8 9" xfId="38490" xr:uid="{F64C6CF2-8E69-426A-BB75-9FE88FE8465B}"/>
    <cellStyle name="Percent 4 5 9" xfId="2911" xr:uid="{E992C9EF-319B-436F-AD34-1A2C22783257}"/>
    <cellStyle name="Percent 4 5 9 2" xfId="17773" xr:uid="{D4422A96-9E8D-4587-9588-565BDCB1D1B7}"/>
    <cellStyle name="Percent 4 5 9 2 2" xfId="38493" xr:uid="{FFCEA8EA-E15F-4C65-B96B-0C486F8EE9C7}"/>
    <cellStyle name="Percent 4 5 9 2 3" xfId="38492" xr:uid="{FF005E29-CA35-4C53-8E96-DA50420ECB90}"/>
    <cellStyle name="Percent 4 5 9 3" xfId="16742" xr:uid="{98621489-C4DA-4F03-B4C1-E312C9790BC6}"/>
    <cellStyle name="Percent 4 5 9 3 2" xfId="38495" xr:uid="{BB334088-245A-4BFB-8342-565AD9C63DE5}"/>
    <cellStyle name="Percent 4 5 9 3 3" xfId="38494" xr:uid="{BB3D1922-9B59-43D9-A421-FDA0A141A0B0}"/>
    <cellStyle name="Percent 4 5 9 4" xfId="12051" xr:uid="{8C1D2561-B797-4E4E-A58E-5A1CDBABDEBE}"/>
    <cellStyle name="Percent 4 5 9 4 2" xfId="38496" xr:uid="{277AE511-074F-4DEB-8727-F88C48036955}"/>
    <cellStyle name="Percent 4 5 9 5" xfId="9544" xr:uid="{99327C1A-156C-40A9-8CDF-1A282C5E67EC}"/>
    <cellStyle name="Percent 4 5 9 5 2" xfId="38497" xr:uid="{37C11A10-603F-4740-B6EE-092490B1CC3E}"/>
    <cellStyle name="Percent 4 5 9 6" xfId="38491" xr:uid="{A7205FD6-A88F-47B6-8DF1-C2428E68DA28}"/>
    <cellStyle name="Percent 4 6" xfId="1799" xr:uid="{A6D56CA5-A1D4-48EE-8E76-A0FD447768A1}"/>
    <cellStyle name="Percent 4 6 10" xfId="13798" xr:uid="{13486BF5-D7F5-451B-B69E-155102D47170}"/>
    <cellStyle name="Percent 4 6 10 2" xfId="38500" xr:uid="{27BEB70D-A453-4DDF-93B1-BD2D41265E07}"/>
    <cellStyle name="Percent 4 6 10 2 2" xfId="38501" xr:uid="{1F2DA117-81EA-46B9-B75F-680A8A585DA7}"/>
    <cellStyle name="Percent 4 6 10 3" xfId="38502" xr:uid="{B9A36EE9-6315-41CD-B189-79EF2C9A9FB1}"/>
    <cellStyle name="Percent 4 6 10 3 2" xfId="38503" xr:uid="{1CE07C7B-A511-43E9-9B9A-706F4CC0A5E7}"/>
    <cellStyle name="Percent 4 6 10 4" xfId="38504" xr:uid="{52D4D114-BA17-4E71-9798-5CCBDD447176}"/>
    <cellStyle name="Percent 4 6 10 5" xfId="38499" xr:uid="{49F55AE4-8F0C-4607-B710-7317D0818A8A}"/>
    <cellStyle name="Percent 4 6 11" xfId="13799" xr:uid="{506C53A9-A474-46FA-B209-C233D0E09093}"/>
    <cellStyle name="Percent 4 6 11 2" xfId="38506" xr:uid="{B2F63A2A-6A21-46A0-B75F-7846B4F81896}"/>
    <cellStyle name="Percent 4 6 11 2 2" xfId="38507" xr:uid="{0647A128-397D-4967-A87C-02828492B005}"/>
    <cellStyle name="Percent 4 6 11 3" xfId="38508" xr:uid="{93BFD19C-C144-4A9E-ABC0-58241AAC9B7D}"/>
    <cellStyle name="Percent 4 6 11 3 2" xfId="38509" xr:uid="{A6CBD88D-1C7C-44FA-AEB4-DBB5869D71F1}"/>
    <cellStyle name="Percent 4 6 11 4" xfId="38510" xr:uid="{F4EAC7FF-ABFB-43A8-9BBC-309154AEF560}"/>
    <cellStyle name="Percent 4 6 11 5" xfId="38505" xr:uid="{D4FBECDD-D48E-4D70-A900-E2B9A72A7504}"/>
    <cellStyle name="Percent 4 6 12" xfId="13800" xr:uid="{25E3FA27-E44C-44E3-8830-C6C2B1366B30}"/>
    <cellStyle name="Percent 4 6 12 2" xfId="38512" xr:uid="{6E685377-C0DC-45D5-8F48-FA163F6E3E41}"/>
    <cellStyle name="Percent 4 6 12 2 2" xfId="38513" xr:uid="{F08C013D-3212-46C0-AEBE-65CBEC5A6137}"/>
    <cellStyle name="Percent 4 6 12 3" xfId="38514" xr:uid="{26D225E0-7E11-4BF1-B445-5C5BA226CA4F}"/>
    <cellStyle name="Percent 4 6 12 3 2" xfId="38515" xr:uid="{72F20BAB-7111-45AB-9CFA-3B4006147E5E}"/>
    <cellStyle name="Percent 4 6 12 4" xfId="38516" xr:uid="{610F72C4-27E6-420C-A9F1-3BCCF9802A94}"/>
    <cellStyle name="Percent 4 6 12 4 2" xfId="38517" xr:uid="{2961A420-98CF-413E-90DA-73698A66A3C5}"/>
    <cellStyle name="Percent 4 6 12 5" xfId="38518" xr:uid="{32392530-CC6A-47B6-8BC3-031D8DB0FDAB}"/>
    <cellStyle name="Percent 4 6 12 6" xfId="38511" xr:uid="{2F059C8A-02D1-4422-8AEC-D73D18659116}"/>
    <cellStyle name="Percent 4 6 13" xfId="13801" xr:uid="{37D5408C-1CBD-4F9E-B8F5-108568F6B6D4}"/>
    <cellStyle name="Percent 4 6 13 2" xfId="38520" xr:uid="{0B2DBC6E-0C44-41D3-81DF-429F3912C780}"/>
    <cellStyle name="Percent 4 6 13 2 2" xfId="38521" xr:uid="{A08EA80B-F623-4682-8087-021419164F6F}"/>
    <cellStyle name="Percent 4 6 13 3" xfId="38522" xr:uid="{4F9292A1-053D-4152-A23E-0C6D8C243DF2}"/>
    <cellStyle name="Percent 4 6 13 3 2" xfId="38523" xr:uid="{C6D9B748-191E-414D-9C35-EA8BC6AB0D0F}"/>
    <cellStyle name="Percent 4 6 13 4" xfId="38524" xr:uid="{0FAB06AA-9443-448E-BE55-5E2D7BB2ABD9}"/>
    <cellStyle name="Percent 4 6 13 5" xfId="38519" xr:uid="{02B8C90F-92C6-475D-80A8-9462CBFFE8D6}"/>
    <cellStyle name="Percent 4 6 14" xfId="15174" xr:uid="{4F95837B-D3E3-4BFF-A073-716C1D6449B8}"/>
    <cellStyle name="Percent 4 6 14 2" xfId="38526" xr:uid="{069FE92A-0EB8-4034-B076-7D4135C24913}"/>
    <cellStyle name="Percent 4 6 14 3" xfId="38525" xr:uid="{9E867C54-A580-4AFC-BBFC-B2DB5C62BB73}"/>
    <cellStyle name="Percent 4 6 15" xfId="16412" xr:uid="{1EDE8395-4D88-4DC6-8629-E8447264FC15}"/>
    <cellStyle name="Percent 4 6 15 2" xfId="38528" xr:uid="{F7596EF6-E1DD-48D3-AEB9-7918A1CA4A37}"/>
    <cellStyle name="Percent 4 6 15 3" xfId="38527" xr:uid="{776221A0-D75C-4DC3-BE4A-4D1758A01BF9}"/>
    <cellStyle name="Percent 4 6 16" xfId="12052" xr:uid="{CF4DCE3F-CCF0-4D9F-9CD5-C2902595E632}"/>
    <cellStyle name="Percent 4 6 16 2" xfId="38530" xr:uid="{80E3D465-2596-4A34-A03D-2F98B1107B6A}"/>
    <cellStyle name="Percent 4 6 16 3" xfId="38529" xr:uid="{A8E84CBC-1D73-4DB3-8EF6-D702782CF073}"/>
    <cellStyle name="Percent 4 6 17" xfId="38531" xr:uid="{E6B2798B-5E54-4B55-A67D-7BBE565CE6E7}"/>
    <cellStyle name="Percent 4 6 18" xfId="38532" xr:uid="{1236AA7E-DF5C-4147-8237-21D5546ACB64}"/>
    <cellStyle name="Percent 4 6 19" xfId="38498" xr:uid="{BAEA987D-CC7D-4E79-9E60-C3617E06961E}"/>
    <cellStyle name="Percent 4 6 2" xfId="1800" xr:uid="{67D3EA43-83A1-40E0-B87C-63FF332DAB42}"/>
    <cellStyle name="Percent 4 6 2 10" xfId="38534" xr:uid="{494D8FEA-600D-4B1D-BDEA-04472E2AF737}"/>
    <cellStyle name="Percent 4 6 2 11" xfId="38533" xr:uid="{8C3B5027-100A-4958-B325-65F45C0E0556}"/>
    <cellStyle name="Percent 4 6 2 2" xfId="2920" xr:uid="{F08A23B6-B1B0-4A4F-B537-ACD210197FE9}"/>
    <cellStyle name="Percent 4 6 2 2 2" xfId="13802" xr:uid="{BD2E9466-DBA4-46DF-A777-D725B6896EBD}"/>
    <cellStyle name="Percent 4 6 2 2 2 2" xfId="38537" xr:uid="{527C92CE-0C51-49DF-A010-300334B3FF8D}"/>
    <cellStyle name="Percent 4 6 2 2 2 3" xfId="38536" xr:uid="{9D3540FB-4CCD-4A67-8AC6-C3BEA06F8E29}"/>
    <cellStyle name="Percent 4 6 2 2 3" xfId="38538" xr:uid="{E96EDE31-B7D1-4ADF-920D-45AE17E547CF}"/>
    <cellStyle name="Percent 4 6 2 2 3 2" xfId="38539" xr:uid="{44131539-0556-4F71-AFEF-3AE837599653}"/>
    <cellStyle name="Percent 4 6 2 2 4" xfId="38540" xr:uid="{E6FD9C45-464B-4200-8B02-1CDC9182C524}"/>
    <cellStyle name="Percent 4 6 2 2 5" xfId="38535" xr:uid="{FBA26042-C240-472B-BD13-89C6AD1E5E18}"/>
    <cellStyle name="Percent 4 6 2 3" xfId="13803" xr:uid="{AA6BDD5B-019E-465D-AA8B-85C41C67AA2E}"/>
    <cellStyle name="Percent 4 6 2 3 2" xfId="38542" xr:uid="{D90A3317-F6D6-4BBF-91B9-049167EB57C3}"/>
    <cellStyle name="Percent 4 6 2 3 2 2" xfId="38543" xr:uid="{7AF49CE7-A61C-49C2-8635-BF6B787CFBC0}"/>
    <cellStyle name="Percent 4 6 2 3 3" xfId="38544" xr:uid="{524230F0-F46B-4444-A5BE-F94492F680D3}"/>
    <cellStyle name="Percent 4 6 2 3 3 2" xfId="38545" xr:uid="{C6AAC938-5ADD-4C8A-A131-CE53CF5A7585}"/>
    <cellStyle name="Percent 4 6 2 3 4" xfId="38546" xr:uid="{0316DB16-D22A-443A-B690-C487641F275C}"/>
    <cellStyle name="Percent 4 6 2 3 5" xfId="38541" xr:uid="{DD578E4F-AE67-4C35-9DBE-788239C2F184}"/>
    <cellStyle name="Percent 4 6 2 4" xfId="13804" xr:uid="{1B857291-EE1A-4FD6-B499-B2A8B1398CA1}"/>
    <cellStyle name="Percent 4 6 2 4 2" xfId="38548" xr:uid="{385782DF-E18D-4141-840E-629026710744}"/>
    <cellStyle name="Percent 4 6 2 4 2 2" xfId="38549" xr:uid="{52DC4675-D698-483A-A8E2-B73B314A68E0}"/>
    <cellStyle name="Percent 4 6 2 4 3" xfId="38550" xr:uid="{0BB126D4-138E-447D-AEF6-BA434A62157F}"/>
    <cellStyle name="Percent 4 6 2 4 3 2" xfId="38551" xr:uid="{CFFA5E56-407F-4768-A898-BD4083A8C475}"/>
    <cellStyle name="Percent 4 6 2 4 4" xfId="38552" xr:uid="{1DB79B89-72AA-4FBE-81AF-7560EB0B15EE}"/>
    <cellStyle name="Percent 4 6 2 4 4 2" xfId="38553" xr:uid="{C04C5190-E093-4CA1-B97B-2199A8EE90AC}"/>
    <cellStyle name="Percent 4 6 2 4 5" xfId="38554" xr:uid="{D80859AD-BCC8-4BF1-8173-9442C953F5F3}"/>
    <cellStyle name="Percent 4 6 2 4 6" xfId="38547" xr:uid="{3F814DA6-EA98-409D-9D14-D5AAAEAC9DDB}"/>
    <cellStyle name="Percent 4 6 2 5" xfId="13805" xr:uid="{9EA85186-E634-4426-A2C9-4B24C6BE3562}"/>
    <cellStyle name="Percent 4 6 2 5 2" xfId="38556" xr:uid="{5554B027-CC64-47FD-9AEA-A0E6A502F7AD}"/>
    <cellStyle name="Percent 4 6 2 5 2 2" xfId="38557" xr:uid="{754A8257-D1BB-46F2-A4B1-2491C61C1BC5}"/>
    <cellStyle name="Percent 4 6 2 5 3" xfId="38558" xr:uid="{4C098D07-BF04-4363-88FE-7C23B43E960E}"/>
    <cellStyle name="Percent 4 6 2 5 3 2" xfId="38559" xr:uid="{5EA8837A-B55E-47A2-B968-90A81190DEBD}"/>
    <cellStyle name="Percent 4 6 2 5 4" xfId="38560" xr:uid="{35343AC9-F474-4FF5-B2F1-566569E07B22}"/>
    <cellStyle name="Percent 4 6 2 5 5" xfId="38555" xr:uid="{4DDBA6A8-D808-4511-A073-2D3DE1F584DB}"/>
    <cellStyle name="Percent 4 6 2 6" xfId="15175" xr:uid="{9BEFEC7E-B446-45A5-9F47-449FA2B999B6}"/>
    <cellStyle name="Percent 4 6 2 6 2" xfId="38562" xr:uid="{5C426871-B49F-4BBB-915E-F29FAAD959A7}"/>
    <cellStyle name="Percent 4 6 2 6 3" xfId="38561" xr:uid="{5895FECC-21C7-41B7-84AC-0E5027B3EB55}"/>
    <cellStyle name="Percent 4 6 2 7" xfId="19175" xr:uid="{635BFB3C-8DCD-4D7B-9B96-BB40DBC33A4B}"/>
    <cellStyle name="Percent 4 6 2 7 2" xfId="38564" xr:uid="{74B57557-29F6-492D-8AE1-A367B7EF554C}"/>
    <cellStyle name="Percent 4 6 2 7 3" xfId="38563" xr:uid="{A2EE7332-8CDA-42B8-ACC7-1353CFDC8ADD}"/>
    <cellStyle name="Percent 4 6 2 8" xfId="12053" xr:uid="{28EAC387-70AB-4650-A4E3-3D4B529C64C9}"/>
    <cellStyle name="Percent 4 6 2 8 2" xfId="38566" xr:uid="{5AF099B2-3BAA-45E2-9C73-9EC2D0EFFD81}"/>
    <cellStyle name="Percent 4 6 2 8 3" xfId="38565" xr:uid="{481E7408-48BC-47E5-9441-D54D56230D26}"/>
    <cellStyle name="Percent 4 6 2 9" xfId="38567" xr:uid="{E5E9C48F-5B3B-454B-BBC7-2F2C3DE4107D}"/>
    <cellStyle name="Percent 4 6 20" xfId="31135" xr:uid="{0345E883-7562-4432-9E52-219BDA7A238C}"/>
    <cellStyle name="Percent 4 6 21" xfId="29633" xr:uid="{27EDC976-2040-4F5F-9359-F7B9C63E5E91}"/>
    <cellStyle name="Percent 4 6 3" xfId="1801" xr:uid="{96C8A882-81B6-4012-9A09-8672A1C3B6AC}"/>
    <cellStyle name="Percent 4 6 3 10" xfId="38569" xr:uid="{9CC93B99-5C2E-46D6-8469-9C8CE17DA629}"/>
    <cellStyle name="Percent 4 6 3 11" xfId="38568" xr:uid="{76BB9C4E-EA0E-4FE0-8C39-DC470D3D1F56}"/>
    <cellStyle name="Percent 4 6 3 2" xfId="2921" xr:uid="{4D9F7E8E-4858-42A0-AD9D-6C0C10538D1B}"/>
    <cellStyle name="Percent 4 6 3 2 2" xfId="13806" xr:uid="{8CF37AD8-1D12-484E-8CA7-F3F42249D1B9}"/>
    <cellStyle name="Percent 4 6 3 2 2 2" xfId="38572" xr:uid="{CE5E0319-C601-4B71-ACC7-0C3948BD50B8}"/>
    <cellStyle name="Percent 4 6 3 2 2 3" xfId="38571" xr:uid="{3CB0700C-8FCE-48A6-A051-DA40AAC249AF}"/>
    <cellStyle name="Percent 4 6 3 2 3" xfId="38573" xr:uid="{DCFB52D7-34DE-4F59-9A46-413391C4B642}"/>
    <cellStyle name="Percent 4 6 3 2 3 2" xfId="38574" xr:uid="{9E90C82F-567B-412F-950E-993847D4D82B}"/>
    <cellStyle name="Percent 4 6 3 2 4" xfId="38575" xr:uid="{E6DC60AF-E21E-46A6-8B66-AEBC7F061E88}"/>
    <cellStyle name="Percent 4 6 3 2 5" xfId="38570" xr:uid="{EF7E7709-2A1D-4201-AA0E-9CBA74EDBC56}"/>
    <cellStyle name="Percent 4 6 3 3" xfId="13807" xr:uid="{42146ADB-C5DE-4270-BFFD-AAA81D15FFFB}"/>
    <cellStyle name="Percent 4 6 3 3 2" xfId="38577" xr:uid="{0DA2465A-BE2D-4035-8877-7A6F0CA0E6FF}"/>
    <cellStyle name="Percent 4 6 3 3 2 2" xfId="38578" xr:uid="{13408F59-EE3A-4E75-BF20-614A6A1C98C0}"/>
    <cellStyle name="Percent 4 6 3 3 3" xfId="38579" xr:uid="{B7D282A7-1A0D-4B0E-9E10-EAD170B52711}"/>
    <cellStyle name="Percent 4 6 3 3 3 2" xfId="38580" xr:uid="{8336CE92-2B32-4852-84CA-7AE356697DE6}"/>
    <cellStyle name="Percent 4 6 3 3 4" xfId="38581" xr:uid="{77D2A360-CEA9-4572-8C92-B443CD47AF90}"/>
    <cellStyle name="Percent 4 6 3 3 5" xfId="38576" xr:uid="{33D1CDA4-4AE0-4680-A455-A0A379A862D9}"/>
    <cellStyle name="Percent 4 6 3 4" xfId="13808" xr:uid="{453DD987-E49B-42FE-B921-4ED9A7A221F9}"/>
    <cellStyle name="Percent 4 6 3 4 2" xfId="38583" xr:uid="{E8F946F6-F0F4-4758-9215-DD1BF6B0A96D}"/>
    <cellStyle name="Percent 4 6 3 4 2 2" xfId="38584" xr:uid="{EE17557B-A82F-4E46-821C-D95D6F6490D2}"/>
    <cellStyle name="Percent 4 6 3 4 3" xfId="38585" xr:uid="{759B842A-3C90-44CE-AF12-61063F64EA98}"/>
    <cellStyle name="Percent 4 6 3 4 3 2" xfId="38586" xr:uid="{5FE74FF8-D5DC-4CD9-B43F-58244BF915C8}"/>
    <cellStyle name="Percent 4 6 3 4 4" xfId="38587" xr:uid="{8D6B127D-B973-49BC-803E-3B453E315ACC}"/>
    <cellStyle name="Percent 4 6 3 4 4 2" xfId="38588" xr:uid="{0879CDC8-C7A5-4FCC-BCBF-30768D8CDF6D}"/>
    <cellStyle name="Percent 4 6 3 4 5" xfId="38589" xr:uid="{C5672F14-769B-4C2D-9E64-F2F6D5ACCACA}"/>
    <cellStyle name="Percent 4 6 3 4 6" xfId="38582" xr:uid="{5224CC52-40B0-4055-8F96-F75586C2C27B}"/>
    <cellStyle name="Percent 4 6 3 5" xfId="13809" xr:uid="{142E1B27-3886-44D5-8225-55B621DCB430}"/>
    <cellStyle name="Percent 4 6 3 5 2" xfId="38591" xr:uid="{9EBEF091-8ADF-4017-919F-111E86B6D456}"/>
    <cellStyle name="Percent 4 6 3 5 2 2" xfId="38592" xr:uid="{4088C029-E353-4E69-A552-CF1284F29998}"/>
    <cellStyle name="Percent 4 6 3 5 3" xfId="38593" xr:uid="{88721D61-BF74-4E88-8C13-C6EA91B6C42B}"/>
    <cellStyle name="Percent 4 6 3 5 3 2" xfId="38594" xr:uid="{A449E6C4-219F-46D9-891A-4FF8A13F03A4}"/>
    <cellStyle name="Percent 4 6 3 5 4" xfId="38595" xr:uid="{3C246772-FBD0-416E-8533-E84E70E9F8BA}"/>
    <cellStyle name="Percent 4 6 3 5 5" xfId="38590" xr:uid="{9410C9F8-B455-4722-9AAF-8B7B76859FBA}"/>
    <cellStyle name="Percent 4 6 3 6" xfId="15176" xr:uid="{512E25B0-1DA1-4432-9FAE-E5AC5FBA48A4}"/>
    <cellStyle name="Percent 4 6 3 6 2" xfId="38597" xr:uid="{F9CE3AD2-0BB1-43B3-BBDC-46ADB4D22FDE}"/>
    <cellStyle name="Percent 4 6 3 6 3" xfId="38596" xr:uid="{BAD248FD-D519-453F-AB8F-D6CB2FC881A8}"/>
    <cellStyle name="Percent 4 6 3 7" xfId="15457" xr:uid="{9DD13A10-559B-471F-9916-63277607E026}"/>
    <cellStyle name="Percent 4 6 3 7 2" xfId="38599" xr:uid="{148756D3-D78E-4792-A276-076F3E4D5528}"/>
    <cellStyle name="Percent 4 6 3 7 3" xfId="38598" xr:uid="{5B1D3673-B0EC-4042-9734-4552087DE791}"/>
    <cellStyle name="Percent 4 6 3 8" xfId="12054" xr:uid="{C36118E0-0F2E-44E2-BDBA-F13399F2C794}"/>
    <cellStyle name="Percent 4 6 3 8 2" xfId="38601" xr:uid="{3C14C21B-131B-44F3-B810-BE829B13B9C1}"/>
    <cellStyle name="Percent 4 6 3 8 3" xfId="38600" xr:uid="{89459D62-DCE9-45BF-B1C2-61854A023BF6}"/>
    <cellStyle name="Percent 4 6 3 9" xfId="38602" xr:uid="{93D2B124-ECB3-4E8F-B03A-F30137A78386}"/>
    <cellStyle name="Percent 4 6 4" xfId="1802" xr:uid="{3C92B7EB-3E41-46D6-9735-BC5EFE51D01F}"/>
    <cellStyle name="Percent 4 6 4 10" xfId="38604" xr:uid="{67F289B4-D050-4E5E-98DF-ED48F200D3E8}"/>
    <cellStyle name="Percent 4 6 4 11" xfId="38603" xr:uid="{C2155E6C-47A4-43C3-AFA3-C50108B58C40}"/>
    <cellStyle name="Percent 4 6 4 2" xfId="2922" xr:uid="{24FE2570-2ED8-4F88-86D5-74983D2E244F}"/>
    <cellStyle name="Percent 4 6 4 2 2" xfId="13810" xr:uid="{ED7F5125-9F73-42D1-B3DC-A33139638DF3}"/>
    <cellStyle name="Percent 4 6 4 2 2 2" xfId="38607" xr:uid="{D3048E2A-9D57-4D1E-AC19-98C051F6BB8F}"/>
    <cellStyle name="Percent 4 6 4 2 2 3" xfId="38606" xr:uid="{0B9B3416-B2F9-4D3A-8992-AB78E6C95183}"/>
    <cellStyle name="Percent 4 6 4 2 3" xfId="38608" xr:uid="{2126A20E-C759-4CF0-BAFF-27F0F151CF08}"/>
    <cellStyle name="Percent 4 6 4 2 3 2" xfId="38609" xr:uid="{7E6FE01C-FEBC-4105-B4BB-4C622F2B1B53}"/>
    <cellStyle name="Percent 4 6 4 2 4" xfId="38610" xr:uid="{B91B31D7-B13F-4964-A8BD-B7C68EBAFEF6}"/>
    <cellStyle name="Percent 4 6 4 2 5" xfId="38605" xr:uid="{527030CA-B2BD-4F9D-A685-E795023778B6}"/>
    <cellStyle name="Percent 4 6 4 3" xfId="13811" xr:uid="{AADA67FE-BA39-440A-A382-1EB66079A499}"/>
    <cellStyle name="Percent 4 6 4 3 2" xfId="38612" xr:uid="{181237B2-75D1-4801-88F4-938CFFA7B351}"/>
    <cellStyle name="Percent 4 6 4 3 2 2" xfId="38613" xr:uid="{7B13D9D1-073B-4F4F-B09C-38128B5751A5}"/>
    <cellStyle name="Percent 4 6 4 3 3" xfId="38614" xr:uid="{D905F3E6-AF76-4D9A-B310-FA6BED093B32}"/>
    <cellStyle name="Percent 4 6 4 3 3 2" xfId="38615" xr:uid="{17FC22D6-129E-4169-94C3-1820D5C80E2A}"/>
    <cellStyle name="Percent 4 6 4 3 4" xfId="38616" xr:uid="{6ACEC23A-ACF7-4418-A69B-0DE31B9139B2}"/>
    <cellStyle name="Percent 4 6 4 3 5" xfId="38611" xr:uid="{57479BD9-8D8E-4534-A715-43D847149BDE}"/>
    <cellStyle name="Percent 4 6 4 4" xfId="13812" xr:uid="{2ED3318B-7621-4F95-BF8B-464ABAE00129}"/>
    <cellStyle name="Percent 4 6 4 4 2" xfId="38618" xr:uid="{F99824EB-7643-4EAB-AFDA-ABCDD474B4A5}"/>
    <cellStyle name="Percent 4 6 4 4 2 2" xfId="38619" xr:uid="{5AFDBD27-DE36-4352-A492-AF6A62C05895}"/>
    <cellStyle name="Percent 4 6 4 4 3" xfId="38620" xr:uid="{40CB6A97-6598-4960-9648-83A56048CB40}"/>
    <cellStyle name="Percent 4 6 4 4 3 2" xfId="38621" xr:uid="{BD153556-B566-4DC7-A05D-B6B41086A67D}"/>
    <cellStyle name="Percent 4 6 4 4 4" xfId="38622" xr:uid="{F61438C3-2AA0-4540-BFE7-F676D2999398}"/>
    <cellStyle name="Percent 4 6 4 4 4 2" xfId="38623" xr:uid="{0BD5A606-6D12-4F6C-9603-763743F0FA42}"/>
    <cellStyle name="Percent 4 6 4 4 5" xfId="38624" xr:uid="{A81D072D-6108-4759-B317-AB988C85CCFC}"/>
    <cellStyle name="Percent 4 6 4 4 6" xfId="38617" xr:uid="{08F4B550-95B3-47CC-9325-04C4B8BE0A6F}"/>
    <cellStyle name="Percent 4 6 4 5" xfId="13813" xr:uid="{2E5BFF07-630D-473E-AFD8-0201FEF2502D}"/>
    <cellStyle name="Percent 4 6 4 5 2" xfId="38626" xr:uid="{956FBA38-0696-4D1C-805F-E4FD02DDE83A}"/>
    <cellStyle name="Percent 4 6 4 5 2 2" xfId="38627" xr:uid="{AF526785-DDB5-48D5-B976-07F494119DD7}"/>
    <cellStyle name="Percent 4 6 4 5 3" xfId="38628" xr:uid="{81FF6E19-F5C3-4A0A-9F7E-5BF935A9C74E}"/>
    <cellStyle name="Percent 4 6 4 5 3 2" xfId="38629" xr:uid="{81530F7A-DA5B-4844-87A5-5929135BB887}"/>
    <cellStyle name="Percent 4 6 4 5 4" xfId="38630" xr:uid="{4938C44D-789B-4FF2-96E4-4A55071197C0}"/>
    <cellStyle name="Percent 4 6 4 5 5" xfId="38625" xr:uid="{5FE12474-A0E3-46AA-A1FC-9CA81368C407}"/>
    <cellStyle name="Percent 4 6 4 6" xfId="15177" xr:uid="{030FF68E-1A41-4DDB-B203-C35DFA087B6A}"/>
    <cellStyle name="Percent 4 6 4 6 2" xfId="38632" xr:uid="{263ED33F-D6F2-45AB-89D7-F8BCD13D878E}"/>
    <cellStyle name="Percent 4 6 4 6 3" xfId="38631" xr:uid="{2B2BD972-F0DF-4E65-8775-AF66BEAC196C}"/>
    <cellStyle name="Percent 4 6 4 7" xfId="16637" xr:uid="{7128A813-E769-4495-8BD4-59B704144913}"/>
    <cellStyle name="Percent 4 6 4 7 2" xfId="38634" xr:uid="{7A7089AA-A5A1-4D1A-949B-2BCEC0E369CA}"/>
    <cellStyle name="Percent 4 6 4 7 3" xfId="38633" xr:uid="{6CAB674F-1091-4DDE-8FFA-6D05BEC02535}"/>
    <cellStyle name="Percent 4 6 4 8" xfId="12055" xr:uid="{0EE6164C-51EC-43DA-AD98-8797AEE59807}"/>
    <cellStyle name="Percent 4 6 4 8 2" xfId="38636" xr:uid="{08BE8B7F-EC5E-498C-AC77-0711CFEC1C15}"/>
    <cellStyle name="Percent 4 6 4 8 3" xfId="38635" xr:uid="{8FCE453A-B164-4AF4-9FEB-08E7D8466B7B}"/>
    <cellStyle name="Percent 4 6 4 9" xfId="38637" xr:uid="{FD72422C-90D2-4097-80E3-A1B67DD16E89}"/>
    <cellStyle name="Percent 4 6 5" xfId="1803" xr:uid="{075504D5-166C-46C1-BFE5-EF1F16B1B70B}"/>
    <cellStyle name="Percent 4 6 5 10" xfId="38639" xr:uid="{2DE17C24-ACC2-4CCB-9F11-22F2BC5C4B35}"/>
    <cellStyle name="Percent 4 6 5 11" xfId="38638" xr:uid="{5800A9DC-53A7-4978-BCF2-0F41FC65A4F4}"/>
    <cellStyle name="Percent 4 6 5 2" xfId="2923" xr:uid="{4C2854A4-6439-496E-8181-21F9B03A040B}"/>
    <cellStyle name="Percent 4 6 5 2 2" xfId="13814" xr:uid="{55ED90B3-F5DF-4806-AAEE-F9C4D8A633AF}"/>
    <cellStyle name="Percent 4 6 5 2 2 2" xfId="38642" xr:uid="{0C1BAFA7-E37A-4114-8299-79E5EB54DBFC}"/>
    <cellStyle name="Percent 4 6 5 2 2 3" xfId="38641" xr:uid="{E840BD90-8CF7-455C-A812-8774B0386F24}"/>
    <cellStyle name="Percent 4 6 5 2 3" xfId="38643" xr:uid="{212769C0-9B29-4745-B6A3-428BA4C9B922}"/>
    <cellStyle name="Percent 4 6 5 2 3 2" xfId="38644" xr:uid="{57047EDB-FF63-4239-A54E-37C8EF125565}"/>
    <cellStyle name="Percent 4 6 5 2 4" xfId="38645" xr:uid="{26A756CF-47A5-47DD-92B1-5A0C9E51B94D}"/>
    <cellStyle name="Percent 4 6 5 2 5" xfId="38640" xr:uid="{6C1B3295-F9A9-4B6B-A566-1EC31F5C1AAF}"/>
    <cellStyle name="Percent 4 6 5 3" xfId="13815" xr:uid="{405D15F1-9FDA-4DAE-85E5-E0A9B7FDC000}"/>
    <cellStyle name="Percent 4 6 5 3 2" xfId="38647" xr:uid="{837D2CEA-1148-4119-A631-594511F13195}"/>
    <cellStyle name="Percent 4 6 5 3 2 2" xfId="38648" xr:uid="{243B489B-9D73-4DF6-ABF7-47502CEFEAB9}"/>
    <cellStyle name="Percent 4 6 5 3 3" xfId="38649" xr:uid="{4FE2258D-4CCE-4FF0-AA66-088C98C9B327}"/>
    <cellStyle name="Percent 4 6 5 3 3 2" xfId="38650" xr:uid="{391B7F13-631C-4650-AEB1-79CB115CCBC5}"/>
    <cellStyle name="Percent 4 6 5 3 4" xfId="38651" xr:uid="{D4A3D1F9-2895-443C-A8B5-5FB538CF6E41}"/>
    <cellStyle name="Percent 4 6 5 3 5" xfId="38646" xr:uid="{FF198D76-3299-4A7B-93B5-A2BC75C8B264}"/>
    <cellStyle name="Percent 4 6 5 4" xfId="13816" xr:uid="{3D8DB93E-8F46-43E9-A37B-C9C3178CAA93}"/>
    <cellStyle name="Percent 4 6 5 4 2" xfId="38653" xr:uid="{9661DC67-20C2-41E0-A74E-08CDAA5F1269}"/>
    <cellStyle name="Percent 4 6 5 4 2 2" xfId="38654" xr:uid="{DD2B6C82-1303-4D08-B301-4A1C832DF910}"/>
    <cellStyle name="Percent 4 6 5 4 3" xfId="38655" xr:uid="{09C11A8F-115E-456A-B36C-870AB783E669}"/>
    <cellStyle name="Percent 4 6 5 4 3 2" xfId="38656" xr:uid="{E2332DC7-DCD7-4615-9BE5-09A25D63BAE0}"/>
    <cellStyle name="Percent 4 6 5 4 4" xfId="38657" xr:uid="{02B62B33-F04C-4E6B-B7D0-082FAAA3825E}"/>
    <cellStyle name="Percent 4 6 5 4 4 2" xfId="38658" xr:uid="{41845D77-96EC-4E9D-8713-1C93EA2D5B51}"/>
    <cellStyle name="Percent 4 6 5 4 5" xfId="38659" xr:uid="{C10EEE25-0C70-42D1-9DD1-CCED39D91D36}"/>
    <cellStyle name="Percent 4 6 5 4 6" xfId="38652" xr:uid="{699ADFE1-E6BF-4804-B703-C45E731EC934}"/>
    <cellStyle name="Percent 4 6 5 5" xfId="13817" xr:uid="{6BC7143F-81D6-4F10-98E0-9E69EFAA3319}"/>
    <cellStyle name="Percent 4 6 5 5 2" xfId="38661" xr:uid="{4BF35D0A-8DCD-474D-9B70-E33444EFE5C0}"/>
    <cellStyle name="Percent 4 6 5 5 2 2" xfId="38662" xr:uid="{4DD793DA-1B74-497D-98A4-97B12871B89C}"/>
    <cellStyle name="Percent 4 6 5 5 3" xfId="38663" xr:uid="{DCF3BAE5-A32F-45C4-83AF-5E786BB9D794}"/>
    <cellStyle name="Percent 4 6 5 5 3 2" xfId="38664" xr:uid="{A71AC9E2-77A5-4ACB-BE24-19AD335E989B}"/>
    <cellStyle name="Percent 4 6 5 5 4" xfId="38665" xr:uid="{690E66CD-2824-439B-94A2-D6D4087B95A9}"/>
    <cellStyle name="Percent 4 6 5 5 5" xfId="38660" xr:uid="{4B1E1A64-B5F5-40FF-9A2C-6669A0C39688}"/>
    <cellStyle name="Percent 4 6 5 6" xfId="15178" xr:uid="{8BB8ABFC-BE23-422D-ABE1-453141C463EA}"/>
    <cellStyle name="Percent 4 6 5 6 2" xfId="38667" xr:uid="{FF43C843-1D45-41A8-9AB8-50A122A2CED4}"/>
    <cellStyle name="Percent 4 6 5 6 3" xfId="38666" xr:uid="{4F168D0F-7B57-456A-BF56-E7018EE61B1B}"/>
    <cellStyle name="Percent 4 6 5 7" xfId="19307" xr:uid="{2D502D12-38AE-4BDA-AB39-8769819C48A6}"/>
    <cellStyle name="Percent 4 6 5 7 2" xfId="38669" xr:uid="{1DE68CB5-8A4A-46CA-BDBA-AEA6F761C79C}"/>
    <cellStyle name="Percent 4 6 5 7 3" xfId="38668" xr:uid="{E2176A51-6FAB-4B24-A7C5-3AC41F8BC110}"/>
    <cellStyle name="Percent 4 6 5 8" xfId="12056" xr:uid="{74957B04-4388-449E-B458-2A6D952339B8}"/>
    <cellStyle name="Percent 4 6 5 8 2" xfId="38671" xr:uid="{2D5F778C-6683-4245-8EC4-93CDEC61CE9D}"/>
    <cellStyle name="Percent 4 6 5 8 3" xfId="38670" xr:uid="{934E13BC-1821-4833-AE34-02FA460C0447}"/>
    <cellStyle name="Percent 4 6 5 9" xfId="38672" xr:uid="{41B01837-F94B-487A-868F-89CDCBE47341}"/>
    <cellStyle name="Percent 4 6 6" xfId="1804" xr:uid="{C3E43F9C-6A41-4FC9-9164-D37C5886CF71}"/>
    <cellStyle name="Percent 4 6 6 10" xfId="38674" xr:uid="{2506DBC9-F1F3-4F86-B5B8-E1A8BC2953D7}"/>
    <cellStyle name="Percent 4 6 6 11" xfId="38673" xr:uid="{DEBCAB35-B672-4219-B185-3E8777740C56}"/>
    <cellStyle name="Percent 4 6 6 2" xfId="2924" xr:uid="{4F08E612-50BF-4562-89BB-06D19C9E27A0}"/>
    <cellStyle name="Percent 4 6 6 2 2" xfId="13818" xr:uid="{DBF08286-3BD0-4F39-823F-F72A4790B622}"/>
    <cellStyle name="Percent 4 6 6 2 2 2" xfId="38677" xr:uid="{38FDD6B2-ECDD-4938-AED7-5E16A6C480D9}"/>
    <cellStyle name="Percent 4 6 6 2 2 3" xfId="38676" xr:uid="{69FA7792-A277-4D8C-BCB9-F23E119CA13C}"/>
    <cellStyle name="Percent 4 6 6 2 3" xfId="38678" xr:uid="{DD85146A-1B2A-428D-9F8B-A57D764CF652}"/>
    <cellStyle name="Percent 4 6 6 2 3 2" xfId="38679" xr:uid="{8E6C181E-A2CF-4217-BA1D-1B713F8EF3D6}"/>
    <cellStyle name="Percent 4 6 6 2 4" xfId="38680" xr:uid="{C42CD4AE-D10E-4BD5-909E-045D90A71DF8}"/>
    <cellStyle name="Percent 4 6 6 2 5" xfId="38675" xr:uid="{C0191B2F-C91D-42C3-A4FF-336F625AC007}"/>
    <cellStyle name="Percent 4 6 6 3" xfId="13819" xr:uid="{E86E8C02-B0C0-4CB6-B262-73454D8FD837}"/>
    <cellStyle name="Percent 4 6 6 3 2" xfId="38682" xr:uid="{FDA45421-F4FD-40A3-979B-1C05AE6463C3}"/>
    <cellStyle name="Percent 4 6 6 3 2 2" xfId="38683" xr:uid="{1AE81211-A806-485C-9374-4AB21F41FC9B}"/>
    <cellStyle name="Percent 4 6 6 3 3" xfId="38684" xr:uid="{750B8568-D248-466F-B219-FB935E873075}"/>
    <cellStyle name="Percent 4 6 6 3 3 2" xfId="38685" xr:uid="{CFDB12D7-AE23-4835-B907-9C6AB6A8355D}"/>
    <cellStyle name="Percent 4 6 6 3 4" xfId="38686" xr:uid="{7613D69A-944F-47BC-8D41-63EF4C2B8915}"/>
    <cellStyle name="Percent 4 6 6 3 5" xfId="38681" xr:uid="{AE7DCE6C-044D-4456-B012-1B5B9938F0BD}"/>
    <cellStyle name="Percent 4 6 6 4" xfId="13820" xr:uid="{E242EC64-2FF5-4A94-A3B3-017436365497}"/>
    <cellStyle name="Percent 4 6 6 4 2" xfId="38688" xr:uid="{B654DEEE-E2A9-476B-AC22-66CA024395CB}"/>
    <cellStyle name="Percent 4 6 6 4 2 2" xfId="38689" xr:uid="{0FFCB964-27B2-422F-B433-38FFA5A4964A}"/>
    <cellStyle name="Percent 4 6 6 4 3" xfId="38690" xr:uid="{DD505EB3-7ED8-4020-8BC0-523BBA3FD678}"/>
    <cellStyle name="Percent 4 6 6 4 3 2" xfId="38691" xr:uid="{AFCFC392-F2EE-48BC-81F3-0E1BDBD0FE75}"/>
    <cellStyle name="Percent 4 6 6 4 4" xfId="38692" xr:uid="{D198E140-CD57-46A3-9A9F-1705234A7C95}"/>
    <cellStyle name="Percent 4 6 6 4 4 2" xfId="38693" xr:uid="{DA78C03C-1D21-468C-A981-E9FCA40A0F34}"/>
    <cellStyle name="Percent 4 6 6 4 5" xfId="38694" xr:uid="{DC361D4C-5D5C-46AA-8A67-D97CFA4B2FAE}"/>
    <cellStyle name="Percent 4 6 6 4 6" xfId="38687" xr:uid="{629E42FF-72CD-459A-A7D9-AE3934E85B8D}"/>
    <cellStyle name="Percent 4 6 6 5" xfId="13821" xr:uid="{89A5967E-37C6-4851-82DC-9F18AF6BE47B}"/>
    <cellStyle name="Percent 4 6 6 5 2" xfId="38696" xr:uid="{B598EDFD-3409-4C22-887A-FBEE92286F4E}"/>
    <cellStyle name="Percent 4 6 6 5 2 2" xfId="38697" xr:uid="{57BA1151-5A5C-4FB1-9343-2EB5BE724CB3}"/>
    <cellStyle name="Percent 4 6 6 5 3" xfId="38698" xr:uid="{F1CC4513-900F-4CAE-84C9-CE51BF5B900E}"/>
    <cellStyle name="Percent 4 6 6 5 3 2" xfId="38699" xr:uid="{C99B3873-2A5C-456F-B0E5-067B63F438D6}"/>
    <cellStyle name="Percent 4 6 6 5 4" xfId="38700" xr:uid="{B28B453F-8DD7-4EAB-ABB9-5E4C9856B6C8}"/>
    <cellStyle name="Percent 4 6 6 5 5" xfId="38695" xr:uid="{7C68DEEC-7257-4B6B-9A6C-E4D5C72ECA6D}"/>
    <cellStyle name="Percent 4 6 6 6" xfId="15179" xr:uid="{45818DCA-C1B8-4078-9909-DC7D2DFE683E}"/>
    <cellStyle name="Percent 4 6 6 6 2" xfId="38702" xr:uid="{ED1BEE95-1ED5-4499-9107-451651E5A068}"/>
    <cellStyle name="Percent 4 6 6 6 3" xfId="38701" xr:uid="{4381A08E-837D-4341-A959-6993966F8011}"/>
    <cellStyle name="Percent 4 6 6 7" xfId="17308" xr:uid="{54B92DE2-96B1-458D-97E6-23DF740A8BBE}"/>
    <cellStyle name="Percent 4 6 6 7 2" xfId="38704" xr:uid="{10E2C282-3295-43F7-816D-A29BE1CD5FF7}"/>
    <cellStyle name="Percent 4 6 6 7 3" xfId="38703" xr:uid="{00D71277-CD3A-4A23-A547-2A701E7EE678}"/>
    <cellStyle name="Percent 4 6 6 8" xfId="12057" xr:uid="{30666466-E07B-416A-BD89-003C89AFE4F6}"/>
    <cellStyle name="Percent 4 6 6 8 2" xfId="38706" xr:uid="{25E6DE23-57DD-4FCD-89A8-1FBE467F4FD4}"/>
    <cellStyle name="Percent 4 6 6 8 3" xfId="38705" xr:uid="{516C6F49-AF8C-4D03-8A7A-9E48B2071A93}"/>
    <cellStyle name="Percent 4 6 6 9" xfId="38707" xr:uid="{A3697E49-3766-4CDB-A271-50914C608669}"/>
    <cellStyle name="Percent 4 6 7" xfId="1805" xr:uid="{1D7088A4-87F5-4890-92E4-0A774CC10B3C}"/>
    <cellStyle name="Percent 4 6 7 10" xfId="38709" xr:uid="{EE61EF45-97C0-4F46-8E04-223098A4FC28}"/>
    <cellStyle name="Percent 4 6 7 11" xfId="38708" xr:uid="{B9021EF2-D5C4-41E2-9AEC-3D22A6B41AC1}"/>
    <cellStyle name="Percent 4 6 7 2" xfId="2925" xr:uid="{4F715B02-8E5A-486E-AFB7-8C8D8402B1B9}"/>
    <cellStyle name="Percent 4 6 7 2 2" xfId="13822" xr:uid="{3977C3DC-4211-4AEC-B108-5DF7B3F18A24}"/>
    <cellStyle name="Percent 4 6 7 2 2 2" xfId="38712" xr:uid="{44658DAD-8BB0-4F0A-9609-BA8443A04668}"/>
    <cellStyle name="Percent 4 6 7 2 2 3" xfId="38711" xr:uid="{A92CF0F6-3B2D-4713-9798-02B940EA76D8}"/>
    <cellStyle name="Percent 4 6 7 2 3" xfId="38713" xr:uid="{1ACE0CC9-75F7-481A-B429-9A45575281F7}"/>
    <cellStyle name="Percent 4 6 7 2 3 2" xfId="38714" xr:uid="{01BF1CB1-7326-45AE-89B5-748149E0AFA1}"/>
    <cellStyle name="Percent 4 6 7 2 4" xfId="38715" xr:uid="{6F98F225-8F25-45EB-A3EA-85CA583BC4D9}"/>
    <cellStyle name="Percent 4 6 7 2 5" xfId="38710" xr:uid="{581495C1-F568-4D7B-820E-90B68136EA56}"/>
    <cellStyle name="Percent 4 6 7 3" xfId="13823" xr:uid="{A3A3202D-439A-42A8-9922-53750919CB47}"/>
    <cellStyle name="Percent 4 6 7 3 2" xfId="38717" xr:uid="{2C6A5857-9729-4DF1-A71E-B70097A6EA79}"/>
    <cellStyle name="Percent 4 6 7 3 2 2" xfId="38718" xr:uid="{B293C7C5-E069-431F-B3BC-9047CBBF6CEB}"/>
    <cellStyle name="Percent 4 6 7 3 3" xfId="38719" xr:uid="{9AFF50E4-1440-461A-85D1-A6B90D917B99}"/>
    <cellStyle name="Percent 4 6 7 3 3 2" xfId="38720" xr:uid="{11B01B2A-FEF6-4FFD-A143-D9B135784045}"/>
    <cellStyle name="Percent 4 6 7 3 4" xfId="38721" xr:uid="{F7EE28A6-1A38-4497-ACC2-8EC3E838AF65}"/>
    <cellStyle name="Percent 4 6 7 3 5" xfId="38716" xr:uid="{C307D1A6-06FF-42DA-B280-7B68928CE26F}"/>
    <cellStyle name="Percent 4 6 7 4" xfId="13824" xr:uid="{B146670F-2D86-4C4B-9398-BAFE0D0BA0EF}"/>
    <cellStyle name="Percent 4 6 7 4 2" xfId="38723" xr:uid="{1E479ED7-619C-4FEE-96B9-229B81F4A87E}"/>
    <cellStyle name="Percent 4 6 7 4 2 2" xfId="38724" xr:uid="{A06EFDB5-C504-4BED-AF49-C46FB176F142}"/>
    <cellStyle name="Percent 4 6 7 4 3" xfId="38725" xr:uid="{8508E18B-B303-4ADF-9F7A-7A7E2253ED19}"/>
    <cellStyle name="Percent 4 6 7 4 3 2" xfId="38726" xr:uid="{DFC4DA51-FB82-4159-BA39-083885ADEEBF}"/>
    <cellStyle name="Percent 4 6 7 4 4" xfId="38727" xr:uid="{C0C40C6F-E2F7-41C8-B9E5-C98BD0CD273D}"/>
    <cellStyle name="Percent 4 6 7 4 4 2" xfId="38728" xr:uid="{DAF60CB8-299A-474E-A6B8-E8A856B759A7}"/>
    <cellStyle name="Percent 4 6 7 4 5" xfId="38729" xr:uid="{F6F33378-A679-4152-9AAA-42073B5F9808}"/>
    <cellStyle name="Percent 4 6 7 4 6" xfId="38722" xr:uid="{0F4C2E4A-0C64-4AF2-B4BD-FA6F10534D02}"/>
    <cellStyle name="Percent 4 6 7 5" xfId="13825" xr:uid="{F6F3FEE1-5C43-4C2B-92FA-08A4EC1EB431}"/>
    <cellStyle name="Percent 4 6 7 5 2" xfId="38731" xr:uid="{0D3A4533-9793-4B5A-A108-C34F6D50F017}"/>
    <cellStyle name="Percent 4 6 7 5 2 2" xfId="38732" xr:uid="{778012E4-D99B-41F8-BFE2-F11EEAB33627}"/>
    <cellStyle name="Percent 4 6 7 5 3" xfId="38733" xr:uid="{D30DAD6A-3A63-4484-841B-F300937B7E46}"/>
    <cellStyle name="Percent 4 6 7 5 3 2" xfId="38734" xr:uid="{5959C8BD-8B69-4C56-BF8F-52F40A0A3AA6}"/>
    <cellStyle name="Percent 4 6 7 5 4" xfId="38735" xr:uid="{731631E1-14EB-4B44-A63A-587B98E92E9D}"/>
    <cellStyle name="Percent 4 6 7 5 5" xfId="38730" xr:uid="{C79488F1-775E-4C57-81F3-F3B045A5B163}"/>
    <cellStyle name="Percent 4 6 7 6" xfId="15180" xr:uid="{809723D1-DC2A-4F7C-B5E8-5D4CF8389C67}"/>
    <cellStyle name="Percent 4 6 7 6 2" xfId="38737" xr:uid="{70F419C8-6B94-4FC0-BCD0-4DD4BB3FF68E}"/>
    <cellStyle name="Percent 4 6 7 6 3" xfId="38736" xr:uid="{36B5F904-0141-43BF-89AD-559766C824C5}"/>
    <cellStyle name="Percent 4 6 7 7" xfId="16633" xr:uid="{668512F5-58FC-4629-893C-2D3F854C3FB0}"/>
    <cellStyle name="Percent 4 6 7 7 2" xfId="38739" xr:uid="{6D758701-4306-4F51-B7B4-6B2A1EEC5A0B}"/>
    <cellStyle name="Percent 4 6 7 7 3" xfId="38738" xr:uid="{FB00823B-140B-4104-8054-D6DB4593F5C4}"/>
    <cellStyle name="Percent 4 6 7 8" xfId="12058" xr:uid="{CA8A3C32-98BB-4607-B0BF-91F20F01B13C}"/>
    <cellStyle name="Percent 4 6 7 8 2" xfId="38741" xr:uid="{8286B41A-AACA-4884-98AA-F61A48BE9663}"/>
    <cellStyle name="Percent 4 6 7 8 3" xfId="38740" xr:uid="{3C774607-91D9-485C-A919-882A87324ECC}"/>
    <cellStyle name="Percent 4 6 7 9" xfId="38742" xr:uid="{1F93BDE0-F3E1-40D6-952B-9E8538A805BA}"/>
    <cellStyle name="Percent 4 6 8" xfId="1806" xr:uid="{365D70CE-96AC-4E88-9437-3AB28E103B0A}"/>
    <cellStyle name="Percent 4 6 8 10" xfId="38744" xr:uid="{FFC53750-F1AD-453F-93AB-8852E6A52AEE}"/>
    <cellStyle name="Percent 4 6 8 11" xfId="38743" xr:uid="{7B343206-7A09-4EE2-AFAA-008D89116E32}"/>
    <cellStyle name="Percent 4 6 8 2" xfId="2926" xr:uid="{2492DC19-C34E-4043-8E57-CA9BE4785EEF}"/>
    <cellStyle name="Percent 4 6 8 2 2" xfId="13826" xr:uid="{67040BD2-E2AF-4C00-B213-5B06E928FED2}"/>
    <cellStyle name="Percent 4 6 8 2 2 2" xfId="38747" xr:uid="{7C18D097-1BD2-47C0-85A7-AEE12D54A81E}"/>
    <cellStyle name="Percent 4 6 8 2 2 3" xfId="38746" xr:uid="{7C05ABA0-5162-4FB1-8917-C284856FC945}"/>
    <cellStyle name="Percent 4 6 8 2 3" xfId="38748" xr:uid="{210F950E-7DAE-4D05-982E-E3354CD7E633}"/>
    <cellStyle name="Percent 4 6 8 2 3 2" xfId="38749" xr:uid="{AAAB693E-4599-4212-8B54-BA8F93CAA8E2}"/>
    <cellStyle name="Percent 4 6 8 2 4" xfId="38750" xr:uid="{FC224186-F50B-46ED-B844-24BC5273D16D}"/>
    <cellStyle name="Percent 4 6 8 2 5" xfId="38745" xr:uid="{B57A1A7D-1C77-4C96-88CE-8108E19E35CE}"/>
    <cellStyle name="Percent 4 6 8 3" xfId="13827" xr:uid="{92D597DA-6393-4EC1-B5E7-91A6D58632E0}"/>
    <cellStyle name="Percent 4 6 8 3 2" xfId="38752" xr:uid="{3573E70A-D337-4953-8EAB-96B942086BF1}"/>
    <cellStyle name="Percent 4 6 8 3 2 2" xfId="38753" xr:uid="{4EC89F53-BE65-463C-8513-33A76C454EE4}"/>
    <cellStyle name="Percent 4 6 8 3 3" xfId="38754" xr:uid="{1CD67D7C-F411-404A-A542-B971C293C11B}"/>
    <cellStyle name="Percent 4 6 8 3 3 2" xfId="38755" xr:uid="{624D3535-5B9B-4DFF-878F-6EE366D23D8E}"/>
    <cellStyle name="Percent 4 6 8 3 4" xfId="38756" xr:uid="{5B8BC7F1-1F61-4E1F-B2B4-2DFAA3AB2E66}"/>
    <cellStyle name="Percent 4 6 8 3 5" xfId="38751" xr:uid="{E5CF3DDB-9EA9-44A0-B7ED-15AA116497E1}"/>
    <cellStyle name="Percent 4 6 8 4" xfId="13828" xr:uid="{1ED0965E-C16C-44D0-8C22-05EA2B8B3DE7}"/>
    <cellStyle name="Percent 4 6 8 4 2" xfId="38758" xr:uid="{0BF301B6-683D-4EE5-A6AB-74DCAB11F8A5}"/>
    <cellStyle name="Percent 4 6 8 4 2 2" xfId="38759" xr:uid="{44F1CFF8-39A6-4493-A43F-6763C8BDFFD0}"/>
    <cellStyle name="Percent 4 6 8 4 3" xfId="38760" xr:uid="{C6DB1352-FE79-4B0F-874E-BC8A19A21E58}"/>
    <cellStyle name="Percent 4 6 8 4 3 2" xfId="38761" xr:uid="{169B0491-4AF3-4D27-ABB6-DD0BFCF70A62}"/>
    <cellStyle name="Percent 4 6 8 4 4" xfId="38762" xr:uid="{079E43F1-21D4-4194-ACAD-16541C214454}"/>
    <cellStyle name="Percent 4 6 8 4 4 2" xfId="38763" xr:uid="{ADDAF8E7-BFBF-4527-ABBD-3A6FAD21136A}"/>
    <cellStyle name="Percent 4 6 8 4 5" xfId="38764" xr:uid="{31674970-831D-4AB4-A6DF-034E7F50BC27}"/>
    <cellStyle name="Percent 4 6 8 4 6" xfId="38757" xr:uid="{BE0F73DF-A6EC-4A96-AFB7-0E58374B43B6}"/>
    <cellStyle name="Percent 4 6 8 5" xfId="13829" xr:uid="{CC2C2C44-8327-4B74-BE20-382B23254AC0}"/>
    <cellStyle name="Percent 4 6 8 5 2" xfId="38766" xr:uid="{EDCA210A-5CAB-424C-9D8A-249B4E51F369}"/>
    <cellStyle name="Percent 4 6 8 5 2 2" xfId="38767" xr:uid="{2792E505-0C11-4B93-B643-5D6C774B6763}"/>
    <cellStyle name="Percent 4 6 8 5 3" xfId="38768" xr:uid="{9F40B521-EAFB-4CFE-9D8B-E526118432B4}"/>
    <cellStyle name="Percent 4 6 8 5 3 2" xfId="38769" xr:uid="{876E45F3-8B8A-4CFA-9BA5-8CDD4BE79A60}"/>
    <cellStyle name="Percent 4 6 8 5 4" xfId="38770" xr:uid="{9E6B05CF-7FD4-4F3F-907C-7A8A237A7047}"/>
    <cellStyle name="Percent 4 6 8 5 5" xfId="38765" xr:uid="{CBF21FAC-9F2A-4D34-9534-6B7FA70F51AC}"/>
    <cellStyle name="Percent 4 6 8 6" xfId="15181" xr:uid="{08E321CC-43A1-4E32-8DA5-0D3D8D4A2D4E}"/>
    <cellStyle name="Percent 4 6 8 6 2" xfId="38772" xr:uid="{EA872151-3482-4702-BA33-61A23E7B237D}"/>
    <cellStyle name="Percent 4 6 8 6 3" xfId="38771" xr:uid="{1E86B5EE-B553-44D6-A3FA-39D2E37E4322}"/>
    <cellStyle name="Percent 4 6 8 7" xfId="19488" xr:uid="{CA9D65C2-F39D-4E0A-9234-51F06A9D7C44}"/>
    <cellStyle name="Percent 4 6 8 7 2" xfId="38774" xr:uid="{0FAB86CF-7487-4063-8D17-6B87DD02C5ED}"/>
    <cellStyle name="Percent 4 6 8 7 3" xfId="38773" xr:uid="{ABA1D74E-08CC-4094-89AA-F2577BFD2749}"/>
    <cellStyle name="Percent 4 6 8 8" xfId="12059" xr:uid="{224990DA-708B-4995-BBCC-BA999A6E0111}"/>
    <cellStyle name="Percent 4 6 8 8 2" xfId="38776" xr:uid="{AB867C9D-8BB2-45D3-86C6-56D1BB6BCA9D}"/>
    <cellStyle name="Percent 4 6 8 8 3" xfId="38775" xr:uid="{99FA3D9C-661E-4910-A15B-AACD8DC661A8}"/>
    <cellStyle name="Percent 4 6 8 9" xfId="38777" xr:uid="{C9747664-6BA0-4976-980F-DB9C3E6FFAC0}"/>
    <cellStyle name="Percent 4 6 9" xfId="2919" xr:uid="{B4C62AE3-1092-4318-956C-7EA73E5D77B7}"/>
    <cellStyle name="Percent 4 6 9 2" xfId="13830" xr:uid="{22B00197-A657-47BC-9ACF-76809F80F757}"/>
    <cellStyle name="Percent 4 6 9 2 2" xfId="38780" xr:uid="{0AA57801-1F8D-4340-BC55-77DF2DCECF11}"/>
    <cellStyle name="Percent 4 6 9 2 3" xfId="38779" xr:uid="{B8E15C12-F970-4636-8725-1332EA8660F3}"/>
    <cellStyle name="Percent 4 6 9 3" xfId="38781" xr:uid="{6BD24C25-65BB-4CD1-A987-5BEDAFD946EC}"/>
    <cellStyle name="Percent 4 6 9 3 2" xfId="38782" xr:uid="{02E312A6-9BE3-49B8-A6BC-287C2F14F50D}"/>
    <cellStyle name="Percent 4 6 9 4" xfId="38783" xr:uid="{B61D11DC-B9A0-4428-9FA7-397B6AE15841}"/>
    <cellStyle name="Percent 4 6 9 5" xfId="38784" xr:uid="{50C0ABB2-6C06-4F5B-BFE6-47C2BE7864CF}"/>
    <cellStyle name="Percent 4 6 9 6" xfId="38778" xr:uid="{23301FD6-56BD-4708-9A43-6D19D0FC6A5D}"/>
    <cellStyle name="Percent 4 7" xfId="1807" xr:uid="{50328C50-90B7-4CFA-ADF4-76A1241DD01B}"/>
    <cellStyle name="Percent 4 7 10" xfId="38786" xr:uid="{8EE6BEE3-D9C5-4746-AB66-9F42605A4D8C}"/>
    <cellStyle name="Percent 4 7 11" xfId="38787" xr:uid="{141A3D6E-A6D0-41DC-9866-6EE208FDF1E8}"/>
    <cellStyle name="Percent 4 7 12" xfId="38785" xr:uid="{3F2B5B22-606D-410D-AD97-2431EAFCC4D2}"/>
    <cellStyle name="Percent 4 7 13" xfId="31136" xr:uid="{AA517D12-B0E7-430E-A166-FFE507E5742F}"/>
    <cellStyle name="Percent 4 7 14" xfId="29638" xr:uid="{860431EF-0719-43AE-835F-91C030181A9D}"/>
    <cellStyle name="Percent 4 7 2" xfId="2927" xr:uid="{135FAD40-F0C4-4677-B67B-B2A56E6B80CB}"/>
    <cellStyle name="Percent 4 7 2 2" xfId="13831" xr:uid="{B36FAAD3-67FB-43D7-B1DE-A6035F0F754E}"/>
    <cellStyle name="Percent 4 7 2 2 2" xfId="38790" xr:uid="{2F9EFB29-8027-4DDE-88DE-974BD7E9E271}"/>
    <cellStyle name="Percent 4 7 2 2 3" xfId="38789" xr:uid="{378678D2-E555-4B76-819E-696EDF50F8DE}"/>
    <cellStyle name="Percent 4 7 2 3" xfId="38791" xr:uid="{352B8EA1-FD95-4D12-8438-77A9ECF8DC95}"/>
    <cellStyle name="Percent 4 7 2 3 2" xfId="38792" xr:uid="{C68148E8-10E7-4897-A4A9-939A12C37A06}"/>
    <cellStyle name="Percent 4 7 2 4" xfId="38793" xr:uid="{560AECE0-6CB3-4C60-AAE8-73EAE55CF674}"/>
    <cellStyle name="Percent 4 7 2 5" xfId="38794" xr:uid="{EBFF9C28-D96F-4911-BF15-F80AF3B319C6}"/>
    <cellStyle name="Percent 4 7 2 6" xfId="38788" xr:uid="{14AE94B7-8215-438A-9F5A-DB602ACF319C}"/>
    <cellStyle name="Percent 4 7 3" xfId="13832" xr:uid="{BA98E420-B8FB-451D-A75C-B64E05AC339D}"/>
    <cellStyle name="Percent 4 7 3 2" xfId="38796" xr:uid="{094454E4-7C45-4164-92DF-953894EDCE83}"/>
    <cellStyle name="Percent 4 7 3 2 2" xfId="38797" xr:uid="{AC35AD39-DEEB-4DC6-A00A-F158835C5F49}"/>
    <cellStyle name="Percent 4 7 3 3" xfId="38798" xr:uid="{4104B146-F478-4002-87CC-90EC05513F73}"/>
    <cellStyle name="Percent 4 7 3 3 2" xfId="38799" xr:uid="{EF346C22-3D64-4E51-9B4A-B86124784BB7}"/>
    <cellStyle name="Percent 4 7 3 4" xfId="38800" xr:uid="{3F9B2427-B36F-41A7-A474-C18BC53F2257}"/>
    <cellStyle name="Percent 4 7 3 5" xfId="38795" xr:uid="{4CD7EDC6-35AC-4A99-A1F5-619E38B89071}"/>
    <cellStyle name="Percent 4 7 4" xfId="13833" xr:uid="{D4605E39-910F-4877-B678-31BBF7723C85}"/>
    <cellStyle name="Percent 4 7 4 2" xfId="38802" xr:uid="{2E46279F-1B1D-4CF5-A16B-1CF251C6B3C4}"/>
    <cellStyle name="Percent 4 7 4 2 2" xfId="38803" xr:uid="{3572A879-CD0F-4730-B7AD-0AD9610A9854}"/>
    <cellStyle name="Percent 4 7 4 3" xfId="38804" xr:uid="{2E8F2E96-8E10-48D6-AE7B-881C1951FA94}"/>
    <cellStyle name="Percent 4 7 4 3 2" xfId="38805" xr:uid="{14DC0B12-565F-4F2E-A965-8EF406C0C1F1}"/>
    <cellStyle name="Percent 4 7 4 4" xfId="38806" xr:uid="{A41B4FD6-8579-464C-B4B6-2179DC9BDA7C}"/>
    <cellStyle name="Percent 4 7 4 5" xfId="38801" xr:uid="{2DADC220-0EF3-49ED-AD31-865A192B3990}"/>
    <cellStyle name="Percent 4 7 5" xfId="13834" xr:uid="{A82568C9-7A86-4981-8B5E-677D92FBBB9D}"/>
    <cellStyle name="Percent 4 7 5 2" xfId="38808" xr:uid="{8FFC65EE-C331-4B56-BDE5-DB57BE201948}"/>
    <cellStyle name="Percent 4 7 5 2 2" xfId="38809" xr:uid="{A41D7569-29DD-40F8-96F1-87781CA56F14}"/>
    <cellStyle name="Percent 4 7 5 3" xfId="38810" xr:uid="{60159EFB-955B-466C-B077-D90908F81B38}"/>
    <cellStyle name="Percent 4 7 5 3 2" xfId="38811" xr:uid="{2EB40030-E1A3-4740-806A-842005A0898B}"/>
    <cellStyle name="Percent 4 7 5 4" xfId="38812" xr:uid="{4D246EFC-CC9E-4BF2-BEA3-D3B85CB30981}"/>
    <cellStyle name="Percent 4 7 5 4 2" xfId="38813" xr:uid="{9916C854-6E29-4369-95C9-70DC1BFF22B8}"/>
    <cellStyle name="Percent 4 7 5 5" xfId="38814" xr:uid="{EBA582DE-D6F1-4033-BBD1-0BAD3B834552}"/>
    <cellStyle name="Percent 4 7 5 6" xfId="38807" xr:uid="{F8EA87C7-8C6F-42BF-8423-5AC1B7316A57}"/>
    <cellStyle name="Percent 4 7 6" xfId="13835" xr:uid="{D1D1F9F8-2347-49FF-9428-0927BA624D9E}"/>
    <cellStyle name="Percent 4 7 6 2" xfId="38816" xr:uid="{EF26E8CF-0FB7-41C4-A5A5-EE3256320ACC}"/>
    <cellStyle name="Percent 4 7 6 2 2" xfId="38817" xr:uid="{8CCF24C4-1B7A-42F1-8D71-CB483A2390F2}"/>
    <cellStyle name="Percent 4 7 6 3" xfId="38818" xr:uid="{DEEC7AFB-07FD-4A5F-A93B-C1A61AE3082E}"/>
    <cellStyle name="Percent 4 7 6 3 2" xfId="38819" xr:uid="{57BE7A14-AA7E-4DB4-9F39-7EC9389DFD3C}"/>
    <cellStyle name="Percent 4 7 6 4" xfId="38820" xr:uid="{E0BD4B0A-6045-4B7D-8259-816D11638F1F}"/>
    <cellStyle name="Percent 4 7 6 5" xfId="38815" xr:uid="{198A246B-6026-4168-8860-E1AC9165F328}"/>
    <cellStyle name="Percent 4 7 7" xfId="15182" xr:uid="{0C4A41A9-F0CE-43F1-921E-921BD3203953}"/>
    <cellStyle name="Percent 4 7 7 2" xfId="38822" xr:uid="{7BCCC70B-A4EF-4F5C-B2EA-2B76DF283C05}"/>
    <cellStyle name="Percent 4 7 7 3" xfId="38821" xr:uid="{94708590-7700-4606-9EF5-F8199B6D5A0C}"/>
    <cellStyle name="Percent 4 7 8" xfId="15634" xr:uid="{F28B72C3-917F-4F59-B2F9-3D312E8736AA}"/>
    <cellStyle name="Percent 4 7 8 2" xfId="38824" xr:uid="{FB3DEBAD-EF6B-4F6B-B8A9-1FB645253BEB}"/>
    <cellStyle name="Percent 4 7 8 3" xfId="38823" xr:uid="{E277457E-AA9C-41E9-B558-A908D3AA3240}"/>
    <cellStyle name="Percent 4 7 9" xfId="12060" xr:uid="{0E562C84-5C30-4409-A9D6-01D7B0CBA8A9}"/>
    <cellStyle name="Percent 4 7 9 2" xfId="38826" xr:uid="{BA336AB3-948B-4D63-9E7D-D78EF90154CC}"/>
    <cellStyle name="Percent 4 7 9 3" xfId="38825" xr:uid="{6F5F844B-3FA0-40E4-9730-D6F35EB76A53}"/>
    <cellStyle name="Percent 4 8" xfId="1808" xr:uid="{A99664C9-7C44-411C-92B6-8B3DB68C1F5D}"/>
    <cellStyle name="Percent 4 8 10" xfId="38828" xr:uid="{EE0FB468-1FF2-458E-B8F5-48C1653F6B20}"/>
    <cellStyle name="Percent 4 8 11" xfId="38829" xr:uid="{E7403BA9-EEE4-40A0-89BD-0F797CCF0CEB}"/>
    <cellStyle name="Percent 4 8 12" xfId="38827" xr:uid="{B0216509-7DF3-4A1C-8A1B-C2EB4FCE11CC}"/>
    <cellStyle name="Percent 4 8 2" xfId="2928" xr:uid="{A40F3BCB-873E-4CD3-86A5-0A4F7A2FD46C}"/>
    <cellStyle name="Percent 4 8 2 2" xfId="13836" xr:uid="{F9463209-EAF1-4582-A41D-D7E386ECD5D6}"/>
    <cellStyle name="Percent 4 8 2 2 2" xfId="38832" xr:uid="{7BCAF557-2810-4030-9A01-829624C66AB0}"/>
    <cellStyle name="Percent 4 8 2 2 3" xfId="38831" xr:uid="{64EEE7FD-5A1C-48F6-913A-FC9F388D8D27}"/>
    <cellStyle name="Percent 4 8 2 3" xfId="38833" xr:uid="{87736B3B-E0D9-4E62-B2CB-2B4B850E970B}"/>
    <cellStyle name="Percent 4 8 2 3 2" xfId="38834" xr:uid="{9301E950-E66B-4EAB-A86B-F405BD5123D1}"/>
    <cellStyle name="Percent 4 8 2 4" xfId="38835" xr:uid="{80D4EC4A-6340-4DA6-BCB0-EED0F10C60F0}"/>
    <cellStyle name="Percent 4 8 2 5" xfId="38836" xr:uid="{83BEBCCF-49E5-4F83-9B8A-BE4FB47D9D44}"/>
    <cellStyle name="Percent 4 8 2 6" xfId="38830" xr:uid="{BBEE31C2-AEFD-44CD-A7AC-1D21B4938DD9}"/>
    <cellStyle name="Percent 4 8 3" xfId="13837" xr:uid="{F89BA341-594D-47C0-8D50-08A96D79A313}"/>
    <cellStyle name="Percent 4 8 3 2" xfId="38838" xr:uid="{01BC4F94-BF6A-489C-9EB0-7C28AAF516A6}"/>
    <cellStyle name="Percent 4 8 3 2 2" xfId="38839" xr:uid="{DB7BED09-ED98-4009-8DAC-1CD1CE5355B7}"/>
    <cellStyle name="Percent 4 8 3 3" xfId="38840" xr:uid="{757B2A2E-7407-4A17-A41D-4CC27AE1D500}"/>
    <cellStyle name="Percent 4 8 3 3 2" xfId="38841" xr:uid="{3862B0D6-3688-469B-92E4-EC248E9086A2}"/>
    <cellStyle name="Percent 4 8 3 4" xfId="38842" xr:uid="{F817C832-D0D0-40D7-86E5-2E4405CB9740}"/>
    <cellStyle name="Percent 4 8 3 5" xfId="38837" xr:uid="{22E8C29A-A60F-416E-99E8-736944284737}"/>
    <cellStyle name="Percent 4 8 4" xfId="13838" xr:uid="{30B1A70B-F1B3-4359-A7DC-14F712C4CA42}"/>
    <cellStyle name="Percent 4 8 4 2" xfId="38844" xr:uid="{C21BA3B3-0C87-4B4F-B49D-60ADA6DAB026}"/>
    <cellStyle name="Percent 4 8 4 2 2" xfId="38845" xr:uid="{56EA24DA-0ABA-4220-954F-B3201DDC44E2}"/>
    <cellStyle name="Percent 4 8 4 3" xfId="38846" xr:uid="{BE918E74-BC25-43A0-9713-833862B659FD}"/>
    <cellStyle name="Percent 4 8 4 3 2" xfId="38847" xr:uid="{AA81D518-F738-4F5E-8F18-63D770D4C8BF}"/>
    <cellStyle name="Percent 4 8 4 4" xfId="38848" xr:uid="{9F08508E-D2E5-4B7E-8E38-EC5AFF38A8C9}"/>
    <cellStyle name="Percent 4 8 4 5" xfId="38843" xr:uid="{77B82AE8-5AB1-4084-8ADB-3F44BF0B3D11}"/>
    <cellStyle name="Percent 4 8 5" xfId="13839" xr:uid="{0D2DF4B2-7906-4D3B-BBDA-5F6C9F40E64F}"/>
    <cellStyle name="Percent 4 8 5 2" xfId="38850" xr:uid="{25583E01-31D7-4344-9E5B-B8B7D09D1646}"/>
    <cellStyle name="Percent 4 8 5 2 2" xfId="38851" xr:uid="{204FFE9B-BDF4-4369-BEC8-F689883813FA}"/>
    <cellStyle name="Percent 4 8 5 3" xfId="38852" xr:uid="{5B06675A-D64C-48B6-B2AA-DAB535D6E6F8}"/>
    <cellStyle name="Percent 4 8 5 3 2" xfId="38853" xr:uid="{29E57D16-32B9-49B9-91A5-E940C465EC27}"/>
    <cellStyle name="Percent 4 8 5 4" xfId="38854" xr:uid="{1A6945A8-174F-48F0-B42A-B7E0ED811CDE}"/>
    <cellStyle name="Percent 4 8 5 4 2" xfId="38855" xr:uid="{CC30F7B1-4FC7-4257-85C2-F8575D17C776}"/>
    <cellStyle name="Percent 4 8 5 5" xfId="38856" xr:uid="{9B277793-6B24-4BF4-A69D-E8EC3D6932F5}"/>
    <cellStyle name="Percent 4 8 5 6" xfId="38849" xr:uid="{D85E404F-8223-48A7-8038-B9F651458BAF}"/>
    <cellStyle name="Percent 4 8 6" xfId="13840" xr:uid="{437CA023-55B1-44E0-A6B9-B4FBB16C9838}"/>
    <cellStyle name="Percent 4 8 6 2" xfId="38858" xr:uid="{76D77C83-7D45-48F8-AD43-5C1F23E1D25D}"/>
    <cellStyle name="Percent 4 8 6 2 2" xfId="38859" xr:uid="{728D3FF6-EB93-49B3-9D86-64F35C969067}"/>
    <cellStyle name="Percent 4 8 6 3" xfId="38860" xr:uid="{2FDC0F81-7DCE-4397-84F0-49EE6EE23CD7}"/>
    <cellStyle name="Percent 4 8 6 3 2" xfId="38861" xr:uid="{57A93D94-E56A-4EA7-81E3-78FC299EA5C4}"/>
    <cellStyle name="Percent 4 8 6 4" xfId="38862" xr:uid="{768A4E56-07D6-42F7-9C29-B6F05DF822D6}"/>
    <cellStyle name="Percent 4 8 6 5" xfId="38857" xr:uid="{C8BF88F3-5513-4021-95CE-E902B87D4D93}"/>
    <cellStyle name="Percent 4 8 7" xfId="15183" xr:uid="{8D83AC69-1ED3-45B8-813D-233ABDA31559}"/>
    <cellStyle name="Percent 4 8 7 2" xfId="38864" xr:uid="{85A8F309-EF6C-42F3-A95A-63812E947963}"/>
    <cellStyle name="Percent 4 8 7 3" xfId="38863" xr:uid="{B392A536-854A-4378-AFDA-5238A10844A5}"/>
    <cellStyle name="Percent 4 8 8" xfId="19569" xr:uid="{2AD85F4C-35AD-4F6E-B895-3AF4F6444C9B}"/>
    <cellStyle name="Percent 4 8 8 2" xfId="38866" xr:uid="{4E415A26-F74A-43B9-B5D2-80A03636B6DE}"/>
    <cellStyle name="Percent 4 8 8 3" xfId="38865" xr:uid="{CB87408E-F00C-4EE4-B29A-F589AE47BA32}"/>
    <cellStyle name="Percent 4 8 9" xfId="12061" xr:uid="{4525E4D9-E183-4890-B20C-2DB3C0A537BA}"/>
    <cellStyle name="Percent 4 8 9 2" xfId="38868" xr:uid="{DAAEE113-803D-465B-98CF-0C815E77CA11}"/>
    <cellStyle name="Percent 4 8 9 3" xfId="38867" xr:uid="{9AFE8765-D5A1-4786-B069-B90C845B8F08}"/>
    <cellStyle name="Percent 4 9" xfId="1809" xr:uid="{57FFD31D-EC91-45E3-80D9-F73FFE8FA88A}"/>
    <cellStyle name="Percent 4 9 10" xfId="38870" xr:uid="{78C359AC-F701-49D0-8B92-BD2787627AEB}"/>
    <cellStyle name="Percent 4 9 11" xfId="38871" xr:uid="{B39B09DC-8A91-4B01-B3D3-5B06DAAC4D67}"/>
    <cellStyle name="Percent 4 9 12" xfId="38869" xr:uid="{6DF5D608-0D75-4F18-A5AB-FCF9DD13F938}"/>
    <cellStyle name="Percent 4 9 2" xfId="2929" xr:uid="{3A359E77-A601-4A0A-BA5C-0CCF218BA557}"/>
    <cellStyle name="Percent 4 9 2 2" xfId="13841" xr:uid="{DCAC2DD3-5491-4FF0-9960-57814907F4CC}"/>
    <cellStyle name="Percent 4 9 2 2 2" xfId="38874" xr:uid="{0E15E450-3154-4D29-87B7-4AE15083D3D1}"/>
    <cellStyle name="Percent 4 9 2 2 3" xfId="38873" xr:uid="{A6530F40-B744-451F-8481-21304A7073A3}"/>
    <cellStyle name="Percent 4 9 2 3" xfId="38875" xr:uid="{75DE0367-871D-491F-AB67-1CC0AF5B0910}"/>
    <cellStyle name="Percent 4 9 2 3 2" xfId="38876" xr:uid="{2D2A2A12-19F6-438F-9DC7-5E01A490AA5B}"/>
    <cellStyle name="Percent 4 9 2 4" xfId="38877" xr:uid="{A02961D7-1F98-46C0-A767-421F8C759DE8}"/>
    <cellStyle name="Percent 4 9 2 5" xfId="38878" xr:uid="{0A8856D8-0FEF-4DAC-A7EC-D470D9015CC4}"/>
    <cellStyle name="Percent 4 9 2 6" xfId="38872" xr:uid="{025669C4-F987-4171-8689-C285C7A1ECD7}"/>
    <cellStyle name="Percent 4 9 3" xfId="13842" xr:uid="{8476C04D-8DEE-4725-9226-3B2DD41E0C15}"/>
    <cellStyle name="Percent 4 9 3 2" xfId="38880" xr:uid="{3300D459-907F-4682-ABD8-2CC8453EF9F1}"/>
    <cellStyle name="Percent 4 9 3 2 2" xfId="38881" xr:uid="{FCD433CC-02CA-4543-BD4E-6E2FC197EB0F}"/>
    <cellStyle name="Percent 4 9 3 3" xfId="38882" xr:uid="{6B850A33-1DBC-4C44-BA64-E4DD7E40AD2E}"/>
    <cellStyle name="Percent 4 9 3 3 2" xfId="38883" xr:uid="{8F6CE66B-A7F6-4882-947E-FC9A9C7B1ABA}"/>
    <cellStyle name="Percent 4 9 3 4" xfId="38884" xr:uid="{4D0F175B-AA30-48B4-9710-17809957A0E9}"/>
    <cellStyle name="Percent 4 9 3 5" xfId="38879" xr:uid="{127C05CD-C15E-4033-847F-E0157C297D5C}"/>
    <cellStyle name="Percent 4 9 4" xfId="13843" xr:uid="{56F8B199-BF68-4915-9E78-A1BFA2A8884B}"/>
    <cellStyle name="Percent 4 9 4 2" xfId="38886" xr:uid="{3F80E781-6A22-4F32-A579-5208BA76F919}"/>
    <cellStyle name="Percent 4 9 4 2 2" xfId="38887" xr:uid="{817D2A39-F1E6-43A2-91F2-69EB09EC47E3}"/>
    <cellStyle name="Percent 4 9 4 3" xfId="38888" xr:uid="{A1AF1EA5-5438-470F-8559-93DCA7918D73}"/>
    <cellStyle name="Percent 4 9 4 3 2" xfId="38889" xr:uid="{69B5B641-C303-4459-B42B-5334DEBDA985}"/>
    <cellStyle name="Percent 4 9 4 4" xfId="38890" xr:uid="{2BCA4065-4AE4-4918-9161-7F94C96344C2}"/>
    <cellStyle name="Percent 4 9 4 5" xfId="38885" xr:uid="{E63F13FA-5377-4EC3-9C67-1C1553C79775}"/>
    <cellStyle name="Percent 4 9 5" xfId="13844" xr:uid="{7302669C-292D-4200-B02A-9FA52D7995E3}"/>
    <cellStyle name="Percent 4 9 5 2" xfId="38892" xr:uid="{9DA579B9-60DF-4FBD-8C23-8CECA74E2D06}"/>
    <cellStyle name="Percent 4 9 5 2 2" xfId="38893" xr:uid="{149042AC-26AC-4485-91F8-76B6EDA389B7}"/>
    <cellStyle name="Percent 4 9 5 3" xfId="38894" xr:uid="{A7B6B56E-68CC-4CA9-996B-F4422FCEB084}"/>
    <cellStyle name="Percent 4 9 5 3 2" xfId="38895" xr:uid="{81DFC222-80DF-4BA5-8C63-141C5CCB9A56}"/>
    <cellStyle name="Percent 4 9 5 4" xfId="38896" xr:uid="{2C5418D2-A5F8-401D-AE39-BD8AC2F8520E}"/>
    <cellStyle name="Percent 4 9 5 4 2" xfId="38897" xr:uid="{6B2FDBB4-A705-49A8-8D0D-589E136E32EE}"/>
    <cellStyle name="Percent 4 9 5 5" xfId="38898" xr:uid="{627464C6-E8C0-4908-8B4E-4FEEC5FF966B}"/>
    <cellStyle name="Percent 4 9 5 6" xfId="38891" xr:uid="{6C74688B-ADC8-487E-8A76-1700013A1591}"/>
    <cellStyle name="Percent 4 9 6" xfId="13845" xr:uid="{87096D87-DB97-4ECE-9779-5AC77DC0CE67}"/>
    <cellStyle name="Percent 4 9 6 2" xfId="38900" xr:uid="{2D854A29-FDFA-4377-A4BF-D5BE844D2725}"/>
    <cellStyle name="Percent 4 9 6 2 2" xfId="38901" xr:uid="{F57515E8-CC12-4BA5-A09F-7E03DEF460A2}"/>
    <cellStyle name="Percent 4 9 6 3" xfId="38902" xr:uid="{96C463A2-5122-4C0A-983A-F5244F0E2B85}"/>
    <cellStyle name="Percent 4 9 6 3 2" xfId="38903" xr:uid="{6A9F3A71-EEC9-4439-B701-8CB236A16EC8}"/>
    <cellStyle name="Percent 4 9 6 4" xfId="38904" xr:uid="{A688D046-868A-4BC1-9B0B-5AB89B07CB4E}"/>
    <cellStyle name="Percent 4 9 6 5" xfId="38899" xr:uid="{6E69E9E8-6331-4266-BD26-3C0DAE0651EA}"/>
    <cellStyle name="Percent 4 9 7" xfId="15184" xr:uid="{4F4CCC0E-502F-4D92-A625-E42B4B26649E}"/>
    <cellStyle name="Percent 4 9 7 2" xfId="38906" xr:uid="{C546033C-454A-4A03-A675-A3C510620B40}"/>
    <cellStyle name="Percent 4 9 7 3" xfId="38905" xr:uid="{32D1C0DC-2005-4CFB-84F1-12A100BA059E}"/>
    <cellStyle name="Percent 4 9 8" xfId="15543" xr:uid="{B9892156-E224-4392-A62F-204B75B5A9E2}"/>
    <cellStyle name="Percent 4 9 8 2" xfId="38908" xr:uid="{7E4F59D9-E8BF-4B6E-A8AA-C21165FB6BC7}"/>
    <cellStyle name="Percent 4 9 8 3" xfId="38907" xr:uid="{B577C0B7-09C8-433E-9588-E9C664281735}"/>
    <cellStyle name="Percent 4 9 9" xfId="12062" xr:uid="{D8445DAC-4DA8-4111-9468-8299CC012CF6}"/>
    <cellStyle name="Percent 4 9 9 2" xfId="38910" xr:uid="{5970C99F-9561-4B5C-9067-963349C1F823}"/>
    <cellStyle name="Percent 4 9 9 3" xfId="38909" xr:uid="{A03A7E3B-D649-41E8-B04C-62021A0D743E}"/>
    <cellStyle name="Percent 5" xfId="207" xr:uid="{05B251FF-6D8D-4309-982A-2F907751831C}"/>
    <cellStyle name="Percent 5 10" xfId="1810" xr:uid="{B4AA27DC-B8C6-48B2-B61E-36C65539E5E0}"/>
    <cellStyle name="Percent 5 10 2" xfId="15186" xr:uid="{83D8F65A-5E18-4CB8-9676-9B103253F556}"/>
    <cellStyle name="Percent 5 10 2 2" xfId="38914" xr:uid="{3CD1AD03-B9E2-46B6-9A42-F3CBCBD0EE5F}"/>
    <cellStyle name="Percent 5 10 2 3" xfId="38913" xr:uid="{D5219F66-F418-4896-AC9A-BD1B976803B9}"/>
    <cellStyle name="Percent 5 10 3" xfId="19072" xr:uid="{B9BA4FF1-BA15-4DCC-B222-91FE0F451B71}"/>
    <cellStyle name="Percent 5 10 3 2" xfId="38916" xr:uid="{C370B1EE-91F7-4A41-BC4A-33FE16193DCC}"/>
    <cellStyle name="Percent 5 10 3 3" xfId="38915" xr:uid="{94C5A9B7-100B-4B2C-9CFD-4202A58C842A}"/>
    <cellStyle name="Percent 5 10 4" xfId="12064" xr:uid="{7E34B5B2-EF15-44A5-9337-DDEBD2896CBC}"/>
    <cellStyle name="Percent 5 10 4 2" xfId="38917" xr:uid="{763C2FC8-2026-4EBC-A20E-0F799E8A8789}"/>
    <cellStyle name="Percent 5 10 5" xfId="38918" xr:uid="{4EBD4C4E-6A1A-4E61-98D6-3DBF36706BF4}"/>
    <cellStyle name="Percent 5 10 6" xfId="38912" xr:uid="{9F850AAA-DEF2-40CB-B446-4801FA06A0B8}"/>
    <cellStyle name="Percent 5 11" xfId="7879" xr:uid="{08614FD1-D18F-4AAB-855D-FAF1751FEF56}"/>
    <cellStyle name="Percent 5 11 2" xfId="8099" xr:uid="{4D53C73A-EE18-4166-9CCB-68084E1F2E37}"/>
    <cellStyle name="Percent 5 11 2 2" xfId="8517" xr:uid="{4446ACA7-47D0-41E3-916D-EBCE4E5FA975}"/>
    <cellStyle name="Percent 5 11 2 2 2" xfId="10379" xr:uid="{E208E377-7032-4C18-BD79-9983F3099D9C}"/>
    <cellStyle name="Percent 5 11 2 2 2 2" xfId="18607" xr:uid="{E065C4D9-45EE-44D6-88AC-F9247EFED9AA}"/>
    <cellStyle name="Percent 5 11 2 2 2 2 2" xfId="25119" xr:uid="{7D64A5A6-746C-4EAE-B2B5-88935C402C24}"/>
    <cellStyle name="Percent 5 11 2 2 2 3" xfId="22284" xr:uid="{724DC475-551B-4BD0-9817-E367206BEB5A}"/>
    <cellStyle name="Percent 5 11 2 2 3" xfId="17197" xr:uid="{1B41B739-BD4A-41D3-B068-A4B12F306FDF}"/>
    <cellStyle name="Percent 5 11 2 2 3 2" xfId="23854" xr:uid="{70F72384-D478-4850-9C87-7C4257E8C407}"/>
    <cellStyle name="Percent 5 11 2 2 4" xfId="20722" xr:uid="{C67A89E1-894A-4218-85D8-BC1B3DEEC927}"/>
    <cellStyle name="Percent 5 11 2 2 5" xfId="38921" xr:uid="{BFF2C82A-606E-433E-9767-285A73DA340B}"/>
    <cellStyle name="Percent 5 11 2 3" xfId="9546" xr:uid="{92C04383-A552-40C2-BCBF-60D7363CE551}"/>
    <cellStyle name="Percent 5 11 2 3 2" xfId="10813" xr:uid="{05C7A21E-44B4-4417-9AAD-FE4F9818A68A}"/>
    <cellStyle name="Percent 5 11 2 3 2 2" xfId="19041" xr:uid="{6C67E0AC-22BD-4C13-A7C9-4EE27185BEB3}"/>
    <cellStyle name="Percent 5 11 2 3 2 2 2" xfId="25553" xr:uid="{84582BB6-8998-43BA-92E9-11CAA3207576}"/>
    <cellStyle name="Percent 5 11 2 3 2 3" xfId="22718" xr:uid="{B892406A-4C89-432A-9A80-3065E4D0A2CD}"/>
    <cellStyle name="Percent 5 11 2 3 3" xfId="17775" xr:uid="{814FC491-4146-4415-A558-F6B4DF13307D}"/>
    <cellStyle name="Percent 5 11 2 3 3 2" xfId="24297" xr:uid="{88CC3A90-2A46-45B1-B05F-9441FBA26E4F}"/>
    <cellStyle name="Percent 5 11 2 3 4" xfId="21462" xr:uid="{F76DDD1B-9FD2-4B13-BE22-81EA22BF616F}"/>
    <cellStyle name="Percent 5 11 2 4" xfId="9961" xr:uid="{D21BAB37-4C83-4ECB-AE08-F0BDF2511181}"/>
    <cellStyle name="Percent 5 11 2 4 2" xfId="18189" xr:uid="{31AC039C-D8D3-40AB-AFF5-699BC902A1E5}"/>
    <cellStyle name="Percent 5 11 2 4 2 2" xfId="24701" xr:uid="{32632C95-22DD-4473-B95C-A1F3337EB9A6}"/>
    <cellStyle name="Percent 5 11 2 4 3" xfId="21866" xr:uid="{1EFF375F-7D40-4B0A-A1A5-07A2461F1385}"/>
    <cellStyle name="Percent 5 11 2 5" xfId="16820" xr:uid="{4630AF67-527B-419A-A8FF-8DAB7DA2A070}"/>
    <cellStyle name="Percent 5 11 2 5 2" xfId="23481" xr:uid="{1245E5C0-4495-4F9B-B505-01FA103BD07A}"/>
    <cellStyle name="Percent 5 11 2 6" xfId="17317" xr:uid="{34580D1E-DE0C-4D78-8ED4-11F221DBA301}"/>
    <cellStyle name="Percent 5 11 2 7" xfId="12066" xr:uid="{549FB508-0132-4ED7-BD62-26045C54CEA4}"/>
    <cellStyle name="Percent 5 11 2 8" xfId="20304" xr:uid="{050A9BE7-A736-45E3-9016-4EBE1C36F62D}"/>
    <cellStyle name="Percent 5 11 2 9" xfId="38920" xr:uid="{C3AB3231-EF30-4DD8-9E04-D1A319E76FA0}"/>
    <cellStyle name="Percent 5 11 3" xfId="8308" xr:uid="{26E89AF5-0226-44FC-93B4-8A20BC3BCDA2}"/>
    <cellStyle name="Percent 5 11 3 2" xfId="10170" xr:uid="{B3A799D8-7E90-4947-9DCD-FCE175A4122A}"/>
    <cellStyle name="Percent 5 11 3 2 2" xfId="18398" xr:uid="{4C100B34-C787-4CBB-A493-7122DE824CDA}"/>
    <cellStyle name="Percent 5 11 3 2 2 2" xfId="24910" xr:uid="{EF4DBB20-8EA2-4CDC-BA5B-40FE7F80D38D}"/>
    <cellStyle name="Percent 5 11 3 2 3" xfId="22075" xr:uid="{0F771D76-60C3-4D65-8A0D-B18723FE7C96}"/>
    <cellStyle name="Percent 5 11 3 2 4" xfId="38923" xr:uid="{710C7DF9-E88B-4F7E-9911-BB5897ED8FB4}"/>
    <cellStyle name="Percent 5 11 3 3" xfId="15187" xr:uid="{DABDA002-B5EE-4348-B9C9-573A59703E4E}"/>
    <cellStyle name="Percent 5 11 3 3 2" xfId="23206" xr:uid="{1627807E-E027-4672-AB07-FE31FFCBB2F0}"/>
    <cellStyle name="Percent 5 11 3 4" xfId="20513" xr:uid="{AD70DE88-81D4-41C1-983C-496DFAA528B1}"/>
    <cellStyle name="Percent 5 11 3 5" xfId="38922" xr:uid="{9D5C1044-C381-401A-BBB7-D4904B4EBDF7}"/>
    <cellStyle name="Percent 5 11 4" xfId="9545" xr:uid="{1CF3DB10-0856-49BD-BA3F-C57466BF791A}"/>
    <cellStyle name="Percent 5 11 4 2" xfId="10812" xr:uid="{8C465C2D-1A90-4810-8396-35EE719E0D34}"/>
    <cellStyle name="Percent 5 11 4 2 2" xfId="19040" xr:uid="{1CC812CD-47B4-46C0-AB81-DFF8BA2A2E60}"/>
    <cellStyle name="Percent 5 11 4 2 2 2" xfId="25552" xr:uid="{1FFD0B73-24DC-47C2-B103-975A30BFB135}"/>
    <cellStyle name="Percent 5 11 4 2 3" xfId="22717" xr:uid="{23A44308-CFAC-4F20-9EEE-6620BED7256D}"/>
    <cellStyle name="Percent 5 11 4 3" xfId="17774" xr:uid="{726A7B6C-8A18-492D-AC86-D4CB0F3AE38F}"/>
    <cellStyle name="Percent 5 11 4 3 2" xfId="24296" xr:uid="{492A2A92-6255-40CD-BF22-D7022CAE7D0C}"/>
    <cellStyle name="Percent 5 11 4 4" xfId="21461" xr:uid="{11F167CB-F2B9-4E00-ADC7-59487B3B7B9E}"/>
    <cellStyle name="Percent 5 11 4 5" xfId="38924" xr:uid="{9E22FFBB-A571-4E5F-A8BD-146728C08D28}"/>
    <cellStyle name="Percent 5 11 5" xfId="9752" xr:uid="{6FB5E644-9013-461E-BD12-34C8DF7628C7}"/>
    <cellStyle name="Percent 5 11 5 2" xfId="17980" xr:uid="{C94C5B13-988F-4F07-920F-DB86A0006863}"/>
    <cellStyle name="Percent 5 11 5 2 2" xfId="24492" xr:uid="{D5ED3AAB-DFF0-4427-80AB-B5DFEA0EC00D}"/>
    <cellStyle name="Percent 5 11 5 3" xfId="21657" xr:uid="{4156C92E-B513-4DD5-9CA0-3EF342A68315}"/>
    <cellStyle name="Percent 5 11 5 4" xfId="38925" xr:uid="{8D54AAF7-2B39-45E6-85F2-FB9CE90862A7}"/>
    <cellStyle name="Percent 5 11 6" xfId="19588" xr:uid="{123C1701-3261-4FEB-8F98-5BB4FF0765AF}"/>
    <cellStyle name="Percent 5 11 6 2" xfId="38919" xr:uid="{8B9B60A4-050C-4D9B-9377-D02BC39BE59A}"/>
    <cellStyle name="Percent 5 11 7" xfId="12065" xr:uid="{5303AC30-1DBD-48CB-A682-B1CB9CB9388C}"/>
    <cellStyle name="Percent 5 11 8" xfId="20095" xr:uid="{E039F49A-9FA9-43A0-8877-1AB5CD16D630}"/>
    <cellStyle name="Percent 5 12" xfId="13846" xr:uid="{C4A7258D-9A8B-4D48-8881-2FE7000DA2F2}"/>
    <cellStyle name="Percent 5 12 2" xfId="38927" xr:uid="{3C00E563-B212-40CD-8424-3689D483D739}"/>
    <cellStyle name="Percent 5 12 2 2" xfId="38928" xr:uid="{C7195F8E-BCCA-4338-B99A-F77EA37B42E5}"/>
    <cellStyle name="Percent 5 12 3" xfId="38929" xr:uid="{8E83AC38-B62D-48E4-AF52-A0C38399E95F}"/>
    <cellStyle name="Percent 5 12 3 2" xfId="38930" xr:uid="{58844C63-DD39-4E20-B148-C25AC45B4B76}"/>
    <cellStyle name="Percent 5 12 4" xfId="38931" xr:uid="{8DB21E5F-3939-413D-A16F-F4940EF9386B}"/>
    <cellStyle name="Percent 5 12 5" xfId="38926" xr:uid="{FB114DFB-6B37-4B4F-AE42-A35A0EDF7177}"/>
    <cellStyle name="Percent 5 13" xfId="13847" xr:uid="{BCB7533A-EA24-49F3-88A9-858E95C5F6D8}"/>
    <cellStyle name="Percent 5 13 2" xfId="38933" xr:uid="{AE2580D2-D2E8-464E-990A-5A3E8E37C696}"/>
    <cellStyle name="Percent 5 13 2 2" xfId="38934" xr:uid="{BF78C9CA-0A8C-46C8-A6E7-2516CC4910AA}"/>
    <cellStyle name="Percent 5 13 3" xfId="38935" xr:uid="{727FBAAD-80F3-4FD1-BA0F-4AF008E0A8BE}"/>
    <cellStyle name="Percent 5 13 3 2" xfId="38936" xr:uid="{A86F2CF5-C950-4D6A-A4FE-E267E9399C36}"/>
    <cellStyle name="Percent 5 13 4" xfId="38937" xr:uid="{C4D7FCE3-811E-41F0-A47D-8577A4A5C1B0}"/>
    <cellStyle name="Percent 5 13 4 2" xfId="38938" xr:uid="{6ABA0A7D-4A70-40BD-B0C2-6744547CEFE0}"/>
    <cellStyle name="Percent 5 13 5" xfId="38939" xr:uid="{EBA464A3-5B1F-4DB1-AEB8-6E22BE53A4B5}"/>
    <cellStyle name="Percent 5 13 6" xfId="38932" xr:uid="{96ADA088-80FB-40B5-8BE1-075BA4DB401C}"/>
    <cellStyle name="Percent 5 14" xfId="13848" xr:uid="{C209399D-AC5E-480C-9C79-EA6C25A1BF79}"/>
    <cellStyle name="Percent 5 14 2" xfId="38941" xr:uid="{1DC9FD94-BFC5-43FF-BB79-EF796F29C4C0}"/>
    <cellStyle name="Percent 5 14 2 2" xfId="38942" xr:uid="{F9DBC4C8-F64F-4D1C-88BB-4A37646950F1}"/>
    <cellStyle name="Percent 5 14 3" xfId="38943" xr:uid="{348157A1-BECD-4403-9263-EAAE8F55D1E9}"/>
    <cellStyle name="Percent 5 14 3 2" xfId="38944" xr:uid="{E92170A6-84EC-494A-96E8-FEAEDB9D9ABA}"/>
    <cellStyle name="Percent 5 14 4" xfId="38945" xr:uid="{13DADFFB-68B7-4A8C-AB6E-1F3D788E3DB6}"/>
    <cellStyle name="Percent 5 14 5" xfId="38940" xr:uid="{CE7AB979-91A5-4EDC-A88D-96340B0B7FB5}"/>
    <cellStyle name="Percent 5 15" xfId="15185" xr:uid="{00A78442-B4DF-4325-B167-FF3C54BAB424}"/>
    <cellStyle name="Percent 5 15 2" xfId="38947" xr:uid="{531E966B-9AC5-4AE8-8ABA-6294F8BC06EE}"/>
    <cellStyle name="Percent 5 15 3" xfId="38946" xr:uid="{1838CB6A-7A11-44E2-B483-5CADB80E2615}"/>
    <cellStyle name="Percent 5 16" xfId="15748" xr:uid="{BA29DE16-8C07-4B6E-896F-06E7621703A3}"/>
    <cellStyle name="Percent 5 16 2" xfId="38949" xr:uid="{3649D7CC-2597-4987-9E6B-323CB3EA3E84}"/>
    <cellStyle name="Percent 5 16 3" xfId="38948" xr:uid="{E8569DC4-D7AC-40BD-81D4-76AD0126DB88}"/>
    <cellStyle name="Percent 5 17" xfId="12063" xr:uid="{BF33E95E-F217-449E-8A65-232A617FB523}"/>
    <cellStyle name="Percent 5 17 2" xfId="38951" xr:uid="{EF317763-9B7C-46CF-BA0F-07D9A51FAC9D}"/>
    <cellStyle name="Percent 5 17 3" xfId="38950" xr:uid="{B51E496C-CB90-411F-91DB-A1798836B879}"/>
    <cellStyle name="Percent 5 18" xfId="38952" xr:uid="{FF204101-C991-4FDA-9793-5D878E064936}"/>
    <cellStyle name="Percent 5 19" xfId="38953" xr:uid="{01FEC36D-B9B0-44CC-B94C-5F689D8F5504}"/>
    <cellStyle name="Percent 5 2" xfId="208" xr:uid="{8E9CD654-AC71-47D4-811A-577DE62A8907}"/>
    <cellStyle name="Percent 5 2 10" xfId="38955" xr:uid="{5CF6F23A-6589-4CB5-AD1B-11E6D1355B90}"/>
    <cellStyle name="Percent 5 2 11" xfId="38954" xr:uid="{E6B85769-BC12-45A8-834C-67FEF1361C83}"/>
    <cellStyle name="Percent 5 2 12" xfId="29703" xr:uid="{73F79C2A-4F88-43B4-93C1-A5669C5FB77E}"/>
    <cellStyle name="Percent 5 2 2" xfId="2931" xr:uid="{8FDF5AAC-B19B-415D-B189-77991481A295}"/>
    <cellStyle name="Percent 5 2 2 2" xfId="13849" xr:uid="{A7B4EF2A-B768-4ABF-A667-A8D875F1EC60}"/>
    <cellStyle name="Percent 5 2 2 2 2" xfId="38958" xr:uid="{1ACFACD4-26B3-433C-BB23-B7B823DB8832}"/>
    <cellStyle name="Percent 5 2 2 2 3" xfId="38957" xr:uid="{EB5D69FF-3495-43B9-B5D6-6BC357F1366A}"/>
    <cellStyle name="Percent 5 2 2 3" xfId="38959" xr:uid="{8A98EDD4-19F2-45A7-917F-875DB66CF10B}"/>
    <cellStyle name="Percent 5 2 2 3 2" xfId="38960" xr:uid="{80805752-8E64-468A-A45F-8DD11D4A7FFA}"/>
    <cellStyle name="Percent 5 2 2 4" xfId="38961" xr:uid="{4896A24D-BE60-4C4A-B430-17BC11844FE1}"/>
    <cellStyle name="Percent 5 2 2 5" xfId="38962" xr:uid="{52F8B080-4EC8-4057-A4D4-E01279050F81}"/>
    <cellStyle name="Percent 5 2 2 6" xfId="38956" xr:uid="{CB6C15FC-E86C-45E2-A9F3-0DC991DC2B8C}"/>
    <cellStyle name="Percent 5 2 3" xfId="1811" xr:uid="{019FE1C2-452F-492F-846F-2EB380AB929C}"/>
    <cellStyle name="Percent 5 2 3 2" xfId="13850" xr:uid="{1912DC41-0830-40C9-A409-2925E9D8AE77}"/>
    <cellStyle name="Percent 5 2 3 2 2" xfId="38965" xr:uid="{8C63097F-8E85-41A2-8FFF-2C34157623A3}"/>
    <cellStyle name="Percent 5 2 3 2 3" xfId="38964" xr:uid="{6A0CD311-3DEA-4823-B928-D6CA98A11B4A}"/>
    <cellStyle name="Percent 5 2 3 3" xfId="38966" xr:uid="{A546BC38-7D72-4C45-9CB3-89288BC89EF8}"/>
    <cellStyle name="Percent 5 2 3 3 2" xfId="38967" xr:uid="{0B3F62F7-3686-4DE7-B2DC-40E4EE0D50B9}"/>
    <cellStyle name="Percent 5 2 3 4" xfId="38968" xr:uid="{E3B76C7F-74E4-4F3A-89B4-93B1F33EB09D}"/>
    <cellStyle name="Percent 5 2 3 5" xfId="38963" xr:uid="{AC035241-B8C8-4DB4-8E60-0AB5451E9882}"/>
    <cellStyle name="Percent 5 2 4" xfId="13851" xr:uid="{CF205C79-3E28-4B7C-AA57-6DB11B1B7E64}"/>
    <cellStyle name="Percent 5 2 4 2" xfId="38970" xr:uid="{F16AFB57-B45E-4076-8432-F436EC98BCD0}"/>
    <cellStyle name="Percent 5 2 4 2 2" xfId="38971" xr:uid="{90853971-E738-4CA5-9636-728AD039A977}"/>
    <cellStyle name="Percent 5 2 4 3" xfId="38972" xr:uid="{6CE382CC-56BE-449C-B96E-53E593ABE20B}"/>
    <cellStyle name="Percent 5 2 4 3 2" xfId="38973" xr:uid="{80DC7C7A-0526-45E6-9245-61FD73802D8B}"/>
    <cellStyle name="Percent 5 2 4 4" xfId="38974" xr:uid="{FB819DD8-378F-449A-923B-39E75713BF53}"/>
    <cellStyle name="Percent 5 2 4 4 2" xfId="38975" xr:uid="{76DC5A99-D773-4C32-A8CE-7AA82F1C7EF3}"/>
    <cellStyle name="Percent 5 2 4 5" xfId="38976" xr:uid="{21D9B327-00C2-40E4-A1FA-7C674CA5DA2C}"/>
    <cellStyle name="Percent 5 2 4 6" xfId="38969" xr:uid="{3E88D5A7-6BA0-4395-A8FE-3F2871690361}"/>
    <cellStyle name="Percent 5 2 5" xfId="13852" xr:uid="{57D0814B-43B4-476E-A3B9-2F031FD50C7E}"/>
    <cellStyle name="Percent 5 2 5 2" xfId="38978" xr:uid="{2C895257-96D2-4852-BA3A-739216B4F1B6}"/>
    <cellStyle name="Percent 5 2 5 2 2" xfId="38979" xr:uid="{3FB0BE01-F0DF-4AD5-9354-1A075B2842E7}"/>
    <cellStyle name="Percent 5 2 5 3" xfId="38980" xr:uid="{D7135575-D324-43AE-85C0-6F01420309D3}"/>
    <cellStyle name="Percent 5 2 5 3 2" xfId="38981" xr:uid="{D56FE75E-BBA2-4724-AF2A-084762C66D12}"/>
    <cellStyle name="Percent 5 2 5 4" xfId="38982" xr:uid="{4F6C9AFD-2FDE-455D-AEB8-4E0CC28E7908}"/>
    <cellStyle name="Percent 5 2 5 5" xfId="38977" xr:uid="{22F81C49-85C1-4800-A502-B8F4E9B0354B}"/>
    <cellStyle name="Percent 5 2 6" xfId="15188" xr:uid="{8E4B1EE7-5617-43B1-8D98-E3A393FF79FD}"/>
    <cellStyle name="Percent 5 2 6 2" xfId="38984" xr:uid="{D0A94D80-D0EE-4A8B-8763-E9FB9047A1E0}"/>
    <cellStyle name="Percent 5 2 6 3" xfId="38983" xr:uid="{CCEA4DA9-D942-4A74-AE34-074A61E375E3}"/>
    <cellStyle name="Percent 5 2 7" xfId="15536" xr:uid="{D8E8C027-4133-4F5A-BBA6-CC211B14D9CD}"/>
    <cellStyle name="Percent 5 2 7 2" xfId="38986" xr:uid="{54F99C79-1465-4BE1-8F67-F2D0E0F292E1}"/>
    <cellStyle name="Percent 5 2 7 3" xfId="38985" xr:uid="{AE3F9EEE-94C5-4EEB-92C0-B5815019DDB9}"/>
    <cellStyle name="Percent 5 2 8" xfId="12067" xr:uid="{F05A69EA-E4D6-4B44-9BF4-4459F8EFA554}"/>
    <cellStyle name="Percent 5 2 8 2" xfId="38988" xr:uid="{CD9F7643-C087-4563-B70B-DF272E89C0D7}"/>
    <cellStyle name="Percent 5 2 8 3" xfId="38987" xr:uid="{639EFFE9-9E48-42E5-B018-106FF5D49745}"/>
    <cellStyle name="Percent 5 2 9" xfId="38989" xr:uid="{2643C4FB-F085-4FE5-B330-7FCE5A459E9E}"/>
    <cellStyle name="Percent 5 20" xfId="38911" xr:uid="{22EDABC1-A98D-46CC-81D5-5AC04CD5FB90}"/>
    <cellStyle name="Percent 5 21" xfId="29702" xr:uid="{807E0D2A-AE69-4BC1-93BC-4DE5B313AAAE}"/>
    <cellStyle name="Percent 5 3" xfId="1812" xr:uid="{49BAD671-DE7F-4F02-A030-2303F8068DB9}"/>
    <cellStyle name="Percent 5 3 10" xfId="38991" xr:uid="{0108943E-FC72-4696-B5C2-EF60D8E9B613}"/>
    <cellStyle name="Percent 5 3 11" xfId="38992" xr:uid="{B80ABCC4-62FC-4945-B7D5-81AC2172F37C}"/>
    <cellStyle name="Percent 5 3 12" xfId="38990" xr:uid="{4E123C6A-D4FA-4625-811E-0D26163C0262}"/>
    <cellStyle name="Percent 5 3 2" xfId="2932" xr:uid="{22F14CC6-15C3-4111-8D66-024740595514}"/>
    <cellStyle name="Percent 5 3 2 10" xfId="38994" xr:uid="{E6D0088F-EA5E-4F99-AC40-88A1E9837FE3}"/>
    <cellStyle name="Percent 5 3 2 11" xfId="38993" xr:uid="{A2E799B1-CC40-4044-8476-AC21CD38468A}"/>
    <cellStyle name="Percent 5 3 2 2" xfId="13853" xr:uid="{38F5E145-BFF8-4BD0-9C32-5CD3DB560570}"/>
    <cellStyle name="Percent 5 3 2 2 2" xfId="38996" xr:uid="{80BB8A9C-E641-4A79-9C95-3ED33F5E7CC5}"/>
    <cellStyle name="Percent 5 3 2 2 2 2" xfId="38997" xr:uid="{29C6BF06-4AD5-4BE5-BF4F-D69F64A9F719}"/>
    <cellStyle name="Percent 5 3 2 2 3" xfId="38998" xr:uid="{4E9E7330-A400-4BE5-85EF-D8C3E1E90F2A}"/>
    <cellStyle name="Percent 5 3 2 2 3 2" xfId="38999" xr:uid="{98404FBD-5C46-468E-9583-FE73EC0D2CD5}"/>
    <cellStyle name="Percent 5 3 2 2 4" xfId="39000" xr:uid="{9F20063D-2615-4167-983D-4CB2BFD20EFC}"/>
    <cellStyle name="Percent 5 3 2 2 5" xfId="39001" xr:uid="{3E5B3899-0050-4FE3-B97D-A8FD657FE10C}"/>
    <cellStyle name="Percent 5 3 2 2 6" xfId="38995" xr:uid="{C1479AFC-CFFD-45C1-A601-AAD6F28369BF}"/>
    <cellStyle name="Percent 5 3 2 3" xfId="13854" xr:uid="{F8C9419A-655A-4B3B-B502-CEAF31B72A0F}"/>
    <cellStyle name="Percent 5 3 2 3 2" xfId="39003" xr:uid="{DEDA16D3-E56B-4E4B-BC4F-3C8B12A2B51F}"/>
    <cellStyle name="Percent 5 3 2 3 2 2" xfId="39004" xr:uid="{4E6F5625-E5FA-418C-AFE4-AEBF2EBC162F}"/>
    <cellStyle name="Percent 5 3 2 3 3" xfId="39005" xr:uid="{AD60F8B2-634B-498A-8383-EDF782F13848}"/>
    <cellStyle name="Percent 5 3 2 3 3 2" xfId="39006" xr:uid="{3DD482E2-1260-4FEF-A236-CE81825E8700}"/>
    <cellStyle name="Percent 5 3 2 3 4" xfId="39007" xr:uid="{38520500-FFD7-4FBC-A320-40FAF32BCF33}"/>
    <cellStyle name="Percent 5 3 2 3 5" xfId="39002" xr:uid="{16A9764C-9288-4DB0-8E98-3631D08BDD61}"/>
    <cellStyle name="Percent 5 3 2 4" xfId="13855" xr:uid="{64FEBEED-B802-4C55-8538-E4D22DDA35D4}"/>
    <cellStyle name="Percent 5 3 2 4 2" xfId="39009" xr:uid="{FBDFAF7A-70AF-4F97-ABF2-C62EC511C2D9}"/>
    <cellStyle name="Percent 5 3 2 4 2 2" xfId="39010" xr:uid="{77C0F145-107B-4451-90B1-813D54291144}"/>
    <cellStyle name="Percent 5 3 2 4 3" xfId="39011" xr:uid="{A4C770F5-1772-4CB6-9D28-B5EED6040B5B}"/>
    <cellStyle name="Percent 5 3 2 4 3 2" xfId="39012" xr:uid="{380292A4-EAB5-429E-A3CF-507C29C54950}"/>
    <cellStyle name="Percent 5 3 2 4 4" xfId="39013" xr:uid="{EDA3E569-A1CB-49E8-853F-5FD6DBC06385}"/>
    <cellStyle name="Percent 5 3 2 4 4 2" xfId="39014" xr:uid="{23BB5498-A6EC-4BDA-BD0C-937BF8C2BCB4}"/>
    <cellStyle name="Percent 5 3 2 4 5" xfId="39015" xr:uid="{9FE34FFF-1ED5-4BFE-8DBE-48F914AFF125}"/>
    <cellStyle name="Percent 5 3 2 4 6" xfId="39008" xr:uid="{30DBA007-58A6-4CDE-A251-2BFD2F0FB2E9}"/>
    <cellStyle name="Percent 5 3 2 5" xfId="13856" xr:uid="{D727372E-B9CA-410C-80F9-6B9522EE7BD6}"/>
    <cellStyle name="Percent 5 3 2 5 2" xfId="39017" xr:uid="{DF27D960-B618-4409-8AAC-6C55CAB5D146}"/>
    <cellStyle name="Percent 5 3 2 5 2 2" xfId="39018" xr:uid="{B32FD60E-F506-4E60-AD58-5858574EAF4B}"/>
    <cellStyle name="Percent 5 3 2 5 3" xfId="39019" xr:uid="{15AA3BFB-7F16-4E9E-A2E6-B0EDA70C1E7C}"/>
    <cellStyle name="Percent 5 3 2 5 3 2" xfId="39020" xr:uid="{A8F3EEBE-9CBE-4AB9-BCED-AD7732ADC21A}"/>
    <cellStyle name="Percent 5 3 2 5 4" xfId="39021" xr:uid="{88161EA1-CB6D-48E0-A36C-1478CA7FD685}"/>
    <cellStyle name="Percent 5 3 2 5 5" xfId="39016" xr:uid="{EE9A9CAA-3E15-431D-A52B-A6890AA4D43D}"/>
    <cellStyle name="Percent 5 3 2 6" xfId="15981" xr:uid="{B154CCB8-AA3A-4745-96A7-BC45F7E55D1B}"/>
    <cellStyle name="Percent 5 3 2 6 2" xfId="39023" xr:uid="{400E96A6-0E78-43B2-B1A1-F09F7E184DA2}"/>
    <cellStyle name="Percent 5 3 2 6 3" xfId="39022" xr:uid="{D431DA9A-3184-46C3-B5E7-8A8B43109D14}"/>
    <cellStyle name="Percent 5 3 2 7" xfId="19450" xr:uid="{88337395-CEAE-4405-ABD8-DED368A3A8FF}"/>
    <cellStyle name="Percent 5 3 2 7 2" xfId="39025" xr:uid="{666FF43A-6C26-44E5-A14A-3517651E6C73}"/>
    <cellStyle name="Percent 5 3 2 7 3" xfId="39024" xr:uid="{A497C7A1-E834-4078-B161-14F34D86C89E}"/>
    <cellStyle name="Percent 5 3 2 8" xfId="12069" xr:uid="{09D864B6-4D30-41D8-A4A1-8B954D7C544A}"/>
    <cellStyle name="Percent 5 3 2 8 2" xfId="39027" xr:uid="{B148C0F0-F5F7-47B5-B1BB-5DCDE41C06AD}"/>
    <cellStyle name="Percent 5 3 2 8 3" xfId="39026" xr:uid="{B048EFE0-A9EB-4AF0-9F60-234EA9CE2D90}"/>
    <cellStyle name="Percent 5 3 2 9" xfId="7041" xr:uid="{7329C16E-B3A9-42ED-9E82-7EDD101377F5}"/>
    <cellStyle name="Percent 5 3 2 9 2" xfId="39028" xr:uid="{3AED0389-39A8-4018-B43A-3832E350BC87}"/>
    <cellStyle name="Percent 5 3 3" xfId="13857" xr:uid="{1C95228E-2EFC-42B7-B5CE-C4F6E4D5E9F8}"/>
    <cellStyle name="Percent 5 3 3 2" xfId="39030" xr:uid="{0329636A-A6BC-4D22-B34F-E7D801BB8707}"/>
    <cellStyle name="Percent 5 3 3 2 2" xfId="39031" xr:uid="{4FFB46C3-BD1F-4EE8-BA3D-2481852B2783}"/>
    <cellStyle name="Percent 5 3 3 3" xfId="39032" xr:uid="{E1E9C26C-DF83-48FB-8AB2-D2CF85CB3189}"/>
    <cellStyle name="Percent 5 3 3 3 2" xfId="39033" xr:uid="{49AF6B0D-BF67-492F-B425-87D60F6CB321}"/>
    <cellStyle name="Percent 5 3 3 4" xfId="39034" xr:uid="{95350823-82D5-4625-9A37-161F8B5ADC60}"/>
    <cellStyle name="Percent 5 3 3 5" xfId="39035" xr:uid="{41853736-8DE2-4970-B411-9C0CB9D911C6}"/>
    <cellStyle name="Percent 5 3 3 6" xfId="39029" xr:uid="{E401BF37-EAB3-4A4C-8501-3368975B213F}"/>
    <cellStyle name="Percent 5 3 4" xfId="13858" xr:uid="{32D650C3-49E1-4B1D-9358-7EA208474BED}"/>
    <cellStyle name="Percent 5 3 4 2" xfId="39037" xr:uid="{8AB9AA1A-81D9-472F-B496-DCC8AA0C178B}"/>
    <cellStyle name="Percent 5 3 4 2 2" xfId="39038" xr:uid="{499B572A-2CBA-4DEF-9A04-8D1A6C2DD6AC}"/>
    <cellStyle name="Percent 5 3 4 3" xfId="39039" xr:uid="{1C0B34CD-3A7B-4F78-8452-77248C4876A2}"/>
    <cellStyle name="Percent 5 3 4 3 2" xfId="39040" xr:uid="{E8559CF1-970A-4E2F-BF13-F83B3BA49CE7}"/>
    <cellStyle name="Percent 5 3 4 4" xfId="39041" xr:uid="{9ABCDE9B-50A2-44D4-AB60-9F0525CC0618}"/>
    <cellStyle name="Percent 5 3 4 5" xfId="39036" xr:uid="{CBD972B9-22BB-4A90-851F-95AE1A6EA836}"/>
    <cellStyle name="Percent 5 3 5" xfId="13859" xr:uid="{8F10A255-B903-49D3-B37F-D137E259FEE7}"/>
    <cellStyle name="Percent 5 3 5 2" xfId="39043" xr:uid="{A47C19E0-2ACE-4363-B064-6F039492746C}"/>
    <cellStyle name="Percent 5 3 5 2 2" xfId="39044" xr:uid="{7CD37C7D-018A-45B6-96AE-5F73260BDD61}"/>
    <cellStyle name="Percent 5 3 5 3" xfId="39045" xr:uid="{C5303916-E155-4C3C-9007-838B1190529E}"/>
    <cellStyle name="Percent 5 3 5 3 2" xfId="39046" xr:uid="{089C991F-A366-485F-B14D-85450A1BC9B0}"/>
    <cellStyle name="Percent 5 3 5 4" xfId="39047" xr:uid="{0EEC77D9-312A-4503-8844-8EC2376C9533}"/>
    <cellStyle name="Percent 5 3 5 4 2" xfId="39048" xr:uid="{D17F04FE-8B27-4E4F-B1B5-637674D6881B}"/>
    <cellStyle name="Percent 5 3 5 5" xfId="39049" xr:uid="{B892191A-1C4E-40B4-8E88-766BB155A182}"/>
    <cellStyle name="Percent 5 3 5 6" xfId="39042" xr:uid="{9AF73F49-DEC2-498C-AF49-42F03F29FE0B}"/>
    <cellStyle name="Percent 5 3 6" xfId="13860" xr:uid="{6F06B7F3-A890-4C86-811C-DC66A4E98EF0}"/>
    <cellStyle name="Percent 5 3 6 2" xfId="39051" xr:uid="{4CED3AE7-6D7E-4C05-8529-12D8A5A1AD30}"/>
    <cellStyle name="Percent 5 3 6 2 2" xfId="39052" xr:uid="{56F426DF-25B1-41BA-9536-73006E0FD5B5}"/>
    <cellStyle name="Percent 5 3 6 3" xfId="39053" xr:uid="{F2535C63-D43E-4F2C-B5F5-90F9A1270418}"/>
    <cellStyle name="Percent 5 3 6 3 2" xfId="39054" xr:uid="{8F6538C4-2438-4425-A552-F904B5CD7003}"/>
    <cellStyle name="Percent 5 3 6 4" xfId="39055" xr:uid="{E1031464-A0CA-466F-A5A0-40AC49EEE2F0}"/>
    <cellStyle name="Percent 5 3 6 5" xfId="39050" xr:uid="{EA13B62A-BF71-4E1D-A387-634BADCF3B25}"/>
    <cellStyle name="Percent 5 3 7" xfId="15189" xr:uid="{5965B7D5-D951-4E77-8DC7-76F797EDB26E}"/>
    <cellStyle name="Percent 5 3 7 2" xfId="39057" xr:uid="{60036EF4-67FD-46F7-8A71-8E936FCEDD85}"/>
    <cellStyle name="Percent 5 3 7 3" xfId="39056" xr:uid="{678733FE-5679-4C48-91AA-2E43C1C03CCB}"/>
    <cellStyle name="Percent 5 3 8" xfId="15330" xr:uid="{B3516AA7-FB73-4512-8CAC-A3E799DE40EA}"/>
    <cellStyle name="Percent 5 3 8 2" xfId="39059" xr:uid="{F27E2874-1FB7-4C78-BE44-93E37D45C89F}"/>
    <cellStyle name="Percent 5 3 8 3" xfId="39058" xr:uid="{E98A71C3-AA40-43CF-814C-98B484417E66}"/>
    <cellStyle name="Percent 5 3 9" xfId="12068" xr:uid="{D26A83DB-A0B4-40CE-8114-43FCE2404BFC}"/>
    <cellStyle name="Percent 5 3 9 2" xfId="39061" xr:uid="{F0EA6593-5E6F-43C4-B0EC-196519C30811}"/>
    <cellStyle name="Percent 5 3 9 3" xfId="39060" xr:uid="{8B1921D9-77AF-4DD7-A9A9-36AA03BEF580}"/>
    <cellStyle name="Percent 5 4" xfId="1813" xr:uid="{A58DD7E2-2A34-4B37-865A-8B97B7EF9CAE}"/>
    <cellStyle name="Percent 5 4 10" xfId="39063" xr:uid="{F644E918-A886-457E-B176-790FEF729C7F}"/>
    <cellStyle name="Percent 5 4 11" xfId="39062" xr:uid="{7ED24F62-1F0F-45F2-8677-43F690A096FF}"/>
    <cellStyle name="Percent 5 4 2" xfId="2933" xr:uid="{78DFFFB4-7D25-4D0B-B236-450BD522E056}"/>
    <cellStyle name="Percent 5 4 2 2" xfId="15982" xr:uid="{09B4C9D0-32E9-4463-907F-6CC0F99B9AA5}"/>
    <cellStyle name="Percent 5 4 2 2 2" xfId="39066" xr:uid="{08A6EDD9-EA87-4010-A1FE-AEC1A87527B3}"/>
    <cellStyle name="Percent 5 4 2 2 3" xfId="39065" xr:uid="{3BC1210A-8F87-4945-A4DE-FE4DA087BFD2}"/>
    <cellStyle name="Percent 5 4 2 3" xfId="15700" xr:uid="{C562D276-5593-4B9A-9467-9D0C63C8B48D}"/>
    <cellStyle name="Percent 5 4 2 3 2" xfId="39068" xr:uid="{A0A8F38C-62DB-401A-8427-DB735F25D10F}"/>
    <cellStyle name="Percent 5 4 2 3 3" xfId="39067" xr:uid="{802770AF-2951-480B-A4CA-C7398FBBF038}"/>
    <cellStyle name="Percent 5 4 2 4" xfId="12071" xr:uid="{39E06F01-B264-48ED-9156-45317395FCDC}"/>
    <cellStyle name="Percent 5 4 2 4 2" xfId="39069" xr:uid="{36A93274-FCFF-4F93-AD8F-8A0F651BA570}"/>
    <cellStyle name="Percent 5 4 2 5" xfId="39064" xr:uid="{1726F27E-35D0-4FF7-8082-E1ACD103EB68}"/>
    <cellStyle name="Percent 5 4 3" xfId="13861" xr:uid="{F0D44131-257A-4DE3-924B-47B5C5B38193}"/>
    <cellStyle name="Percent 5 4 3 2" xfId="39071" xr:uid="{0BFFD397-3699-43FA-80B0-6C247AA7B60D}"/>
    <cellStyle name="Percent 5 4 3 2 2" xfId="39072" xr:uid="{F7AFF113-905D-46B5-B2AA-5F80595615AB}"/>
    <cellStyle name="Percent 5 4 3 3" xfId="39073" xr:uid="{68F33453-0DFB-4365-9DDE-BF718E0E2518}"/>
    <cellStyle name="Percent 5 4 3 3 2" xfId="39074" xr:uid="{E428B739-363A-4DE0-8076-BCA7E4C48A19}"/>
    <cellStyle name="Percent 5 4 3 4" xfId="39075" xr:uid="{12967901-C10D-4F4C-881E-01948283A857}"/>
    <cellStyle name="Percent 5 4 3 5" xfId="39070" xr:uid="{BEF42EFE-FD83-4595-8504-968F1CEFE9A4}"/>
    <cellStyle name="Percent 5 4 4" xfId="13862" xr:uid="{D828DA1E-CA1F-4808-936E-1D722DBFCDD6}"/>
    <cellStyle name="Percent 5 4 4 2" xfId="39077" xr:uid="{69E819E1-D2C7-4ACB-A048-00DBEBA4B51C}"/>
    <cellStyle name="Percent 5 4 4 2 2" xfId="39078" xr:uid="{FA126DB3-E8E0-47FE-B462-231460A4F28F}"/>
    <cellStyle name="Percent 5 4 4 3" xfId="39079" xr:uid="{E70DE74B-5D00-4FC6-B47B-32CFB159D72B}"/>
    <cellStyle name="Percent 5 4 4 3 2" xfId="39080" xr:uid="{948A222D-F17E-4E53-B6C2-626BEEEB33C0}"/>
    <cellStyle name="Percent 5 4 4 4" xfId="39081" xr:uid="{AD4948D7-225C-4995-80EC-02BFB057EE44}"/>
    <cellStyle name="Percent 5 4 4 4 2" xfId="39082" xr:uid="{33B158E1-08C4-4C87-903B-2F194271E696}"/>
    <cellStyle name="Percent 5 4 4 5" xfId="39083" xr:uid="{F0DDA4FF-1B9F-4B81-96E3-66F93B42F71B}"/>
    <cellStyle name="Percent 5 4 4 6" xfId="39076" xr:uid="{C68E48A2-2929-4528-9127-C8C4778E353D}"/>
    <cellStyle name="Percent 5 4 5" xfId="13863" xr:uid="{31B0A169-2E09-4E8B-A7D8-5B9249C8B970}"/>
    <cellStyle name="Percent 5 4 5 2" xfId="39085" xr:uid="{E851AD1C-5F5D-4278-8BBB-9EE0184E3114}"/>
    <cellStyle name="Percent 5 4 5 2 2" xfId="39086" xr:uid="{BDDFD8EC-F424-4721-8BB3-963AEDE9353E}"/>
    <cellStyle name="Percent 5 4 5 3" xfId="39087" xr:uid="{4829D78E-BA1C-4F52-BB1E-425973C3D740}"/>
    <cellStyle name="Percent 5 4 5 3 2" xfId="39088" xr:uid="{85FCCD01-509B-4BB2-B201-207DB068DB3E}"/>
    <cellStyle name="Percent 5 4 5 4" xfId="39089" xr:uid="{FA02A31C-51C2-4A64-8804-7D4E7122F6ED}"/>
    <cellStyle name="Percent 5 4 5 5" xfId="39084" xr:uid="{E235E61D-2EFD-4771-BBA3-A3CFE0AC548D}"/>
    <cellStyle name="Percent 5 4 6" xfId="15190" xr:uid="{DD026291-B1DC-4724-A12F-3BC468179980}"/>
    <cellStyle name="Percent 5 4 6 2" xfId="39091" xr:uid="{BB32B899-F9B8-4495-85CF-4A68409C3BC2}"/>
    <cellStyle name="Percent 5 4 6 3" xfId="39090" xr:uid="{D90AE6D0-4D3B-490F-9DAD-74BD16301D23}"/>
    <cellStyle name="Percent 5 4 7" xfId="19204" xr:uid="{D4BBCE15-62AC-47B1-8CC8-B572DC3A8DF2}"/>
    <cellStyle name="Percent 5 4 7 2" xfId="39093" xr:uid="{865C9BC4-ACC7-4723-936A-5245C946944C}"/>
    <cellStyle name="Percent 5 4 7 3" xfId="39092" xr:uid="{6CDD5656-B8B6-4AB5-94B9-D911DA8E1648}"/>
    <cellStyle name="Percent 5 4 8" xfId="12070" xr:uid="{6170CC65-2E95-4926-A4B3-60F998B032DE}"/>
    <cellStyle name="Percent 5 4 8 2" xfId="39095" xr:uid="{03663063-6B32-45F5-8209-A6BC6577C15E}"/>
    <cellStyle name="Percent 5 4 8 3" xfId="39094" xr:uid="{E7AC13FD-9BDF-4743-9E3D-51FCF0687ECD}"/>
    <cellStyle name="Percent 5 4 9" xfId="39096" xr:uid="{38BD98BD-9D6F-4F2B-A60E-F44CDE4EAC9E}"/>
    <cellStyle name="Percent 5 5" xfId="1814" xr:uid="{A251B007-8685-4E58-99B1-7E73B815D1FB}"/>
    <cellStyle name="Percent 5 5 10" xfId="7040" xr:uid="{34C5FF04-8A3E-488E-8512-BF3BE256BEF1}"/>
    <cellStyle name="Percent 5 5 10 2" xfId="39098" xr:uid="{2A380661-4BA6-4559-9490-0EB2456A0289}"/>
    <cellStyle name="Percent 5 5 11" xfId="39097" xr:uid="{1F4931C7-578B-4CC7-BE79-4843D2FC7B8D}"/>
    <cellStyle name="Percent 5 5 2" xfId="2934" xr:uid="{8162A6BD-8B46-4DAB-9DAE-478B1DB8C077}"/>
    <cellStyle name="Percent 5 5 2 2" xfId="16753" xr:uid="{33169874-9596-4EF8-A1D8-30A7E6EC733C}"/>
    <cellStyle name="Percent 5 5 2 2 2" xfId="39101" xr:uid="{F3C4A22B-F210-4B71-A1B8-2638254486AE}"/>
    <cellStyle name="Percent 5 5 2 2 3" xfId="39100" xr:uid="{0627B98C-9E44-4915-BD07-17CDA044767D}"/>
    <cellStyle name="Percent 5 5 2 3" xfId="17222" xr:uid="{6DE5CF2A-CA1E-47D8-83A2-2AF049D3CD0D}"/>
    <cellStyle name="Percent 5 5 2 3 2" xfId="39103" xr:uid="{E1993501-0DA7-4495-B210-1945CB2824AC}"/>
    <cellStyle name="Percent 5 5 2 3 3" xfId="39102" xr:uid="{5FD113BE-C190-4FFB-896D-1B775DF02CCB}"/>
    <cellStyle name="Percent 5 5 2 4" xfId="12073" xr:uid="{AE0AB258-DC34-4C04-AB76-735DD5A73232}"/>
    <cellStyle name="Percent 5 5 2 4 2" xfId="39104" xr:uid="{B5602B99-3029-455F-B494-F909DFD57F52}"/>
    <cellStyle name="Percent 5 5 2 5" xfId="39099" xr:uid="{06233E5C-B774-4F48-9BFA-E6A6E59982C6}"/>
    <cellStyle name="Percent 5 5 3" xfId="9547" xr:uid="{219902A8-4536-4687-9280-D6AE581821B9}"/>
    <cellStyle name="Percent 5 5 3 2" xfId="17776" xr:uid="{85486ECE-0DC3-4B78-BA25-A8F629277B51}"/>
    <cellStyle name="Percent 5 5 3 2 2" xfId="39107" xr:uid="{CFEA3E5D-BDF7-4E9F-A8A3-DCA34554E1D0}"/>
    <cellStyle name="Percent 5 5 3 2 3" xfId="39106" xr:uid="{F140BBFF-5C2E-426B-A9D0-DB9FA3AC5B6A}"/>
    <cellStyle name="Percent 5 5 3 3" xfId="15506" xr:uid="{1EE197D4-1A4D-459B-880A-DA74C71FAF4B}"/>
    <cellStyle name="Percent 5 5 3 3 2" xfId="39109" xr:uid="{09E5523B-1499-4169-892D-CAF31A1FF6EC}"/>
    <cellStyle name="Percent 5 5 3 3 3" xfId="39108" xr:uid="{7FE06E60-393B-45F7-A9CC-240E022D5238}"/>
    <cellStyle name="Percent 5 5 3 4" xfId="12074" xr:uid="{1A8C9865-F3E4-4D9D-AB9D-F0CDB29DA1E4}"/>
    <cellStyle name="Percent 5 5 3 4 2" xfId="39110" xr:uid="{AFCA40B0-9DD4-4F8A-87BE-7A6D11D002A4}"/>
    <cellStyle name="Percent 5 5 3 5" xfId="39105" xr:uid="{6030B49A-917A-47E4-BB12-A38FBD481DF6}"/>
    <cellStyle name="Percent 5 5 4" xfId="13864" xr:uid="{F79ED344-03F8-4A01-9E3B-EFC34B66BB26}"/>
    <cellStyle name="Percent 5 5 4 2" xfId="39112" xr:uid="{8F29F281-AD0D-47F4-AC24-B91BA979E729}"/>
    <cellStyle name="Percent 5 5 4 2 2" xfId="39113" xr:uid="{664E0568-99D3-493E-98C8-E9356D6A86A9}"/>
    <cellStyle name="Percent 5 5 4 3" xfId="39114" xr:uid="{15488C53-103B-4A44-93E5-0597E5BFB0AF}"/>
    <cellStyle name="Percent 5 5 4 3 2" xfId="39115" xr:uid="{5AEA4D6A-5CD1-4214-A568-36EA54CCB9AB}"/>
    <cellStyle name="Percent 5 5 4 4" xfId="39116" xr:uid="{7BE7C23B-7689-44BB-9DA7-3E766C5F4543}"/>
    <cellStyle name="Percent 5 5 4 4 2" xfId="39117" xr:uid="{24C9C46F-4EE6-4AF8-964D-730293C3148B}"/>
    <cellStyle name="Percent 5 5 4 5" xfId="39118" xr:uid="{D36D3AC8-C97F-46F1-BA52-C80CADA34EA0}"/>
    <cellStyle name="Percent 5 5 4 6" xfId="39111" xr:uid="{DD759EAA-995D-4138-99F1-D71E18FCCD20}"/>
    <cellStyle name="Percent 5 5 5" xfId="13865" xr:uid="{486E11EB-55EB-463A-9680-8DAFDB621CCB}"/>
    <cellStyle name="Percent 5 5 5 2" xfId="39120" xr:uid="{959BC3BE-A2C1-4CB8-AC21-889CC58DF4A6}"/>
    <cellStyle name="Percent 5 5 5 2 2" xfId="39121" xr:uid="{B5873B25-860F-473E-9ED4-D6E2B089F237}"/>
    <cellStyle name="Percent 5 5 5 3" xfId="39122" xr:uid="{18DD67FB-0AD8-41B0-8934-C614B6843FB8}"/>
    <cellStyle name="Percent 5 5 5 3 2" xfId="39123" xr:uid="{8D1FDE1E-FE1C-40EF-B63C-D88A577A8CC5}"/>
    <cellStyle name="Percent 5 5 5 4" xfId="39124" xr:uid="{4F4D8613-BC82-4B80-AD69-8AE930CD94F8}"/>
    <cellStyle name="Percent 5 5 5 5" xfId="39119" xr:uid="{42285DF4-3749-44AB-B387-B02FA9A7EA92}"/>
    <cellStyle name="Percent 5 5 6" xfId="15191" xr:uid="{C62C04FB-E0BB-4CD3-9967-F953587B05B9}"/>
    <cellStyle name="Percent 5 5 6 2" xfId="39126" xr:uid="{77F8F698-BFA8-4ADC-BD7C-D9D443896406}"/>
    <cellStyle name="Percent 5 5 6 3" xfId="39125" xr:uid="{2EEFEB6B-9E18-4D9D-A4B6-998F4B4149E2}"/>
    <cellStyle name="Percent 5 5 7" xfId="15980" xr:uid="{FB36264C-DBE3-4234-8CF4-BE1CD66D239D}"/>
    <cellStyle name="Percent 5 5 7 2" xfId="39128" xr:uid="{C71C3306-1AEF-4D1D-9D35-7B703BB51087}"/>
    <cellStyle name="Percent 5 5 7 3" xfId="39127" xr:uid="{5E666793-D4F8-4E2B-B2AC-8D5382019B3E}"/>
    <cellStyle name="Percent 5 5 8" xfId="15557" xr:uid="{11E456E3-FD5D-466E-8623-9332DF517CB7}"/>
    <cellStyle name="Percent 5 5 8 2" xfId="39130" xr:uid="{86A6042A-01B8-40AA-92F7-B7463E1CC08D}"/>
    <cellStyle name="Percent 5 5 8 3" xfId="39129" xr:uid="{62A5F1E4-1745-428F-A93A-DB410FAC93A1}"/>
    <cellStyle name="Percent 5 5 9" xfId="12072" xr:uid="{D19FB53E-9E90-4A6F-AF42-64B73F27E540}"/>
    <cellStyle name="Percent 5 5 9 2" xfId="39131" xr:uid="{73DF1255-DB09-43D8-9202-AF6B444FDBAC}"/>
    <cellStyle name="Percent 5 6" xfId="1815" xr:uid="{16D348AE-3B51-4D13-A3D6-FD959E59DD1F}"/>
    <cellStyle name="Percent 5 6 10" xfId="39133" xr:uid="{C1EB408F-6E6E-4BBE-84B8-B53F353922B8}"/>
    <cellStyle name="Percent 5 6 11" xfId="39132" xr:uid="{93EB9243-A848-4880-A2BA-C53D890ECF7A}"/>
    <cellStyle name="Percent 5 6 2" xfId="2935" xr:uid="{AE4327AF-8DA3-4725-B5CB-7851767E718C}"/>
    <cellStyle name="Percent 5 6 2 2" xfId="13866" xr:uid="{7DFDA8A7-C60B-429B-9FD8-0C8EFF843824}"/>
    <cellStyle name="Percent 5 6 2 2 2" xfId="39136" xr:uid="{C404DAAB-03D8-43C0-A100-C590C90FADCB}"/>
    <cellStyle name="Percent 5 6 2 2 3" xfId="39135" xr:uid="{1F695317-CCD9-41A1-9D52-70CF03038B13}"/>
    <cellStyle name="Percent 5 6 2 3" xfId="39137" xr:uid="{52C80F69-38D6-48FB-9397-789B98F0261E}"/>
    <cellStyle name="Percent 5 6 2 3 2" xfId="39138" xr:uid="{103BAB80-F772-44D7-ADC4-942470D7C8AD}"/>
    <cellStyle name="Percent 5 6 2 4" xfId="39139" xr:uid="{588807CD-03EA-4FC8-A70A-FB3E40D85E2E}"/>
    <cellStyle name="Percent 5 6 2 5" xfId="39134" xr:uid="{847DE0E3-E903-4339-85CF-40F17B167591}"/>
    <cellStyle name="Percent 5 6 3" xfId="13867" xr:uid="{F448D794-5F92-4A50-9252-652150C54176}"/>
    <cellStyle name="Percent 5 6 3 2" xfId="39141" xr:uid="{809F5449-EB58-4536-9150-FC383C2BA994}"/>
    <cellStyle name="Percent 5 6 3 2 2" xfId="39142" xr:uid="{572B9BF4-4FBB-442C-8AEE-FBDE466AD472}"/>
    <cellStyle name="Percent 5 6 3 3" xfId="39143" xr:uid="{ABEFCFAF-1EA3-4023-873A-BDE5545927F5}"/>
    <cellStyle name="Percent 5 6 3 3 2" xfId="39144" xr:uid="{0388A2AF-B0C8-40F2-9A99-B97A798CE5F6}"/>
    <cellStyle name="Percent 5 6 3 4" xfId="39145" xr:uid="{3B2968A4-8F51-4202-AD86-AF700163837C}"/>
    <cellStyle name="Percent 5 6 3 5" xfId="39140" xr:uid="{0823799F-4E60-4EF6-84EF-52ACD6CA44EE}"/>
    <cellStyle name="Percent 5 6 4" xfId="13868" xr:uid="{2DDC831A-F12B-463B-9625-2D684DA4E288}"/>
    <cellStyle name="Percent 5 6 4 2" xfId="39147" xr:uid="{A8562861-548F-4D21-9BC4-6ABA9A660A81}"/>
    <cellStyle name="Percent 5 6 4 2 2" xfId="39148" xr:uid="{0A287D8B-3E8C-48F6-9707-28F23B6871EF}"/>
    <cellStyle name="Percent 5 6 4 3" xfId="39149" xr:uid="{3F6FFFF2-A307-40CB-86D5-F33CD3E2B7A1}"/>
    <cellStyle name="Percent 5 6 4 3 2" xfId="39150" xr:uid="{A7B74DD5-A053-48AF-AB98-D35F7AFA95B4}"/>
    <cellStyle name="Percent 5 6 4 4" xfId="39151" xr:uid="{CB0BD6C3-45DA-489E-A028-DAB6E34FFC8F}"/>
    <cellStyle name="Percent 5 6 4 4 2" xfId="39152" xr:uid="{85059C52-8AD6-428C-8DB0-652AEE97A0BD}"/>
    <cellStyle name="Percent 5 6 4 5" xfId="39153" xr:uid="{C259F988-D2BA-4286-9174-03A65DCE4EDB}"/>
    <cellStyle name="Percent 5 6 4 6" xfId="39146" xr:uid="{A937CB47-FA31-40AC-94EE-90C38F0A485B}"/>
    <cellStyle name="Percent 5 6 5" xfId="13869" xr:uid="{92D65E22-FE1F-4EA6-9131-AF6397E9F622}"/>
    <cellStyle name="Percent 5 6 5 2" xfId="39155" xr:uid="{CCD4418A-7DEE-4936-8366-788F8DAE089B}"/>
    <cellStyle name="Percent 5 6 5 2 2" xfId="39156" xr:uid="{602DB82F-0408-4A5F-957C-8FD502FAEA1B}"/>
    <cellStyle name="Percent 5 6 5 3" xfId="39157" xr:uid="{0D096B53-D8E8-493B-AB5B-11BDEE0DC1AC}"/>
    <cellStyle name="Percent 5 6 5 3 2" xfId="39158" xr:uid="{90B5E09A-13AA-4D12-B740-701B3904B7DD}"/>
    <cellStyle name="Percent 5 6 5 4" xfId="39159" xr:uid="{F0DDEE55-54A7-461D-9FA4-04A32C888119}"/>
    <cellStyle name="Percent 5 6 5 5" xfId="39154" xr:uid="{A6EBFBE6-E38F-470E-A4C0-8BE7C2C36E15}"/>
    <cellStyle name="Percent 5 6 6" xfId="15192" xr:uid="{E47D836B-E82A-46FE-A008-74666EB9814A}"/>
    <cellStyle name="Percent 5 6 6 2" xfId="39161" xr:uid="{ECC761ED-AE77-4BAD-B21B-12EA8ABBBFE5}"/>
    <cellStyle name="Percent 5 6 6 3" xfId="39160" xr:uid="{5918EB08-650D-4456-9F18-791A0ED37DE1}"/>
    <cellStyle name="Percent 5 6 7" xfId="16716" xr:uid="{579AED6B-6AEA-49D7-9C7E-B027141F42BD}"/>
    <cellStyle name="Percent 5 6 7 2" xfId="39163" xr:uid="{FC1C045A-56E8-4BB1-9499-9E635BB16753}"/>
    <cellStyle name="Percent 5 6 7 3" xfId="39162" xr:uid="{46E1B2DC-5BDA-4024-BF09-303D29A3C217}"/>
    <cellStyle name="Percent 5 6 8" xfId="12075" xr:uid="{40544422-D15E-45DB-8B77-C77106D8C505}"/>
    <cellStyle name="Percent 5 6 8 2" xfId="39165" xr:uid="{24660AEB-BB96-45D0-8730-2432F2D3475A}"/>
    <cellStyle name="Percent 5 6 8 3" xfId="39164" xr:uid="{2EA87133-5AF9-4E42-A085-66F575ECC047}"/>
    <cellStyle name="Percent 5 6 9" xfId="39166" xr:uid="{8132CD3A-8416-489E-8A44-FEFEA16FCE5F}"/>
    <cellStyle name="Percent 5 7" xfId="1816" xr:uid="{1D014073-5FA8-48F0-9E8A-16761AA59091}"/>
    <cellStyle name="Percent 5 7 10" xfId="39168" xr:uid="{A6B59758-AB0A-4898-AEC7-38D7BCA8D97D}"/>
    <cellStyle name="Percent 5 7 11" xfId="39167" xr:uid="{AF6BB335-E35A-40D4-93E4-5E2C77366865}"/>
    <cellStyle name="Percent 5 7 2" xfId="2936" xr:uid="{BCCC2B57-B992-469F-A075-A22C55673C74}"/>
    <cellStyle name="Percent 5 7 2 2" xfId="13870" xr:uid="{FC99BE42-E63A-4B8A-8523-80732195F434}"/>
    <cellStyle name="Percent 5 7 2 2 2" xfId="39171" xr:uid="{FB140FAA-4062-4B4A-997F-7583E145E129}"/>
    <cellStyle name="Percent 5 7 2 2 3" xfId="39170" xr:uid="{BA86EE06-2E1A-4B5C-BCDC-705781361AB2}"/>
    <cellStyle name="Percent 5 7 2 3" xfId="39172" xr:uid="{A1149C93-10E4-4D48-AA2E-DBAA187A50A0}"/>
    <cellStyle name="Percent 5 7 2 3 2" xfId="39173" xr:uid="{2336EAF3-2388-47F1-9B56-805DA6A70471}"/>
    <cellStyle name="Percent 5 7 2 4" xfId="39174" xr:uid="{9FCB800E-E3AF-4263-848A-C3BA1AFDF7BF}"/>
    <cellStyle name="Percent 5 7 2 5" xfId="39169" xr:uid="{D0D460CB-3280-4FCD-A032-E398C4E4F1FD}"/>
    <cellStyle name="Percent 5 7 3" xfId="13871" xr:uid="{66A3825F-8F26-4835-B420-BA8AFAC76017}"/>
    <cellStyle name="Percent 5 7 3 2" xfId="39176" xr:uid="{FF4BB22C-38D5-45FD-816D-5497A62CAC87}"/>
    <cellStyle name="Percent 5 7 3 2 2" xfId="39177" xr:uid="{93809EB9-1ADD-46F1-B5C8-C4A99B6068E8}"/>
    <cellStyle name="Percent 5 7 3 3" xfId="39178" xr:uid="{05A9E595-32F1-4BC1-B7A1-FD4E26E12AB8}"/>
    <cellStyle name="Percent 5 7 3 3 2" xfId="39179" xr:uid="{C25D6374-41FC-4016-A3C6-9F4A3A86E5E6}"/>
    <cellStyle name="Percent 5 7 3 4" xfId="39180" xr:uid="{C414A78E-1A34-4370-B608-5480174093E0}"/>
    <cellStyle name="Percent 5 7 3 5" xfId="39175" xr:uid="{113394E4-E585-4DF9-B418-BEDB84F2654A}"/>
    <cellStyle name="Percent 5 7 4" xfId="13872" xr:uid="{167013E2-520D-422B-9121-F73BB5E431D0}"/>
    <cellStyle name="Percent 5 7 4 2" xfId="39182" xr:uid="{FF3C88E1-D95A-4EEC-8FE5-CF3CEC2C43FC}"/>
    <cellStyle name="Percent 5 7 4 2 2" xfId="39183" xr:uid="{BD45242E-AEC6-4CB6-9D5C-EC4EC71FEC81}"/>
    <cellStyle name="Percent 5 7 4 3" xfId="39184" xr:uid="{0F36DEB5-C798-45AB-85FF-58B611CE6491}"/>
    <cellStyle name="Percent 5 7 4 3 2" xfId="39185" xr:uid="{F7CAFF11-C352-43C8-B6D5-0C9A8AAC6B5E}"/>
    <cellStyle name="Percent 5 7 4 4" xfId="39186" xr:uid="{AC5AE552-B9D2-40AD-BBDE-E56755640F19}"/>
    <cellStyle name="Percent 5 7 4 4 2" xfId="39187" xr:uid="{2574A071-2960-40EB-9384-95E1412B55A4}"/>
    <cellStyle name="Percent 5 7 4 5" xfId="39188" xr:uid="{4AB06CA1-70DD-4614-890E-BDF272667C5C}"/>
    <cellStyle name="Percent 5 7 4 6" xfId="39181" xr:uid="{3C734BE8-80E8-478D-A5F9-0B21C077ED5B}"/>
    <cellStyle name="Percent 5 7 5" xfId="13873" xr:uid="{1FEF6A27-0BEF-4693-B472-33791289E7B2}"/>
    <cellStyle name="Percent 5 7 5 2" xfId="39190" xr:uid="{4FE82999-2011-4658-9C9E-02B14F305EA3}"/>
    <cellStyle name="Percent 5 7 5 2 2" xfId="39191" xr:uid="{ECB43D0D-46CE-4039-9225-7A1DC93D8F07}"/>
    <cellStyle name="Percent 5 7 5 3" xfId="39192" xr:uid="{988EB7AA-61D9-4628-88CF-CC69C8BC0170}"/>
    <cellStyle name="Percent 5 7 5 3 2" xfId="39193" xr:uid="{71A6E29D-1071-43BC-BD56-14E323443FB7}"/>
    <cellStyle name="Percent 5 7 5 4" xfId="39194" xr:uid="{CABE5870-0AF1-440A-964C-C1E562E939EA}"/>
    <cellStyle name="Percent 5 7 5 5" xfId="39189" xr:uid="{5CFE6417-665D-4429-AE31-8671B41508D3}"/>
    <cellStyle name="Percent 5 7 6" xfId="15193" xr:uid="{92C80698-C521-4639-9DBD-9AC943C71725}"/>
    <cellStyle name="Percent 5 7 6 2" xfId="39196" xr:uid="{5322F4CA-8D24-43D8-A9D2-FE5BDFCCF48F}"/>
    <cellStyle name="Percent 5 7 6 3" xfId="39195" xr:uid="{0E4EB5C8-7192-442E-A373-A4A1D460CCC8}"/>
    <cellStyle name="Percent 5 7 7" xfId="19250" xr:uid="{A6D21FF5-5A0B-45FD-A7D3-9B5D1F212217}"/>
    <cellStyle name="Percent 5 7 7 2" xfId="39198" xr:uid="{BFBA2CB9-F288-475C-B46A-AC1597F86416}"/>
    <cellStyle name="Percent 5 7 7 3" xfId="39197" xr:uid="{98BBC882-E149-41AF-945B-19CAAA341EC7}"/>
    <cellStyle name="Percent 5 7 8" xfId="12076" xr:uid="{F8CB2150-14EF-4780-8679-FA423B366BF2}"/>
    <cellStyle name="Percent 5 7 8 2" xfId="39200" xr:uid="{7DDFAFA9-9E76-4874-A02E-140E98B61309}"/>
    <cellStyle name="Percent 5 7 8 3" xfId="39199" xr:uid="{209BFD0E-A0CF-4BE6-BCF0-7342AE3BB0B7}"/>
    <cellStyle name="Percent 5 7 9" xfId="39201" xr:uid="{5F1D0AC1-8D99-4409-955E-B582A08B4DEF}"/>
    <cellStyle name="Percent 5 8" xfId="1817" xr:uid="{08882954-8239-4057-A278-5DD7B5702A14}"/>
    <cellStyle name="Percent 5 8 10" xfId="39203" xr:uid="{FD8DF5CF-E051-47F1-A79A-B97BD56E0764}"/>
    <cellStyle name="Percent 5 8 11" xfId="39202" xr:uid="{7B4FC8DA-EEFE-4EDB-B4A7-3C315480F521}"/>
    <cellStyle name="Percent 5 8 2" xfId="2937" xr:uid="{60117063-F2BD-4E06-B87E-816FF6B6AB1D}"/>
    <cellStyle name="Percent 5 8 2 2" xfId="13874" xr:uid="{036DBE80-A878-4C9F-A2DC-26CA0D2703F6}"/>
    <cellStyle name="Percent 5 8 2 2 2" xfId="39206" xr:uid="{8AB54EBB-2BE5-4F18-80C6-8F9031C5B2CB}"/>
    <cellStyle name="Percent 5 8 2 2 3" xfId="39205" xr:uid="{4A74D536-9D49-43A6-ACF5-A1F6CE850D95}"/>
    <cellStyle name="Percent 5 8 2 3" xfId="39207" xr:uid="{1BD61139-E6BE-4CB9-9D30-A9DD490D544A}"/>
    <cellStyle name="Percent 5 8 2 3 2" xfId="39208" xr:uid="{1E4C7F43-D8A3-43CB-87B3-B58056BC3D2B}"/>
    <cellStyle name="Percent 5 8 2 4" xfId="39209" xr:uid="{27465732-E776-4C40-9E6B-A2601A3D4572}"/>
    <cellStyle name="Percent 5 8 2 5" xfId="39204" xr:uid="{D272CF21-04BD-4DA3-8FE2-6FD1D26EBB58}"/>
    <cellStyle name="Percent 5 8 3" xfId="13875" xr:uid="{50B8DE57-84A0-4408-A937-0BBD47B1C898}"/>
    <cellStyle name="Percent 5 8 3 2" xfId="39211" xr:uid="{6AAABC9E-DA87-4612-81CA-B0C84E3518D4}"/>
    <cellStyle name="Percent 5 8 3 2 2" xfId="39212" xr:uid="{67774D84-61C6-4C9C-BD4C-7E0472224A1B}"/>
    <cellStyle name="Percent 5 8 3 3" xfId="39213" xr:uid="{4A299CA5-1BA8-4538-85DD-5FA7B59D2DC4}"/>
    <cellStyle name="Percent 5 8 3 3 2" xfId="39214" xr:uid="{07388164-4CF0-4C51-9734-0023BDE9329B}"/>
    <cellStyle name="Percent 5 8 3 4" xfId="39215" xr:uid="{11789941-8EA6-4494-BA5F-F9CA9C92887B}"/>
    <cellStyle name="Percent 5 8 3 5" xfId="39210" xr:uid="{70AED27A-A641-4A29-A2FD-A736345FA7B9}"/>
    <cellStyle name="Percent 5 8 4" xfId="13876" xr:uid="{212CBBBD-2780-4BA1-BFB7-0DAA32A6C1A1}"/>
    <cellStyle name="Percent 5 8 4 2" xfId="39217" xr:uid="{C628E045-46A2-4E7E-A387-462FF97AE1C5}"/>
    <cellStyle name="Percent 5 8 4 2 2" xfId="39218" xr:uid="{F365A036-B74A-459A-BC96-C409FE611C74}"/>
    <cellStyle name="Percent 5 8 4 3" xfId="39219" xr:uid="{1DA5F0A6-FB62-44B3-9A06-B14D6DAF342A}"/>
    <cellStyle name="Percent 5 8 4 3 2" xfId="39220" xr:uid="{ED460CAE-D207-41A5-BC30-E0DD22BB2BBA}"/>
    <cellStyle name="Percent 5 8 4 4" xfId="39221" xr:uid="{D89FF1C5-0F1F-47F9-B8F9-4B781F1523AD}"/>
    <cellStyle name="Percent 5 8 4 4 2" xfId="39222" xr:uid="{14A7E761-81D3-45CA-AD9D-93278938FF67}"/>
    <cellStyle name="Percent 5 8 4 5" xfId="39223" xr:uid="{9627A806-339B-4E74-8394-0D5E8CC45C93}"/>
    <cellStyle name="Percent 5 8 4 6" xfId="39216" xr:uid="{150838D3-BF32-41F2-A1DB-1A17FF758ACA}"/>
    <cellStyle name="Percent 5 8 5" xfId="13877" xr:uid="{BE9A3E3A-0173-4855-99D9-AB0B98874DE5}"/>
    <cellStyle name="Percent 5 8 5 2" xfId="39225" xr:uid="{4EE76E70-0E0B-40BC-B62C-1D99D0449399}"/>
    <cellStyle name="Percent 5 8 5 2 2" xfId="39226" xr:uid="{932CBBFB-55B6-4B93-BCE6-D087512201A0}"/>
    <cellStyle name="Percent 5 8 5 3" xfId="39227" xr:uid="{0AFD5451-BDBC-4E89-B4D5-49C8AF866543}"/>
    <cellStyle name="Percent 5 8 5 3 2" xfId="39228" xr:uid="{40248D78-B92D-480C-A59F-629235BE4E26}"/>
    <cellStyle name="Percent 5 8 5 4" xfId="39229" xr:uid="{7637154D-4824-4324-9A79-06A6A9492E13}"/>
    <cellStyle name="Percent 5 8 5 5" xfId="39224" xr:uid="{24C0C6F2-063F-4B69-97C0-0981DECFCA74}"/>
    <cellStyle name="Percent 5 8 6" xfId="15194" xr:uid="{1507C351-5224-426E-9627-C20B2B5B4EA4}"/>
    <cellStyle name="Percent 5 8 6 2" xfId="39231" xr:uid="{29DF8A44-8D2F-4F86-96F6-0F72C5CDE264}"/>
    <cellStyle name="Percent 5 8 6 3" xfId="39230" xr:uid="{7FB2AEE5-9B93-4F87-8DC2-D4949B9ED9F3}"/>
    <cellStyle name="Percent 5 8 7" xfId="15367" xr:uid="{25809FEB-958D-4327-BD5C-14702D4AFE44}"/>
    <cellStyle name="Percent 5 8 7 2" xfId="39233" xr:uid="{FEB4DFE2-1D63-4DFE-B806-DFE9B4F3D2CF}"/>
    <cellStyle name="Percent 5 8 7 3" xfId="39232" xr:uid="{31E582A1-4BCE-467C-8DCF-CA8F8DD3383A}"/>
    <cellStyle name="Percent 5 8 8" xfId="12077" xr:uid="{60C08649-CBEE-4748-85CE-1B5BBFF870BB}"/>
    <cellStyle name="Percent 5 8 8 2" xfId="39235" xr:uid="{7E4BD520-9485-4DDF-B1E3-ED172DD16C53}"/>
    <cellStyle name="Percent 5 8 8 3" xfId="39234" xr:uid="{82D22671-84EE-4777-BCA6-CD4034AFC8F6}"/>
    <cellStyle name="Percent 5 8 9" xfId="39236" xr:uid="{E76DCE95-FD6F-444C-A24C-57E8FCC2E1A4}"/>
    <cellStyle name="Percent 5 9" xfId="2930" xr:uid="{3FB0595F-49DA-489A-B97B-AF93E0244CAB}"/>
    <cellStyle name="Percent 5 9 10" xfId="39238" xr:uid="{87703241-95EA-479E-84DE-38D4CFE96A00}"/>
    <cellStyle name="Percent 5 9 11" xfId="39237" xr:uid="{34303DE4-18B9-4F95-A779-2680C7DB66D5}"/>
    <cellStyle name="Percent 5 9 2" xfId="7880" xr:uid="{62C0DAEA-8EEE-455F-AA24-C419BDC10F4B}"/>
    <cellStyle name="Percent 5 9 2 2" xfId="12080" xr:uid="{7FB9A95B-F870-4612-97CC-ACF5A718E7F4}"/>
    <cellStyle name="Percent 5 9 2 2 2" xfId="19303" xr:uid="{A828C745-D551-4303-8030-73DA70246037}"/>
    <cellStyle name="Percent 5 9 2 2 2 2" xfId="39241" xr:uid="{0212A066-669D-48EB-9165-3E87DD2841BF}"/>
    <cellStyle name="Percent 5 9 2 2 3" xfId="39240" xr:uid="{C4F6B37C-DCFE-4E27-A7D3-DFD13CB91538}"/>
    <cellStyle name="Percent 5 9 2 3" xfId="15196" xr:uid="{82DBB693-55E9-4C93-A414-3D28FCCC27AD}"/>
    <cellStyle name="Percent 5 9 2 3 2" xfId="23207" xr:uid="{ACD9EB0D-C4B4-4D6E-B351-CE14D7BAA98B}"/>
    <cellStyle name="Percent 5 9 2 3 2 2" xfId="39243" xr:uid="{492A4229-F9BD-4FE6-BC16-DE66C74712B3}"/>
    <cellStyle name="Percent 5 9 2 3 3" xfId="39242" xr:uid="{49B70492-DC33-4719-98DE-909CAE588B48}"/>
    <cellStyle name="Percent 5 9 2 4" xfId="16756" xr:uid="{59E71975-41C2-48B7-86D8-1B0A29D468E2}"/>
    <cellStyle name="Percent 5 9 2 4 2" xfId="39244" xr:uid="{D027537E-9D7F-4321-BBBF-BD8737411A42}"/>
    <cellStyle name="Percent 5 9 2 5" xfId="15704" xr:uid="{69A68E75-D23F-43E3-9E45-B42353330A12}"/>
    <cellStyle name="Percent 5 9 2 5 2" xfId="39239" xr:uid="{EE2EC49E-9E6B-405A-84E8-EC0749A81EBB}"/>
    <cellStyle name="Percent 5 9 2 6" xfId="12079" xr:uid="{A97EB787-B968-45B5-BA18-67560D8F843C}"/>
    <cellStyle name="Percent 5 9 3" xfId="9548" xr:uid="{67FDF76E-3178-464A-BB32-AD834D4F076C}"/>
    <cellStyle name="Percent 5 9 3 2" xfId="15197" xr:uid="{4F14DBF0-2E08-43EA-9A3B-16241D74670D}"/>
    <cellStyle name="Percent 5 9 3 2 2" xfId="39247" xr:uid="{62C0A8BC-DFDD-4516-9E28-B37439734247}"/>
    <cellStyle name="Percent 5 9 3 2 3" xfId="39246" xr:uid="{8DF606C1-B03B-4657-988A-190DF3FAD587}"/>
    <cellStyle name="Percent 5 9 3 3" xfId="13878" xr:uid="{20F1D209-792B-499B-9AAE-6676B9F9EB1E}"/>
    <cellStyle name="Percent 5 9 3 3 2" xfId="39249" xr:uid="{40BCF740-F055-42E9-8F4C-BCD4982A1F4D}"/>
    <cellStyle name="Percent 5 9 3 3 3" xfId="39248" xr:uid="{B4D54B38-B847-46C5-9D5C-601492740A16}"/>
    <cellStyle name="Percent 5 9 3 4" xfId="39250" xr:uid="{9037EAF5-2FBC-47AB-B474-B904F9017709}"/>
    <cellStyle name="Percent 5 9 3 5" xfId="39245" xr:uid="{02AB2FE4-A033-4CB3-9AE1-FAB22DDE5D69}"/>
    <cellStyle name="Percent 5 9 4" xfId="8828" xr:uid="{2B604E48-CC06-43E7-BC10-BE5C5BA838A7}"/>
    <cellStyle name="Percent 5 9 4 2" xfId="10401" xr:uid="{D69B8413-D3A2-4EA4-9F49-D0FF3A616840}"/>
    <cellStyle name="Percent 5 9 4 2 2" xfId="18629" xr:uid="{D1EFF074-7D12-4451-BAA6-9467CF1888B5}"/>
    <cellStyle name="Percent 5 9 4 2 2 2" xfId="25141" xr:uid="{1660436B-AD80-4532-B527-1FE9A3200734}"/>
    <cellStyle name="Percent 5 9 4 2 2 3" xfId="39253" xr:uid="{01E4D18B-AA62-42FA-AE14-E94CB45C0074}"/>
    <cellStyle name="Percent 5 9 4 2 3" xfId="22306" xr:uid="{E2BBA391-A35B-4FE2-8FC2-7AABF207E8CC}"/>
    <cellStyle name="Percent 5 9 4 2 4" xfId="39252" xr:uid="{01D131B1-EB9F-4350-8024-719D97956CBE}"/>
    <cellStyle name="Percent 5 9 4 3" xfId="17255" xr:uid="{A49FFE96-AA94-4B97-BE6D-257CF61A7A2B}"/>
    <cellStyle name="Percent 5 9 4 3 2" xfId="23878" xr:uid="{F5A6AA26-4D78-4E3F-AE0F-10FE344AC25D}"/>
    <cellStyle name="Percent 5 9 4 3 2 2" xfId="39255" xr:uid="{84A9A954-7151-4C1D-9D22-35D0F12C5091}"/>
    <cellStyle name="Percent 5 9 4 3 3" xfId="39254" xr:uid="{1CB01303-3576-41A9-B05F-AEB1278DE9EB}"/>
    <cellStyle name="Percent 5 9 4 4" xfId="13879" xr:uid="{716945BC-AC15-49BB-A48C-03B3C6B549D5}"/>
    <cellStyle name="Percent 5 9 4 4 2" xfId="39257" xr:uid="{4F32EF00-CF70-4817-B214-89AADC0FF36A}"/>
    <cellStyle name="Percent 5 9 4 4 3" xfId="39256" xr:uid="{6C39CA29-474B-430A-97CB-E37D2747272B}"/>
    <cellStyle name="Percent 5 9 4 5" xfId="20938" xr:uid="{BA4E4FE9-8A08-466A-9DE6-EA7D806FF3F5}"/>
    <cellStyle name="Percent 5 9 4 5 2" xfId="39258" xr:uid="{315D38DF-8753-4FF5-8766-CFB75BE940CD}"/>
    <cellStyle name="Percent 5 9 4 6" xfId="39251" xr:uid="{B13FCFAF-D0A6-41AA-A81D-07FB0FCC25F5}"/>
    <cellStyle name="Percent 5 9 5" xfId="13880" xr:uid="{D1FE7958-C32F-40F7-8827-115B34C109E7}"/>
    <cellStyle name="Percent 5 9 5 2" xfId="39260" xr:uid="{56777B20-A8B3-4D82-A6B1-36B5E92842F3}"/>
    <cellStyle name="Percent 5 9 5 2 2" xfId="39261" xr:uid="{EF915602-4954-411C-8D64-6497B5567DC5}"/>
    <cellStyle name="Percent 5 9 5 3" xfId="39262" xr:uid="{D5A72D07-D972-4731-83E6-9E2D410B3BAD}"/>
    <cellStyle name="Percent 5 9 5 3 2" xfId="39263" xr:uid="{7A4C807B-947F-46D0-B06E-2D1373A44ABF}"/>
    <cellStyle name="Percent 5 9 5 4" xfId="39264" xr:uid="{0D0C649B-5E7D-419B-A067-4A7E6132D4A5}"/>
    <cellStyle name="Percent 5 9 5 5" xfId="39259" xr:uid="{D2D60789-932B-43D6-8768-28606E04841A}"/>
    <cellStyle name="Percent 5 9 6" xfId="15195" xr:uid="{6A068D3B-796A-4CBD-A0E8-272A20117DD0}"/>
    <cellStyle name="Percent 5 9 6 2" xfId="39266" xr:uid="{344049F2-7A05-4686-A54F-AB8059F63670}"/>
    <cellStyle name="Percent 5 9 6 3" xfId="39265" xr:uid="{86B00D16-CB0C-48C3-9A4A-A086719B874E}"/>
    <cellStyle name="Percent 5 9 7" xfId="15509" xr:uid="{2BEF6B49-79B5-43A9-BC71-921687BAD1B5}"/>
    <cellStyle name="Percent 5 9 7 2" xfId="39268" xr:uid="{942E93E5-B9E3-4C6B-9A76-8B3B54754ABE}"/>
    <cellStyle name="Percent 5 9 7 3" xfId="39267" xr:uid="{27F4FE4D-1421-49EA-8C44-C4D58BA7AD32}"/>
    <cellStyle name="Percent 5 9 8" xfId="12078" xr:uid="{564BDF76-A880-4AC9-908B-89B5FF05FE60}"/>
    <cellStyle name="Percent 5 9 8 2" xfId="39270" xr:uid="{A64A6E28-CC7A-4A23-8817-54A19D293F30}"/>
    <cellStyle name="Percent 5 9 8 3" xfId="39269" xr:uid="{49FEEDE1-B102-4CB9-849D-742D8C36BB58}"/>
    <cellStyle name="Percent 5 9 9" xfId="39271" xr:uid="{8C62464D-4E9A-478E-8FA7-BC5D03D58AE0}"/>
    <cellStyle name="Percent 6" xfId="209" xr:uid="{4381BAB2-882E-4791-BC98-4747D9A273C5}"/>
    <cellStyle name="Percent 6 10" xfId="1818" xr:uid="{8597981C-7774-48DE-ABC4-ED7C38986B4F}"/>
    <cellStyle name="Percent 6 10 2" xfId="9549" xr:uid="{1A11D46D-15B9-4D85-8D38-139CF1050370}"/>
    <cellStyle name="Percent 6 10 2 2" xfId="10814" xr:uid="{9F165689-A91C-4BCA-8151-E2B7E3652366}"/>
    <cellStyle name="Percent 6 10 2 2 2" xfId="19042" xr:uid="{A34B7B91-3164-4C7F-990F-B2F02A781C13}"/>
    <cellStyle name="Percent 6 10 2 2 2 2" xfId="25554" xr:uid="{E7A71CFF-F747-4DC2-AD2F-FDBDBB28065A}"/>
    <cellStyle name="Percent 6 10 2 2 3" xfId="22719" xr:uid="{C5AFC033-035C-43F2-A08A-1DFE103E8BF6}"/>
    <cellStyle name="Percent 6 10 2 2 4" xfId="39275" xr:uid="{88FDA7BD-CD9B-4AE9-9109-7DB66A33048F}"/>
    <cellStyle name="Percent 6 10 2 3" xfId="17777" xr:uid="{6677C4A5-CA33-42A5-BDEE-4640A78505CA}"/>
    <cellStyle name="Percent 6 10 2 3 2" xfId="24298" xr:uid="{87A672B8-DF44-4376-BA6F-621F96AF3F92}"/>
    <cellStyle name="Percent 6 10 2 4" xfId="21463" xr:uid="{060E701C-70FA-44B4-8687-85B10B89E5C2}"/>
    <cellStyle name="Percent 6 10 2 5" xfId="39274" xr:uid="{42F61F30-7C24-4C3F-8ECB-3D32E23CDBCB}"/>
    <cellStyle name="Percent 6 10 3" xfId="9996" xr:uid="{71F7DBD8-0B72-4675-846B-05A4421195F7}"/>
    <cellStyle name="Percent 6 10 3 2" xfId="18224" xr:uid="{4C712CAB-7F52-4164-9F05-F1F0703218CA}"/>
    <cellStyle name="Percent 6 10 3 2 2" xfId="24736" xr:uid="{45051B58-A04B-48D7-A19E-ECED20C703E9}"/>
    <cellStyle name="Percent 6 10 3 2 3" xfId="39277" xr:uid="{EA0D1845-20FA-4C07-9EA1-2FD1ACA0AC77}"/>
    <cellStyle name="Percent 6 10 3 3" xfId="21901" xr:uid="{4976089F-71AF-4046-A298-AF614A41242D}"/>
    <cellStyle name="Percent 6 10 3 4" xfId="39276" xr:uid="{76C50FF4-BBB2-4775-BF5B-289A0C33F4CD}"/>
    <cellStyle name="Percent 6 10 4" xfId="16832" xr:uid="{CC7C80FD-3DEB-4E9C-9342-6E1C48D4E5CD}"/>
    <cellStyle name="Percent 6 10 4 2" xfId="23491" xr:uid="{82B3CDBF-6EDB-4D7F-86C3-CC60C1985D31}"/>
    <cellStyle name="Percent 6 10 4 3" xfId="39278" xr:uid="{D04CB868-7566-4D62-9027-814B1C483241}"/>
    <cellStyle name="Percent 6 10 5" xfId="15701" xr:uid="{7B09E70F-5166-4BC5-8928-4CA0C257AEB7}"/>
    <cellStyle name="Percent 6 10 5 2" xfId="39279" xr:uid="{609CF1DA-DBE7-43DD-9A70-CFEFF30083B3}"/>
    <cellStyle name="Percent 6 10 6" xfId="12082" xr:uid="{44CDA8AA-52CB-4695-B7FF-E2BD414F9077}"/>
    <cellStyle name="Percent 6 10 7" xfId="20339" xr:uid="{54D7A102-2057-483C-98F4-584ECAF0F1B6}"/>
    <cellStyle name="Percent 6 10 8" xfId="8134" xr:uid="{CEDC604F-7A99-44D2-9502-704FBB691344}"/>
    <cellStyle name="Percent 6 10 9" xfId="39273" xr:uid="{4EA5A760-263D-4413-AD63-0403139F11FC}"/>
    <cellStyle name="Percent 6 11" xfId="9578" xr:uid="{690F8F7D-7E15-41F8-B6CB-597A410AD6A5}"/>
    <cellStyle name="Percent 6 11 2" xfId="17806" xr:uid="{12F3E7F1-AE00-4017-A395-31473D69A48C}"/>
    <cellStyle name="Percent 6 11 2 2" xfId="24318" xr:uid="{9F294350-C5A4-4063-A81C-15E74B17E92F}"/>
    <cellStyle name="Percent 6 11 2 2 2" xfId="39282" xr:uid="{692BEFA7-38E6-430A-BA4A-DA32AF889380}"/>
    <cellStyle name="Percent 6 11 2 3" xfId="39281" xr:uid="{99D668A8-FA5A-447C-B18B-DB1C89412EC5}"/>
    <cellStyle name="Percent 6 11 3" xfId="13881" xr:uid="{5B027C1D-386C-4EF2-BCEA-FA40598F50D3}"/>
    <cellStyle name="Percent 6 11 3 2" xfId="39284" xr:uid="{882E23A3-70D8-40D8-A59B-0325D196D0A9}"/>
    <cellStyle name="Percent 6 11 3 3" xfId="39283" xr:uid="{085C7CAE-460E-4423-B7F7-BF267CC98557}"/>
    <cellStyle name="Percent 6 11 4" xfId="21483" xr:uid="{DED1DC69-59A4-4E37-968E-A6B3FDCA808E}"/>
    <cellStyle name="Percent 6 11 4 2" xfId="39285" xr:uid="{13CBC3D6-274C-49F9-AF91-B88330EE4257}"/>
    <cellStyle name="Percent 6 11 5" xfId="39286" xr:uid="{EB15C14A-42F4-43F6-9A8B-4C913433BA44}"/>
    <cellStyle name="Percent 6 11 6" xfId="39280" xr:uid="{DE4CC757-DFB7-4F1D-92C3-DF10D49A92CF}"/>
    <cellStyle name="Percent 6 12" xfId="13882" xr:uid="{BB8A68A0-3A0F-49F6-BE58-3197D00AB03D}"/>
    <cellStyle name="Percent 6 12 2" xfId="39288" xr:uid="{EAE4F974-CFCF-482F-80D3-B46943A1C736}"/>
    <cellStyle name="Percent 6 12 2 2" xfId="39289" xr:uid="{818568E4-ACF4-47F0-8F84-E315229EBBCE}"/>
    <cellStyle name="Percent 6 12 3" xfId="39290" xr:uid="{91C44BEE-CB9A-4E99-8EA0-8AE79966C2AC}"/>
    <cellStyle name="Percent 6 12 3 2" xfId="39291" xr:uid="{0404C79F-8471-406C-B4D3-59023E673AE8}"/>
    <cellStyle name="Percent 6 12 4" xfId="39292" xr:uid="{1ED8D9B0-481E-43F2-BCF4-57B17797115A}"/>
    <cellStyle name="Percent 6 12 5" xfId="39287" xr:uid="{83C70E3E-DC2F-4087-8B9F-109C5524BD98}"/>
    <cellStyle name="Percent 6 13" xfId="13883" xr:uid="{482E8687-1971-4358-A15B-BFCDBDB4AAE4}"/>
    <cellStyle name="Percent 6 13 2" xfId="39294" xr:uid="{C8694A0D-E7B6-4EFE-993B-9DEDDFB0A3B9}"/>
    <cellStyle name="Percent 6 13 2 2" xfId="39295" xr:uid="{54C05C99-43E4-444F-9532-675EA431D739}"/>
    <cellStyle name="Percent 6 13 3" xfId="39296" xr:uid="{8CF6D252-A13F-401F-A79D-5BED9FDB57B5}"/>
    <cellStyle name="Percent 6 13 3 2" xfId="39297" xr:uid="{49AF3571-76BC-485E-AED2-F8CBB251F318}"/>
    <cellStyle name="Percent 6 13 4" xfId="39298" xr:uid="{4AC7A69B-D3AA-4CBB-B177-ADED77703DBE}"/>
    <cellStyle name="Percent 6 13 4 2" xfId="39299" xr:uid="{DAF3C5E5-F596-4B04-9CA9-29206FEE22EE}"/>
    <cellStyle name="Percent 6 13 5" xfId="39300" xr:uid="{D7F23BDD-C2F8-443D-9B05-87502786A480}"/>
    <cellStyle name="Percent 6 13 6" xfId="39293" xr:uid="{39DDF1D3-CCF9-42E3-B526-8CE33800B660}"/>
    <cellStyle name="Percent 6 14" xfId="13884" xr:uid="{C906F18B-7EF0-4AC6-9012-FB1BD0697643}"/>
    <cellStyle name="Percent 6 14 2" xfId="39302" xr:uid="{367196D8-5226-4151-A9D0-FE16D3C90C45}"/>
    <cellStyle name="Percent 6 14 2 2" xfId="39303" xr:uid="{7124E38D-A774-46AB-8F1C-44AF24C5AA13}"/>
    <cellStyle name="Percent 6 14 3" xfId="39304" xr:uid="{8A3C4933-5D20-4B8F-984F-CB900DA43140}"/>
    <cellStyle name="Percent 6 14 3 2" xfId="39305" xr:uid="{36E457BB-0B93-4EE8-9921-6203EA0A12D0}"/>
    <cellStyle name="Percent 6 14 4" xfId="39306" xr:uid="{3FD68F4B-2D29-4876-8367-D348B917D04B}"/>
    <cellStyle name="Percent 6 14 5" xfId="39301" xr:uid="{2FAE1C5C-F1B4-4694-A3FB-513BEE573013}"/>
    <cellStyle name="Percent 6 15" xfId="15198" xr:uid="{92B61D4A-1122-4ABA-B8B1-78E4C05E0601}"/>
    <cellStyle name="Percent 6 15 2" xfId="39308" xr:uid="{D0DF56F1-B581-41E0-82FC-754016D0AE51}"/>
    <cellStyle name="Percent 6 15 3" xfId="39307" xr:uid="{AFF9C9E1-A47E-4CE0-83E5-B7E64342D446}"/>
    <cellStyle name="Percent 6 16" xfId="15371" xr:uid="{1C3A8945-3FC3-49F8-B7D2-E61DC8AB19A8}"/>
    <cellStyle name="Percent 6 16 2" xfId="23229" xr:uid="{F77A1272-FC7B-49C7-A9B7-F5519EEF63E5}"/>
    <cellStyle name="Percent 6 16 2 2" xfId="39310" xr:uid="{CB70FF5E-8704-4BFC-8E49-A16ABDE5FE3F}"/>
    <cellStyle name="Percent 6 16 3" xfId="39309" xr:uid="{FFB9A888-54C5-40BC-A6F0-1BD6066A829B}"/>
    <cellStyle name="Percent 6 17" xfId="19103" xr:uid="{20D4FE15-D515-47FE-9B4E-850EA314AA84}"/>
    <cellStyle name="Percent 6 17 2" xfId="39312" xr:uid="{0578436D-E55F-405B-AB9E-5037ACFF949B}"/>
    <cellStyle name="Percent 6 17 3" xfId="39311" xr:uid="{39D9D5A5-7AE2-48A1-8D4B-4D80BB2C24CD}"/>
    <cellStyle name="Percent 6 18" xfId="12081" xr:uid="{6006E408-D0EB-453E-81C8-3A2F02F9E92D}"/>
    <cellStyle name="Percent 6 18 2" xfId="39313" xr:uid="{5B40C498-3179-4081-8B85-A72692AD7635}"/>
    <cellStyle name="Percent 6 19" xfId="19644" xr:uid="{93CC8D94-211E-4612-BF24-F0F79C6AD43A}"/>
    <cellStyle name="Percent 6 19 2" xfId="39314" xr:uid="{8CDC9B3C-B9B1-48DB-BD9B-3234676A445B}"/>
    <cellStyle name="Percent 6 2" xfId="1819" xr:uid="{E8333309-1A8F-41EE-A65C-A2920952E561}"/>
    <cellStyle name="Percent 6 2 10" xfId="39316" xr:uid="{57D1054A-17E9-4F05-94EE-617E55DEC507}"/>
    <cellStyle name="Percent 6 2 11" xfId="39315" xr:uid="{923EC58E-6E4C-40FA-964B-102A4C456DD1}"/>
    <cellStyle name="Percent 6 2 2" xfId="2939" xr:uid="{E6B2C3DB-33A1-4F38-9F59-CFC0FD82C2D5}"/>
    <cellStyle name="Percent 6 2 2 2" xfId="13885" xr:uid="{FAD4916B-EB02-4376-A730-0AE7A4133A71}"/>
    <cellStyle name="Percent 6 2 2 2 2" xfId="39319" xr:uid="{F03A0C6B-9E97-4564-B850-08413663BF9C}"/>
    <cellStyle name="Percent 6 2 2 2 3" xfId="39318" xr:uid="{714949F5-9887-4F80-87BF-00E6F428140A}"/>
    <cellStyle name="Percent 6 2 2 3" xfId="39320" xr:uid="{6BF410CC-EF2D-4D7F-B638-64F24288F341}"/>
    <cellStyle name="Percent 6 2 2 3 2" xfId="39321" xr:uid="{0D75BF66-FD27-445C-B45C-243FEDE436D9}"/>
    <cellStyle name="Percent 6 2 2 4" xfId="39322" xr:uid="{4D010741-0761-44D4-939B-EE055B3D46D6}"/>
    <cellStyle name="Percent 6 2 2 5" xfId="39317" xr:uid="{D3059A6C-5D0F-4AB6-A9A7-5F7B46306E58}"/>
    <cellStyle name="Percent 6 2 3" xfId="13886" xr:uid="{52EFFDFD-A9B3-4247-9FE0-FE7C6F8DF613}"/>
    <cellStyle name="Percent 6 2 3 2" xfId="39324" xr:uid="{7C55353C-33FE-4FAA-8E3C-092159DEFF29}"/>
    <cellStyle name="Percent 6 2 3 2 2" xfId="39325" xr:uid="{BC94A717-63F3-44A7-955C-ED3AD453D7AF}"/>
    <cellStyle name="Percent 6 2 3 3" xfId="39326" xr:uid="{7B466B7E-3A21-406B-808C-54C75D4576A1}"/>
    <cellStyle name="Percent 6 2 3 3 2" xfId="39327" xr:uid="{FD98FF40-0929-4515-9FFE-6FF8D755D34C}"/>
    <cellStyle name="Percent 6 2 3 4" xfId="39328" xr:uid="{A4484A3C-AF8C-4030-AE6A-B7CDCF1DB7AE}"/>
    <cellStyle name="Percent 6 2 3 5" xfId="39323" xr:uid="{7037D29B-670F-4E62-8183-FBC8796B8400}"/>
    <cellStyle name="Percent 6 2 4" xfId="13887" xr:uid="{1D9CD98E-A9F1-4323-BF87-AB17C4BAF61D}"/>
    <cellStyle name="Percent 6 2 4 2" xfId="39330" xr:uid="{B53CF1A6-91A5-401C-8294-A0A969404F15}"/>
    <cellStyle name="Percent 6 2 4 2 2" xfId="39331" xr:uid="{848D5921-8B97-447E-A2B8-D45C5D374D28}"/>
    <cellStyle name="Percent 6 2 4 3" xfId="39332" xr:uid="{FD91523C-2FF4-40C3-AD18-019FF93407CA}"/>
    <cellStyle name="Percent 6 2 4 3 2" xfId="39333" xr:uid="{68FBD842-0DD2-4CDC-81B5-A2FC90949422}"/>
    <cellStyle name="Percent 6 2 4 4" xfId="39334" xr:uid="{FEBACF98-C746-4E0F-98AA-F50AF6724865}"/>
    <cellStyle name="Percent 6 2 4 4 2" xfId="39335" xr:uid="{0D439E01-9837-43FB-B0FF-20F1C7E4C2BF}"/>
    <cellStyle name="Percent 6 2 4 5" xfId="39336" xr:uid="{006036E5-6A01-4E92-91C9-F84B53A4E8AA}"/>
    <cellStyle name="Percent 6 2 4 6" xfId="39329" xr:uid="{15818B57-8480-4C61-B9DA-316CFB34FC12}"/>
    <cellStyle name="Percent 6 2 5" xfId="13888" xr:uid="{272EA8F2-8920-4343-8841-861D7BD871E4}"/>
    <cellStyle name="Percent 6 2 5 2" xfId="39338" xr:uid="{19408C60-3314-4D29-8675-1875B90A6FBB}"/>
    <cellStyle name="Percent 6 2 5 2 2" xfId="39339" xr:uid="{CB10F32D-532F-4962-A1C1-42D9E3286550}"/>
    <cellStyle name="Percent 6 2 5 3" xfId="39340" xr:uid="{E6C0EB4F-14DF-4C2B-AF80-B142CDE2B749}"/>
    <cellStyle name="Percent 6 2 5 3 2" xfId="39341" xr:uid="{A59AA54D-A1BE-4B60-9628-75F851358204}"/>
    <cellStyle name="Percent 6 2 5 4" xfId="39342" xr:uid="{232CC887-EA5E-47E7-B233-4084B6B8B204}"/>
    <cellStyle name="Percent 6 2 5 5" xfId="39337" xr:uid="{F74ED280-60C2-462B-B5E8-00965C686490}"/>
    <cellStyle name="Percent 6 2 6" xfId="15199" xr:uid="{B99C5300-8BA7-47A8-920A-8A6BAD38260F}"/>
    <cellStyle name="Percent 6 2 6 2" xfId="39344" xr:uid="{764FA5D7-DF76-45F3-AB87-ED003B35F931}"/>
    <cellStyle name="Percent 6 2 6 3" xfId="39343" xr:uid="{5F6D8E01-A468-454F-97F3-EFF342F16C0D}"/>
    <cellStyle name="Percent 6 2 7" xfId="19509" xr:uid="{1C358B57-6CC2-4B5C-B5B8-434F595119DE}"/>
    <cellStyle name="Percent 6 2 7 2" xfId="39346" xr:uid="{944EA72B-19FB-4B3A-859D-C354019B1A07}"/>
    <cellStyle name="Percent 6 2 7 3" xfId="39345" xr:uid="{360D9B82-95E2-465B-9844-20E627C75E12}"/>
    <cellStyle name="Percent 6 2 8" xfId="12083" xr:uid="{31EA1216-F221-40FF-959D-E1FF5E00C4B1}"/>
    <cellStyle name="Percent 6 2 8 2" xfId="39348" xr:uid="{ECC09DAA-F900-4D94-BF49-020B181E745D}"/>
    <cellStyle name="Percent 6 2 8 3" xfId="39347" xr:uid="{0ECFA9F5-A0D2-4F5B-895C-B6C9D800D8D2}"/>
    <cellStyle name="Percent 6 2 9" xfId="39349" xr:uid="{62806452-F54A-47D9-8EF6-8212F76CE39A}"/>
    <cellStyle name="Percent 6 20" xfId="4564" xr:uid="{DBF77749-23FF-45C5-B8C1-B9EE9D6791BB}"/>
    <cellStyle name="Percent 6 20 2" xfId="39272" xr:uid="{3D9F781A-AB15-4BF4-AD3B-5EB97527E80C}"/>
    <cellStyle name="Percent 6 21" xfId="29714" xr:uid="{B813299F-350F-4E42-A61B-DF2CDF3EE507}"/>
    <cellStyle name="Percent 6 3" xfId="1820" xr:uid="{56C981DF-A199-4C15-8642-67B2DBB2893B}"/>
    <cellStyle name="Percent 6 3 10" xfId="7042" xr:uid="{0473C07A-8461-45B0-BB47-191DF6D4F588}"/>
    <cellStyle name="Percent 6 3 10 2" xfId="39351" xr:uid="{4E0C51C3-DF84-4811-B44A-7EE9A8DA1CD9}"/>
    <cellStyle name="Percent 6 3 11" xfId="39350" xr:uid="{BC2BB8F9-F193-42F9-BF9D-7C072F8F1D22}"/>
    <cellStyle name="Percent 6 3 2" xfId="2940" xr:uid="{6908A331-9293-4A18-A3DE-D9C78D1FFBE7}"/>
    <cellStyle name="Percent 6 3 2 2" xfId="16757" xr:uid="{FF61D3FA-5640-4DE6-BCA9-E16916CAF8BB}"/>
    <cellStyle name="Percent 6 3 2 2 2" xfId="39354" xr:uid="{18A09EB8-28B7-4746-87EC-C313A4D0EABA}"/>
    <cellStyle name="Percent 6 3 2 2 3" xfId="39353" xr:uid="{BE8AAE02-D75D-4038-97A2-93B089959E5E}"/>
    <cellStyle name="Percent 6 3 2 3" xfId="19574" xr:uid="{055662FE-1FA1-46C4-A14B-B338890F56F8}"/>
    <cellStyle name="Percent 6 3 2 3 2" xfId="39356" xr:uid="{22B6FF09-D184-4783-B91D-63C6B034F762}"/>
    <cellStyle name="Percent 6 3 2 3 3" xfId="39355" xr:uid="{16B95C49-4852-4945-B180-0D032B5092EF}"/>
    <cellStyle name="Percent 6 3 2 4" xfId="12085" xr:uid="{698A9C3B-3FC2-46D7-9DEF-A6318AACD84F}"/>
    <cellStyle name="Percent 6 3 2 4 2" xfId="39357" xr:uid="{33B066FC-C205-4402-82B5-F9D6C0E7F2E9}"/>
    <cellStyle name="Percent 6 3 2 5" xfId="39352" xr:uid="{80888970-26C0-48BE-8BA3-88AC8FCC9195}"/>
    <cellStyle name="Percent 6 3 3" xfId="9550" xr:uid="{E8B6F8B5-ACDE-421C-8171-6BA8337955CA}"/>
    <cellStyle name="Percent 6 3 3 2" xfId="17778" xr:uid="{64A6D2BB-BDAE-4981-B5C3-9DC695F5A974}"/>
    <cellStyle name="Percent 6 3 3 2 2" xfId="39360" xr:uid="{EF9B513E-B4B5-4179-8DA5-16597CDCAE79}"/>
    <cellStyle name="Percent 6 3 3 2 3" xfId="39359" xr:uid="{97F9DD41-380B-455E-8D3A-4966D90CA736}"/>
    <cellStyle name="Percent 6 3 3 3" xfId="16781" xr:uid="{A2D6F606-A719-4BBC-B9B5-BF428DA91C13}"/>
    <cellStyle name="Percent 6 3 3 3 2" xfId="39362" xr:uid="{50DADB0A-C263-4885-A98D-B30F56CD9767}"/>
    <cellStyle name="Percent 6 3 3 3 3" xfId="39361" xr:uid="{908538C7-9D57-445A-AB26-937FA1FF54FF}"/>
    <cellStyle name="Percent 6 3 3 4" xfId="12086" xr:uid="{109CE442-B089-4A0F-8D15-EA885CBD8A1D}"/>
    <cellStyle name="Percent 6 3 3 4 2" xfId="39363" xr:uid="{DCD38C10-179E-43FB-99F1-4402ACCDCA72}"/>
    <cellStyle name="Percent 6 3 3 5" xfId="39358" xr:uid="{B4018865-8466-4B7C-AAF2-CCC2983E4B87}"/>
    <cellStyle name="Percent 6 3 4" xfId="13889" xr:uid="{393C395D-2AD3-4E00-B4D2-D4D1353BBA9F}"/>
    <cellStyle name="Percent 6 3 4 2" xfId="39365" xr:uid="{CC578CEA-C0DE-40DE-9191-F427EAFF92FD}"/>
    <cellStyle name="Percent 6 3 4 2 2" xfId="39366" xr:uid="{F6BB34E5-4A85-42DD-8160-11958B04169F}"/>
    <cellStyle name="Percent 6 3 4 3" xfId="39367" xr:uid="{836BFF71-AC51-43AB-89BD-87697CE0E081}"/>
    <cellStyle name="Percent 6 3 4 3 2" xfId="39368" xr:uid="{306E63D4-4E47-46BF-8517-1448963DE0E1}"/>
    <cellStyle name="Percent 6 3 4 4" xfId="39369" xr:uid="{E2276033-F73A-4F7F-8D4C-85A3D5C8982D}"/>
    <cellStyle name="Percent 6 3 4 4 2" xfId="39370" xr:uid="{B7D0D394-50E5-4ED8-8A9C-12EF95735E9F}"/>
    <cellStyle name="Percent 6 3 4 5" xfId="39371" xr:uid="{81E703AE-A5BF-4F3A-A876-AB952F17348E}"/>
    <cellStyle name="Percent 6 3 4 6" xfId="39364" xr:uid="{7D80FF65-0A6E-4C3C-9976-C0498E687FA4}"/>
    <cellStyle name="Percent 6 3 5" xfId="13890" xr:uid="{A8B27DC6-315D-4210-AF7F-8C1E299503BF}"/>
    <cellStyle name="Percent 6 3 5 2" xfId="39373" xr:uid="{1668330C-EEC0-4BC5-B9DE-837395CF67E4}"/>
    <cellStyle name="Percent 6 3 5 2 2" xfId="39374" xr:uid="{82D2EBC7-44D3-4223-84E5-A0D5EAB603C1}"/>
    <cellStyle name="Percent 6 3 5 3" xfId="39375" xr:uid="{72178816-B37D-4F19-954E-143E0EA8716B}"/>
    <cellStyle name="Percent 6 3 5 3 2" xfId="39376" xr:uid="{39AA8E02-6642-4B14-8532-800C63895AB9}"/>
    <cellStyle name="Percent 6 3 5 4" xfId="39377" xr:uid="{FE642432-1366-4467-93F0-98A792E2BA5D}"/>
    <cellStyle name="Percent 6 3 5 5" xfId="39372" xr:uid="{E2AFBA1E-92A6-456A-A0E0-5172E6103021}"/>
    <cellStyle name="Percent 6 3 6" xfId="15200" xr:uid="{8C9A604D-169C-4AA2-89FF-F1E449EF40E7}"/>
    <cellStyle name="Percent 6 3 6 2" xfId="39379" xr:uid="{077FEC25-CBAB-41FF-990A-30CB6E760E15}"/>
    <cellStyle name="Percent 6 3 6 3" xfId="39378" xr:uid="{BF31CE3C-38CF-4929-B05B-BD86B1FF364D}"/>
    <cellStyle name="Percent 6 3 7" xfId="15983" xr:uid="{03F6945B-98B6-4E66-85A6-E10580AA9BFB}"/>
    <cellStyle name="Percent 6 3 7 2" xfId="39381" xr:uid="{54DE2FB9-9912-44F9-BBD5-6E93B2E477F2}"/>
    <cellStyle name="Percent 6 3 7 3" xfId="39380" xr:uid="{51A8972F-A574-4FAC-B36C-4EC1C3E5C848}"/>
    <cellStyle name="Percent 6 3 8" xfId="19520" xr:uid="{9F167EF7-4864-4C2D-ACD3-CCB144A1458B}"/>
    <cellStyle name="Percent 6 3 8 2" xfId="39383" xr:uid="{DB29DBAA-5989-4E3A-9FF4-0E1A70B23888}"/>
    <cellStyle name="Percent 6 3 8 3" xfId="39382" xr:uid="{64641781-7F2C-423D-848B-1620BB14D3AB}"/>
    <cellStyle name="Percent 6 3 9" xfId="12084" xr:uid="{E039607C-EC07-4B6E-A315-22B4EE7F8DA1}"/>
    <cellStyle name="Percent 6 3 9 2" xfId="39384" xr:uid="{B51F5F9D-196C-4CE3-8664-9A3783C1E11F}"/>
    <cellStyle name="Percent 6 4" xfId="1821" xr:uid="{58E65E2D-B1C5-4664-A3AD-C12848A1B159}"/>
    <cellStyle name="Percent 6 4 10" xfId="39386" xr:uid="{6CF64B87-F0C1-4FF7-9230-4B8A6DF12F4D}"/>
    <cellStyle name="Percent 6 4 11" xfId="39385" xr:uid="{BA47A4C9-8C2F-4409-B786-DCF6B7E025E7}"/>
    <cellStyle name="Percent 6 4 2" xfId="2941" xr:uid="{D65A91AF-7FEC-4EAF-8BB5-FFDD11148D54}"/>
    <cellStyle name="Percent 6 4 2 2" xfId="13891" xr:uid="{87F7D7CA-2FA0-4465-ABDD-73516B8BBA77}"/>
    <cellStyle name="Percent 6 4 2 2 2" xfId="39389" xr:uid="{25E78A5F-91C1-44DC-9047-C381F9A030C2}"/>
    <cellStyle name="Percent 6 4 2 2 3" xfId="39388" xr:uid="{FA53A3C2-E134-44FF-AA14-B2C7A1B6D665}"/>
    <cellStyle name="Percent 6 4 2 3" xfId="39390" xr:uid="{E268AF13-EB1C-434A-B6C5-E3DDA2D7168B}"/>
    <cellStyle name="Percent 6 4 2 3 2" xfId="39391" xr:uid="{E88C25B4-9615-42E7-93D4-0DDFB906D136}"/>
    <cellStyle name="Percent 6 4 2 4" xfId="39392" xr:uid="{6FBCDF93-6D2F-400A-B1E9-F6D071840A95}"/>
    <cellStyle name="Percent 6 4 2 5" xfId="39387" xr:uid="{16B64C58-9653-44CD-8554-732CD9BA0F76}"/>
    <cellStyle name="Percent 6 4 3" xfId="13892" xr:uid="{B6E9772B-1C3F-4818-AB77-5A609554B9F5}"/>
    <cellStyle name="Percent 6 4 3 2" xfId="39394" xr:uid="{8BFE9DAB-2BBD-4D5C-BFF2-4E3687546637}"/>
    <cellStyle name="Percent 6 4 3 2 2" xfId="39395" xr:uid="{0C242C75-7473-4AD5-9CE3-9DC739D37694}"/>
    <cellStyle name="Percent 6 4 3 3" xfId="39396" xr:uid="{3FA75A5A-9426-4321-9DBF-423D17B66D4F}"/>
    <cellStyle name="Percent 6 4 3 3 2" xfId="39397" xr:uid="{2ACF8662-564F-4974-AAB1-540CB8075370}"/>
    <cellStyle name="Percent 6 4 3 4" xfId="39398" xr:uid="{6967EA11-B307-413E-BD72-F0BB6D2F6ADD}"/>
    <cellStyle name="Percent 6 4 3 5" xfId="39393" xr:uid="{9C9694BA-CCEE-41C8-BC72-2CD55E3A0678}"/>
    <cellStyle name="Percent 6 4 4" xfId="13893" xr:uid="{C25DF8C2-C7C0-4B26-8E7A-20903429116A}"/>
    <cellStyle name="Percent 6 4 4 2" xfId="39400" xr:uid="{2CF07E89-2A28-4DDF-A821-9615BC63461C}"/>
    <cellStyle name="Percent 6 4 4 2 2" xfId="39401" xr:uid="{1E7D6073-7F10-413F-A9EA-A4438734B68A}"/>
    <cellStyle name="Percent 6 4 4 3" xfId="39402" xr:uid="{89B3C358-3C4A-4D1F-8C11-35F82E717EB7}"/>
    <cellStyle name="Percent 6 4 4 3 2" xfId="39403" xr:uid="{F468E601-F98A-4CA7-8EFE-6EC07C8262D0}"/>
    <cellStyle name="Percent 6 4 4 4" xfId="39404" xr:uid="{69F1CB8E-D5D1-48BD-9199-A80B30C4DBCC}"/>
    <cellStyle name="Percent 6 4 4 4 2" xfId="39405" xr:uid="{6CDE680E-42E2-4D23-AA3D-8AF93E60104B}"/>
    <cellStyle name="Percent 6 4 4 5" xfId="39406" xr:uid="{33F04D8E-51A9-4AC5-8BA7-D322E1328F2B}"/>
    <cellStyle name="Percent 6 4 4 6" xfId="39399" xr:uid="{7B0DAEE7-CF4B-4861-A689-D7C81570BDFD}"/>
    <cellStyle name="Percent 6 4 5" xfId="13894" xr:uid="{906F2293-217E-4804-A55B-9964AB54F688}"/>
    <cellStyle name="Percent 6 4 5 2" xfId="39408" xr:uid="{8990EB82-3F07-4F56-A56D-C80F397D0215}"/>
    <cellStyle name="Percent 6 4 5 2 2" xfId="39409" xr:uid="{E4F9EE36-FED4-4C0E-A8E8-14BC77E608BB}"/>
    <cellStyle name="Percent 6 4 5 3" xfId="39410" xr:uid="{EFD718ED-1B0F-41A5-89AE-2A2C20CE1BF0}"/>
    <cellStyle name="Percent 6 4 5 3 2" xfId="39411" xr:uid="{932A2AE7-BEB0-4C1B-9EA7-43A097F717DA}"/>
    <cellStyle name="Percent 6 4 5 4" xfId="39412" xr:uid="{B82735DD-6054-4B69-9E41-3C22B4E62553}"/>
    <cellStyle name="Percent 6 4 5 5" xfId="39407" xr:uid="{DC15970C-6482-497A-AD56-62141D8CE5DA}"/>
    <cellStyle name="Percent 6 4 6" xfId="15201" xr:uid="{8DE8535B-89AC-4E8D-91B7-946C094087AC}"/>
    <cellStyle name="Percent 6 4 6 2" xfId="39414" xr:uid="{FE810BD9-3369-44AC-A558-D28E7E13A62A}"/>
    <cellStyle name="Percent 6 4 6 3" xfId="39413" xr:uid="{47ECB980-D562-4858-8B5B-C88A2FF67B83}"/>
    <cellStyle name="Percent 6 4 7" xfId="19523" xr:uid="{2CA8ACC1-844F-4A49-B260-475F39964657}"/>
    <cellStyle name="Percent 6 4 7 2" xfId="39416" xr:uid="{258EA6B7-0D9F-4734-B0F3-22F17216CA2E}"/>
    <cellStyle name="Percent 6 4 7 3" xfId="39415" xr:uid="{FAF470FA-E8A8-488B-8E50-4A5917CEF669}"/>
    <cellStyle name="Percent 6 4 8" xfId="12087" xr:uid="{E58DFCED-8E86-45F3-B740-F9BD1317E1A2}"/>
    <cellStyle name="Percent 6 4 8 2" xfId="39418" xr:uid="{963B6BB8-9872-47B3-8E4B-56C125936FAF}"/>
    <cellStyle name="Percent 6 4 8 3" xfId="39417" xr:uid="{DBADA73D-59BA-44B7-BEAE-B5BBB5B0376F}"/>
    <cellStyle name="Percent 6 4 9" xfId="39419" xr:uid="{64A57EA1-5295-43B2-B969-75237F0CBCEF}"/>
    <cellStyle name="Percent 6 5" xfId="1822" xr:uid="{56A6A069-228A-4632-80BA-45384C91BA5C}"/>
    <cellStyle name="Percent 6 5 10" xfId="39421" xr:uid="{7CF07042-55B8-47A1-BF4A-53B94FAFA2B8}"/>
    <cellStyle name="Percent 6 5 11" xfId="39420" xr:uid="{45EA1B95-6E4A-486B-A434-C185E229BD7A}"/>
    <cellStyle name="Percent 6 5 2" xfId="2942" xr:uid="{CCB03B5C-2220-4271-A076-D81C02DB6498}"/>
    <cellStyle name="Percent 6 5 2 2" xfId="13895" xr:uid="{C4BC633B-9EF5-455D-9670-3161D69C8B8D}"/>
    <cellStyle name="Percent 6 5 2 2 2" xfId="39424" xr:uid="{B9F0D644-0677-46B9-8EA1-91D980D66243}"/>
    <cellStyle name="Percent 6 5 2 2 3" xfId="39423" xr:uid="{72EE8782-6FF1-456C-B1B7-D07658B9C8B6}"/>
    <cellStyle name="Percent 6 5 2 3" xfId="39425" xr:uid="{33214665-CA20-4F63-A8BD-64CADDB1DAE8}"/>
    <cellStyle name="Percent 6 5 2 3 2" xfId="39426" xr:uid="{B8957965-8CAE-469E-A8DA-10C9C67C9C41}"/>
    <cellStyle name="Percent 6 5 2 4" xfId="39427" xr:uid="{D4644981-818D-4E19-82A6-5B5D98D96538}"/>
    <cellStyle name="Percent 6 5 2 5" xfId="39422" xr:uid="{5167A446-51AE-42D7-A6B9-B2D8DCB354F6}"/>
    <cellStyle name="Percent 6 5 3" xfId="13896" xr:uid="{A7578492-57CF-4205-B6F0-F75B7080E11B}"/>
    <cellStyle name="Percent 6 5 3 2" xfId="39429" xr:uid="{DC733247-7EEF-4443-83FA-9054683405D5}"/>
    <cellStyle name="Percent 6 5 3 2 2" xfId="39430" xr:uid="{854545A9-9C44-4F75-9F35-E6BC9ABF744F}"/>
    <cellStyle name="Percent 6 5 3 3" xfId="39431" xr:uid="{845F93BF-A2CD-4E39-A5CD-960B4A1AFADE}"/>
    <cellStyle name="Percent 6 5 3 3 2" xfId="39432" xr:uid="{DC7153A8-0CC9-413E-BAF6-3DC7B6797946}"/>
    <cellStyle name="Percent 6 5 3 4" xfId="39433" xr:uid="{9DB5C7DB-D0E4-416F-8B7B-1B5BA029B73A}"/>
    <cellStyle name="Percent 6 5 3 5" xfId="39428" xr:uid="{CE8C2EBD-4DC9-420A-B30C-178C19A48551}"/>
    <cellStyle name="Percent 6 5 4" xfId="13897" xr:uid="{B3C6EE39-EABF-4AB5-9D5F-C40AC631CBAD}"/>
    <cellStyle name="Percent 6 5 4 2" xfId="39435" xr:uid="{986C271A-DAC4-4106-A482-6C3E65411447}"/>
    <cellStyle name="Percent 6 5 4 2 2" xfId="39436" xr:uid="{3585E496-DFF2-49F1-973E-CC76FF1D8973}"/>
    <cellStyle name="Percent 6 5 4 3" xfId="39437" xr:uid="{C80F4104-87AE-4D63-9861-A5FDF0DD50E7}"/>
    <cellStyle name="Percent 6 5 4 3 2" xfId="39438" xr:uid="{49E10348-1C97-4A8B-BF48-72629EEFC340}"/>
    <cellStyle name="Percent 6 5 4 4" xfId="39439" xr:uid="{13F905F8-6948-412C-8396-AAD73291639F}"/>
    <cellStyle name="Percent 6 5 4 4 2" xfId="39440" xr:uid="{E53C2377-BE03-4EF3-A78E-C7AD18C484F6}"/>
    <cellStyle name="Percent 6 5 4 5" xfId="39441" xr:uid="{9EB62761-8AD3-4C99-891E-776C1F516F8B}"/>
    <cellStyle name="Percent 6 5 4 6" xfId="39434" xr:uid="{D757E913-2B19-43CA-BF3E-C6E093C125B0}"/>
    <cellStyle name="Percent 6 5 5" xfId="13898" xr:uid="{8D295BF2-1956-46D8-B551-87FEEECFC895}"/>
    <cellStyle name="Percent 6 5 5 2" xfId="39443" xr:uid="{4CB4A610-07CE-4C5E-9F11-D3C40E7FA0B1}"/>
    <cellStyle name="Percent 6 5 5 2 2" xfId="39444" xr:uid="{29E763F2-3906-41AD-875F-B43DD4E9FA9F}"/>
    <cellStyle name="Percent 6 5 5 3" xfId="39445" xr:uid="{CD2CA257-1DEE-4FC6-A3E8-BEA4A9E48E81}"/>
    <cellStyle name="Percent 6 5 5 3 2" xfId="39446" xr:uid="{16D84B7F-8ED3-453D-8F3A-649933D9A989}"/>
    <cellStyle name="Percent 6 5 5 4" xfId="39447" xr:uid="{EC58D621-012C-4176-8528-39A3053DBDD9}"/>
    <cellStyle name="Percent 6 5 5 5" xfId="39442" xr:uid="{8B60487E-E99E-43AE-AFFF-19A467BB48CB}"/>
    <cellStyle name="Percent 6 5 6" xfId="15202" xr:uid="{CFFE9EC6-435A-47F1-92CF-32CFC14A06BA}"/>
    <cellStyle name="Percent 6 5 6 2" xfId="39449" xr:uid="{AF233BB0-BAE9-489B-BCC2-85BE43C80EA5}"/>
    <cellStyle name="Percent 6 5 6 3" xfId="39448" xr:uid="{BB03CBEC-9B85-4EF4-B611-4986E9A39B01}"/>
    <cellStyle name="Percent 6 5 7" xfId="15499" xr:uid="{C9843483-EA36-45E0-AAFA-8E8A7DCE86D8}"/>
    <cellStyle name="Percent 6 5 7 2" xfId="39451" xr:uid="{710A6451-9A14-438C-9FB8-44F4BE31B3ED}"/>
    <cellStyle name="Percent 6 5 7 3" xfId="39450" xr:uid="{D08CED7D-E46A-49A6-BF80-DB0130CA54A1}"/>
    <cellStyle name="Percent 6 5 8" xfId="12088" xr:uid="{94C519EF-5248-4947-AED3-9BE6CCF74AC3}"/>
    <cellStyle name="Percent 6 5 8 2" xfId="39453" xr:uid="{798D52E2-DA52-45B3-BA8E-C74D6F8F939C}"/>
    <cellStyle name="Percent 6 5 8 3" xfId="39452" xr:uid="{C869A54A-A586-401E-AC8E-5CDA6E5D02EF}"/>
    <cellStyle name="Percent 6 5 9" xfId="39454" xr:uid="{1F594E82-7A14-4106-91EC-3C8BA37A30A2}"/>
    <cellStyle name="Percent 6 6" xfId="1823" xr:uid="{877BCEE4-E07D-4151-8B86-F0C2587DEFAE}"/>
    <cellStyle name="Percent 6 6 10" xfId="39456" xr:uid="{217CBEF0-1BD5-4D5D-BEAA-3357BAACF9E5}"/>
    <cellStyle name="Percent 6 6 11" xfId="39455" xr:uid="{7AAB976E-EC2B-4706-A02E-CC6ECB9B2EA5}"/>
    <cellStyle name="Percent 6 6 2" xfId="2943" xr:uid="{F5A3FC38-56A3-4434-9B4B-9A99CCDAC90C}"/>
    <cellStyle name="Percent 6 6 2 2" xfId="13899" xr:uid="{C1FE6807-3AF7-4865-966D-69248C781192}"/>
    <cellStyle name="Percent 6 6 2 2 2" xfId="39459" xr:uid="{7A238BED-A140-49F4-AB75-6DDFDB01B6BA}"/>
    <cellStyle name="Percent 6 6 2 2 3" xfId="39458" xr:uid="{C8E24606-83C6-41B9-AE1D-E181D828D235}"/>
    <cellStyle name="Percent 6 6 2 3" xfId="39460" xr:uid="{9EAE68DD-E444-4A20-9E9D-3D36E4AC097D}"/>
    <cellStyle name="Percent 6 6 2 3 2" xfId="39461" xr:uid="{A6A9E143-27C1-45EA-A6C1-E3B23F7DCFB2}"/>
    <cellStyle name="Percent 6 6 2 4" xfId="39462" xr:uid="{66768374-8C54-4214-AE75-49083EA37804}"/>
    <cellStyle name="Percent 6 6 2 5" xfId="39457" xr:uid="{398A325F-2202-4FFD-B12A-2E2A735C30DD}"/>
    <cellStyle name="Percent 6 6 3" xfId="13900" xr:uid="{912CF8A8-C4BC-4044-8201-EDFA43C23F53}"/>
    <cellStyle name="Percent 6 6 3 2" xfId="39464" xr:uid="{6A4C4352-F5A7-4CD9-B6A9-0D557BBC6833}"/>
    <cellStyle name="Percent 6 6 3 2 2" xfId="39465" xr:uid="{7EF2C081-234E-4808-9832-5C94B080CE82}"/>
    <cellStyle name="Percent 6 6 3 3" xfId="39466" xr:uid="{DEC6C111-E8A6-42BA-A1E6-B190A434825D}"/>
    <cellStyle name="Percent 6 6 3 3 2" xfId="39467" xr:uid="{04348A8E-31B0-45FA-AFD6-89641E66D9A1}"/>
    <cellStyle name="Percent 6 6 3 4" xfId="39468" xr:uid="{EDEBA426-A375-4FAE-866A-F1AE2F0EBF0E}"/>
    <cellStyle name="Percent 6 6 3 5" xfId="39463" xr:uid="{9DAA176B-390D-4991-B860-512160AE5EED}"/>
    <cellStyle name="Percent 6 6 4" xfId="13901" xr:uid="{DCDC9A2A-3DF9-47BB-8975-8CB739A936AC}"/>
    <cellStyle name="Percent 6 6 4 2" xfId="39470" xr:uid="{413541F1-9188-497C-8BBA-9775D67AB0E9}"/>
    <cellStyle name="Percent 6 6 4 2 2" xfId="39471" xr:uid="{9AE6D761-9677-4BC8-9CD1-4F4AB710658C}"/>
    <cellStyle name="Percent 6 6 4 3" xfId="39472" xr:uid="{0CFFA20D-82EC-4A9D-82F6-2AD0D111BD8F}"/>
    <cellStyle name="Percent 6 6 4 3 2" xfId="39473" xr:uid="{D9564E90-B823-4315-A5DB-8416395C7CC3}"/>
    <cellStyle name="Percent 6 6 4 4" xfId="39474" xr:uid="{689D8120-74A5-40E7-9291-4242AA035C5A}"/>
    <cellStyle name="Percent 6 6 4 4 2" xfId="39475" xr:uid="{586A3591-C855-4011-9376-5AC68839694E}"/>
    <cellStyle name="Percent 6 6 4 5" xfId="39476" xr:uid="{DBC7FB4B-5608-4F01-95F6-C1E9C68ED769}"/>
    <cellStyle name="Percent 6 6 4 6" xfId="39469" xr:uid="{8C96432D-4F7E-4663-A643-1ED9EE696854}"/>
    <cellStyle name="Percent 6 6 5" xfId="13902" xr:uid="{8EC4D4A3-21C1-4BA2-AE6F-F693C3565018}"/>
    <cellStyle name="Percent 6 6 5 2" xfId="39478" xr:uid="{570AEC29-DCCB-4CE5-9FB0-83832B97AC30}"/>
    <cellStyle name="Percent 6 6 5 2 2" xfId="39479" xr:uid="{246D734C-34E6-440F-8F3A-71E65585ECB3}"/>
    <cellStyle name="Percent 6 6 5 3" xfId="39480" xr:uid="{D2E912FB-1E7E-4DE9-9E77-33173F48CC1C}"/>
    <cellStyle name="Percent 6 6 5 3 2" xfId="39481" xr:uid="{DCEB5EAB-8F35-492B-8737-F2607E2E78A3}"/>
    <cellStyle name="Percent 6 6 5 4" xfId="39482" xr:uid="{F7B0FB3F-69F8-468B-97C2-10E45717BC5B}"/>
    <cellStyle name="Percent 6 6 5 5" xfId="39477" xr:uid="{2B9CDEAC-6F39-4FC2-B924-02FDE409788D}"/>
    <cellStyle name="Percent 6 6 6" xfId="15203" xr:uid="{6D336D2B-4CEE-45D7-AFA9-125203C33C36}"/>
    <cellStyle name="Percent 6 6 6 2" xfId="39484" xr:uid="{DEE46A68-1795-47A7-8DF1-363C60B9B7F9}"/>
    <cellStyle name="Percent 6 6 6 3" xfId="39483" xr:uid="{A8CD32A2-FCA6-45E8-8125-4CA984BBE061}"/>
    <cellStyle name="Percent 6 6 7" xfId="15722" xr:uid="{DD4EDB5B-12FB-45E7-A4B1-C60752D86380}"/>
    <cellStyle name="Percent 6 6 7 2" xfId="39486" xr:uid="{ADFA04FB-0343-4A57-84E3-1B799DB5295C}"/>
    <cellStyle name="Percent 6 6 7 3" xfId="39485" xr:uid="{7F58EA6E-68E7-4CF3-9EFC-40F55602CAB2}"/>
    <cellStyle name="Percent 6 6 8" xfId="12089" xr:uid="{65D7966F-5C67-45B8-B8A3-D4B3170ED789}"/>
    <cellStyle name="Percent 6 6 8 2" xfId="39488" xr:uid="{E267B758-4D27-472C-AE69-A458A20C8FB5}"/>
    <cellStyle name="Percent 6 6 8 3" xfId="39487" xr:uid="{1EB26061-489B-4118-8FFF-1D221B0B0A96}"/>
    <cellStyle name="Percent 6 6 9" xfId="39489" xr:uid="{9B253814-B62F-4941-BECB-2EAB5DD5664E}"/>
    <cellStyle name="Percent 6 7" xfId="1824" xr:uid="{951C580A-0BF3-483F-B7C5-A8652148F8F0}"/>
    <cellStyle name="Percent 6 7 10" xfId="39491" xr:uid="{5D00DF53-EF9D-478C-9EA8-2F977FB93B0B}"/>
    <cellStyle name="Percent 6 7 11" xfId="39490" xr:uid="{4E662216-DC96-402E-9B77-46A745225576}"/>
    <cellStyle name="Percent 6 7 2" xfId="2944" xr:uid="{980C59B9-7A15-4706-BA8E-36C8C449D060}"/>
    <cellStyle name="Percent 6 7 2 2" xfId="13903" xr:uid="{9D96DE5F-4BDB-4564-AEB6-82526318CE6F}"/>
    <cellStyle name="Percent 6 7 2 2 2" xfId="39494" xr:uid="{0CAF134D-DC19-448A-802B-3337C94202F3}"/>
    <cellStyle name="Percent 6 7 2 2 3" xfId="39493" xr:uid="{027E8C51-81FA-4F43-AE78-13F2E355D18F}"/>
    <cellStyle name="Percent 6 7 2 3" xfId="39495" xr:uid="{B6CB8A32-6440-4614-8FFB-5C81C1ABFE6A}"/>
    <cellStyle name="Percent 6 7 2 3 2" xfId="39496" xr:uid="{1EBAE7E7-753C-42C2-B168-96758DC41C7D}"/>
    <cellStyle name="Percent 6 7 2 4" xfId="39497" xr:uid="{A3116DEC-E4FF-4292-9D35-9634F665122E}"/>
    <cellStyle name="Percent 6 7 2 5" xfId="39492" xr:uid="{8371F17C-514C-448A-B6C5-9501A063A916}"/>
    <cellStyle name="Percent 6 7 3" xfId="13904" xr:uid="{76B03A65-B07D-4E77-8D1E-5CCDCFB2AC89}"/>
    <cellStyle name="Percent 6 7 3 2" xfId="39499" xr:uid="{E28A494E-F47E-4E2C-949A-63C5998F1B58}"/>
    <cellStyle name="Percent 6 7 3 2 2" xfId="39500" xr:uid="{F4097402-CF7F-41DA-A51B-21A59845C8DD}"/>
    <cellStyle name="Percent 6 7 3 3" xfId="39501" xr:uid="{B780867C-EFE3-4CE1-9CA1-236ABD46554D}"/>
    <cellStyle name="Percent 6 7 3 3 2" xfId="39502" xr:uid="{D108B374-C0A1-4C15-9840-56B81B5EB9F6}"/>
    <cellStyle name="Percent 6 7 3 4" xfId="39503" xr:uid="{CF96E510-101D-48CE-9C05-FA6495710CD0}"/>
    <cellStyle name="Percent 6 7 3 5" xfId="39498" xr:uid="{81121476-852A-4C6B-9119-3EAC54230A33}"/>
    <cellStyle name="Percent 6 7 4" xfId="13905" xr:uid="{FA85CB43-FA35-4BF6-A15A-DCAD9A287557}"/>
    <cellStyle name="Percent 6 7 4 2" xfId="39505" xr:uid="{CA73CB6B-78D8-48D6-BD37-0C0C3F2F5CF0}"/>
    <cellStyle name="Percent 6 7 4 2 2" xfId="39506" xr:uid="{E34B3BFC-7C5B-40F1-8CE4-61031756E6C9}"/>
    <cellStyle name="Percent 6 7 4 3" xfId="39507" xr:uid="{E85BD6EB-6EC3-4C3A-B9AD-0E4F303254BE}"/>
    <cellStyle name="Percent 6 7 4 3 2" xfId="39508" xr:uid="{A78DA199-3429-4B54-AC6E-F78F672E369E}"/>
    <cellStyle name="Percent 6 7 4 4" xfId="39509" xr:uid="{8D8B2DF6-492A-412F-AB40-44DCA79346A9}"/>
    <cellStyle name="Percent 6 7 4 4 2" xfId="39510" xr:uid="{05902352-E2C6-42ED-B103-223CB0F5F278}"/>
    <cellStyle name="Percent 6 7 4 5" xfId="39511" xr:uid="{0B0606B3-7EFB-4E0D-88CA-5C4AEA15E31F}"/>
    <cellStyle name="Percent 6 7 4 6" xfId="39504" xr:uid="{8DE61DF7-E43C-4869-957F-B7EAE8FA3B7D}"/>
    <cellStyle name="Percent 6 7 5" xfId="13906" xr:uid="{9DFFA1D5-4A3A-4289-A7D9-16F0A2DF68C6}"/>
    <cellStyle name="Percent 6 7 5 2" xfId="39513" xr:uid="{8105B98B-94B4-4F14-B248-6819999BE310}"/>
    <cellStyle name="Percent 6 7 5 2 2" xfId="39514" xr:uid="{F3B7E9A5-CAB3-4AAA-BD3E-71E840171827}"/>
    <cellStyle name="Percent 6 7 5 3" xfId="39515" xr:uid="{6D7D9C53-8FD2-46B5-B332-098073DA6038}"/>
    <cellStyle name="Percent 6 7 5 3 2" xfId="39516" xr:uid="{14C03BEC-D3F9-492B-B37D-4CA17A36443C}"/>
    <cellStyle name="Percent 6 7 5 4" xfId="39517" xr:uid="{165928D0-8CD0-4F58-8926-4B39EF07F116}"/>
    <cellStyle name="Percent 6 7 5 5" xfId="39512" xr:uid="{89688672-184D-412F-92F3-1D7774E5200F}"/>
    <cellStyle name="Percent 6 7 6" xfId="15204" xr:uid="{90774011-7D02-496C-A21F-4F22EBC25DD4}"/>
    <cellStyle name="Percent 6 7 6 2" xfId="39519" xr:uid="{C67EB0CA-3774-4E91-892C-3069535B6041}"/>
    <cellStyle name="Percent 6 7 6 3" xfId="39518" xr:uid="{192304AC-AC6B-453B-AE48-FB4F6FE998E5}"/>
    <cellStyle name="Percent 6 7 7" xfId="19364" xr:uid="{BB276284-8415-48DA-BCA9-A564060F9825}"/>
    <cellStyle name="Percent 6 7 7 2" xfId="39521" xr:uid="{651CCE57-F9BF-4095-BAF8-24B19E61435A}"/>
    <cellStyle name="Percent 6 7 7 3" xfId="39520" xr:uid="{4111DB54-5DCB-41A5-B34E-7CB3DFD505AD}"/>
    <cellStyle name="Percent 6 7 8" xfId="12090" xr:uid="{22577E3B-2485-408D-99EB-6634277694C1}"/>
    <cellStyle name="Percent 6 7 8 2" xfId="39523" xr:uid="{B6083E1A-DDB9-4A74-AB15-7A28114F7CFA}"/>
    <cellStyle name="Percent 6 7 8 3" xfId="39522" xr:uid="{A6C53039-35D7-4856-84F1-3193B5F7A001}"/>
    <cellStyle name="Percent 6 7 9" xfId="39524" xr:uid="{A60C3975-1072-4A73-BA4F-5313E1C4B44E}"/>
    <cellStyle name="Percent 6 8" xfId="1825" xr:uid="{D83F3943-9E5C-4F5A-8082-0DB05639EB7A}"/>
    <cellStyle name="Percent 6 8 10" xfId="39526" xr:uid="{F98E82A4-E731-409E-A724-93F168A06731}"/>
    <cellStyle name="Percent 6 8 11" xfId="39525" xr:uid="{503DE178-9F07-450A-8FAC-C6FD93759D0F}"/>
    <cellStyle name="Percent 6 8 2" xfId="2945" xr:uid="{8F27E334-C220-4866-8543-7948976FA11A}"/>
    <cellStyle name="Percent 6 8 2 2" xfId="13907" xr:uid="{63C2F0E5-6E0C-41A5-8BE8-91766404D659}"/>
    <cellStyle name="Percent 6 8 2 2 2" xfId="39529" xr:uid="{919C7567-7038-499D-9395-9A93B6622C65}"/>
    <cellStyle name="Percent 6 8 2 2 3" xfId="39528" xr:uid="{E4E4D0E2-746C-42E7-BDED-D3FAF7E046C6}"/>
    <cellStyle name="Percent 6 8 2 3" xfId="39530" xr:uid="{1D525133-EA80-4E12-A225-1CC866A92D93}"/>
    <cellStyle name="Percent 6 8 2 3 2" xfId="39531" xr:uid="{7CA7C850-5B12-40A7-935A-CDF92D8B0BF3}"/>
    <cellStyle name="Percent 6 8 2 4" xfId="39532" xr:uid="{690AF2C1-FCAD-46FF-A51E-766A83E75D0F}"/>
    <cellStyle name="Percent 6 8 2 5" xfId="39527" xr:uid="{E742B101-5F22-497D-AEC2-5F3106E9559D}"/>
    <cellStyle name="Percent 6 8 3" xfId="13908" xr:uid="{9B0BA368-7856-4A54-9B43-268169454241}"/>
    <cellStyle name="Percent 6 8 3 2" xfId="39534" xr:uid="{BEF3CC03-B733-459D-9CDA-CD4322F6CF98}"/>
    <cellStyle name="Percent 6 8 3 2 2" xfId="39535" xr:uid="{43BA8C76-0286-4E7C-A990-684A389F34E0}"/>
    <cellStyle name="Percent 6 8 3 3" xfId="39536" xr:uid="{1912589F-DB18-4EC9-8135-50A87C637964}"/>
    <cellStyle name="Percent 6 8 3 3 2" xfId="39537" xr:uid="{49D25F42-1742-4752-9AC9-C7EA60412F02}"/>
    <cellStyle name="Percent 6 8 3 4" xfId="39538" xr:uid="{061FD927-D3FA-432B-8C3D-3920DE17BBDB}"/>
    <cellStyle name="Percent 6 8 3 5" xfId="39533" xr:uid="{E6A022DE-E194-4886-BCA1-147C87EB95D7}"/>
    <cellStyle name="Percent 6 8 4" xfId="13909" xr:uid="{1C97D6C4-66A4-4C4F-8E31-5708BFF8DBD7}"/>
    <cellStyle name="Percent 6 8 4 2" xfId="39540" xr:uid="{5C1CC492-FC47-4897-BA2F-C558A50F37ED}"/>
    <cellStyle name="Percent 6 8 4 2 2" xfId="39541" xr:uid="{4CAC6685-66EC-4F6A-8494-1E9C4CD57E0A}"/>
    <cellStyle name="Percent 6 8 4 3" xfId="39542" xr:uid="{53A2D308-FD5C-4262-A6AF-DC54A0E22A57}"/>
    <cellStyle name="Percent 6 8 4 3 2" xfId="39543" xr:uid="{AD2DD6E4-3364-49B2-B5D5-CAD769B14D26}"/>
    <cellStyle name="Percent 6 8 4 4" xfId="39544" xr:uid="{0E1FB624-1C7A-4D2C-B785-FB9A677F19B3}"/>
    <cellStyle name="Percent 6 8 4 4 2" xfId="39545" xr:uid="{B6B82A0B-52F4-4C02-9DB4-CA0794E0A120}"/>
    <cellStyle name="Percent 6 8 4 5" xfId="39546" xr:uid="{BA3FC236-E13B-4F1A-B860-32286A6C4288}"/>
    <cellStyle name="Percent 6 8 4 6" xfId="39539" xr:uid="{16A884F6-4AE8-4A88-B4F0-3A73EF70ECF0}"/>
    <cellStyle name="Percent 6 8 5" xfId="13910" xr:uid="{EE4690F3-AED5-4FC5-84D2-F21EFAA18313}"/>
    <cellStyle name="Percent 6 8 5 2" xfId="39548" xr:uid="{353AC3B0-A4EA-4089-B464-FA0BC0DE004C}"/>
    <cellStyle name="Percent 6 8 5 2 2" xfId="39549" xr:uid="{4AF6A9AB-5CB6-4951-92C8-5C2F5AB15623}"/>
    <cellStyle name="Percent 6 8 5 3" xfId="39550" xr:uid="{9E0DA038-8099-462F-A1AA-5A9EDAFDAB63}"/>
    <cellStyle name="Percent 6 8 5 3 2" xfId="39551" xr:uid="{5E107537-5CB6-45BA-97B4-3DD2EE2B0E41}"/>
    <cellStyle name="Percent 6 8 5 4" xfId="39552" xr:uid="{495C5788-8D94-42DD-A9E9-24AAFEE308AA}"/>
    <cellStyle name="Percent 6 8 5 5" xfId="39547" xr:uid="{92EDCF40-99F2-4F3B-9631-8FA7667DCC13}"/>
    <cellStyle name="Percent 6 8 6" xfId="15205" xr:uid="{C14A026D-D0D3-4BBF-9CDC-324764756D9A}"/>
    <cellStyle name="Percent 6 8 6 2" xfId="39554" xr:uid="{03467B97-118F-4A36-97DD-A0CF4A52A919}"/>
    <cellStyle name="Percent 6 8 6 3" xfId="39553" xr:uid="{AAD609EC-2930-4F63-BA77-ACC72CC55DCE}"/>
    <cellStyle name="Percent 6 8 7" xfId="19252" xr:uid="{5BFA6469-C24A-4B41-8095-39F85E9F3965}"/>
    <cellStyle name="Percent 6 8 7 2" xfId="39556" xr:uid="{5EC11496-F7AA-41F0-B0D5-00E252D8183A}"/>
    <cellStyle name="Percent 6 8 7 3" xfId="39555" xr:uid="{7B908067-DB32-4675-9412-A63EEBFC5851}"/>
    <cellStyle name="Percent 6 8 8" xfId="12091" xr:uid="{89FC3194-6519-438A-9008-F42CE8D2080C}"/>
    <cellStyle name="Percent 6 8 8 2" xfId="39558" xr:uid="{82E3DD61-F72C-49FC-A892-B501E801C333}"/>
    <cellStyle name="Percent 6 8 8 3" xfId="39557" xr:uid="{50C02F84-0F39-4541-9B60-66FE0C40D667}"/>
    <cellStyle name="Percent 6 8 9" xfId="39559" xr:uid="{D173A96D-9264-42D8-BCE0-8A1F0D963904}"/>
    <cellStyle name="Percent 6 9" xfId="2938" xr:uid="{2473440E-E96F-4F67-A323-55EDF8CF1D4C}"/>
    <cellStyle name="Percent 6 9 10" xfId="7921" xr:uid="{6DC75907-876E-4F93-8508-B433DF859A6D}"/>
    <cellStyle name="Percent 6 9 10 2" xfId="39561" xr:uid="{E4403C01-AAF3-496F-8BF0-2F7630D543F4}"/>
    <cellStyle name="Percent 6 9 11" xfId="39560" xr:uid="{BB7D3718-49BA-444F-BF38-003F827F6088}"/>
    <cellStyle name="Percent 6 9 2" xfId="8343" xr:uid="{DCD3EE6D-D74A-4531-BBEF-14F0421B8466}"/>
    <cellStyle name="Percent 6 9 2 2" xfId="10205" xr:uid="{01AEA8CD-3920-40EB-8EF8-ACF75E5276E7}"/>
    <cellStyle name="Percent 6 9 2 2 2" xfId="18433" xr:uid="{ECB1F4AB-1321-43A0-B3F4-FEA0C742CF8B}"/>
    <cellStyle name="Percent 6 9 2 2 2 2" xfId="24945" xr:uid="{85F46025-E27A-432E-87E0-EACED84F9E0C}"/>
    <cellStyle name="Percent 6 9 2 2 2 3" xfId="39564" xr:uid="{48B1EF70-270D-4DC8-AA88-8F75A8686878}"/>
    <cellStyle name="Percent 6 9 2 2 3" xfId="22110" xr:uid="{817BCE24-5381-4B74-9F0B-774639C1945D}"/>
    <cellStyle name="Percent 6 9 2 2 4" xfId="39563" xr:uid="{EF039E77-7FB9-4ADA-AEF7-39A06C6A8956}"/>
    <cellStyle name="Percent 6 9 2 3" xfId="17023" xr:uid="{D1244CC4-47E3-416D-A412-BD499016B9BA}"/>
    <cellStyle name="Percent 6 9 2 3 2" xfId="23680" xr:uid="{51E7FB1D-4907-4056-B366-F290455A4F3A}"/>
    <cellStyle name="Percent 6 9 2 3 2 2" xfId="39566" xr:uid="{43678B65-DC90-47BE-B85E-44E39DAF891E}"/>
    <cellStyle name="Percent 6 9 2 3 3" xfId="39565" xr:uid="{7BD9CC1E-BCA8-42E0-9365-8D5355398F76}"/>
    <cellStyle name="Percent 6 9 2 4" xfId="13911" xr:uid="{4F05D2FD-C7C2-4A47-8320-636743F7D5D9}"/>
    <cellStyle name="Percent 6 9 2 4 2" xfId="39567" xr:uid="{C5039134-6DCE-49CD-A976-300AC0B80F42}"/>
    <cellStyle name="Percent 6 9 2 5" xfId="20548" xr:uid="{D76F6CE3-7703-44F6-B70D-95F9248F3328}"/>
    <cellStyle name="Percent 6 9 2 6" xfId="39562" xr:uid="{B24AD1D2-69E0-4ED8-A9E3-52A0E19183D3}"/>
    <cellStyle name="Percent 6 9 3" xfId="9551" xr:uid="{350CFB1B-0DE9-48F6-AF92-9F15A3597366}"/>
    <cellStyle name="Percent 6 9 3 2" xfId="10815" xr:uid="{13B3E54F-5CD6-43FB-B2AF-98D8C9DA6D8C}"/>
    <cellStyle name="Percent 6 9 3 2 2" xfId="19043" xr:uid="{F6436A29-1245-4449-90C1-A38DBF31F25C}"/>
    <cellStyle name="Percent 6 9 3 2 2 2" xfId="25555" xr:uid="{5A225A2F-54AC-4A6E-B76D-6329FED94C58}"/>
    <cellStyle name="Percent 6 9 3 2 2 3" xfId="39570" xr:uid="{B8781A39-D31E-4972-95D4-5C9E28947F41}"/>
    <cellStyle name="Percent 6 9 3 2 3" xfId="22720" xr:uid="{2438B7F6-80B5-4994-B0D8-E5526BBB835F}"/>
    <cellStyle name="Percent 6 9 3 2 4" xfId="39569" xr:uid="{0947D2DC-EABB-476F-9378-1D7BFF353DCE}"/>
    <cellStyle name="Percent 6 9 3 3" xfId="17779" xr:uid="{D33C68BB-F76B-46F7-80AB-6D50A4717F01}"/>
    <cellStyle name="Percent 6 9 3 3 2" xfId="24299" xr:uid="{841811C5-643C-4645-9B80-1A28384C419F}"/>
    <cellStyle name="Percent 6 9 3 3 2 2" xfId="39572" xr:uid="{79864970-26C9-435D-907A-EF6A05ABDE2A}"/>
    <cellStyle name="Percent 6 9 3 3 3" xfId="39571" xr:uid="{6598E2EE-B325-477A-9F36-66530D33AFFA}"/>
    <cellStyle name="Percent 6 9 3 4" xfId="13912" xr:uid="{EB9B882B-224E-47FB-B1E4-AA96A97C8B13}"/>
    <cellStyle name="Percent 6 9 3 4 2" xfId="39573" xr:uid="{9360AEA6-5DD0-46BE-8B78-71DCE09D8C6F}"/>
    <cellStyle name="Percent 6 9 3 5" xfId="21464" xr:uid="{127C4F2A-28F0-470A-86F7-52DDABE19400}"/>
    <cellStyle name="Percent 6 9 3 6" xfId="39568" xr:uid="{43E1120D-3465-41EF-B4EB-DF2E03916BE1}"/>
    <cellStyle name="Percent 6 9 4" xfId="9787" xr:uid="{5D24F371-5CFD-49FE-83BC-43B090F951DF}"/>
    <cellStyle name="Percent 6 9 4 2" xfId="18015" xr:uid="{402F0B4A-BF5F-4C17-A7EA-1962158BE8DC}"/>
    <cellStyle name="Percent 6 9 4 2 2" xfId="24527" xr:uid="{51D81FB4-496A-4760-879E-418F31EDFCC5}"/>
    <cellStyle name="Percent 6 9 4 2 2 2" xfId="39576" xr:uid="{B318D2DA-D202-4D9F-84DA-592EAC73DDCD}"/>
    <cellStyle name="Percent 6 9 4 2 3" xfId="39575" xr:uid="{1818D2C9-2E44-4937-B42E-CADA226C7A63}"/>
    <cellStyle name="Percent 6 9 4 3" xfId="13913" xr:uid="{E3C72188-30DC-4A6A-9107-4D7FEBDDEA86}"/>
    <cellStyle name="Percent 6 9 4 3 2" xfId="39578" xr:uid="{40345E17-A845-44AE-945B-94539074468F}"/>
    <cellStyle name="Percent 6 9 4 3 3" xfId="39577" xr:uid="{A9D7BF69-45B0-42D5-B3FC-AC85402C7346}"/>
    <cellStyle name="Percent 6 9 4 4" xfId="21692" xr:uid="{559E317B-AF96-4CE4-B1A0-F37C4DA113D0}"/>
    <cellStyle name="Percent 6 9 4 4 2" xfId="39580" xr:uid="{1C8470DA-9A21-4894-9878-F22EE0A9AF72}"/>
    <cellStyle name="Percent 6 9 4 4 3" xfId="39579" xr:uid="{214C3BE9-F239-4D0A-90DA-4E3B01050404}"/>
    <cellStyle name="Percent 6 9 4 5" xfId="39581" xr:uid="{8FFD67B5-8BF2-4B65-9E40-AC408AFB62A2}"/>
    <cellStyle name="Percent 6 9 4 6" xfId="39574" xr:uid="{2DC9AB3E-159C-41EA-AF48-A5D5DCB1CE3D}"/>
    <cellStyle name="Percent 6 9 5" xfId="13914" xr:uid="{FD2AFA25-FC84-4A39-8F51-2DB062874D43}"/>
    <cellStyle name="Percent 6 9 5 2" xfId="39583" xr:uid="{0887A2C8-835F-43CD-A6DF-67D7BB3DF69F}"/>
    <cellStyle name="Percent 6 9 5 2 2" xfId="39584" xr:uid="{D74E2560-2187-46C9-9369-042FDC394BB1}"/>
    <cellStyle name="Percent 6 9 5 3" xfId="39585" xr:uid="{0C74E911-5BBE-447C-8EED-AEE63B682090}"/>
    <cellStyle name="Percent 6 9 5 3 2" xfId="39586" xr:uid="{F14266E7-2D70-411F-98D9-65BE4A0A9589}"/>
    <cellStyle name="Percent 6 9 5 4" xfId="39587" xr:uid="{66D5A97E-CEB9-45D6-B61D-746BC0E3FFE8}"/>
    <cellStyle name="Percent 6 9 5 5" xfId="39582" xr:uid="{C2A9494A-FE29-4087-AB71-4ADDEC594745}"/>
    <cellStyle name="Percent 6 9 6" xfId="16783" xr:uid="{CEF8BC23-AFE9-43D4-85A3-FFC5D2D5366F}"/>
    <cellStyle name="Percent 6 9 6 2" xfId="23477" xr:uid="{198CD0BB-6423-4088-B490-CEE1EC24D599}"/>
    <cellStyle name="Percent 6 9 6 2 2" xfId="39589" xr:uid="{FAC6A375-431B-4AEB-A884-E7CCF7FBD7F1}"/>
    <cellStyle name="Percent 6 9 6 3" xfId="39588" xr:uid="{E01738B9-861A-4A9B-A012-14E062D68AD6}"/>
    <cellStyle name="Percent 6 9 7" xfId="16705" xr:uid="{A8A150C0-FD73-42CB-9657-E6402B7614B9}"/>
    <cellStyle name="Percent 6 9 7 2" xfId="39591" xr:uid="{78F945E0-0EDD-488E-9F97-124862F058A1}"/>
    <cellStyle name="Percent 6 9 7 3" xfId="39590" xr:uid="{E77AF7ED-B00B-490F-BF28-1DE04D779F6F}"/>
    <cellStyle name="Percent 6 9 8" xfId="12092" xr:uid="{8A581302-DD4A-437C-875F-F5CFD38BB940}"/>
    <cellStyle name="Percent 6 9 8 2" xfId="39593" xr:uid="{7BEB06E3-7882-4599-9645-692B779FBFA9}"/>
    <cellStyle name="Percent 6 9 8 3" xfId="39592" xr:uid="{6C26759B-F0A4-4CCF-ABF1-AD5CE6B3E44B}"/>
    <cellStyle name="Percent 6 9 9" xfId="20130" xr:uid="{2400BF21-AADF-4EDF-B497-0AAE7EA543D1}"/>
    <cellStyle name="Percent 6 9 9 2" xfId="39594" xr:uid="{D41C24CB-754E-436F-91DC-4A863C19DD82}"/>
    <cellStyle name="Percent 7" xfId="1826" xr:uid="{EA3D0B8B-547F-4E27-B4B6-E69D0BBEEE87}"/>
    <cellStyle name="Percent 7 10" xfId="8136" xr:uid="{9D0FF0F1-5271-49C7-88B8-56735AFB599D}"/>
    <cellStyle name="Percent 7 10 2" xfId="9552" xr:uid="{63CE061D-6080-4B31-81CA-FA5D1C885B2F}"/>
    <cellStyle name="Percent 7 10 2 2" xfId="10816" xr:uid="{33DC4556-2181-48BB-ACCB-CC4615D3F77E}"/>
    <cellStyle name="Percent 7 10 2 2 2" xfId="19044" xr:uid="{1278929D-B58C-47AA-A1AA-0AB62426F330}"/>
    <cellStyle name="Percent 7 10 2 2 2 2" xfId="25556" xr:uid="{D05E3BC6-11D5-4287-B325-1E57413283EF}"/>
    <cellStyle name="Percent 7 10 2 2 3" xfId="22721" xr:uid="{9594C013-0B38-4539-A741-DCD601BF0E86}"/>
    <cellStyle name="Percent 7 10 2 2 4" xfId="39598" xr:uid="{2D31D299-C865-4FA1-ACE9-0767948A3BC2}"/>
    <cellStyle name="Percent 7 10 2 3" xfId="17780" xr:uid="{5258C582-2F11-46EB-A118-64B585D244F3}"/>
    <cellStyle name="Percent 7 10 2 3 2" xfId="24300" xr:uid="{4FAD61A0-78FE-4B5B-BA7E-84B641ABAF4E}"/>
    <cellStyle name="Percent 7 10 2 4" xfId="21465" xr:uid="{EC225B1F-6479-4E47-B13E-C0CE9AA6289B}"/>
    <cellStyle name="Percent 7 10 2 5" xfId="39597" xr:uid="{E2D09723-9A77-4741-BA69-1443F1EEBCF5}"/>
    <cellStyle name="Percent 7 10 3" xfId="9998" xr:uid="{CB5C575A-AF78-40FD-92E5-49A6FF3B1097}"/>
    <cellStyle name="Percent 7 10 3 2" xfId="18226" xr:uid="{28B0BD78-BB18-4BBB-97AA-60ED3313D7A8}"/>
    <cellStyle name="Percent 7 10 3 2 2" xfId="24738" xr:uid="{D5C5EB1B-E31B-4D12-80BD-6520C8B92764}"/>
    <cellStyle name="Percent 7 10 3 2 3" xfId="39600" xr:uid="{478A4CDD-21B3-49D3-B8F7-A0429E8B9F90}"/>
    <cellStyle name="Percent 7 10 3 3" xfId="21903" xr:uid="{F5FC5A06-3043-415A-938E-C89BCC34DC77}"/>
    <cellStyle name="Percent 7 10 3 4" xfId="39599" xr:uid="{DFA531C6-F121-4438-9682-CEABD6B27065}"/>
    <cellStyle name="Percent 7 10 4" xfId="16834" xr:uid="{7F40F732-6F3B-4293-A314-23CEDCB2BAFB}"/>
    <cellStyle name="Percent 7 10 4 2" xfId="23493" xr:uid="{63FE2D04-5E93-4557-8E10-44C7828CDFB6}"/>
    <cellStyle name="Percent 7 10 4 3" xfId="39601" xr:uid="{760BF404-0CE5-437A-BB30-2A23F17AFD91}"/>
    <cellStyle name="Percent 7 10 5" xfId="19582" xr:uid="{6828EC6B-82B2-4626-A614-18B569DEB007}"/>
    <cellStyle name="Percent 7 10 5 2" xfId="39602" xr:uid="{F3B1B13C-0BA8-4575-89C0-5C58606A404D}"/>
    <cellStyle name="Percent 7 10 6" xfId="12094" xr:uid="{3E172A0D-4630-40BB-B69A-9F0FBCEE0329}"/>
    <cellStyle name="Percent 7 10 7" xfId="20341" xr:uid="{2EEE21FD-512A-49C6-A71B-7DEC3B5763CC}"/>
    <cellStyle name="Percent 7 10 8" xfId="39596" xr:uid="{DD4DE7C1-56E7-47B3-9C65-BA0A0FB8FC5E}"/>
    <cellStyle name="Percent 7 11" xfId="9580" xr:uid="{2EAEA08C-A4A8-4380-A1E8-6C03E298971B}"/>
    <cellStyle name="Percent 7 11 2" xfId="17808" xr:uid="{DC395714-6A2B-4ECD-9BBA-4BA0A129E346}"/>
    <cellStyle name="Percent 7 11 2 2" xfId="24320" xr:uid="{3A64CAA1-A014-409B-8871-6560A6CF32D3}"/>
    <cellStyle name="Percent 7 11 2 2 2" xfId="39605" xr:uid="{CB78FC4E-A946-411A-B90A-177EB1E21D13}"/>
    <cellStyle name="Percent 7 11 2 3" xfId="39604" xr:uid="{28B67CAB-FEEA-490B-9451-7B2632EF7619}"/>
    <cellStyle name="Percent 7 11 3" xfId="13915" xr:uid="{0FBEAE27-DEAF-4018-BE52-DCD5EC338371}"/>
    <cellStyle name="Percent 7 11 3 2" xfId="39607" xr:uid="{63DB9A45-57E8-4D34-9009-BDB9E73BCB2E}"/>
    <cellStyle name="Percent 7 11 3 3" xfId="39606" xr:uid="{51B58F65-BE42-439F-B4D5-518039DC8977}"/>
    <cellStyle name="Percent 7 11 4" xfId="21485" xr:uid="{833FD1C3-BE47-46A1-991F-7B79CA97345D}"/>
    <cellStyle name="Percent 7 11 4 2" xfId="39608" xr:uid="{FF339086-A531-483F-9ADE-56E34C8E8F8D}"/>
    <cellStyle name="Percent 7 11 5" xfId="39603" xr:uid="{88B20D34-8EFE-4C76-B927-A4FF2570BCE3}"/>
    <cellStyle name="Percent 7 12" xfId="13916" xr:uid="{72F82CA2-06A1-4E49-BBDD-E514E4CD39CB}"/>
    <cellStyle name="Percent 7 12 2" xfId="39610" xr:uid="{4E0E8851-2863-4C35-9392-958E44DB388E}"/>
    <cellStyle name="Percent 7 12 2 2" xfId="39611" xr:uid="{A9B47ED1-3913-4A21-8392-B1D050E33AD7}"/>
    <cellStyle name="Percent 7 12 3" xfId="39612" xr:uid="{9EBD4E92-F3B6-4433-875F-69ACB3073EE0}"/>
    <cellStyle name="Percent 7 12 3 2" xfId="39613" xr:uid="{018D79A1-2639-4360-8E5A-51E2C4305EAE}"/>
    <cellStyle name="Percent 7 12 4" xfId="39614" xr:uid="{75FB816C-0732-4FDD-9989-C82B74CC70D4}"/>
    <cellStyle name="Percent 7 12 5" xfId="39609" xr:uid="{3BEA5A13-32B8-4F77-9591-FC77C27548BB}"/>
    <cellStyle name="Percent 7 13" xfId="13917" xr:uid="{1AF3D5CB-50A3-4582-BB6D-39BB078C5E01}"/>
    <cellStyle name="Percent 7 13 2" xfId="39616" xr:uid="{84E2DFA0-A176-4277-81B0-3AEED48A3185}"/>
    <cellStyle name="Percent 7 13 2 2" xfId="39617" xr:uid="{DE2F8295-ED01-4406-B50C-E5E075FB0415}"/>
    <cellStyle name="Percent 7 13 3" xfId="39618" xr:uid="{FC927004-06CC-414B-8FFA-5F3D82B9DDB1}"/>
    <cellStyle name="Percent 7 13 3 2" xfId="39619" xr:uid="{836ED718-6B48-41C7-9212-AD23827D10A2}"/>
    <cellStyle name="Percent 7 13 4" xfId="39620" xr:uid="{F1A79CE9-CC2D-4EF2-8A07-6B5FE90A4C24}"/>
    <cellStyle name="Percent 7 13 4 2" xfId="39621" xr:uid="{692B4574-02EB-483E-BB50-6D43FA4F1EA5}"/>
    <cellStyle name="Percent 7 13 5" xfId="39622" xr:uid="{3E9C1FA6-002A-49C4-A8D3-C4145FEB7CAC}"/>
    <cellStyle name="Percent 7 13 6" xfId="39615" xr:uid="{ED512723-97B5-434F-B8AB-CE47DD60F715}"/>
    <cellStyle name="Percent 7 14" xfId="13918" xr:uid="{6259E065-D7BB-43A7-BED6-09F8C98D3086}"/>
    <cellStyle name="Percent 7 14 2" xfId="39624" xr:uid="{3E723F78-2EAF-4D65-A311-CC15CBD9E88A}"/>
    <cellStyle name="Percent 7 14 2 2" xfId="39625" xr:uid="{F5C4D53C-A018-4ACF-B6D9-383AEC61E650}"/>
    <cellStyle name="Percent 7 14 3" xfId="39626" xr:uid="{67D38825-7E6E-4855-889F-781A548B6EBD}"/>
    <cellStyle name="Percent 7 14 3 2" xfId="39627" xr:uid="{783F5ECC-1BD3-4744-9C49-73B4755948C8}"/>
    <cellStyle name="Percent 7 14 4" xfId="39628" xr:uid="{C8CE6231-DFB2-4118-A404-F17961EAEE34}"/>
    <cellStyle name="Percent 7 14 5" xfId="39623" xr:uid="{0C8D501F-504E-4796-8075-5DC7DD9DBCED}"/>
    <cellStyle name="Percent 7 15" xfId="15206" xr:uid="{84A16753-1FD0-4AA6-B292-82BC07CF9920}"/>
    <cellStyle name="Percent 7 15 2" xfId="39630" xr:uid="{4E5E36FA-A483-4D44-9186-CCC7E2F671D7}"/>
    <cellStyle name="Percent 7 15 3" xfId="39629" xr:uid="{A133E390-D654-4390-9F47-F26DD6F07CAE}"/>
    <cellStyle name="Percent 7 16" xfId="15372" xr:uid="{9F233A9D-717C-4FA4-8023-FECB90D3FD93}"/>
    <cellStyle name="Percent 7 16 2" xfId="23230" xr:uid="{A7B93682-D964-4C3B-BAD9-B2E4D91462F8}"/>
    <cellStyle name="Percent 7 16 2 2" xfId="39632" xr:uid="{CAEF7BE9-05B6-4C17-83C7-A6D0353723F2}"/>
    <cellStyle name="Percent 7 16 3" xfId="39631" xr:uid="{02A4888D-66BF-49BA-8199-5A007F77E618}"/>
    <cellStyle name="Percent 7 17" xfId="17228" xr:uid="{6C89EA36-247E-4172-BF98-5D8964BA8A80}"/>
    <cellStyle name="Percent 7 17 2" xfId="39634" xr:uid="{85F6BC78-E320-4147-A834-6C318997DE6F}"/>
    <cellStyle name="Percent 7 17 3" xfId="39633" xr:uid="{21CEFC50-F3A6-433C-B8ED-9010DB771D24}"/>
    <cellStyle name="Percent 7 18" xfId="12093" xr:uid="{51403E08-EC7B-4078-83CA-180646637905}"/>
    <cellStyle name="Percent 7 18 2" xfId="39635" xr:uid="{DCD662BC-5845-4791-9E35-AA0C0F19A609}"/>
    <cellStyle name="Percent 7 19" xfId="19646" xr:uid="{C0FAD465-3722-4603-91BB-B9895942832A}"/>
    <cellStyle name="Percent 7 19 2" xfId="39636" xr:uid="{FE9C6C8C-8B3E-4BD6-8679-C51B852F2E93}"/>
    <cellStyle name="Percent 7 2" xfId="1827" xr:uid="{5CB82F3E-C54A-44A1-99D7-B3345140B0CC}"/>
    <cellStyle name="Percent 7 2 10" xfId="39638" xr:uid="{DC1FB801-70E2-4898-8A35-05D4F3932C60}"/>
    <cellStyle name="Percent 7 2 11" xfId="39637" xr:uid="{9B7BD13F-2BDB-4CBE-AA01-5C2887E9E1CB}"/>
    <cellStyle name="Percent 7 2 2" xfId="2947" xr:uid="{6CBA3881-F68C-4582-AF99-A951CC378ABB}"/>
    <cellStyle name="Percent 7 2 2 2" xfId="13919" xr:uid="{CF9B55FF-F336-4BE8-B058-01F6B9F58D4C}"/>
    <cellStyle name="Percent 7 2 2 2 2" xfId="39641" xr:uid="{98590C5C-63A8-4354-9B68-DE1E988F3CAC}"/>
    <cellStyle name="Percent 7 2 2 2 3" xfId="39640" xr:uid="{C67A6729-3954-4518-99C0-AD2FF31438A3}"/>
    <cellStyle name="Percent 7 2 2 3" xfId="39642" xr:uid="{C9A04696-229E-415A-A94F-883527DEBE8A}"/>
    <cellStyle name="Percent 7 2 2 3 2" xfId="39643" xr:uid="{79C0F8D4-DE4D-4F9C-AD35-B25D0217FF48}"/>
    <cellStyle name="Percent 7 2 2 4" xfId="39644" xr:uid="{B051637C-BE3E-4A4E-ADD9-1C2FDB8DC3B2}"/>
    <cellStyle name="Percent 7 2 2 5" xfId="39639" xr:uid="{A530F988-5BCF-4820-BEDC-B23C6866199A}"/>
    <cellStyle name="Percent 7 2 3" xfId="13920" xr:uid="{C2505DD8-40F2-42F7-A2F8-3705F7D4A206}"/>
    <cellStyle name="Percent 7 2 3 2" xfId="39646" xr:uid="{9847B5DF-5E74-4D6B-88E1-F1BFD7AF9098}"/>
    <cellStyle name="Percent 7 2 3 2 2" xfId="39647" xr:uid="{952998F1-73B7-465E-92E4-3F42D7748306}"/>
    <cellStyle name="Percent 7 2 3 3" xfId="39648" xr:uid="{0A394796-BE78-4681-93F7-B8F5578C73E9}"/>
    <cellStyle name="Percent 7 2 3 3 2" xfId="39649" xr:uid="{130F93C4-95A2-405A-9DE8-1114DEAF775F}"/>
    <cellStyle name="Percent 7 2 3 4" xfId="39650" xr:uid="{C626ECBE-8526-49CC-88DE-7CD4214CA793}"/>
    <cellStyle name="Percent 7 2 3 5" xfId="39645" xr:uid="{C0D025BC-31FE-4059-956F-C9B3D55AA743}"/>
    <cellStyle name="Percent 7 2 4" xfId="13921" xr:uid="{8F61AE49-EAF1-4E1C-B26A-AE5BF8731B04}"/>
    <cellStyle name="Percent 7 2 4 2" xfId="39652" xr:uid="{0C1F5735-9AA7-4827-B354-B6920E3BE939}"/>
    <cellStyle name="Percent 7 2 4 2 2" xfId="39653" xr:uid="{11380F8B-C4C3-4BF1-9569-FD38EFE0F1DE}"/>
    <cellStyle name="Percent 7 2 4 3" xfId="39654" xr:uid="{FEFAC4DF-A453-4ACF-A88A-F76E4214DF97}"/>
    <cellStyle name="Percent 7 2 4 3 2" xfId="39655" xr:uid="{5C88CDBB-7350-4867-BE5C-1B92B6FB78DC}"/>
    <cellStyle name="Percent 7 2 4 4" xfId="39656" xr:uid="{697714A6-1D3C-4F47-8DBA-B4677768E9D1}"/>
    <cellStyle name="Percent 7 2 4 4 2" xfId="39657" xr:uid="{936B6745-53B7-408F-A0C1-790ACDB4862B}"/>
    <cellStyle name="Percent 7 2 4 5" xfId="39658" xr:uid="{ACE18150-6B13-4774-9B62-DBF0C4B436AE}"/>
    <cellStyle name="Percent 7 2 4 6" xfId="39651" xr:uid="{11D86AF0-7D6E-41C6-8CF8-3E9C350EA8D2}"/>
    <cellStyle name="Percent 7 2 5" xfId="13922" xr:uid="{AC369B8D-ED47-4602-B91A-C39E623B04A8}"/>
    <cellStyle name="Percent 7 2 5 2" xfId="39660" xr:uid="{F78AED89-A14A-4F5D-95FF-F3B55D6E75B3}"/>
    <cellStyle name="Percent 7 2 5 2 2" xfId="39661" xr:uid="{82DC47B1-2F4C-4E0D-8587-1312C7A8C86D}"/>
    <cellStyle name="Percent 7 2 5 3" xfId="39662" xr:uid="{7A16CB46-37C7-4443-A2AC-D19D9E387A52}"/>
    <cellStyle name="Percent 7 2 5 3 2" xfId="39663" xr:uid="{4F4FD050-186F-435E-86DD-28E4C57CFC6A}"/>
    <cellStyle name="Percent 7 2 5 4" xfId="39664" xr:uid="{1DD340C6-1994-42E3-9BC9-62AC28B2E435}"/>
    <cellStyle name="Percent 7 2 5 5" xfId="39659" xr:uid="{6305792F-071B-470A-B7F8-3B5417408403}"/>
    <cellStyle name="Percent 7 2 6" xfId="15207" xr:uid="{A779905E-77D0-4352-85CA-540848FDD4A1}"/>
    <cellStyle name="Percent 7 2 6 2" xfId="39666" xr:uid="{685833BE-77C4-4B2C-96B1-C6342D6DB5E4}"/>
    <cellStyle name="Percent 7 2 6 3" xfId="39665" xr:uid="{AB742C0C-9497-42BB-BF10-41BFAF9FD8AE}"/>
    <cellStyle name="Percent 7 2 7" xfId="17217" xr:uid="{218414EF-2BD3-4555-8805-17DD1CC204F6}"/>
    <cellStyle name="Percent 7 2 7 2" xfId="39668" xr:uid="{06EDE1BC-DD0F-4105-A31D-7B5CDF3C09BB}"/>
    <cellStyle name="Percent 7 2 7 3" xfId="39667" xr:uid="{81074EC5-7C90-4FCF-8882-B583AA1A7F2F}"/>
    <cellStyle name="Percent 7 2 8" xfId="12095" xr:uid="{894EA424-FFFF-4E92-BB92-A06B8BE8F222}"/>
    <cellStyle name="Percent 7 2 8 2" xfId="39670" xr:uid="{81B08945-ADD8-4CC4-A2AF-B0C22ACA7A19}"/>
    <cellStyle name="Percent 7 2 8 3" xfId="39669" xr:uid="{A066FD02-798F-423A-A290-7361B5FB715C}"/>
    <cellStyle name="Percent 7 2 9" xfId="39671" xr:uid="{AA83E4F3-C0EF-4343-87A5-F417FFA2845A}"/>
    <cellStyle name="Percent 7 20" xfId="4566" xr:uid="{57E3FBF3-E221-42A3-A98B-01A9082A9668}"/>
    <cellStyle name="Percent 7 20 2" xfId="39595" xr:uid="{4C11BC7F-7915-4B31-A7CF-55F7E91FC196}"/>
    <cellStyle name="Percent 7 3" xfId="1828" xr:uid="{00A68768-9C22-421F-B7DB-4FF15FD5F3BB}"/>
    <cellStyle name="Percent 7 3 10" xfId="39673" xr:uid="{6D0C3EEF-F696-4E3F-9BC8-23C22068FC85}"/>
    <cellStyle name="Percent 7 3 11" xfId="39672" xr:uid="{344B72B3-6619-4D51-8A30-F05F12D5011A}"/>
    <cellStyle name="Percent 7 3 2" xfId="2948" xr:uid="{6D0D64AD-D875-448D-9C57-4F79C59C3490}"/>
    <cellStyle name="Percent 7 3 2 2" xfId="13923" xr:uid="{B19A441A-69EA-4D72-A3CD-FBE8AD66EFCA}"/>
    <cellStyle name="Percent 7 3 2 2 2" xfId="39676" xr:uid="{A8FA6347-4180-46C0-9734-AFBB806FD337}"/>
    <cellStyle name="Percent 7 3 2 2 3" xfId="39675" xr:uid="{FBC5BE22-67CB-46C8-922B-967B20B443E3}"/>
    <cellStyle name="Percent 7 3 2 3" xfId="39677" xr:uid="{06F7213E-2B58-425A-8D09-99B86E239618}"/>
    <cellStyle name="Percent 7 3 2 3 2" xfId="39678" xr:uid="{AD80404E-5417-4B7A-9C3C-B71C7CA673EF}"/>
    <cellStyle name="Percent 7 3 2 4" xfId="39679" xr:uid="{B435016C-394D-43B4-B820-F2F22A4B6304}"/>
    <cellStyle name="Percent 7 3 2 5" xfId="39674" xr:uid="{27468137-1D43-402E-89C0-198DF04DA4CB}"/>
    <cellStyle name="Percent 7 3 3" xfId="13924" xr:uid="{46648FCF-6689-4979-8FD0-D6BA6B979DD2}"/>
    <cellStyle name="Percent 7 3 3 2" xfId="39681" xr:uid="{4528FE69-606C-4189-8641-71799F6F02E8}"/>
    <cellStyle name="Percent 7 3 3 2 2" xfId="39682" xr:uid="{F1803646-1B57-43AF-826D-C8B14BAE7E95}"/>
    <cellStyle name="Percent 7 3 3 3" xfId="39683" xr:uid="{69D7DD93-084C-4764-B91C-E0F8E2625261}"/>
    <cellStyle name="Percent 7 3 3 3 2" xfId="39684" xr:uid="{B6533311-0009-49A5-BCB3-C26B1DDFFA4C}"/>
    <cellStyle name="Percent 7 3 3 4" xfId="39685" xr:uid="{751EB04E-7DB7-4634-BB51-D54A31448C45}"/>
    <cellStyle name="Percent 7 3 3 5" xfId="39680" xr:uid="{E2F95FCA-C990-4BAF-B757-55A477B166C9}"/>
    <cellStyle name="Percent 7 3 4" xfId="13925" xr:uid="{83598708-1000-4049-B0D3-E4F7CCE25AA5}"/>
    <cellStyle name="Percent 7 3 4 2" xfId="39687" xr:uid="{B0FDB620-4864-4BAC-A82E-8E142E59113A}"/>
    <cellStyle name="Percent 7 3 4 2 2" xfId="39688" xr:uid="{05FF2431-D79C-4BBC-9C3C-0E211F0FE9EC}"/>
    <cellStyle name="Percent 7 3 4 3" xfId="39689" xr:uid="{4270C4BB-0B9D-4081-B053-9915A910E161}"/>
    <cellStyle name="Percent 7 3 4 3 2" xfId="39690" xr:uid="{FF5CD539-23B9-4252-98F3-9AE2D6E1BDC6}"/>
    <cellStyle name="Percent 7 3 4 4" xfId="39691" xr:uid="{7F2C452F-3BAB-4772-8E0D-5FD39ACB749F}"/>
    <cellStyle name="Percent 7 3 4 4 2" xfId="39692" xr:uid="{438D5BC6-FFD7-4AC1-B2DA-35DF1EEF8ADD}"/>
    <cellStyle name="Percent 7 3 4 5" xfId="39693" xr:uid="{E59E9398-765F-413E-8D56-97D5A1F81EA5}"/>
    <cellStyle name="Percent 7 3 4 6" xfId="39686" xr:uid="{A7C3307F-BB58-4DB9-941B-F95E6901A494}"/>
    <cellStyle name="Percent 7 3 5" xfId="13926" xr:uid="{60297CA1-1F31-4204-9399-61D3D92A7562}"/>
    <cellStyle name="Percent 7 3 5 2" xfId="39695" xr:uid="{E5189C45-DD26-4172-9196-4EE6C9E49163}"/>
    <cellStyle name="Percent 7 3 5 2 2" xfId="39696" xr:uid="{B84B4E25-A270-41C2-A94D-6B64DAA4EB51}"/>
    <cellStyle name="Percent 7 3 5 3" xfId="39697" xr:uid="{645A7851-EF3C-4C03-A8B8-DBB267AA799F}"/>
    <cellStyle name="Percent 7 3 5 3 2" xfId="39698" xr:uid="{CD61DE28-0831-43A5-B966-272A2BF7A5CD}"/>
    <cellStyle name="Percent 7 3 5 4" xfId="39699" xr:uid="{418D0FE1-CC6C-4E88-BD01-BE0438B710A1}"/>
    <cellStyle name="Percent 7 3 5 5" xfId="39694" xr:uid="{8BF501A4-9175-46BA-9E95-38485E6C57ED}"/>
    <cellStyle name="Percent 7 3 6" xfId="15208" xr:uid="{6A1D7092-65D3-4F2D-B319-6A1CB677E522}"/>
    <cellStyle name="Percent 7 3 6 2" xfId="39701" xr:uid="{E41ECC3B-14DB-4223-B764-290CA6E0EC2D}"/>
    <cellStyle name="Percent 7 3 6 3" xfId="39700" xr:uid="{88344297-4DAB-4B9C-92A3-95EAD07C8C3A}"/>
    <cellStyle name="Percent 7 3 7" xfId="16758" xr:uid="{4DBD69AA-4321-4ECA-868D-BD1F2FC39998}"/>
    <cellStyle name="Percent 7 3 7 2" xfId="39703" xr:uid="{026926A9-F9DF-4506-B6A4-F39F7075A852}"/>
    <cellStyle name="Percent 7 3 7 3" xfId="39702" xr:uid="{12BEBF02-210F-4D85-9533-8C6FEFD74978}"/>
    <cellStyle name="Percent 7 3 8" xfId="12096" xr:uid="{1F3D36CC-5B8C-471A-80D1-E4BDC5ABA12F}"/>
    <cellStyle name="Percent 7 3 8 2" xfId="39705" xr:uid="{859D9DFA-46F0-44DE-A41A-0A0EB47F7D54}"/>
    <cellStyle name="Percent 7 3 8 3" xfId="39704" xr:uid="{100251F2-8B85-4DF9-9106-2D7BFFDDF9EE}"/>
    <cellStyle name="Percent 7 3 9" xfId="39706" xr:uid="{38A0EF0D-E137-4DFB-BFB1-9B04557FD1EB}"/>
    <cellStyle name="Percent 7 4" xfId="1829" xr:uid="{817585F9-91E6-455D-84AC-17A088F0DBA0}"/>
    <cellStyle name="Percent 7 4 10" xfId="39708" xr:uid="{6D1B8695-D323-42C6-AD8B-2207C753DFB7}"/>
    <cellStyle name="Percent 7 4 11" xfId="39707" xr:uid="{C3B2724A-FBBD-4572-B657-EF86410ADBE2}"/>
    <cellStyle name="Percent 7 4 2" xfId="2949" xr:uid="{2EB6D536-C013-4DE3-809E-B391DFECF1F8}"/>
    <cellStyle name="Percent 7 4 2 2" xfId="13927" xr:uid="{6981ACFA-03D3-49EA-A2EC-F62CB79BBBCD}"/>
    <cellStyle name="Percent 7 4 2 2 2" xfId="39711" xr:uid="{BC650E88-88E4-4F25-8EE3-D704BE457723}"/>
    <cellStyle name="Percent 7 4 2 2 3" xfId="39710" xr:uid="{9B8B1352-4C8E-4A1B-9E4D-7F9B5F2ED933}"/>
    <cellStyle name="Percent 7 4 2 3" xfId="39712" xr:uid="{C2ABBFDB-840B-45BA-8454-317D83D3DB88}"/>
    <cellStyle name="Percent 7 4 2 3 2" xfId="39713" xr:uid="{C62442F2-8F8E-494F-ABC4-7CCCD3850336}"/>
    <cellStyle name="Percent 7 4 2 4" xfId="39714" xr:uid="{97293F4D-032E-47AC-8593-56E99150AC1E}"/>
    <cellStyle name="Percent 7 4 2 5" xfId="39709" xr:uid="{5B129CA1-A46D-4607-AFE3-A5C0D6A63DCC}"/>
    <cellStyle name="Percent 7 4 3" xfId="13928" xr:uid="{0ED49AB5-4CB4-4794-9BCE-EA110DAF4F84}"/>
    <cellStyle name="Percent 7 4 3 2" xfId="39716" xr:uid="{CA845C32-A892-4C1E-9340-F8FA19BE8799}"/>
    <cellStyle name="Percent 7 4 3 2 2" xfId="39717" xr:uid="{D89D9654-316E-4FE7-81BF-B0848CFE8A99}"/>
    <cellStyle name="Percent 7 4 3 3" xfId="39718" xr:uid="{B109A553-6400-4D80-9D2A-F7A77993823C}"/>
    <cellStyle name="Percent 7 4 3 3 2" xfId="39719" xr:uid="{AFAA394E-D863-4F0F-ACC2-11266804101F}"/>
    <cellStyle name="Percent 7 4 3 4" xfId="39720" xr:uid="{B1017442-0E98-4FF3-9FBD-E32C0017B94E}"/>
    <cellStyle name="Percent 7 4 3 5" xfId="39715" xr:uid="{727753E4-0EBA-41A6-A96A-D77310B02784}"/>
    <cellStyle name="Percent 7 4 4" xfId="13929" xr:uid="{B1E6F346-60A0-4321-8A5B-2B7B9896F7A9}"/>
    <cellStyle name="Percent 7 4 4 2" xfId="39722" xr:uid="{8E470B84-A436-483F-A975-D11E5CC2E594}"/>
    <cellStyle name="Percent 7 4 4 2 2" xfId="39723" xr:uid="{0DE76972-4EC0-4A57-80B1-8BA2EAB2520A}"/>
    <cellStyle name="Percent 7 4 4 3" xfId="39724" xr:uid="{1909A678-C564-41C6-B8BA-C2AADE38A51B}"/>
    <cellStyle name="Percent 7 4 4 3 2" xfId="39725" xr:uid="{51C7DD92-DEFC-4BCF-B7DB-05099AF8E82F}"/>
    <cellStyle name="Percent 7 4 4 4" xfId="39726" xr:uid="{643C9868-1B87-4193-B960-E50BEC039C82}"/>
    <cellStyle name="Percent 7 4 4 4 2" xfId="39727" xr:uid="{B8AF72D3-7E5B-4495-855C-589CC42AFF47}"/>
    <cellStyle name="Percent 7 4 4 5" xfId="39728" xr:uid="{2FA14BA1-7629-4B4B-8384-3A10ED0C8547}"/>
    <cellStyle name="Percent 7 4 4 6" xfId="39721" xr:uid="{456E3952-9BBC-4324-98EC-26BEE6F4D0FA}"/>
    <cellStyle name="Percent 7 4 5" xfId="13930" xr:uid="{0920BA3D-E7CC-491D-A0B3-0ECF63062472}"/>
    <cellStyle name="Percent 7 4 5 2" xfId="39730" xr:uid="{3DD7B130-7095-43D6-A390-4D378FEA7D4C}"/>
    <cellStyle name="Percent 7 4 5 2 2" xfId="39731" xr:uid="{A8362776-6722-4A60-A360-AFD7E1B0AD6C}"/>
    <cellStyle name="Percent 7 4 5 3" xfId="39732" xr:uid="{D95B166C-C524-41FD-8493-8A6E7474AA9B}"/>
    <cellStyle name="Percent 7 4 5 3 2" xfId="39733" xr:uid="{230922A9-0563-4847-B5CF-2C744C15534B}"/>
    <cellStyle name="Percent 7 4 5 4" xfId="39734" xr:uid="{6AF49C76-1173-4801-AF43-19FD62579901}"/>
    <cellStyle name="Percent 7 4 5 5" xfId="39729" xr:uid="{F8648928-9CDA-4F88-A685-A032F13DC990}"/>
    <cellStyle name="Percent 7 4 6" xfId="15209" xr:uid="{56224065-A6DF-48C8-A829-8E8CBFDB6C8E}"/>
    <cellStyle name="Percent 7 4 6 2" xfId="39736" xr:uid="{EAEB464C-BB2B-485F-B105-54636B2D32D6}"/>
    <cellStyle name="Percent 7 4 6 3" xfId="39735" xr:uid="{B7CCEE81-C172-4B1C-8FD4-C0EE4835A502}"/>
    <cellStyle name="Percent 7 4 7" xfId="16759" xr:uid="{ED393F9A-7FDB-4999-BE04-2A3819F48A7B}"/>
    <cellStyle name="Percent 7 4 7 2" xfId="39738" xr:uid="{0085B1B0-530C-4DF8-B81A-A416E007D836}"/>
    <cellStyle name="Percent 7 4 7 3" xfId="39737" xr:uid="{E862F850-6717-4FDC-9524-922E70217DC3}"/>
    <cellStyle name="Percent 7 4 8" xfId="12097" xr:uid="{06C8C0D4-9CD4-421E-A487-92CA9679EF78}"/>
    <cellStyle name="Percent 7 4 8 2" xfId="39740" xr:uid="{24F27C8E-FB19-4B1F-865F-A567B646EAAC}"/>
    <cellStyle name="Percent 7 4 8 3" xfId="39739" xr:uid="{797382A1-BB7A-4CBA-9516-B400C86E3CAB}"/>
    <cellStyle name="Percent 7 4 9" xfId="39741" xr:uid="{79521CF6-30F5-4061-808A-1B5808255893}"/>
    <cellStyle name="Percent 7 5" xfId="1830" xr:uid="{9904DB45-7A45-409E-B525-BCED1F16EB1F}"/>
    <cellStyle name="Percent 7 5 10" xfId="39743" xr:uid="{E2F79C1C-9FFE-4B60-BB3D-28BFF2B63B0C}"/>
    <cellStyle name="Percent 7 5 11" xfId="39742" xr:uid="{31E0D82B-5A83-4D3C-B4D2-8294A398962A}"/>
    <cellStyle name="Percent 7 5 2" xfId="2950" xr:uid="{2D2981CD-5894-430B-AE62-860F86C73410}"/>
    <cellStyle name="Percent 7 5 2 2" xfId="13931" xr:uid="{089298AB-E2AB-413A-8130-9C6D27FD0438}"/>
    <cellStyle name="Percent 7 5 2 2 2" xfId="39746" xr:uid="{FC83C8CC-359C-4847-809D-45891A553D7F}"/>
    <cellStyle name="Percent 7 5 2 2 3" xfId="39745" xr:uid="{C8A37438-141C-4002-A169-30898F57CD40}"/>
    <cellStyle name="Percent 7 5 2 3" xfId="39747" xr:uid="{27C70953-1363-478D-BE23-81225AFA6FFB}"/>
    <cellStyle name="Percent 7 5 2 3 2" xfId="39748" xr:uid="{74A198BA-9BD0-47FC-AF51-6268622A3B98}"/>
    <cellStyle name="Percent 7 5 2 4" xfId="39749" xr:uid="{556400CC-4B9C-4791-8EA0-EDB5F2FFEDA4}"/>
    <cellStyle name="Percent 7 5 2 5" xfId="39744" xr:uid="{DF774452-7521-47E3-BDE6-20CE327CCD40}"/>
    <cellStyle name="Percent 7 5 3" xfId="13932" xr:uid="{D21EB438-15EA-4514-B82A-839B0CE27DF8}"/>
    <cellStyle name="Percent 7 5 3 2" xfId="39751" xr:uid="{125B5EE1-92E3-4627-AEC7-3D48730420CE}"/>
    <cellStyle name="Percent 7 5 3 2 2" xfId="39752" xr:uid="{46ACBA03-20F2-417A-8AF3-018161E49600}"/>
    <cellStyle name="Percent 7 5 3 3" xfId="39753" xr:uid="{7F218871-9ABE-4E15-B02A-439E46287122}"/>
    <cellStyle name="Percent 7 5 3 3 2" xfId="39754" xr:uid="{257905E2-C05A-4E11-AE2F-827EEF12B894}"/>
    <cellStyle name="Percent 7 5 3 4" xfId="39755" xr:uid="{9823C0EB-49E9-4635-9D45-F2CF431B370F}"/>
    <cellStyle name="Percent 7 5 3 5" xfId="39750" xr:uid="{4F06C890-3515-46CF-ACFE-5FD2523ADACB}"/>
    <cellStyle name="Percent 7 5 4" xfId="13933" xr:uid="{97857B3C-0589-4D2E-998B-3059711BB7A8}"/>
    <cellStyle name="Percent 7 5 4 2" xfId="39757" xr:uid="{40FD3FAE-3393-4927-A696-62B1CC16EE73}"/>
    <cellStyle name="Percent 7 5 4 2 2" xfId="39758" xr:uid="{17A72F62-6BB1-4BBA-9E21-F1E17B7ECCFA}"/>
    <cellStyle name="Percent 7 5 4 3" xfId="39759" xr:uid="{08D70618-42A4-490D-88D2-66327DCFB17C}"/>
    <cellStyle name="Percent 7 5 4 3 2" xfId="39760" xr:uid="{81E8EA23-E919-4E7B-93BA-BACC141FF118}"/>
    <cellStyle name="Percent 7 5 4 4" xfId="39761" xr:uid="{AF02B3CA-A36E-4843-A8DF-D08CB2220535}"/>
    <cellStyle name="Percent 7 5 4 4 2" xfId="39762" xr:uid="{0D75BEC3-570A-4CE4-B862-CAF30E56C9E5}"/>
    <cellStyle name="Percent 7 5 4 5" xfId="39763" xr:uid="{D10BA8D4-E009-437D-A765-133E60BE1F6A}"/>
    <cellStyle name="Percent 7 5 4 6" xfId="39756" xr:uid="{69535631-2CA7-4026-BAE7-7DA2AEF59616}"/>
    <cellStyle name="Percent 7 5 5" xfId="13934" xr:uid="{993E4F0D-F49B-405D-A724-50D536160F6F}"/>
    <cellStyle name="Percent 7 5 5 2" xfId="39765" xr:uid="{A02B4DC8-2291-4996-A028-F93858DE0758}"/>
    <cellStyle name="Percent 7 5 5 2 2" xfId="39766" xr:uid="{C6EB838A-DE63-4182-A5B7-5E02974E9E8D}"/>
    <cellStyle name="Percent 7 5 5 3" xfId="39767" xr:uid="{963F62B2-C609-446D-815B-7E1604EB1472}"/>
    <cellStyle name="Percent 7 5 5 3 2" xfId="39768" xr:uid="{C6667EE0-0387-454D-99EC-B64165C023B0}"/>
    <cellStyle name="Percent 7 5 5 4" xfId="39769" xr:uid="{E36D3C5B-25C8-4935-8288-782E347EB380}"/>
    <cellStyle name="Percent 7 5 5 5" xfId="39764" xr:uid="{83355FB2-B6B6-4308-B72F-956E23A51E43}"/>
    <cellStyle name="Percent 7 5 6" xfId="15210" xr:uid="{CC6852FB-1147-4CA8-90BE-B175418325C9}"/>
    <cellStyle name="Percent 7 5 6 2" xfId="39771" xr:uid="{3908BD7A-1F23-4346-AE3B-A502568F76B3}"/>
    <cellStyle name="Percent 7 5 6 3" xfId="39770" xr:uid="{611434F3-9755-4838-954E-DF3AB36E52BF}"/>
    <cellStyle name="Percent 7 5 7" xfId="16736" xr:uid="{1D8B0903-5CE6-45C2-A1D2-F27DA9CBEE02}"/>
    <cellStyle name="Percent 7 5 7 2" xfId="39773" xr:uid="{BEA2697F-49C2-44F6-88B4-A9165A20B66C}"/>
    <cellStyle name="Percent 7 5 7 3" xfId="39772" xr:uid="{F85A1C2E-ED28-418B-8F5B-FDB1E74F64D6}"/>
    <cellStyle name="Percent 7 5 8" xfId="12098" xr:uid="{7A340DCA-77FB-4254-AEDC-26F8592BA1E3}"/>
    <cellStyle name="Percent 7 5 8 2" xfId="39775" xr:uid="{F7444191-E687-4FD9-844B-C19885FE2B2B}"/>
    <cellStyle name="Percent 7 5 8 3" xfId="39774" xr:uid="{6B5403F1-403E-4973-8887-FD08A2A8D926}"/>
    <cellStyle name="Percent 7 5 9" xfId="39776" xr:uid="{662DAE1D-EEE9-40C8-AEAA-754BFBB4ED59}"/>
    <cellStyle name="Percent 7 6" xfId="1831" xr:uid="{54B0204E-064D-4454-AADC-08CAE9EDDA76}"/>
    <cellStyle name="Percent 7 6 10" xfId="39778" xr:uid="{D8F38C5A-4CBD-487A-90A4-0BA8C6E79B61}"/>
    <cellStyle name="Percent 7 6 11" xfId="39777" xr:uid="{8581E0B2-B62B-4099-A47E-D486E2D9A5ED}"/>
    <cellStyle name="Percent 7 6 2" xfId="2951" xr:uid="{AFE853E3-1165-4B0B-98A3-82C698D8F6F2}"/>
    <cellStyle name="Percent 7 6 2 2" xfId="13935" xr:uid="{AB337F1E-5D41-41EF-960B-7AF929D6997A}"/>
    <cellStyle name="Percent 7 6 2 2 2" xfId="39781" xr:uid="{45336C57-09A9-4CAD-A2CD-DB4699568CCE}"/>
    <cellStyle name="Percent 7 6 2 2 3" xfId="39780" xr:uid="{202375E9-7BFE-4B85-AB90-2109D0A0B1EE}"/>
    <cellStyle name="Percent 7 6 2 3" xfId="39782" xr:uid="{320F5964-83CB-49CC-B31C-9BDECFFF6847}"/>
    <cellStyle name="Percent 7 6 2 3 2" xfId="39783" xr:uid="{DB2E7FD2-AC82-42D8-BE66-217BDCF2C6EB}"/>
    <cellStyle name="Percent 7 6 2 4" xfId="39784" xr:uid="{0293C23A-AA06-4C22-B52C-30F1F1B201F0}"/>
    <cellStyle name="Percent 7 6 2 5" xfId="39779" xr:uid="{0DE3C50A-AA3A-4253-B865-7D4C301A19EA}"/>
    <cellStyle name="Percent 7 6 3" xfId="13936" xr:uid="{E5AB7DCC-702A-40D4-821D-96FA87722F72}"/>
    <cellStyle name="Percent 7 6 3 2" xfId="39786" xr:uid="{078CEC60-CA7A-4309-BDED-7CF81ED6E822}"/>
    <cellStyle name="Percent 7 6 3 2 2" xfId="39787" xr:uid="{C468C464-3C86-4F0B-8296-ADC2F2DA58F4}"/>
    <cellStyle name="Percent 7 6 3 3" xfId="39788" xr:uid="{548A1050-F9A7-42CC-95F3-8CC00CC212B7}"/>
    <cellStyle name="Percent 7 6 3 3 2" xfId="39789" xr:uid="{C42EE230-32A3-4735-908A-E6A7DEEBC9E7}"/>
    <cellStyle name="Percent 7 6 3 4" xfId="39790" xr:uid="{15E3F6B6-2FAA-4B8E-9078-CF8A21C4DDCC}"/>
    <cellStyle name="Percent 7 6 3 5" xfId="39785" xr:uid="{46824BA5-2BF2-485E-855C-37214353D8C7}"/>
    <cellStyle name="Percent 7 6 4" xfId="13937" xr:uid="{2EDE1F38-ED95-4C7C-AED5-4106CAF829A8}"/>
    <cellStyle name="Percent 7 6 4 2" xfId="39792" xr:uid="{814B8162-D869-45BB-B42E-2584BDD35BBD}"/>
    <cellStyle name="Percent 7 6 4 2 2" xfId="39793" xr:uid="{0C9B6033-CB3D-4CA3-8D1D-81442C8D41ED}"/>
    <cellStyle name="Percent 7 6 4 3" xfId="39794" xr:uid="{1957EFC1-F012-4073-B23A-E7492ED3160F}"/>
    <cellStyle name="Percent 7 6 4 3 2" xfId="39795" xr:uid="{F93C44BF-E8F1-437D-8EA5-3C47218468BD}"/>
    <cellStyle name="Percent 7 6 4 4" xfId="39796" xr:uid="{FF46444F-431E-4386-B0FE-5104ECE88083}"/>
    <cellStyle name="Percent 7 6 4 4 2" xfId="39797" xr:uid="{0B8995EB-D098-4856-ACC4-EC158C68CD78}"/>
    <cellStyle name="Percent 7 6 4 5" xfId="39798" xr:uid="{833936A0-B605-4E5E-8BB5-C02207F29194}"/>
    <cellStyle name="Percent 7 6 4 6" xfId="39791" xr:uid="{0CB7FE2A-1AE7-47E5-A95D-2DA1CC005ECD}"/>
    <cellStyle name="Percent 7 6 5" xfId="13938" xr:uid="{5A8B5C66-6FE8-4267-AF37-A826C046F27C}"/>
    <cellStyle name="Percent 7 6 5 2" xfId="39800" xr:uid="{917CA983-DFC9-4571-8A2D-099AEC5AE5DD}"/>
    <cellStyle name="Percent 7 6 5 2 2" xfId="39801" xr:uid="{5307AC00-C5B8-4B77-AE55-B2CAB07DC0E6}"/>
    <cellStyle name="Percent 7 6 5 3" xfId="39802" xr:uid="{8E061436-715A-4A09-B936-946FB21A9D2E}"/>
    <cellStyle name="Percent 7 6 5 3 2" xfId="39803" xr:uid="{42B5D802-BB7E-4E0C-BF01-2D33592F4B50}"/>
    <cellStyle name="Percent 7 6 5 4" xfId="39804" xr:uid="{E6FC1C2B-7794-420F-8AFE-A45659E5966A}"/>
    <cellStyle name="Percent 7 6 5 5" xfId="39799" xr:uid="{44F6964B-CF82-4D8A-B1A1-1E27A3B75B6D}"/>
    <cellStyle name="Percent 7 6 6" xfId="15211" xr:uid="{4575A499-D20F-4419-8953-1817F85BC07B}"/>
    <cellStyle name="Percent 7 6 6 2" xfId="39806" xr:uid="{7D827EBA-543A-438B-A17A-BCA65FC6F745}"/>
    <cellStyle name="Percent 7 6 6 3" xfId="39805" xr:uid="{AB50154D-7536-4AD6-A54D-1A75A36E91FF}"/>
    <cellStyle name="Percent 7 6 7" xfId="19528" xr:uid="{C4AA094D-D9FE-4B19-A631-36C6F6C0FE90}"/>
    <cellStyle name="Percent 7 6 7 2" xfId="39808" xr:uid="{A8B1764E-C740-467A-A4DB-6F590E8B7514}"/>
    <cellStyle name="Percent 7 6 7 3" xfId="39807" xr:uid="{547DA3D4-B67E-4522-8532-2BB5DFFC753B}"/>
    <cellStyle name="Percent 7 6 8" xfId="12099" xr:uid="{3255C754-6E94-4CF4-8215-3CDBEC296944}"/>
    <cellStyle name="Percent 7 6 8 2" xfId="39810" xr:uid="{D6DD97AD-120F-4FFE-BE4E-F462C649EACB}"/>
    <cellStyle name="Percent 7 6 8 3" xfId="39809" xr:uid="{6E469728-B8BB-425B-97F9-4C21E74306B5}"/>
    <cellStyle name="Percent 7 6 9" xfId="39811" xr:uid="{DB5232FA-03DD-402F-BDC9-96BD2608B426}"/>
    <cellStyle name="Percent 7 7" xfId="1832" xr:uid="{52242DCC-B4E6-497C-85DD-40D9FA848105}"/>
    <cellStyle name="Percent 7 7 10" xfId="39813" xr:uid="{1D9A6875-5643-4CE8-BA24-1325513B411D}"/>
    <cellStyle name="Percent 7 7 11" xfId="39812" xr:uid="{E0D5DF92-9984-48CC-9ECC-33A54520DA9D}"/>
    <cellStyle name="Percent 7 7 2" xfId="2952" xr:uid="{917C5A16-B868-447A-A411-E03BEBCC1929}"/>
    <cellStyle name="Percent 7 7 2 2" xfId="13939" xr:uid="{99488955-C29C-423A-AA26-97E8EE80B149}"/>
    <cellStyle name="Percent 7 7 2 2 2" xfId="39816" xr:uid="{042883D4-321F-4667-AC62-CA92DE211343}"/>
    <cellStyle name="Percent 7 7 2 2 3" xfId="39815" xr:uid="{BFDD2071-0C58-4508-A81F-CB81BE58D4C5}"/>
    <cellStyle name="Percent 7 7 2 3" xfId="39817" xr:uid="{890DB070-DB5C-45C4-96CB-22BDD3351D1F}"/>
    <cellStyle name="Percent 7 7 2 3 2" xfId="39818" xr:uid="{65F83A71-7EAF-4478-9AD8-D6A5C99756D3}"/>
    <cellStyle name="Percent 7 7 2 4" xfId="39819" xr:uid="{54476548-2A77-4F43-9522-E95EA7C256DD}"/>
    <cellStyle name="Percent 7 7 2 5" xfId="39814" xr:uid="{71D96E84-D51D-4552-831F-53F9F12ECA8A}"/>
    <cellStyle name="Percent 7 7 3" xfId="13940" xr:uid="{2AF2612F-58F5-4A38-9337-A98C35A57246}"/>
    <cellStyle name="Percent 7 7 3 2" xfId="39821" xr:uid="{E0DC122E-5669-4245-9972-5CC1F6CD601C}"/>
    <cellStyle name="Percent 7 7 3 2 2" xfId="39822" xr:uid="{90812D7C-9D28-49C3-B52D-644C1119D216}"/>
    <cellStyle name="Percent 7 7 3 3" xfId="39823" xr:uid="{19C69C51-4E5C-48FD-91DD-1C20B1A1CFCD}"/>
    <cellStyle name="Percent 7 7 3 3 2" xfId="39824" xr:uid="{C6E2B0DE-7E53-45FD-BC5E-CF6FFE7C04B9}"/>
    <cellStyle name="Percent 7 7 3 4" xfId="39825" xr:uid="{FD9F8C44-0A3B-41CF-87BB-63DE174C9CD6}"/>
    <cellStyle name="Percent 7 7 3 5" xfId="39820" xr:uid="{18DFE2FA-CDB7-45DC-86E7-9C9BA2BAAB67}"/>
    <cellStyle name="Percent 7 7 4" xfId="13941" xr:uid="{5EE1D447-0641-4D47-BC86-FB27AC710F83}"/>
    <cellStyle name="Percent 7 7 4 2" xfId="39827" xr:uid="{299EAA47-7F20-4BFF-A76C-A56DDF324FD6}"/>
    <cellStyle name="Percent 7 7 4 2 2" xfId="39828" xr:uid="{A7128F0B-30BF-4870-85D3-24353F2CD9A4}"/>
    <cellStyle name="Percent 7 7 4 3" xfId="39829" xr:uid="{FD7190B4-91DB-4E5F-B583-ADC1ACAF7BF5}"/>
    <cellStyle name="Percent 7 7 4 3 2" xfId="39830" xr:uid="{AD469A3F-B8E7-4D15-BDE6-4FB88D3D9C6F}"/>
    <cellStyle name="Percent 7 7 4 4" xfId="39831" xr:uid="{B9EC1368-473F-42B3-A3D2-18EDB10E5906}"/>
    <cellStyle name="Percent 7 7 4 4 2" xfId="39832" xr:uid="{B52D75BE-D617-4FC4-8FAD-03CF6F1B29C7}"/>
    <cellStyle name="Percent 7 7 4 5" xfId="39833" xr:uid="{9B398F61-1C34-4EC2-8D88-8274E43B0797}"/>
    <cellStyle name="Percent 7 7 4 6" xfId="39826" xr:uid="{018FA147-1CB8-4644-BDC4-EF882567D164}"/>
    <cellStyle name="Percent 7 7 5" xfId="13942" xr:uid="{679C0944-4923-4100-B3AC-993F88BEC940}"/>
    <cellStyle name="Percent 7 7 5 2" xfId="39835" xr:uid="{3CAAEB10-A3DE-4F01-80BC-94E09153C3B6}"/>
    <cellStyle name="Percent 7 7 5 2 2" xfId="39836" xr:uid="{2C7BE8A0-32F6-4351-99DA-7461D9228EAC}"/>
    <cellStyle name="Percent 7 7 5 3" xfId="39837" xr:uid="{E0C238D3-6AC3-4A5F-B29C-89DD6C239526}"/>
    <cellStyle name="Percent 7 7 5 3 2" xfId="39838" xr:uid="{613689F4-6E35-400D-9443-38A46F4EF965}"/>
    <cellStyle name="Percent 7 7 5 4" xfId="39839" xr:uid="{7846C557-3992-4EB3-BAE5-A495DF38D1E3}"/>
    <cellStyle name="Percent 7 7 5 5" xfId="39834" xr:uid="{80F6F97E-B475-4F43-9064-588C519707A2}"/>
    <cellStyle name="Percent 7 7 6" xfId="15212" xr:uid="{B8E1A582-C7EC-44E7-90EE-3C968E37F65A}"/>
    <cellStyle name="Percent 7 7 6 2" xfId="39841" xr:uid="{3BC515B0-E2FE-4641-B3CB-ACA9F2DDDAD3}"/>
    <cellStyle name="Percent 7 7 6 3" xfId="39840" xr:uid="{3E651BAC-1B9B-4CF2-8FF2-FA7DF0E254E0}"/>
    <cellStyle name="Percent 7 7 7" xfId="15683" xr:uid="{0A38D50E-6FE6-4563-8F13-518A3DE0C641}"/>
    <cellStyle name="Percent 7 7 7 2" xfId="39843" xr:uid="{C5D60E99-6F9B-4A84-91A8-108C387446A4}"/>
    <cellStyle name="Percent 7 7 7 3" xfId="39842" xr:uid="{08526358-2F23-4450-988C-7C2E2123C68B}"/>
    <cellStyle name="Percent 7 7 8" xfId="12100" xr:uid="{8211D629-1C2D-443B-81AA-AFA47B566F0D}"/>
    <cellStyle name="Percent 7 7 8 2" xfId="39845" xr:uid="{48DCE51A-1249-410E-AF03-82D70D3176BC}"/>
    <cellStyle name="Percent 7 7 8 3" xfId="39844" xr:uid="{9EBDAFBF-0C54-4FDB-89A1-A087790B5409}"/>
    <cellStyle name="Percent 7 7 9" xfId="39846" xr:uid="{133E8291-5F67-4FD8-B5BA-1EFDDF213C5F}"/>
    <cellStyle name="Percent 7 8" xfId="1833" xr:uid="{6F1E550F-F4EC-4EF0-9F8F-1ABD7F271F24}"/>
    <cellStyle name="Percent 7 8 10" xfId="39848" xr:uid="{C6C4D30C-521B-40B9-AA1A-7A19BBABE21E}"/>
    <cellStyle name="Percent 7 8 11" xfId="39847" xr:uid="{119A53DE-FD33-4371-9519-66AEF1448B21}"/>
    <cellStyle name="Percent 7 8 2" xfId="2953" xr:uid="{1E71B305-2526-4F01-A961-34D48A7328BD}"/>
    <cellStyle name="Percent 7 8 2 2" xfId="13943" xr:uid="{5A7990A6-F371-49B9-AD9B-BE9D9BA916B7}"/>
    <cellStyle name="Percent 7 8 2 2 2" xfId="39851" xr:uid="{ECDD5BFF-A849-462D-B244-89F73E57B16C}"/>
    <cellStyle name="Percent 7 8 2 2 3" xfId="39850" xr:uid="{FAF3A48B-9D03-450E-8A09-BA867373B9CC}"/>
    <cellStyle name="Percent 7 8 2 3" xfId="39852" xr:uid="{987BF1F5-2070-44FD-8599-4494ABD9AE77}"/>
    <cellStyle name="Percent 7 8 2 3 2" xfId="39853" xr:uid="{7093AE34-E7BB-47EC-ABFF-283B12D11CC3}"/>
    <cellStyle name="Percent 7 8 2 4" xfId="39854" xr:uid="{29F75F4E-58F3-4AE7-B9E6-55F5226F1C23}"/>
    <cellStyle name="Percent 7 8 2 5" xfId="39849" xr:uid="{3E68E9D7-A73C-4496-94FF-D3909C4F5F8E}"/>
    <cellStyle name="Percent 7 8 3" xfId="13944" xr:uid="{BAD68BC2-F610-4544-A6F0-41ABF6D8BF55}"/>
    <cellStyle name="Percent 7 8 3 2" xfId="39856" xr:uid="{B11EB0F9-BEE4-4373-905F-5C8BD3F02445}"/>
    <cellStyle name="Percent 7 8 3 2 2" xfId="39857" xr:uid="{B30D3EE4-2772-4851-B2B5-D2D2F4CDB299}"/>
    <cellStyle name="Percent 7 8 3 3" xfId="39858" xr:uid="{2C522F4E-1FA3-459C-902E-1030685DA3AC}"/>
    <cellStyle name="Percent 7 8 3 3 2" xfId="39859" xr:uid="{F52BBE54-2C8D-4714-BDA9-DA75D0E8175C}"/>
    <cellStyle name="Percent 7 8 3 4" xfId="39860" xr:uid="{20D5088A-D784-45FB-803C-BA363B624776}"/>
    <cellStyle name="Percent 7 8 3 5" xfId="39855" xr:uid="{7BE50FB0-1465-4190-B70D-6CD1CDD9A482}"/>
    <cellStyle name="Percent 7 8 4" xfId="13945" xr:uid="{887B9C45-7266-402F-AFCB-EC7661196DC9}"/>
    <cellStyle name="Percent 7 8 4 2" xfId="39862" xr:uid="{B58693D6-50CB-4D17-AD29-2CEE0B20DBEB}"/>
    <cellStyle name="Percent 7 8 4 2 2" xfId="39863" xr:uid="{263158DD-6C0F-4714-BC49-3D18F04BBC6C}"/>
    <cellStyle name="Percent 7 8 4 3" xfId="39864" xr:uid="{D24FDF6D-F3A5-4417-969A-F0010BBC9A14}"/>
    <cellStyle name="Percent 7 8 4 3 2" xfId="39865" xr:uid="{F2A41FE0-00D9-41C1-8E4B-797F43927770}"/>
    <cellStyle name="Percent 7 8 4 4" xfId="39866" xr:uid="{384D7A68-2645-4C8F-8DA9-9B096292E754}"/>
    <cellStyle name="Percent 7 8 4 4 2" xfId="39867" xr:uid="{FF57B2CA-746F-4145-8B26-B558CA184D28}"/>
    <cellStyle name="Percent 7 8 4 5" xfId="39868" xr:uid="{D1445FD5-A209-49B0-B40A-CB0EFD7AB4B2}"/>
    <cellStyle name="Percent 7 8 4 6" xfId="39861" xr:uid="{D96FDABB-A6E6-4F99-828D-FDA3134D00EF}"/>
    <cellStyle name="Percent 7 8 5" xfId="13946" xr:uid="{6E97DF8C-7A95-4E3E-9003-3EF676456BDB}"/>
    <cellStyle name="Percent 7 8 5 2" xfId="39870" xr:uid="{7A6923DE-C32C-4C6B-BDFE-F2EEA29C8B26}"/>
    <cellStyle name="Percent 7 8 5 2 2" xfId="39871" xr:uid="{7C89EDF3-55A4-42F1-8F2E-DF433477F603}"/>
    <cellStyle name="Percent 7 8 5 3" xfId="39872" xr:uid="{83BE3BF7-0217-42ED-840D-BD1AEA1F729B}"/>
    <cellStyle name="Percent 7 8 5 3 2" xfId="39873" xr:uid="{86674266-2080-4E99-9D1F-D6721F5CCDF0}"/>
    <cellStyle name="Percent 7 8 5 4" xfId="39874" xr:uid="{5936A9CB-A0DD-4FFF-B9CD-3B084B42702C}"/>
    <cellStyle name="Percent 7 8 5 5" xfId="39869" xr:uid="{3BAB58B3-7749-4CA3-8DEF-B6A86DCE495D}"/>
    <cellStyle name="Percent 7 8 6" xfId="15213" xr:uid="{FCEA1949-8615-4F2A-92D5-0F952B2A4756}"/>
    <cellStyle name="Percent 7 8 6 2" xfId="39876" xr:uid="{4FA513C5-5186-4E76-B755-B45D61CF7C86}"/>
    <cellStyle name="Percent 7 8 6 3" xfId="39875" xr:uid="{1DAFDF58-D75B-43D0-BBB9-E7533E69834E}"/>
    <cellStyle name="Percent 7 8 7" xfId="16672" xr:uid="{4491B8BA-2143-49CB-8D53-AF71CE61D0F0}"/>
    <cellStyle name="Percent 7 8 7 2" xfId="39878" xr:uid="{D22FDC07-69A9-4242-B7E3-E7EC103392A6}"/>
    <cellStyle name="Percent 7 8 7 3" xfId="39877" xr:uid="{56359BF0-3065-4D92-935E-6501EB644C81}"/>
    <cellStyle name="Percent 7 8 8" xfId="12101" xr:uid="{6098B315-F070-4A93-A11B-3FBEDE1FB63B}"/>
    <cellStyle name="Percent 7 8 8 2" xfId="39880" xr:uid="{A2FE2C31-29A4-4866-B8DF-F720C58132E9}"/>
    <cellStyle name="Percent 7 8 8 3" xfId="39879" xr:uid="{672E32BA-CD73-4A6C-9411-3786F1FBC95C}"/>
    <cellStyle name="Percent 7 8 9" xfId="39881" xr:uid="{68E1C9E0-0303-408C-8D5C-51E173A54A24}"/>
    <cellStyle name="Percent 7 9" xfId="2946" xr:uid="{CA749AE0-88F0-47E2-B627-E8D5D524DEF4}"/>
    <cellStyle name="Percent 7 9 10" xfId="7923" xr:uid="{5962B2DE-5BBE-494B-8617-D1DDB3CFAC11}"/>
    <cellStyle name="Percent 7 9 10 2" xfId="39883" xr:uid="{494F3F6D-198D-4C23-A772-4DB9757A247C}"/>
    <cellStyle name="Percent 7 9 11" xfId="39882" xr:uid="{782E443F-92B4-49D1-A6E8-F755A46A7B35}"/>
    <cellStyle name="Percent 7 9 2" xfId="8345" xr:uid="{7FF039C8-850A-4B7D-A418-5A945D469123}"/>
    <cellStyle name="Percent 7 9 2 2" xfId="10207" xr:uid="{80B757EF-DF5C-402E-91BC-74772B66E9BA}"/>
    <cellStyle name="Percent 7 9 2 2 2" xfId="18435" xr:uid="{7A55BD12-A9DA-4DA7-B77C-7E6F8E4C5939}"/>
    <cellStyle name="Percent 7 9 2 2 2 2" xfId="24947" xr:uid="{58722FE4-A1F1-4B05-8851-06D4F6351201}"/>
    <cellStyle name="Percent 7 9 2 2 2 3" xfId="39886" xr:uid="{27CE4B50-00DA-4478-A6D3-7AE619810A18}"/>
    <cellStyle name="Percent 7 9 2 2 3" xfId="22112" xr:uid="{C6A0852C-D947-47F8-BD28-FFFBEBFEF054}"/>
    <cellStyle name="Percent 7 9 2 2 4" xfId="39885" xr:uid="{F1135C39-AFD1-477A-B332-F06DC9D717BE}"/>
    <cellStyle name="Percent 7 9 2 3" xfId="17025" xr:uid="{0D42375C-8866-4DDC-B085-870A61CF212B}"/>
    <cellStyle name="Percent 7 9 2 3 2" xfId="23682" xr:uid="{3D94AC28-9E9B-42A2-B7D2-9F37BBC5BA33}"/>
    <cellStyle name="Percent 7 9 2 3 2 2" xfId="39888" xr:uid="{28DD2CB3-C4A3-4EBF-BD9D-A91F6A5F4EA8}"/>
    <cellStyle name="Percent 7 9 2 3 3" xfId="39887" xr:uid="{3D5AE9CC-EF96-40A8-952D-36E028845A06}"/>
    <cellStyle name="Percent 7 9 2 4" xfId="13947" xr:uid="{0B59CAB0-B013-4A05-B552-4C9545ED204A}"/>
    <cellStyle name="Percent 7 9 2 4 2" xfId="39889" xr:uid="{260F7AD8-B80D-48CA-9621-867B6F057FAD}"/>
    <cellStyle name="Percent 7 9 2 5" xfId="20550" xr:uid="{086E48A4-3E1F-4CDD-904B-3D9B6981EC71}"/>
    <cellStyle name="Percent 7 9 2 6" xfId="39884" xr:uid="{B4CD0D8D-794F-4F18-95C5-02BB65F8F13A}"/>
    <cellStyle name="Percent 7 9 3" xfId="9553" xr:uid="{E155A064-9F25-4254-81E0-353D84C80A76}"/>
    <cellStyle name="Percent 7 9 3 2" xfId="10817" xr:uid="{683DEFFE-9D08-4FBC-BD34-D736F66C6101}"/>
    <cellStyle name="Percent 7 9 3 2 2" xfId="19045" xr:uid="{34C7447F-B244-41A1-A98F-80A666C3FD51}"/>
    <cellStyle name="Percent 7 9 3 2 2 2" xfId="25557" xr:uid="{181B834F-45A4-46B1-99EC-B879C9B96138}"/>
    <cellStyle name="Percent 7 9 3 2 2 3" xfId="39892" xr:uid="{3F41D88E-FAA4-46C4-A4FD-2439CC751ECD}"/>
    <cellStyle name="Percent 7 9 3 2 3" xfId="22722" xr:uid="{F2365D7F-5292-4DA4-8347-558E7DDFA299}"/>
    <cellStyle name="Percent 7 9 3 2 4" xfId="39891" xr:uid="{5AA1F66D-6BD5-4C2C-A464-C7DDC6A4667E}"/>
    <cellStyle name="Percent 7 9 3 3" xfId="17781" xr:uid="{59AB70FB-3730-4B30-9CF3-D5FB607A372A}"/>
    <cellStyle name="Percent 7 9 3 3 2" xfId="24301" xr:uid="{D8CF1852-17C4-4AD5-81A8-0081A7CF3FFA}"/>
    <cellStyle name="Percent 7 9 3 3 2 2" xfId="39894" xr:uid="{1C3BCDA8-BD6F-4E6D-9D93-F216278E820A}"/>
    <cellStyle name="Percent 7 9 3 3 3" xfId="39893" xr:uid="{987A86E1-0F02-4BC1-8A15-8C404684CB16}"/>
    <cellStyle name="Percent 7 9 3 4" xfId="13948" xr:uid="{BB30DEF9-B94A-4345-8B8E-ACC12B0A552E}"/>
    <cellStyle name="Percent 7 9 3 4 2" xfId="39895" xr:uid="{5D9B6F04-AC9C-4589-BC2B-D261C7DC0570}"/>
    <cellStyle name="Percent 7 9 3 5" xfId="21466" xr:uid="{0DE496CA-68BF-4F80-9DFD-82CE00CEFBE9}"/>
    <cellStyle name="Percent 7 9 3 6" xfId="39890" xr:uid="{E8BFB50C-3611-4D40-9B68-E1012C04674C}"/>
    <cellStyle name="Percent 7 9 4" xfId="9789" xr:uid="{102853C4-510F-4CCC-B822-4C58AF255106}"/>
    <cellStyle name="Percent 7 9 4 2" xfId="18017" xr:uid="{C655C6EC-34DE-4383-8A6F-FC8C5EE7D8E8}"/>
    <cellStyle name="Percent 7 9 4 2 2" xfId="24529" xr:uid="{A60ADC83-2682-485D-8B85-13762C314D8F}"/>
    <cellStyle name="Percent 7 9 4 2 2 2" xfId="39898" xr:uid="{C2D27A2E-17B1-4F74-BA69-E827B995CD1B}"/>
    <cellStyle name="Percent 7 9 4 2 3" xfId="39897" xr:uid="{C3EC24FC-A9DA-4BEC-9040-67C789C015DA}"/>
    <cellStyle name="Percent 7 9 4 3" xfId="13949" xr:uid="{2185F9A6-6865-4B94-B43D-3A899188EE53}"/>
    <cellStyle name="Percent 7 9 4 3 2" xfId="39900" xr:uid="{AC5C5229-0B6A-4266-BA2C-490214DBDE3B}"/>
    <cellStyle name="Percent 7 9 4 3 3" xfId="39899" xr:uid="{D5D4B553-24D8-411C-A17C-D6383B02E093}"/>
    <cellStyle name="Percent 7 9 4 4" xfId="21694" xr:uid="{97E1CF26-B4F5-4CA3-A68D-C7C5EC705736}"/>
    <cellStyle name="Percent 7 9 4 4 2" xfId="39902" xr:uid="{71B4D0AB-9502-4A5F-97ED-5ABA2B2E93B5}"/>
    <cellStyle name="Percent 7 9 4 4 3" xfId="39901" xr:uid="{CF194062-1F10-4B60-9A46-9235259565AE}"/>
    <cellStyle name="Percent 7 9 4 5" xfId="39903" xr:uid="{CA442C00-C785-452B-A357-4B0395FCB2A6}"/>
    <cellStyle name="Percent 7 9 4 6" xfId="39896" xr:uid="{51FA5559-927A-4C5F-9C03-49D3D55E6EF2}"/>
    <cellStyle name="Percent 7 9 5" xfId="13950" xr:uid="{CF9B7868-A848-44BA-8FC3-2863EA7AF2E3}"/>
    <cellStyle name="Percent 7 9 5 2" xfId="39905" xr:uid="{CEF74BFF-2DFB-479B-AD08-8228787326CD}"/>
    <cellStyle name="Percent 7 9 5 2 2" xfId="39906" xr:uid="{6E42DB23-3F80-4109-9830-221309782089}"/>
    <cellStyle name="Percent 7 9 5 3" xfId="39907" xr:uid="{877D51E4-9543-45F1-AC53-0ECDF947D54E}"/>
    <cellStyle name="Percent 7 9 5 3 2" xfId="39908" xr:uid="{3B25A1D5-094A-4F90-9EE3-7BEA13C590E2}"/>
    <cellStyle name="Percent 7 9 5 4" xfId="39909" xr:uid="{F3ECA9B3-E1DD-40CA-8AEF-438EE4A46BE3}"/>
    <cellStyle name="Percent 7 9 5 5" xfId="39904" xr:uid="{9A180869-B95C-487B-974F-CBC4E018F1C7}"/>
    <cellStyle name="Percent 7 9 6" xfId="16784" xr:uid="{DC21F3C7-550D-452B-8D0E-EAB00047AB26}"/>
    <cellStyle name="Percent 7 9 6 2" xfId="23478" xr:uid="{B005D0CF-770B-4D82-A852-9C2C12869803}"/>
    <cellStyle name="Percent 7 9 6 2 2" xfId="39911" xr:uid="{D1C43291-9FD9-41D0-ACE2-C724E2D144E0}"/>
    <cellStyle name="Percent 7 9 6 3" xfId="39910" xr:uid="{A8B09105-E694-4C68-BBCB-16F05EA714E0}"/>
    <cellStyle name="Percent 7 9 7" xfId="16417" xr:uid="{5D443749-B334-425D-963C-6EBEBFF5E3CD}"/>
    <cellStyle name="Percent 7 9 7 2" xfId="39913" xr:uid="{FBED740A-A756-463E-A61C-7380EB89526A}"/>
    <cellStyle name="Percent 7 9 7 3" xfId="39912" xr:uid="{4B884A65-2239-4057-9224-9134D167963E}"/>
    <cellStyle name="Percent 7 9 8" xfId="12102" xr:uid="{B5AAC2FC-E7F2-45CC-87D7-A44F50297EF5}"/>
    <cellStyle name="Percent 7 9 8 2" xfId="39915" xr:uid="{2FADCB3D-9B97-4939-A792-53265F6F9918}"/>
    <cellStyle name="Percent 7 9 8 3" xfId="39914" xr:uid="{9AD77966-2215-4020-B4D7-D4E48418E85A}"/>
    <cellStyle name="Percent 7 9 9" xfId="20132" xr:uid="{F656D9E3-9489-416C-BE12-74857EDEA636}"/>
    <cellStyle name="Percent 7 9 9 2" xfId="39916" xr:uid="{1CF89857-F406-4FA6-AA18-6E4FED22D1CC}"/>
    <cellStyle name="Percent 8" xfId="1834" xr:uid="{86F9C315-8108-4A98-A975-63FF85554106}"/>
    <cellStyle name="Percent 8 10" xfId="13951" xr:uid="{892EA02B-1309-4D4C-A5B8-1FB123072941}"/>
    <cellStyle name="Percent 8 10 2" xfId="39919" xr:uid="{32209E34-09AD-4A58-B753-D6A10CA9E239}"/>
    <cellStyle name="Percent 8 10 2 2" xfId="39920" xr:uid="{F2D13C6D-FBA5-497B-A19B-DEA4B134B775}"/>
    <cellStyle name="Percent 8 10 3" xfId="39921" xr:uid="{37AD2A28-DFEA-467F-B92C-DE67E3DFBC21}"/>
    <cellStyle name="Percent 8 10 3 2" xfId="39922" xr:uid="{FD3048A6-CDF4-4801-9842-86150C558BB2}"/>
    <cellStyle name="Percent 8 10 4" xfId="39923" xr:uid="{8A618FB9-383A-439A-99BD-B602398269DB}"/>
    <cellStyle name="Percent 8 10 5" xfId="39918" xr:uid="{8006B8CC-E277-4419-BDEF-5B96E972DA14}"/>
    <cellStyle name="Percent 8 11" xfId="13952" xr:uid="{2CECC75D-5B50-42A2-B757-FFD1A1C1D04A}"/>
    <cellStyle name="Percent 8 11 2" xfId="39925" xr:uid="{69C7DE92-20F0-49A1-A167-DC4512DC6C35}"/>
    <cellStyle name="Percent 8 11 2 2" xfId="39926" xr:uid="{9E743A03-433C-45D4-86D1-CD2F65DC8072}"/>
    <cellStyle name="Percent 8 11 3" xfId="39927" xr:uid="{53BECE37-E7F6-4E74-AB4A-5ADA922216D3}"/>
    <cellStyle name="Percent 8 11 3 2" xfId="39928" xr:uid="{B7FFA782-F197-48E6-8CAC-DA5D7B21E6C4}"/>
    <cellStyle name="Percent 8 11 4" xfId="39929" xr:uid="{2D74EF13-9D4C-417B-8589-45115108B372}"/>
    <cellStyle name="Percent 8 11 4 2" xfId="39930" xr:uid="{16D8EE4D-C3D1-4EC5-9B5B-FA430694C65F}"/>
    <cellStyle name="Percent 8 11 5" xfId="39931" xr:uid="{9BD67760-5F45-486E-9F89-F69DA4744EDE}"/>
    <cellStyle name="Percent 8 11 6" xfId="39924" xr:uid="{F2E51F4D-1755-48E7-B144-9A8E3BA2021E}"/>
    <cellStyle name="Percent 8 12" xfId="13953" xr:uid="{BF5C01F8-7A37-4A69-A2C7-3FFBCBD19C70}"/>
    <cellStyle name="Percent 8 12 2" xfId="39933" xr:uid="{AF1EAFB9-65C9-4FE5-9D7A-63358B939B20}"/>
    <cellStyle name="Percent 8 12 2 2" xfId="39934" xr:uid="{65189587-8950-412B-9969-7CA7733374FA}"/>
    <cellStyle name="Percent 8 12 3" xfId="39935" xr:uid="{1752C949-B3A4-4933-BC6E-96843848F74B}"/>
    <cellStyle name="Percent 8 12 3 2" xfId="39936" xr:uid="{D08284E0-EB72-4D85-9E11-D4E5286DBF2D}"/>
    <cellStyle name="Percent 8 12 4" xfId="39937" xr:uid="{6FDD0D3B-4518-4647-8205-4976D655C960}"/>
    <cellStyle name="Percent 8 12 5" xfId="39932" xr:uid="{C3F7FB14-6844-49C2-BFF7-7CE8B30FDC06}"/>
    <cellStyle name="Percent 8 13" xfId="15214" xr:uid="{4513DD0C-B29E-44FA-B829-6E9AACE9CD04}"/>
    <cellStyle name="Percent 8 13 2" xfId="39939" xr:uid="{1A390C60-072F-460D-B6C9-C4C5C088F994}"/>
    <cellStyle name="Percent 8 13 3" xfId="39938" xr:uid="{8A91F326-86E3-4379-B49C-056E823F8345}"/>
    <cellStyle name="Percent 8 14" xfId="15623" xr:uid="{3690C209-A6B5-444B-A693-04906FB47F81}"/>
    <cellStyle name="Percent 8 14 2" xfId="39941" xr:uid="{EBAB2C10-532E-4569-B7FB-05F034CB7BF9}"/>
    <cellStyle name="Percent 8 14 3" xfId="39940" xr:uid="{92FB0781-703C-4A7E-950E-BBCB91D915A3}"/>
    <cellStyle name="Percent 8 15" xfId="12103" xr:uid="{577AB11A-6470-4F13-84A2-07D58092B2B0}"/>
    <cellStyle name="Percent 8 15 2" xfId="39943" xr:uid="{4D60A026-3414-48F8-958C-7EA2C491AD65}"/>
    <cellStyle name="Percent 8 15 3" xfId="39942" xr:uid="{FF8B8834-BBDA-4201-9159-2AE09C773480}"/>
    <cellStyle name="Percent 8 16" xfId="39944" xr:uid="{4A753995-9715-4C48-8795-6F704E1E713C}"/>
    <cellStyle name="Percent 8 17" xfId="39945" xr:uid="{B5115E18-1162-4863-9161-685C882704D4}"/>
    <cellStyle name="Percent 8 18" xfId="39917" xr:uid="{4BC27359-FC87-4860-99FE-AFAB3989BE6A}"/>
    <cellStyle name="Percent 8 2" xfId="1835" xr:uid="{430396DE-8C22-4EFB-A2CB-D6B51E3E5DC9}"/>
    <cellStyle name="Percent 8 2 10" xfId="39947" xr:uid="{F801778E-D2D6-4AF3-9B67-97C10D75EFB8}"/>
    <cellStyle name="Percent 8 2 11" xfId="39946" xr:uid="{0BB97874-36C8-402A-9C14-8F245290538B}"/>
    <cellStyle name="Percent 8 2 2" xfId="2955" xr:uid="{CCAB6D64-12B1-4A74-A4CA-27E9D51FC820}"/>
    <cellStyle name="Percent 8 2 2 2" xfId="13954" xr:uid="{62170393-89C0-4363-B1D6-8AE830B4D1D4}"/>
    <cellStyle name="Percent 8 2 2 2 2" xfId="39950" xr:uid="{0EB7604A-134D-47C1-A815-F6BE3526BD3B}"/>
    <cellStyle name="Percent 8 2 2 2 3" xfId="39949" xr:uid="{BCCF93F2-9C95-4699-A06A-8A27595826B1}"/>
    <cellStyle name="Percent 8 2 2 3" xfId="39951" xr:uid="{617AEFB8-0915-4E5D-8250-172F9E4911FE}"/>
    <cellStyle name="Percent 8 2 2 3 2" xfId="39952" xr:uid="{F374B658-BFCE-431B-A34F-50BD2C442ABD}"/>
    <cellStyle name="Percent 8 2 2 4" xfId="39953" xr:uid="{F82F15E3-1A8D-40BC-80CC-A040D90F604C}"/>
    <cellStyle name="Percent 8 2 2 5" xfId="39948" xr:uid="{084D1B8B-FCC4-4F7E-87C7-F9E05EA15F9F}"/>
    <cellStyle name="Percent 8 2 3" xfId="13955" xr:uid="{3BAC410F-106E-4794-A297-EB7164A50A24}"/>
    <cellStyle name="Percent 8 2 3 2" xfId="39955" xr:uid="{F6F11A62-B26B-429C-A7AC-96CD4243779C}"/>
    <cellStyle name="Percent 8 2 3 2 2" xfId="39956" xr:uid="{60596092-AAB7-4411-A11A-CD1D08844D0E}"/>
    <cellStyle name="Percent 8 2 3 3" xfId="39957" xr:uid="{44246572-E3F5-4135-A520-0056F93F0CED}"/>
    <cellStyle name="Percent 8 2 3 3 2" xfId="39958" xr:uid="{B1F040EC-81FE-41A8-A217-9D393B370506}"/>
    <cellStyle name="Percent 8 2 3 4" xfId="39959" xr:uid="{51A38F48-2272-4B52-B6CC-A353BA4F34FB}"/>
    <cellStyle name="Percent 8 2 3 5" xfId="39954" xr:uid="{D33DB68E-7EE8-4A53-A282-C6E2A64994B1}"/>
    <cellStyle name="Percent 8 2 4" xfId="13956" xr:uid="{AE971EE3-FA12-4DB4-8613-023325B74AEF}"/>
    <cellStyle name="Percent 8 2 4 2" xfId="39961" xr:uid="{7BE54CE2-4610-443A-A8DA-F309FCCDFEF5}"/>
    <cellStyle name="Percent 8 2 4 2 2" xfId="39962" xr:uid="{2A10CA10-00F2-4693-93AD-C48A5DB081EC}"/>
    <cellStyle name="Percent 8 2 4 3" xfId="39963" xr:uid="{4645F3F3-9D79-4DF1-8F3B-68442F9A9092}"/>
    <cellStyle name="Percent 8 2 4 3 2" xfId="39964" xr:uid="{012F9283-BA79-4D14-A0DF-9DCDF77CEF94}"/>
    <cellStyle name="Percent 8 2 4 4" xfId="39965" xr:uid="{191C5BFC-9B88-4563-829C-0DDA73AAC5EC}"/>
    <cellStyle name="Percent 8 2 4 4 2" xfId="39966" xr:uid="{E53026E0-D0E3-4393-B44A-B78689E1A604}"/>
    <cellStyle name="Percent 8 2 4 5" xfId="39967" xr:uid="{10E27BA1-4FC8-498C-A54A-482E26BEC714}"/>
    <cellStyle name="Percent 8 2 4 6" xfId="39960" xr:uid="{5F2FE555-66FF-4448-94CA-ACFCB750C858}"/>
    <cellStyle name="Percent 8 2 5" xfId="13957" xr:uid="{1E045659-5155-43BD-9961-DB7A9EE5D41C}"/>
    <cellStyle name="Percent 8 2 5 2" xfId="39969" xr:uid="{D41F03C6-12C0-480C-B0AA-054210FEE49D}"/>
    <cellStyle name="Percent 8 2 5 2 2" xfId="39970" xr:uid="{367ACE28-B2C4-4A2C-BD64-FEA4C70469C2}"/>
    <cellStyle name="Percent 8 2 5 3" xfId="39971" xr:uid="{DAB348FC-5FD5-46AA-9CCF-CD1AB486E3CA}"/>
    <cellStyle name="Percent 8 2 5 3 2" xfId="39972" xr:uid="{24628B15-824A-4736-9831-8339467ED5BE}"/>
    <cellStyle name="Percent 8 2 5 4" xfId="39973" xr:uid="{DC9C2340-5B72-4D36-8C3E-7BFC1AE16CB8}"/>
    <cellStyle name="Percent 8 2 5 5" xfId="39968" xr:uid="{391DCA55-3DE4-4DB9-B040-D2D18935698A}"/>
    <cellStyle name="Percent 8 2 6" xfId="15215" xr:uid="{CAFE5D28-B451-43B3-9AED-F2195953A916}"/>
    <cellStyle name="Percent 8 2 6 2" xfId="39975" xr:uid="{AE659621-3BE0-4A1C-9B38-B5E44983D4A3}"/>
    <cellStyle name="Percent 8 2 6 3" xfId="39974" xr:uid="{7FF79709-55BC-4234-9994-31A402CCEF55}"/>
    <cellStyle name="Percent 8 2 7" xfId="15621" xr:uid="{8004BB9C-F797-4D0D-8DA7-3C708FA6AEE4}"/>
    <cellStyle name="Percent 8 2 7 2" xfId="39977" xr:uid="{11BCD24A-D8C5-43C0-A940-4ABF1ECA6E78}"/>
    <cellStyle name="Percent 8 2 7 3" xfId="39976" xr:uid="{EC86B9D4-2A55-469C-B6AA-0D58DCF0C872}"/>
    <cellStyle name="Percent 8 2 8" xfId="12104" xr:uid="{205AA28C-ED6E-4F1E-945F-46D1C51908DC}"/>
    <cellStyle name="Percent 8 2 8 2" xfId="39979" xr:uid="{9FF8DCB3-4A16-4222-9867-29707B183911}"/>
    <cellStyle name="Percent 8 2 8 3" xfId="39978" xr:uid="{68FF028A-3D15-4E1A-BDCB-7252A97D1B1B}"/>
    <cellStyle name="Percent 8 2 9" xfId="39980" xr:uid="{4E9105B4-EC22-4285-8BD7-0207BA4373BB}"/>
    <cellStyle name="Percent 8 3" xfId="1836" xr:uid="{D6FF4422-AA38-42A7-A640-46FA92FCD412}"/>
    <cellStyle name="Percent 8 3 10" xfId="39982" xr:uid="{C09B542B-2774-4238-8B11-3B84A9683144}"/>
    <cellStyle name="Percent 8 3 11" xfId="39981" xr:uid="{288C70DB-D269-445F-A3F8-069D2D65678C}"/>
    <cellStyle name="Percent 8 3 2" xfId="2956" xr:uid="{068F77C2-E291-4427-A54E-5D31FFF7AE0A}"/>
    <cellStyle name="Percent 8 3 2 2" xfId="13958" xr:uid="{0110F212-2C0B-4510-B683-5C247AA19D61}"/>
    <cellStyle name="Percent 8 3 2 2 2" xfId="39985" xr:uid="{65BC46C8-C542-40E5-AD3E-7FE8406F7455}"/>
    <cellStyle name="Percent 8 3 2 2 3" xfId="39984" xr:uid="{73768B4D-C2A9-481F-871D-52F4294B2EDF}"/>
    <cellStyle name="Percent 8 3 2 3" xfId="39986" xr:uid="{604728EC-DE89-4295-B5DC-664AAD7C4E0A}"/>
    <cellStyle name="Percent 8 3 2 3 2" xfId="39987" xr:uid="{C5D1513F-8124-4602-BE44-3006B386B417}"/>
    <cellStyle name="Percent 8 3 2 4" xfId="39988" xr:uid="{B3D475F4-6815-493F-90EE-641B07289DFC}"/>
    <cellStyle name="Percent 8 3 2 5" xfId="39983" xr:uid="{B9CF9336-CC82-4292-9A81-A766CC88C9E9}"/>
    <cellStyle name="Percent 8 3 3" xfId="13959" xr:uid="{EBCEE3B8-F864-4271-82D6-D327D21642AB}"/>
    <cellStyle name="Percent 8 3 3 2" xfId="39990" xr:uid="{B262E8C6-7982-4452-8215-982B2F83E0BC}"/>
    <cellStyle name="Percent 8 3 3 2 2" xfId="39991" xr:uid="{BE96DD80-1294-429F-93A7-BE0B43BC06F5}"/>
    <cellStyle name="Percent 8 3 3 3" xfId="39992" xr:uid="{3D32B91E-039A-4E92-B732-A4D2CAE55D40}"/>
    <cellStyle name="Percent 8 3 3 3 2" xfId="39993" xr:uid="{558E0658-148A-4651-94CF-ED3DDADF01E5}"/>
    <cellStyle name="Percent 8 3 3 4" xfId="39994" xr:uid="{7EAA5CF4-6A08-4F31-A77E-BBCD55DC99A3}"/>
    <cellStyle name="Percent 8 3 3 5" xfId="39989" xr:uid="{533E6BF9-BCCC-4738-80EF-D7E8B45B6684}"/>
    <cellStyle name="Percent 8 3 4" xfId="13960" xr:uid="{03CCDE59-9311-496B-B5D3-C23C6DA872E1}"/>
    <cellStyle name="Percent 8 3 4 2" xfId="39996" xr:uid="{A22DBFDF-C08B-4B62-B706-BDE3D7D7C1A9}"/>
    <cellStyle name="Percent 8 3 4 2 2" xfId="39997" xr:uid="{0CF971D1-7D4E-4E19-95A9-4832BBC7F047}"/>
    <cellStyle name="Percent 8 3 4 3" xfId="39998" xr:uid="{EDA331CF-79B3-46E7-AB5F-9757EE81B49E}"/>
    <cellStyle name="Percent 8 3 4 3 2" xfId="39999" xr:uid="{7A4D50D6-3BCE-4E4A-90AC-0215B79F56BA}"/>
    <cellStyle name="Percent 8 3 4 4" xfId="40000" xr:uid="{B9C22556-90BC-48A0-9ADD-18FFC60C4369}"/>
    <cellStyle name="Percent 8 3 4 4 2" xfId="40001" xr:uid="{1894950A-90CC-4794-900A-49F5CC0D0666}"/>
    <cellStyle name="Percent 8 3 4 5" xfId="40002" xr:uid="{DDD0679D-039F-43B5-BF19-9E5EF22A6BB4}"/>
    <cellStyle name="Percent 8 3 4 6" xfId="39995" xr:uid="{C7D404D9-7028-4C20-81CC-25A7AB0F1C0B}"/>
    <cellStyle name="Percent 8 3 5" xfId="13961" xr:uid="{413BA285-9A19-42C9-91BA-8CA1C2AC8567}"/>
    <cellStyle name="Percent 8 3 5 2" xfId="40004" xr:uid="{F87C9892-FD48-4E28-9E56-16803E8DAEFC}"/>
    <cellStyle name="Percent 8 3 5 2 2" xfId="40005" xr:uid="{F925F74F-6CF4-4E1C-94E0-CD3ECAE4C138}"/>
    <cellStyle name="Percent 8 3 5 3" xfId="40006" xr:uid="{BFACB42D-78F5-4FA0-81B1-4D27609127EA}"/>
    <cellStyle name="Percent 8 3 5 3 2" xfId="40007" xr:uid="{052E01DF-69FE-40D5-AC61-0FD1BA94C980}"/>
    <cellStyle name="Percent 8 3 5 4" xfId="40008" xr:uid="{4DD70DA0-51CF-44A1-B831-45F9CE77BF17}"/>
    <cellStyle name="Percent 8 3 5 5" xfId="40003" xr:uid="{924C0B12-76DA-467E-93CB-FA41D124BDDC}"/>
    <cellStyle name="Percent 8 3 6" xfId="15216" xr:uid="{98314606-5E3B-4793-AFF1-F8B6B64ABFF0}"/>
    <cellStyle name="Percent 8 3 6 2" xfId="40010" xr:uid="{97AEBA9B-3C29-4162-B6B4-593AE75D3D76}"/>
    <cellStyle name="Percent 8 3 6 3" xfId="40009" xr:uid="{237D14FA-C084-4EAA-9E78-9224D615B448}"/>
    <cellStyle name="Percent 8 3 7" xfId="16368" xr:uid="{C965C0A6-B1B2-44F7-B8F2-98CAA704BD9B}"/>
    <cellStyle name="Percent 8 3 7 2" xfId="40012" xr:uid="{DB6F5E45-01C1-4CB6-A8E8-9A0640316D76}"/>
    <cellStyle name="Percent 8 3 7 3" xfId="40011" xr:uid="{4BB29B5F-03C6-4326-8590-7C5AC639CBB6}"/>
    <cellStyle name="Percent 8 3 8" xfId="12105" xr:uid="{B04093D6-930B-4D47-A5FC-96998D70C720}"/>
    <cellStyle name="Percent 8 3 8 2" xfId="40014" xr:uid="{E955821A-9623-47B2-8418-F82AAB90CDCC}"/>
    <cellStyle name="Percent 8 3 8 3" xfId="40013" xr:uid="{2E69F754-6214-4E00-9113-B520F5F30E7F}"/>
    <cellStyle name="Percent 8 3 9" xfId="40015" xr:uid="{556AE3CC-66F3-43E4-9761-AF265D9E035A}"/>
    <cellStyle name="Percent 8 4" xfId="1837" xr:uid="{BF090D45-DE3C-4785-B345-1E5F4C22E6E3}"/>
    <cellStyle name="Percent 8 4 10" xfId="40017" xr:uid="{71DC8172-336E-49FC-8292-C9F637D4E55E}"/>
    <cellStyle name="Percent 8 4 11" xfId="40016" xr:uid="{D872011F-AFE3-4514-B6C4-33DAE8F6A322}"/>
    <cellStyle name="Percent 8 4 2" xfId="2957" xr:uid="{5DB1BFB0-4D2C-465B-88D9-7CC5E0AE6E16}"/>
    <cellStyle name="Percent 8 4 2 2" xfId="13962" xr:uid="{5452D440-FC44-4524-88BA-B1CABDA2248E}"/>
    <cellStyle name="Percent 8 4 2 2 2" xfId="40020" xr:uid="{E343431F-7671-4F76-9B2A-FCD751D746F2}"/>
    <cellStyle name="Percent 8 4 2 2 3" xfId="40019" xr:uid="{9FE2BDF1-036E-4083-A167-0109B064C8B4}"/>
    <cellStyle name="Percent 8 4 2 3" xfId="40021" xr:uid="{5F7C3B4E-7BDB-4D57-9B14-04190ED9DB86}"/>
    <cellStyle name="Percent 8 4 2 3 2" xfId="40022" xr:uid="{84238B64-71B2-4ACC-9FA7-69F723100D2B}"/>
    <cellStyle name="Percent 8 4 2 4" xfId="40023" xr:uid="{983C5786-1DB3-481E-A24D-6B205C2EA76F}"/>
    <cellStyle name="Percent 8 4 2 5" xfId="40018" xr:uid="{73F45745-CF29-4741-A084-71D7E2FD564D}"/>
    <cellStyle name="Percent 8 4 3" xfId="13963" xr:uid="{57DFDEDF-E246-4DCC-9C16-18FACAF290B8}"/>
    <cellStyle name="Percent 8 4 3 2" xfId="40025" xr:uid="{1C4DD50D-7293-40C5-91C5-BAD066C1AB39}"/>
    <cellStyle name="Percent 8 4 3 2 2" xfId="40026" xr:uid="{1A82399C-BEFC-4AC0-AB40-4E7FC9FB5B74}"/>
    <cellStyle name="Percent 8 4 3 3" xfId="40027" xr:uid="{09AA2ABD-9A27-4A02-BE15-F80FE97A5C04}"/>
    <cellStyle name="Percent 8 4 3 3 2" xfId="40028" xr:uid="{8C0D3075-3A47-4A94-9BAC-DA9A63AF5B16}"/>
    <cellStyle name="Percent 8 4 3 4" xfId="40029" xr:uid="{78F159DB-9B71-4B99-B7C5-BA70C992D6F7}"/>
    <cellStyle name="Percent 8 4 3 5" xfId="40024" xr:uid="{0A2076E8-9A3C-4E58-950A-3C9527F3C832}"/>
    <cellStyle name="Percent 8 4 4" xfId="13964" xr:uid="{913EC574-6CCD-4D27-81BF-CEB47399C998}"/>
    <cellStyle name="Percent 8 4 4 2" xfId="40031" xr:uid="{622E1171-40A7-49FC-A00A-7DA813C770A6}"/>
    <cellStyle name="Percent 8 4 4 2 2" xfId="40032" xr:uid="{6F571F4F-E9A1-47A3-8F97-7971EE773012}"/>
    <cellStyle name="Percent 8 4 4 3" xfId="40033" xr:uid="{1709ACE5-FE63-4716-AAA7-3BA356457E0D}"/>
    <cellStyle name="Percent 8 4 4 3 2" xfId="40034" xr:uid="{8C12E59D-3648-41BE-9CE8-FE9680D00492}"/>
    <cellStyle name="Percent 8 4 4 4" xfId="40035" xr:uid="{2D1DB173-6C44-45A9-A0FC-C242BEAD09F9}"/>
    <cellStyle name="Percent 8 4 4 4 2" xfId="40036" xr:uid="{89A04DAC-5DFF-46F1-986C-9F6372F31286}"/>
    <cellStyle name="Percent 8 4 4 5" xfId="40037" xr:uid="{6B03ECDE-6B7B-4CAD-9532-B2ED84069671}"/>
    <cellStyle name="Percent 8 4 4 6" xfId="40030" xr:uid="{A431003C-2108-41EA-A65B-C1D2C9B45E0D}"/>
    <cellStyle name="Percent 8 4 5" xfId="13965" xr:uid="{3F9677A3-AD68-47C7-B566-52DA690ECA2E}"/>
    <cellStyle name="Percent 8 4 5 2" xfId="40039" xr:uid="{BC4A2B6E-4C23-483E-A63D-B4ED4EE0AF78}"/>
    <cellStyle name="Percent 8 4 5 2 2" xfId="40040" xr:uid="{A7311DFA-BE3B-4B19-8F12-D493F186D393}"/>
    <cellStyle name="Percent 8 4 5 3" xfId="40041" xr:uid="{65FB37AB-7CAF-4C1E-A5AA-520051D584FB}"/>
    <cellStyle name="Percent 8 4 5 3 2" xfId="40042" xr:uid="{44738E60-63D9-4782-8C90-817E77A770F3}"/>
    <cellStyle name="Percent 8 4 5 4" xfId="40043" xr:uid="{DBEADFF7-F6BC-475A-B390-E51DB7D0BD0E}"/>
    <cellStyle name="Percent 8 4 5 5" xfId="40038" xr:uid="{FC444ECB-8A4B-4B19-8C38-88D5E88E7B91}"/>
    <cellStyle name="Percent 8 4 6" xfId="15217" xr:uid="{E1F05EF7-6445-4415-AB84-FB7D51B1E421}"/>
    <cellStyle name="Percent 8 4 6 2" xfId="40045" xr:uid="{A54A73F7-5AE7-4295-B83A-D2EE8FCD8AE8}"/>
    <cellStyle name="Percent 8 4 6 3" xfId="40044" xr:uid="{C5A35569-E58C-4D1A-999E-0D58A05AEBE2}"/>
    <cellStyle name="Percent 8 4 7" xfId="19223" xr:uid="{C79C59D6-5A44-43A2-8BD2-9DE74052DEC7}"/>
    <cellStyle name="Percent 8 4 7 2" xfId="40047" xr:uid="{F83F872D-E544-425B-AF93-0887914E09A5}"/>
    <cellStyle name="Percent 8 4 7 3" xfId="40046" xr:uid="{81D7DD6A-0F4D-4177-9E43-448F820CA924}"/>
    <cellStyle name="Percent 8 4 8" xfId="12106" xr:uid="{9DD03CAC-4333-4CC3-A99A-93E7FC5478E9}"/>
    <cellStyle name="Percent 8 4 8 2" xfId="40049" xr:uid="{06AB4697-9CFD-495F-878A-C64CB4D913D5}"/>
    <cellStyle name="Percent 8 4 8 3" xfId="40048" xr:uid="{330B7FDE-94C0-4AD8-8031-36EE503E8BCF}"/>
    <cellStyle name="Percent 8 4 9" xfId="40050" xr:uid="{CAFFA856-21CC-4C6F-A0F1-81916DE42662}"/>
    <cellStyle name="Percent 8 5" xfId="1838" xr:uid="{F89365C3-25D3-41C0-A422-B2B0C90DD0E3}"/>
    <cellStyle name="Percent 8 5 10" xfId="40052" xr:uid="{8DE93C25-AB8E-4622-80DC-4FA425036943}"/>
    <cellStyle name="Percent 8 5 11" xfId="40051" xr:uid="{13305271-1653-4688-97BD-95BF01317E1C}"/>
    <cellStyle name="Percent 8 5 2" xfId="2958" xr:uid="{B2451CC0-5BAC-44AF-9DCA-EFB41563FDFF}"/>
    <cellStyle name="Percent 8 5 2 2" xfId="13966" xr:uid="{E324DDDF-D119-44FA-B163-A16810480529}"/>
    <cellStyle name="Percent 8 5 2 2 2" xfId="40055" xr:uid="{DFFDE061-DB1A-4828-ACCC-AC1F202D80B1}"/>
    <cellStyle name="Percent 8 5 2 2 3" xfId="40054" xr:uid="{0736B816-CC9F-41AC-BF07-73A61D1B4DB2}"/>
    <cellStyle name="Percent 8 5 2 3" xfId="40056" xr:uid="{E017E312-8367-4480-A0BE-90F5121A2C2B}"/>
    <cellStyle name="Percent 8 5 2 3 2" xfId="40057" xr:uid="{64D59D19-E4B7-4E79-A4A2-CCB37C44851D}"/>
    <cellStyle name="Percent 8 5 2 4" xfId="40058" xr:uid="{59CBD18F-FA6E-4674-99FA-4758ECE38DB2}"/>
    <cellStyle name="Percent 8 5 2 5" xfId="40053" xr:uid="{3B26715B-27D8-4C68-92B7-BAF611E20E6A}"/>
    <cellStyle name="Percent 8 5 3" xfId="13967" xr:uid="{9E581291-26A2-48D2-9110-239029750EF6}"/>
    <cellStyle name="Percent 8 5 3 2" xfId="40060" xr:uid="{C44E4AD7-0FA8-4E17-9296-9C3E9523025F}"/>
    <cellStyle name="Percent 8 5 3 2 2" xfId="40061" xr:uid="{D5FBBFFA-8DBD-4FAE-926A-597A2DF3B8F4}"/>
    <cellStyle name="Percent 8 5 3 3" xfId="40062" xr:uid="{1A74201C-0B4F-49AD-ADA8-A9400C3950BC}"/>
    <cellStyle name="Percent 8 5 3 3 2" xfId="40063" xr:uid="{4387341C-5CC1-43C2-AFA9-DA07D2C40B59}"/>
    <cellStyle name="Percent 8 5 3 4" xfId="40064" xr:uid="{02FA277A-2512-4C81-B24B-16B061C7D7E7}"/>
    <cellStyle name="Percent 8 5 3 5" xfId="40059" xr:uid="{FA42377F-4598-4E17-991F-51D581F8864F}"/>
    <cellStyle name="Percent 8 5 4" xfId="13968" xr:uid="{3483D653-4820-4F31-BE82-3AD051E5CC5D}"/>
    <cellStyle name="Percent 8 5 4 2" xfId="40066" xr:uid="{67DD2C6F-15AF-450E-A01E-D6877805B683}"/>
    <cellStyle name="Percent 8 5 4 2 2" xfId="40067" xr:uid="{2B4B9D9D-6C22-4860-B35C-4EC13FD08CEA}"/>
    <cellStyle name="Percent 8 5 4 3" xfId="40068" xr:uid="{893CA394-DCD0-4B7E-B73D-ED5B91992A4F}"/>
    <cellStyle name="Percent 8 5 4 3 2" xfId="40069" xr:uid="{75E01498-36DF-4B08-8BD1-C33FDF780E70}"/>
    <cellStyle name="Percent 8 5 4 4" xfId="40070" xr:uid="{C4FF5489-92ED-4B62-B269-45A57C0D4BD6}"/>
    <cellStyle name="Percent 8 5 4 4 2" xfId="40071" xr:uid="{FEDD11ED-5E9E-41D9-94CE-78C45DF1770E}"/>
    <cellStyle name="Percent 8 5 4 5" xfId="40072" xr:uid="{B3B108A3-40BC-4F90-908F-1320E107CCD0}"/>
    <cellStyle name="Percent 8 5 4 6" xfId="40065" xr:uid="{A30C957C-9C07-4CB7-87DB-39D98D39DEE3}"/>
    <cellStyle name="Percent 8 5 5" xfId="13969" xr:uid="{DAF7F63A-CBA8-493B-942F-DB472A0EF044}"/>
    <cellStyle name="Percent 8 5 5 2" xfId="40074" xr:uid="{18611F68-4A85-492E-8CE7-62B83B1A3327}"/>
    <cellStyle name="Percent 8 5 5 2 2" xfId="40075" xr:uid="{C518B9B4-F94E-407D-A12A-F06183E18AE5}"/>
    <cellStyle name="Percent 8 5 5 3" xfId="40076" xr:uid="{7075C205-5797-4180-B8F0-349981ACEF07}"/>
    <cellStyle name="Percent 8 5 5 3 2" xfId="40077" xr:uid="{60471A0C-7E3E-4BF7-A270-3F1E1B22C23E}"/>
    <cellStyle name="Percent 8 5 5 4" xfId="40078" xr:uid="{92FF718E-8FE8-4888-B6C7-272B7AF3B656}"/>
    <cellStyle name="Percent 8 5 5 5" xfId="40073" xr:uid="{CDDBD71B-5A65-40E1-86F2-8A6E6005578B}"/>
    <cellStyle name="Percent 8 5 6" xfId="15218" xr:uid="{17BC2D18-8324-4AE7-BAD3-4755741997EA}"/>
    <cellStyle name="Percent 8 5 6 2" xfId="40080" xr:uid="{C07CC215-4CF5-4CFF-BEC0-EB6A9370FEE6}"/>
    <cellStyle name="Percent 8 5 6 3" xfId="40079" xr:uid="{0125462F-2B7A-42F2-A5B6-81C9984F3034}"/>
    <cellStyle name="Percent 8 5 7" xfId="15731" xr:uid="{AA9CACB8-F97A-41D8-A44A-F8903F1B424E}"/>
    <cellStyle name="Percent 8 5 7 2" xfId="40082" xr:uid="{CB60C9D1-82F5-46F5-BC03-36976D3DF788}"/>
    <cellStyle name="Percent 8 5 7 3" xfId="40081" xr:uid="{E1E9E34C-B456-4CD8-957E-D75E81E167D7}"/>
    <cellStyle name="Percent 8 5 8" xfId="12107" xr:uid="{0C55D47A-DD6D-46E2-AD4E-6B0E5588A45C}"/>
    <cellStyle name="Percent 8 5 8 2" xfId="40084" xr:uid="{BD9A3C63-725B-41B0-9416-8E991D20D930}"/>
    <cellStyle name="Percent 8 5 8 3" xfId="40083" xr:uid="{4DF630D8-14C3-4C52-A949-8055F3C9E527}"/>
    <cellStyle name="Percent 8 5 9" xfId="40085" xr:uid="{AC5AB395-395A-452B-B307-7F0BDF237229}"/>
    <cellStyle name="Percent 8 6" xfId="1839" xr:uid="{5E69590D-28E0-479B-8139-6E7EB9AE59A6}"/>
    <cellStyle name="Percent 8 6 10" xfId="40087" xr:uid="{C00FFC47-ECDE-46BD-879C-45D7EF15EADD}"/>
    <cellStyle name="Percent 8 6 11" xfId="40086" xr:uid="{ED0B71EC-BE5F-4F8F-8A00-F9492FBE2EBD}"/>
    <cellStyle name="Percent 8 6 2" xfId="2959" xr:uid="{364CBE78-3902-425F-905B-7894FEF79824}"/>
    <cellStyle name="Percent 8 6 2 2" xfId="13970" xr:uid="{423AED1B-5184-4032-AAAB-08AC50486AD3}"/>
    <cellStyle name="Percent 8 6 2 2 2" xfId="40090" xr:uid="{4019CA78-C913-4910-AB4A-E9CA56466643}"/>
    <cellStyle name="Percent 8 6 2 2 3" xfId="40089" xr:uid="{CEDA2B20-6EF8-4CC7-BE9D-58777C9AB074}"/>
    <cellStyle name="Percent 8 6 2 3" xfId="40091" xr:uid="{3341B2B9-B4E0-48E0-BC7D-75AB97C80C2E}"/>
    <cellStyle name="Percent 8 6 2 3 2" xfId="40092" xr:uid="{EF4FB8B0-634A-40F5-B6CA-3F07829938E3}"/>
    <cellStyle name="Percent 8 6 2 4" xfId="40093" xr:uid="{5A018760-634E-4122-9946-35EB51ACCF88}"/>
    <cellStyle name="Percent 8 6 2 5" xfId="40088" xr:uid="{F5402E2E-82FF-4A9B-A356-D7DD00ABFC68}"/>
    <cellStyle name="Percent 8 6 3" xfId="13971" xr:uid="{BA4E6656-B227-412A-9FDD-044C42ACB13A}"/>
    <cellStyle name="Percent 8 6 3 2" xfId="40095" xr:uid="{922AB25B-7F39-4256-8160-C585159B3B8C}"/>
    <cellStyle name="Percent 8 6 3 2 2" xfId="40096" xr:uid="{95DC4C88-FF61-4AC1-AAF6-DA0E3B6D141C}"/>
    <cellStyle name="Percent 8 6 3 3" xfId="40097" xr:uid="{298F62BF-0A21-47F9-A2F4-3C0270E43AC1}"/>
    <cellStyle name="Percent 8 6 3 3 2" xfId="40098" xr:uid="{88031989-1F02-4057-9EC2-063FD2A12AA3}"/>
    <cellStyle name="Percent 8 6 3 4" xfId="40099" xr:uid="{EA3BFE3C-1BDC-4E34-8FDA-CB31ED16287A}"/>
    <cellStyle name="Percent 8 6 3 5" xfId="40094" xr:uid="{9D900D33-581C-44D1-A880-96BE1491F08A}"/>
    <cellStyle name="Percent 8 6 4" xfId="13972" xr:uid="{AF8EF1FA-66D3-4B09-BF37-9E74AB98A4E0}"/>
    <cellStyle name="Percent 8 6 4 2" xfId="40101" xr:uid="{F574ADCA-C33F-4AF1-9C6B-966DDA367B33}"/>
    <cellStyle name="Percent 8 6 4 2 2" xfId="40102" xr:uid="{99C3A925-FB48-4138-9C23-07AF3D0D6A06}"/>
    <cellStyle name="Percent 8 6 4 3" xfId="40103" xr:uid="{42E25226-7FEC-4EEF-A4BC-692AD43F3CE1}"/>
    <cellStyle name="Percent 8 6 4 3 2" xfId="40104" xr:uid="{A8035D34-B101-43BE-8826-50D7DE589CA3}"/>
    <cellStyle name="Percent 8 6 4 4" xfId="40105" xr:uid="{0FCF0EB4-896A-4143-B075-DE68A5927A65}"/>
    <cellStyle name="Percent 8 6 4 4 2" xfId="40106" xr:uid="{89E04118-AAE1-47FF-85E6-64B0B79B0A29}"/>
    <cellStyle name="Percent 8 6 4 5" xfId="40107" xr:uid="{86B818DD-96A6-41EC-88B5-E5DE5A9C5A70}"/>
    <cellStyle name="Percent 8 6 4 6" xfId="40100" xr:uid="{4048EA98-C9D6-4CF8-92CF-71C22C98098B}"/>
    <cellStyle name="Percent 8 6 5" xfId="13973" xr:uid="{201AEFC9-1205-483A-9D51-2CA73285E393}"/>
    <cellStyle name="Percent 8 6 5 2" xfId="40109" xr:uid="{206F9B57-2AC2-4E02-982F-152994664D56}"/>
    <cellStyle name="Percent 8 6 5 2 2" xfId="40110" xr:uid="{7ADA2DD9-1D6B-4BBF-8DA3-CF215F061A62}"/>
    <cellStyle name="Percent 8 6 5 3" xfId="40111" xr:uid="{C0E4DDC5-D02C-4AC5-81B0-2D89A2FBF6E8}"/>
    <cellStyle name="Percent 8 6 5 3 2" xfId="40112" xr:uid="{E0B04937-EC18-4E45-A0BF-FDD2F1A0F0AF}"/>
    <cellStyle name="Percent 8 6 5 4" xfId="40113" xr:uid="{DA52F943-C615-46D5-AE1E-0358F7E41F5E}"/>
    <cellStyle name="Percent 8 6 5 5" xfId="40108" xr:uid="{E7494073-744E-4014-9400-0CACEEABE44B}"/>
    <cellStyle name="Percent 8 6 6" xfId="15219" xr:uid="{07D16B98-BE8A-45F1-8421-4769EF019359}"/>
    <cellStyle name="Percent 8 6 6 2" xfId="40115" xr:uid="{07A1E1D0-86AC-4EE1-A307-0DBDB6679FE4}"/>
    <cellStyle name="Percent 8 6 6 3" xfId="40114" xr:uid="{9B305387-DB9E-4EB1-94E3-40A8E0790505}"/>
    <cellStyle name="Percent 8 6 7" xfId="15547" xr:uid="{2761800B-73CF-4E10-B87C-EED7AE2D06B0}"/>
    <cellStyle name="Percent 8 6 7 2" xfId="40117" xr:uid="{42B97219-B826-4A96-8342-96201D3766C3}"/>
    <cellStyle name="Percent 8 6 7 3" xfId="40116" xr:uid="{48C00BD4-FEF1-4811-A050-E43C169E5A14}"/>
    <cellStyle name="Percent 8 6 8" xfId="12108" xr:uid="{A636807D-3F36-4D4F-A831-BDC4C83EFD94}"/>
    <cellStyle name="Percent 8 6 8 2" xfId="40119" xr:uid="{1DF13D0D-D2C3-4507-9E35-5D360D145DD6}"/>
    <cellStyle name="Percent 8 6 8 3" xfId="40118" xr:uid="{AF536608-67E8-4224-BEA8-2D6FCB2C499B}"/>
    <cellStyle name="Percent 8 6 9" xfId="40120" xr:uid="{27B55771-9794-4FCA-826F-D7E930F15B5B}"/>
    <cellStyle name="Percent 8 7" xfId="1840" xr:uid="{DCF3A89F-A59A-46CA-AC31-03F6FA97DAD7}"/>
    <cellStyle name="Percent 8 7 10" xfId="40122" xr:uid="{0541E894-297C-4C41-9B4C-392A8E47B895}"/>
    <cellStyle name="Percent 8 7 11" xfId="40121" xr:uid="{51EB56F4-D1B9-4F31-9B13-2413EA79EC2C}"/>
    <cellStyle name="Percent 8 7 2" xfId="2960" xr:uid="{7AC222C7-C42D-48F0-9633-5BAD7FA76616}"/>
    <cellStyle name="Percent 8 7 2 2" xfId="13974" xr:uid="{9E5D0BBF-4CC8-45B9-8B0E-57216F475EA9}"/>
    <cellStyle name="Percent 8 7 2 2 2" xfId="40125" xr:uid="{1E49AB3B-B6DF-4F77-9312-F25265648C60}"/>
    <cellStyle name="Percent 8 7 2 2 3" xfId="40124" xr:uid="{F226B472-8370-44CB-A616-3B47E554A4E5}"/>
    <cellStyle name="Percent 8 7 2 3" xfId="40126" xr:uid="{B6ED34AD-813A-45FD-B6D4-6D006DA71664}"/>
    <cellStyle name="Percent 8 7 2 3 2" xfId="40127" xr:uid="{3BAFFFD9-D8FC-43A9-AEAC-AC7154B75EEC}"/>
    <cellStyle name="Percent 8 7 2 4" xfId="40128" xr:uid="{BC0521E5-3A76-47CC-837C-CB88D8AE183D}"/>
    <cellStyle name="Percent 8 7 2 5" xfId="40123" xr:uid="{A6C0A564-093B-4166-A342-3D70DBD0E7EC}"/>
    <cellStyle name="Percent 8 7 3" xfId="13975" xr:uid="{8C301CD8-B9FC-42AC-9CB5-C8AEABDA1F01}"/>
    <cellStyle name="Percent 8 7 3 2" xfId="40130" xr:uid="{AE18D187-B3DF-4D68-B0CD-274CAC22C331}"/>
    <cellStyle name="Percent 8 7 3 2 2" xfId="40131" xr:uid="{66CF727F-E4DE-474D-BE70-64A6CF99BFAE}"/>
    <cellStyle name="Percent 8 7 3 3" xfId="40132" xr:uid="{F6A3A998-FCE4-4E2C-BCBF-6C79DCBE6E99}"/>
    <cellStyle name="Percent 8 7 3 3 2" xfId="40133" xr:uid="{32D11399-8759-4D67-9620-F6341A771FFD}"/>
    <cellStyle name="Percent 8 7 3 4" xfId="40134" xr:uid="{345259F7-AD87-4A3B-A506-09D0CC39F023}"/>
    <cellStyle name="Percent 8 7 3 5" xfId="40129" xr:uid="{C3BBF8F2-92DE-4B4E-8F67-0219D35BFDB8}"/>
    <cellStyle name="Percent 8 7 4" xfId="13976" xr:uid="{5C430F82-7EE3-4402-8D78-2D2739CD53AE}"/>
    <cellStyle name="Percent 8 7 4 2" xfId="40136" xr:uid="{63D39589-9F30-4635-B9F7-37E80B50EC7F}"/>
    <cellStyle name="Percent 8 7 4 2 2" xfId="40137" xr:uid="{5109E940-1A49-4175-B81D-B76FAA2F2BCA}"/>
    <cellStyle name="Percent 8 7 4 3" xfId="40138" xr:uid="{D4EE595D-64AC-438A-960C-EFB185333456}"/>
    <cellStyle name="Percent 8 7 4 3 2" xfId="40139" xr:uid="{7E01BE7F-6C59-4A90-95DB-7889044B75D3}"/>
    <cellStyle name="Percent 8 7 4 4" xfId="40140" xr:uid="{692B611A-C89C-494E-A9C8-28DD3AF8460A}"/>
    <cellStyle name="Percent 8 7 4 4 2" xfId="40141" xr:uid="{FBA0DFC4-1E84-420B-AF96-1F9451C6D0AC}"/>
    <cellStyle name="Percent 8 7 4 5" xfId="40142" xr:uid="{8B44120D-6E5E-4D68-972C-335457B5A3EC}"/>
    <cellStyle name="Percent 8 7 4 6" xfId="40135" xr:uid="{8C750F9F-4CF2-49E7-9D4D-719D0B35EB0A}"/>
    <cellStyle name="Percent 8 7 5" xfId="13977" xr:uid="{22BA51B8-706F-4D50-9998-922AB1ED4B55}"/>
    <cellStyle name="Percent 8 7 5 2" xfId="40144" xr:uid="{1F794316-953E-46E5-B91D-5BEF3A608B6D}"/>
    <cellStyle name="Percent 8 7 5 2 2" xfId="40145" xr:uid="{B6CE1B15-7F70-47E3-BEB8-C813F3266606}"/>
    <cellStyle name="Percent 8 7 5 3" xfId="40146" xr:uid="{FF442387-2D3F-4FFB-AAA6-021D47905A19}"/>
    <cellStyle name="Percent 8 7 5 3 2" xfId="40147" xr:uid="{4E793775-D0B4-4B03-9288-8547D30CEB99}"/>
    <cellStyle name="Percent 8 7 5 4" xfId="40148" xr:uid="{17D64189-2E5A-4D7B-8CA9-5D6D5664CEF4}"/>
    <cellStyle name="Percent 8 7 5 5" xfId="40143" xr:uid="{926C99FA-B0F6-4BE6-B948-CD54D69A4977}"/>
    <cellStyle name="Percent 8 7 6" xfId="15220" xr:uid="{FA1B1FB0-9D4C-476F-9A38-87D1C2420D8D}"/>
    <cellStyle name="Percent 8 7 6 2" xfId="40150" xr:uid="{D4126D1C-C0FE-4E95-82D8-F9EC158F6951}"/>
    <cellStyle name="Percent 8 7 6 3" xfId="40149" xr:uid="{A8BE695C-4B6F-47A6-957D-8257DBC75961}"/>
    <cellStyle name="Percent 8 7 7" xfId="16746" xr:uid="{129D385B-A4F1-4440-A7BB-BCCDA00213DA}"/>
    <cellStyle name="Percent 8 7 7 2" xfId="40152" xr:uid="{55DEF033-E1D8-4804-B1CB-134D41B91639}"/>
    <cellStyle name="Percent 8 7 7 3" xfId="40151" xr:uid="{F0FEC75A-3F1F-40D4-A409-99349B8BD0D7}"/>
    <cellStyle name="Percent 8 7 8" xfId="12109" xr:uid="{C8F9F096-2F52-458A-ABD1-FCC19A56180A}"/>
    <cellStyle name="Percent 8 7 8 2" xfId="40154" xr:uid="{D8F32273-9E39-485A-87C4-17A74F816E6A}"/>
    <cellStyle name="Percent 8 7 8 3" xfId="40153" xr:uid="{D2D8B3FF-4764-4DD5-98B5-9AC58A936299}"/>
    <cellStyle name="Percent 8 7 9" xfId="40155" xr:uid="{E11FE14B-E30F-4903-AAD4-D42A96731CF0}"/>
    <cellStyle name="Percent 8 8" xfId="1841" xr:uid="{08432C03-1EA8-45E1-ADC5-19421F85A4D3}"/>
    <cellStyle name="Percent 8 8 10" xfId="40157" xr:uid="{09E1D5DD-219D-4105-95F5-3DF37B4D1B7D}"/>
    <cellStyle name="Percent 8 8 11" xfId="40156" xr:uid="{A3F92477-6D9E-4AB0-8918-E2BA85EC998D}"/>
    <cellStyle name="Percent 8 8 2" xfId="2961" xr:uid="{E411DA02-795F-4F71-8496-DBA60E08D558}"/>
    <cellStyle name="Percent 8 8 2 2" xfId="13978" xr:uid="{64F998C9-AB47-4DEC-83FC-E52A986A2D2F}"/>
    <cellStyle name="Percent 8 8 2 2 2" xfId="40160" xr:uid="{ED958C2D-D633-497B-90B8-814ECF0EC7CF}"/>
    <cellStyle name="Percent 8 8 2 2 3" xfId="40159" xr:uid="{26529365-3EA9-4BC8-B5C6-813C763EF271}"/>
    <cellStyle name="Percent 8 8 2 3" xfId="40161" xr:uid="{113D6EAA-F4F9-4374-819D-1E24DA1FAD72}"/>
    <cellStyle name="Percent 8 8 2 3 2" xfId="40162" xr:uid="{E529A685-3295-4ABD-BA8D-137E826C82EF}"/>
    <cellStyle name="Percent 8 8 2 4" xfId="40163" xr:uid="{4EF6C60E-9E8F-45DC-B889-E2B85837B176}"/>
    <cellStyle name="Percent 8 8 2 5" xfId="40158" xr:uid="{DF2356BE-DE94-4FE6-B25F-B5337E52C9BB}"/>
    <cellStyle name="Percent 8 8 3" xfId="13979" xr:uid="{FC519AB2-783B-4EC3-9E74-8EC627D1EDC8}"/>
    <cellStyle name="Percent 8 8 3 2" xfId="40165" xr:uid="{288F9513-B519-43FF-A8D8-F0623D0204FC}"/>
    <cellStyle name="Percent 8 8 3 2 2" xfId="40166" xr:uid="{05467516-9114-48B8-9BC9-6D02065CA15D}"/>
    <cellStyle name="Percent 8 8 3 3" xfId="40167" xr:uid="{ABD610C1-8AFA-4F35-A5B9-A69DF13B3A8F}"/>
    <cellStyle name="Percent 8 8 3 3 2" xfId="40168" xr:uid="{7101ADB7-C5F6-497C-B9E7-4E86119A9A81}"/>
    <cellStyle name="Percent 8 8 3 4" xfId="40169" xr:uid="{8552F929-AF8A-49B6-A09B-5F2E667AEC79}"/>
    <cellStyle name="Percent 8 8 3 5" xfId="40164" xr:uid="{6B27B5DF-5009-4FFE-B6CA-22E051457B37}"/>
    <cellStyle name="Percent 8 8 4" xfId="13980" xr:uid="{7A3BF2BA-D8E9-4953-BDC6-191106B2A944}"/>
    <cellStyle name="Percent 8 8 4 2" xfId="40171" xr:uid="{84B6043D-E3E5-4A38-BDD8-C6516D7C0A70}"/>
    <cellStyle name="Percent 8 8 4 2 2" xfId="40172" xr:uid="{C874961A-8690-4475-8283-2FDCB8FA1E33}"/>
    <cellStyle name="Percent 8 8 4 3" xfId="40173" xr:uid="{F511FAE8-9F25-4964-ADCB-4BDA51FD5832}"/>
    <cellStyle name="Percent 8 8 4 3 2" xfId="40174" xr:uid="{8876704A-58B5-4F65-B156-0C83F78D2CC3}"/>
    <cellStyle name="Percent 8 8 4 4" xfId="40175" xr:uid="{A51A847D-FDB1-4082-BD76-663B8A7BB956}"/>
    <cellStyle name="Percent 8 8 4 4 2" xfId="40176" xr:uid="{DC73CD29-A549-43D7-9AFD-CD724032D61E}"/>
    <cellStyle name="Percent 8 8 4 5" xfId="40177" xr:uid="{213BD9CA-AFD4-411A-BD55-A7C0ED584E34}"/>
    <cellStyle name="Percent 8 8 4 6" xfId="40170" xr:uid="{E043C751-B92C-4AEE-B70B-3D2B2CFB60D3}"/>
    <cellStyle name="Percent 8 8 5" xfId="13981" xr:uid="{9E4E3B74-853A-4FA5-9248-D9F2B0AF3676}"/>
    <cellStyle name="Percent 8 8 5 2" xfId="40179" xr:uid="{3F363A6C-BF0A-4951-B799-0D60727A3FB5}"/>
    <cellStyle name="Percent 8 8 5 2 2" xfId="40180" xr:uid="{49081DE9-A9F7-4E6E-8AC2-A0B9320D9179}"/>
    <cellStyle name="Percent 8 8 5 3" xfId="40181" xr:uid="{25354101-CE66-4022-9BEE-B9CE1E03864F}"/>
    <cellStyle name="Percent 8 8 5 3 2" xfId="40182" xr:uid="{8921ABD5-6229-4EDE-8D02-8E276CC26EA1}"/>
    <cellStyle name="Percent 8 8 5 4" xfId="40183" xr:uid="{6B808EF2-EBFB-4837-99E7-26B3A9B0AE8F}"/>
    <cellStyle name="Percent 8 8 5 5" xfId="40178" xr:uid="{91EE3DDB-F9DF-4E82-96B2-B4B73794695C}"/>
    <cellStyle name="Percent 8 8 6" xfId="15221" xr:uid="{BA6F8D15-5E86-4F27-A25F-8B4DE5D4F0EF}"/>
    <cellStyle name="Percent 8 8 6 2" xfId="40185" xr:uid="{86030504-CA06-448E-9312-45825211B2DA}"/>
    <cellStyle name="Percent 8 8 6 3" xfId="40184" xr:uid="{BF725E2D-5702-4251-B876-B322E323D588}"/>
    <cellStyle name="Percent 8 8 7" xfId="19119" xr:uid="{98529225-D7C8-4428-BCC0-7D6005DCC8F5}"/>
    <cellStyle name="Percent 8 8 7 2" xfId="40187" xr:uid="{764AC335-54A0-418F-A643-AA542790D04C}"/>
    <cellStyle name="Percent 8 8 7 3" xfId="40186" xr:uid="{C2DEFAC0-2B30-410A-BC7E-61052ECF62BF}"/>
    <cellStyle name="Percent 8 8 8" xfId="12110" xr:uid="{7A74D466-370F-45D1-84F8-2E199B95C533}"/>
    <cellStyle name="Percent 8 8 8 2" xfId="40189" xr:uid="{4ABD3D4A-4603-42EF-825B-B9A3A58993DE}"/>
    <cellStyle name="Percent 8 8 8 3" xfId="40188" xr:uid="{5FEECA00-210D-4A71-BB0C-1E8E89967CD3}"/>
    <cellStyle name="Percent 8 8 9" xfId="40190" xr:uid="{305CFCB9-2FFF-47FF-AF3E-5D293A70C5F2}"/>
    <cellStyle name="Percent 8 9" xfId="2954" xr:uid="{2BFA724D-D8EB-492E-932F-C53749CB41EE}"/>
    <cellStyle name="Percent 8 9 2" xfId="13982" xr:uid="{975F7A9B-BCE2-4F6D-BB14-AB3CB58BC7D9}"/>
    <cellStyle name="Percent 8 9 2 2" xfId="40193" xr:uid="{7AE8C449-B32B-4264-ABF0-41EFAFDC7B8B}"/>
    <cellStyle name="Percent 8 9 2 3" xfId="40192" xr:uid="{97E6229E-4168-4DFF-8DE3-A0F35777FCA5}"/>
    <cellStyle name="Percent 8 9 3" xfId="40194" xr:uid="{B81D2972-A19C-4900-9502-EF0AC4591A9D}"/>
    <cellStyle name="Percent 8 9 3 2" xfId="40195" xr:uid="{7B25EF58-DCA0-4695-9E25-E9B93C8DFA04}"/>
    <cellStyle name="Percent 8 9 4" xfId="40196" xr:uid="{4D5DA14A-586A-4C3A-9A71-B92B05539A08}"/>
    <cellStyle name="Percent 8 9 5" xfId="40191" xr:uid="{D8421F92-F738-46D3-BFB7-46EB23BE8317}"/>
    <cellStyle name="Percent 9" xfId="1842" xr:uid="{015AD3B2-9282-4BEF-AC24-3F482E0D3652}"/>
    <cellStyle name="Percent 9 10" xfId="7043" xr:uid="{3501568B-6863-466F-98B8-BFE45CB4FDAD}"/>
    <cellStyle name="Percent 9 10 10" xfId="40199" xr:uid="{594F7C73-CFD3-44A0-8F7E-E4D65D0F8A83}"/>
    <cellStyle name="Percent 9 10 11" xfId="40200" xr:uid="{2B0BB19C-FD25-481B-BB3A-9F8FC6EAC2A7}"/>
    <cellStyle name="Percent 9 10 12" xfId="40198" xr:uid="{DC82CCEB-1086-4940-BBF0-231DAD5952B9}"/>
    <cellStyle name="Percent 9 10 2" xfId="13983" xr:uid="{286EA977-393A-4CF2-B613-446E7E8B8F64}"/>
    <cellStyle name="Percent 9 10 2 2" xfId="40202" xr:uid="{D9A6A1A9-7DEF-486A-8F5E-54402AF8B8D4}"/>
    <cellStyle name="Percent 9 10 2 2 2" xfId="40203" xr:uid="{57F59097-2936-40F6-AA72-82F0920BFA53}"/>
    <cellStyle name="Percent 9 10 2 3" xfId="40204" xr:uid="{8549087E-C607-4940-974F-529D25FCBE95}"/>
    <cellStyle name="Percent 9 10 2 3 2" xfId="40205" xr:uid="{D7F862E4-30C4-4C54-95CD-63C3157CA1A4}"/>
    <cellStyle name="Percent 9 10 2 4" xfId="40206" xr:uid="{C00BC159-2965-44EC-8CFE-D71D80D819D0}"/>
    <cellStyle name="Percent 9 10 2 5" xfId="40207" xr:uid="{01DEC9ED-2E2F-4010-86C3-AD8DDA15A94D}"/>
    <cellStyle name="Percent 9 10 2 6" xfId="40201" xr:uid="{1816ACB1-46C8-4999-B505-A4D49EBCBCB8}"/>
    <cellStyle name="Percent 9 10 3" xfId="13984" xr:uid="{317F6BBB-60F1-4D3A-B52E-7991BF3C8302}"/>
    <cellStyle name="Percent 9 10 3 2" xfId="40209" xr:uid="{8DAAF958-88BD-4F28-9AFC-43D97B168FBC}"/>
    <cellStyle name="Percent 9 10 3 2 2" xfId="40210" xr:uid="{A0589B38-DE3B-440D-A694-F57445691F49}"/>
    <cellStyle name="Percent 9 10 3 3" xfId="40211" xr:uid="{6D7C08D9-FE95-4CA6-93DC-9AD59E8FDEE2}"/>
    <cellStyle name="Percent 9 10 3 3 2" xfId="40212" xr:uid="{A6AC359F-D547-408F-91E7-CB28D6600EC5}"/>
    <cellStyle name="Percent 9 10 3 4" xfId="40213" xr:uid="{7AB938AB-A248-4CB2-80BF-FD34445236EF}"/>
    <cellStyle name="Percent 9 10 3 5" xfId="40208" xr:uid="{2F099255-180B-441C-8241-D4C085CAFB5D}"/>
    <cellStyle name="Percent 9 10 4" xfId="13985" xr:uid="{79CD0D7E-DD89-4BF4-B59D-89C508876515}"/>
    <cellStyle name="Percent 9 10 4 2" xfId="40215" xr:uid="{C2868120-4645-4B98-A2B7-A4D4C88F9DCB}"/>
    <cellStyle name="Percent 9 10 4 2 2" xfId="40216" xr:uid="{F5ABA598-A11F-401A-A322-046A7E999D4A}"/>
    <cellStyle name="Percent 9 10 4 3" xfId="40217" xr:uid="{4B531027-58FC-4256-8585-0062CEF51D69}"/>
    <cellStyle name="Percent 9 10 4 3 2" xfId="40218" xr:uid="{8E527AE1-6572-45FE-B318-8A606588A3D5}"/>
    <cellStyle name="Percent 9 10 4 4" xfId="40219" xr:uid="{211A69F9-0A62-47B0-A346-03E07B0CECC9}"/>
    <cellStyle name="Percent 9 10 4 5" xfId="40214" xr:uid="{8BDDFFD7-747F-414D-8437-6E4F7C9AFF7D}"/>
    <cellStyle name="Percent 9 10 5" xfId="13986" xr:uid="{A3A67E2E-9ED0-4A9B-93F0-2484D8510BB5}"/>
    <cellStyle name="Percent 9 10 5 2" xfId="40221" xr:uid="{2E83C08B-83F8-4006-8108-C2495D5EADE6}"/>
    <cellStyle name="Percent 9 10 5 2 2" xfId="40222" xr:uid="{36C46B4E-83E4-419A-A94E-3E79CFF62AA0}"/>
    <cellStyle name="Percent 9 10 5 3" xfId="40223" xr:uid="{BBA89204-2218-42BB-B247-892D65FC35EE}"/>
    <cellStyle name="Percent 9 10 5 3 2" xfId="40224" xr:uid="{CD3F1371-2E0D-421B-AECC-A190A03DA848}"/>
    <cellStyle name="Percent 9 10 5 4" xfId="40225" xr:uid="{162EEE0A-E1E4-405E-BECA-7139F11E9A53}"/>
    <cellStyle name="Percent 9 10 5 4 2" xfId="40226" xr:uid="{B1F3A9AB-AB7C-4075-BA0A-5A86E71B95D5}"/>
    <cellStyle name="Percent 9 10 5 5" xfId="40227" xr:uid="{870ED6A5-8C2E-4136-AB7C-FE3AE5498962}"/>
    <cellStyle name="Percent 9 10 5 6" xfId="40220" xr:uid="{05421662-B92D-4077-A3F4-06E7F355AE29}"/>
    <cellStyle name="Percent 9 10 6" xfId="13987" xr:uid="{0DD4619E-B02F-4A8F-B15B-4185C6B7B43C}"/>
    <cellStyle name="Percent 9 10 6 2" xfId="40229" xr:uid="{D2EE12F1-04C9-4527-A92E-25BC1F22E8EE}"/>
    <cellStyle name="Percent 9 10 6 2 2" xfId="40230" xr:uid="{D69D6B24-DE3B-49B1-AA34-BC3C99B0D810}"/>
    <cellStyle name="Percent 9 10 6 3" xfId="40231" xr:uid="{A8AC5DBB-390F-4DA2-9776-4AF84BE4AB4D}"/>
    <cellStyle name="Percent 9 10 6 3 2" xfId="40232" xr:uid="{E04B88AF-B970-4F2E-A69A-E3D7FD9CE441}"/>
    <cellStyle name="Percent 9 10 6 4" xfId="40233" xr:uid="{3672A86B-8D69-4BDD-8367-A488CD33C51A}"/>
    <cellStyle name="Percent 9 10 6 5" xfId="40228" xr:uid="{7AE18D2A-45EA-4BC4-A5F2-080787B7D920}"/>
    <cellStyle name="Percent 9 10 7" xfId="15986" xr:uid="{B06480D8-176B-4C58-A7C6-D8F7B707F610}"/>
    <cellStyle name="Percent 9 10 7 2" xfId="40235" xr:uid="{419AE9E1-0620-439B-9109-9775720F7CBB}"/>
    <cellStyle name="Percent 9 10 7 3" xfId="40234" xr:uid="{6BCCC895-43DC-4C64-8D7E-FF5903A7A3FE}"/>
    <cellStyle name="Percent 9 10 8" xfId="15984" xr:uid="{7E53566F-F5CD-44A4-BF2C-73B4C5BF0BD3}"/>
    <cellStyle name="Percent 9 10 8 2" xfId="40237" xr:uid="{6E93872A-C6E7-4786-B8A8-00D321AFA384}"/>
    <cellStyle name="Percent 9 10 8 3" xfId="40236" xr:uid="{299BF6FC-2F5D-4E73-9047-0404D0D09705}"/>
    <cellStyle name="Percent 9 10 9" xfId="12112" xr:uid="{62B7FE6E-EDDE-40D1-ABD4-209CEAAF32C5}"/>
    <cellStyle name="Percent 9 10 9 2" xfId="40239" xr:uid="{D0BF8E6E-F401-4E31-B340-CD9F84F2EE40}"/>
    <cellStyle name="Percent 9 10 9 3" xfId="40238" xr:uid="{0F391BFF-0081-448E-83D5-86AC53D6FB58}"/>
    <cellStyle name="Percent 9 11" xfId="7044" xr:uid="{A5E28238-DB23-4F3A-BF03-2298276E1CD7}"/>
    <cellStyle name="Percent 9 11 10" xfId="40241" xr:uid="{53012E77-2EBB-4E4C-A8C3-A04E0A59F183}"/>
    <cellStyle name="Percent 9 11 11" xfId="40242" xr:uid="{662D3125-E2E1-4476-B1E7-73FBFD4E5A40}"/>
    <cellStyle name="Percent 9 11 12" xfId="40240" xr:uid="{13B8FE97-E35B-43FF-A21F-DAC5D7D8F0D9}"/>
    <cellStyle name="Percent 9 11 2" xfId="13988" xr:uid="{A1FE895E-E891-4C08-B603-74FE29CFB2B4}"/>
    <cellStyle name="Percent 9 11 2 2" xfId="40244" xr:uid="{69344FD5-79CF-426A-A602-199786A0F3FE}"/>
    <cellStyle name="Percent 9 11 2 2 2" xfId="40245" xr:uid="{D276FBD5-F0E7-41CC-B478-2F4568BA6CB6}"/>
    <cellStyle name="Percent 9 11 2 3" xfId="40246" xr:uid="{B41B3DCF-DF0F-43C2-826F-E67B10F537CF}"/>
    <cellStyle name="Percent 9 11 2 3 2" xfId="40247" xr:uid="{785EF427-9CB0-4FBD-A238-E7DDBD668DC0}"/>
    <cellStyle name="Percent 9 11 2 4" xfId="40248" xr:uid="{C4852935-250F-4ED7-838D-BF655DE909F3}"/>
    <cellStyle name="Percent 9 11 2 5" xfId="40249" xr:uid="{FE0A759E-715B-450B-A1E0-9DC3D1DDA03E}"/>
    <cellStyle name="Percent 9 11 2 6" xfId="40243" xr:uid="{1CBE043B-DCF5-4B01-9535-D66D73DAA487}"/>
    <cellStyle name="Percent 9 11 3" xfId="13989" xr:uid="{FDAC2A2F-FC73-40BF-A6F1-85A88380279B}"/>
    <cellStyle name="Percent 9 11 3 2" xfId="40251" xr:uid="{0E3AE2D5-0A2A-4ADE-87B5-37563FAC21FB}"/>
    <cellStyle name="Percent 9 11 3 2 2" xfId="40252" xr:uid="{9582CFD5-4913-4849-B537-EB642C27CB01}"/>
    <cellStyle name="Percent 9 11 3 3" xfId="40253" xr:uid="{3A216653-FB91-4196-92B6-7A4D90E5B227}"/>
    <cellStyle name="Percent 9 11 3 3 2" xfId="40254" xr:uid="{5ED6B22B-47A0-4E9F-A655-6F362BF6EB3D}"/>
    <cellStyle name="Percent 9 11 3 4" xfId="40255" xr:uid="{6B88A51B-84EC-46FB-AE8D-9418B74B9454}"/>
    <cellStyle name="Percent 9 11 3 5" xfId="40250" xr:uid="{038E9A95-A55F-4DB1-AF9A-4D50041718A6}"/>
    <cellStyle name="Percent 9 11 4" xfId="13990" xr:uid="{D81010D6-980B-4FE6-A252-3DBDBFE45D24}"/>
    <cellStyle name="Percent 9 11 4 2" xfId="40257" xr:uid="{054EDD5D-42E8-4D88-B932-9F473F9F0C58}"/>
    <cellStyle name="Percent 9 11 4 2 2" xfId="40258" xr:uid="{BC1B9788-FF7B-47B0-BA37-9DF83B3944B4}"/>
    <cellStyle name="Percent 9 11 4 3" xfId="40259" xr:uid="{001F4B94-215C-4FB5-86A0-CC99A1D88B02}"/>
    <cellStyle name="Percent 9 11 4 3 2" xfId="40260" xr:uid="{5C3F109A-6929-46EE-82C9-BC78D46B5BE2}"/>
    <cellStyle name="Percent 9 11 4 4" xfId="40261" xr:uid="{11C89BF6-5EE5-4155-913D-EEC98A7C500B}"/>
    <cellStyle name="Percent 9 11 4 5" xfId="40256" xr:uid="{5869FD30-5D35-4780-8DE8-613E38D81127}"/>
    <cellStyle name="Percent 9 11 5" xfId="13991" xr:uid="{917633B5-FE16-4620-A718-8EAEDB41E245}"/>
    <cellStyle name="Percent 9 11 5 2" xfId="40263" xr:uid="{40AF8FFF-68C0-47F6-BC2A-CD3765A2342E}"/>
    <cellStyle name="Percent 9 11 5 2 2" xfId="40264" xr:uid="{319D4081-1EA7-46A8-AFA0-9EB53DCF26C2}"/>
    <cellStyle name="Percent 9 11 5 3" xfId="40265" xr:uid="{C261D548-188F-4D9B-B4F9-EAF5BC08282E}"/>
    <cellStyle name="Percent 9 11 5 3 2" xfId="40266" xr:uid="{549B6125-9D78-4FD1-BA2D-0E9D91DC3D57}"/>
    <cellStyle name="Percent 9 11 5 4" xfId="40267" xr:uid="{3CF24BFC-0B69-4786-884C-5D1F40BC92FB}"/>
    <cellStyle name="Percent 9 11 5 4 2" xfId="40268" xr:uid="{8EC0D3EE-10DB-4084-A8B8-28C11FE9FBCA}"/>
    <cellStyle name="Percent 9 11 5 5" xfId="40269" xr:uid="{F5594CFA-A64F-47E1-AD7E-1D298DB5295C}"/>
    <cellStyle name="Percent 9 11 5 6" xfId="40262" xr:uid="{236B0187-8AC1-4645-A66F-7DE22F701AF9}"/>
    <cellStyle name="Percent 9 11 6" xfId="13992" xr:uid="{B20EB399-5F55-424B-901D-1213D103792A}"/>
    <cellStyle name="Percent 9 11 6 2" xfId="40271" xr:uid="{769A2EAB-9104-4672-9142-91A151BB12B3}"/>
    <cellStyle name="Percent 9 11 6 2 2" xfId="40272" xr:uid="{F376A679-622E-4CB3-9135-AF8F2641D399}"/>
    <cellStyle name="Percent 9 11 6 3" xfId="40273" xr:uid="{B5AB209F-C830-428A-8F3E-0850102AAC09}"/>
    <cellStyle name="Percent 9 11 6 3 2" xfId="40274" xr:uid="{C6834A48-8FFB-40B0-AC11-F74EA68A43A4}"/>
    <cellStyle name="Percent 9 11 6 4" xfId="40275" xr:uid="{3FCC7D05-58C7-42A5-95B4-E87E6CFAC0A7}"/>
    <cellStyle name="Percent 9 11 6 5" xfId="40270" xr:uid="{9E06BE7A-08B6-44D1-AAE2-AD50979DF34B}"/>
    <cellStyle name="Percent 9 11 7" xfId="15987" xr:uid="{3B0DD731-E850-40A7-B6E5-C741C87D0328}"/>
    <cellStyle name="Percent 9 11 7 2" xfId="40277" xr:uid="{CF95E4E7-BB96-4AA9-9B42-37202E9C25FC}"/>
    <cellStyle name="Percent 9 11 7 3" xfId="40276" xr:uid="{5C198F07-978E-4014-A4F3-20B9A5B1880A}"/>
    <cellStyle name="Percent 9 11 8" xfId="15397" xr:uid="{B79FC608-7F56-4781-8285-A5ECDE4A5064}"/>
    <cellStyle name="Percent 9 11 8 2" xfId="40279" xr:uid="{B2550966-01BF-4015-AC5B-40370FAD1882}"/>
    <cellStyle name="Percent 9 11 8 3" xfId="40278" xr:uid="{3C39F846-8FE9-4EDD-B8AC-F2793463EE32}"/>
    <cellStyle name="Percent 9 11 9" xfId="12113" xr:uid="{6DEA1712-03BF-4B4D-8E33-081584A1480D}"/>
    <cellStyle name="Percent 9 11 9 2" xfId="40281" xr:uid="{240963B8-7D35-42D2-BA71-C77E2235F0B0}"/>
    <cellStyle name="Percent 9 11 9 3" xfId="40280" xr:uid="{060EA8CA-E22E-4A00-B320-6D25D2ABCB49}"/>
    <cellStyle name="Percent 9 12" xfId="7045" xr:uid="{547FD58C-6645-4B7E-9E3B-27ABDF27706E}"/>
    <cellStyle name="Percent 9 12 10" xfId="40283" xr:uid="{B94F2467-C25E-405F-87F5-155DE1AC1579}"/>
    <cellStyle name="Percent 9 12 11" xfId="40284" xr:uid="{4116666B-D264-4191-9F26-72EEE41BB42D}"/>
    <cellStyle name="Percent 9 12 12" xfId="40282" xr:uid="{F50D024A-B4A5-48B7-94E9-78D54AC82A47}"/>
    <cellStyle name="Percent 9 12 2" xfId="13993" xr:uid="{C945FEF2-E11D-44F5-A80F-8F0329B48B7A}"/>
    <cellStyle name="Percent 9 12 2 2" xfId="40286" xr:uid="{936674A3-6965-4380-81CA-34FE40D009A1}"/>
    <cellStyle name="Percent 9 12 2 2 2" xfId="40287" xr:uid="{5B0B0E20-2D8E-466F-91DF-7D757E44369D}"/>
    <cellStyle name="Percent 9 12 2 3" xfId="40288" xr:uid="{0D169B0B-B782-4848-A6FC-E898DEB91AF0}"/>
    <cellStyle name="Percent 9 12 2 3 2" xfId="40289" xr:uid="{12A94254-65BE-4B56-97D0-A76B17002512}"/>
    <cellStyle name="Percent 9 12 2 4" xfId="40290" xr:uid="{0C0DFD05-3CBC-4222-ACFA-4C677BD71F16}"/>
    <cellStyle name="Percent 9 12 2 5" xfId="40291" xr:uid="{DE90B12B-6A09-48DB-B889-EEDF22354BF0}"/>
    <cellStyle name="Percent 9 12 2 6" xfId="40285" xr:uid="{33B005F5-3599-4A19-B48B-D9CA61EDF863}"/>
    <cellStyle name="Percent 9 12 3" xfId="13994" xr:uid="{7B1D27DD-17A6-4B31-B7DD-312EB75901B6}"/>
    <cellStyle name="Percent 9 12 3 2" xfId="40293" xr:uid="{6AD6915A-D9A5-4AED-AD9B-3F518277B759}"/>
    <cellStyle name="Percent 9 12 3 2 2" xfId="40294" xr:uid="{E16D8CF2-6114-4583-A8A9-F3DA4A199170}"/>
    <cellStyle name="Percent 9 12 3 3" xfId="40295" xr:uid="{AC1C60A1-DB7A-4628-9D9C-72D0501204AC}"/>
    <cellStyle name="Percent 9 12 3 3 2" xfId="40296" xr:uid="{C61B58D0-A40B-40C7-A07F-FE8EDDE78A34}"/>
    <cellStyle name="Percent 9 12 3 4" xfId="40297" xr:uid="{7A144F9A-38C4-4005-BA2B-3048E09700DD}"/>
    <cellStyle name="Percent 9 12 3 5" xfId="40292" xr:uid="{BC9CB409-75B8-42E2-9F73-1C045710317C}"/>
    <cellStyle name="Percent 9 12 4" xfId="13995" xr:uid="{E7D5BBAA-322B-4BC3-9F08-6AF2E2334C66}"/>
    <cellStyle name="Percent 9 12 4 2" xfId="40299" xr:uid="{3EC8985D-4DCF-4114-B790-4CAE490D0E92}"/>
    <cellStyle name="Percent 9 12 4 2 2" xfId="40300" xr:uid="{2C126F47-DFAC-4DC8-9E47-23C85A4BC978}"/>
    <cellStyle name="Percent 9 12 4 3" xfId="40301" xr:uid="{92982F6F-5F83-4487-903C-BAF20EF45803}"/>
    <cellStyle name="Percent 9 12 4 3 2" xfId="40302" xr:uid="{B9A36A82-AF09-4B6F-84DE-0D2EE07EB84A}"/>
    <cellStyle name="Percent 9 12 4 4" xfId="40303" xr:uid="{35D6587F-339C-4B73-B773-C14B8480C42F}"/>
    <cellStyle name="Percent 9 12 4 5" xfId="40298" xr:uid="{6463752A-F2BE-4BB3-ADB4-EF64246EA1DF}"/>
    <cellStyle name="Percent 9 12 5" xfId="13996" xr:uid="{4D5A6CD2-57E7-48B5-B3D8-B002448DE61C}"/>
    <cellStyle name="Percent 9 12 5 2" xfId="40305" xr:uid="{96E3CD3C-22FC-4E5F-A46D-93E510D88E2D}"/>
    <cellStyle name="Percent 9 12 5 2 2" xfId="40306" xr:uid="{7D334C0A-B5BE-4E2B-BDE9-3059A3FF2B27}"/>
    <cellStyle name="Percent 9 12 5 3" xfId="40307" xr:uid="{6AD0E722-7287-43D9-9F15-A967D269C715}"/>
    <cellStyle name="Percent 9 12 5 3 2" xfId="40308" xr:uid="{2A71638E-E5F9-4CA6-99EE-1623C9AAF207}"/>
    <cellStyle name="Percent 9 12 5 4" xfId="40309" xr:uid="{D213F0A3-5C00-4572-B8C2-CE165B1DAB76}"/>
    <cellStyle name="Percent 9 12 5 4 2" xfId="40310" xr:uid="{EEE9157D-F4BB-448A-B9EC-30718142D2B6}"/>
    <cellStyle name="Percent 9 12 5 5" xfId="40311" xr:uid="{3BCA9F78-7A66-41CC-AFF3-558D0DEFF1AC}"/>
    <cellStyle name="Percent 9 12 5 6" xfId="40304" xr:uid="{712E04B7-21BD-4CE4-862A-9A9ADDB31FF2}"/>
    <cellStyle name="Percent 9 12 6" xfId="13997" xr:uid="{B9113B35-EB69-4697-85F0-0E767DE5B26C}"/>
    <cellStyle name="Percent 9 12 6 2" xfId="40313" xr:uid="{D5BF09FF-5FE1-4B78-99C2-CAF2A68BD723}"/>
    <cellStyle name="Percent 9 12 6 2 2" xfId="40314" xr:uid="{79785A3C-A3F3-4E97-BD38-3B33193BD85F}"/>
    <cellStyle name="Percent 9 12 6 3" xfId="40315" xr:uid="{C7A30564-0FEF-4BE2-92F4-67A77FFB8B00}"/>
    <cellStyle name="Percent 9 12 6 3 2" xfId="40316" xr:uid="{8C012DBE-ADC2-4D2B-A8EE-3DEB78C2CDD4}"/>
    <cellStyle name="Percent 9 12 6 4" xfId="40317" xr:uid="{F74B2C80-D1AB-489D-9D97-FC8AC2945B05}"/>
    <cellStyle name="Percent 9 12 6 5" xfId="40312" xr:uid="{B8031E0F-C3DE-48BC-BBB3-8141E6CC0221}"/>
    <cellStyle name="Percent 9 12 7" xfId="15988" xr:uid="{BFFB5AEB-8490-44EE-8B96-3F902A2C8318}"/>
    <cellStyle name="Percent 9 12 7 2" xfId="40319" xr:uid="{EE20642E-0BBB-46EA-B320-3CE28FA76646}"/>
    <cellStyle name="Percent 9 12 7 3" xfId="40318" xr:uid="{AC5022CC-E1C5-4045-BA5C-05E157A51888}"/>
    <cellStyle name="Percent 9 12 8" xfId="15694" xr:uid="{0C3D43E9-EC12-406D-BE68-C97D753C7420}"/>
    <cellStyle name="Percent 9 12 8 2" xfId="40321" xr:uid="{C8406419-476C-406E-B4F9-599E9A733E32}"/>
    <cellStyle name="Percent 9 12 8 3" xfId="40320" xr:uid="{2306A604-A586-497F-BD5D-9A7DED63318D}"/>
    <cellStyle name="Percent 9 12 9" xfId="12114" xr:uid="{C8BBDAD1-0AF8-476B-BA16-88A85791C15B}"/>
    <cellStyle name="Percent 9 12 9 2" xfId="40323" xr:uid="{24302129-FD6E-43A8-A911-42D834EB1B07}"/>
    <cellStyle name="Percent 9 12 9 3" xfId="40322" xr:uid="{D10A4B5A-0C1F-4614-9946-5B030A565E9D}"/>
    <cellStyle name="Percent 9 13" xfId="7046" xr:uid="{1FD821FA-3247-416D-BDFF-A22EDB8C5760}"/>
    <cellStyle name="Percent 9 13 10" xfId="40325" xr:uid="{5DE40C1B-9C81-4CCC-98E0-C80377F1F83B}"/>
    <cellStyle name="Percent 9 13 11" xfId="40326" xr:uid="{35BB1404-27F8-4A3C-B321-4C04F11D9EBE}"/>
    <cellStyle name="Percent 9 13 12" xfId="40324" xr:uid="{FA49B6DD-B723-4036-9070-36D6C5A52FE7}"/>
    <cellStyle name="Percent 9 13 2" xfId="13998" xr:uid="{E22CE61B-252B-40F5-A0AF-7F838C9FFE6C}"/>
    <cellStyle name="Percent 9 13 2 2" xfId="40328" xr:uid="{2ECEB7CE-995E-4299-8224-71643B4F949F}"/>
    <cellStyle name="Percent 9 13 2 2 2" xfId="40329" xr:uid="{FC898011-6F62-4609-AE59-5FCE99AB61FA}"/>
    <cellStyle name="Percent 9 13 2 3" xfId="40330" xr:uid="{04F092D9-3D3B-4438-9F25-1B47D3E983B0}"/>
    <cellStyle name="Percent 9 13 2 3 2" xfId="40331" xr:uid="{5F764D52-54F9-4B4C-83B6-B812135D9ED0}"/>
    <cellStyle name="Percent 9 13 2 4" xfId="40332" xr:uid="{834917D6-72E9-4E03-B27F-B0307CE11927}"/>
    <cellStyle name="Percent 9 13 2 5" xfId="40333" xr:uid="{2C2BC75F-6C6C-4C59-84B0-D0617016ED4D}"/>
    <cellStyle name="Percent 9 13 2 6" xfId="40327" xr:uid="{DF121C1B-4D33-48C2-88E2-ABFFDEA4EE2D}"/>
    <cellStyle name="Percent 9 13 3" xfId="13999" xr:uid="{0A90BECB-AFF8-4A97-8983-C745A4ACDA73}"/>
    <cellStyle name="Percent 9 13 3 2" xfId="40335" xr:uid="{26612266-0D99-423C-9020-AB7D41E2994F}"/>
    <cellStyle name="Percent 9 13 3 2 2" xfId="40336" xr:uid="{94B9277D-7FB8-4DEE-A36D-EFFE6D4D3F3E}"/>
    <cellStyle name="Percent 9 13 3 3" xfId="40337" xr:uid="{D69B1E0F-7D9C-4CAC-8A5C-3AA7324B8065}"/>
    <cellStyle name="Percent 9 13 3 3 2" xfId="40338" xr:uid="{8EB584D8-5A1C-4028-818C-A92FDD00F978}"/>
    <cellStyle name="Percent 9 13 3 4" xfId="40339" xr:uid="{E1B6B9E2-4252-48E4-8221-52E1458C6440}"/>
    <cellStyle name="Percent 9 13 3 5" xfId="40334" xr:uid="{E6742EFB-4B77-4DB4-95A3-69D3D20A1EE3}"/>
    <cellStyle name="Percent 9 13 4" xfId="14000" xr:uid="{FC36E70C-9B35-406C-B33F-04736B2D87F6}"/>
    <cellStyle name="Percent 9 13 4 2" xfId="40341" xr:uid="{23264E4E-12F8-42FF-A520-91CAB741F34C}"/>
    <cellStyle name="Percent 9 13 4 2 2" xfId="40342" xr:uid="{79C8B3B2-A318-4B6A-BFBE-42E2A55F264D}"/>
    <cellStyle name="Percent 9 13 4 3" xfId="40343" xr:uid="{93D67B7E-5AD4-4FAA-8A08-25200978954C}"/>
    <cellStyle name="Percent 9 13 4 3 2" xfId="40344" xr:uid="{140CC884-A50B-4CDB-8638-8382AB6AD52D}"/>
    <cellStyle name="Percent 9 13 4 4" xfId="40345" xr:uid="{07FA9D64-7BB8-4358-BC13-D97EC8F3F110}"/>
    <cellStyle name="Percent 9 13 4 5" xfId="40340" xr:uid="{C3165D9A-56E7-4200-8EA6-F895CF62A5A3}"/>
    <cellStyle name="Percent 9 13 5" xfId="14001" xr:uid="{A0A607F0-A054-4FE5-AD9F-E518A185FFDD}"/>
    <cellStyle name="Percent 9 13 5 2" xfId="40347" xr:uid="{6D909B90-371D-40C8-9E8B-EF9330C7EA76}"/>
    <cellStyle name="Percent 9 13 5 2 2" xfId="40348" xr:uid="{0EF438E1-1397-4714-8D45-C3107B2DEEC8}"/>
    <cellStyle name="Percent 9 13 5 3" xfId="40349" xr:uid="{3BB36803-961F-434C-9F1F-DEB0C6C2D092}"/>
    <cellStyle name="Percent 9 13 5 3 2" xfId="40350" xr:uid="{DD6E45DD-BF54-4588-8FB8-DF432B9F3E10}"/>
    <cellStyle name="Percent 9 13 5 4" xfId="40351" xr:uid="{A483756D-DAD5-401E-9B39-754D8891F58D}"/>
    <cellStyle name="Percent 9 13 5 4 2" xfId="40352" xr:uid="{262266E2-AB73-4CA0-9288-7001360241A4}"/>
    <cellStyle name="Percent 9 13 5 5" xfId="40353" xr:uid="{589E7609-570A-4547-9751-95E17BB14244}"/>
    <cellStyle name="Percent 9 13 5 6" xfId="40346" xr:uid="{D03AC192-4CB2-4847-8E2D-970635506D87}"/>
    <cellStyle name="Percent 9 13 6" xfId="14002" xr:uid="{D1A5F411-E805-46EE-A427-201CC730FCC1}"/>
    <cellStyle name="Percent 9 13 6 2" xfId="40355" xr:uid="{6ACBE25C-AADA-4183-A238-F696635D9773}"/>
    <cellStyle name="Percent 9 13 6 2 2" xfId="40356" xr:uid="{046711FC-866E-404C-A7DA-5B46C9B8BA57}"/>
    <cellStyle name="Percent 9 13 6 3" xfId="40357" xr:uid="{8EEB8AF2-B61B-4200-BC5A-F70EC8E12B50}"/>
    <cellStyle name="Percent 9 13 6 3 2" xfId="40358" xr:uid="{B26FB2D6-A6C3-45D1-909B-E8035E98A051}"/>
    <cellStyle name="Percent 9 13 6 4" xfId="40359" xr:uid="{87EF6559-7F31-470F-9422-0C152FA1D3FA}"/>
    <cellStyle name="Percent 9 13 6 5" xfId="40354" xr:uid="{3364FD5A-615E-41B2-AF44-ED6645486B76}"/>
    <cellStyle name="Percent 9 13 7" xfId="15989" xr:uid="{0E132054-3B32-42B2-B917-14BDAA891C0E}"/>
    <cellStyle name="Percent 9 13 7 2" xfId="40361" xr:uid="{084DCFE8-A2CF-4DC8-ADCA-795ABE357AD7}"/>
    <cellStyle name="Percent 9 13 7 3" xfId="40360" xr:uid="{1C210090-7F24-4478-AB31-3443312C6EDF}"/>
    <cellStyle name="Percent 9 13 8" xfId="15658" xr:uid="{91D70B94-2BF0-4285-9A13-E28B8832A8C0}"/>
    <cellStyle name="Percent 9 13 8 2" xfId="40363" xr:uid="{DC4254A8-DF37-457D-A38C-F064B6A55C1A}"/>
    <cellStyle name="Percent 9 13 8 3" xfId="40362" xr:uid="{CE03AAFC-9D2B-4230-819B-0D1C264283AB}"/>
    <cellStyle name="Percent 9 13 9" xfId="12115" xr:uid="{C61BD12C-85A3-4B8F-B491-A9438B636251}"/>
    <cellStyle name="Percent 9 13 9 2" xfId="40365" xr:uid="{C17CE166-D7C3-4A2E-A80E-7073A3AD6407}"/>
    <cellStyle name="Percent 9 13 9 3" xfId="40364" xr:uid="{0209410E-60AD-4545-940B-F97F696A4DAE}"/>
    <cellStyle name="Percent 9 14" xfId="7047" xr:uid="{D4ABE5DE-FAE8-4B6D-8778-94180D5C35C6}"/>
    <cellStyle name="Percent 9 14 10" xfId="40367" xr:uid="{63624556-45B0-4B5E-A732-C5E31C3CF11A}"/>
    <cellStyle name="Percent 9 14 11" xfId="40368" xr:uid="{14A40346-407A-4F6B-9363-68102F5DBE68}"/>
    <cellStyle name="Percent 9 14 12" xfId="40366" xr:uid="{5F7BCB47-AAC5-4BEC-A0A8-2D0F5728BF03}"/>
    <cellStyle name="Percent 9 14 2" xfId="14003" xr:uid="{7ED2E55D-EFB8-4EBA-B244-65088B74F522}"/>
    <cellStyle name="Percent 9 14 2 2" xfId="40370" xr:uid="{10876605-69BF-4714-A928-6F1DC28E33FF}"/>
    <cellStyle name="Percent 9 14 2 2 2" xfId="40371" xr:uid="{CE5FFEF5-3C37-4FA0-99E9-9AE0EBB68F03}"/>
    <cellStyle name="Percent 9 14 2 3" xfId="40372" xr:uid="{3DDC7C6E-D25B-4A09-BFC0-07757A6C0526}"/>
    <cellStyle name="Percent 9 14 2 3 2" xfId="40373" xr:uid="{64B22643-B7B7-4CE5-B252-864E6DB117C8}"/>
    <cellStyle name="Percent 9 14 2 4" xfId="40374" xr:uid="{C315FFA4-12B8-4E8F-8C91-5C0B8098B81A}"/>
    <cellStyle name="Percent 9 14 2 5" xfId="40375" xr:uid="{0C214A7B-6337-45C5-863A-F8CB45E62662}"/>
    <cellStyle name="Percent 9 14 2 6" xfId="40369" xr:uid="{D3ECB4CA-7C4C-4EF9-A026-A17FC2ED9489}"/>
    <cellStyle name="Percent 9 14 3" xfId="14004" xr:uid="{1CE23F5C-AF35-4577-9310-6C9F04164A3D}"/>
    <cellStyle name="Percent 9 14 3 2" xfId="40377" xr:uid="{999DAA5C-E372-4525-ADE0-08301BF7692C}"/>
    <cellStyle name="Percent 9 14 3 2 2" xfId="40378" xr:uid="{EB357FF5-D1A1-465E-A8E2-5F2CD5A7440D}"/>
    <cellStyle name="Percent 9 14 3 3" xfId="40379" xr:uid="{43F00F72-308D-4F91-B666-C6E46A89A860}"/>
    <cellStyle name="Percent 9 14 3 3 2" xfId="40380" xr:uid="{CE57F2A1-E857-4F78-BD62-B604CF7E9758}"/>
    <cellStyle name="Percent 9 14 3 4" xfId="40381" xr:uid="{FF87D574-3B02-4C60-9235-B928DFDC0B67}"/>
    <cellStyle name="Percent 9 14 3 5" xfId="40376" xr:uid="{1B47E77D-5D5F-45C8-A3B1-D08157D186B7}"/>
    <cellStyle name="Percent 9 14 4" xfId="14005" xr:uid="{2C310558-1649-48EE-937B-9416724CE0EA}"/>
    <cellStyle name="Percent 9 14 4 2" xfId="40383" xr:uid="{7A6C25CF-D40F-4E3B-94F0-167C92CAC3C5}"/>
    <cellStyle name="Percent 9 14 4 2 2" xfId="40384" xr:uid="{A9369144-9C84-4C2F-AD0C-D81181266CB6}"/>
    <cellStyle name="Percent 9 14 4 3" xfId="40385" xr:uid="{C6B1E437-8638-44FD-9C48-707DFCFB3791}"/>
    <cellStyle name="Percent 9 14 4 3 2" xfId="40386" xr:uid="{2ADF7164-3D97-44B8-835A-84F2D088D9FF}"/>
    <cellStyle name="Percent 9 14 4 4" xfId="40387" xr:uid="{671A7DF9-3B52-466A-A501-63149038D825}"/>
    <cellStyle name="Percent 9 14 4 5" xfId="40382" xr:uid="{7C526940-3780-4A5C-B017-2BF5C2782C40}"/>
    <cellStyle name="Percent 9 14 5" xfId="14006" xr:uid="{DB9059E2-F6CF-4260-8850-4ACAA7636614}"/>
    <cellStyle name="Percent 9 14 5 2" xfId="40389" xr:uid="{F3E2C6C0-A82B-4AC1-A658-AA31D0CFACD9}"/>
    <cellStyle name="Percent 9 14 5 2 2" xfId="40390" xr:uid="{A6859402-3BD2-4514-9D77-C8A52A448D63}"/>
    <cellStyle name="Percent 9 14 5 3" xfId="40391" xr:uid="{3134C302-8F5D-4757-AB1E-2788C734D7C0}"/>
    <cellStyle name="Percent 9 14 5 3 2" xfId="40392" xr:uid="{9E2F9BC6-244D-4BAE-8BD2-A3512EAFFF94}"/>
    <cellStyle name="Percent 9 14 5 4" xfId="40393" xr:uid="{C9F4B3C4-EF05-4FE8-AF73-839F79152A26}"/>
    <cellStyle name="Percent 9 14 5 4 2" xfId="40394" xr:uid="{0383E38C-C122-430A-B867-D3394DD20424}"/>
    <cellStyle name="Percent 9 14 5 5" xfId="40395" xr:uid="{D73CF668-4AA1-48CC-A257-01E1EB08B30D}"/>
    <cellStyle name="Percent 9 14 5 6" xfId="40388" xr:uid="{C6381F43-69EB-4479-BD29-412E4C28909C}"/>
    <cellStyle name="Percent 9 14 6" xfId="14007" xr:uid="{6503EFE1-C38B-4670-929A-6BBD69DACAB3}"/>
    <cellStyle name="Percent 9 14 6 2" xfId="40397" xr:uid="{79B3D7E7-ABDD-410C-BE94-F6589F829CBB}"/>
    <cellStyle name="Percent 9 14 6 2 2" xfId="40398" xr:uid="{C5C9B9B0-C5DC-473C-A510-5BBAC0C7DE07}"/>
    <cellStyle name="Percent 9 14 6 3" xfId="40399" xr:uid="{8053AFA1-6FE1-4E0C-88D9-84F598E1B11F}"/>
    <cellStyle name="Percent 9 14 6 3 2" xfId="40400" xr:uid="{E895EE5F-35FB-4400-8C32-DE3DA4663AFB}"/>
    <cellStyle name="Percent 9 14 6 4" xfId="40401" xr:uid="{B7A7C9F2-9AF4-4A7B-A976-B058BC45603A}"/>
    <cellStyle name="Percent 9 14 6 5" xfId="40396" xr:uid="{468B051A-934D-447C-9CA9-3D70A3FC7FE9}"/>
    <cellStyle name="Percent 9 14 7" xfId="15990" xr:uid="{F5065AB6-483B-4CE2-BBBC-A8B0C83BAF8D}"/>
    <cellStyle name="Percent 9 14 7 2" xfId="40403" xr:uid="{E9A64813-5E95-4530-8B9E-B50BA6FFEED3}"/>
    <cellStyle name="Percent 9 14 7 3" xfId="40402" xr:uid="{EE86A491-10BA-47FE-BB36-F72F94048E5D}"/>
    <cellStyle name="Percent 9 14 8" xfId="16697" xr:uid="{8E190391-73AE-4399-912A-B1FB17B216D9}"/>
    <cellStyle name="Percent 9 14 8 2" xfId="40405" xr:uid="{FBA5A86E-A705-47F0-A5D7-0E39A2EEA5E6}"/>
    <cellStyle name="Percent 9 14 8 3" xfId="40404" xr:uid="{693BEA70-8899-4739-B7C5-C73E40578B87}"/>
    <cellStyle name="Percent 9 14 9" xfId="12116" xr:uid="{C9F0CD37-C89A-4359-8E48-9B864B2FB912}"/>
    <cellStyle name="Percent 9 14 9 2" xfId="40407" xr:uid="{BB5FB777-6E8D-4BFC-A94B-7876F7EDEEF7}"/>
    <cellStyle name="Percent 9 14 9 3" xfId="40406" xr:uid="{685D8953-FB50-4B67-BD9B-19039D3D0EF9}"/>
    <cellStyle name="Percent 9 15" xfId="7048" xr:uid="{5BEE09C3-A756-4066-8EC0-CE1B16566836}"/>
    <cellStyle name="Percent 9 15 10" xfId="40409" xr:uid="{A5290100-8E6F-466B-BE74-B75680B37538}"/>
    <cellStyle name="Percent 9 15 11" xfId="40410" xr:uid="{8AC59688-EA0B-44D3-963F-21C21C506BFD}"/>
    <cellStyle name="Percent 9 15 12" xfId="40408" xr:uid="{042955A3-82F2-49DF-AD23-27ED503B9AD2}"/>
    <cellStyle name="Percent 9 15 2" xfId="14008" xr:uid="{B61D7338-8D5E-41C2-914D-A7847575804A}"/>
    <cellStyle name="Percent 9 15 2 2" xfId="40412" xr:uid="{B436A467-0E9F-421F-B622-47D642CA6113}"/>
    <cellStyle name="Percent 9 15 2 2 2" xfId="40413" xr:uid="{64DAB3A4-CB14-4B5F-B165-32FB1719E86A}"/>
    <cellStyle name="Percent 9 15 2 3" xfId="40414" xr:uid="{623E41A7-0514-46AA-A8F0-6F58C803C982}"/>
    <cellStyle name="Percent 9 15 2 3 2" xfId="40415" xr:uid="{AF316BFA-AB72-41F3-9495-58B824782E43}"/>
    <cellStyle name="Percent 9 15 2 4" xfId="40416" xr:uid="{9F37AF07-0E25-453A-BB3E-880E98EE9C29}"/>
    <cellStyle name="Percent 9 15 2 5" xfId="40417" xr:uid="{F974A107-BC58-44D2-9E9E-C3E3A91DA67C}"/>
    <cellStyle name="Percent 9 15 2 6" xfId="40411" xr:uid="{57C06C08-8DFD-4D54-A5F1-1705A5901E57}"/>
    <cellStyle name="Percent 9 15 3" xfId="14009" xr:uid="{B11ACA45-7847-4C6C-8BE0-0137792B10F0}"/>
    <cellStyle name="Percent 9 15 3 2" xfId="40419" xr:uid="{5262B241-6952-4AF6-B771-466795CD2B7A}"/>
    <cellStyle name="Percent 9 15 3 2 2" xfId="40420" xr:uid="{BEC6002B-51D2-4526-A27F-0EDC49D657B3}"/>
    <cellStyle name="Percent 9 15 3 3" xfId="40421" xr:uid="{2E00164B-3E14-4FC4-8755-84EB558DD2D0}"/>
    <cellStyle name="Percent 9 15 3 3 2" xfId="40422" xr:uid="{ED4EAF6F-388B-42C7-AD53-F2FAACB2CCC1}"/>
    <cellStyle name="Percent 9 15 3 4" xfId="40423" xr:uid="{F835B7B1-CD18-45D0-9ED3-3AE80D749C6B}"/>
    <cellStyle name="Percent 9 15 3 5" xfId="40418" xr:uid="{D481EFCB-7C17-4455-A17E-E61516163FB5}"/>
    <cellStyle name="Percent 9 15 4" xfId="14010" xr:uid="{AAEC71EC-E026-4285-AB36-643E9A00EC5D}"/>
    <cellStyle name="Percent 9 15 4 2" xfId="40425" xr:uid="{B1F36F76-2744-407E-A1AD-C0BE5DC9A758}"/>
    <cellStyle name="Percent 9 15 4 2 2" xfId="40426" xr:uid="{4444BBDB-D39E-4C76-8077-1922AFE4EAB7}"/>
    <cellStyle name="Percent 9 15 4 3" xfId="40427" xr:uid="{53E2138F-41B0-43C0-BAAF-49C66E2AA0FF}"/>
    <cellStyle name="Percent 9 15 4 3 2" xfId="40428" xr:uid="{FE460509-A42A-493D-8EAC-9DFBA686F7E1}"/>
    <cellStyle name="Percent 9 15 4 4" xfId="40429" xr:uid="{0A82354E-F96E-4E9F-ADC4-68A362B9E4A5}"/>
    <cellStyle name="Percent 9 15 4 5" xfId="40424" xr:uid="{BB09E283-CCB0-49B2-9F45-4D4BE8F6B1C3}"/>
    <cellStyle name="Percent 9 15 5" xfId="14011" xr:uid="{16E11C3E-57DA-4898-B0E9-92336AB08D25}"/>
    <cellStyle name="Percent 9 15 5 2" xfId="40431" xr:uid="{C85BA592-0A86-450A-8A98-B2523D3ED91A}"/>
    <cellStyle name="Percent 9 15 5 2 2" xfId="40432" xr:uid="{8B7DA6F6-D6DC-45C1-A298-064AB91202E0}"/>
    <cellStyle name="Percent 9 15 5 3" xfId="40433" xr:uid="{7E96D378-40CD-4321-9DC9-6E5D530214E0}"/>
    <cellStyle name="Percent 9 15 5 3 2" xfId="40434" xr:uid="{A4919553-239B-4D1A-926B-74A0A9279B1A}"/>
    <cellStyle name="Percent 9 15 5 4" xfId="40435" xr:uid="{6FEA29DF-4C40-48EE-B1C1-34ED985F4151}"/>
    <cellStyle name="Percent 9 15 5 4 2" xfId="40436" xr:uid="{62D8D964-DA4A-4BC2-A91B-3338E5738169}"/>
    <cellStyle name="Percent 9 15 5 5" xfId="40437" xr:uid="{3EA7655C-ABF8-42B6-BDAE-6DBC196C6464}"/>
    <cellStyle name="Percent 9 15 5 6" xfId="40430" xr:uid="{1D34F726-756C-46B0-B9DE-836F453DD43A}"/>
    <cellStyle name="Percent 9 15 6" xfId="14012" xr:uid="{DEF75786-44F1-41D4-AA28-775FFA3BFAAC}"/>
    <cellStyle name="Percent 9 15 6 2" xfId="40439" xr:uid="{72B6F8E3-BBA5-4633-B774-D6EAD44AA8A7}"/>
    <cellStyle name="Percent 9 15 6 2 2" xfId="40440" xr:uid="{D0617407-AC04-4CDA-82E7-0164AD46F09E}"/>
    <cellStyle name="Percent 9 15 6 3" xfId="40441" xr:uid="{12F4492A-1164-4228-9B09-874C33CCE111}"/>
    <cellStyle name="Percent 9 15 6 3 2" xfId="40442" xr:uid="{11D582C6-7843-49EA-A4A6-BB0FA3AE39C8}"/>
    <cellStyle name="Percent 9 15 6 4" xfId="40443" xr:uid="{4D2295FA-FC27-45D4-9181-B162BB05DCA6}"/>
    <cellStyle name="Percent 9 15 6 5" xfId="40438" xr:uid="{EF40130D-BB82-4FBE-A25C-60C720D459C6}"/>
    <cellStyle name="Percent 9 15 7" xfId="15991" xr:uid="{DA80C943-0BC4-4259-970E-01F7718D824C}"/>
    <cellStyle name="Percent 9 15 7 2" xfId="40445" xr:uid="{10FF5D62-2035-48D9-A780-7BEDC02787A7}"/>
    <cellStyle name="Percent 9 15 7 3" xfId="40444" xr:uid="{AF40528A-A293-4F7E-B1D1-FA683557E088}"/>
    <cellStyle name="Percent 9 15 8" xfId="15519" xr:uid="{DBA2B46B-DEAD-4CC4-8D76-118A6F72F020}"/>
    <cellStyle name="Percent 9 15 8 2" xfId="40447" xr:uid="{0AF20586-BAD0-4451-AE9F-A9B4A81BD7F6}"/>
    <cellStyle name="Percent 9 15 8 3" xfId="40446" xr:uid="{14BA9F5C-5F06-43F8-ACF0-85D246F6A677}"/>
    <cellStyle name="Percent 9 15 9" xfId="12117" xr:uid="{52F8E993-1A04-48B3-B70E-81F80896C476}"/>
    <cellStyle name="Percent 9 15 9 2" xfId="40449" xr:uid="{1DB45E19-859F-4160-B858-31C6A70C304A}"/>
    <cellStyle name="Percent 9 15 9 3" xfId="40448" xr:uid="{F70B11A1-B910-4951-AF0E-5272B688C49A}"/>
    <cellStyle name="Percent 9 16" xfId="7049" xr:uid="{69D6A71F-4633-4738-8AC9-D71D88373FDE}"/>
    <cellStyle name="Percent 9 16 10" xfId="40451" xr:uid="{F6F23469-7C85-4A3A-B0F1-576368223446}"/>
    <cellStyle name="Percent 9 16 11" xfId="40452" xr:uid="{25CC410B-7DE9-4511-A525-7AF4B109A7A0}"/>
    <cellStyle name="Percent 9 16 12" xfId="40450" xr:uid="{7F6DBD57-220A-46E0-A78A-E6E6C5667088}"/>
    <cellStyle name="Percent 9 16 2" xfId="14013" xr:uid="{DD3450A0-7F60-40B4-8278-77FAE9F2F869}"/>
    <cellStyle name="Percent 9 16 2 2" xfId="40454" xr:uid="{CD175C4B-0DEF-45DA-8BFC-A915A1D9D4F1}"/>
    <cellStyle name="Percent 9 16 2 2 2" xfId="40455" xr:uid="{6251F47C-730F-4DAD-B760-A867F725ECFC}"/>
    <cellStyle name="Percent 9 16 2 3" xfId="40456" xr:uid="{A1D1775C-096F-4212-996E-7ABBD2A587AB}"/>
    <cellStyle name="Percent 9 16 2 3 2" xfId="40457" xr:uid="{74A75682-16BA-48E0-87AC-9F4D2DB055E4}"/>
    <cellStyle name="Percent 9 16 2 4" xfId="40458" xr:uid="{B6C1A34A-AC2D-47D2-B3BF-DC6E0C29E000}"/>
    <cellStyle name="Percent 9 16 2 5" xfId="40459" xr:uid="{1857178C-9BF1-42E1-9100-9EE7AFF9DFD3}"/>
    <cellStyle name="Percent 9 16 2 6" xfId="40453" xr:uid="{8C665654-F41E-467F-B669-09FCE15EEB72}"/>
    <cellStyle name="Percent 9 16 3" xfId="14014" xr:uid="{ED782F39-D331-4C6E-819D-514625CC1D8C}"/>
    <cellStyle name="Percent 9 16 3 2" xfId="40461" xr:uid="{8B54658C-C6DF-494D-9E77-6F7C131B5CE9}"/>
    <cellStyle name="Percent 9 16 3 2 2" xfId="40462" xr:uid="{49C9E495-D7B7-4376-B4F5-2AD4EC964DF1}"/>
    <cellStyle name="Percent 9 16 3 3" xfId="40463" xr:uid="{B6D04F0A-5BE0-4F49-8923-2B5C255D2622}"/>
    <cellStyle name="Percent 9 16 3 3 2" xfId="40464" xr:uid="{219092B9-3794-48CB-A00B-6C73461DD0F8}"/>
    <cellStyle name="Percent 9 16 3 4" xfId="40465" xr:uid="{F355E2F4-5DC3-4BC7-B26D-3B30E2B0C006}"/>
    <cellStyle name="Percent 9 16 3 5" xfId="40460" xr:uid="{0F471733-1534-4B50-8EA0-934E8F33E9F4}"/>
    <cellStyle name="Percent 9 16 4" xfId="14015" xr:uid="{CA206BB3-ABFF-41C7-8FDC-CCDB01D06DB6}"/>
    <cellStyle name="Percent 9 16 4 2" xfId="40467" xr:uid="{F8004703-F52F-4C6E-8E3F-0BEA67A09660}"/>
    <cellStyle name="Percent 9 16 4 2 2" xfId="40468" xr:uid="{2A56112E-D5EA-45EC-AF27-06FD4A0C181B}"/>
    <cellStyle name="Percent 9 16 4 3" xfId="40469" xr:uid="{6BC7337C-8E74-46A6-B7D8-B252F807D7EC}"/>
    <cellStyle name="Percent 9 16 4 3 2" xfId="40470" xr:uid="{4D4DCAA8-2391-4338-8497-5062B2334758}"/>
    <cellStyle name="Percent 9 16 4 4" xfId="40471" xr:uid="{55F1E175-C7EE-47D9-85D1-790ABEE16C0C}"/>
    <cellStyle name="Percent 9 16 4 5" xfId="40466" xr:uid="{EB78A95A-E811-42E8-8736-FC529E872EF2}"/>
    <cellStyle name="Percent 9 16 5" xfId="14016" xr:uid="{A00D27C5-91C3-4E17-A359-23DF5B340354}"/>
    <cellStyle name="Percent 9 16 5 2" xfId="40473" xr:uid="{AE970419-C067-4FC0-BE8F-EDCD6D33DB0D}"/>
    <cellStyle name="Percent 9 16 5 2 2" xfId="40474" xr:uid="{7255B608-D849-4396-A959-5C3889DF2E75}"/>
    <cellStyle name="Percent 9 16 5 3" xfId="40475" xr:uid="{3B29FA6B-6B1A-461C-B1C9-95C322F0F887}"/>
    <cellStyle name="Percent 9 16 5 3 2" xfId="40476" xr:uid="{A7783567-1844-4572-AA50-B29709440E52}"/>
    <cellStyle name="Percent 9 16 5 4" xfId="40477" xr:uid="{165B4292-B494-4570-8BAE-8FCC3B580A61}"/>
    <cellStyle name="Percent 9 16 5 4 2" xfId="40478" xr:uid="{9630416F-074D-4E2E-BF71-E421605A5C0A}"/>
    <cellStyle name="Percent 9 16 5 5" xfId="40479" xr:uid="{CC6B6099-4C31-4D91-888D-2CE3C054C3EA}"/>
    <cellStyle name="Percent 9 16 5 6" xfId="40472" xr:uid="{B6624270-C9C9-4AB6-A2A4-BF17C2801E74}"/>
    <cellStyle name="Percent 9 16 6" xfId="14017" xr:uid="{03D3C55F-4488-4B91-91BA-9021E2D113E7}"/>
    <cellStyle name="Percent 9 16 6 2" xfId="40481" xr:uid="{13F757A5-08F8-472A-A84F-179BBFA0DE8B}"/>
    <cellStyle name="Percent 9 16 6 2 2" xfId="40482" xr:uid="{8E88030F-2FCA-4FFA-A523-C71B8F9D6686}"/>
    <cellStyle name="Percent 9 16 6 3" xfId="40483" xr:uid="{AF5054E0-07CA-408C-B161-643863F4D840}"/>
    <cellStyle name="Percent 9 16 6 3 2" xfId="40484" xr:uid="{09621C08-C44E-484D-8ACB-1F22BF18CF13}"/>
    <cellStyle name="Percent 9 16 6 4" xfId="40485" xr:uid="{2EF3AB62-C89F-4192-96C4-9979B9E54912}"/>
    <cellStyle name="Percent 9 16 6 5" xfId="40480" xr:uid="{932742BA-A7C2-44AB-9C72-F5EB95D30E9A}"/>
    <cellStyle name="Percent 9 16 7" xfId="15992" xr:uid="{757CA0FB-C2E5-40E4-9AE9-66C963EFA38D}"/>
    <cellStyle name="Percent 9 16 7 2" xfId="40487" xr:uid="{94F97417-A7BA-4604-9DB2-F7273731FCC8}"/>
    <cellStyle name="Percent 9 16 7 3" xfId="40486" xr:uid="{7EF9FE29-6710-47A2-BA06-8F5E235FC888}"/>
    <cellStyle name="Percent 9 16 8" xfId="19200" xr:uid="{D6906CA4-745B-464A-8A9D-1158116EB609}"/>
    <cellStyle name="Percent 9 16 8 2" xfId="40489" xr:uid="{68929AA1-BF50-47B0-9EAE-EC1F1F80E94A}"/>
    <cellStyle name="Percent 9 16 8 3" xfId="40488" xr:uid="{D9D719A1-8263-47E5-85DD-90C58F7C489E}"/>
    <cellStyle name="Percent 9 16 9" xfId="12118" xr:uid="{E2769B2D-B195-4A8D-800F-48449CF23844}"/>
    <cellStyle name="Percent 9 16 9 2" xfId="40491" xr:uid="{A9F594B6-5C8D-47B7-BD80-F6FDFFE0D034}"/>
    <cellStyle name="Percent 9 16 9 3" xfId="40490" xr:uid="{DC31883F-616E-4892-8246-166D1E42B8BC}"/>
    <cellStyle name="Percent 9 17" xfId="7050" xr:uid="{AED426E4-572E-4438-A8D8-F40D4145D251}"/>
    <cellStyle name="Percent 9 17 10" xfId="40493" xr:uid="{3B65A6EE-6982-4F1A-9158-BE672BB1C435}"/>
    <cellStyle name="Percent 9 17 11" xfId="40494" xr:uid="{3F99A899-990D-4095-8BA4-C78BD348C19B}"/>
    <cellStyle name="Percent 9 17 12" xfId="40492" xr:uid="{FF43D42E-5A29-41B8-846A-3901C4D0489E}"/>
    <cellStyle name="Percent 9 17 2" xfId="14018" xr:uid="{EF8B01B4-1564-4095-8DBC-2C246B80BFDF}"/>
    <cellStyle name="Percent 9 17 2 2" xfId="40496" xr:uid="{C1B7A0C3-47F5-4E04-A663-956C62AAA57F}"/>
    <cellStyle name="Percent 9 17 2 2 2" xfId="40497" xr:uid="{E6435DB5-B08B-408B-B434-C9F3916F439A}"/>
    <cellStyle name="Percent 9 17 2 3" xfId="40498" xr:uid="{0D353898-6D66-4CAE-8553-83745D928708}"/>
    <cellStyle name="Percent 9 17 2 3 2" xfId="40499" xr:uid="{83F13572-CF79-4472-8B5B-31A80F24ABA0}"/>
    <cellStyle name="Percent 9 17 2 4" xfId="40500" xr:uid="{A714367B-D391-49E6-AED8-E8159A5F999A}"/>
    <cellStyle name="Percent 9 17 2 5" xfId="40501" xr:uid="{CEB3BC8A-3296-4F9B-A57B-6D91DABF9B37}"/>
    <cellStyle name="Percent 9 17 2 6" xfId="40495" xr:uid="{A642646A-2801-49FB-A171-82107D70B279}"/>
    <cellStyle name="Percent 9 17 3" xfId="14019" xr:uid="{1C94E4B6-85F9-47A6-9AAB-B01E395699D0}"/>
    <cellStyle name="Percent 9 17 3 2" xfId="40503" xr:uid="{B0318B4A-57EE-43FE-83E3-7315981026ED}"/>
    <cellStyle name="Percent 9 17 3 2 2" xfId="40504" xr:uid="{6D4F0736-13E7-40A8-AB20-6237D5E58B0C}"/>
    <cellStyle name="Percent 9 17 3 3" xfId="40505" xr:uid="{17B5B020-4572-4738-B17C-4F31EDB21DA0}"/>
    <cellStyle name="Percent 9 17 3 3 2" xfId="40506" xr:uid="{C60E6815-466F-451C-8B52-CE470B647C59}"/>
    <cellStyle name="Percent 9 17 3 4" xfId="40507" xr:uid="{98839102-1BB2-46F3-9269-EC167DC8AE4E}"/>
    <cellStyle name="Percent 9 17 3 5" xfId="40502" xr:uid="{6D8E2F71-8ACE-4679-B422-60843B5C3667}"/>
    <cellStyle name="Percent 9 17 4" xfId="14020" xr:uid="{14118E30-D7C5-4242-BAD5-C56B4FAAFBFF}"/>
    <cellStyle name="Percent 9 17 4 2" xfId="40509" xr:uid="{536AA5E0-9646-42FF-8B13-7BEC91C2E2C1}"/>
    <cellStyle name="Percent 9 17 4 2 2" xfId="40510" xr:uid="{40C78D9E-CCAC-465F-92D6-E9D6F5B68B72}"/>
    <cellStyle name="Percent 9 17 4 3" xfId="40511" xr:uid="{B89A8F14-0AD2-49E2-80C6-3FEC5DD2436E}"/>
    <cellStyle name="Percent 9 17 4 3 2" xfId="40512" xr:uid="{D6E7CF82-5B4A-400B-AF92-D24FD812395C}"/>
    <cellStyle name="Percent 9 17 4 4" xfId="40513" xr:uid="{15A79746-3CB6-4ADB-815D-12054096F18E}"/>
    <cellStyle name="Percent 9 17 4 5" xfId="40508" xr:uid="{FACCAA29-9575-4C89-8964-05BF8FF02D58}"/>
    <cellStyle name="Percent 9 17 5" xfId="14021" xr:uid="{F193034F-68F9-4989-A3E4-B9FC34575186}"/>
    <cellStyle name="Percent 9 17 5 2" xfId="40515" xr:uid="{C650B60E-C8D2-49DD-8C7D-A9FD9D1CD0BF}"/>
    <cellStyle name="Percent 9 17 5 2 2" xfId="40516" xr:uid="{6683578D-C4F7-49B4-B63F-281180212909}"/>
    <cellStyle name="Percent 9 17 5 3" xfId="40517" xr:uid="{25A0F873-CEFF-490B-9970-43E16968C769}"/>
    <cellStyle name="Percent 9 17 5 3 2" xfId="40518" xr:uid="{42B93F33-9F58-4019-8306-A4BBC4425E39}"/>
    <cellStyle name="Percent 9 17 5 4" xfId="40519" xr:uid="{9E5FD88E-7AC9-4C71-9F94-08666B823901}"/>
    <cellStyle name="Percent 9 17 5 4 2" xfId="40520" xr:uid="{8A1CA644-CBA1-4F73-B571-D837CE3BA463}"/>
    <cellStyle name="Percent 9 17 5 5" xfId="40521" xr:uid="{4C12B64A-9003-4ED0-857B-223B6625EC73}"/>
    <cellStyle name="Percent 9 17 5 6" xfId="40514" xr:uid="{7B0D9481-C664-49AE-93D1-D2CD2E90F7AD}"/>
    <cellStyle name="Percent 9 17 6" xfId="14022" xr:uid="{A35807DD-C2B2-4FDE-8C7D-4F3DA0B75FF3}"/>
    <cellStyle name="Percent 9 17 6 2" xfId="40523" xr:uid="{186C499E-9CA9-49A9-A876-D4E5617FD668}"/>
    <cellStyle name="Percent 9 17 6 2 2" xfId="40524" xr:uid="{A2AC0B12-198B-4CD6-8E4A-3ECFC7899827}"/>
    <cellStyle name="Percent 9 17 6 3" xfId="40525" xr:uid="{C3935597-E442-4632-A7E1-5CD158A95D25}"/>
    <cellStyle name="Percent 9 17 6 3 2" xfId="40526" xr:uid="{5A46A71A-3A1E-42A1-A39E-D5CC213D6188}"/>
    <cellStyle name="Percent 9 17 6 4" xfId="40527" xr:uid="{99A38035-11AA-417A-9BE6-63B852D73259}"/>
    <cellStyle name="Percent 9 17 6 5" xfId="40522" xr:uid="{B75C9AC6-1B0E-4A5D-ADC0-C37D4F259404}"/>
    <cellStyle name="Percent 9 17 7" xfId="15993" xr:uid="{900BCECA-81D0-4872-8AC1-287D18985055}"/>
    <cellStyle name="Percent 9 17 7 2" xfId="40529" xr:uid="{A08069E8-C9EC-4D03-8542-5659D59F53D3}"/>
    <cellStyle name="Percent 9 17 7 3" xfId="40528" xr:uid="{2AD79B65-02BD-4275-9A24-8A509F8FE90D}"/>
    <cellStyle name="Percent 9 17 8" xfId="19296" xr:uid="{EE06E826-819D-4568-9033-8C2F6C7005C6}"/>
    <cellStyle name="Percent 9 17 8 2" xfId="40531" xr:uid="{65303591-3E36-42AC-9D86-7F3EDEEE3E4F}"/>
    <cellStyle name="Percent 9 17 8 3" xfId="40530" xr:uid="{21CF5496-4F4E-46E2-BF33-157A2E12E7FB}"/>
    <cellStyle name="Percent 9 17 9" xfId="12119" xr:uid="{E6F6C80E-98C5-4F61-995A-519D4B15E4A3}"/>
    <cellStyle name="Percent 9 17 9 2" xfId="40533" xr:uid="{2A4EDA3E-7DB4-4699-85A2-0A17F89F6C4A}"/>
    <cellStyle name="Percent 9 17 9 3" xfId="40532" xr:uid="{564FB4C8-D688-4A65-9720-BA73B89574F0}"/>
    <cellStyle name="Percent 9 18" xfId="7051" xr:uid="{52670F85-DF51-4A10-BA0F-12146AE2199C}"/>
    <cellStyle name="Percent 9 18 10" xfId="40535" xr:uid="{3DB4C324-0FC7-4D55-8C89-243664D40844}"/>
    <cellStyle name="Percent 9 18 11" xfId="40536" xr:uid="{E90D7749-F29F-4349-9D6B-4BFA5B302692}"/>
    <cellStyle name="Percent 9 18 12" xfId="40534" xr:uid="{EE5BAA81-A029-4A40-8868-A66E38D16139}"/>
    <cellStyle name="Percent 9 18 2" xfId="14023" xr:uid="{9C27D42B-CE84-468C-B1C3-3D29164FF6A1}"/>
    <cellStyle name="Percent 9 18 2 2" xfId="40538" xr:uid="{1A9AA62B-E380-4B37-94F8-555561DF148C}"/>
    <cellStyle name="Percent 9 18 2 2 2" xfId="40539" xr:uid="{0BEB2D2F-BF4C-484C-BE9C-656695314252}"/>
    <cellStyle name="Percent 9 18 2 3" xfId="40540" xr:uid="{CEF8B9E0-903C-4680-88EA-6B12FA05FB12}"/>
    <cellStyle name="Percent 9 18 2 3 2" xfId="40541" xr:uid="{CC5FF499-41A4-4ABC-BF70-5C96BBC24121}"/>
    <cellStyle name="Percent 9 18 2 4" xfId="40542" xr:uid="{8DEE3F25-F2CB-491E-8041-E74EFFE4DEF6}"/>
    <cellStyle name="Percent 9 18 2 5" xfId="40543" xr:uid="{6E779B98-FDFC-44E2-A9B2-1858441CEFC1}"/>
    <cellStyle name="Percent 9 18 2 6" xfId="40537" xr:uid="{42F32D2C-F42F-4C2A-B620-22B6F07FD2A8}"/>
    <cellStyle name="Percent 9 18 3" xfId="14024" xr:uid="{1BC823F2-944A-45AF-95D1-026BC9E4CF8C}"/>
    <cellStyle name="Percent 9 18 3 2" xfId="40545" xr:uid="{5FFA4334-85BF-4B4C-AF5A-664FB0F5C6C4}"/>
    <cellStyle name="Percent 9 18 3 2 2" xfId="40546" xr:uid="{F0E1C5DF-AA08-4FE1-8D62-CCF0740CBF1B}"/>
    <cellStyle name="Percent 9 18 3 3" xfId="40547" xr:uid="{E65EBC7E-4EF7-4AC7-9DBF-ED075F58606A}"/>
    <cellStyle name="Percent 9 18 3 3 2" xfId="40548" xr:uid="{9158AE2B-9A52-44A3-A5CA-BFECC9F8275C}"/>
    <cellStyle name="Percent 9 18 3 4" xfId="40549" xr:uid="{5FE1ED1F-E726-48CF-98DA-0C814DED592B}"/>
    <cellStyle name="Percent 9 18 3 5" xfId="40544" xr:uid="{39BE9FCA-0363-476C-A0D6-EA391D3EB4D7}"/>
    <cellStyle name="Percent 9 18 4" xfId="14025" xr:uid="{BED7B888-8A7B-4221-9DD1-CFBA49E32DB4}"/>
    <cellStyle name="Percent 9 18 4 2" xfId="40551" xr:uid="{8BED2568-790A-4AF9-A2F3-FD086D5AA5D7}"/>
    <cellStyle name="Percent 9 18 4 2 2" xfId="40552" xr:uid="{A8192F3A-72B9-4013-AD2C-FD98BC655282}"/>
    <cellStyle name="Percent 9 18 4 3" xfId="40553" xr:uid="{CF35FEF4-42EB-4BBC-8BA5-FA2F4BB91F4B}"/>
    <cellStyle name="Percent 9 18 4 3 2" xfId="40554" xr:uid="{22D9E60E-CFE1-43C2-8C75-E4C87F65BF38}"/>
    <cellStyle name="Percent 9 18 4 4" xfId="40555" xr:uid="{DC5ADB99-232F-4346-9A69-02F184E0A595}"/>
    <cellStyle name="Percent 9 18 4 5" xfId="40550" xr:uid="{BAF7C8B0-3E67-4242-9F11-9829258263CE}"/>
    <cellStyle name="Percent 9 18 5" xfId="14026" xr:uid="{DF1836FC-3B8E-4CB2-9FEA-5211A69FFD55}"/>
    <cellStyle name="Percent 9 18 5 2" xfId="40557" xr:uid="{964F8CD3-0DEE-481B-B827-C8611F7E3D07}"/>
    <cellStyle name="Percent 9 18 5 2 2" xfId="40558" xr:uid="{4744B1FA-1B32-490A-94FB-AF5C4927BD55}"/>
    <cellStyle name="Percent 9 18 5 3" xfId="40559" xr:uid="{DAB1A894-63C1-4ABE-B27A-54AFB162F27B}"/>
    <cellStyle name="Percent 9 18 5 3 2" xfId="40560" xr:uid="{07ADD86B-7218-4F52-B05F-EDCE8CA1996C}"/>
    <cellStyle name="Percent 9 18 5 4" xfId="40561" xr:uid="{8856CD84-0347-46DB-9EBA-25834630B850}"/>
    <cellStyle name="Percent 9 18 5 4 2" xfId="40562" xr:uid="{B81D1ADA-354B-413A-AB95-F253BC2590E0}"/>
    <cellStyle name="Percent 9 18 5 5" xfId="40563" xr:uid="{DF1FB2CA-80C4-4373-AA2B-2BB0AB68B0C4}"/>
    <cellStyle name="Percent 9 18 5 6" xfId="40556" xr:uid="{CA17E169-265D-4684-B5D1-181A97105C11}"/>
    <cellStyle name="Percent 9 18 6" xfId="14027" xr:uid="{A6761AB1-C74F-4567-8BC6-C3C87A4892A9}"/>
    <cellStyle name="Percent 9 18 6 2" xfId="40565" xr:uid="{CDB0B9C7-AEED-4805-877F-CBAA4DEC0B2C}"/>
    <cellStyle name="Percent 9 18 6 2 2" xfId="40566" xr:uid="{7A541DB1-70F8-4189-9FE3-B9A1CACE93C5}"/>
    <cellStyle name="Percent 9 18 6 3" xfId="40567" xr:uid="{158AF789-44ED-42B4-B6BA-C639EB2A656F}"/>
    <cellStyle name="Percent 9 18 6 3 2" xfId="40568" xr:uid="{C13AB340-B316-4E3C-AA27-0CC2640A62AC}"/>
    <cellStyle name="Percent 9 18 6 4" xfId="40569" xr:uid="{99382B58-D1A0-413F-9067-2407F22C77B1}"/>
    <cellStyle name="Percent 9 18 6 5" xfId="40564" xr:uid="{5B3DBE98-D077-42EB-9AF2-6DF92C1B81F5}"/>
    <cellStyle name="Percent 9 18 7" xfId="15994" xr:uid="{2C376656-5F0A-4197-9DAF-FB24F005C7AF}"/>
    <cellStyle name="Percent 9 18 7 2" xfId="40571" xr:uid="{BF4D386E-32EA-4EC5-A958-8CD46F62276A}"/>
    <cellStyle name="Percent 9 18 7 3" xfId="40570" xr:uid="{B74994DC-C027-4B5B-99F4-4D11190083C3}"/>
    <cellStyle name="Percent 9 18 8" xfId="19515" xr:uid="{F76CF66B-8695-42EA-A685-FD8677A6F78F}"/>
    <cellStyle name="Percent 9 18 8 2" xfId="40573" xr:uid="{823A0F3D-B598-4A07-A6F0-A379CA5545D5}"/>
    <cellStyle name="Percent 9 18 8 3" xfId="40572" xr:uid="{68AEDEE6-4204-4BFD-9976-189E0D8F7F1F}"/>
    <cellStyle name="Percent 9 18 9" xfId="12120" xr:uid="{C2089152-BF7D-4AE8-BCBF-F2B00F3BD63E}"/>
    <cellStyle name="Percent 9 18 9 2" xfId="40575" xr:uid="{CCD69792-3EBB-47CD-B41D-5D7D5DA4584A}"/>
    <cellStyle name="Percent 9 18 9 3" xfId="40574" xr:uid="{C7BE7CBB-3826-4990-9608-CCEF8941FB11}"/>
    <cellStyle name="Percent 9 19" xfId="7052" xr:uid="{7F8DB3FC-C08E-48DD-9DA5-BEC2FA01430F}"/>
    <cellStyle name="Percent 9 19 10" xfId="40577" xr:uid="{701790D5-0046-4E6B-8548-9BB87AA905BB}"/>
    <cellStyle name="Percent 9 19 11" xfId="40578" xr:uid="{9153F50B-111E-4EA3-8026-859D6BBBEF05}"/>
    <cellStyle name="Percent 9 19 12" xfId="40576" xr:uid="{FB7B21B9-1978-42E1-B5FA-C80D09FC0603}"/>
    <cellStyle name="Percent 9 19 2" xfId="14028" xr:uid="{C99D37BD-F4A7-484D-8905-FD86B832DB71}"/>
    <cellStyle name="Percent 9 19 2 2" xfId="40580" xr:uid="{A3A60F45-73F7-4A79-8B2C-A7F2F8E249DB}"/>
    <cellStyle name="Percent 9 19 2 2 2" xfId="40581" xr:uid="{58B5C54B-155C-4032-AC7B-0238A2F65FFE}"/>
    <cellStyle name="Percent 9 19 2 3" xfId="40582" xr:uid="{174AB56D-3DA6-4AB8-8999-9A7BB734F7A5}"/>
    <cellStyle name="Percent 9 19 2 3 2" xfId="40583" xr:uid="{B1861670-43E5-4A53-84E2-2C896DE72521}"/>
    <cellStyle name="Percent 9 19 2 4" xfId="40584" xr:uid="{DCC186B4-0EDD-4723-9601-9410D22E8EBA}"/>
    <cellStyle name="Percent 9 19 2 5" xfId="40585" xr:uid="{5AC526B1-F209-4EF1-B4AA-BB4A460AB6E7}"/>
    <cellStyle name="Percent 9 19 2 6" xfId="40579" xr:uid="{7D8C358E-A983-437B-8784-C0315E9C5DCF}"/>
    <cellStyle name="Percent 9 19 3" xfId="14029" xr:uid="{BCF2920C-9937-4FB0-A3C3-8BBB471E7049}"/>
    <cellStyle name="Percent 9 19 3 2" xfId="40587" xr:uid="{3ACF140C-5A0B-4ECB-AF8F-9C1D2ADB64FA}"/>
    <cellStyle name="Percent 9 19 3 2 2" xfId="40588" xr:uid="{0BBB655E-B512-49A6-9FE2-D4C4E222E06B}"/>
    <cellStyle name="Percent 9 19 3 3" xfId="40589" xr:uid="{75C8BE01-527D-42C7-B58D-910A2138AB01}"/>
    <cellStyle name="Percent 9 19 3 3 2" xfId="40590" xr:uid="{91994502-33C4-4618-B04A-88925DC8CB4F}"/>
    <cellStyle name="Percent 9 19 3 4" xfId="40591" xr:uid="{4566CE41-4FED-40C5-82F0-86EC29395DC5}"/>
    <cellStyle name="Percent 9 19 3 5" xfId="40586" xr:uid="{5652027E-544D-4B3D-8D6C-CB07EEF5B34F}"/>
    <cellStyle name="Percent 9 19 4" xfId="14030" xr:uid="{D4398317-AE90-4D4B-9B7B-9B08C2470129}"/>
    <cellStyle name="Percent 9 19 4 2" xfId="40593" xr:uid="{47084F72-3076-4266-B18E-689D4CDE0211}"/>
    <cellStyle name="Percent 9 19 4 2 2" xfId="40594" xr:uid="{7318B1F1-4FB3-4A57-9AAF-0850D779D1D9}"/>
    <cellStyle name="Percent 9 19 4 3" xfId="40595" xr:uid="{89424927-3F0C-44AB-A56E-DE2DC7E0F946}"/>
    <cellStyle name="Percent 9 19 4 3 2" xfId="40596" xr:uid="{CB20C82D-6F7F-4EA1-85A7-369BCE6E3E9F}"/>
    <cellStyle name="Percent 9 19 4 4" xfId="40597" xr:uid="{E69F0789-25A7-4E54-B18E-21764257EFEB}"/>
    <cellStyle name="Percent 9 19 4 5" xfId="40592" xr:uid="{2A7A37D1-38C4-4D99-A01E-2F0EE61E6B97}"/>
    <cellStyle name="Percent 9 19 5" xfId="14031" xr:uid="{DB81B3DC-57AE-4C7D-B44F-9E5DD74ACD42}"/>
    <cellStyle name="Percent 9 19 5 2" xfId="40599" xr:uid="{C207DDCF-5DED-41A7-8D4B-A06C6C62C383}"/>
    <cellStyle name="Percent 9 19 5 2 2" xfId="40600" xr:uid="{D78C0FA6-CB9D-4512-832A-C2A6175640B1}"/>
    <cellStyle name="Percent 9 19 5 3" xfId="40601" xr:uid="{7E7A7FF2-9BF0-45D7-BCBF-BCE820CF85F0}"/>
    <cellStyle name="Percent 9 19 5 3 2" xfId="40602" xr:uid="{CFEEF9DF-04FE-4785-8DA1-960865C12954}"/>
    <cellStyle name="Percent 9 19 5 4" xfId="40603" xr:uid="{DEE7DC8E-5FE9-4268-B089-E179E853CBA2}"/>
    <cellStyle name="Percent 9 19 5 4 2" xfId="40604" xr:uid="{FEAC3D45-B107-40C5-8FCD-E8F4570C5769}"/>
    <cellStyle name="Percent 9 19 5 5" xfId="40605" xr:uid="{6CDA1031-E073-4233-9701-4D0D7F8E1714}"/>
    <cellStyle name="Percent 9 19 5 6" xfId="40598" xr:uid="{882058DA-F4B3-4BB7-89C9-169841DCAAF7}"/>
    <cellStyle name="Percent 9 19 6" xfId="14032" xr:uid="{A2D8839D-740F-41E4-A130-F132F4F3F6D4}"/>
    <cellStyle name="Percent 9 19 6 2" xfId="40607" xr:uid="{DAEB2E18-795B-480E-8C27-749897FFDF8B}"/>
    <cellStyle name="Percent 9 19 6 2 2" xfId="40608" xr:uid="{4DC17CD9-63E4-41FE-B674-D3A0E90F4F55}"/>
    <cellStyle name="Percent 9 19 6 3" xfId="40609" xr:uid="{2AAE5352-B4E1-4A95-B830-DEAF381AAC1A}"/>
    <cellStyle name="Percent 9 19 6 3 2" xfId="40610" xr:uid="{043E3EFB-AB41-483F-930A-978434D1435E}"/>
    <cellStyle name="Percent 9 19 6 4" xfId="40611" xr:uid="{03047ABA-090C-4DB5-B397-6785D169BFB7}"/>
    <cellStyle name="Percent 9 19 6 5" xfId="40606" xr:uid="{F774121F-0340-4963-B539-65762F2E66E4}"/>
    <cellStyle name="Percent 9 19 7" xfId="15995" xr:uid="{C711D9F8-E219-4060-932B-05FA65299E68}"/>
    <cellStyle name="Percent 9 19 7 2" xfId="40613" xr:uid="{FD0D91DD-D35F-4D8E-84CC-E5035DBAB50C}"/>
    <cellStyle name="Percent 9 19 7 3" xfId="40612" xr:uid="{2188A56D-185B-4155-A756-97676D6CB097}"/>
    <cellStyle name="Percent 9 19 8" xfId="19580" xr:uid="{772BBA77-C70E-40A8-96AB-FE9B01FF65A1}"/>
    <cellStyle name="Percent 9 19 8 2" xfId="40615" xr:uid="{E7402391-921D-4277-8DF3-E2159BE3982F}"/>
    <cellStyle name="Percent 9 19 8 3" xfId="40614" xr:uid="{5C523025-8959-4616-91CA-4F90CD174943}"/>
    <cellStyle name="Percent 9 19 9" xfId="12121" xr:uid="{201A5536-9903-4B24-A3A6-3FA666033859}"/>
    <cellStyle name="Percent 9 19 9 2" xfId="40617" xr:uid="{322F771F-8E2F-4F46-B823-8CB472E60A3A}"/>
    <cellStyle name="Percent 9 19 9 3" xfId="40616" xr:uid="{506CC88F-2F66-401F-88FD-712414BA9415}"/>
    <cellStyle name="Percent 9 2" xfId="1843" xr:uid="{F75A533C-7F9E-4DC3-859C-859B995EEFD1}"/>
    <cellStyle name="Percent 9 2 10" xfId="15734" xr:uid="{7C5A9A56-39E6-4E32-849E-20E0969DCC0F}"/>
    <cellStyle name="Percent 9 2 10 2" xfId="40620" xr:uid="{493FB4C5-A93F-4459-9940-3E7F56251969}"/>
    <cellStyle name="Percent 9 2 10 3" xfId="40619" xr:uid="{D9B6782E-173A-4212-BB00-620ADDE944F4}"/>
    <cellStyle name="Percent 9 2 11" xfId="12122" xr:uid="{B51AEE95-DC11-4BCD-8D57-A2C8DD0E8548}"/>
    <cellStyle name="Percent 9 2 11 2" xfId="40621" xr:uid="{6D88BB9F-FFF1-41F0-8849-4A5792F9DB88}"/>
    <cellStyle name="Percent 9 2 12" xfId="7053" xr:uid="{516AC369-58DD-4E4A-9490-DD069E1159CB}"/>
    <cellStyle name="Percent 9 2 12 2" xfId="40622" xr:uid="{4508C603-8316-4F20-BAF7-A47E50DE7FCF}"/>
    <cellStyle name="Percent 9 2 13" xfId="40618" xr:uid="{9291B178-3765-4539-A4E3-2B902E0D4424}"/>
    <cellStyle name="Percent 9 2 2" xfId="2963" xr:uid="{B488BE8B-A1B1-40FE-85A3-E3E770056E70}"/>
    <cellStyle name="Percent 9 2 2 10" xfId="40624" xr:uid="{3219945B-3F39-455B-9D74-D38E57ABB028}"/>
    <cellStyle name="Percent 9 2 2 11" xfId="40623" xr:uid="{1531B1A0-DA40-4031-A308-3C0172E23B26}"/>
    <cellStyle name="Percent 9 2 2 2" xfId="14033" xr:uid="{22F5AB41-BE2D-4AE3-95E8-EFBD97B5655C}"/>
    <cellStyle name="Percent 9 2 2 2 2" xfId="40626" xr:uid="{3C732B3F-165E-4D15-91AC-BE2CA882FBD0}"/>
    <cellStyle name="Percent 9 2 2 2 2 2" xfId="40627" xr:uid="{8F053DF2-09E2-4BC1-82AF-D6125D580AD1}"/>
    <cellStyle name="Percent 9 2 2 2 3" xfId="40628" xr:uid="{70A5802C-A79B-4AED-8B52-CD8F8450F222}"/>
    <cellStyle name="Percent 9 2 2 2 3 2" xfId="40629" xr:uid="{EB730ED5-73D4-4539-A204-0CE46E296F2C}"/>
    <cellStyle name="Percent 9 2 2 2 4" xfId="40630" xr:uid="{C2E3338D-826B-4290-944C-A83A4802F28C}"/>
    <cellStyle name="Percent 9 2 2 2 5" xfId="40625" xr:uid="{36E37A42-F245-4634-B098-848DC8B91A3F}"/>
    <cellStyle name="Percent 9 2 2 3" xfId="14034" xr:uid="{1FB6EED5-E86F-4C5E-BB1B-6033764180FB}"/>
    <cellStyle name="Percent 9 2 2 3 2" xfId="40632" xr:uid="{60C17FC0-684D-4C4A-AA62-BE5D1170D09F}"/>
    <cellStyle name="Percent 9 2 2 3 2 2" xfId="40633" xr:uid="{2A1E3560-F976-4119-AA13-AA85206F7B6B}"/>
    <cellStyle name="Percent 9 2 2 3 3" xfId="40634" xr:uid="{B26BB1CF-6BC8-422F-A587-26483460FD83}"/>
    <cellStyle name="Percent 9 2 2 3 3 2" xfId="40635" xr:uid="{9FB9FBCA-403E-4828-91BC-CA5A8F82AC25}"/>
    <cellStyle name="Percent 9 2 2 3 4" xfId="40636" xr:uid="{4DAC8826-5072-4C46-831C-A9D33D6BD7B3}"/>
    <cellStyle name="Percent 9 2 2 3 5" xfId="40631" xr:uid="{E8CFB609-D0A8-4DFD-BD8C-24C5F25A3C2E}"/>
    <cellStyle name="Percent 9 2 2 4" xfId="14035" xr:uid="{DD2F4D15-926B-4CAE-AB8F-395487EC6A20}"/>
    <cellStyle name="Percent 9 2 2 4 2" xfId="40638" xr:uid="{D0E0A886-05D0-4D3E-BD16-EAD93FC6BFFE}"/>
    <cellStyle name="Percent 9 2 2 4 2 2" xfId="40639" xr:uid="{D49AC418-513E-4A7B-9947-115B66045BDC}"/>
    <cellStyle name="Percent 9 2 2 4 3" xfId="40640" xr:uid="{D4B7856A-FF5D-4339-A90D-4BF642A8F69E}"/>
    <cellStyle name="Percent 9 2 2 4 3 2" xfId="40641" xr:uid="{F8910619-D91D-4D4C-8739-EA10ECE1F0AB}"/>
    <cellStyle name="Percent 9 2 2 4 4" xfId="40642" xr:uid="{FD44F1D7-7A70-4436-91F1-62F9F9A8C031}"/>
    <cellStyle name="Percent 9 2 2 4 4 2" xfId="40643" xr:uid="{6292B722-32FE-4BD4-AAB9-EBA7F8355F74}"/>
    <cellStyle name="Percent 9 2 2 4 5" xfId="40644" xr:uid="{12AED202-420D-4820-8898-92287493FAB2}"/>
    <cellStyle name="Percent 9 2 2 4 6" xfId="40637" xr:uid="{41140129-F571-4005-BB2A-BA8BAC0EC5CA}"/>
    <cellStyle name="Percent 9 2 2 5" xfId="14036" xr:uid="{6B99507C-B8F9-4BCD-A838-04DD2007312B}"/>
    <cellStyle name="Percent 9 2 2 5 2" xfId="40646" xr:uid="{F7FD8CEB-F97F-4175-B3A2-7A1E4A52D886}"/>
    <cellStyle name="Percent 9 2 2 5 2 2" xfId="40647" xr:uid="{84E6D423-5932-47DF-A296-4B4AC4F27DE8}"/>
    <cellStyle name="Percent 9 2 2 5 3" xfId="40648" xr:uid="{AC1D5B41-3196-40A2-ACF7-159397E08DC2}"/>
    <cellStyle name="Percent 9 2 2 5 3 2" xfId="40649" xr:uid="{C3BD98E2-1CCF-455C-BC4D-C02143ABB1D4}"/>
    <cellStyle name="Percent 9 2 2 5 4" xfId="40650" xr:uid="{0CB60479-67FC-468B-850E-691070348C1E}"/>
    <cellStyle name="Percent 9 2 2 5 5" xfId="40645" xr:uid="{B7307C2D-6792-4E30-B5D8-F4ADC57715E5}"/>
    <cellStyle name="Percent 9 2 2 6" xfId="16761" xr:uid="{D40E237C-DF15-4169-8511-2CEB39E7494C}"/>
    <cellStyle name="Percent 9 2 2 6 2" xfId="40652" xr:uid="{B114886E-CFA7-4C33-AD71-039DE92FAC3D}"/>
    <cellStyle name="Percent 9 2 2 6 3" xfId="40651" xr:uid="{C93CA6F6-0A48-4B2D-887A-CB9FC06E8557}"/>
    <cellStyle name="Percent 9 2 2 7" xfId="19467" xr:uid="{50717599-1186-4ADA-AB9A-FD17B5936DA6}"/>
    <cellStyle name="Percent 9 2 2 7 2" xfId="40654" xr:uid="{7376A54B-E447-455A-83CB-0869427D581F}"/>
    <cellStyle name="Percent 9 2 2 7 3" xfId="40653" xr:uid="{0D3171E9-A009-4EDC-A266-1D12BBE95756}"/>
    <cellStyle name="Percent 9 2 2 8" xfId="12123" xr:uid="{6DB49CDB-C72E-4968-AD11-CE292007AAA0}"/>
    <cellStyle name="Percent 9 2 2 8 2" xfId="40656" xr:uid="{A12EAC2F-B38B-40B8-92F1-74C0D753C64A}"/>
    <cellStyle name="Percent 9 2 2 8 3" xfId="40655" xr:uid="{CE8579E1-643D-401E-9CB5-4302FE550BDF}"/>
    <cellStyle name="Percent 9 2 2 9" xfId="40657" xr:uid="{A72E26DC-93CD-4679-AD18-0312202BBFD3}"/>
    <cellStyle name="Percent 9 2 3" xfId="9555" xr:uid="{001A0743-39D8-49EA-8DE3-B8E711CECACF}"/>
    <cellStyle name="Percent 9 2 3 2" xfId="17783" xr:uid="{908D8972-F0B6-4FB5-B452-4F7EBB7165E5}"/>
    <cellStyle name="Percent 9 2 3 2 2" xfId="40660" xr:uid="{6AC5306A-CDBD-4D0F-B68D-4C55D9075A99}"/>
    <cellStyle name="Percent 9 2 3 2 3" xfId="40659" xr:uid="{00FA3443-CC08-4515-8244-9B89AD4BBA8D}"/>
    <cellStyle name="Percent 9 2 3 3" xfId="17234" xr:uid="{487EE18B-B24F-47C8-ABB4-F4D29178014B}"/>
    <cellStyle name="Percent 9 2 3 3 2" xfId="40662" xr:uid="{BF8974D2-1AA6-48B6-BD1C-FD1DE4E9DFF3}"/>
    <cellStyle name="Percent 9 2 3 3 3" xfId="40661" xr:uid="{84F06A6B-575B-4E83-A8B7-D1D7986FDBDE}"/>
    <cellStyle name="Percent 9 2 3 4" xfId="12124" xr:uid="{2C51AB24-D38F-4629-991B-3A1E4A503ACE}"/>
    <cellStyle name="Percent 9 2 3 4 2" xfId="40663" xr:uid="{B48D25FF-34B7-404D-BBB0-DAA55904F4F2}"/>
    <cellStyle name="Percent 9 2 3 5" xfId="40664" xr:uid="{CC44048C-C193-43D6-9851-EC479F2F55F6}"/>
    <cellStyle name="Percent 9 2 3 6" xfId="40658" xr:uid="{E8925748-79AE-4E0C-AB13-B819545C9C14}"/>
    <cellStyle name="Percent 9 2 4" xfId="14037" xr:uid="{0A8A2896-C2F9-406C-9B9F-51EB35948912}"/>
    <cellStyle name="Percent 9 2 4 2" xfId="40666" xr:uid="{992256D4-282C-444C-B145-2C20F66B3554}"/>
    <cellStyle name="Percent 9 2 4 2 2" xfId="40667" xr:uid="{ADA618AE-BF89-478B-BCEA-F86B226B4F20}"/>
    <cellStyle name="Percent 9 2 4 3" xfId="40668" xr:uid="{A52FFDEB-8A64-427A-A4A7-BC84FE18B969}"/>
    <cellStyle name="Percent 9 2 4 3 2" xfId="40669" xr:uid="{B10160D6-0CDF-4719-9AC6-0D58285E5D2F}"/>
    <cellStyle name="Percent 9 2 4 4" xfId="40670" xr:uid="{AE17C81A-8E98-43FE-A2F8-D39FA78373C2}"/>
    <cellStyle name="Percent 9 2 4 5" xfId="40665" xr:uid="{A44BB59B-A385-4EF2-A89D-00540B0F5551}"/>
    <cellStyle name="Percent 9 2 5" xfId="14038" xr:uid="{C0D98719-B4BA-4A7C-A8E2-B8DA6EFF16AF}"/>
    <cellStyle name="Percent 9 2 5 2" xfId="40672" xr:uid="{15D48D94-5D27-48CF-B953-08F605EA0BCC}"/>
    <cellStyle name="Percent 9 2 5 2 2" xfId="40673" xr:uid="{39264F7D-1830-47C4-B574-BAE3D21E4605}"/>
    <cellStyle name="Percent 9 2 5 3" xfId="40674" xr:uid="{839CAE53-A98A-433D-A118-88F621A9060D}"/>
    <cellStyle name="Percent 9 2 5 3 2" xfId="40675" xr:uid="{BF8338C0-16C7-4346-8EA7-BB16554C6AD2}"/>
    <cellStyle name="Percent 9 2 5 4" xfId="40676" xr:uid="{75AD3B0E-E237-42FC-BA3A-DD8700AC9B81}"/>
    <cellStyle name="Percent 9 2 5 5" xfId="40671" xr:uid="{F2EB2B19-3E2F-489A-BF54-AC13CC23130F}"/>
    <cellStyle name="Percent 9 2 6" xfId="14039" xr:uid="{4A8071E6-E38B-4829-B2B0-FF69E70D99E8}"/>
    <cellStyle name="Percent 9 2 6 2" xfId="40678" xr:uid="{79AE6E96-4A28-4765-9CC9-9352A35C352F}"/>
    <cellStyle name="Percent 9 2 6 2 2" xfId="40679" xr:uid="{1FC45DC6-B008-41DE-AAD4-55C8B9CA5B37}"/>
    <cellStyle name="Percent 9 2 6 3" xfId="40680" xr:uid="{01C073BE-C168-4BC6-87CD-0BB655642E1B}"/>
    <cellStyle name="Percent 9 2 6 3 2" xfId="40681" xr:uid="{FB72D29F-C7DD-411C-9037-F9E9282CDEC9}"/>
    <cellStyle name="Percent 9 2 6 4" xfId="40682" xr:uid="{471BE873-A430-4DD7-889F-80D1A5BCDDE2}"/>
    <cellStyle name="Percent 9 2 6 4 2" xfId="40683" xr:uid="{C9A47CEF-61C6-497B-A7E7-6C1D564693BA}"/>
    <cellStyle name="Percent 9 2 6 5" xfId="40684" xr:uid="{45C8BF2E-D735-40D1-827A-0A1B23C66CEA}"/>
    <cellStyle name="Percent 9 2 6 6" xfId="40677" xr:uid="{4C1E15A4-D624-405B-AF3B-AC62A07EF168}"/>
    <cellStyle name="Percent 9 2 7" xfId="14040" xr:uid="{2771AEFF-AF27-451C-ACAC-C76FADEFE328}"/>
    <cellStyle name="Percent 9 2 7 2" xfId="40686" xr:uid="{D062C113-F83D-44D0-9D7C-01D407DFA079}"/>
    <cellStyle name="Percent 9 2 7 2 2" xfId="40687" xr:uid="{165AAC4A-6A70-454D-B187-C957E8AA92E3}"/>
    <cellStyle name="Percent 9 2 7 3" xfId="40688" xr:uid="{D886CB43-38FA-4FE5-85B6-19CB8098F6D6}"/>
    <cellStyle name="Percent 9 2 7 3 2" xfId="40689" xr:uid="{8754FEDF-ED5C-4BEF-AA3C-1EA276A2F7F2}"/>
    <cellStyle name="Percent 9 2 7 4" xfId="40690" xr:uid="{368DFF07-AB50-46FC-A031-CB2A2564A237}"/>
    <cellStyle name="Percent 9 2 7 5" xfId="40685" xr:uid="{AF4B8B76-6784-40F3-AD62-F8A4D52F0FBF}"/>
    <cellStyle name="Percent 9 2 8" xfId="15223" xr:uid="{08B6D0E6-8D96-4B0C-8F5E-5DBCBCDC0671}"/>
    <cellStyle name="Percent 9 2 8 2" xfId="40692" xr:uid="{F3524D8C-1363-4F6E-808E-AD91820B84AA}"/>
    <cellStyle name="Percent 9 2 8 3" xfId="40691" xr:uid="{2BC9A123-6F53-4D76-9269-85B724C68963}"/>
    <cellStyle name="Percent 9 2 9" xfId="15996" xr:uid="{B95FB959-C458-467B-8147-A7B3F4B76154}"/>
    <cellStyle name="Percent 9 2 9 2" xfId="40694" xr:uid="{B697BAED-7084-4EDA-84F0-3A5D699F62DF}"/>
    <cellStyle name="Percent 9 2 9 3" xfId="40693" xr:uid="{3C5E220A-0B52-452E-83EF-2E03753CB3E0}"/>
    <cellStyle name="Percent 9 20" xfId="7054" xr:uid="{1B12121F-4020-4133-B061-CB5C718A93FB}"/>
    <cellStyle name="Percent 9 20 10" xfId="40696" xr:uid="{F788B099-79D5-499E-92A8-9BC4A52ADAD1}"/>
    <cellStyle name="Percent 9 20 11" xfId="40697" xr:uid="{834C942E-ED30-49D9-8D20-CB8D4C8B323E}"/>
    <cellStyle name="Percent 9 20 12" xfId="40695" xr:uid="{C4A7F94F-B965-4009-BB4C-90E216A5F789}"/>
    <cellStyle name="Percent 9 20 2" xfId="14041" xr:uid="{FF783E46-005E-4C48-87AB-F998048CCEDB}"/>
    <cellStyle name="Percent 9 20 2 2" xfId="40699" xr:uid="{31FDC0DC-815C-480D-9F8D-0A5EB821DBF7}"/>
    <cellStyle name="Percent 9 20 2 2 2" xfId="40700" xr:uid="{CB876CAA-A8B3-40B0-BEE8-98AD795204A6}"/>
    <cellStyle name="Percent 9 20 2 3" xfId="40701" xr:uid="{926BC2A2-260B-4A5F-AE5B-4A510ABBD611}"/>
    <cellStyle name="Percent 9 20 2 3 2" xfId="40702" xr:uid="{B625D01C-43C5-4086-A712-4B53B9308974}"/>
    <cellStyle name="Percent 9 20 2 4" xfId="40703" xr:uid="{9163094D-3795-49B7-BC3C-31D120C316CF}"/>
    <cellStyle name="Percent 9 20 2 5" xfId="40704" xr:uid="{E6F8FDD0-106D-4203-8F25-586CFDE448AE}"/>
    <cellStyle name="Percent 9 20 2 6" xfId="40698" xr:uid="{AE6D42FC-6758-4DAE-8DF3-073D0ADD912B}"/>
    <cellStyle name="Percent 9 20 3" xfId="14042" xr:uid="{92E01253-73C2-4A3D-85CB-0E3A5E70DEA0}"/>
    <cellStyle name="Percent 9 20 3 2" xfId="40706" xr:uid="{54FB7143-1357-40EC-9D11-5C2B876A35C5}"/>
    <cellStyle name="Percent 9 20 3 2 2" xfId="40707" xr:uid="{DFE44D04-E3F5-489B-B35B-AC7614BF8D9F}"/>
    <cellStyle name="Percent 9 20 3 3" xfId="40708" xr:uid="{156BEB54-5092-42F3-BE46-767238BFBE99}"/>
    <cellStyle name="Percent 9 20 3 3 2" xfId="40709" xr:uid="{E15A1B74-4231-4EC4-A6C5-C8C83DE45174}"/>
    <cellStyle name="Percent 9 20 3 4" xfId="40710" xr:uid="{12D4C63B-CB5F-485E-AA68-CB9DCC318575}"/>
    <cellStyle name="Percent 9 20 3 5" xfId="40705" xr:uid="{1027D28B-C27C-4BF0-8E71-EFBF734C7811}"/>
    <cellStyle name="Percent 9 20 4" xfId="14043" xr:uid="{C77FB0CD-C77C-41BC-B0AA-E09B7A435A24}"/>
    <cellStyle name="Percent 9 20 4 2" xfId="40712" xr:uid="{93813CA6-AE6E-416E-A40B-81D758134713}"/>
    <cellStyle name="Percent 9 20 4 2 2" xfId="40713" xr:uid="{3CE88856-54C7-43D4-B83B-33218D8C078B}"/>
    <cellStyle name="Percent 9 20 4 3" xfId="40714" xr:uid="{D023E3C0-F8B6-4AE3-BB3A-80BCB31FE1E0}"/>
    <cellStyle name="Percent 9 20 4 3 2" xfId="40715" xr:uid="{7DBA5B1A-C8BE-4E73-A433-F91B4C7DA31A}"/>
    <cellStyle name="Percent 9 20 4 4" xfId="40716" xr:uid="{E40A2A1B-3727-4050-B837-5CC79CF0A223}"/>
    <cellStyle name="Percent 9 20 4 5" xfId="40711" xr:uid="{E0917886-236A-4756-92A2-BACB3E7D17B6}"/>
    <cellStyle name="Percent 9 20 5" xfId="14044" xr:uid="{2ADC457F-FB6A-46A3-AD94-30213DF6E274}"/>
    <cellStyle name="Percent 9 20 5 2" xfId="40718" xr:uid="{4597E47C-96BD-4C16-861D-780CB696EBB4}"/>
    <cellStyle name="Percent 9 20 5 2 2" xfId="40719" xr:uid="{C9CC9896-D5F6-4824-ADDA-04E5132CE041}"/>
    <cellStyle name="Percent 9 20 5 3" xfId="40720" xr:uid="{F907D600-A03C-4056-9315-95EA415402D8}"/>
    <cellStyle name="Percent 9 20 5 3 2" xfId="40721" xr:uid="{AFC5754D-6CA6-4B14-96AD-7AAB9F38943E}"/>
    <cellStyle name="Percent 9 20 5 4" xfId="40722" xr:uid="{F6669F69-DD1A-45EA-9A6D-C890BEA40A41}"/>
    <cellStyle name="Percent 9 20 5 4 2" xfId="40723" xr:uid="{4B063C00-1B22-4863-AFED-B318B62358BB}"/>
    <cellStyle name="Percent 9 20 5 5" xfId="40724" xr:uid="{4A8DBCF7-21EF-45A0-B213-8786DA950C35}"/>
    <cellStyle name="Percent 9 20 5 6" xfId="40717" xr:uid="{BFC49D2A-17A7-4579-BC99-1A75D690F1FB}"/>
    <cellStyle name="Percent 9 20 6" xfId="14045" xr:uid="{F1EFC950-11B2-4213-9040-9A6B7BEC05C1}"/>
    <cellStyle name="Percent 9 20 6 2" xfId="40726" xr:uid="{7DB0D7EF-47ED-4983-B667-666F6D11ADC1}"/>
    <cellStyle name="Percent 9 20 6 2 2" xfId="40727" xr:uid="{7099D6E1-8566-422B-9AD6-644A7FA50B12}"/>
    <cellStyle name="Percent 9 20 6 3" xfId="40728" xr:uid="{A44C9440-C751-4DB5-B0CB-856D4E4BD71F}"/>
    <cellStyle name="Percent 9 20 6 3 2" xfId="40729" xr:uid="{69F8428E-1A85-47CD-BF54-1CB285884C51}"/>
    <cellStyle name="Percent 9 20 6 4" xfId="40730" xr:uid="{BEFA2834-A624-414F-83AA-C0459345EF00}"/>
    <cellStyle name="Percent 9 20 6 5" xfId="40725" xr:uid="{0D4A37A5-AE8C-4436-B83F-D2A222CDBEEF}"/>
    <cellStyle name="Percent 9 20 7" xfId="15997" xr:uid="{D0D6B915-25C6-4F3C-B5E3-0BABD2F33D07}"/>
    <cellStyle name="Percent 9 20 7 2" xfId="40732" xr:uid="{0BEEA11B-706E-49BF-A2F8-2E8C80680A1F}"/>
    <cellStyle name="Percent 9 20 7 3" xfId="40731" xr:uid="{94D4BE6E-A6EA-4895-BF54-E0B4871E0F46}"/>
    <cellStyle name="Percent 9 20 8" xfId="17216" xr:uid="{6DADA89D-FBE3-4939-BD09-6D46A33EAE76}"/>
    <cellStyle name="Percent 9 20 8 2" xfId="40734" xr:uid="{B4719669-40B3-4E82-9449-BFB073F24CA8}"/>
    <cellStyle name="Percent 9 20 8 3" xfId="40733" xr:uid="{83D070D2-9DB1-4D92-90F3-CB4C1A101577}"/>
    <cellStyle name="Percent 9 20 9" xfId="12125" xr:uid="{112FADF2-AAAD-4767-8B84-F4418B12C42D}"/>
    <cellStyle name="Percent 9 20 9 2" xfId="40736" xr:uid="{322CD19D-AF51-4E51-BCC8-AC8B41B582BB}"/>
    <cellStyle name="Percent 9 20 9 3" xfId="40735" xr:uid="{0819310D-5E76-4BB8-8318-30C324D7D0EC}"/>
    <cellStyle name="Percent 9 21" xfId="7881" xr:uid="{48B0DE9B-EF4F-46AF-88D9-374474B7F984}"/>
    <cellStyle name="Percent 9 21 2" xfId="16760" xr:uid="{5E549EDF-52D6-47D0-98B8-CA4F572E52CB}"/>
    <cellStyle name="Percent 9 21 2 2" xfId="40739" xr:uid="{1357D97E-DF2D-4E6A-9F05-829167F220E3}"/>
    <cellStyle name="Percent 9 21 2 3" xfId="40738" xr:uid="{9DD7BFCA-67FC-4ADD-9B9C-334107D9FCE8}"/>
    <cellStyle name="Percent 9 21 3" xfId="16797" xr:uid="{B8CF8984-DDAC-495D-A439-B477C3E8733C}"/>
    <cellStyle name="Percent 9 21 3 2" xfId="40741" xr:uid="{B38D4701-90D3-4DFB-891C-CD2B335B226F}"/>
    <cellStyle name="Percent 9 21 3 3" xfId="40740" xr:uid="{2D278C6C-225E-4B94-8073-A388C3E1DF93}"/>
    <cellStyle name="Percent 9 21 4" xfId="12126" xr:uid="{3F4119C6-1172-4574-AD27-1C7C47FC298D}"/>
    <cellStyle name="Percent 9 21 4 2" xfId="40742" xr:uid="{9FA12CFE-2FA7-4B5B-A03F-29BCD56A6D0A}"/>
    <cellStyle name="Percent 9 21 5" xfId="40737" xr:uid="{4BE9D435-9DC9-4E77-BEDB-1F9FD1E0A358}"/>
    <cellStyle name="Percent 9 22" xfId="9554" xr:uid="{03013062-D0BB-41AA-BF51-DE8C446996E0}"/>
    <cellStyle name="Percent 9 22 2" xfId="17782" xr:uid="{EDBA47C9-D326-4367-8044-2E3D3A2C2AB2}"/>
    <cellStyle name="Percent 9 22 2 2" xfId="40745" xr:uid="{9D04D079-18D9-4B78-97F3-325E05C203B4}"/>
    <cellStyle name="Percent 9 22 2 3" xfId="40744" xr:uid="{B915AF92-A4BE-46AD-8CDE-9390C872B37C}"/>
    <cellStyle name="Percent 9 22 3" xfId="19101" xr:uid="{4299AE9E-19F3-4E0C-8552-CF36DAE4566C}"/>
    <cellStyle name="Percent 9 22 3 2" xfId="40747" xr:uid="{7CF32BED-9BF0-470D-A58C-E9038548F0E0}"/>
    <cellStyle name="Percent 9 22 3 3" xfId="40746" xr:uid="{6712CAC5-A22D-4BA3-816F-7981667E52FE}"/>
    <cellStyle name="Percent 9 22 4" xfId="12127" xr:uid="{878379A0-164E-4C82-9955-F1C408DB48C7}"/>
    <cellStyle name="Percent 9 22 4 2" xfId="40748" xr:uid="{C74BA6F0-7B4D-424D-87C1-35B0E7D211E9}"/>
    <cellStyle name="Percent 9 22 5" xfId="40743" xr:uid="{0F83A98B-4D16-4CEA-A78B-00402E7B6430}"/>
    <cellStyle name="Percent 9 23" xfId="14046" xr:uid="{1ADBDF07-EC1B-49AC-B76D-D798665C707A}"/>
    <cellStyle name="Percent 9 23 2" xfId="40750" xr:uid="{50F089E9-56C7-41EE-8A6E-4B7F4F96F0A2}"/>
    <cellStyle name="Percent 9 23 2 2" xfId="40751" xr:uid="{A717160C-DB19-48C0-B7B2-24013347F030}"/>
    <cellStyle name="Percent 9 23 3" xfId="40752" xr:uid="{19CC917F-E9A7-4A0A-BD90-4368F18ECC7B}"/>
    <cellStyle name="Percent 9 23 3 2" xfId="40753" xr:uid="{483D273C-7039-4969-BBA4-6EFFDC23934C}"/>
    <cellStyle name="Percent 9 23 4" xfId="40754" xr:uid="{257D989D-68CF-45C1-BF4C-2AB27EECCC39}"/>
    <cellStyle name="Percent 9 23 4 2" xfId="40755" xr:uid="{BAD62F14-BB14-4FE1-962C-691CE5B9EF6D}"/>
    <cellStyle name="Percent 9 23 5" xfId="40756" xr:uid="{79665C9A-FD5E-4A00-94E1-D69E8055D9CC}"/>
    <cellStyle name="Percent 9 23 6" xfId="40749" xr:uid="{F93F9AA8-D367-418A-A372-D58CE2F8DCBA}"/>
    <cellStyle name="Percent 9 24" xfId="14047" xr:uid="{34DE646E-57A3-4C27-ACE9-31456EE973B0}"/>
    <cellStyle name="Percent 9 24 2" xfId="40758" xr:uid="{963FC2E3-B448-4574-8A98-E33180B696BD}"/>
    <cellStyle name="Percent 9 24 2 2" xfId="40759" xr:uid="{9A9156C9-745F-42C0-A844-D11FE2F02D5C}"/>
    <cellStyle name="Percent 9 24 3" xfId="40760" xr:uid="{24DA7D4E-B5FF-40A5-A1D1-6A93A1C19580}"/>
    <cellStyle name="Percent 9 24 3 2" xfId="40761" xr:uid="{F3AF9046-93F3-4AD1-9A9E-77335D1F452C}"/>
    <cellStyle name="Percent 9 24 4" xfId="40762" xr:uid="{FB1E0117-29F6-49BC-A059-83317AC739BE}"/>
    <cellStyle name="Percent 9 24 5" xfId="40757" xr:uid="{E64616F3-71CA-4843-958D-071B3E36FE1B}"/>
    <cellStyle name="Percent 9 25" xfId="15222" xr:uid="{CFB478DD-2BE2-4E65-A44C-9C437CF9E2E7}"/>
    <cellStyle name="Percent 9 25 2" xfId="40764" xr:uid="{AC514048-8BCA-41C2-9596-053569942FAE}"/>
    <cellStyle name="Percent 9 25 3" xfId="40763" xr:uid="{C236AC95-7CCC-4B5F-832B-8E5FE3B1D039}"/>
    <cellStyle name="Percent 9 26" xfId="15786" xr:uid="{6185752C-E255-4EB5-A0DE-949D37825E52}"/>
    <cellStyle name="Percent 9 26 2" xfId="40766" xr:uid="{A548FF39-9194-4BC8-9071-EF4466F5928C}"/>
    <cellStyle name="Percent 9 26 3" xfId="40765" xr:uid="{80767645-BA6A-4CAE-B548-3C1F89E3E4BC}"/>
    <cellStyle name="Percent 9 27" xfId="16363" xr:uid="{7B85192B-8D1C-4DC1-8541-38369532AF0F}"/>
    <cellStyle name="Percent 9 27 2" xfId="40768" xr:uid="{FCF3CB97-EFA9-478C-BC53-04DEEA3B9247}"/>
    <cellStyle name="Percent 9 27 3" xfId="40767" xr:uid="{E2394542-B652-417D-8BEC-326E96A8EE85}"/>
    <cellStyle name="Percent 9 28" xfId="12111" xr:uid="{26227925-0812-49A4-8AB9-F3610F921767}"/>
    <cellStyle name="Percent 9 28 2" xfId="40769" xr:uid="{5807B5AC-003E-4993-95CA-720AF68DA664}"/>
    <cellStyle name="Percent 9 29" xfId="6671" xr:uid="{32544930-E211-4495-91C7-165631E9F6F6}"/>
    <cellStyle name="Percent 9 29 2" xfId="40770" xr:uid="{596F4154-C77B-44AD-92AD-6E35C68BBDE8}"/>
    <cellStyle name="Percent 9 3" xfId="1844" xr:uid="{99A556FD-19F9-43BE-BA68-C6B465992D39}"/>
    <cellStyle name="Percent 9 3 10" xfId="19571" xr:uid="{CBEAA528-E3A1-4543-A77C-FF64590F72D5}"/>
    <cellStyle name="Percent 9 3 10 2" xfId="40773" xr:uid="{FAA6A0DD-65AA-43BD-A693-C8C326CB00A1}"/>
    <cellStyle name="Percent 9 3 10 3" xfId="40772" xr:uid="{F9E7E2A7-069B-4096-B7F3-07BD3987FD2E}"/>
    <cellStyle name="Percent 9 3 11" xfId="12128" xr:uid="{626DE379-FB9B-4643-959F-19DBC0268F2D}"/>
    <cellStyle name="Percent 9 3 11 2" xfId="40774" xr:uid="{20F38A31-6E8F-40AA-AF22-24520A75D637}"/>
    <cellStyle name="Percent 9 3 12" xfId="7055" xr:uid="{B970112F-01D4-4732-9776-845E7D4741E7}"/>
    <cellStyle name="Percent 9 3 12 2" xfId="40775" xr:uid="{C0F40E62-52AD-4FDC-BEC9-C07C6610C570}"/>
    <cellStyle name="Percent 9 3 13" xfId="40771" xr:uid="{6F56D8C2-81CF-4511-BF5A-8AE4483AA026}"/>
    <cellStyle name="Percent 9 3 2" xfId="2964" xr:uid="{D94D715E-F644-4EE5-8EB9-703890B9F87D}"/>
    <cellStyle name="Percent 9 3 2 10" xfId="40777" xr:uid="{946AF10A-2A38-442E-9640-6AF49477C1FD}"/>
    <cellStyle name="Percent 9 3 2 11" xfId="40776" xr:uid="{5FB7AE6D-C529-45D5-8926-C2704C95A181}"/>
    <cellStyle name="Percent 9 3 2 2" xfId="14048" xr:uid="{20B89D8E-22EC-44B2-9FE1-B4351050BF9A}"/>
    <cellStyle name="Percent 9 3 2 2 2" xfId="40779" xr:uid="{97342D69-9CA0-4FF7-A7ED-9A11165D1AD9}"/>
    <cellStyle name="Percent 9 3 2 2 2 2" xfId="40780" xr:uid="{312CEF09-3CAA-4DDF-9DD1-D18C3EC6BEF4}"/>
    <cellStyle name="Percent 9 3 2 2 3" xfId="40781" xr:uid="{7A9BD5B4-A015-46E9-95EE-D5EC9E94C881}"/>
    <cellStyle name="Percent 9 3 2 2 3 2" xfId="40782" xr:uid="{6FED7B1F-DA4C-4AF0-82A8-5C9DE397DFF5}"/>
    <cellStyle name="Percent 9 3 2 2 4" xfId="40783" xr:uid="{DB264D43-0CB0-4DAD-9A64-13FAF8BAB8FC}"/>
    <cellStyle name="Percent 9 3 2 2 5" xfId="40778" xr:uid="{8752A604-FFC7-4E64-A716-4A8F34E3258D}"/>
    <cellStyle name="Percent 9 3 2 3" xfId="14049" xr:uid="{ADE2C7FF-5B0E-4AF2-81AA-4451FDEC9488}"/>
    <cellStyle name="Percent 9 3 2 3 2" xfId="40785" xr:uid="{7F1A04B4-AE47-4AF5-8499-3A1CC2418102}"/>
    <cellStyle name="Percent 9 3 2 3 2 2" xfId="40786" xr:uid="{E455EA04-BEDB-46FE-8A94-EA1718B9932F}"/>
    <cellStyle name="Percent 9 3 2 3 3" xfId="40787" xr:uid="{E7CA7C0F-7C05-4735-B647-4FD806127136}"/>
    <cellStyle name="Percent 9 3 2 3 3 2" xfId="40788" xr:uid="{C2CFA53C-16E4-4086-8830-F959F85B9F4A}"/>
    <cellStyle name="Percent 9 3 2 3 4" xfId="40789" xr:uid="{7E624060-EAD9-4A6D-9EEC-4E2D300EEF16}"/>
    <cellStyle name="Percent 9 3 2 3 5" xfId="40784" xr:uid="{98D5FCC8-E842-4042-92C7-8029B9A795DC}"/>
    <cellStyle name="Percent 9 3 2 4" xfId="14050" xr:uid="{975273FC-13D7-4F17-9FA6-3460FA0F9A62}"/>
    <cellStyle name="Percent 9 3 2 4 2" xfId="40791" xr:uid="{888ADFDB-B6ED-4EC1-B476-77456462E36E}"/>
    <cellStyle name="Percent 9 3 2 4 2 2" xfId="40792" xr:uid="{2C02B8F6-AABF-44BA-914F-88292739441C}"/>
    <cellStyle name="Percent 9 3 2 4 3" xfId="40793" xr:uid="{462D788D-8184-4906-94DC-28B328B7D9E6}"/>
    <cellStyle name="Percent 9 3 2 4 3 2" xfId="40794" xr:uid="{E344EF48-9149-4BE2-BC46-4B97790892D0}"/>
    <cellStyle name="Percent 9 3 2 4 4" xfId="40795" xr:uid="{12280A69-44AE-4D12-8CFB-AE410CB5827B}"/>
    <cellStyle name="Percent 9 3 2 4 4 2" xfId="40796" xr:uid="{6B7FE812-3983-49B1-B663-E60F23F01EB5}"/>
    <cellStyle name="Percent 9 3 2 4 5" xfId="40797" xr:uid="{E3A2A9C7-FC76-4E3D-AC52-9B5E1C425D4D}"/>
    <cellStyle name="Percent 9 3 2 4 6" xfId="40790" xr:uid="{ACB0043A-D8CF-4671-9734-E81BEDDD9F93}"/>
    <cellStyle name="Percent 9 3 2 5" xfId="14051" xr:uid="{2A92F079-9AE6-4A79-BBD5-4DBECBC6508E}"/>
    <cellStyle name="Percent 9 3 2 5 2" xfId="40799" xr:uid="{AFAACE17-07D7-4270-9976-F48373338720}"/>
    <cellStyle name="Percent 9 3 2 5 2 2" xfId="40800" xr:uid="{E96CB007-6614-44C2-B82C-C418F752EC0A}"/>
    <cellStyle name="Percent 9 3 2 5 3" xfId="40801" xr:uid="{A7C6B383-916F-4CC3-9E13-46B3FEF17EAA}"/>
    <cellStyle name="Percent 9 3 2 5 3 2" xfId="40802" xr:uid="{33F8F749-1DA8-461F-8E16-DD44FA24E77B}"/>
    <cellStyle name="Percent 9 3 2 5 4" xfId="40803" xr:uid="{646190F8-43EE-4A81-94B2-28A665FDA182}"/>
    <cellStyle name="Percent 9 3 2 5 5" xfId="40798" xr:uid="{B3B102CE-5118-4176-9873-DA6C042985AF}"/>
    <cellStyle name="Percent 9 3 2 6" xfId="16762" xr:uid="{9CEDE50A-A87B-42B0-ACFC-D4518C3A9C6B}"/>
    <cellStyle name="Percent 9 3 2 6 2" xfId="40805" xr:uid="{C752DC88-AA2C-4948-B8F9-AF46E65AB8C3}"/>
    <cellStyle name="Percent 9 3 2 6 3" xfId="40804" xr:uid="{9E1FAC7F-E6C5-4B5E-BC55-A0E9F01BAB09}"/>
    <cellStyle name="Percent 9 3 2 7" xfId="15413" xr:uid="{AB050EBE-4495-4F86-9796-E232642B718F}"/>
    <cellStyle name="Percent 9 3 2 7 2" xfId="40807" xr:uid="{1E96401B-E211-4B7F-9C57-1465712A13F1}"/>
    <cellStyle name="Percent 9 3 2 7 3" xfId="40806" xr:uid="{8B35A9E5-481F-420D-822E-BB93B0935865}"/>
    <cellStyle name="Percent 9 3 2 8" xfId="12129" xr:uid="{018C98C6-B4C4-4BEF-A698-9FE9CF4F54ED}"/>
    <cellStyle name="Percent 9 3 2 8 2" xfId="40809" xr:uid="{27962D53-E1A0-41C2-8DEC-7188EF077003}"/>
    <cellStyle name="Percent 9 3 2 8 3" xfId="40808" xr:uid="{910D5792-A393-43E5-A8AE-06E62BEF896B}"/>
    <cellStyle name="Percent 9 3 2 9" xfId="40810" xr:uid="{8B0B8E41-DDD6-401F-853E-D38F98471082}"/>
    <cellStyle name="Percent 9 3 3" xfId="9556" xr:uid="{67FC3F75-2C80-4E79-BC3C-0E962B82F19B}"/>
    <cellStyle name="Percent 9 3 3 2" xfId="17784" xr:uid="{DA20F2EB-FA3F-4383-B863-1E891F7751CB}"/>
    <cellStyle name="Percent 9 3 3 2 2" xfId="40813" xr:uid="{767B1D9F-8713-4BD3-BFCE-61AEBB064C04}"/>
    <cellStyle name="Percent 9 3 3 2 3" xfId="40812" xr:uid="{A2FD6656-D19A-411F-924A-1D95A8C8FDE2}"/>
    <cellStyle name="Percent 9 3 3 3" xfId="15491" xr:uid="{13C8F601-1317-46A7-A297-F6C6E48A14F5}"/>
    <cellStyle name="Percent 9 3 3 3 2" xfId="40815" xr:uid="{908C7E2D-C1D9-45AF-B678-33C080A1E2E3}"/>
    <cellStyle name="Percent 9 3 3 3 3" xfId="40814" xr:uid="{ACD85D5B-B7EE-4FA4-83E3-623CAEF68093}"/>
    <cellStyle name="Percent 9 3 3 4" xfId="12130" xr:uid="{F352BD2E-9C1F-41A2-A6AD-2C49B5D2820F}"/>
    <cellStyle name="Percent 9 3 3 4 2" xfId="40816" xr:uid="{677346C7-A788-41A4-804A-482604EF3168}"/>
    <cellStyle name="Percent 9 3 3 5" xfId="40817" xr:uid="{4929931A-397E-4026-AF7E-6DEEBBADA2D0}"/>
    <cellStyle name="Percent 9 3 3 6" xfId="40811" xr:uid="{FEB55F2F-571F-40FE-B56B-90BEB2258DDE}"/>
    <cellStyle name="Percent 9 3 4" xfId="14052" xr:uid="{74A8520B-B782-440F-9F95-C2B58C8EC48C}"/>
    <cellStyle name="Percent 9 3 4 2" xfId="40819" xr:uid="{56BC4C51-20C9-4A22-AA70-6F44573F93A3}"/>
    <cellStyle name="Percent 9 3 4 2 2" xfId="40820" xr:uid="{2B7379AF-7224-41E1-ABC7-BCEABCBB2FF1}"/>
    <cellStyle name="Percent 9 3 4 3" xfId="40821" xr:uid="{3CA45051-28B5-4C07-8F8D-BCBED41A4303}"/>
    <cellStyle name="Percent 9 3 4 3 2" xfId="40822" xr:uid="{A6E296E6-3824-4B08-B69B-D6432FB9E9F1}"/>
    <cellStyle name="Percent 9 3 4 4" xfId="40823" xr:uid="{3BF3CC22-7A83-4E9E-A62A-BED63C24584F}"/>
    <cellStyle name="Percent 9 3 4 5" xfId="40818" xr:uid="{B013CC4B-5784-4DE2-AD16-E40D969C96F3}"/>
    <cellStyle name="Percent 9 3 5" xfId="14053" xr:uid="{22C7BC76-5F5B-4B0E-B8C9-0E67E50AFD24}"/>
    <cellStyle name="Percent 9 3 5 2" xfId="40825" xr:uid="{5A3808B9-7AC8-4195-A0EB-DE6CE2FB1579}"/>
    <cellStyle name="Percent 9 3 5 2 2" xfId="40826" xr:uid="{283F6102-06E9-41DB-94BA-2206788B0D09}"/>
    <cellStyle name="Percent 9 3 5 3" xfId="40827" xr:uid="{BABDE0C1-E904-4A9D-AD4E-832D10011B77}"/>
    <cellStyle name="Percent 9 3 5 3 2" xfId="40828" xr:uid="{294EBD34-EB6C-4848-A639-7B5D94D0FCA4}"/>
    <cellStyle name="Percent 9 3 5 4" xfId="40829" xr:uid="{B0958B25-437F-476C-A8C3-57FDE80CC08D}"/>
    <cellStyle name="Percent 9 3 5 5" xfId="40824" xr:uid="{6CD0DFD8-A0B0-4239-9E80-C2F88DCBE7D1}"/>
    <cellStyle name="Percent 9 3 6" xfId="14054" xr:uid="{B80CBD2A-A59E-402E-A4BE-D115ECA9960F}"/>
    <cellStyle name="Percent 9 3 6 2" xfId="40831" xr:uid="{D8FD8667-7CAD-4B50-BC97-E8099D6EC21D}"/>
    <cellStyle name="Percent 9 3 6 2 2" xfId="40832" xr:uid="{1458AA4E-FCF5-4ABF-815A-9C242A306E4B}"/>
    <cellStyle name="Percent 9 3 6 3" xfId="40833" xr:uid="{5AE2E771-99F0-4E33-8B45-3EADA62AA29C}"/>
    <cellStyle name="Percent 9 3 6 3 2" xfId="40834" xr:uid="{C23E3275-6134-4A48-9C66-30C0BC5F3929}"/>
    <cellStyle name="Percent 9 3 6 4" xfId="40835" xr:uid="{BB49562E-0988-44E9-8A48-CA78EAA0E365}"/>
    <cellStyle name="Percent 9 3 6 4 2" xfId="40836" xr:uid="{28DD7DDF-9E4B-4B4C-9526-7BA6048FF737}"/>
    <cellStyle name="Percent 9 3 6 5" xfId="40837" xr:uid="{48BB4788-8DD6-43C3-A322-DE6BAD353C3B}"/>
    <cellStyle name="Percent 9 3 6 6" xfId="40830" xr:uid="{E75B2CED-5DEA-4B12-8AE7-4B80991BE123}"/>
    <cellStyle name="Percent 9 3 7" xfId="14055" xr:uid="{7149231E-2E22-4070-851D-67956B65A8DC}"/>
    <cellStyle name="Percent 9 3 7 2" xfId="40839" xr:uid="{0B06CD5F-FF5F-49F1-827F-1674FD0EA6A9}"/>
    <cellStyle name="Percent 9 3 7 2 2" xfId="40840" xr:uid="{9A5E8C2C-8526-4E4C-B138-6AB4B9DB4D25}"/>
    <cellStyle name="Percent 9 3 7 3" xfId="40841" xr:uid="{DDF30793-2B3A-428F-882A-30E563681D75}"/>
    <cellStyle name="Percent 9 3 7 3 2" xfId="40842" xr:uid="{B2567D48-0B1A-4EA7-97C5-3FA44B0AA826}"/>
    <cellStyle name="Percent 9 3 7 4" xfId="40843" xr:uid="{08BD1D66-E41A-41D1-9832-AF4A1D0ED0FE}"/>
    <cellStyle name="Percent 9 3 7 5" xfId="40838" xr:uid="{CDD823B9-1023-435B-849C-C728703175A6}"/>
    <cellStyle name="Percent 9 3 8" xfId="15224" xr:uid="{65424EF0-C7CC-4165-B5AC-E355F8E00B61}"/>
    <cellStyle name="Percent 9 3 8 2" xfId="40845" xr:uid="{006E2BB2-28AC-463C-96B2-532867C5DFFE}"/>
    <cellStyle name="Percent 9 3 8 3" xfId="40844" xr:uid="{45A925E9-3AAE-45A4-BCF5-50F7E8EAD47D}"/>
    <cellStyle name="Percent 9 3 9" xfId="15998" xr:uid="{5E483360-CC3E-4696-B302-601FB8D2BD75}"/>
    <cellStyle name="Percent 9 3 9 2" xfId="40847" xr:uid="{0D8BAD60-215C-4741-B037-453E24327860}"/>
    <cellStyle name="Percent 9 3 9 3" xfId="40846" xr:uid="{6AD86B3F-5977-45EB-ADA3-3406EF213079}"/>
    <cellStyle name="Percent 9 30" xfId="40197" xr:uid="{5211C4A2-5BEB-44B0-B052-E1DBF0296808}"/>
    <cellStyle name="Percent 9 4" xfId="1845" xr:uid="{D0C8DF42-EBFE-46BE-83D4-56BCF36C8C49}"/>
    <cellStyle name="Percent 9 4 10" xfId="16668" xr:uid="{BEEA2A13-D576-4AB8-8391-1D6BC95CF109}"/>
    <cellStyle name="Percent 9 4 10 2" xfId="40850" xr:uid="{5EE2D14B-C8B9-47F9-BA86-8ADA2424AA1B}"/>
    <cellStyle name="Percent 9 4 10 3" xfId="40849" xr:uid="{958EC1D9-F85E-47D7-8C31-C985AC65D4BA}"/>
    <cellStyle name="Percent 9 4 11" xfId="12131" xr:uid="{472F7ADD-4AB6-4D90-A7B1-01833E2C3EAA}"/>
    <cellStyle name="Percent 9 4 11 2" xfId="40851" xr:uid="{8B8609EB-87D5-4E25-B4EF-EEFB56F811AE}"/>
    <cellStyle name="Percent 9 4 12" xfId="7056" xr:uid="{3EB91A5D-27DB-4AAB-815B-AD258C1B5FA9}"/>
    <cellStyle name="Percent 9 4 12 2" xfId="40852" xr:uid="{FAEEDE20-9235-4076-91ED-60BDDAF7DE55}"/>
    <cellStyle name="Percent 9 4 13" xfId="40848" xr:uid="{78E0BE29-EC70-48E9-8B17-3756D92BA302}"/>
    <cellStyle name="Percent 9 4 2" xfId="2965" xr:uid="{3B383EDD-35B1-4787-80B8-582D4F87EF32}"/>
    <cellStyle name="Percent 9 4 2 10" xfId="40854" xr:uid="{D07AD59E-F50F-4C1A-91E2-DC47C7D7D8AD}"/>
    <cellStyle name="Percent 9 4 2 11" xfId="40853" xr:uid="{42DC6F18-6403-470D-8D24-40AA012E5BA1}"/>
    <cellStyle name="Percent 9 4 2 2" xfId="14056" xr:uid="{68C9B430-FAD1-4D77-9F4B-64604EA01432}"/>
    <cellStyle name="Percent 9 4 2 2 2" xfId="40856" xr:uid="{9F774CAF-1BC3-4E9D-A233-FD568419A735}"/>
    <cellStyle name="Percent 9 4 2 2 2 2" xfId="40857" xr:uid="{6D0E3DB5-2DE6-409F-8134-0D07D27016C1}"/>
    <cellStyle name="Percent 9 4 2 2 3" xfId="40858" xr:uid="{FBE4CADD-7467-471A-86C9-00FBA9927A7C}"/>
    <cellStyle name="Percent 9 4 2 2 3 2" xfId="40859" xr:uid="{7C9CEC44-1E94-418C-9718-117CCB41F997}"/>
    <cellStyle name="Percent 9 4 2 2 4" xfId="40860" xr:uid="{A81A0C2C-A3CA-489C-8C70-50E00233BB96}"/>
    <cellStyle name="Percent 9 4 2 2 5" xfId="40855" xr:uid="{1DEC52DF-1101-4CA2-B2C4-51FDCDF96288}"/>
    <cellStyle name="Percent 9 4 2 3" xfId="14057" xr:uid="{79412780-20D6-49C8-9EA5-CDCF37AFAE30}"/>
    <cellStyle name="Percent 9 4 2 3 2" xfId="40862" xr:uid="{3A2A2F85-C2B2-4C14-8A7E-0F7C727E67DD}"/>
    <cellStyle name="Percent 9 4 2 3 2 2" xfId="40863" xr:uid="{8236FA72-A135-4058-9E09-082B0D89A95F}"/>
    <cellStyle name="Percent 9 4 2 3 3" xfId="40864" xr:uid="{4B31BA9C-FB49-47E6-99C6-3F4BB40C28BB}"/>
    <cellStyle name="Percent 9 4 2 3 3 2" xfId="40865" xr:uid="{882B1A11-5B1C-47CE-A02D-DC39BD66CB26}"/>
    <cellStyle name="Percent 9 4 2 3 4" xfId="40866" xr:uid="{E10F0F11-3ED0-47E1-A598-CDED4DADE4A9}"/>
    <cellStyle name="Percent 9 4 2 3 5" xfId="40861" xr:uid="{F31D8487-CCE3-4D4B-BE23-7DCA2F8D8293}"/>
    <cellStyle name="Percent 9 4 2 4" xfId="14058" xr:uid="{294900A2-6E66-4781-A32C-4CC10881805A}"/>
    <cellStyle name="Percent 9 4 2 4 2" xfId="40868" xr:uid="{65C07084-CFAA-4E21-B556-01573CD16DD8}"/>
    <cellStyle name="Percent 9 4 2 4 2 2" xfId="40869" xr:uid="{56CB4903-3510-411C-A571-6C60CF7BCC2A}"/>
    <cellStyle name="Percent 9 4 2 4 3" xfId="40870" xr:uid="{FD4E2AFF-B6B9-49F9-BC53-772124AEA8D4}"/>
    <cellStyle name="Percent 9 4 2 4 3 2" xfId="40871" xr:uid="{1F222EAE-1048-494F-9031-1DF844C33909}"/>
    <cellStyle name="Percent 9 4 2 4 4" xfId="40872" xr:uid="{8D5DF673-1539-49D1-B770-5D4371116188}"/>
    <cellStyle name="Percent 9 4 2 4 4 2" xfId="40873" xr:uid="{6D1B7242-784C-4E87-A3AB-7CB4881F3BED}"/>
    <cellStyle name="Percent 9 4 2 4 5" xfId="40874" xr:uid="{8A5C481C-139A-4DC5-945A-0A2BDF3902DD}"/>
    <cellStyle name="Percent 9 4 2 4 6" xfId="40867" xr:uid="{F1204FE8-C018-4D98-9095-9CDB760A9DA2}"/>
    <cellStyle name="Percent 9 4 2 5" xfId="14059" xr:uid="{02988C4B-383A-4F67-B3F8-262D5AD026F0}"/>
    <cellStyle name="Percent 9 4 2 5 2" xfId="40876" xr:uid="{C764ABF1-317C-4E54-8B5F-7C2AB831A071}"/>
    <cellStyle name="Percent 9 4 2 5 2 2" xfId="40877" xr:uid="{29BA4F42-E958-4117-8C40-4AFDE4F42090}"/>
    <cellStyle name="Percent 9 4 2 5 3" xfId="40878" xr:uid="{2D9B409C-10DC-4658-A917-D60F9238E269}"/>
    <cellStyle name="Percent 9 4 2 5 3 2" xfId="40879" xr:uid="{6B4DDB9C-674F-4217-A56D-72C81C5F85E4}"/>
    <cellStyle name="Percent 9 4 2 5 4" xfId="40880" xr:uid="{09C4AC07-E532-4931-8375-9EA21794D669}"/>
    <cellStyle name="Percent 9 4 2 5 5" xfId="40875" xr:uid="{E0D30A2D-9952-40D1-A2FA-5226A5DACE58}"/>
    <cellStyle name="Percent 9 4 2 6" xfId="16763" xr:uid="{8A591021-5CFC-4135-951F-7131577D8991}"/>
    <cellStyle name="Percent 9 4 2 6 2" xfId="40882" xr:uid="{BCB48E95-B602-4483-8EDA-C387ADE31C1B}"/>
    <cellStyle name="Percent 9 4 2 6 3" xfId="40881" xr:uid="{1887452A-3FD3-4402-8065-EC9C5FEC9A52}"/>
    <cellStyle name="Percent 9 4 2 7" xfId="19107" xr:uid="{CB19F556-248D-4BA4-A76B-D575D42D7EA3}"/>
    <cellStyle name="Percent 9 4 2 7 2" xfId="40884" xr:uid="{7A49B938-1F2C-45A1-8968-BA01934AA1D3}"/>
    <cellStyle name="Percent 9 4 2 7 3" xfId="40883" xr:uid="{D50F9D24-834E-4D86-A94E-E87D396D44EA}"/>
    <cellStyle name="Percent 9 4 2 8" xfId="12132" xr:uid="{3B304D34-F373-40B4-9783-03A094B0EE3D}"/>
    <cellStyle name="Percent 9 4 2 8 2" xfId="40886" xr:uid="{987C24DE-7FE4-45C1-B6D9-EE8DAE8128E7}"/>
    <cellStyle name="Percent 9 4 2 8 3" xfId="40885" xr:uid="{5CDFDE43-EA3B-4EBA-8229-ED10366F3822}"/>
    <cellStyle name="Percent 9 4 2 9" xfId="40887" xr:uid="{0F91F4BD-D8A4-4595-83EE-5E4EE883D401}"/>
    <cellStyle name="Percent 9 4 3" xfId="9557" xr:uid="{C724556A-15BC-40A2-A545-7274D12038CD}"/>
    <cellStyle name="Percent 9 4 3 2" xfId="17785" xr:uid="{7FDAD57B-EFCF-4235-94C4-96455CEB2F5B}"/>
    <cellStyle name="Percent 9 4 3 2 2" xfId="40890" xr:uid="{F8DF3B8F-1ED4-44E6-88E8-F8CEC964ADF8}"/>
    <cellStyle name="Percent 9 4 3 2 3" xfId="40889" xr:uid="{5FF33678-6C77-45F9-ABB2-B783F652444E}"/>
    <cellStyle name="Percent 9 4 3 3" xfId="19154" xr:uid="{B3A8FA89-E3D6-4D87-B838-7664308D4D93}"/>
    <cellStyle name="Percent 9 4 3 3 2" xfId="40892" xr:uid="{704F0D4B-C3B8-49DF-B229-C1D22E7FE20E}"/>
    <cellStyle name="Percent 9 4 3 3 3" xfId="40891" xr:uid="{C6BF8405-8BFC-4390-9D49-860FF3280233}"/>
    <cellStyle name="Percent 9 4 3 4" xfId="12133" xr:uid="{0F715A90-6B45-4E20-9ACD-CAB702FA09F0}"/>
    <cellStyle name="Percent 9 4 3 4 2" xfId="40893" xr:uid="{F39C6919-3522-44B0-80CA-465DD54A64D2}"/>
    <cellStyle name="Percent 9 4 3 5" xfId="40894" xr:uid="{C22B88D7-F726-4CBA-AC66-57DFC6ECCFA1}"/>
    <cellStyle name="Percent 9 4 3 6" xfId="40888" xr:uid="{E4D5CBCD-3DBA-4009-8E6B-C35CAEB7059B}"/>
    <cellStyle name="Percent 9 4 4" xfId="14060" xr:uid="{FA6A42FC-B0EA-466C-AE3C-5CBC6DFA80D9}"/>
    <cellStyle name="Percent 9 4 4 2" xfId="40896" xr:uid="{4356776C-3BAD-4E7C-AB84-8ADD63821F81}"/>
    <cellStyle name="Percent 9 4 4 2 2" xfId="40897" xr:uid="{7BE4AFD2-7524-4CFD-9193-53AECB5AE7E8}"/>
    <cellStyle name="Percent 9 4 4 3" xfId="40898" xr:uid="{490F6C63-00A9-4A4A-B425-A30DD8010ACC}"/>
    <cellStyle name="Percent 9 4 4 3 2" xfId="40899" xr:uid="{A3631042-A59E-4C3F-92A1-469C15D946D3}"/>
    <cellStyle name="Percent 9 4 4 4" xfId="40900" xr:uid="{DE80D9B2-62C7-44CC-93B4-4331DA273EFF}"/>
    <cellStyle name="Percent 9 4 4 5" xfId="40895" xr:uid="{2EA343D6-5148-461F-9CA7-167F1FF0A063}"/>
    <cellStyle name="Percent 9 4 5" xfId="14061" xr:uid="{8C95CC71-3A2C-43CD-8885-D5413D50BABD}"/>
    <cellStyle name="Percent 9 4 5 2" xfId="40902" xr:uid="{9DC64C62-646C-468C-A6CC-BEB12017E2A3}"/>
    <cellStyle name="Percent 9 4 5 2 2" xfId="40903" xr:uid="{76AA71E5-853F-4CAF-A635-F99120F641FA}"/>
    <cellStyle name="Percent 9 4 5 3" xfId="40904" xr:uid="{05555ED3-3A8B-4724-AA9E-9146F1E5269C}"/>
    <cellStyle name="Percent 9 4 5 3 2" xfId="40905" xr:uid="{06949208-BFB0-4013-9249-4B17199846D3}"/>
    <cellStyle name="Percent 9 4 5 4" xfId="40906" xr:uid="{F67B75DB-7474-4624-8AFB-AA2D916E6692}"/>
    <cellStyle name="Percent 9 4 5 5" xfId="40901" xr:uid="{F5143E0E-CD8B-438A-AC68-BAE5778BF854}"/>
    <cellStyle name="Percent 9 4 6" xfId="14062" xr:uid="{0188D993-42BB-4E60-8C84-6A7D89FD3EFA}"/>
    <cellStyle name="Percent 9 4 6 2" xfId="40908" xr:uid="{D05F2671-A1CC-486E-942F-BEC6275F9AAB}"/>
    <cellStyle name="Percent 9 4 6 2 2" xfId="40909" xr:uid="{9AA68D85-67D0-4613-A518-016D5B6B5843}"/>
    <cellStyle name="Percent 9 4 6 3" xfId="40910" xr:uid="{A8A526DE-392E-460B-B169-851B43C50D7C}"/>
    <cellStyle name="Percent 9 4 6 3 2" xfId="40911" xr:uid="{8820604F-0422-4308-8AFF-A26EF0ED72B4}"/>
    <cellStyle name="Percent 9 4 6 4" xfId="40912" xr:uid="{83FC1247-19BF-443E-9CA2-712D223230FC}"/>
    <cellStyle name="Percent 9 4 6 4 2" xfId="40913" xr:uid="{A8EF0E34-1DD5-4C55-BAF8-2270C6FF0D56}"/>
    <cellStyle name="Percent 9 4 6 5" xfId="40914" xr:uid="{4B2564A7-98A4-4410-9549-084412E57E05}"/>
    <cellStyle name="Percent 9 4 6 6" xfId="40907" xr:uid="{79D398E0-A742-495E-8AA7-3A7DEE5F89DA}"/>
    <cellStyle name="Percent 9 4 7" xfId="14063" xr:uid="{AFEE8FD4-B115-4AF6-AABC-5651F3748697}"/>
    <cellStyle name="Percent 9 4 7 2" xfId="40916" xr:uid="{BD4D5139-9DED-49FD-BD3D-44F211CF9BF7}"/>
    <cellStyle name="Percent 9 4 7 2 2" xfId="40917" xr:uid="{73AD8D1F-BEFE-4617-A923-08116A31FCA4}"/>
    <cellStyle name="Percent 9 4 7 3" xfId="40918" xr:uid="{01507A36-0404-4DAE-8CC5-B0CD623395CE}"/>
    <cellStyle name="Percent 9 4 7 3 2" xfId="40919" xr:uid="{1F7F83DF-37C7-49B7-BCED-FA1ABC3B2D7C}"/>
    <cellStyle name="Percent 9 4 7 4" xfId="40920" xr:uid="{533843A2-68C0-4F58-8E40-B053EB622DF9}"/>
    <cellStyle name="Percent 9 4 7 5" xfId="40915" xr:uid="{D33097B5-5A65-467F-A5FC-525AC264286B}"/>
    <cellStyle name="Percent 9 4 8" xfId="15225" xr:uid="{D31FA0AA-E34E-40BE-B038-AEC964BED742}"/>
    <cellStyle name="Percent 9 4 8 2" xfId="40922" xr:uid="{ACB72D18-CD97-44A7-B893-EAF2B04C6CE7}"/>
    <cellStyle name="Percent 9 4 8 3" xfId="40921" xr:uid="{53249083-A1F8-4F0B-9B6A-635B15D0D99E}"/>
    <cellStyle name="Percent 9 4 9" xfId="15999" xr:uid="{836D09AB-0E62-4A48-BD19-E02C3BB90C63}"/>
    <cellStyle name="Percent 9 4 9 2" xfId="40924" xr:uid="{3768737A-2F5A-4DB9-BB02-B9B10F3F3477}"/>
    <cellStyle name="Percent 9 4 9 3" xfId="40923" xr:uid="{DE34F5FA-7552-4C3A-9E96-ADBA946F09B2}"/>
    <cellStyle name="Percent 9 5" xfId="1846" xr:uid="{57C116B8-48A8-4496-BE56-519C52E6D443}"/>
    <cellStyle name="Percent 9 5 10" xfId="19426" xr:uid="{6142187E-23B7-482D-8034-2206EE2447CB}"/>
    <cellStyle name="Percent 9 5 10 2" xfId="40927" xr:uid="{0A6C00A8-1C93-406C-BBB9-9E0C5CBF8E3A}"/>
    <cellStyle name="Percent 9 5 10 3" xfId="40926" xr:uid="{1D7AD515-3452-48A3-AC76-E1FE4EFFCD98}"/>
    <cellStyle name="Percent 9 5 11" xfId="12134" xr:uid="{2FC40A82-6689-4DFC-91ED-79DE9D672CE5}"/>
    <cellStyle name="Percent 9 5 11 2" xfId="40928" xr:uid="{5ECB0C2C-6903-4A4F-B791-C9E9904F77A3}"/>
    <cellStyle name="Percent 9 5 12" xfId="7057" xr:uid="{8DBEED0A-4C3D-4E4B-94DB-47E8CE5F1F98}"/>
    <cellStyle name="Percent 9 5 12 2" xfId="40929" xr:uid="{0813E0B3-53AD-4CD7-A5F1-CA4414CFC34D}"/>
    <cellStyle name="Percent 9 5 13" xfId="40925" xr:uid="{3F616F9D-F726-4083-88B0-62944C6A4170}"/>
    <cellStyle name="Percent 9 5 2" xfId="2966" xr:uid="{7C9E73B9-F193-4B61-9007-C63925DC1C43}"/>
    <cellStyle name="Percent 9 5 2 10" xfId="40931" xr:uid="{6566B8FD-7045-4FAE-9CB4-44926E8BBA41}"/>
    <cellStyle name="Percent 9 5 2 11" xfId="40930" xr:uid="{56727657-8BE2-4F25-90D0-942A9C111C1D}"/>
    <cellStyle name="Percent 9 5 2 2" xfId="14064" xr:uid="{910ED869-B8C2-4206-BDBA-6336A70E5AA9}"/>
    <cellStyle name="Percent 9 5 2 2 2" xfId="40933" xr:uid="{81F025B8-F56B-4EFC-9E1B-ADDDAD496455}"/>
    <cellStyle name="Percent 9 5 2 2 2 2" xfId="40934" xr:uid="{EC3FECB9-A3D1-4427-AD97-5F914C7A70D7}"/>
    <cellStyle name="Percent 9 5 2 2 3" xfId="40935" xr:uid="{7C260803-8DEE-4A10-B9E6-7F46C36F7BC4}"/>
    <cellStyle name="Percent 9 5 2 2 3 2" xfId="40936" xr:uid="{B2A5A2DC-3FAF-4E52-BD6B-31050FC11DF0}"/>
    <cellStyle name="Percent 9 5 2 2 4" xfId="40937" xr:uid="{4136A2F9-EA4C-4F77-8952-E374251D38EB}"/>
    <cellStyle name="Percent 9 5 2 2 5" xfId="40932" xr:uid="{26A1DF33-65B5-4021-ADD3-E1A1645AE5A5}"/>
    <cellStyle name="Percent 9 5 2 3" xfId="14065" xr:uid="{92637AD4-0740-4D1A-95E0-FC920F67386A}"/>
    <cellStyle name="Percent 9 5 2 3 2" xfId="40939" xr:uid="{8D4BB31A-CBC9-4B8A-929D-A566FF1741D8}"/>
    <cellStyle name="Percent 9 5 2 3 2 2" xfId="40940" xr:uid="{A812B93E-0059-44C3-BCB3-B8914030144A}"/>
    <cellStyle name="Percent 9 5 2 3 3" xfId="40941" xr:uid="{9950584D-1725-4663-9260-81572E546C7B}"/>
    <cellStyle name="Percent 9 5 2 3 3 2" xfId="40942" xr:uid="{0DB2FABA-50EE-41FD-9E68-803D46211E37}"/>
    <cellStyle name="Percent 9 5 2 3 4" xfId="40943" xr:uid="{98A9FC09-E25F-4045-8D6B-62FFBA74EB9C}"/>
    <cellStyle name="Percent 9 5 2 3 5" xfId="40938" xr:uid="{74D8BFB2-474C-4E32-B41F-6A1E7E337BC4}"/>
    <cellStyle name="Percent 9 5 2 4" xfId="14066" xr:uid="{56901336-AAA2-4CA0-A733-947BB0698A85}"/>
    <cellStyle name="Percent 9 5 2 4 2" xfId="40945" xr:uid="{1A3774A2-783C-48A5-AC6A-631585667455}"/>
    <cellStyle name="Percent 9 5 2 4 2 2" xfId="40946" xr:uid="{5C9F17D8-388C-4E1B-BB16-9F0F69F86645}"/>
    <cellStyle name="Percent 9 5 2 4 3" xfId="40947" xr:uid="{D9D25743-276A-482E-9852-F1F06C59BA84}"/>
    <cellStyle name="Percent 9 5 2 4 3 2" xfId="40948" xr:uid="{3102FC6D-22E5-4D9D-BEF0-7CA07EB1CD64}"/>
    <cellStyle name="Percent 9 5 2 4 4" xfId="40949" xr:uid="{DBD2CB48-8DBE-4BEE-8D96-DE2A73242949}"/>
    <cellStyle name="Percent 9 5 2 4 4 2" xfId="40950" xr:uid="{BFC54AAA-0CF8-458E-85C9-A45BDA41034B}"/>
    <cellStyle name="Percent 9 5 2 4 5" xfId="40951" xr:uid="{6970AA91-8318-4296-A1FB-2A8A0CF67CD9}"/>
    <cellStyle name="Percent 9 5 2 4 6" xfId="40944" xr:uid="{5CE27753-E39A-4346-B20A-1C9D92371230}"/>
    <cellStyle name="Percent 9 5 2 5" xfId="14067" xr:uid="{E9A04BE1-465F-4A61-9B2C-35ED7325B97B}"/>
    <cellStyle name="Percent 9 5 2 5 2" xfId="40953" xr:uid="{A7012AA9-FC69-43A6-BC08-6FB74C8E58E3}"/>
    <cellStyle name="Percent 9 5 2 5 2 2" xfId="40954" xr:uid="{6D7702D2-EFD9-48E3-8126-3E46FC1203EE}"/>
    <cellStyle name="Percent 9 5 2 5 3" xfId="40955" xr:uid="{CC3335E9-EFF9-4033-835C-E7579C7244E9}"/>
    <cellStyle name="Percent 9 5 2 5 3 2" xfId="40956" xr:uid="{1E26E2AE-7DE8-42EB-8D6A-A08C845F0ADC}"/>
    <cellStyle name="Percent 9 5 2 5 4" xfId="40957" xr:uid="{76229B5E-F3FD-439E-80BF-97C5C69A00DE}"/>
    <cellStyle name="Percent 9 5 2 5 5" xfId="40952" xr:uid="{D3109E61-41C2-4D27-A5D0-C338466D4C24}"/>
    <cellStyle name="Percent 9 5 2 6" xfId="16764" xr:uid="{AAC62451-8775-46F1-BE69-A87847D8F0B9}"/>
    <cellStyle name="Percent 9 5 2 6 2" xfId="40959" xr:uid="{CD42713A-7AD8-467E-BB83-75EECCD9AA22}"/>
    <cellStyle name="Percent 9 5 2 6 3" xfId="40958" xr:uid="{CA1B124F-7278-41E3-95B8-B288BB7BDA58}"/>
    <cellStyle name="Percent 9 5 2 7" xfId="19052" xr:uid="{6D2924AB-6D92-48D8-83AF-F2CEAA5652E3}"/>
    <cellStyle name="Percent 9 5 2 7 2" xfId="40961" xr:uid="{2B6BB8F2-72F6-4DA9-A6DB-0B3BF14D8639}"/>
    <cellStyle name="Percent 9 5 2 7 3" xfId="40960" xr:uid="{F0505E63-1719-4066-B403-A0C026CD8928}"/>
    <cellStyle name="Percent 9 5 2 8" xfId="12135" xr:uid="{EFC4793C-E804-4F7E-8A97-35A19C7B089A}"/>
    <cellStyle name="Percent 9 5 2 8 2" xfId="40963" xr:uid="{847CB5BE-9D28-4EAD-B4D1-E3D8C2BF7DC3}"/>
    <cellStyle name="Percent 9 5 2 8 3" xfId="40962" xr:uid="{88906BF4-26B1-4D4A-9713-82E6E7E44FD0}"/>
    <cellStyle name="Percent 9 5 2 9" xfId="40964" xr:uid="{E8DDD512-B32E-422B-A9DF-C95D255BF3D6}"/>
    <cellStyle name="Percent 9 5 3" xfId="9558" xr:uid="{6EBDB08B-C851-42AA-ADC7-0B6BA782AECF}"/>
    <cellStyle name="Percent 9 5 3 2" xfId="17786" xr:uid="{E06CDA22-0741-453E-9BCD-6FB1F00F115F}"/>
    <cellStyle name="Percent 9 5 3 2 2" xfId="40967" xr:uid="{6445B003-B745-4D32-B3D2-431DE15BCCBB}"/>
    <cellStyle name="Percent 9 5 3 2 3" xfId="40966" xr:uid="{D51E5111-7F1C-4AA9-8E7E-9BABAFB7F411}"/>
    <cellStyle name="Percent 9 5 3 3" xfId="15482" xr:uid="{187556AC-755E-47E5-9D62-13F187F38976}"/>
    <cellStyle name="Percent 9 5 3 3 2" xfId="40969" xr:uid="{45320799-A657-44F6-9A6B-81E7B06832CC}"/>
    <cellStyle name="Percent 9 5 3 3 3" xfId="40968" xr:uid="{6FF590C9-58D2-4BF7-9C55-0E45D0E29D5E}"/>
    <cellStyle name="Percent 9 5 3 4" xfId="12136" xr:uid="{93E4E31D-1B28-446E-A68F-B3F3A9BC7607}"/>
    <cellStyle name="Percent 9 5 3 4 2" xfId="40970" xr:uid="{2788F4D9-C02B-4087-AB81-2BCC4BDF3662}"/>
    <cellStyle name="Percent 9 5 3 5" xfId="40971" xr:uid="{AC04E194-A0B9-4AF0-8496-2AF22CC6C596}"/>
    <cellStyle name="Percent 9 5 3 6" xfId="40965" xr:uid="{A5CCAC7D-CDBF-4392-9991-BB063F8572AB}"/>
    <cellStyle name="Percent 9 5 4" xfId="14068" xr:uid="{6F9EC14C-A6AA-467B-8F9E-E7A9CE5BA063}"/>
    <cellStyle name="Percent 9 5 4 2" xfId="40973" xr:uid="{9491E28C-D511-4D04-B2D9-7E3F5ECE8D91}"/>
    <cellStyle name="Percent 9 5 4 2 2" xfId="40974" xr:uid="{0C7958DB-1D05-4CA4-A422-444F4AB10448}"/>
    <cellStyle name="Percent 9 5 4 3" xfId="40975" xr:uid="{5944DFFD-89A9-4C68-879F-F37749315F46}"/>
    <cellStyle name="Percent 9 5 4 3 2" xfId="40976" xr:uid="{41BC3238-49FE-44C1-8E8F-7347E39A6DC7}"/>
    <cellStyle name="Percent 9 5 4 4" xfId="40977" xr:uid="{B8D9AC79-90F3-4833-A0B7-BC4ACC301BD6}"/>
    <cellStyle name="Percent 9 5 4 5" xfId="40972" xr:uid="{951A7A37-7109-4EEA-80B1-59038264FC44}"/>
    <cellStyle name="Percent 9 5 5" xfId="14069" xr:uid="{4F0CDDC8-D513-4345-A13D-1C65FA08DE1F}"/>
    <cellStyle name="Percent 9 5 5 2" xfId="40979" xr:uid="{09A9AC05-3D7F-49CF-8DCE-452FB7ED0189}"/>
    <cellStyle name="Percent 9 5 5 2 2" xfId="40980" xr:uid="{3A251FD8-6BCF-496B-9A86-37DE8033744D}"/>
    <cellStyle name="Percent 9 5 5 3" xfId="40981" xr:uid="{1C322265-4365-4C26-9D76-3FFF588DBFDB}"/>
    <cellStyle name="Percent 9 5 5 3 2" xfId="40982" xr:uid="{FBC8A5B7-8122-421A-9722-5E9ACDD46754}"/>
    <cellStyle name="Percent 9 5 5 4" xfId="40983" xr:uid="{B4EA6B24-0F42-4DAB-A51D-3806E29296B6}"/>
    <cellStyle name="Percent 9 5 5 5" xfId="40978" xr:uid="{705A48AA-DCB3-49FB-822F-C1E24104B2FE}"/>
    <cellStyle name="Percent 9 5 6" xfId="14070" xr:uid="{507D39EC-69BA-4515-8F3A-29F079ED80F7}"/>
    <cellStyle name="Percent 9 5 6 2" xfId="40985" xr:uid="{6F747336-5FBF-4202-9F47-37C9A489E859}"/>
    <cellStyle name="Percent 9 5 6 2 2" xfId="40986" xr:uid="{A499D90E-C461-4442-B61E-5D765FD6317F}"/>
    <cellStyle name="Percent 9 5 6 3" xfId="40987" xr:uid="{001B1F54-0811-4D30-8C07-B82F46E4C2AB}"/>
    <cellStyle name="Percent 9 5 6 3 2" xfId="40988" xr:uid="{7BE93F60-3F69-44E7-8790-7A9043DC8D7B}"/>
    <cellStyle name="Percent 9 5 6 4" xfId="40989" xr:uid="{F1EED2F7-B3CE-477F-B5A7-2FD5C93EBEBB}"/>
    <cellStyle name="Percent 9 5 6 4 2" xfId="40990" xr:uid="{2A1BDD80-B311-49D2-83E8-67D846626A01}"/>
    <cellStyle name="Percent 9 5 6 5" xfId="40991" xr:uid="{5E97DE28-C23A-4643-9F85-FB0E7DEFE5D0}"/>
    <cellStyle name="Percent 9 5 6 6" xfId="40984" xr:uid="{0C67936D-1A09-4819-828E-1D1D67DFE3EF}"/>
    <cellStyle name="Percent 9 5 7" xfId="14071" xr:uid="{DB7546B9-490C-4208-AAE8-24ACA4C808A7}"/>
    <cellStyle name="Percent 9 5 7 2" xfId="40993" xr:uid="{5CECEAF9-FCDD-4BF6-A301-F6F9C04D1A0B}"/>
    <cellStyle name="Percent 9 5 7 2 2" xfId="40994" xr:uid="{4EACBD69-AC7A-4C25-8024-A77B74C0DC4F}"/>
    <cellStyle name="Percent 9 5 7 3" xfId="40995" xr:uid="{3EB85D31-5078-4CA1-A26F-A38DF6EFFDCF}"/>
    <cellStyle name="Percent 9 5 7 3 2" xfId="40996" xr:uid="{DA538724-10D4-42DC-A625-11D2ABFA3985}"/>
    <cellStyle name="Percent 9 5 7 4" xfId="40997" xr:uid="{41943207-2512-44D4-AC61-D217FF2364F4}"/>
    <cellStyle name="Percent 9 5 7 5" xfId="40992" xr:uid="{97B91B9E-C678-405A-A6AD-231131AEC0F5}"/>
    <cellStyle name="Percent 9 5 8" xfId="15226" xr:uid="{A6950656-6003-40F8-B050-646F3A5664FD}"/>
    <cellStyle name="Percent 9 5 8 2" xfId="40999" xr:uid="{BA49212F-4E07-4A4C-9352-9FDD594E40E2}"/>
    <cellStyle name="Percent 9 5 8 3" xfId="40998" xr:uid="{AB2FA73A-820D-450D-9C24-CEC551F49F2A}"/>
    <cellStyle name="Percent 9 5 9" xfId="16000" xr:uid="{3EE198D8-92CF-4B84-A64F-AD4F56A38E75}"/>
    <cellStyle name="Percent 9 5 9 2" xfId="41001" xr:uid="{320D5F73-EA72-4D0D-B818-82EA0DD52A69}"/>
    <cellStyle name="Percent 9 5 9 3" xfId="41000" xr:uid="{B2D3A6D2-58B0-44DA-9EB9-C7565BBECB7B}"/>
    <cellStyle name="Percent 9 6" xfId="1847" xr:uid="{B15D26BB-7FB8-4812-BF3D-31083D4BE70B}"/>
    <cellStyle name="Percent 9 6 10" xfId="16631" xr:uid="{B6F97119-9CAC-46B7-A90F-72C79239754E}"/>
    <cellStyle name="Percent 9 6 10 2" xfId="41004" xr:uid="{59A40080-5F41-47BA-80D7-951A88A9143E}"/>
    <cellStyle name="Percent 9 6 10 3" xfId="41003" xr:uid="{EB8AE07D-0628-470E-9632-C62FE3B66150}"/>
    <cellStyle name="Percent 9 6 11" xfId="12137" xr:uid="{2A9F73F9-1FCA-4A21-99C1-D4477C1CCC66}"/>
    <cellStyle name="Percent 9 6 11 2" xfId="41005" xr:uid="{DF23E764-F8C6-4322-8D00-A57E1B5E25EF}"/>
    <cellStyle name="Percent 9 6 12" xfId="7058" xr:uid="{884D492F-6210-479D-AEF2-F2075A755248}"/>
    <cellStyle name="Percent 9 6 12 2" xfId="41006" xr:uid="{2C5EA52B-A914-4563-A2D7-0D1576D644F7}"/>
    <cellStyle name="Percent 9 6 13" xfId="41002" xr:uid="{60C9CEA5-1DCC-474C-9554-35F11B48498B}"/>
    <cellStyle name="Percent 9 6 2" xfId="2967" xr:uid="{18038554-ACD1-4A2E-BCF5-480124C5E1E7}"/>
    <cellStyle name="Percent 9 6 2 10" xfId="41008" xr:uid="{10B0D918-6A4E-45A9-9389-FCDFF27755CA}"/>
    <cellStyle name="Percent 9 6 2 11" xfId="41007" xr:uid="{23E9FC94-6BDB-4291-B223-A0E7D74C1626}"/>
    <cellStyle name="Percent 9 6 2 2" xfId="14072" xr:uid="{B16BDE28-AAB2-41CC-A59C-84F82905ED4B}"/>
    <cellStyle name="Percent 9 6 2 2 2" xfId="41010" xr:uid="{C7B81D20-8B4B-4E98-9E2C-67A1FCF7C41D}"/>
    <cellStyle name="Percent 9 6 2 2 2 2" xfId="41011" xr:uid="{D24E46E5-60B1-4755-849A-3BAB44537C27}"/>
    <cellStyle name="Percent 9 6 2 2 3" xfId="41012" xr:uid="{E1AC192B-D869-45F1-89E6-6BD7C41DC156}"/>
    <cellStyle name="Percent 9 6 2 2 3 2" xfId="41013" xr:uid="{F2B12AFB-EEAB-4874-8FDD-C3C1D32AC9FA}"/>
    <cellStyle name="Percent 9 6 2 2 4" xfId="41014" xr:uid="{5F585580-BD33-4F42-96A8-47780866D213}"/>
    <cellStyle name="Percent 9 6 2 2 5" xfId="41009" xr:uid="{8C42DF6D-70D9-4133-B696-6E4C6D45CAFA}"/>
    <cellStyle name="Percent 9 6 2 3" xfId="14073" xr:uid="{3EE604DA-5D49-405F-B2D1-B2EFA74CCE1C}"/>
    <cellStyle name="Percent 9 6 2 3 2" xfId="41016" xr:uid="{4834F83B-1349-45AC-9BB4-F460A2F9D9AE}"/>
    <cellStyle name="Percent 9 6 2 3 2 2" xfId="41017" xr:uid="{BBA6B565-6FC5-43CC-B7DF-2A9F188E99FC}"/>
    <cellStyle name="Percent 9 6 2 3 3" xfId="41018" xr:uid="{8AB6B095-416B-4C1A-B8FC-6E4FC4C3002B}"/>
    <cellStyle name="Percent 9 6 2 3 3 2" xfId="41019" xr:uid="{98C42105-8214-448B-8618-55AEF288B31F}"/>
    <cellStyle name="Percent 9 6 2 3 4" xfId="41020" xr:uid="{212321CD-F3CA-4135-8D10-5B379087E8F0}"/>
    <cellStyle name="Percent 9 6 2 3 5" xfId="41015" xr:uid="{F87626D7-138B-4D31-94B4-CD420CC55C98}"/>
    <cellStyle name="Percent 9 6 2 4" xfId="14074" xr:uid="{7FDF2900-2FDA-4032-BF51-A2D0124F126D}"/>
    <cellStyle name="Percent 9 6 2 4 2" xfId="41022" xr:uid="{020D26B4-EFAD-4B7C-B26F-1C2F2FD66B6E}"/>
    <cellStyle name="Percent 9 6 2 4 2 2" xfId="41023" xr:uid="{41A42F59-1608-48CE-A0C4-D45C12F9B547}"/>
    <cellStyle name="Percent 9 6 2 4 3" xfId="41024" xr:uid="{83926BF0-2E9B-4961-8B70-226CBC7316D6}"/>
    <cellStyle name="Percent 9 6 2 4 3 2" xfId="41025" xr:uid="{7F3EA5FF-9229-49BD-992D-66ED4634E756}"/>
    <cellStyle name="Percent 9 6 2 4 4" xfId="41026" xr:uid="{72254CAA-C05A-4945-8F28-5CEA2F01EE00}"/>
    <cellStyle name="Percent 9 6 2 4 4 2" xfId="41027" xr:uid="{9736AD90-C538-4448-B7E1-D19009DA764B}"/>
    <cellStyle name="Percent 9 6 2 4 5" xfId="41028" xr:uid="{49E02DC4-A1DB-45A8-8A3E-7B888097E61C}"/>
    <cellStyle name="Percent 9 6 2 4 6" xfId="41021" xr:uid="{D96EC793-5A94-4E5A-86EC-EE1BC5B66190}"/>
    <cellStyle name="Percent 9 6 2 5" xfId="14075" xr:uid="{AE715157-1B7E-42C6-B774-51AFC04C5819}"/>
    <cellStyle name="Percent 9 6 2 5 2" xfId="41030" xr:uid="{B9FE12A9-B87F-4495-9C7F-50536D6973D3}"/>
    <cellStyle name="Percent 9 6 2 5 2 2" xfId="41031" xr:uid="{A06D0899-8D27-4627-9E53-5A736935332C}"/>
    <cellStyle name="Percent 9 6 2 5 3" xfId="41032" xr:uid="{E28F67E0-BD4A-4632-93D2-CB75A6D25800}"/>
    <cellStyle name="Percent 9 6 2 5 3 2" xfId="41033" xr:uid="{F5E6E9E8-1397-489D-94A5-A53162107EC4}"/>
    <cellStyle name="Percent 9 6 2 5 4" xfId="41034" xr:uid="{506BA292-E004-4095-86E0-311B1718F80F}"/>
    <cellStyle name="Percent 9 6 2 5 5" xfId="41029" xr:uid="{281328ED-1DF7-42A3-944E-C68AD0A216B3}"/>
    <cellStyle name="Percent 9 6 2 6" xfId="16765" xr:uid="{680EFD08-0F1D-4616-966A-049E29BE583A}"/>
    <cellStyle name="Percent 9 6 2 6 2" xfId="41036" xr:uid="{3A11B610-D8E4-4BFD-B7D9-15864D269298}"/>
    <cellStyle name="Percent 9 6 2 6 3" xfId="41035" xr:uid="{FC905453-A129-4149-A8FA-E6E44C0D9834}"/>
    <cellStyle name="Percent 9 6 2 7" xfId="19117" xr:uid="{C62D7370-2B15-424D-A77B-09013692E921}"/>
    <cellStyle name="Percent 9 6 2 7 2" xfId="41038" xr:uid="{3763CBD7-3643-4B9E-9F9F-F6EAFAEE8390}"/>
    <cellStyle name="Percent 9 6 2 7 3" xfId="41037" xr:uid="{773C08D5-4D86-4FA4-94AB-1731DAF63896}"/>
    <cellStyle name="Percent 9 6 2 8" xfId="12138" xr:uid="{8BF17E4F-82CB-4457-8709-B5521D87DBF8}"/>
    <cellStyle name="Percent 9 6 2 8 2" xfId="41040" xr:uid="{25E9CC1D-5242-4FCE-BC43-C896C83DBAF2}"/>
    <cellStyle name="Percent 9 6 2 8 3" xfId="41039" xr:uid="{12254166-274A-43E5-8AFC-B45AF24DFCE6}"/>
    <cellStyle name="Percent 9 6 2 9" xfId="41041" xr:uid="{8D138D8D-47AF-4924-BD57-B4F0C6973672}"/>
    <cellStyle name="Percent 9 6 3" xfId="9559" xr:uid="{4AA6BBDF-7E95-4D68-B9CA-BE373E389B76}"/>
    <cellStyle name="Percent 9 6 3 2" xfId="17787" xr:uid="{B1E60559-D0EB-4601-B378-A6D848007BD7}"/>
    <cellStyle name="Percent 9 6 3 2 2" xfId="41044" xr:uid="{730786BC-DC9D-469A-B0D0-1916979DFCBE}"/>
    <cellStyle name="Percent 9 6 3 2 3" xfId="41043" xr:uid="{A2789E3F-154E-4E1B-99F3-E51FF7FFC2FC}"/>
    <cellStyle name="Percent 9 6 3 3" xfId="19327" xr:uid="{FC58D3B8-EABE-4279-BE5D-754427EF54D5}"/>
    <cellStyle name="Percent 9 6 3 3 2" xfId="41046" xr:uid="{03469DC0-A32C-4E95-8F51-3B7767F1DBC8}"/>
    <cellStyle name="Percent 9 6 3 3 3" xfId="41045" xr:uid="{CCB152FB-8BAD-4794-B0DD-7995E40539E4}"/>
    <cellStyle name="Percent 9 6 3 4" xfId="12139" xr:uid="{C45DF904-0424-4A95-A62C-93B070E2E207}"/>
    <cellStyle name="Percent 9 6 3 4 2" xfId="41047" xr:uid="{450029C2-4741-46F1-8B82-288EBCC4E502}"/>
    <cellStyle name="Percent 9 6 3 5" xfId="41048" xr:uid="{952BF66E-EE02-4585-B5B3-76AF27A34C93}"/>
    <cellStyle name="Percent 9 6 3 6" xfId="41042" xr:uid="{C8454A29-4130-428F-B476-5C414D3FC89B}"/>
    <cellStyle name="Percent 9 6 4" xfId="14076" xr:uid="{5D2AF1AD-2A27-4244-A485-0F50C7EEFA0A}"/>
    <cellStyle name="Percent 9 6 4 2" xfId="41050" xr:uid="{55DE3DF8-FE0D-4F48-9162-5EA817153E0C}"/>
    <cellStyle name="Percent 9 6 4 2 2" xfId="41051" xr:uid="{EA28C6EB-7CEC-4678-8245-37CE2DFFAF91}"/>
    <cellStyle name="Percent 9 6 4 3" xfId="41052" xr:uid="{B0A19CDF-C976-45AD-A0A0-C23DAF6153CB}"/>
    <cellStyle name="Percent 9 6 4 3 2" xfId="41053" xr:uid="{3786E84F-CD9E-4C82-8257-BFFE2E665EEF}"/>
    <cellStyle name="Percent 9 6 4 4" xfId="41054" xr:uid="{BB412F56-CCD7-4BF3-BF89-069DBD5C535A}"/>
    <cellStyle name="Percent 9 6 4 5" xfId="41049" xr:uid="{8214EDB5-2D87-4A71-B3F1-B35E27256CAE}"/>
    <cellStyle name="Percent 9 6 5" xfId="14077" xr:uid="{B665B168-1282-4155-8E1E-F8322BB244D8}"/>
    <cellStyle name="Percent 9 6 5 2" xfId="41056" xr:uid="{9D47F593-EC3E-466D-8805-2AFAB6A547FA}"/>
    <cellStyle name="Percent 9 6 5 2 2" xfId="41057" xr:uid="{5C1F9CA2-7613-4991-94AF-718BC524DC45}"/>
    <cellStyle name="Percent 9 6 5 3" xfId="41058" xr:uid="{FB7B76C4-8975-4CA2-B35E-924DAD28608D}"/>
    <cellStyle name="Percent 9 6 5 3 2" xfId="41059" xr:uid="{5C023DCC-486A-4D10-91DE-18BE5DBC25BB}"/>
    <cellStyle name="Percent 9 6 5 4" xfId="41060" xr:uid="{8E304C3B-A239-49CE-BA43-0327094E1814}"/>
    <cellStyle name="Percent 9 6 5 5" xfId="41055" xr:uid="{1F944815-EDE6-4251-AD69-6CCB428628EE}"/>
    <cellStyle name="Percent 9 6 6" xfId="14078" xr:uid="{B641C996-82DB-4C21-9D6B-AFB50EA6CF01}"/>
    <cellStyle name="Percent 9 6 6 2" xfId="41062" xr:uid="{F37176F1-A21E-4B78-922B-B669070C93CB}"/>
    <cellStyle name="Percent 9 6 6 2 2" xfId="41063" xr:uid="{6BDADA8D-F27A-4618-BF41-093B3B7E076D}"/>
    <cellStyle name="Percent 9 6 6 3" xfId="41064" xr:uid="{6C4BE3F9-1B85-43CA-8B54-6F7C3AADE961}"/>
    <cellStyle name="Percent 9 6 6 3 2" xfId="41065" xr:uid="{DCC4DCB2-B5FB-4275-9761-D5C039A30408}"/>
    <cellStyle name="Percent 9 6 6 4" xfId="41066" xr:uid="{9537EAC2-B7C5-4B2C-844E-113A9C3AA009}"/>
    <cellStyle name="Percent 9 6 6 4 2" xfId="41067" xr:uid="{6DCB167A-EE6F-43A1-A858-B76116BB039F}"/>
    <cellStyle name="Percent 9 6 6 5" xfId="41068" xr:uid="{026596C1-C4D9-4DBE-9632-10EF359DDB70}"/>
    <cellStyle name="Percent 9 6 6 6" xfId="41061" xr:uid="{98E16A6B-8F0D-4ED7-9E9B-468168B982E7}"/>
    <cellStyle name="Percent 9 6 7" xfId="14079" xr:uid="{253FD90F-05A1-427B-8304-88B6F0793DA6}"/>
    <cellStyle name="Percent 9 6 7 2" xfId="41070" xr:uid="{95D8BE13-E586-4413-B7AD-F17F4D6F5448}"/>
    <cellStyle name="Percent 9 6 7 2 2" xfId="41071" xr:uid="{2856A86D-3930-484C-851C-71A510D4B161}"/>
    <cellStyle name="Percent 9 6 7 3" xfId="41072" xr:uid="{80155AD9-B1AE-4B1F-9876-331CD0BB397B}"/>
    <cellStyle name="Percent 9 6 7 3 2" xfId="41073" xr:uid="{E671AB1D-3BBA-4A95-86AC-65BF36D2182D}"/>
    <cellStyle name="Percent 9 6 7 4" xfId="41074" xr:uid="{BAEC5EB6-43A3-4C88-84DB-27363E8AA9E2}"/>
    <cellStyle name="Percent 9 6 7 5" xfId="41069" xr:uid="{53EF65E9-A256-454B-8917-E41E3FC87C7D}"/>
    <cellStyle name="Percent 9 6 8" xfId="15227" xr:uid="{D80F8A1B-B29E-4818-BE79-4BDABD846ED7}"/>
    <cellStyle name="Percent 9 6 8 2" xfId="41076" xr:uid="{15954F97-2D71-42D5-8DBF-743D42EF7FB1}"/>
    <cellStyle name="Percent 9 6 8 3" xfId="41075" xr:uid="{54F16535-A723-4BAB-8FE1-5B024A30D8EF}"/>
    <cellStyle name="Percent 9 6 9" xfId="16001" xr:uid="{301537EF-063C-4AED-8EA7-36A882EE7659}"/>
    <cellStyle name="Percent 9 6 9 2" xfId="41078" xr:uid="{02E5936B-9C34-452A-8C4E-34BFE773C2F9}"/>
    <cellStyle name="Percent 9 6 9 3" xfId="41077" xr:uid="{F590B8E0-0D15-4CDD-84EF-1B0EB4397B9C}"/>
    <cellStyle name="Percent 9 7" xfId="1848" xr:uid="{16870F14-1A38-47C2-9A69-9EFD7FBF5B49}"/>
    <cellStyle name="Percent 9 7 10" xfId="15228" xr:uid="{4C042064-92C4-44C8-BD45-A45DE6E7D9E1}"/>
    <cellStyle name="Percent 9 7 10 2" xfId="41081" xr:uid="{8ADDDD00-D1DB-4F33-A9C5-ED355343E2D5}"/>
    <cellStyle name="Percent 9 7 10 3" xfId="41080" xr:uid="{2B1B19C8-2AD3-4405-81F4-8ABAAD34AEC7}"/>
    <cellStyle name="Percent 9 7 11" xfId="16002" xr:uid="{A33774EB-221D-4106-B3A7-3B8B7AAB5731}"/>
    <cellStyle name="Percent 9 7 11 2" xfId="41083" xr:uid="{AD292014-281B-4015-B162-9E62FB543A42}"/>
    <cellStyle name="Percent 9 7 11 3" xfId="41082" xr:uid="{680A57E4-C470-400F-B93A-EC1133B1C1C4}"/>
    <cellStyle name="Percent 9 7 12" xfId="15437" xr:uid="{33B6BAA3-BB11-4115-A647-60E3A77A48AB}"/>
    <cellStyle name="Percent 9 7 12 2" xfId="41085" xr:uid="{50792A1D-78F2-48AE-8576-C25E5E896699}"/>
    <cellStyle name="Percent 9 7 12 3" xfId="41084" xr:uid="{C1B175FF-1E43-43D1-B72B-09C92DFFE75D}"/>
    <cellStyle name="Percent 9 7 13" xfId="12140" xr:uid="{5E85ADE6-EF06-4116-82EF-3AEC61BDE1DA}"/>
    <cellStyle name="Percent 9 7 13 2" xfId="41086" xr:uid="{AF377B29-4C72-48D4-8D02-58136F582E8A}"/>
    <cellStyle name="Percent 9 7 14" xfId="7059" xr:uid="{1412A72C-4F61-4967-9755-A5C2BDCB5E52}"/>
    <cellStyle name="Percent 9 7 14 2" xfId="41087" xr:uid="{AA53DA5F-C65E-402F-B5A1-EB301F764714}"/>
    <cellStyle name="Percent 9 7 15" xfId="41079" xr:uid="{58582750-79F9-4478-8B72-48CBED9A602A}"/>
    <cellStyle name="Percent 9 7 2" xfId="2968" xr:uid="{B2003F98-D681-4B39-BA2B-D88F39C43B92}"/>
    <cellStyle name="Percent 9 7 2 10" xfId="7060" xr:uid="{60650A1C-9378-45CB-B426-B61F103E0FFF}"/>
    <cellStyle name="Percent 9 7 2 10 2" xfId="41089" xr:uid="{6771954E-DC41-47CF-B65E-13DF8DCE33D0}"/>
    <cellStyle name="Percent 9 7 2 11" xfId="41090" xr:uid="{2F82936B-84D5-4982-B85D-FB5DC5A32048}"/>
    <cellStyle name="Percent 9 7 2 12" xfId="41088" xr:uid="{4FEB7BA3-185F-4BF4-B8AC-5A819519771A}"/>
    <cellStyle name="Percent 9 7 2 2" xfId="14080" xr:uid="{B4410156-02A6-40FA-B817-F581308FBB52}"/>
    <cellStyle name="Percent 9 7 2 2 2" xfId="41092" xr:uid="{47CB575B-A86F-422B-ABEF-1B2DFC6A405A}"/>
    <cellStyle name="Percent 9 7 2 2 2 2" xfId="41093" xr:uid="{A4E64F1C-68EF-4339-A4A6-10B1DD3A899F}"/>
    <cellStyle name="Percent 9 7 2 2 3" xfId="41094" xr:uid="{367C505D-D2D7-46D3-BE56-36280FF83496}"/>
    <cellStyle name="Percent 9 7 2 2 3 2" xfId="41095" xr:uid="{613D96EC-9C13-4CAF-B137-C81A3645B999}"/>
    <cellStyle name="Percent 9 7 2 2 4" xfId="41096" xr:uid="{32F00B2B-4A10-481B-A476-C189FFFD261E}"/>
    <cellStyle name="Percent 9 7 2 2 5" xfId="41097" xr:uid="{E011490A-B74D-4C60-8098-435B86588A7E}"/>
    <cellStyle name="Percent 9 7 2 2 6" xfId="41091" xr:uid="{D606F9A0-10D1-4738-ADC3-C1A9D5FB91E7}"/>
    <cellStyle name="Percent 9 7 2 3" xfId="14081" xr:uid="{8925583E-D9F2-47A8-A337-A0873B3BCDC2}"/>
    <cellStyle name="Percent 9 7 2 3 2" xfId="41099" xr:uid="{B32A68D9-2DC1-41A6-9473-655F5ED4DF2B}"/>
    <cellStyle name="Percent 9 7 2 3 2 2" xfId="41100" xr:uid="{0388BC1A-05AC-4C7C-A021-057FC99B56B3}"/>
    <cellStyle name="Percent 9 7 2 3 3" xfId="41101" xr:uid="{AA425013-FD3A-490D-A4C6-1ECF2A39ECCD}"/>
    <cellStyle name="Percent 9 7 2 3 3 2" xfId="41102" xr:uid="{25F7954C-EDA5-423B-8E8B-74F634A4858F}"/>
    <cellStyle name="Percent 9 7 2 3 4" xfId="41103" xr:uid="{BCAB0536-0C48-40C2-BA07-6551E9B39EB4}"/>
    <cellStyle name="Percent 9 7 2 3 5" xfId="41098" xr:uid="{95FB54C9-E743-43B2-9E03-FF10B0D1281A}"/>
    <cellStyle name="Percent 9 7 2 4" xfId="14082" xr:uid="{7E4FF8A5-C8D2-465E-BF22-1A50C8166CC5}"/>
    <cellStyle name="Percent 9 7 2 4 2" xfId="41105" xr:uid="{A5CF073C-764D-4CB3-AE29-2FD9D8990938}"/>
    <cellStyle name="Percent 9 7 2 4 2 2" xfId="41106" xr:uid="{A88C3835-88F5-46F2-9557-654E5A2F9C04}"/>
    <cellStyle name="Percent 9 7 2 4 3" xfId="41107" xr:uid="{2C086CCB-7311-4329-8B35-85607A65113E}"/>
    <cellStyle name="Percent 9 7 2 4 3 2" xfId="41108" xr:uid="{475AA1B2-0485-4761-B698-790511AC68DE}"/>
    <cellStyle name="Percent 9 7 2 4 4" xfId="41109" xr:uid="{B251972C-BC2B-49EC-B515-C24BE3038B27}"/>
    <cellStyle name="Percent 9 7 2 4 5" xfId="41104" xr:uid="{47DF4231-16F6-409D-9916-2043F3843886}"/>
    <cellStyle name="Percent 9 7 2 5" xfId="14083" xr:uid="{599F4B73-BA7A-47CC-BB73-0869CF989977}"/>
    <cellStyle name="Percent 9 7 2 5 2" xfId="41111" xr:uid="{8CAF8D22-4CD5-429E-8A35-9FD3B8A0E031}"/>
    <cellStyle name="Percent 9 7 2 5 2 2" xfId="41112" xr:uid="{492F21DB-F154-4F8E-B275-9611B64F2E99}"/>
    <cellStyle name="Percent 9 7 2 5 3" xfId="41113" xr:uid="{8F55CFA0-7FBA-42A6-8A0B-B93D2458C2D5}"/>
    <cellStyle name="Percent 9 7 2 5 3 2" xfId="41114" xr:uid="{C5E9D95C-C1EC-4EAA-AB55-29D007A3577D}"/>
    <cellStyle name="Percent 9 7 2 5 4" xfId="41115" xr:uid="{DCBFDD41-26FB-4C45-AAE0-F8FB85038132}"/>
    <cellStyle name="Percent 9 7 2 5 4 2" xfId="41116" xr:uid="{37946FD9-44DC-4766-BF63-E726E61A4764}"/>
    <cellStyle name="Percent 9 7 2 5 5" xfId="41117" xr:uid="{25486AEE-0BA5-4845-96EA-53D410430DCA}"/>
    <cellStyle name="Percent 9 7 2 5 6" xfId="41110" xr:uid="{823D81B1-9109-49A5-AE22-2FF1BA2D6516}"/>
    <cellStyle name="Percent 9 7 2 6" xfId="14084" xr:uid="{FB02D388-0B97-4186-9E65-4C8D57ACC995}"/>
    <cellStyle name="Percent 9 7 2 6 2" xfId="41119" xr:uid="{DAE53BB1-F50D-46CD-AA0A-7955D90DA567}"/>
    <cellStyle name="Percent 9 7 2 6 2 2" xfId="41120" xr:uid="{534302F3-F362-4620-81AF-41F9DE17EB36}"/>
    <cellStyle name="Percent 9 7 2 6 3" xfId="41121" xr:uid="{40DFA8CB-F7EA-44F2-9A42-EBAE53E216B8}"/>
    <cellStyle name="Percent 9 7 2 6 3 2" xfId="41122" xr:uid="{5640366F-29C1-4867-8A93-02D0ABBA8C2B}"/>
    <cellStyle name="Percent 9 7 2 6 4" xfId="41123" xr:uid="{A680358B-2985-464F-AEF8-A1CD31E04E23}"/>
    <cellStyle name="Percent 9 7 2 6 5" xfId="41118" xr:uid="{E340B595-6025-46FE-99D8-E6710EDB74C5}"/>
    <cellStyle name="Percent 9 7 2 7" xfId="16003" xr:uid="{B932CFD5-3868-46B7-913C-E55BA6FF52CF}"/>
    <cellStyle name="Percent 9 7 2 7 2" xfId="41125" xr:uid="{0773C255-26EF-42EF-B7C2-9D6E2AC5631A}"/>
    <cellStyle name="Percent 9 7 2 7 3" xfId="41124" xr:uid="{3F04CC37-E35C-4071-B8B9-7A79E873DE93}"/>
    <cellStyle name="Percent 9 7 2 8" xfId="16807" xr:uid="{9642CC9F-9019-4526-83E6-F7AC207290B2}"/>
    <cellStyle name="Percent 9 7 2 8 2" xfId="41127" xr:uid="{7D9BEEAB-9D9E-465C-8350-742861974906}"/>
    <cellStyle name="Percent 9 7 2 8 3" xfId="41126" xr:uid="{6A8E75EF-48A3-499F-900A-F3E2A3293B13}"/>
    <cellStyle name="Percent 9 7 2 9" xfId="12141" xr:uid="{989C4294-D43C-44EE-8B28-9DB1B89D287D}"/>
    <cellStyle name="Percent 9 7 2 9 2" xfId="41129" xr:uid="{A51745E5-3947-4B5A-8E35-35477535A873}"/>
    <cellStyle name="Percent 9 7 2 9 3" xfId="41128" xr:uid="{E0D7EAF4-4733-4EC5-8616-75AE7F445B54}"/>
    <cellStyle name="Percent 9 7 3" xfId="7061" xr:uid="{69BFFF46-F7BB-4289-A229-122741CAB6F4}"/>
    <cellStyle name="Percent 9 7 3 10" xfId="41131" xr:uid="{10F5D3AE-C9B1-46AE-A37B-08F5B41CA8C9}"/>
    <cellStyle name="Percent 9 7 3 11" xfId="41132" xr:uid="{33FDA4EF-2D44-43B7-BD5E-A69557A06C03}"/>
    <cellStyle name="Percent 9 7 3 12" xfId="41130" xr:uid="{790BD5B2-B09E-4916-80A3-FD39DBF61754}"/>
    <cellStyle name="Percent 9 7 3 2" xfId="14085" xr:uid="{07480281-3E0F-4C81-98CD-CFF992BF0D27}"/>
    <cellStyle name="Percent 9 7 3 2 2" xfId="41134" xr:uid="{D5E073E5-A414-4C02-982E-AE60539FB1FF}"/>
    <cellStyle name="Percent 9 7 3 2 2 2" xfId="41135" xr:uid="{F7651191-2000-4E55-BB28-4B1A3E34318A}"/>
    <cellStyle name="Percent 9 7 3 2 3" xfId="41136" xr:uid="{D4D613B1-62E9-4828-BE8A-CA9D663B95FC}"/>
    <cellStyle name="Percent 9 7 3 2 3 2" xfId="41137" xr:uid="{D9F09943-27E1-42C2-9D3F-CD2D355D8C21}"/>
    <cellStyle name="Percent 9 7 3 2 4" xfId="41138" xr:uid="{AA7C1D47-4E4D-45AF-BE43-1652775920FE}"/>
    <cellStyle name="Percent 9 7 3 2 5" xfId="41139" xr:uid="{0C30BBA9-4E8E-429D-9209-0B89779F3918}"/>
    <cellStyle name="Percent 9 7 3 2 6" xfId="41133" xr:uid="{C7C3A5F4-4582-40AB-A63D-AD0AA86BEC57}"/>
    <cellStyle name="Percent 9 7 3 3" xfId="14086" xr:uid="{6F07E416-E90C-495B-8B0D-33502D36C5BA}"/>
    <cellStyle name="Percent 9 7 3 3 2" xfId="41141" xr:uid="{08458D31-D507-4C7D-995B-9941B6C7F525}"/>
    <cellStyle name="Percent 9 7 3 3 2 2" xfId="41142" xr:uid="{10E21F18-B500-498F-B738-040B11B8C3C5}"/>
    <cellStyle name="Percent 9 7 3 3 3" xfId="41143" xr:uid="{22EFA2B4-68DC-4CF6-9CCE-AD2D5B097D7E}"/>
    <cellStyle name="Percent 9 7 3 3 3 2" xfId="41144" xr:uid="{0D1108AC-39AE-453F-8935-5C59FBEBDBB4}"/>
    <cellStyle name="Percent 9 7 3 3 4" xfId="41145" xr:uid="{7B031C18-50A9-4A4D-979F-A99D4578D1A9}"/>
    <cellStyle name="Percent 9 7 3 3 5" xfId="41140" xr:uid="{A3D20035-4C63-4172-B055-AE83E9878601}"/>
    <cellStyle name="Percent 9 7 3 4" xfId="14087" xr:uid="{3E5DA605-F75A-469E-A5ED-62CF4540C589}"/>
    <cellStyle name="Percent 9 7 3 4 2" xfId="41147" xr:uid="{D15072EF-2F55-4CAD-8941-D5C127810E44}"/>
    <cellStyle name="Percent 9 7 3 4 2 2" xfId="41148" xr:uid="{DB0F2832-C47B-40B5-BBB0-C72E07CC8F29}"/>
    <cellStyle name="Percent 9 7 3 4 3" xfId="41149" xr:uid="{1CB29B13-1AD7-4692-B503-288BDEB393D5}"/>
    <cellStyle name="Percent 9 7 3 4 3 2" xfId="41150" xr:uid="{FC051326-3BAE-4A85-9FED-917D07991825}"/>
    <cellStyle name="Percent 9 7 3 4 4" xfId="41151" xr:uid="{F27B9AFA-035A-4A83-AB6F-5FD18AFAC46C}"/>
    <cellStyle name="Percent 9 7 3 4 5" xfId="41146" xr:uid="{CE5D6E7F-E567-4E13-9BB3-BDB81C55E1F5}"/>
    <cellStyle name="Percent 9 7 3 5" xfId="14088" xr:uid="{4DBAAA5E-70A4-4522-BE17-40CCB5891F82}"/>
    <cellStyle name="Percent 9 7 3 5 2" xfId="41153" xr:uid="{87647380-E462-475C-BF7A-015766800408}"/>
    <cellStyle name="Percent 9 7 3 5 2 2" xfId="41154" xr:uid="{C6B24DCA-374D-4F07-A8D1-4A584B0C0588}"/>
    <cellStyle name="Percent 9 7 3 5 3" xfId="41155" xr:uid="{C95097F7-750C-4451-AF4B-3646DFC260C5}"/>
    <cellStyle name="Percent 9 7 3 5 3 2" xfId="41156" xr:uid="{B707F74F-C61B-4049-A3C7-30C08F7B8662}"/>
    <cellStyle name="Percent 9 7 3 5 4" xfId="41157" xr:uid="{1F89CD1B-9E2E-42F0-BC7A-A6078DD053BD}"/>
    <cellStyle name="Percent 9 7 3 5 4 2" xfId="41158" xr:uid="{777132EB-CB23-49B2-8B70-2125B8FF2B46}"/>
    <cellStyle name="Percent 9 7 3 5 5" xfId="41159" xr:uid="{3A3D7306-DC73-4F95-8668-94C865E2D111}"/>
    <cellStyle name="Percent 9 7 3 5 6" xfId="41152" xr:uid="{F3330E92-1FD7-428E-820A-B368A17ED51C}"/>
    <cellStyle name="Percent 9 7 3 6" xfId="14089" xr:uid="{62593D87-3377-4941-AD93-CAD9E4451986}"/>
    <cellStyle name="Percent 9 7 3 6 2" xfId="41161" xr:uid="{7731E279-0BA8-4D4F-A8D0-A7642BC80153}"/>
    <cellStyle name="Percent 9 7 3 6 2 2" xfId="41162" xr:uid="{E06CA58F-C9BE-4008-A1B3-EFA7155F781B}"/>
    <cellStyle name="Percent 9 7 3 6 3" xfId="41163" xr:uid="{67F83A5B-046E-4364-958F-68806BB39BE5}"/>
    <cellStyle name="Percent 9 7 3 6 3 2" xfId="41164" xr:uid="{AFD5A370-F11E-44CD-9CBF-538027C1FE85}"/>
    <cellStyle name="Percent 9 7 3 6 4" xfId="41165" xr:uid="{167358B8-E1D7-45A0-9A6B-8081E418F411}"/>
    <cellStyle name="Percent 9 7 3 6 5" xfId="41160" xr:uid="{E8C1AF9E-71C9-4FAC-990A-2E1C4D64ABF0}"/>
    <cellStyle name="Percent 9 7 3 7" xfId="16004" xr:uid="{F3118F13-31CB-43A5-9ABD-56903EA16FA5}"/>
    <cellStyle name="Percent 9 7 3 7 2" xfId="41167" xr:uid="{095BDD1E-AC87-4733-8FD9-66EF21490771}"/>
    <cellStyle name="Percent 9 7 3 7 3" xfId="41166" xr:uid="{C82EC8F8-FEE8-41D4-8B29-44A10E2F8E3F}"/>
    <cellStyle name="Percent 9 7 3 8" xfId="15300" xr:uid="{563C1688-652C-4201-9FE9-5BEFE5AF6450}"/>
    <cellStyle name="Percent 9 7 3 8 2" xfId="41169" xr:uid="{19F31DDE-7E50-4305-AB7F-98296F96529B}"/>
    <cellStyle name="Percent 9 7 3 8 3" xfId="41168" xr:uid="{7C20FC53-D601-4DE1-BACC-27D276F9FF04}"/>
    <cellStyle name="Percent 9 7 3 9" xfId="12142" xr:uid="{3B640D0D-F912-4B69-AAE6-F4757EC6A9DE}"/>
    <cellStyle name="Percent 9 7 3 9 2" xfId="41171" xr:uid="{240047B4-D42B-43FB-9EBB-B7AF6A4D77FB}"/>
    <cellStyle name="Percent 9 7 3 9 3" xfId="41170" xr:uid="{6F31A16C-851D-43F4-B179-CDD5A1715354}"/>
    <cellStyle name="Percent 9 7 4" xfId="7882" xr:uid="{ED16C29B-F479-4F35-A5CA-860448A30BBB}"/>
    <cellStyle name="Percent 9 7 4 10" xfId="41173" xr:uid="{92CB093C-2C25-4CFD-A27D-59918CA6FF8E}"/>
    <cellStyle name="Percent 9 7 4 11" xfId="41172" xr:uid="{4ACC5B52-6ED0-42D2-8DA3-9CFB17021AEF}"/>
    <cellStyle name="Percent 9 7 4 2" xfId="14090" xr:uid="{4FF9BA05-C328-4789-A126-899429DEEA97}"/>
    <cellStyle name="Percent 9 7 4 2 2" xfId="41175" xr:uid="{9CC8FC01-11A2-45C4-BE89-A823B5B27F09}"/>
    <cellStyle name="Percent 9 7 4 2 2 2" xfId="41176" xr:uid="{9129459D-3FE0-4C37-822C-BF5FD5DF64C5}"/>
    <cellStyle name="Percent 9 7 4 2 3" xfId="41177" xr:uid="{A7D21955-EE40-4CA1-95F2-0EFEDC6F185C}"/>
    <cellStyle name="Percent 9 7 4 2 3 2" xfId="41178" xr:uid="{3D018EC1-8DCF-4E86-953B-5C32640F533E}"/>
    <cellStyle name="Percent 9 7 4 2 4" xfId="41179" xr:uid="{D311B856-1161-46BB-B3F7-B86AE02CD690}"/>
    <cellStyle name="Percent 9 7 4 2 5" xfId="41174" xr:uid="{7575C03D-5685-465C-AFC3-4320BA64F1B4}"/>
    <cellStyle name="Percent 9 7 4 3" xfId="14091" xr:uid="{8F30E9EB-59F6-43AC-9D88-3EE2B54A101A}"/>
    <cellStyle name="Percent 9 7 4 3 2" xfId="41181" xr:uid="{7BE60FBE-442F-40DF-B571-DAD9FC2CE204}"/>
    <cellStyle name="Percent 9 7 4 3 2 2" xfId="41182" xr:uid="{42636AC1-22C9-418E-8FE1-373924685432}"/>
    <cellStyle name="Percent 9 7 4 3 3" xfId="41183" xr:uid="{7765BFAE-26EF-4C0F-8FDB-E0557CCB6C31}"/>
    <cellStyle name="Percent 9 7 4 3 3 2" xfId="41184" xr:uid="{3B42D455-B8F5-4C0E-A464-65F021F8348A}"/>
    <cellStyle name="Percent 9 7 4 3 4" xfId="41185" xr:uid="{74FBABD7-E82A-4C3F-AD88-0779CC90F192}"/>
    <cellStyle name="Percent 9 7 4 3 5" xfId="41180" xr:uid="{40FE0AF6-09DD-4E12-9128-8ED2E4DC166B}"/>
    <cellStyle name="Percent 9 7 4 4" xfId="14092" xr:uid="{90AD1675-EED4-4CDA-81CE-F9284A868984}"/>
    <cellStyle name="Percent 9 7 4 4 2" xfId="41187" xr:uid="{31D4D70A-0900-42A7-B090-4544D0018306}"/>
    <cellStyle name="Percent 9 7 4 4 2 2" xfId="41188" xr:uid="{A914FFED-2FEA-4682-8FE9-233D0FDC9CE3}"/>
    <cellStyle name="Percent 9 7 4 4 3" xfId="41189" xr:uid="{FD7EAAAF-069D-4AAC-BC3D-A87C8729974D}"/>
    <cellStyle name="Percent 9 7 4 4 3 2" xfId="41190" xr:uid="{D4A9ECAE-38AE-4980-8545-9918E4657C76}"/>
    <cellStyle name="Percent 9 7 4 4 4" xfId="41191" xr:uid="{DF27BD61-8CC0-40B0-8951-23B375E61E50}"/>
    <cellStyle name="Percent 9 7 4 4 4 2" xfId="41192" xr:uid="{7280AD01-2BED-405C-8AA1-890FA122FDBA}"/>
    <cellStyle name="Percent 9 7 4 4 5" xfId="41193" xr:uid="{500DED1A-0406-49D5-AED5-36623CB97220}"/>
    <cellStyle name="Percent 9 7 4 4 6" xfId="41186" xr:uid="{9477687F-DF4C-4AC2-BBD4-929A2B0394AD}"/>
    <cellStyle name="Percent 9 7 4 5" xfId="14093" xr:uid="{E64BA657-7430-40A1-B176-437E26BD86A4}"/>
    <cellStyle name="Percent 9 7 4 5 2" xfId="41195" xr:uid="{26BA35E1-C3BC-4DD0-9A05-E68E06909B18}"/>
    <cellStyle name="Percent 9 7 4 5 2 2" xfId="41196" xr:uid="{F90E3077-5086-4833-810A-DEF8B00EFF7D}"/>
    <cellStyle name="Percent 9 7 4 5 3" xfId="41197" xr:uid="{40C981B3-3765-40BF-ACA6-F63E9BA96BA3}"/>
    <cellStyle name="Percent 9 7 4 5 3 2" xfId="41198" xr:uid="{3C456D61-8C79-45E5-9042-2BAF7C2DB10E}"/>
    <cellStyle name="Percent 9 7 4 5 4" xfId="41199" xr:uid="{10F9C823-9E7B-40AB-959E-2801BD4916B8}"/>
    <cellStyle name="Percent 9 7 4 5 5" xfId="41194" xr:uid="{692C682F-6263-43A8-9346-5D795744BB47}"/>
    <cellStyle name="Percent 9 7 4 6" xfId="16766" xr:uid="{E22CD8EC-B9EF-43F2-AA79-6D57D65C440E}"/>
    <cellStyle name="Percent 9 7 4 6 2" xfId="41201" xr:uid="{EF788FCA-A0E9-4A22-98D0-AADDEE9410E1}"/>
    <cellStyle name="Percent 9 7 4 6 3" xfId="41200" xr:uid="{DC09A159-A7BC-4C75-B565-6CA4DF3291B9}"/>
    <cellStyle name="Percent 9 7 4 7" xfId="19394" xr:uid="{36AD8EDB-3B97-47D1-ADF2-617733A24E03}"/>
    <cellStyle name="Percent 9 7 4 7 2" xfId="41203" xr:uid="{EE08D646-2A1E-4230-BEFA-3B0B7E0981C8}"/>
    <cellStyle name="Percent 9 7 4 7 3" xfId="41202" xr:uid="{21B9EB55-256D-4752-9143-E00151A70323}"/>
    <cellStyle name="Percent 9 7 4 8" xfId="12143" xr:uid="{8022B85A-0CF1-49E2-88E6-8372203BA188}"/>
    <cellStyle name="Percent 9 7 4 8 2" xfId="41205" xr:uid="{CF17BFC9-1F34-48DB-9AA5-222E6E24D237}"/>
    <cellStyle name="Percent 9 7 4 8 3" xfId="41204" xr:uid="{C6983BFE-3A9A-48E0-A62F-4C0FB62397B4}"/>
    <cellStyle name="Percent 9 7 4 9" xfId="41206" xr:uid="{D88FAA78-52CF-4293-9C5A-09B92EFCD678}"/>
    <cellStyle name="Percent 9 7 5" xfId="9560" xr:uid="{FF573E07-A842-4B40-B419-DEE6B3FDB24B}"/>
    <cellStyle name="Percent 9 7 5 2" xfId="17788" xr:uid="{EF519F39-7407-4FC6-9FF9-D84CD97D88E3}"/>
    <cellStyle name="Percent 9 7 5 2 2" xfId="41209" xr:uid="{3B0DEE54-E1E0-4CE7-977B-BE436F72E9CB}"/>
    <cellStyle name="Percent 9 7 5 2 3" xfId="41208" xr:uid="{0AB6B12A-DCAD-4604-BF0E-A4D9D93C97C0}"/>
    <cellStyle name="Percent 9 7 5 3" xfId="17266" xr:uid="{852B8A62-5050-456B-83F6-E5F9BAEF8D42}"/>
    <cellStyle name="Percent 9 7 5 3 2" xfId="41211" xr:uid="{A2CA4CDC-03BD-4847-94EF-92A49713A170}"/>
    <cellStyle name="Percent 9 7 5 3 3" xfId="41210" xr:uid="{8CEB6479-9D9C-4F1C-8DD0-F54200F0BD6F}"/>
    <cellStyle name="Percent 9 7 5 4" xfId="12144" xr:uid="{344334B1-F7BD-45CF-A6ED-24EEB14363F6}"/>
    <cellStyle name="Percent 9 7 5 4 2" xfId="41212" xr:uid="{3ED51F2F-392B-4B15-A5D4-177701B380BB}"/>
    <cellStyle name="Percent 9 7 5 5" xfId="41213" xr:uid="{1BE65B88-F0C5-433E-9F54-42F6E5C5FF18}"/>
    <cellStyle name="Percent 9 7 5 6" xfId="41207" xr:uid="{9EBE66F7-7E8B-444B-818F-8BC4ABB184BF}"/>
    <cellStyle name="Percent 9 7 6" xfId="14094" xr:uid="{ECAD56EA-6CC6-401C-BBE1-0E53B2743F3A}"/>
    <cellStyle name="Percent 9 7 6 2" xfId="41215" xr:uid="{50C86A55-CD30-4BF3-8A19-D70DD318E46C}"/>
    <cellStyle name="Percent 9 7 6 2 2" xfId="41216" xr:uid="{661EFE0D-A5F8-4305-873D-961CAE576BED}"/>
    <cellStyle name="Percent 9 7 6 3" xfId="41217" xr:uid="{6DAB85AA-343B-4287-8B2C-93A0EBDDC4E4}"/>
    <cellStyle name="Percent 9 7 6 3 2" xfId="41218" xr:uid="{89B37CD3-CFFB-4488-ABA3-316CF58056C6}"/>
    <cellStyle name="Percent 9 7 6 4" xfId="41219" xr:uid="{FA7A3B4C-4C38-41E6-BC17-88BDE5F52E71}"/>
    <cellStyle name="Percent 9 7 6 5" xfId="41214" xr:uid="{E0D6C2EA-25A7-4B06-B743-AE4DD70A2B02}"/>
    <cellStyle name="Percent 9 7 7" xfId="14095" xr:uid="{3F7E80AA-EB1A-4642-BB9A-717315DF2DE1}"/>
    <cellStyle name="Percent 9 7 7 2" xfId="41221" xr:uid="{A8B61779-B450-4D7B-BC29-581C9961C4FD}"/>
    <cellStyle name="Percent 9 7 7 2 2" xfId="41222" xr:uid="{55474C6B-F454-4055-A82C-1E1226FD6352}"/>
    <cellStyle name="Percent 9 7 7 3" xfId="41223" xr:uid="{FBF391F5-ADAD-4440-A506-057CA375620F}"/>
    <cellStyle name="Percent 9 7 7 3 2" xfId="41224" xr:uid="{67E88BAC-56F7-48D8-8DB0-B26DF53459A0}"/>
    <cellStyle name="Percent 9 7 7 4" xfId="41225" xr:uid="{860653A6-8810-46BD-A556-DCE24FBEB275}"/>
    <cellStyle name="Percent 9 7 7 5" xfId="41220" xr:uid="{86ACD052-FF02-4CB2-9282-560590135F33}"/>
    <cellStyle name="Percent 9 7 8" xfId="14096" xr:uid="{43B9DD59-BD3E-42F7-B1DA-B07882D15F65}"/>
    <cellStyle name="Percent 9 7 8 2" xfId="41227" xr:uid="{D9812D10-FF94-402F-A27C-7E45B2F81D89}"/>
    <cellStyle name="Percent 9 7 8 2 2" xfId="41228" xr:uid="{4332F036-BA9C-4F47-AA9A-69267E9297B4}"/>
    <cellStyle name="Percent 9 7 8 3" xfId="41229" xr:uid="{8E3A13B9-45CE-4284-9683-9C0DD2ED22B3}"/>
    <cellStyle name="Percent 9 7 8 3 2" xfId="41230" xr:uid="{8122CD92-87FD-43E6-8A6A-CA3FAD6CBADB}"/>
    <cellStyle name="Percent 9 7 8 4" xfId="41231" xr:uid="{A220BD4D-D51E-4C9F-BD0E-3F448F515ED0}"/>
    <cellStyle name="Percent 9 7 8 4 2" xfId="41232" xr:uid="{DF09BC6A-B07F-4AED-9205-7F40FBC40455}"/>
    <cellStyle name="Percent 9 7 8 5" xfId="41233" xr:uid="{665DC6FB-A8C8-4AB3-A900-D50A65CA1D02}"/>
    <cellStyle name="Percent 9 7 8 6" xfId="41226" xr:uid="{D08CFBF3-1BD7-4696-BB92-C66704EA6C48}"/>
    <cellStyle name="Percent 9 7 9" xfId="14097" xr:uid="{2BFD04D6-1447-4085-A5B7-66C621E6C7DF}"/>
    <cellStyle name="Percent 9 7 9 2" xfId="41235" xr:uid="{367003C3-5F27-4AF6-A97B-FE250FC33946}"/>
    <cellStyle name="Percent 9 7 9 2 2" xfId="41236" xr:uid="{6E988935-5318-4878-BEE2-D1C4B43D5729}"/>
    <cellStyle name="Percent 9 7 9 3" xfId="41237" xr:uid="{34AE69EA-C615-4EA7-A82E-7630E896CB56}"/>
    <cellStyle name="Percent 9 7 9 3 2" xfId="41238" xr:uid="{6CB7FCE6-EC37-42DD-B969-328C867B8692}"/>
    <cellStyle name="Percent 9 7 9 4" xfId="41239" xr:uid="{95A898D3-28EE-49A6-999A-C0AE93C30BD4}"/>
    <cellStyle name="Percent 9 7 9 5" xfId="41234" xr:uid="{552E8E3A-42B5-4D82-BDAB-7355219273A9}"/>
    <cellStyle name="Percent 9 8" xfId="1849" xr:uid="{3B0AB59B-CAC8-4760-84CA-430571673969}"/>
    <cellStyle name="Percent 9 8 10" xfId="15521" xr:uid="{F6E0CA2D-F464-4CDF-987F-1405D37497AE}"/>
    <cellStyle name="Percent 9 8 10 2" xfId="41242" xr:uid="{69D5B41A-A792-45C5-9EE0-4E561B04B4E4}"/>
    <cellStyle name="Percent 9 8 10 3" xfId="41241" xr:uid="{FBCDCF0E-5EB5-4178-8FB9-F1B4077A1CBB}"/>
    <cellStyle name="Percent 9 8 11" xfId="12145" xr:uid="{30C35BBA-EE15-4093-B06F-D84B01E1D546}"/>
    <cellStyle name="Percent 9 8 11 2" xfId="41243" xr:uid="{DC127A66-677E-48FE-9662-16536BC4AE0F}"/>
    <cellStyle name="Percent 9 8 12" xfId="7062" xr:uid="{6BEA4D2F-1808-4558-93D5-83ACA88733BB}"/>
    <cellStyle name="Percent 9 8 12 2" xfId="41244" xr:uid="{757F7BAF-7C44-44F4-BA24-A3C16CAD2534}"/>
    <cellStyle name="Percent 9 8 13" xfId="41240" xr:uid="{C6A1D4D9-6482-4C20-B4A0-F5B4190C7BA4}"/>
    <cellStyle name="Percent 9 8 2" xfId="2969" xr:uid="{7A70AB52-93E7-439D-B948-974BA0961195}"/>
    <cellStyle name="Percent 9 8 2 10" xfId="41246" xr:uid="{6C3BBBBA-39BE-4411-B38E-8AAB5BBDEB67}"/>
    <cellStyle name="Percent 9 8 2 11" xfId="41245" xr:uid="{6B4074E2-55B0-48D0-B3DA-22D104058597}"/>
    <cellStyle name="Percent 9 8 2 2" xfId="14098" xr:uid="{A68B4CF9-6302-4BDB-95F4-96CF60A67C2E}"/>
    <cellStyle name="Percent 9 8 2 2 2" xfId="41248" xr:uid="{03664FE0-426F-469C-9E23-2C67559E8B1B}"/>
    <cellStyle name="Percent 9 8 2 2 2 2" xfId="41249" xr:uid="{D5E98B40-B851-4A21-9FA4-A6B458BE42B1}"/>
    <cellStyle name="Percent 9 8 2 2 3" xfId="41250" xr:uid="{D0558454-6DEE-4292-BC46-10B1B8E22B28}"/>
    <cellStyle name="Percent 9 8 2 2 3 2" xfId="41251" xr:uid="{C4704EF8-51AA-425A-9517-9D89A4A5A76B}"/>
    <cellStyle name="Percent 9 8 2 2 4" xfId="41252" xr:uid="{623E4E5F-E40F-4DA7-865E-3987CD533B0B}"/>
    <cellStyle name="Percent 9 8 2 2 5" xfId="41247" xr:uid="{0422669A-024C-4700-BB78-989B0CFF6ABF}"/>
    <cellStyle name="Percent 9 8 2 3" xfId="14099" xr:uid="{BA226A71-E35A-426C-AD44-7A8FF9E66C3B}"/>
    <cellStyle name="Percent 9 8 2 3 2" xfId="41254" xr:uid="{A61A5CA1-C7A6-4FA3-BA18-6E8DDDB7B849}"/>
    <cellStyle name="Percent 9 8 2 3 2 2" xfId="41255" xr:uid="{551A8AD4-3426-4E0E-BFED-FA2CBE1B175B}"/>
    <cellStyle name="Percent 9 8 2 3 3" xfId="41256" xr:uid="{BC099601-465A-4986-94CA-B2011DBF9C03}"/>
    <cellStyle name="Percent 9 8 2 3 3 2" xfId="41257" xr:uid="{777CC6D1-09F8-4B59-8168-8595A026605C}"/>
    <cellStyle name="Percent 9 8 2 3 4" xfId="41258" xr:uid="{E5FC4E49-CD51-468A-87CB-FABBF2251BCA}"/>
    <cellStyle name="Percent 9 8 2 3 5" xfId="41253" xr:uid="{BB19D3B3-E442-455D-92AC-FCAAC88C7B4B}"/>
    <cellStyle name="Percent 9 8 2 4" xfId="14100" xr:uid="{CE64C2BD-9877-4CB8-8181-A5062D2EEF34}"/>
    <cellStyle name="Percent 9 8 2 4 2" xfId="41260" xr:uid="{FE832D57-0321-417C-BD19-D38AB2E7A713}"/>
    <cellStyle name="Percent 9 8 2 4 2 2" xfId="41261" xr:uid="{3E676237-7290-413D-A0C3-F6C37EFCEB6E}"/>
    <cellStyle name="Percent 9 8 2 4 3" xfId="41262" xr:uid="{2A4E6511-0B0F-4C63-99A3-FC79AC9CE749}"/>
    <cellStyle name="Percent 9 8 2 4 3 2" xfId="41263" xr:uid="{9BB87937-820C-4FB5-9B59-DCDD339DF7FB}"/>
    <cellStyle name="Percent 9 8 2 4 4" xfId="41264" xr:uid="{208DD059-73C8-4BCC-B5DE-4E75C9D62B88}"/>
    <cellStyle name="Percent 9 8 2 4 4 2" xfId="41265" xr:uid="{DB84AF06-D15F-45FC-B4EB-06BA7453243B}"/>
    <cellStyle name="Percent 9 8 2 4 5" xfId="41266" xr:uid="{BE2A5AB0-309C-44F4-B738-F6D3468BA2C2}"/>
    <cellStyle name="Percent 9 8 2 4 6" xfId="41259" xr:uid="{AC40786E-D0BF-4204-A33B-DF547D88F4AD}"/>
    <cellStyle name="Percent 9 8 2 5" xfId="14101" xr:uid="{E02AC0E6-14B9-4F92-B3ED-EEF089971FFE}"/>
    <cellStyle name="Percent 9 8 2 5 2" xfId="41268" xr:uid="{C1D5A899-EB85-43CE-9249-308F1580C33C}"/>
    <cellStyle name="Percent 9 8 2 5 2 2" xfId="41269" xr:uid="{BD0C00C7-CA57-47F3-B6D6-59E53F014EF8}"/>
    <cellStyle name="Percent 9 8 2 5 3" xfId="41270" xr:uid="{5C5658B4-6906-4127-8CFE-17DBB25A00FB}"/>
    <cellStyle name="Percent 9 8 2 5 3 2" xfId="41271" xr:uid="{9DA7E7BB-FE7B-4C84-A351-4BF78BC71A45}"/>
    <cellStyle name="Percent 9 8 2 5 4" xfId="41272" xr:uid="{C436E4F1-A63B-4E2A-AB62-88085EE33B3E}"/>
    <cellStyle name="Percent 9 8 2 5 5" xfId="41267" xr:uid="{29BD8C3B-4A9A-41B5-A930-2AA5A9B18CBF}"/>
    <cellStyle name="Percent 9 8 2 6" xfId="16767" xr:uid="{11CD161B-D9E2-45EB-8E06-97CF455F2AB0}"/>
    <cellStyle name="Percent 9 8 2 6 2" xfId="41274" xr:uid="{33C8E168-804D-4F90-BC2D-FC59976BC4AF}"/>
    <cellStyle name="Percent 9 8 2 6 3" xfId="41273" xr:uid="{7139B603-1EC2-4A1A-8EB4-13B6F60D157B}"/>
    <cellStyle name="Percent 9 8 2 7" xfId="16823" xr:uid="{8E266BB0-68D4-49A9-AA05-426522B95A16}"/>
    <cellStyle name="Percent 9 8 2 7 2" xfId="41276" xr:uid="{EA0BD735-B1F0-4A6F-A8BA-04F9AD2DD477}"/>
    <cellStyle name="Percent 9 8 2 7 3" xfId="41275" xr:uid="{6AB1B4B5-2030-4B95-98A9-544645B75C7E}"/>
    <cellStyle name="Percent 9 8 2 8" xfId="12146" xr:uid="{E0EDE31C-492D-4F16-9E0C-17683324C508}"/>
    <cellStyle name="Percent 9 8 2 8 2" xfId="41278" xr:uid="{2B46FA5C-D72E-45D0-9D28-898410260435}"/>
    <cellStyle name="Percent 9 8 2 8 3" xfId="41277" xr:uid="{C47CAA6A-E993-4496-A1F6-1E3A16652E4A}"/>
    <cellStyle name="Percent 9 8 2 9" xfId="41279" xr:uid="{77E1BCAF-0170-4910-BB8E-39040F194ECD}"/>
    <cellStyle name="Percent 9 8 3" xfId="9561" xr:uid="{6DEF4AEA-8D34-4B6B-9F60-653064D973EB}"/>
    <cellStyle name="Percent 9 8 3 2" xfId="17789" xr:uid="{0DED3A68-4C3B-4556-A826-31EEBE9ACC17}"/>
    <cellStyle name="Percent 9 8 3 2 2" xfId="41282" xr:uid="{EAEB94FA-9E1F-4486-B0AC-46D097D3A823}"/>
    <cellStyle name="Percent 9 8 3 2 3" xfId="41281" xr:uid="{577A4015-E5EB-4093-B348-292BECA91243}"/>
    <cellStyle name="Percent 9 8 3 3" xfId="15552" xr:uid="{E1204EBD-8E90-4130-8A32-777D1DC1B0ED}"/>
    <cellStyle name="Percent 9 8 3 3 2" xfId="41284" xr:uid="{E6666EB7-4B48-468E-B9DA-F6A86621DA76}"/>
    <cellStyle name="Percent 9 8 3 3 3" xfId="41283" xr:uid="{A827321A-533B-460E-9149-5265A99D509B}"/>
    <cellStyle name="Percent 9 8 3 4" xfId="12147" xr:uid="{787E1DD6-E514-4559-A5F3-04DD658925F9}"/>
    <cellStyle name="Percent 9 8 3 4 2" xfId="41285" xr:uid="{3471372C-BFEE-4DD5-A088-DE273E3DFB66}"/>
    <cellStyle name="Percent 9 8 3 5" xfId="41286" xr:uid="{7A7D6C35-7680-4410-AB9D-EEF9E4F86C8C}"/>
    <cellStyle name="Percent 9 8 3 6" xfId="41280" xr:uid="{84719FB6-E15B-4976-B7E0-C02DC9F7F997}"/>
    <cellStyle name="Percent 9 8 4" xfId="14102" xr:uid="{6F405F2A-3E93-4FBB-80EC-655E25688579}"/>
    <cellStyle name="Percent 9 8 4 2" xfId="41288" xr:uid="{0B084BF1-2424-497C-91EC-6CAF80A99B2D}"/>
    <cellStyle name="Percent 9 8 4 2 2" xfId="41289" xr:uid="{CB354654-B307-4AF2-AE6E-415D2C7DED87}"/>
    <cellStyle name="Percent 9 8 4 3" xfId="41290" xr:uid="{68BC705F-FC1D-46D6-9026-069A2FDB04AE}"/>
    <cellStyle name="Percent 9 8 4 3 2" xfId="41291" xr:uid="{7C6CE852-3353-4F53-BEFF-1D897816B27B}"/>
    <cellStyle name="Percent 9 8 4 4" xfId="41292" xr:uid="{78718594-C3D9-4BB7-A477-C919A4456C7F}"/>
    <cellStyle name="Percent 9 8 4 5" xfId="41287" xr:uid="{30F7503E-9AA1-441F-8478-7EBBF71ACC2B}"/>
    <cellStyle name="Percent 9 8 5" xfId="14103" xr:uid="{535D2D27-7685-4CC9-9590-AE8AB16EBEA6}"/>
    <cellStyle name="Percent 9 8 5 2" xfId="41294" xr:uid="{1BB349B7-3F91-4F2E-A60B-6C23965C8C87}"/>
    <cellStyle name="Percent 9 8 5 2 2" xfId="41295" xr:uid="{31A03084-7B67-4078-9CBB-6BF7B0885D8B}"/>
    <cellStyle name="Percent 9 8 5 3" xfId="41296" xr:uid="{FAB2D6BC-6E0E-46A2-A71F-E313C5F36527}"/>
    <cellStyle name="Percent 9 8 5 3 2" xfId="41297" xr:uid="{50A17406-6852-47BB-ABC5-ED33E8DA8747}"/>
    <cellStyle name="Percent 9 8 5 4" xfId="41298" xr:uid="{182877C0-9CF1-4998-8C43-4DEC20DF6D76}"/>
    <cellStyle name="Percent 9 8 5 5" xfId="41293" xr:uid="{2838C26D-175B-418F-A9BA-05EF846D1056}"/>
    <cellStyle name="Percent 9 8 6" xfId="14104" xr:uid="{50F8E6C3-65B5-480B-B66B-070A8E47497F}"/>
    <cellStyle name="Percent 9 8 6 2" xfId="41300" xr:uid="{7E2AF43E-0579-481A-BA2A-457AB35EB123}"/>
    <cellStyle name="Percent 9 8 6 2 2" xfId="41301" xr:uid="{AD6A977A-DDAD-43C0-9151-7A6EA788EA4E}"/>
    <cellStyle name="Percent 9 8 6 3" xfId="41302" xr:uid="{71740A88-B878-4418-97AC-632AC40A38C4}"/>
    <cellStyle name="Percent 9 8 6 3 2" xfId="41303" xr:uid="{94288395-3D2F-4553-880F-490461C1BEDE}"/>
    <cellStyle name="Percent 9 8 6 4" xfId="41304" xr:uid="{90BFD9F8-90C4-4556-9587-589F1371DD77}"/>
    <cellStyle name="Percent 9 8 6 4 2" xfId="41305" xr:uid="{CD05094F-1F04-4862-BA5B-6E64466461D6}"/>
    <cellStyle name="Percent 9 8 6 5" xfId="41306" xr:uid="{32993D65-50FA-4DDB-BA0D-8F714A67BC48}"/>
    <cellStyle name="Percent 9 8 6 6" xfId="41299" xr:uid="{48549AB0-2D61-4A3E-B029-18D5F0773383}"/>
    <cellStyle name="Percent 9 8 7" xfId="14105" xr:uid="{B5F26350-ED35-41CC-AE10-0617B87D2C71}"/>
    <cellStyle name="Percent 9 8 7 2" xfId="41308" xr:uid="{646BF0DB-6542-4446-A990-4B4473254B00}"/>
    <cellStyle name="Percent 9 8 7 2 2" xfId="41309" xr:uid="{941D931E-A6B8-436B-9624-0AC5C570FED0}"/>
    <cellStyle name="Percent 9 8 7 3" xfId="41310" xr:uid="{41E17C11-055C-4503-B335-151BF43C7A39}"/>
    <cellStyle name="Percent 9 8 7 3 2" xfId="41311" xr:uid="{FEE70F13-345B-4749-AFB6-D0073F9F3E81}"/>
    <cellStyle name="Percent 9 8 7 4" xfId="41312" xr:uid="{45222422-67F5-420A-A3A9-FCF5B5EF3A8F}"/>
    <cellStyle name="Percent 9 8 7 5" xfId="41307" xr:uid="{1F9594E1-E687-4803-8150-D181A35B3B86}"/>
    <cellStyle name="Percent 9 8 8" xfId="15229" xr:uid="{8F69F3D8-CCD2-444D-882B-F99426F03E42}"/>
    <cellStyle name="Percent 9 8 8 2" xfId="41314" xr:uid="{3D61F6C0-A0AD-4686-AB5C-6573919502C8}"/>
    <cellStyle name="Percent 9 8 8 3" xfId="41313" xr:uid="{06E00B67-0C02-460C-AE77-E3796802F4FE}"/>
    <cellStyle name="Percent 9 8 9" xfId="16005" xr:uid="{A462B2C5-C5A7-4EF9-AD3C-B8AB03583F9D}"/>
    <cellStyle name="Percent 9 8 9 2" xfId="41316" xr:uid="{955ECEBC-8DBE-43FF-9CBF-F5F69253815B}"/>
    <cellStyle name="Percent 9 8 9 3" xfId="41315" xr:uid="{46F59875-69D5-4E0B-8712-E241A49960B7}"/>
    <cellStyle name="Percent 9 9" xfId="2962" xr:uid="{727D84AD-A97D-4AF5-962B-B5A36DE85679}"/>
    <cellStyle name="Percent 9 9 10" xfId="7063" xr:uid="{96A56F0E-5936-42ED-AE96-0F5C56AFDEE8}"/>
    <cellStyle name="Percent 9 9 10 2" xfId="41318" xr:uid="{B27412D1-D3BF-486E-BF5B-1A0E6ED94822}"/>
    <cellStyle name="Percent 9 9 11" xfId="41319" xr:uid="{CD1A2BFA-7366-4FE3-852E-5AD19106C6CC}"/>
    <cellStyle name="Percent 9 9 12" xfId="41317" xr:uid="{E5FB1FB6-72C1-4C58-9946-ECD255E561D9}"/>
    <cellStyle name="Percent 9 9 2" xfId="14106" xr:uid="{A778BC5C-820E-4844-9DEF-D5899C634124}"/>
    <cellStyle name="Percent 9 9 2 2" xfId="41321" xr:uid="{0859E622-15C3-4FCB-9BB7-8219B48A2625}"/>
    <cellStyle name="Percent 9 9 2 2 2" xfId="41322" xr:uid="{89891C0D-4041-4D18-9A9B-4CB368A1D7D1}"/>
    <cellStyle name="Percent 9 9 2 3" xfId="41323" xr:uid="{077694BE-F669-4EBA-A5EE-B255348B3981}"/>
    <cellStyle name="Percent 9 9 2 3 2" xfId="41324" xr:uid="{9C5F4B45-A9EE-4095-BBDB-148125080D26}"/>
    <cellStyle name="Percent 9 9 2 4" xfId="41325" xr:uid="{D1B63F93-4A63-4B84-8ECF-64CDCD9A5A5F}"/>
    <cellStyle name="Percent 9 9 2 5" xfId="41326" xr:uid="{18CAFE08-CB52-41AF-A5E8-59C65486161B}"/>
    <cellStyle name="Percent 9 9 2 6" xfId="41320" xr:uid="{96B0610D-925B-4255-A283-28EDC85D6176}"/>
    <cellStyle name="Percent 9 9 3" xfId="14107" xr:uid="{20653182-EE41-4AD2-9A29-7F794307626B}"/>
    <cellStyle name="Percent 9 9 3 2" xfId="41328" xr:uid="{B5657FB3-CE14-442C-8F19-007CD230BB82}"/>
    <cellStyle name="Percent 9 9 3 2 2" xfId="41329" xr:uid="{E532A3AD-6A35-48F5-B488-94D4A2C6F104}"/>
    <cellStyle name="Percent 9 9 3 3" xfId="41330" xr:uid="{912804A5-2B2B-40A9-8003-770FCEAF10C7}"/>
    <cellStyle name="Percent 9 9 3 3 2" xfId="41331" xr:uid="{5A93BFA7-6C76-4716-97C0-1F1639C7EB70}"/>
    <cellStyle name="Percent 9 9 3 4" xfId="41332" xr:uid="{E9093587-4E70-4F7B-A35F-64221321082A}"/>
    <cellStyle name="Percent 9 9 3 5" xfId="41327" xr:uid="{450B0F30-0463-4377-B9C2-8BC2E876D345}"/>
    <cellStyle name="Percent 9 9 4" xfId="14108" xr:uid="{00B7AE01-D34F-404C-913A-2101BFBE0276}"/>
    <cellStyle name="Percent 9 9 4 2" xfId="41334" xr:uid="{F695BFC7-9C7C-46B8-9511-3DEC2E2CE94A}"/>
    <cellStyle name="Percent 9 9 4 2 2" xfId="41335" xr:uid="{65587FD4-5BF3-4A4F-96D7-6BBB683A89D9}"/>
    <cellStyle name="Percent 9 9 4 3" xfId="41336" xr:uid="{5B9A8C4B-4883-47D8-9641-FE86DE0AF398}"/>
    <cellStyle name="Percent 9 9 4 3 2" xfId="41337" xr:uid="{FD3E6BFB-B38D-4368-86D7-C0147CA34683}"/>
    <cellStyle name="Percent 9 9 4 4" xfId="41338" xr:uid="{6887B1D3-6454-4FCE-983D-23D563C3F64E}"/>
    <cellStyle name="Percent 9 9 4 5" xfId="41333" xr:uid="{AE3E4531-757E-4055-9255-68E9F2017769}"/>
    <cellStyle name="Percent 9 9 5" xfId="14109" xr:uid="{DB793B05-6B57-4B59-BCAB-8625433CD01B}"/>
    <cellStyle name="Percent 9 9 5 2" xfId="41340" xr:uid="{60FDFAAC-399B-4121-AB6E-D3A936A64CE7}"/>
    <cellStyle name="Percent 9 9 5 2 2" xfId="41341" xr:uid="{1BAFFC59-EA9E-4E87-9C92-CAD68DF6563A}"/>
    <cellStyle name="Percent 9 9 5 3" xfId="41342" xr:uid="{8C86E83A-B46E-4A1E-9F95-5CFC42547AC7}"/>
    <cellStyle name="Percent 9 9 5 3 2" xfId="41343" xr:uid="{DA8C43AB-56C4-43EE-BA94-3A9220E6FB3C}"/>
    <cellStyle name="Percent 9 9 5 4" xfId="41344" xr:uid="{A1D84811-3A4C-4E7A-B9B0-1B33E298AE70}"/>
    <cellStyle name="Percent 9 9 5 4 2" xfId="41345" xr:uid="{3B8F3B37-DDB1-4A12-A9B8-9E46B867CF0F}"/>
    <cellStyle name="Percent 9 9 5 5" xfId="41346" xr:uid="{FD98A5D6-B3A9-4271-8C80-F2A32155BCB0}"/>
    <cellStyle name="Percent 9 9 5 6" xfId="41339" xr:uid="{6A0E79D4-09DF-43C8-9D6F-F3B36A567BBC}"/>
    <cellStyle name="Percent 9 9 6" xfId="14110" xr:uid="{C8EE3C4C-03F2-459D-82B7-61FA7F5B8864}"/>
    <cellStyle name="Percent 9 9 6 2" xfId="41348" xr:uid="{F22E640D-3858-4C0F-BA36-4E4B7DA4D3D0}"/>
    <cellStyle name="Percent 9 9 6 2 2" xfId="41349" xr:uid="{1CCA9024-1732-474E-9EDF-C0B45E548F5D}"/>
    <cellStyle name="Percent 9 9 6 3" xfId="41350" xr:uid="{20D35B3B-4B9B-4F8B-8882-8B821CCEA058}"/>
    <cellStyle name="Percent 9 9 6 3 2" xfId="41351" xr:uid="{36FF7265-464B-4A5F-B837-6E30D508B4D2}"/>
    <cellStyle name="Percent 9 9 6 4" xfId="41352" xr:uid="{D956C9E2-CCDB-46CC-A48C-CD2402B3B92B}"/>
    <cellStyle name="Percent 9 9 6 5" xfId="41347" xr:uid="{3710AA5B-74F4-495D-9A8B-85070CD3FA83}"/>
    <cellStyle name="Percent 9 9 7" xfId="16006" xr:uid="{9129E548-76EE-4327-B8FF-CB951D0F3C0D}"/>
    <cellStyle name="Percent 9 9 7 2" xfId="41354" xr:uid="{1E9248E0-BD3B-4BF3-84C7-D05AB235C299}"/>
    <cellStyle name="Percent 9 9 7 3" xfId="41353" xr:uid="{2F0AB526-CBDE-4F0F-8167-EB8AA916621B}"/>
    <cellStyle name="Percent 9 9 8" xfId="15331" xr:uid="{941800BB-AF8D-4BD8-B920-08EF0E304269}"/>
    <cellStyle name="Percent 9 9 8 2" xfId="41356" xr:uid="{221EFD99-8363-4B38-9F75-0BB03E2E0CF2}"/>
    <cellStyle name="Percent 9 9 8 3" xfId="41355" xr:uid="{BBCBDA4E-AB0A-4188-9809-8F4BAA7A811E}"/>
    <cellStyle name="Percent 9 9 9" xfId="12148" xr:uid="{8A6A90DC-58F7-4AAA-B394-A53DE3358D37}"/>
    <cellStyle name="Percent 9 9 9 2" xfId="41358" xr:uid="{D0AB6B71-69F9-4F11-83C2-DD314E306453}"/>
    <cellStyle name="Percent 9 9 9 3" xfId="41357" xr:uid="{B8068F39-696C-49A2-B3E3-6A439711D689}"/>
    <cellStyle name="Percentagem 2 2" xfId="7064" xr:uid="{40A42F63-FD3A-4320-8413-149C390832BE}"/>
    <cellStyle name="Percentagem 2 2 10" xfId="41360" xr:uid="{3D262FB5-D11C-4ABC-9B74-8B79CDE516EB}"/>
    <cellStyle name="Percentagem 2 2 11" xfId="41361" xr:uid="{A5503880-F6B5-49DB-9CE4-B04F717FC1E3}"/>
    <cellStyle name="Percentagem 2 2 12" xfId="41359" xr:uid="{9D78672E-56DC-462C-8367-AD75A1771823}"/>
    <cellStyle name="Percentagem 2 2 2" xfId="14111" xr:uid="{04A33405-6AC5-4063-9A00-111AA3A036F9}"/>
    <cellStyle name="Percentagem 2 2 2 2" xfId="41363" xr:uid="{AEF9BD0A-F704-413A-9904-523912BC2D24}"/>
    <cellStyle name="Percentagem 2 2 2 2 2" xfId="41364" xr:uid="{EC12BC41-E4C1-4027-9B04-D6000FF106EF}"/>
    <cellStyle name="Percentagem 2 2 2 3" xfId="41365" xr:uid="{ACCAF849-563F-4034-83E7-FB8B3C4C897F}"/>
    <cellStyle name="Percentagem 2 2 2 3 2" xfId="41366" xr:uid="{9AEEB401-8745-48F1-92FE-0C6699AF38F6}"/>
    <cellStyle name="Percentagem 2 2 2 4" xfId="41367" xr:uid="{20459309-1F9A-44C8-9C9E-0925CD36DEA4}"/>
    <cellStyle name="Percentagem 2 2 2 5" xfId="41368" xr:uid="{931E8189-FA93-423D-96D4-C35538260B98}"/>
    <cellStyle name="Percentagem 2 2 2 6" xfId="41362" xr:uid="{B635DF53-1E0F-40C7-9BAA-488BCFB3E8F2}"/>
    <cellStyle name="Percentagem 2 2 3" xfId="14112" xr:uid="{953985DE-479C-45B6-A525-51B86EEBF281}"/>
    <cellStyle name="Percentagem 2 2 3 2" xfId="41370" xr:uid="{A69363DC-7DBE-4BAC-838F-1DB123BEFEB2}"/>
    <cellStyle name="Percentagem 2 2 3 2 2" xfId="41371" xr:uid="{998C57DA-E38D-4134-94A4-A15D87FF161D}"/>
    <cellStyle name="Percentagem 2 2 3 3" xfId="41372" xr:uid="{F86BF610-A8D9-40B5-B504-8510D1F5E653}"/>
    <cellStyle name="Percentagem 2 2 3 3 2" xfId="41373" xr:uid="{E9A35D07-01C1-4772-B5F3-6AD22A2FF021}"/>
    <cellStyle name="Percentagem 2 2 3 4" xfId="41374" xr:uid="{661E7709-F74A-4BA0-ABF8-5D7B1D08B57B}"/>
    <cellStyle name="Percentagem 2 2 3 5" xfId="41369" xr:uid="{0714355F-5C65-4C86-BF77-C07CFC1F65D9}"/>
    <cellStyle name="Percentagem 2 2 4" xfId="14113" xr:uid="{27AD6692-13B4-44CC-9153-62E477A748B3}"/>
    <cellStyle name="Percentagem 2 2 4 2" xfId="41376" xr:uid="{E812959C-8D18-48BF-8788-D489E71FECCA}"/>
    <cellStyle name="Percentagem 2 2 4 2 2" xfId="41377" xr:uid="{4B39AD34-6BCC-4990-95F8-33943386C7DC}"/>
    <cellStyle name="Percentagem 2 2 4 3" xfId="41378" xr:uid="{B39CA98B-C591-4BA0-88AF-2505E61EA5E0}"/>
    <cellStyle name="Percentagem 2 2 4 3 2" xfId="41379" xr:uid="{5F2A7C2C-1C33-4866-8475-D46154EA6A20}"/>
    <cellStyle name="Percentagem 2 2 4 4" xfId="41380" xr:uid="{85C29558-2C62-4E37-A073-1CC5A12B5566}"/>
    <cellStyle name="Percentagem 2 2 4 5" xfId="41375" xr:uid="{6C41C88B-68AF-4AD5-88B1-B99F907BB9B0}"/>
    <cellStyle name="Percentagem 2 2 5" xfId="14114" xr:uid="{91FD5CCB-72D7-4C72-9B52-44E3F5A0F728}"/>
    <cellStyle name="Percentagem 2 2 5 2" xfId="41382" xr:uid="{97475584-6E78-487D-99A1-6372F0A0CEE0}"/>
    <cellStyle name="Percentagem 2 2 5 2 2" xfId="41383" xr:uid="{5137F744-65FF-4B3D-9BB6-65FDC3801796}"/>
    <cellStyle name="Percentagem 2 2 5 3" xfId="41384" xr:uid="{A5A3CFFE-A572-4519-BFF2-66A8BC77F231}"/>
    <cellStyle name="Percentagem 2 2 5 3 2" xfId="41385" xr:uid="{99DD0922-85BC-413B-A885-E896B99E861F}"/>
    <cellStyle name="Percentagem 2 2 5 4" xfId="41386" xr:uid="{0E6B4F4B-90D9-46BB-B075-C14202B956A8}"/>
    <cellStyle name="Percentagem 2 2 5 4 2" xfId="41387" xr:uid="{E68033C5-B07E-4905-8436-1F95D4442968}"/>
    <cellStyle name="Percentagem 2 2 5 5" xfId="41388" xr:uid="{95AF5C89-7784-403C-88E2-4062E3960428}"/>
    <cellStyle name="Percentagem 2 2 5 6" xfId="41381" xr:uid="{250B8D6F-6361-4144-965C-C793114177A6}"/>
    <cellStyle name="Percentagem 2 2 6" xfId="14115" xr:uid="{AE728C6E-CE53-4589-B00E-0E2DF7694E29}"/>
    <cellStyle name="Percentagem 2 2 6 2" xfId="41390" xr:uid="{0F4D2095-BE4F-4E0D-B1B8-FD5B9C725BE4}"/>
    <cellStyle name="Percentagem 2 2 6 2 2" xfId="41391" xr:uid="{4871E4FE-EFF4-4DF1-85F2-E119A67C7722}"/>
    <cellStyle name="Percentagem 2 2 6 3" xfId="41392" xr:uid="{E9AF0C62-AC79-48ED-9138-A7EA42A906EA}"/>
    <cellStyle name="Percentagem 2 2 6 3 2" xfId="41393" xr:uid="{497D352E-0B32-4C9E-B273-D0675A33092E}"/>
    <cellStyle name="Percentagem 2 2 6 4" xfId="41394" xr:uid="{7E9712CA-85F4-4FF7-8943-D7C554870B8C}"/>
    <cellStyle name="Percentagem 2 2 6 5" xfId="41389" xr:uid="{48945140-9BE8-42FD-BD79-87BD1904D892}"/>
    <cellStyle name="Percentagem 2 2 7" xfId="16007" xr:uid="{2274F193-633B-4BF0-B431-514D51855897}"/>
    <cellStyle name="Percentagem 2 2 7 2" xfId="41396" xr:uid="{18C75A04-F389-47A5-B567-904B2960AEF4}"/>
    <cellStyle name="Percentagem 2 2 7 3" xfId="41395" xr:uid="{AB1FE39D-6531-4728-9C84-7FEE5B56C14D}"/>
    <cellStyle name="Percentagem 2 2 8" xfId="19193" xr:uid="{3B1BB1C4-8636-4E20-9C5D-971811331621}"/>
    <cellStyle name="Percentagem 2 2 8 2" xfId="41398" xr:uid="{15089DEC-F39B-4EAA-ADFB-E8DAA35809F5}"/>
    <cellStyle name="Percentagem 2 2 8 3" xfId="41397" xr:uid="{317D3483-09FA-4498-A281-4ACBA210CE3C}"/>
    <cellStyle name="Percentagem 2 2 9" xfId="12149" xr:uid="{85B4DF6E-285B-4B3F-9BEB-B059ABAEA44A}"/>
    <cellStyle name="Percentagem 2 2 9 2" xfId="41400" xr:uid="{09C5D710-230D-4CB0-BCA5-DCF58B0E4E09}"/>
    <cellStyle name="Percentagem 2 2 9 3" xfId="41399" xr:uid="{3F747EB9-3934-4231-8F9B-9A5279BB0B0A}"/>
    <cellStyle name="Percentagem 2 3" xfId="7065" xr:uid="{A39EF974-A01B-4C89-B650-5D90755534FF}"/>
    <cellStyle name="Percentagem 2 3 10" xfId="41402" xr:uid="{6AAF1A2B-3D3E-4BA2-B3E2-742DB3C53754}"/>
    <cellStyle name="Percentagem 2 3 11" xfId="41403" xr:uid="{14B8994F-B338-4112-8142-01D8B9472DBE}"/>
    <cellStyle name="Percentagem 2 3 12" xfId="41401" xr:uid="{64C339A8-678D-42AB-B9A1-3A25B8F0556E}"/>
    <cellStyle name="Percentagem 2 3 2" xfId="14116" xr:uid="{D0427C2E-506D-4100-972B-1CB137C8B6B3}"/>
    <cellStyle name="Percentagem 2 3 2 2" xfId="41405" xr:uid="{2BD0B0E5-B4CB-4315-A733-47C55374CCCD}"/>
    <cellStyle name="Percentagem 2 3 2 2 2" xfId="41406" xr:uid="{8F418C15-B47B-4A04-BC9C-6502F5CEAEAD}"/>
    <cellStyle name="Percentagem 2 3 2 3" xfId="41407" xr:uid="{041ABF13-9F67-4C62-A026-57DBF6F3E78E}"/>
    <cellStyle name="Percentagem 2 3 2 3 2" xfId="41408" xr:uid="{64778A45-C3C2-4EDF-8E8A-DA391C50D207}"/>
    <cellStyle name="Percentagem 2 3 2 4" xfId="41409" xr:uid="{8E8A15F3-4053-459C-803E-B590489927D1}"/>
    <cellStyle name="Percentagem 2 3 2 5" xfId="41410" xr:uid="{37D43EC8-CD01-4B6A-AA1C-7AE04A4A5EE4}"/>
    <cellStyle name="Percentagem 2 3 2 6" xfId="41404" xr:uid="{AEADB513-CA8F-44A7-BAB0-D5F3913235C1}"/>
    <cellStyle name="Percentagem 2 3 3" xfId="14117" xr:uid="{F091A7A0-1B4E-43CE-BDCE-3B9A75DB70F5}"/>
    <cellStyle name="Percentagem 2 3 3 2" xfId="41412" xr:uid="{65814B39-981F-4A28-B6B0-6ADFBF4451DD}"/>
    <cellStyle name="Percentagem 2 3 3 2 2" xfId="41413" xr:uid="{2743C2C7-8158-4AD8-A69F-FB32821B58A5}"/>
    <cellStyle name="Percentagem 2 3 3 3" xfId="41414" xr:uid="{45004399-6307-4191-830E-656728B9BFA2}"/>
    <cellStyle name="Percentagem 2 3 3 3 2" xfId="41415" xr:uid="{A18FCBCE-420C-4B00-A82F-CF5E3CFFBC1D}"/>
    <cellStyle name="Percentagem 2 3 3 4" xfId="41416" xr:uid="{BA951A1F-F4BB-4DC9-98A8-E644B9D9BF9F}"/>
    <cellStyle name="Percentagem 2 3 3 5" xfId="41411" xr:uid="{2CBE3EA5-DB6E-4719-AFF3-271F89DCC5CD}"/>
    <cellStyle name="Percentagem 2 3 4" xfId="14118" xr:uid="{0BCB8C69-D73A-43CB-A32F-F2047E5645EE}"/>
    <cellStyle name="Percentagem 2 3 4 2" xfId="41418" xr:uid="{BD64AA24-723D-47D0-A44B-D803FD535229}"/>
    <cellStyle name="Percentagem 2 3 4 2 2" xfId="41419" xr:uid="{93BF1006-5EBC-4630-9D4D-D6088F937C49}"/>
    <cellStyle name="Percentagem 2 3 4 3" xfId="41420" xr:uid="{726AE7E6-A949-47CA-84A6-1A29A6EDC02A}"/>
    <cellStyle name="Percentagem 2 3 4 3 2" xfId="41421" xr:uid="{5C4BF355-D63A-4D5A-911D-F7A8EE18704D}"/>
    <cellStyle name="Percentagem 2 3 4 4" xfId="41422" xr:uid="{990C0F94-C316-473C-8EC9-8BA7A1D24231}"/>
    <cellStyle name="Percentagem 2 3 4 5" xfId="41417" xr:uid="{B8DC4D73-D446-49BF-B485-D149C57D0A29}"/>
    <cellStyle name="Percentagem 2 3 5" xfId="14119" xr:uid="{07CAC16C-626A-4A9C-83C0-08B0E5C7A4B6}"/>
    <cellStyle name="Percentagem 2 3 5 2" xfId="41424" xr:uid="{E3F12894-59F0-42A5-9204-5283882A3A85}"/>
    <cellStyle name="Percentagem 2 3 5 2 2" xfId="41425" xr:uid="{AE268AAD-8245-4DE2-A6C7-3C5E20EC7749}"/>
    <cellStyle name="Percentagem 2 3 5 3" xfId="41426" xr:uid="{3A7224AB-E8AE-49C4-B327-E0A7226FCADD}"/>
    <cellStyle name="Percentagem 2 3 5 3 2" xfId="41427" xr:uid="{57090170-0B27-4D46-9632-8FB8D520BB7F}"/>
    <cellStyle name="Percentagem 2 3 5 4" xfId="41428" xr:uid="{60FC249B-BC08-4AF0-AB8B-51CF10A2A21C}"/>
    <cellStyle name="Percentagem 2 3 5 4 2" xfId="41429" xr:uid="{5C8F0B00-377F-4DFE-A21C-16CF6E5AEFE9}"/>
    <cellStyle name="Percentagem 2 3 5 5" xfId="41430" xr:uid="{BA4EEE10-BE19-4151-8401-56C6DE2A2F92}"/>
    <cellStyle name="Percentagem 2 3 5 6" xfId="41423" xr:uid="{7EDF80C5-62DA-4A68-8C22-4CBAEE50D2D8}"/>
    <cellStyle name="Percentagem 2 3 6" xfId="14120" xr:uid="{17C3770A-15B4-4E5B-81D8-18E710EA2249}"/>
    <cellStyle name="Percentagem 2 3 6 2" xfId="41432" xr:uid="{CB3554DA-3054-46C7-B001-28A1EE22B4EA}"/>
    <cellStyle name="Percentagem 2 3 6 2 2" xfId="41433" xr:uid="{DB36919E-E7C0-42F7-B29A-F0F6F30113AB}"/>
    <cellStyle name="Percentagem 2 3 6 3" xfId="41434" xr:uid="{23B9B389-C6B3-4A7E-A42F-ACBCE1C59C3D}"/>
    <cellStyle name="Percentagem 2 3 6 3 2" xfId="41435" xr:uid="{13D369A8-5CC3-4BB4-97A6-AA9FFBF69207}"/>
    <cellStyle name="Percentagem 2 3 6 4" xfId="41436" xr:uid="{072FFCAE-1E79-4914-B550-D08F6130D273}"/>
    <cellStyle name="Percentagem 2 3 6 5" xfId="41431" xr:uid="{62D77ABC-2950-4E7D-8213-BD9F5E220862}"/>
    <cellStyle name="Percentagem 2 3 7" xfId="16008" xr:uid="{E2BE2F46-E198-4533-84F8-9FC4F242D1D4}"/>
    <cellStyle name="Percentagem 2 3 7 2" xfId="41438" xr:uid="{3F558FBA-4292-4A20-BA9D-FFC2A62C2328}"/>
    <cellStyle name="Percentagem 2 3 7 3" xfId="41437" xr:uid="{7BC5D0B5-A5CC-42DE-9CFE-A8B9676BC907}"/>
    <cellStyle name="Percentagem 2 3 8" xfId="19304" xr:uid="{CF85C1DD-0D8E-46A6-B2AF-C2ED09D164F0}"/>
    <cellStyle name="Percentagem 2 3 8 2" xfId="41440" xr:uid="{2047F3F3-3C4F-495E-92F9-454E9B9BFD50}"/>
    <cellStyle name="Percentagem 2 3 8 3" xfId="41439" xr:uid="{80813AB1-9CDD-445D-A350-A808262DD5C7}"/>
    <cellStyle name="Percentagem 2 3 9" xfId="12150" xr:uid="{B42A65BB-3753-46E1-8088-A2BE3A3AEEDF}"/>
    <cellStyle name="Percentagem 2 3 9 2" xfId="41442" xr:uid="{59C8D1E2-AC7C-40F2-BD61-C0C96631A98B}"/>
    <cellStyle name="Percentagem 2 3 9 3" xfId="41441" xr:uid="{507DE64E-56C0-43B4-A497-F688940B532A}"/>
    <cellStyle name="Pilkku_Layo9704" xfId="210" xr:uid="{DBAF76D3-7D26-4FC8-9C42-E2F21C67016F}"/>
    <cellStyle name="Pourcentage 2" xfId="4483" xr:uid="{E4155033-B9DC-47A9-85D7-A7BAF647CCB6}"/>
    <cellStyle name="Pourcentage 2 2" xfId="29436" xr:uid="{87884823-103A-46B2-BD72-BD26E13BEFA0}"/>
    <cellStyle name="Pourcentage 3" xfId="4480" xr:uid="{CECCCDBE-689A-457D-8F95-5DCA128BD239}"/>
    <cellStyle name="Pyör. luku_Layo9704" xfId="211" xr:uid="{9DA2A4F0-39B2-4742-92FD-AFED6343F63A}"/>
    <cellStyle name="Pyör. valuutta_Layo9704" xfId="212" xr:uid="{5FF72ADB-4B9B-4BCB-AD20-6D2A4AAB2304}"/>
    <cellStyle name="Satisfaisant 2" xfId="29433" xr:uid="{BAE215D8-5EC0-463D-BBE6-6B33A6857CA4}"/>
    <cellStyle name="Schlecht" xfId="7066" xr:uid="{0FC568F6-3A1C-4EA1-8B78-0E6F57A03118}"/>
    <cellStyle name="Schlecht 10" xfId="41444" xr:uid="{5DAB51FA-607D-4E53-8C62-5148566B7603}"/>
    <cellStyle name="Schlecht 11" xfId="41445" xr:uid="{260BDC53-CC8B-469A-98F2-4FBE25ADC3E3}"/>
    <cellStyle name="Schlecht 12" xfId="41443" xr:uid="{FA453101-941E-4B5B-A6AF-DE183298CE7D}"/>
    <cellStyle name="Schlecht 13" xfId="31137" xr:uid="{D6E943BF-F366-47A6-9D1B-7B11F2775929}"/>
    <cellStyle name="Schlecht 2" xfId="14121" xr:uid="{4BACC787-8372-4632-850F-A6DEBF2EE703}"/>
    <cellStyle name="Schlecht 2 2" xfId="41447" xr:uid="{77D80B11-9C6E-45B2-81AF-6D7443B41144}"/>
    <cellStyle name="Schlecht 2 2 2" xfId="41448" xr:uid="{3DA0E700-0654-479A-B9E1-8619D7E67E3A}"/>
    <cellStyle name="Schlecht 2 3" xfId="41449" xr:uid="{6280963C-7A85-41AD-92C6-DF34553877F2}"/>
    <cellStyle name="Schlecht 2 3 2" xfId="41450" xr:uid="{C955A2FE-427E-447C-A0A4-D0A39C5AC935}"/>
    <cellStyle name="Schlecht 2 4" xfId="41451" xr:uid="{867694C5-593C-4589-8B5C-964B116EDAA7}"/>
    <cellStyle name="Schlecht 2 5" xfId="41452" xr:uid="{2FF39255-C050-4FA2-839F-2BF93D2FA013}"/>
    <cellStyle name="Schlecht 2 6" xfId="41446" xr:uid="{13FEC31F-D9C4-44B9-B8F9-682015A21E50}"/>
    <cellStyle name="Schlecht 3" xfId="14122" xr:uid="{1EABC019-C349-4DD4-9C71-D04DB339CF4E}"/>
    <cellStyle name="Schlecht 3 2" xfId="41454" xr:uid="{B8A03FB8-7C68-490A-84D8-B1EF687951C7}"/>
    <cellStyle name="Schlecht 3 2 2" xfId="41455" xr:uid="{79AA7007-DA10-45B1-B0E2-9B5BBB66D924}"/>
    <cellStyle name="Schlecht 3 3" xfId="41456" xr:uid="{07C49965-1C0E-4223-984B-C3DC5B14302C}"/>
    <cellStyle name="Schlecht 3 3 2" xfId="41457" xr:uid="{A9D08445-A5F8-4745-B88C-2DDE0F4DE007}"/>
    <cellStyle name="Schlecht 3 4" xfId="41458" xr:uid="{238EC62D-9BA2-4B2B-92AE-09413B2502AC}"/>
    <cellStyle name="Schlecht 3 5" xfId="41453" xr:uid="{85F6DB48-9670-438A-8A1F-2D156A62881C}"/>
    <cellStyle name="Schlecht 4" xfId="14123" xr:uid="{FD0F721D-1B09-4F14-900B-1DDAA5FAE480}"/>
    <cellStyle name="Schlecht 4 2" xfId="41460" xr:uid="{FB2760EF-6E38-46F7-9CD2-98DD3840F4F8}"/>
    <cellStyle name="Schlecht 4 2 2" xfId="41461" xr:uid="{C660F271-89E5-4224-9D93-6CC12EF410C3}"/>
    <cellStyle name="Schlecht 4 3" xfId="41462" xr:uid="{083DDCBE-8DCF-409B-BD36-BB50B6CB499D}"/>
    <cellStyle name="Schlecht 4 3 2" xfId="41463" xr:uid="{40A4A2F0-D029-453A-A29C-F9EF958D2470}"/>
    <cellStyle name="Schlecht 4 4" xfId="41464" xr:uid="{C84722CF-6BC9-4F2F-AAE6-D33A9F75DF99}"/>
    <cellStyle name="Schlecht 4 5" xfId="41459" xr:uid="{A06E7251-6E6E-4904-A07C-21C80D1C48FC}"/>
    <cellStyle name="Schlecht 5" xfId="14124" xr:uid="{A85506DD-0E69-4B01-A292-C093A7E421B9}"/>
    <cellStyle name="Schlecht 5 2" xfId="41466" xr:uid="{C546DBD4-29BE-4B3F-A37D-C2B1BF56BAE3}"/>
    <cellStyle name="Schlecht 5 2 2" xfId="41467" xr:uid="{AF443817-2053-491E-B987-F457C14B02BB}"/>
    <cellStyle name="Schlecht 5 3" xfId="41468" xr:uid="{5763821B-9E67-4911-8CDB-6E70A4115D59}"/>
    <cellStyle name="Schlecht 5 3 2" xfId="41469" xr:uid="{DA4BB7C8-0BF8-4FDD-8346-A3A4B1D4E7C8}"/>
    <cellStyle name="Schlecht 5 4" xfId="41470" xr:uid="{8CB0C5C8-607A-41E5-9F3A-2DE26E0EF861}"/>
    <cellStyle name="Schlecht 5 4 2" xfId="41471" xr:uid="{8E239B66-BE2B-4705-A9FD-3F1D8258D40A}"/>
    <cellStyle name="Schlecht 5 5" xfId="41472" xr:uid="{45AA230A-DF54-4DBD-A587-7FA50C8FFDCC}"/>
    <cellStyle name="Schlecht 5 6" xfId="41465" xr:uid="{29D8750C-2A41-4AFE-A781-75512E1B41FB}"/>
    <cellStyle name="Schlecht 6" xfId="14125" xr:uid="{217E172E-635F-489B-8F5F-5DF524E155F8}"/>
    <cellStyle name="Schlecht 6 2" xfId="41474" xr:uid="{2EFA96A1-6750-4E2A-BC9A-A4EF3D7A8A8C}"/>
    <cellStyle name="Schlecht 6 2 2" xfId="41475" xr:uid="{65250E0D-C317-447C-957B-30114FB29A08}"/>
    <cellStyle name="Schlecht 6 3" xfId="41476" xr:uid="{0B22E426-E064-43CC-8730-799858EAEB00}"/>
    <cellStyle name="Schlecht 6 3 2" xfId="41477" xr:uid="{D9BEE032-D6F1-48DC-9047-D2D569F5D28F}"/>
    <cellStyle name="Schlecht 6 4" xfId="41478" xr:uid="{C1644101-E78D-4024-996C-F9345FAD9069}"/>
    <cellStyle name="Schlecht 6 5" xfId="41473" xr:uid="{A16D77E6-6FD3-4289-9647-A679E4322028}"/>
    <cellStyle name="Schlecht 7" xfId="16009" xr:uid="{00080CFF-B214-419A-BC28-8C58342CEC32}"/>
    <cellStyle name="Schlecht 7 2" xfId="41480" xr:uid="{0F73DEB5-38B4-4096-B402-08FFEF33BF03}"/>
    <cellStyle name="Schlecht 7 3" xfId="41479" xr:uid="{44DB9105-6540-4C2B-B38C-74776F16FE0F}"/>
    <cellStyle name="Schlecht 8" xfId="16626" xr:uid="{3117FA04-1EF3-44E2-8F9E-81BEB4EBF90C}"/>
    <cellStyle name="Schlecht 8 2" xfId="41482" xr:uid="{CBCAF6A2-D15B-49D1-A0AD-300D356C28FC}"/>
    <cellStyle name="Schlecht 8 3" xfId="41481" xr:uid="{E5220A98-79BB-4A26-8F3C-3BA7D91D6A64}"/>
    <cellStyle name="Schlecht 9" xfId="12151" xr:uid="{10791158-AA29-42BD-A645-1532C96946F6}"/>
    <cellStyle name="Schlecht 9 2" xfId="41484" xr:uid="{75F9474D-6AFF-4EDF-8C6C-E254A5697ADE}"/>
    <cellStyle name="Schlecht 9 3" xfId="41483" xr:uid="{5B30A607-D6B5-462B-9E95-268C01AEE5CA}"/>
    <cellStyle name="Shade" xfId="7067" xr:uid="{68567247-73A7-48E9-8C03-B4FB18685DCF}"/>
    <cellStyle name="Shade 10" xfId="41486" xr:uid="{D26350A3-9F7F-4A3F-89CF-C06B8EB100D4}"/>
    <cellStyle name="Shade 11" xfId="41487" xr:uid="{426AC085-A891-496D-8D21-5CAD6F28F838}"/>
    <cellStyle name="Shade 12" xfId="41485" xr:uid="{A2C832F1-29CC-48DC-8C55-AD562F879C3D}"/>
    <cellStyle name="Shade 13" xfId="31138" xr:uid="{97BC6C3E-5367-49E3-B937-07B98A8D88AA}"/>
    <cellStyle name="Shade 2" xfId="14126" xr:uid="{371867C1-B4CC-4C7B-BFDB-956613E7D5C8}"/>
    <cellStyle name="Shade 2 2" xfId="41489" xr:uid="{A6B77250-DA8C-4877-9901-5E310A4C619E}"/>
    <cellStyle name="Shade 2 2 2" xfId="41490" xr:uid="{0F0D196F-25AA-496D-9C17-5732765C9745}"/>
    <cellStyle name="Shade 2 3" xfId="41491" xr:uid="{E3FBD709-F55A-4451-9F7C-F3814F0DC961}"/>
    <cellStyle name="Shade 2 3 2" xfId="41492" xr:uid="{FE508F65-B00F-4569-AFDD-649FCB3D4D80}"/>
    <cellStyle name="Shade 2 4" xfId="41493" xr:uid="{6FCDE6E0-757C-458F-97F0-DFF2458F629C}"/>
    <cellStyle name="Shade 2 5" xfId="41494" xr:uid="{AE695EF7-10EF-4989-BF27-7DA6309DFCB1}"/>
    <cellStyle name="Shade 2 6" xfId="41488" xr:uid="{E8B23D79-9C16-4A24-842F-099979FFD1D8}"/>
    <cellStyle name="Shade 3" xfId="14127" xr:uid="{262368E7-BDF9-456D-BE1D-3E5A07944BBB}"/>
    <cellStyle name="Shade 3 2" xfId="41496" xr:uid="{3973888C-F3C3-4D8A-960F-09B0B1036C3A}"/>
    <cellStyle name="Shade 3 2 2" xfId="41497" xr:uid="{C26D6760-6AC2-460F-9BE5-BD96A48A162E}"/>
    <cellStyle name="Shade 3 3" xfId="41498" xr:uid="{9268CFA4-3CC1-4550-A13D-FFE869869CA0}"/>
    <cellStyle name="Shade 3 3 2" xfId="41499" xr:uid="{4639F7F2-4A66-4CB9-A0A3-10FAA188CA09}"/>
    <cellStyle name="Shade 3 4" xfId="41500" xr:uid="{93F78556-B310-4AC1-B1AE-8736E7151449}"/>
    <cellStyle name="Shade 3 5" xfId="41495" xr:uid="{290AD9E8-1295-4CF0-B293-384CFCD07F4D}"/>
    <cellStyle name="Shade 4" xfId="14128" xr:uid="{3AB48301-7820-4AC9-8302-7B97A6684D59}"/>
    <cellStyle name="Shade 4 2" xfId="41502" xr:uid="{D8F4BF00-60C4-434B-99B4-76EBCCF43E6C}"/>
    <cellStyle name="Shade 4 2 2" xfId="41503" xr:uid="{9F691D0E-DAD7-4124-BB5A-46FBE20A86A1}"/>
    <cellStyle name="Shade 4 3" xfId="41504" xr:uid="{501D5BC0-920A-4472-8132-402003F92ED0}"/>
    <cellStyle name="Shade 4 3 2" xfId="41505" xr:uid="{08E245F8-75B9-4F02-994E-EB0513FB2F3C}"/>
    <cellStyle name="Shade 4 4" xfId="41506" xr:uid="{EDF5B7D6-F0EF-410D-AB85-EB920582EF9A}"/>
    <cellStyle name="Shade 4 5" xfId="41501" xr:uid="{AFFC7333-0FB9-4518-9A3A-79AFD003DA21}"/>
    <cellStyle name="Shade 5" xfId="14129" xr:uid="{0F0085CB-246F-44BA-95CA-D488E7C84D10}"/>
    <cellStyle name="Shade 5 2" xfId="41508" xr:uid="{08DD8FB7-8D7D-40A2-867C-1BA97C55D861}"/>
    <cellStyle name="Shade 5 2 2" xfId="41509" xr:uid="{213C6E67-7A20-4A56-A92D-9C131FAC0E1C}"/>
    <cellStyle name="Shade 5 3" xfId="41510" xr:uid="{6C6A5C6B-1796-4FE6-A7A2-7A7992851145}"/>
    <cellStyle name="Shade 5 3 2" xfId="41511" xr:uid="{596B836C-1A2C-4539-81FE-2742072E9F1C}"/>
    <cellStyle name="Shade 5 4" xfId="41512" xr:uid="{35CD4473-33E0-467F-9C46-46420A43B2D2}"/>
    <cellStyle name="Shade 5 4 2" xfId="41513" xr:uid="{D6F7B0CF-85F5-4C06-9075-609C3A266231}"/>
    <cellStyle name="Shade 5 5" xfId="41514" xr:uid="{A9D088CE-F7C8-44BF-9E41-F01C857543BD}"/>
    <cellStyle name="Shade 5 6" xfId="41507" xr:uid="{6B577163-10D7-4B92-BB38-F78540B0231C}"/>
    <cellStyle name="Shade 6" xfId="14130" xr:uid="{FCC936AD-10FA-4908-9F5E-3F4D6BACDAA4}"/>
    <cellStyle name="Shade 6 2" xfId="41516" xr:uid="{C12A7B46-8402-40AE-AE51-656EE8251F58}"/>
    <cellStyle name="Shade 6 2 2" xfId="41517" xr:uid="{2D8FFCCF-DCF9-4E57-A112-3C5DB86875C0}"/>
    <cellStyle name="Shade 6 3" xfId="41518" xr:uid="{8F7CA1C8-83A6-4933-8B60-CD4E504F61A7}"/>
    <cellStyle name="Shade 6 3 2" xfId="41519" xr:uid="{DAE21F1B-E13B-4FDA-8B94-48D251C235DB}"/>
    <cellStyle name="Shade 6 4" xfId="41520" xr:uid="{C3372061-BF30-43E4-8F19-808AC9D231B8}"/>
    <cellStyle name="Shade 6 5" xfId="41515" xr:uid="{B535F647-9FB7-44D1-A443-A12CC1BBDE94}"/>
    <cellStyle name="Shade 7" xfId="16010" xr:uid="{C119AC77-8722-46FF-8852-0380DCD120AF}"/>
    <cellStyle name="Shade 7 2" xfId="41522" xr:uid="{074FEEEF-7B06-44BF-A2D0-4A2037D450B6}"/>
    <cellStyle name="Shade 7 3" xfId="41521" xr:uid="{2761E759-CAE1-4E2A-A358-4B55E5B5004E}"/>
    <cellStyle name="Shade 8" xfId="19443" xr:uid="{26D07BFD-F322-4C3D-BD7E-22B4DFCA7746}"/>
    <cellStyle name="Shade 8 2" xfId="41524" xr:uid="{EC0FB2E7-7E1D-4FCA-A1B6-2F97E5829563}"/>
    <cellStyle name="Shade 8 3" xfId="41523" xr:uid="{867786C6-50CE-4BF0-B937-D2F8CD8BB53B}"/>
    <cellStyle name="Shade 9" xfId="12152" xr:uid="{D5032118-67CD-4D23-A3F1-88DD0DFD9F78}"/>
    <cellStyle name="Shade 9 2" xfId="41526" xr:uid="{7B6ACCE7-51FC-4108-91CE-E0272D40C93A}"/>
    <cellStyle name="Shade 9 3" xfId="41525" xr:uid="{489212EE-5543-4E50-921E-BB915303CFE1}"/>
    <cellStyle name="source" xfId="1850" xr:uid="{F6C7D641-05FE-4A66-874F-C5A65D149D29}"/>
    <cellStyle name="source 10" xfId="41528" xr:uid="{F8F45A6D-0CC2-42E2-9A97-A5B234EF9FD0}"/>
    <cellStyle name="source 11" xfId="41529" xr:uid="{CEDB6AEE-22D4-4EF2-A4F6-CC5291FEF613}"/>
    <cellStyle name="source 12" xfId="41527" xr:uid="{01E33EED-749E-4FFE-BA94-9C1A198565B4}"/>
    <cellStyle name="source 2" xfId="7068" xr:uid="{D0F5EFB3-FD4E-4457-AE6C-E245D944A1D9}"/>
    <cellStyle name="source 2 2" xfId="16011" xr:uid="{36942914-DA75-4042-9467-F343F54F5089}"/>
    <cellStyle name="source 2 2 2" xfId="41532" xr:uid="{3BDDFBE3-DF16-412B-ADD5-9D35A86F8871}"/>
    <cellStyle name="source 2 2 3" xfId="41531" xr:uid="{D57CB286-3E0F-4F2C-8350-819B48959A9A}"/>
    <cellStyle name="source 2 3" xfId="16774" xr:uid="{02333F8A-344D-465B-8394-64F02952FCBF}"/>
    <cellStyle name="source 2 3 2" xfId="41534" xr:uid="{85723374-6941-41A9-BB35-9F55D489527C}"/>
    <cellStyle name="source 2 3 3" xfId="41533" xr:uid="{173BA067-71DE-4E80-B209-0844F00F54E9}"/>
    <cellStyle name="source 2 4" xfId="12154" xr:uid="{6C26C85A-E9C9-4059-B8D9-0CD746C59000}"/>
    <cellStyle name="source 2 4 2" xfId="41535" xr:uid="{085DB408-88F3-4586-879B-06A294313467}"/>
    <cellStyle name="source 2 5" xfId="41536" xr:uid="{E9C2B1F4-51CE-4E18-B598-284D4579F90C}"/>
    <cellStyle name="source 2 6" xfId="41530" xr:uid="{347DBC49-4FE7-41B8-9B99-2038062DE903}"/>
    <cellStyle name="source 3" xfId="14131" xr:uid="{4E118F84-C57F-4379-8512-8F56E7E7A8CC}"/>
    <cellStyle name="source 3 2" xfId="41538" xr:uid="{CBB4E98E-EBB7-4DBF-9764-F4CFB799A4C3}"/>
    <cellStyle name="source 3 2 2" xfId="41539" xr:uid="{04291846-99EC-43C2-A8FF-5EB0E492BB7D}"/>
    <cellStyle name="source 3 3" xfId="41540" xr:uid="{85FBE8C6-D687-4125-BC2D-8EB4F561C6D5}"/>
    <cellStyle name="source 3 3 2" xfId="41541" xr:uid="{4AAD49DF-446B-43A5-B856-ED936E6E4263}"/>
    <cellStyle name="source 3 4" xfId="41542" xr:uid="{A44F7818-85B6-4439-B31E-B18214FC2430}"/>
    <cellStyle name="source 3 5" xfId="41537" xr:uid="{CA66D81C-2DA5-4652-9864-D2FDA7F74114}"/>
    <cellStyle name="source 3 6" xfId="29612" xr:uid="{C5847FA8-01F2-45B8-A2A1-715BBA2CC746}"/>
    <cellStyle name="source 4" xfId="14132" xr:uid="{A3CA4F2C-3CEB-475A-B285-7DA2B8E94B44}"/>
    <cellStyle name="source 4 2" xfId="41544" xr:uid="{0E4D5259-776D-4B68-8A8B-EF4D31265CE2}"/>
    <cellStyle name="source 4 2 2" xfId="41545" xr:uid="{80827906-65B0-4C4D-9755-19E84DFF8988}"/>
    <cellStyle name="source 4 3" xfId="41546" xr:uid="{3F020196-7F33-4049-8040-43A2C5DA35D0}"/>
    <cellStyle name="source 4 3 2" xfId="41547" xr:uid="{6DF7CCF1-DAD5-4A45-96B0-5E9EA3FEA473}"/>
    <cellStyle name="source 4 4" xfId="41548" xr:uid="{C2BE70D7-EAD4-4ED8-B6CC-FA9396E21FE4}"/>
    <cellStyle name="source 4 5" xfId="41543" xr:uid="{05B68C4A-8C97-4F88-AFDF-E7B9B2A83B0D}"/>
    <cellStyle name="source 5" xfId="14133" xr:uid="{F8F62785-CA98-487A-B020-2342978565AD}"/>
    <cellStyle name="source 5 2" xfId="41550" xr:uid="{546BF06F-3846-448F-BB70-7B1353358B60}"/>
    <cellStyle name="source 5 2 2" xfId="41551" xr:uid="{3162CCDB-5518-4383-A9C7-FE45F6F3E7C9}"/>
    <cellStyle name="source 5 3" xfId="41552" xr:uid="{509F46D3-EC42-433E-A3AE-A7F30C1EC795}"/>
    <cellStyle name="source 5 3 2" xfId="41553" xr:uid="{E5888063-A9B7-4976-ACC2-EC24B82E8F20}"/>
    <cellStyle name="source 5 4" xfId="41554" xr:uid="{5C0EBF89-8733-46F9-8C52-A89C000873FE}"/>
    <cellStyle name="source 5 4 2" xfId="41555" xr:uid="{66A46BA6-C767-4646-88C0-F1A5704D7A31}"/>
    <cellStyle name="source 5 5" xfId="41556" xr:uid="{260B092F-FDBC-42FA-8466-6FEFD6666383}"/>
    <cellStyle name="source 5 6" xfId="41549" xr:uid="{AF926C75-8579-4378-ABE1-B2C7F9BE2C26}"/>
    <cellStyle name="source 6" xfId="14134" xr:uid="{B76011CE-1864-4031-88AB-89D63185D590}"/>
    <cellStyle name="source 6 2" xfId="41558" xr:uid="{F216DE55-70F5-4BE2-BABF-3B51CAD16FDC}"/>
    <cellStyle name="source 6 2 2" xfId="41559" xr:uid="{087247A3-FF64-4597-8CCF-035F985F5A95}"/>
    <cellStyle name="source 6 3" xfId="41560" xr:uid="{7E8260D9-B11C-4B2C-976C-4B12D99DF4F0}"/>
    <cellStyle name="source 6 3 2" xfId="41561" xr:uid="{2FB0D694-A523-483E-993C-7C8284154606}"/>
    <cellStyle name="source 6 4" xfId="41562" xr:uid="{F75D4A12-9096-4134-8B9C-A0287869ABC8}"/>
    <cellStyle name="source 6 5" xfId="41557" xr:uid="{3CB35BD0-4350-4BBC-9CE5-64DB36BAA649}"/>
    <cellStyle name="source 7" xfId="15287" xr:uid="{8D75B106-0EB8-4538-AADD-CA459FE86753}"/>
    <cellStyle name="source 7 2" xfId="41564" xr:uid="{5A58BB7E-1598-42F7-AC99-89BC78AF85B6}"/>
    <cellStyle name="source 7 3" xfId="41563" xr:uid="{97AADB8C-64F5-46B6-9592-AD90DB5A0FD9}"/>
    <cellStyle name="source 8" xfId="15326" xr:uid="{54709C6B-C289-467C-AF2A-BD01F7C228CF}"/>
    <cellStyle name="source 8 2" xfId="41566" xr:uid="{775383AA-CF74-4211-8BD5-E71133EE9B3E}"/>
    <cellStyle name="source 8 3" xfId="41565" xr:uid="{D96C1127-FA0F-426B-B458-3D537D655812}"/>
    <cellStyle name="source 9" xfId="12153" xr:uid="{D8EB407E-658D-40B4-97C7-4DE14426AD49}"/>
    <cellStyle name="source 9 2" xfId="41568" xr:uid="{E6382FDB-92D9-44E1-B71B-78EDFF56F83C}"/>
    <cellStyle name="source 9 3" xfId="41567" xr:uid="{B953E2C3-4C8C-4363-B2FE-A9A03666CD95}"/>
    <cellStyle name="Standaard_Blad1" xfId="7069" xr:uid="{C88B0333-7F24-41FA-BEAA-558BDE84E988}"/>
    <cellStyle name="Standard 2" xfId="7070" xr:uid="{E86F6AE9-5728-423E-B473-C4556D86552C}"/>
    <cellStyle name="Standard 2 10" xfId="41570" xr:uid="{2973A0BB-2331-4085-A0C4-ECF4DB1BE28B}"/>
    <cellStyle name="Standard 2 11" xfId="41569" xr:uid="{24D9D254-19F7-45E2-8F75-246D0B29C859}"/>
    <cellStyle name="Standard 2 2" xfId="14135" xr:uid="{074ACA23-5E33-454C-8F13-E9FB14151B55}"/>
    <cellStyle name="Standard 2 2 2" xfId="41572" xr:uid="{766B5F31-73AF-41D7-818F-626908CC8E2D}"/>
    <cellStyle name="Standard 2 2 2 2" xfId="41573" xr:uid="{9EC71000-EDBD-4C09-BA67-450D51230AF6}"/>
    <cellStyle name="Standard 2 2 3" xfId="41574" xr:uid="{7405C0BF-2760-4711-B84D-BEF10A242E0B}"/>
    <cellStyle name="Standard 2 2 3 2" xfId="41575" xr:uid="{0799E5D9-CEB2-4468-B239-B1F763B250CB}"/>
    <cellStyle name="Standard 2 2 4" xfId="41576" xr:uid="{098534EF-A950-4240-BB5D-D4F408A27619}"/>
    <cellStyle name="Standard 2 2 5" xfId="41577" xr:uid="{7C076B52-E29D-4CCB-8023-510A0475FBE5}"/>
    <cellStyle name="Standard 2 2 6" xfId="41571" xr:uid="{B6A404BE-6F06-49D5-A819-1670CD250FCB}"/>
    <cellStyle name="Standard 2 3" xfId="14136" xr:uid="{05825029-C123-4DC5-BA24-D3780A757044}"/>
    <cellStyle name="Standard 2 3 2" xfId="41579" xr:uid="{72A0CC15-AF99-4335-B7EF-3E348B07775C}"/>
    <cellStyle name="Standard 2 3 2 2" xfId="41580" xr:uid="{F8DDC103-514A-49B3-AF17-8DD3B65C7AA7}"/>
    <cellStyle name="Standard 2 3 3" xfId="41581" xr:uid="{84A02144-4B01-403F-BD57-D48DC7C7CF95}"/>
    <cellStyle name="Standard 2 3 3 2" xfId="41582" xr:uid="{77B6FDE1-9A81-4D3F-84A4-CA714F2A86ED}"/>
    <cellStyle name="Standard 2 3 4" xfId="41583" xr:uid="{95CBD0B1-23BE-407E-AEF8-18118A45D378}"/>
    <cellStyle name="Standard 2 3 5" xfId="41578" xr:uid="{42855910-46D3-4E21-B35A-99FBB79A9975}"/>
    <cellStyle name="Standard 2 4" xfId="14137" xr:uid="{6C67B616-380E-4179-B3ED-1E549D59BD51}"/>
    <cellStyle name="Standard 2 4 2" xfId="41585" xr:uid="{B6AC558F-BE3D-4951-959E-F4099E7ABA27}"/>
    <cellStyle name="Standard 2 4 2 2" xfId="41586" xr:uid="{4512F506-071D-4C5C-BCB5-D463051DB6E9}"/>
    <cellStyle name="Standard 2 4 3" xfId="41587" xr:uid="{99ECB597-8C0A-492A-A017-DBE07BBE1552}"/>
    <cellStyle name="Standard 2 4 3 2" xfId="41588" xr:uid="{EF10A35F-CF16-4581-B82E-A059C7FD0DC8}"/>
    <cellStyle name="Standard 2 4 4" xfId="41589" xr:uid="{2BAFBBC3-85CA-469C-9523-B99539192608}"/>
    <cellStyle name="Standard 2 4 4 2" xfId="41590" xr:uid="{982D3E00-4B8E-440F-A3C1-126B0EE58954}"/>
    <cellStyle name="Standard 2 4 5" xfId="41591" xr:uid="{01A4A639-59AC-41A9-B849-563D1B7E54DF}"/>
    <cellStyle name="Standard 2 4 6" xfId="41584" xr:uid="{111DAC02-0846-4536-A327-AAF9FD884F1A}"/>
    <cellStyle name="Standard 2 5" xfId="14138" xr:uid="{0D56C8CB-87A4-4CCC-B7BD-128EC151596F}"/>
    <cellStyle name="Standard 2 5 2" xfId="41593" xr:uid="{9354E987-DA15-47A3-86F9-CCC036D36D36}"/>
    <cellStyle name="Standard 2 5 2 2" xfId="41594" xr:uid="{6D806A3C-2418-4AF4-80ED-723DF3E161DB}"/>
    <cellStyle name="Standard 2 5 3" xfId="41595" xr:uid="{88157BEB-02F9-41D5-B86F-6BDE7D7C882E}"/>
    <cellStyle name="Standard 2 5 3 2" xfId="41596" xr:uid="{52C9511A-E023-424C-8293-33BCABE11D48}"/>
    <cellStyle name="Standard 2 5 4" xfId="41597" xr:uid="{BB760715-DC67-49D2-8A7B-9B4CDE15A7D6}"/>
    <cellStyle name="Standard 2 5 5" xfId="41592" xr:uid="{3B68B73D-A16A-4858-9555-2FA6EF65F420}"/>
    <cellStyle name="Standard 2 6" xfId="16360" xr:uid="{69A0AABE-9537-4E3D-8095-195F1AACD1D0}"/>
    <cellStyle name="Standard 2 6 2" xfId="41599" xr:uid="{E4EB96F3-CF1E-4279-A54C-2F78C03ADE52}"/>
    <cellStyle name="Standard 2 6 3" xfId="41598" xr:uid="{4B8938E3-2B19-479B-AF1C-DE77EBAC99E0}"/>
    <cellStyle name="Standard 2 7" xfId="41600" xr:uid="{7B0C0EB5-38EE-43AD-B1CD-6A75C648D8C9}"/>
    <cellStyle name="Standard 2 7 2" xfId="41601" xr:uid="{00CA0A48-812B-47F2-B782-68393ADD5B35}"/>
    <cellStyle name="Standard 2 8" xfId="41602" xr:uid="{96B754FA-1373-4D88-BCA9-2951083F3BEF}"/>
    <cellStyle name="Standard 2 8 2" xfId="41603" xr:uid="{01267C2A-F236-4B92-B0D5-B9AE7B198413}"/>
    <cellStyle name="Standard 2 9" xfId="41604" xr:uid="{69455639-4E96-4996-B37A-34DFC40D06A0}"/>
    <cellStyle name="Standard 3" xfId="7071" xr:uid="{7C88E580-EF01-417F-BA33-E79B162C3605}"/>
    <cellStyle name="Standard 3 10" xfId="41606" xr:uid="{C0260425-D092-421B-8195-131A6708C414}"/>
    <cellStyle name="Standard 3 11" xfId="41605" xr:uid="{99A04DCE-20DC-4CB8-B2D2-DCD94189A210}"/>
    <cellStyle name="Standard 3 2" xfId="14139" xr:uid="{80B3CAB3-62F0-4FFB-A833-01EBF5F3D7C9}"/>
    <cellStyle name="Standard 3 2 2" xfId="41608" xr:uid="{B4B253C9-613A-4EFB-8CDA-9970779491B4}"/>
    <cellStyle name="Standard 3 2 2 2" xfId="41609" xr:uid="{C185D028-EFE5-4C86-8B7E-6EC0894D5E78}"/>
    <cellStyle name="Standard 3 2 3" xfId="41610" xr:uid="{4C005DA4-6801-4DC9-BAD8-EAB89C685D72}"/>
    <cellStyle name="Standard 3 2 3 2" xfId="41611" xr:uid="{5B7BF092-874E-49E4-AABE-42DBB86CCD33}"/>
    <cellStyle name="Standard 3 2 4" xfId="41612" xr:uid="{3BDCBA1B-4E20-4C1E-992E-5DF6C93CB0E0}"/>
    <cellStyle name="Standard 3 2 5" xfId="41613" xr:uid="{97ADAE6D-FA7F-457D-B46B-AFF1078FFDD5}"/>
    <cellStyle name="Standard 3 2 6" xfId="41607" xr:uid="{C8E6185C-F6F0-4227-8356-075BBBF7B368}"/>
    <cellStyle name="Standard 3 3" xfId="14140" xr:uid="{CC667C1F-2D58-41C5-97AF-2CD91B56DC40}"/>
    <cellStyle name="Standard 3 3 2" xfId="41615" xr:uid="{A5A8612C-B219-4467-840F-23CA4607E159}"/>
    <cellStyle name="Standard 3 3 2 2" xfId="41616" xr:uid="{11DE2FAB-9CD7-4302-A554-2C4DFAB1857C}"/>
    <cellStyle name="Standard 3 3 3" xfId="41617" xr:uid="{60A39AFA-960A-4631-92B3-7B9FDAFBF7ED}"/>
    <cellStyle name="Standard 3 3 3 2" xfId="41618" xr:uid="{F4600BBD-EEB7-4C05-A669-7180EBEDE2AC}"/>
    <cellStyle name="Standard 3 3 4" xfId="41619" xr:uid="{9EB66055-35F2-4AF8-B30C-9ECC79FED33A}"/>
    <cellStyle name="Standard 3 3 5" xfId="41614" xr:uid="{87133FA2-FC81-4593-8B5E-AC5D6E540D2F}"/>
    <cellStyle name="Standard 3 4" xfId="14141" xr:uid="{2A2CA855-FAAA-412C-8E48-CFDC542CE2B6}"/>
    <cellStyle name="Standard 3 4 2" xfId="41621" xr:uid="{99C643D1-BB8B-42C5-982E-05233BB06957}"/>
    <cellStyle name="Standard 3 4 2 2" xfId="41622" xr:uid="{5FA23A4E-7D80-43D8-B695-15F3ED96AEDA}"/>
    <cellStyle name="Standard 3 4 3" xfId="41623" xr:uid="{205CA9B8-832C-4B44-BF62-7E3FAB5F65DF}"/>
    <cellStyle name="Standard 3 4 3 2" xfId="41624" xr:uid="{6EADB6DB-F44D-4F8F-8E07-64B7A0DBA73B}"/>
    <cellStyle name="Standard 3 4 4" xfId="41625" xr:uid="{EFF6BFFD-80A7-43B3-8A8B-B4252BCE226B}"/>
    <cellStyle name="Standard 3 4 4 2" xfId="41626" xr:uid="{B646714F-110D-423D-BB00-F2407AF0A07B}"/>
    <cellStyle name="Standard 3 4 5" xfId="41627" xr:uid="{8A8A4288-F986-4EFD-A876-DF6B80BE38A7}"/>
    <cellStyle name="Standard 3 4 6" xfId="41620" xr:uid="{417755B8-73CE-42FC-8FAD-A52BE3390EC5}"/>
    <cellStyle name="Standard 3 5" xfId="14142" xr:uid="{8210F452-30DC-44E7-AF0D-5AE0A9E6402D}"/>
    <cellStyle name="Standard 3 5 2" xfId="41629" xr:uid="{334532F6-D8CF-490D-9612-8EAA504A384F}"/>
    <cellStyle name="Standard 3 5 2 2" xfId="41630" xr:uid="{64F11872-BF0C-4D9E-9EA8-C4BAD89BEA72}"/>
    <cellStyle name="Standard 3 5 3" xfId="41631" xr:uid="{287A85F0-D5D0-4A13-A735-8D5078015514}"/>
    <cellStyle name="Standard 3 5 3 2" xfId="41632" xr:uid="{85224659-07C1-4280-A2AB-2C93F567D725}"/>
    <cellStyle name="Standard 3 5 4" xfId="41633" xr:uid="{564AE002-CF39-4720-8922-8619E5FD86E4}"/>
    <cellStyle name="Standard 3 5 5" xfId="41628" xr:uid="{F4C2A8A6-E434-4951-AB31-E0AB66F392CB}"/>
    <cellStyle name="Standard 3 6" xfId="16790" xr:uid="{C4338F6E-E6CD-44DA-BB12-512461953AF4}"/>
    <cellStyle name="Standard 3 6 2" xfId="41635" xr:uid="{B0381AC7-C0EE-4939-847D-0BD6ADE2F9A5}"/>
    <cellStyle name="Standard 3 6 3" xfId="41634" xr:uid="{4BCFB76B-2B7D-458F-8F5F-AB87060F3807}"/>
    <cellStyle name="Standard 3 7" xfId="41636" xr:uid="{C0209B53-B5B4-4567-9809-D1EFC688FC2F}"/>
    <cellStyle name="Standard 3 7 2" xfId="41637" xr:uid="{726076E6-E39C-41A2-80FC-8579A153DF42}"/>
    <cellStyle name="Standard 3 8" xfId="41638" xr:uid="{D9A4B730-6505-4F6C-84A3-A36F176D2EF1}"/>
    <cellStyle name="Standard 3 8 2" xfId="41639" xr:uid="{4416D128-4A89-439E-BB94-16CD1616282A}"/>
    <cellStyle name="Standard 3 9" xfId="41640" xr:uid="{42CC3D28-AE4E-43FB-9E73-2C6DC0502AD5}"/>
    <cellStyle name="Standard_Sce_D_Extraction" xfId="213" xr:uid="{CF0D35D3-9CCC-4A4A-952F-039E38AED695}"/>
    <cellStyle name="Style 1" xfId="7072" xr:uid="{4CF76024-F768-4C10-A935-A031E1DB6BBB}"/>
    <cellStyle name="Style 1 10" xfId="41642" xr:uid="{F2C9248F-7DE3-4ACB-AF6C-89B49BA778AF}"/>
    <cellStyle name="Style 1 11" xfId="41643" xr:uid="{E3B4F762-6F35-421B-96E3-990C069D07C3}"/>
    <cellStyle name="Style 1 12" xfId="41641" xr:uid="{6F588629-8A0D-42C4-B67F-4B381B1750F4}"/>
    <cellStyle name="Style 1 2" xfId="14143" xr:uid="{690EEDEF-217F-45F2-BA7B-D05FBDEEFCB1}"/>
    <cellStyle name="Style 1 2 2" xfId="41645" xr:uid="{5D3BFFBB-8376-4024-B647-68A41CAFFE06}"/>
    <cellStyle name="Style 1 2 2 2" xfId="41646" xr:uid="{429E06B8-1464-4AD8-BF98-73B9229DA0B2}"/>
    <cellStyle name="Style 1 2 3" xfId="41647" xr:uid="{9C753B8C-20F1-44F1-AFEE-C6FFF22B5E81}"/>
    <cellStyle name="Style 1 2 3 2" xfId="41648" xr:uid="{F1C350AB-98B7-4E01-93FE-52326F685CB2}"/>
    <cellStyle name="Style 1 2 4" xfId="41649" xr:uid="{78B27CC9-5835-4DA8-A7A7-8103E57ADEA7}"/>
    <cellStyle name="Style 1 2 5" xfId="41650" xr:uid="{54A38CEE-3A4B-494A-A028-400BC384E842}"/>
    <cellStyle name="Style 1 2 6" xfId="41644" xr:uid="{8A2E4DA7-35F0-43C5-9451-565862DF7F04}"/>
    <cellStyle name="Style 1 3" xfId="14144" xr:uid="{519EA5D6-3D29-48E3-8E12-040D6C3A13CC}"/>
    <cellStyle name="Style 1 3 2" xfId="41652" xr:uid="{0F57B6B5-9502-4BB7-9B68-316237CCF51D}"/>
    <cellStyle name="Style 1 3 2 2" xfId="41653" xr:uid="{6D9F4DEE-5405-4B73-AB8D-E24D84897969}"/>
    <cellStyle name="Style 1 3 3" xfId="41654" xr:uid="{732AEFEC-280E-4173-A85F-5BC738E60E2F}"/>
    <cellStyle name="Style 1 3 3 2" xfId="41655" xr:uid="{A761461A-5F8C-4409-8E33-FE60E4DF7A9E}"/>
    <cellStyle name="Style 1 3 4" xfId="41656" xr:uid="{B0ED2771-478D-4E1B-983A-1113280AE25C}"/>
    <cellStyle name="Style 1 3 5" xfId="41651" xr:uid="{80DA0193-C700-4A25-B07B-864D617F4917}"/>
    <cellStyle name="Style 1 4" xfId="14163" xr:uid="{B4C2465C-9217-4802-B4D5-DCB3B656234F}"/>
    <cellStyle name="Style 1 4 2" xfId="41658" xr:uid="{05AAF0E7-C85B-4286-8BE9-2F02FC6C4BCA}"/>
    <cellStyle name="Style 1 4 2 2" xfId="41659" xr:uid="{9A97EB5E-037E-40D0-95A3-82BB1DF129F4}"/>
    <cellStyle name="Style 1 4 3" xfId="41660" xr:uid="{6FC9A8F6-CAD2-422A-A26E-FBD3087FFC0D}"/>
    <cellStyle name="Style 1 4 3 2" xfId="41661" xr:uid="{9945937E-5E38-4890-9E8E-CF0239D349D4}"/>
    <cellStyle name="Style 1 4 4" xfId="41662" xr:uid="{E51572F8-475A-42D5-BF38-EAFB22AC262D}"/>
    <cellStyle name="Style 1 4 5" xfId="41657" xr:uid="{B7B56F57-9DD8-4CE3-A883-9CCAAA9DA513}"/>
    <cellStyle name="Style 1 5" xfId="14164" xr:uid="{0D531E6B-7A8A-4A67-B5F8-A88D8CB2D087}"/>
    <cellStyle name="Style 1 5 2" xfId="41664" xr:uid="{7A1578E9-514E-4F65-B128-2DADD166794D}"/>
    <cellStyle name="Style 1 5 2 2" xfId="41665" xr:uid="{8DE0E995-01F3-45F8-B9D5-A819003D09EE}"/>
    <cellStyle name="Style 1 5 3" xfId="41666" xr:uid="{3F16D823-C41B-47DE-8EFF-82C32571DA09}"/>
    <cellStyle name="Style 1 5 3 2" xfId="41667" xr:uid="{FFE835B0-9E38-444F-894B-D9AEAD164CE4}"/>
    <cellStyle name="Style 1 5 4" xfId="41668" xr:uid="{2FA43437-4984-4A15-BE3C-3F56FCB921E1}"/>
    <cellStyle name="Style 1 5 4 2" xfId="41669" xr:uid="{86831766-89C5-4612-8C48-CB2BA1B957DC}"/>
    <cellStyle name="Style 1 5 5" xfId="41670" xr:uid="{69CECE2F-30BE-4FCF-BCA9-35ECB94CEA15}"/>
    <cellStyle name="Style 1 5 6" xfId="41663" xr:uid="{9D11C4C5-E34D-40E7-9AAD-3191CDC7D287}"/>
    <cellStyle name="Style 1 6" xfId="14165" xr:uid="{0F233434-9F0C-4A9E-9EC6-E80E31310C24}"/>
    <cellStyle name="Style 1 6 2" xfId="41672" xr:uid="{2161AF63-76E1-4B1E-AC5E-8F44D89DE173}"/>
    <cellStyle name="Style 1 6 2 2" xfId="41673" xr:uid="{D4172F98-0330-4AEE-BF30-FF5068D59EE5}"/>
    <cellStyle name="Style 1 6 3" xfId="41674" xr:uid="{68A7E784-DD03-4A27-AD7F-0B70C3A284B5}"/>
    <cellStyle name="Style 1 6 3 2" xfId="41675" xr:uid="{B07A4432-3E7E-43E8-BD15-EC253674509C}"/>
    <cellStyle name="Style 1 6 4" xfId="41676" xr:uid="{55029812-569D-4A37-965C-1BAAE96C529F}"/>
    <cellStyle name="Style 1 6 5" xfId="41671" xr:uid="{B73464E3-78D2-4C70-BCF4-1F82BF553FA8}"/>
    <cellStyle name="Style 1 7" xfId="16012" xr:uid="{BBED5ECF-C456-41CB-B06C-2A5E2A51B159}"/>
    <cellStyle name="Style 1 7 2" xfId="41678" xr:uid="{96C71717-30D4-405A-AE2F-F1AAEF4AC8ED}"/>
    <cellStyle name="Style 1 7 3" xfId="41677" xr:uid="{A060DE20-4A14-4A81-A35C-43574926C2DB}"/>
    <cellStyle name="Style 1 8" xfId="19495" xr:uid="{BE712A35-78AB-494D-BD3E-99B3AFE9F640}"/>
    <cellStyle name="Style 1 8 2" xfId="41680" xr:uid="{D871E590-78FD-459F-A7AA-A2D70FDF27CF}"/>
    <cellStyle name="Style 1 8 3" xfId="41679" xr:uid="{E3F003AF-A767-4139-B23C-5E0CF0844DFE}"/>
    <cellStyle name="Style 1 9" xfId="12155" xr:uid="{F2187745-8BCB-446E-A359-A24E404BD70B}"/>
    <cellStyle name="Style 1 9 2" xfId="41682" xr:uid="{87A4D098-D5D0-46E9-B804-82D604522A36}"/>
    <cellStyle name="Style 1 9 3" xfId="41681" xr:uid="{F2AB2C01-D8AB-44DD-8538-8976976CB0C9}"/>
    <cellStyle name="Style 103" xfId="7073" xr:uid="{F88D83E0-3A86-4A4F-8A3F-0FC8AD394AD8}"/>
    <cellStyle name="Style 103 2" xfId="7074" xr:uid="{EBEFB4EB-5BAC-4663-A4EA-E4EEDF5BD94D}"/>
    <cellStyle name="Style 103 2 2" xfId="16014" xr:uid="{E4901C75-D810-4D1C-8C0B-11AE82C43BE3}"/>
    <cellStyle name="Style 103 2 3" xfId="15546" xr:uid="{884FB6C8-36F3-4FE1-915A-C0C6E42BC271}"/>
    <cellStyle name="Style 103 2 4" xfId="12157" xr:uid="{37D8C85D-48BA-4EB3-9D90-F9F7CB5EDD06}"/>
    <cellStyle name="Style 103 2 5" xfId="31140" xr:uid="{112630DB-E7A0-45B3-A398-1B914F1A2DCE}"/>
    <cellStyle name="Style 103 3" xfId="7075" xr:uid="{038F5EC6-AB65-4F64-B4FC-44D49506B555}"/>
    <cellStyle name="Style 103 3 2" xfId="16015" xr:uid="{D50D25B2-DBD7-413F-8D3B-0126EA00577D}"/>
    <cellStyle name="Style 103 3 3" xfId="16359" xr:uid="{8B9169F8-D61F-481A-9806-0E0BFA373447}"/>
    <cellStyle name="Style 103 3 4" xfId="12158" xr:uid="{68E7BE79-5476-4965-90DC-0A5554EDC00A}"/>
    <cellStyle name="Style 103 3 5" xfId="31141" xr:uid="{75848BC9-0138-458D-B222-F18067170B54}"/>
    <cellStyle name="Style 103 4" xfId="16013" xr:uid="{7BBE393A-BF29-4D0C-875C-59C2D5DBCF2F}"/>
    <cellStyle name="Style 103 5" xfId="15406" xr:uid="{917DDB83-B247-412F-823B-14719593BD13}"/>
    <cellStyle name="Style 103 6" xfId="12156" xr:uid="{EF8D6495-5F0F-4943-91B3-7072E1C13BA6}"/>
    <cellStyle name="Style 103 7" xfId="31139" xr:uid="{0E7CA7FF-F460-4657-B161-29566FA9CEA9}"/>
    <cellStyle name="Style 104" xfId="7076" xr:uid="{D2FBF9AB-0301-40FE-81F1-16F6F904EC72}"/>
    <cellStyle name="Style 104 2" xfId="7077" xr:uid="{AE273F28-3A8C-4C6D-848A-38214FE826B4}"/>
    <cellStyle name="Style 104 2 2" xfId="16017" xr:uid="{85A87820-87F9-4A29-B2F0-D34E9AED51BA}"/>
    <cellStyle name="Style 104 2 3" xfId="16682" xr:uid="{FF70C17B-9418-472E-8FDC-9331D5E05649}"/>
    <cellStyle name="Style 104 2 4" xfId="12160" xr:uid="{549B6C3F-8303-4A89-BB19-E662936F9EE1}"/>
    <cellStyle name="Style 104 2 5" xfId="31143" xr:uid="{9DDACFAA-0065-4E5D-9658-774F4CC18C62}"/>
    <cellStyle name="Style 104 3" xfId="7078" xr:uid="{D8AC406F-AD23-4208-9990-366688D48A25}"/>
    <cellStyle name="Style 104 3 2" xfId="16018" xr:uid="{9938868D-6DF7-4201-9FF4-CB182DCAC4D5}"/>
    <cellStyle name="Style 104 3 3" xfId="15629" xr:uid="{B9CC2947-6745-4A65-A8AA-0219C96DBD90}"/>
    <cellStyle name="Style 104 3 4" xfId="12161" xr:uid="{B7D24C9A-922E-44AD-94F8-E26AA47591A1}"/>
    <cellStyle name="Style 104 3 5" xfId="31144" xr:uid="{09A1F1BD-4A0A-4ED9-8087-1C9E82F4DBB5}"/>
    <cellStyle name="Style 104 4" xfId="16016" xr:uid="{674BA8E2-A3B3-4734-9371-266336084C01}"/>
    <cellStyle name="Style 104 5" xfId="15529" xr:uid="{8E313B1E-BC71-4817-AB32-9944CBBA7956}"/>
    <cellStyle name="Style 104 6" xfId="12159" xr:uid="{8340DDC5-57A0-418C-9C46-39D0B4DC3E02}"/>
    <cellStyle name="Style 104 7" xfId="31142" xr:uid="{002FE5E6-4E43-4DBD-B84E-80F066B0ACDC}"/>
    <cellStyle name="Style 105" xfId="7079" xr:uid="{6DAE566D-F8CC-4FB4-B9BE-07FA7F2A0DF2}"/>
    <cellStyle name="Style 105 2" xfId="7080" xr:uid="{2875A0F4-A9A2-43F3-B2A2-66B4A6F8ED22}"/>
    <cellStyle name="Style 105 2 2" xfId="16020" xr:uid="{73EF92B3-7E41-4C7E-AA8D-3D684ECAF6F6}"/>
    <cellStyle name="Style 105 2 3" xfId="19136" xr:uid="{E2E08A68-E1DB-4C98-8E96-4C219EAE25C6}"/>
    <cellStyle name="Style 105 2 4" xfId="12163" xr:uid="{6F48A485-BBFD-4F56-8149-45872BE66C69}"/>
    <cellStyle name="Style 105 2 5" xfId="31146" xr:uid="{93804A12-771C-42F2-9335-52D37122C868}"/>
    <cellStyle name="Style 105 3" xfId="16019" xr:uid="{11DE2089-6033-4E7E-88E5-985B2C9B328B}"/>
    <cellStyle name="Style 105 4" xfId="16816" xr:uid="{89EF0849-18CD-4F88-8182-F4315B10E7BD}"/>
    <cellStyle name="Style 105 5" xfId="12162" xr:uid="{007EA6B8-D2EC-44B6-9312-A59D33E52A20}"/>
    <cellStyle name="Style 105 6" xfId="31145" xr:uid="{FD15B48B-F920-4F78-A386-9B1BAC743206}"/>
    <cellStyle name="Style 106" xfId="7081" xr:uid="{E5103433-CAF7-4B7A-AFC4-76AD1897AB5A}"/>
    <cellStyle name="Style 106 2" xfId="7082" xr:uid="{FF6DE99E-3580-4605-B1AC-0C9E14517429}"/>
    <cellStyle name="Style 106 2 2" xfId="16022" xr:uid="{B1E688F2-FCAB-47AC-82D7-FD6EA342B738}"/>
    <cellStyle name="Style 106 2 3" xfId="15616" xr:uid="{23116D7C-77E6-426D-B539-C30492CE5065}"/>
    <cellStyle name="Style 106 2 4" xfId="12165" xr:uid="{1586A371-00CE-4475-B663-9AF23973ACF0}"/>
    <cellStyle name="Style 106 3" xfId="16021" xr:uid="{145FFA86-E0A7-4649-99C0-86612CB78076}"/>
    <cellStyle name="Style 106 4" xfId="15416" xr:uid="{D1BAA97B-74EA-49EB-AC41-18F1FCEA4BD6}"/>
    <cellStyle name="Style 106 5" xfId="12164" xr:uid="{39AD2F2E-159B-420D-9A51-F7C83608CAA2}"/>
    <cellStyle name="Style 107" xfId="7083" xr:uid="{3EBE9384-3A69-4032-ABBA-BD197200B8AB}"/>
    <cellStyle name="Style 107 2" xfId="7084" xr:uid="{AE9D079F-44F7-447E-877F-00D4A6D03FE8}"/>
    <cellStyle name="Style 107 2 2" xfId="16024" xr:uid="{7EE9FFEB-8F6B-4B2C-8FAD-4AC983CE7E03}"/>
    <cellStyle name="Style 107 2 3" xfId="16702" xr:uid="{007BEC7A-EAF3-4B10-A649-BC7AD51165B2}"/>
    <cellStyle name="Style 107 2 4" xfId="12167" xr:uid="{BCEC703B-C972-4E5D-B661-91C8276FB2AF}"/>
    <cellStyle name="Style 107 2 5" xfId="31148" xr:uid="{6755E233-5DFF-45AF-8871-6A3283A142E4}"/>
    <cellStyle name="Style 107 3" xfId="16023" xr:uid="{2C5A4A8D-329D-4004-A4B0-4E5E614D5272}"/>
    <cellStyle name="Style 107 4" xfId="16876" xr:uid="{2DA27868-4447-4B16-A114-9A7BE79CE8D2}"/>
    <cellStyle name="Style 107 5" xfId="12166" xr:uid="{96A02B7C-D335-4ED7-9AB6-E36B04B640A1}"/>
    <cellStyle name="Style 107 6" xfId="31147" xr:uid="{74C50138-A307-4586-B693-5286C08162F7}"/>
    <cellStyle name="Style 108" xfId="7085" xr:uid="{5EFDFB37-009C-41AB-930E-1CB401A53086}"/>
    <cellStyle name="Style 108 2" xfId="7086" xr:uid="{78F7152E-B110-446F-A4A8-386EC0800296}"/>
    <cellStyle name="Style 108 2 2" xfId="16026" xr:uid="{4A5AF840-F6F5-4306-8BEF-F7FB9292CC1C}"/>
    <cellStyle name="Style 108 2 3" xfId="15724" xr:uid="{8C768DD4-E9AD-497D-B84D-8E86708BCC3E}"/>
    <cellStyle name="Style 108 2 4" xfId="12169" xr:uid="{8A19792C-F092-4E6C-BC87-083CD8D8BD36}"/>
    <cellStyle name="Style 108 2 5" xfId="31150" xr:uid="{CBA5BBE1-904E-4964-BE30-F7346DAE854D}"/>
    <cellStyle name="Style 108 3" xfId="7087" xr:uid="{45A8E18B-0EA0-486B-AE89-FB7DFE0ED488}"/>
    <cellStyle name="Style 108 3 2" xfId="16027" xr:uid="{37E5AC7B-0ED6-440C-A95D-175BA227B040}"/>
    <cellStyle name="Style 108 3 3" xfId="19201" xr:uid="{B43C6891-D34D-4B54-9A3C-39A687A00461}"/>
    <cellStyle name="Style 108 3 4" xfId="12170" xr:uid="{63DBAE43-660A-49F4-9BEC-08EE5C78904F}"/>
    <cellStyle name="Style 108 3 5" xfId="31151" xr:uid="{CB8E5F00-3CC3-4E48-83E1-607370246AA4}"/>
    <cellStyle name="Style 108 4" xfId="16025" xr:uid="{DC5559BC-30D3-4868-982A-3603B74FC884}"/>
    <cellStyle name="Style 108 5" xfId="19487" xr:uid="{691CC4B4-C5A2-4F3E-8BFB-950AAC26E64C}"/>
    <cellStyle name="Style 108 6" xfId="12168" xr:uid="{E0B886BD-FC18-46CA-A412-3343A751E453}"/>
    <cellStyle name="Style 108 7" xfId="31149" xr:uid="{C47312D1-C478-42AB-9985-99B4211B9F6C}"/>
    <cellStyle name="Style 109" xfId="7088" xr:uid="{26F3A144-822E-4492-928E-4C9A8EC6F73B}"/>
    <cellStyle name="Style 109 2" xfId="7089" xr:uid="{97420F22-7A15-458D-8EF5-E7EE893C5334}"/>
    <cellStyle name="Style 109 2 2" xfId="16029" xr:uid="{4E0886C8-A93D-45CD-8E17-53A66248A51A}"/>
    <cellStyle name="Style 109 2 3" xfId="19058" xr:uid="{B54A50E9-5A4C-4BF0-AB47-DEF10A27DBAB}"/>
    <cellStyle name="Style 109 2 4" xfId="12172" xr:uid="{74F1FCC0-AEB0-405C-9031-6947B839CFE6}"/>
    <cellStyle name="Style 109 3" xfId="16028" xr:uid="{D34DEA6F-3BF4-4DA0-91B3-B873EA9F289B}"/>
    <cellStyle name="Style 109 4" xfId="16719" xr:uid="{857FEAB1-4692-407F-8F7A-E7DF1C5BFB7A}"/>
    <cellStyle name="Style 109 5" xfId="12171" xr:uid="{A977C33F-7320-471E-BE74-ED77D1B6F45B}"/>
    <cellStyle name="Style 110" xfId="7090" xr:uid="{FABB2467-C8A6-4A94-B38E-4F272801B18B}"/>
    <cellStyle name="Style 110 2" xfId="7091" xr:uid="{C0265708-6B29-422B-A342-585EB393D1F6}"/>
    <cellStyle name="Style 110 2 2" xfId="16031" xr:uid="{7880380F-0E97-4076-9435-09E2C5EE29A6}"/>
    <cellStyle name="Style 110 2 3" xfId="15464" xr:uid="{CFB76E38-01E9-4D96-AE07-966ECFE71E2E}"/>
    <cellStyle name="Style 110 2 4" xfId="12174" xr:uid="{500BEDA4-0782-43A2-91B4-6EE3864A56D4}"/>
    <cellStyle name="Style 110 2 5" xfId="31152" xr:uid="{32AB63D2-ADB4-4224-9FBE-2281E7F854A4}"/>
    <cellStyle name="Style 110 3" xfId="16030" xr:uid="{DAA1B742-CAD9-4BA4-BD4D-666F7A94B619}"/>
    <cellStyle name="Style 110 4" xfId="19567" xr:uid="{7E8AB444-4633-4A90-A076-6DE6A6F00045}"/>
    <cellStyle name="Style 110 5" xfId="12173" xr:uid="{91FEC2D4-9AB2-4892-9BBA-DD5A2B898DBD}"/>
    <cellStyle name="Style 114" xfId="7092" xr:uid="{63E99BE0-83B9-4925-B97A-525640741368}"/>
    <cellStyle name="Style 114 2" xfId="7093" xr:uid="{6696A4AD-2035-4839-9726-466CFBE0C68D}"/>
    <cellStyle name="Style 114 2 2" xfId="16033" xr:uid="{2362F821-4499-4F03-8CB3-D6DECB7A2C4D}"/>
    <cellStyle name="Style 114 2 3" xfId="16787" xr:uid="{01EC6BF8-CB54-4198-BE29-C47E76F0CCDD}"/>
    <cellStyle name="Style 114 2 4" xfId="12176" xr:uid="{C6BA2F53-2E97-4770-B685-7DE5997E3E8D}"/>
    <cellStyle name="Style 114 2 5" xfId="31154" xr:uid="{7144114C-DD4E-4B12-ACC5-969703EECB22}"/>
    <cellStyle name="Style 114 3" xfId="7094" xr:uid="{71779DF0-3A8D-4D88-A6CF-6D1A9DCFD8E0}"/>
    <cellStyle name="Style 114 3 2" xfId="16034" xr:uid="{DFBBDC87-B783-4570-B81E-DB5A31146526}"/>
    <cellStyle name="Style 114 3 3" xfId="16369" xr:uid="{744EC29A-CA44-472D-8024-0D77F7A50AD9}"/>
    <cellStyle name="Style 114 3 4" xfId="12177" xr:uid="{30432E7A-CE13-4970-A4ED-F620A2D86BA8}"/>
    <cellStyle name="Style 114 3 5" xfId="31155" xr:uid="{5EA0065F-ECD9-4100-93FC-BCB25A695E4E}"/>
    <cellStyle name="Style 114 4" xfId="16032" xr:uid="{35F0CB9B-0909-4336-B5B6-BEA043CDDD6A}"/>
    <cellStyle name="Style 114 5" xfId="15545" xr:uid="{B7EE4751-A18B-4E53-996C-6F2B13A79E30}"/>
    <cellStyle name="Style 114 6" xfId="12175" xr:uid="{80E79492-98D8-41E7-A4F2-6D1DFCEEBA54}"/>
    <cellStyle name="Style 114 7" xfId="31153" xr:uid="{51BFCB87-73E4-479C-AF02-7F7AD034E842}"/>
    <cellStyle name="Style 115" xfId="7095" xr:uid="{F012D07F-E192-45A7-AD94-F7C453623A66}"/>
    <cellStyle name="Style 115 2" xfId="7096" xr:uid="{E9BC233A-0977-4C4F-A79F-6DC822589C4A}"/>
    <cellStyle name="Style 115 2 2" xfId="16036" xr:uid="{A517FFE7-98D0-486C-8060-466828AC04A3}"/>
    <cellStyle name="Style 115 2 3" xfId="15394" xr:uid="{4FBE740E-C4A6-4510-9D1C-0535195DF81A}"/>
    <cellStyle name="Style 115 2 4" xfId="12179" xr:uid="{D8D076DC-F087-41FC-A6C7-C48975D335AA}"/>
    <cellStyle name="Style 115 2 5" xfId="31157" xr:uid="{7F0B5D6A-5946-42A7-9DB6-53973182998A}"/>
    <cellStyle name="Style 115 3" xfId="7097" xr:uid="{2E302BF6-8EB9-4C61-8F0C-CE07FA14A946}"/>
    <cellStyle name="Style 115 3 2" xfId="16037" xr:uid="{9A8FDA8F-8BC7-439B-ACF0-F066FFB8C3D5}"/>
    <cellStyle name="Style 115 3 3" xfId="16728" xr:uid="{FF44503C-CFE9-4229-9B62-84E4D4152360}"/>
    <cellStyle name="Style 115 3 4" xfId="12180" xr:uid="{913258E1-CFF3-40AB-BB87-29A974890CE3}"/>
    <cellStyle name="Style 115 3 5" xfId="31158" xr:uid="{17D75B53-7A77-42A3-9A3D-3A0989B98ED2}"/>
    <cellStyle name="Style 115 4" xfId="16035" xr:uid="{ADE58949-0916-42AD-A64B-0D8A1B9B30E0}"/>
    <cellStyle name="Style 115 5" xfId="15446" xr:uid="{0D416D03-521F-4EA4-AFF5-D60A3EA60193}"/>
    <cellStyle name="Style 115 6" xfId="12178" xr:uid="{3EC7288B-3B83-4ED6-B602-F448403D8B9A}"/>
    <cellStyle name="Style 115 7" xfId="31156" xr:uid="{A1716B22-5646-4876-9938-D15044567F2B}"/>
    <cellStyle name="Style 116" xfId="7098" xr:uid="{818348ED-E35C-4C73-B367-26A0E1A936A3}"/>
    <cellStyle name="Style 116 2" xfId="7099" xr:uid="{5187FCC8-9D1C-43BB-A2CA-88F5B88FA42F}"/>
    <cellStyle name="Style 116 2 2" xfId="16039" xr:uid="{AE8CA3F3-84DB-4B10-AC30-CFF6175FCC91}"/>
    <cellStyle name="Style 116 2 3" xfId="19169" xr:uid="{1A9EF707-947C-4D07-851A-435406106169}"/>
    <cellStyle name="Style 116 2 4" xfId="12182" xr:uid="{1258F4AA-ACDE-412D-B506-46B2E3BBF633}"/>
    <cellStyle name="Style 116 2 5" xfId="31160" xr:uid="{1142324B-C23F-44B6-B995-24D1D5031848}"/>
    <cellStyle name="Style 116 3" xfId="16038" xr:uid="{12CC9EC4-944D-4D10-9EE8-3F02666B1118}"/>
    <cellStyle name="Style 116 4" xfId="19313" xr:uid="{13977C63-69F5-48A2-AFE1-8E376A49A8B2}"/>
    <cellStyle name="Style 116 5" xfId="12181" xr:uid="{7D94CC22-47E5-4EEC-9A74-052F81A8324D}"/>
    <cellStyle name="Style 116 6" xfId="31159" xr:uid="{10748112-3071-4B8C-BED8-CC1E6018A98C}"/>
    <cellStyle name="Style 117" xfId="7100" xr:uid="{0802E64C-D5FC-4967-A378-D27E70D86950}"/>
    <cellStyle name="Style 117 2" xfId="7101" xr:uid="{7B22373D-72BC-4EEE-8336-4FA16133DFA0}"/>
    <cellStyle name="Style 117 2 2" xfId="16041" xr:uid="{D5DDB9BE-1E67-4B70-8D5C-B58E3579309C}"/>
    <cellStyle name="Style 117 2 3" xfId="15487" xr:uid="{0C1BD888-346A-49AB-9E6C-70C1FB0A26ED}"/>
    <cellStyle name="Style 117 2 4" xfId="12184" xr:uid="{0A45AF10-4A7D-4F95-AE86-034E56A267CB}"/>
    <cellStyle name="Style 117 3" xfId="16040" xr:uid="{89228BB4-7267-4BF9-991C-932191C9341E}"/>
    <cellStyle name="Style 117 4" xfId="15383" xr:uid="{3DB70FEA-482F-4F3B-9923-042A311E9B05}"/>
    <cellStyle name="Style 117 5" xfId="12183" xr:uid="{A370B75D-A4E3-4EBA-A4E6-3FB3E6130038}"/>
    <cellStyle name="Style 118" xfId="7102" xr:uid="{0FDB1DC0-7FFE-4BA7-9E84-7054C82E798D}"/>
    <cellStyle name="Style 118 2" xfId="7103" xr:uid="{9431CD2B-E45E-42D7-961F-1A687B5FD3BB}"/>
    <cellStyle name="Style 118 2 2" xfId="16043" xr:uid="{732A8840-A9E7-4782-93D6-A986AF67B264}"/>
    <cellStyle name="Style 118 2 3" xfId="19225" xr:uid="{0736DF6A-71B7-4B2C-8BAA-3A53A883594B}"/>
    <cellStyle name="Style 118 2 4" xfId="12186" xr:uid="{10870D0F-3B6A-4645-9137-EC286FA6BCD4}"/>
    <cellStyle name="Style 118 2 5" xfId="31162" xr:uid="{8008249D-60D9-4D98-B2F7-11F01CD2A857}"/>
    <cellStyle name="Style 118 3" xfId="16042" xr:uid="{A020B790-3086-41BF-931E-5D82AA772FE2}"/>
    <cellStyle name="Style 118 4" xfId="19262" xr:uid="{38B16A3C-9F78-45B8-BF28-8825826070BE}"/>
    <cellStyle name="Style 118 5" xfId="12185" xr:uid="{EAFB3974-E831-4981-A1B5-D9160EE8821E}"/>
    <cellStyle name="Style 118 6" xfId="31161" xr:uid="{DFA4A058-D7F7-4700-A40F-8258F5FB0CC9}"/>
    <cellStyle name="Style 119" xfId="7104" xr:uid="{FEDDAB86-C9A2-405B-9B78-80E5BCDC6B3C}"/>
    <cellStyle name="Style 119 2" xfId="7105" xr:uid="{C071B435-CDDA-4866-9298-29C81DFA8BDF}"/>
    <cellStyle name="Style 119 2 2" xfId="16045" xr:uid="{EEDDD4A9-A3E7-44B3-8213-2678F1976BB2}"/>
    <cellStyle name="Style 119 2 3" xfId="16551" xr:uid="{37F88DE8-10BD-4D7D-A456-EA0AC7F0696C}"/>
    <cellStyle name="Style 119 2 4" xfId="12188" xr:uid="{031BBDF7-606E-4B4E-937A-829A733CD248}"/>
    <cellStyle name="Style 119 2 5" xfId="31164" xr:uid="{32A1B838-A3ED-4898-BAC0-9FDD67E8E0C7}"/>
    <cellStyle name="Style 119 3" xfId="7106" xr:uid="{328F571D-8405-4AAC-98A4-9C17B4AC6512}"/>
    <cellStyle name="Style 119 3 2" xfId="16046" xr:uid="{C0A3A459-73BF-48C7-8DBE-DA5D49EAFABE}"/>
    <cellStyle name="Style 119 3 3" xfId="16395" xr:uid="{A099D795-529E-4300-BCF4-DCFECD847743}"/>
    <cellStyle name="Style 119 3 4" xfId="12189" xr:uid="{077FD297-A890-4CE0-8DFB-A40D648A5E98}"/>
    <cellStyle name="Style 119 3 5" xfId="31165" xr:uid="{8720080A-3C12-4BE7-9A12-E3132739F955}"/>
    <cellStyle name="Style 119 4" xfId="16044" xr:uid="{795B8209-1619-41D1-9D5E-AFC34D9CBACD}"/>
    <cellStyle name="Style 119 5" xfId="16803" xr:uid="{900476AB-5D13-4FA9-B0C4-F21A7302B373}"/>
    <cellStyle name="Style 119 6" xfId="12187" xr:uid="{5017CE8F-BEED-418E-8782-F98BA1D0C347}"/>
    <cellStyle name="Style 119 7" xfId="31163" xr:uid="{1C686E01-3E7C-4074-81F4-11F1DE05B8B2}"/>
    <cellStyle name="Style 120" xfId="7107" xr:uid="{81D37C0F-9571-4FC3-9D91-FA34C4701269}"/>
    <cellStyle name="Style 120 2" xfId="7108" xr:uid="{8F2EF9A9-08CA-47E9-ADD7-47A71422C09D}"/>
    <cellStyle name="Style 120 2 2" xfId="16048" xr:uid="{A80CA29F-7299-4BBA-A9DF-EF9EF4F7B78D}"/>
    <cellStyle name="Style 120 2 3" xfId="15692" xr:uid="{55CF3410-0355-4A24-95BB-847781486E7E}"/>
    <cellStyle name="Style 120 2 4" xfId="12191" xr:uid="{3B6748A0-3210-4B34-8703-CCB58DC88DEE}"/>
    <cellStyle name="Style 120 3" xfId="16047" xr:uid="{6A253B6F-0BFC-452F-BEA9-78B1C489D647}"/>
    <cellStyle name="Style 120 4" xfId="15625" xr:uid="{DC601DF3-28CF-483B-B27D-85AE70052F2F}"/>
    <cellStyle name="Style 120 5" xfId="12190" xr:uid="{5287D0D7-D5E9-4132-84C1-F00E9379CEA9}"/>
    <cellStyle name="Style 121" xfId="7109" xr:uid="{5FD306FD-14CD-4EF4-91A2-4040C97A6908}"/>
    <cellStyle name="Style 121 2" xfId="7110" xr:uid="{43D1DD0E-47AF-4EF7-9800-BC16A4B39910}"/>
    <cellStyle name="Style 121 2 2" xfId="16050" xr:uid="{CF70CE56-09CF-4770-A968-A6C9671FC180}"/>
    <cellStyle name="Style 121 2 3" xfId="19537" xr:uid="{0C1CCA26-9B8D-41D7-9741-D212CC55D304}"/>
    <cellStyle name="Style 121 2 4" xfId="12193" xr:uid="{29EDB242-E58C-480E-B3C5-BBA65CB1D335}"/>
    <cellStyle name="Style 121 2 5" xfId="31166" xr:uid="{B29A601C-CB9A-4D6A-B0E6-A3070489EE21}"/>
    <cellStyle name="Style 121 3" xfId="16049" xr:uid="{5C38D1F7-3B09-41B8-87B4-98CA3C660A86}"/>
    <cellStyle name="Style 121 4" xfId="15792" xr:uid="{6427E146-28B5-4F70-B637-C1081FEC969D}"/>
    <cellStyle name="Style 121 5" xfId="12192" xr:uid="{EE6A3D2E-E732-4F60-98E3-E354B9BD54E4}"/>
    <cellStyle name="Style 126" xfId="7111" xr:uid="{CCAB3ED0-14B4-482A-88DD-8B7A6FEEB090}"/>
    <cellStyle name="Style 126 2" xfId="7112" xr:uid="{8697335D-3624-49F8-9CC6-6856BC734F7C}"/>
    <cellStyle name="Style 126 2 2" xfId="16052" xr:uid="{53945DF0-D223-4110-8B7B-C2FECC4D6026}"/>
    <cellStyle name="Style 126 2 3" xfId="15651" xr:uid="{380A97CD-98D4-426A-B4EE-63D09DC4C008}"/>
    <cellStyle name="Style 126 2 4" xfId="12195" xr:uid="{F9A09656-B32D-4A14-9EB0-A6FE2EE9B08D}"/>
    <cellStyle name="Style 126 2 5" xfId="31168" xr:uid="{2A34BB68-2B83-4A10-9601-E55E0E555991}"/>
    <cellStyle name="Style 126 3" xfId="7113" xr:uid="{FB637827-C315-44E4-A032-21195ABCE604}"/>
    <cellStyle name="Style 126 3 2" xfId="16053" xr:uid="{3F8BF0DE-5718-4421-899A-F3ACB361F634}"/>
    <cellStyle name="Style 126 3 3" xfId="15447" xr:uid="{8D417F62-8FA1-4023-B061-7D14CA06ADEE}"/>
    <cellStyle name="Style 126 3 4" xfId="12196" xr:uid="{65E116A9-FC25-49E1-971D-FFA3E021D71C}"/>
    <cellStyle name="Style 126 3 5" xfId="31169" xr:uid="{AC006A01-82E4-48DD-9402-BCBF36FC76ED}"/>
    <cellStyle name="Style 126 4" xfId="16051" xr:uid="{A3E72723-5AC4-4BBA-AE14-7DD9B2FF1BB9}"/>
    <cellStyle name="Style 126 5" xfId="19115" xr:uid="{E7D0400F-CF3D-4221-B700-D4971EC64440}"/>
    <cellStyle name="Style 126 6" xfId="12194" xr:uid="{C9AF49EE-88AA-470A-938F-4DF7FF94F3E6}"/>
    <cellStyle name="Style 126 7" xfId="31167" xr:uid="{E1E5B003-1599-46D6-AA39-4FA3DE964A3F}"/>
    <cellStyle name="Style 127" xfId="7114" xr:uid="{DF6D9045-97AB-40BC-A074-6BECD93EE4F2}"/>
    <cellStyle name="Style 127 2" xfId="7115" xr:uid="{AAD84EF3-1C89-401B-99C1-EDDD7F5B6B65}"/>
    <cellStyle name="Style 127 2 2" xfId="16055" xr:uid="{0A0608B1-0319-46BD-8E2F-937564081360}"/>
    <cellStyle name="Style 127 2 3" xfId="19373" xr:uid="{5D7BC6F2-3122-4890-B149-0304C2B41E31}"/>
    <cellStyle name="Style 127 2 4" xfId="12198" xr:uid="{0DB67F9E-2192-4252-8668-4FFB9B41293D}"/>
    <cellStyle name="Style 127 2 5" xfId="31171" xr:uid="{A9EF5305-BD72-4874-AB36-E702784E0B18}"/>
    <cellStyle name="Style 127 3" xfId="16054" xr:uid="{6BF90E9B-6CE7-4403-A666-A45501A07FCD}"/>
    <cellStyle name="Style 127 4" xfId="19148" xr:uid="{A6F5BB3C-62E7-4162-8D25-70BCB2B7D47A}"/>
    <cellStyle name="Style 127 5" xfId="12197" xr:uid="{B0E0B6C7-83B2-4C71-AD2F-F86D3C2B0FF7}"/>
    <cellStyle name="Style 127 6" xfId="31170" xr:uid="{7E1FF2AE-BF22-44D3-B086-A0692F755CDF}"/>
    <cellStyle name="Style 128" xfId="7116" xr:uid="{3A83082A-14C8-4D58-A16B-8EF8F11F113F}"/>
    <cellStyle name="Style 128 2" xfId="7117" xr:uid="{9729B455-59B2-4BAD-BD89-359161FBB66A}"/>
    <cellStyle name="Style 128 2 2" xfId="16057" xr:uid="{61C18A0F-4C20-486C-BE61-0E9BACC8841B}"/>
    <cellStyle name="Style 128 2 3" xfId="19362" xr:uid="{334214BB-E49B-4ECB-86F9-7F53684DDA8F}"/>
    <cellStyle name="Style 128 2 4" xfId="12200" xr:uid="{494B1F7E-C116-4F05-9F8F-DFEF7A2E8803}"/>
    <cellStyle name="Style 128 3" xfId="16056" xr:uid="{A34823F2-BF1B-4811-A8B9-40B9290777D7}"/>
    <cellStyle name="Style 128 4" xfId="19360" xr:uid="{EA4870F4-6687-4B41-93CD-136C0E9B6621}"/>
    <cellStyle name="Style 128 5" xfId="12199" xr:uid="{05A89FF0-7241-4436-A6CD-A3579ED8D879}"/>
    <cellStyle name="Style 129" xfId="7118" xr:uid="{7B327181-3277-46F8-A2EE-F7C7D5222CBD}"/>
    <cellStyle name="Style 129 2" xfId="7119" xr:uid="{6FC5B5F0-3C9A-47C9-BCF8-2A96B9C5597C}"/>
    <cellStyle name="Style 129 2 2" xfId="16059" xr:uid="{83F210D3-7D7A-4261-B213-28CD3C6DFAAE}"/>
    <cellStyle name="Style 129 2 3" xfId="19166" xr:uid="{92BACB3D-A634-408F-B855-5399870EFE8A}"/>
    <cellStyle name="Style 129 2 4" xfId="12202" xr:uid="{A3D07AC4-20BA-4AAE-9902-84C27E676312}"/>
    <cellStyle name="Style 129 2 5" xfId="31173" xr:uid="{4EF307EE-9253-4265-88CD-339331C9293B}"/>
    <cellStyle name="Style 129 3" xfId="16058" xr:uid="{C7483AE6-12B4-4883-813E-78076683D585}"/>
    <cellStyle name="Style 129 4" xfId="19433" xr:uid="{67020D3A-9BB5-4D8B-8C72-618A6F23F763}"/>
    <cellStyle name="Style 129 5" xfId="12201" xr:uid="{ED550A25-358D-484A-A419-2ACBA95977E9}"/>
    <cellStyle name="Style 129 6" xfId="31172" xr:uid="{11EC8847-A41B-461E-A702-E8A7888C6CBF}"/>
    <cellStyle name="Style 130" xfId="7120" xr:uid="{1F727036-70AA-4A9B-A191-2BE18CC85231}"/>
    <cellStyle name="Style 130 2" xfId="7121" xr:uid="{212D2E6E-D372-44BD-B5A5-90C9A554AEB9}"/>
    <cellStyle name="Style 130 2 2" xfId="16061" xr:uid="{A72CD9D0-35A2-4F4E-B53D-E0F8213071C3}"/>
    <cellStyle name="Style 130 2 3" xfId="19497" xr:uid="{E251A85F-8EF0-486E-8E3A-74F201A4B055}"/>
    <cellStyle name="Style 130 2 4" xfId="12204" xr:uid="{7A9924A8-D1BF-4269-A561-2DDF756DDF1D}"/>
    <cellStyle name="Style 130 2 5" xfId="31175" xr:uid="{E60B192C-FF4B-4626-B06C-FBB1DC0A623A}"/>
    <cellStyle name="Style 130 3" xfId="7122" xr:uid="{3388905E-EBFF-4931-B944-A7ED19EF217D}"/>
    <cellStyle name="Style 130 3 2" xfId="16062" xr:uid="{7932D42B-CC5C-4D9D-9DEC-0C60D8DE6446}"/>
    <cellStyle name="Style 130 3 3" xfId="16648" xr:uid="{807B5C89-AE73-47F2-81AC-3CE4DECB474D}"/>
    <cellStyle name="Style 130 3 4" xfId="12205" xr:uid="{EC4B9EEC-6766-4CA7-874E-48E2BD461309}"/>
    <cellStyle name="Style 130 3 5" xfId="31176" xr:uid="{2B6FFF2B-23C5-46E8-8CDB-84172FD4E21F}"/>
    <cellStyle name="Style 130 4" xfId="16060" xr:uid="{1283F8ED-29AF-455E-96A0-3D7B29B69D1E}"/>
    <cellStyle name="Style 130 5" xfId="15412" xr:uid="{660D39BB-0D17-4DD2-8D12-7E5C667EB450}"/>
    <cellStyle name="Style 130 6" xfId="12203" xr:uid="{31BCF610-5A41-414C-A41B-3939438559F0}"/>
    <cellStyle name="Style 130 7" xfId="31174" xr:uid="{B6E10963-3311-4D9F-9DBD-835E5526EB50}"/>
    <cellStyle name="Style 131" xfId="7123" xr:uid="{3405934C-6ED3-4285-8DBB-B792FE422E38}"/>
    <cellStyle name="Style 131 2" xfId="7124" xr:uid="{5C4B41B6-EF4D-4830-9EBF-A3CB015F0FE6}"/>
    <cellStyle name="Style 131 2 2" xfId="16064" xr:uid="{EE9912D9-45C6-4515-8779-943168A98C50}"/>
    <cellStyle name="Style 131 2 3" xfId="19099" xr:uid="{2394ADE3-135D-48EF-8EF6-832AC40730DC}"/>
    <cellStyle name="Style 131 2 4" xfId="12207" xr:uid="{AF25DDC6-D027-4D01-AD4F-A17F59EAC34E}"/>
    <cellStyle name="Style 131 3" xfId="16063" xr:uid="{092720B8-89A5-4CFE-A946-3F9E409BA839}"/>
    <cellStyle name="Style 131 4" xfId="19404" xr:uid="{24963294-CD46-4EF6-894E-C927BFDA2D67}"/>
    <cellStyle name="Style 131 5" xfId="12206" xr:uid="{7F833F92-369C-44C4-A3A2-CB9BB0BAA16C}"/>
    <cellStyle name="Style 132" xfId="7125" xr:uid="{E347B8B0-5884-4894-BFE0-27983666DD54}"/>
    <cellStyle name="Style 132 2" xfId="7126" xr:uid="{CBFC305A-1A5E-4B6B-9328-CD90343CCFF6}"/>
    <cellStyle name="Style 132 2 2" xfId="16066" xr:uid="{EC54DD55-2425-4D73-93BB-E91C91B141CA}"/>
    <cellStyle name="Style 132 2 3" xfId="15523" xr:uid="{0A4158A7-88F2-4870-9980-C24474521EFE}"/>
    <cellStyle name="Style 132 2 4" xfId="12209" xr:uid="{24519A4C-99D1-4D9B-8FD1-655B2EE89D94}"/>
    <cellStyle name="Style 132 2 5" xfId="31177" xr:uid="{05AB5CCD-F7DB-40B4-BED3-6829FAA72CFC}"/>
    <cellStyle name="Style 132 3" xfId="16065" xr:uid="{12FB6A99-A5CB-4CB1-B4F2-7EA77052A890}"/>
    <cellStyle name="Style 132 4" xfId="15467" xr:uid="{D4908665-080B-4AC8-8CF8-1FCB4EA73035}"/>
    <cellStyle name="Style 132 5" xfId="12208" xr:uid="{03F5E803-F130-4B6A-BBDC-9ECF7EAFF770}"/>
    <cellStyle name="Style 137" xfId="7127" xr:uid="{512BAD11-13FF-4B9C-8C02-A013D8692F1A}"/>
    <cellStyle name="Style 137 2" xfId="7128" xr:uid="{A3A9FDA6-65FC-48CD-ACB3-52A96E511113}"/>
    <cellStyle name="Style 137 2 2" xfId="16068" xr:uid="{F0F08FB0-9EFD-45D2-8FD9-8C63433DF839}"/>
    <cellStyle name="Style 137 2 3" xfId="16737" xr:uid="{DC559617-DF4B-44D1-A4AF-78C357374C86}"/>
    <cellStyle name="Style 137 2 4" xfId="12211" xr:uid="{D2C57614-8FFB-4BC5-82B0-9BC57D8AA591}"/>
    <cellStyle name="Style 137 2 5" xfId="31179" xr:uid="{8A2A9B8E-D971-4C34-B78C-D324A6B2C2B5}"/>
    <cellStyle name="Style 137 3" xfId="7129" xr:uid="{A2EE8C31-CCFB-4A18-AA07-731886F9F02A}"/>
    <cellStyle name="Style 137 3 2" xfId="16069" xr:uid="{447C02B6-E178-4189-9758-4D84DB3006F0}"/>
    <cellStyle name="Style 137 3 3" xfId="15441" xr:uid="{7C3E0179-2D06-472A-806E-2FB9FEBA9BED}"/>
    <cellStyle name="Style 137 3 4" xfId="12212" xr:uid="{BF75146F-C990-4927-A6BD-BF873EDF471C}"/>
    <cellStyle name="Style 137 3 5" xfId="31180" xr:uid="{85EC967C-1EB9-43AA-B9F3-74D8469C2726}"/>
    <cellStyle name="Style 137 4" xfId="16067" xr:uid="{93EFB4BE-2DD9-4181-8DD2-35931CC579ED}"/>
    <cellStyle name="Style 137 5" xfId="16717" xr:uid="{F5A0BCB7-2B77-467C-AF6E-1CDA6C5F39A2}"/>
    <cellStyle name="Style 137 6" xfId="12210" xr:uid="{249CB805-9D26-42B3-AA54-23BB0A2B9AAA}"/>
    <cellStyle name="Style 137 7" xfId="31178" xr:uid="{070A7DC0-BCB2-4152-9AD1-EEFA967F97C0}"/>
    <cellStyle name="Style 138" xfId="7130" xr:uid="{A5E87380-88FD-45B1-BF0E-FFF4BE98CB83}"/>
    <cellStyle name="Style 138 2" xfId="7131" xr:uid="{01F2D350-BC98-43E2-A026-CFD8D8795570}"/>
    <cellStyle name="Style 138 2 2" xfId="16071" xr:uid="{F10E3743-0D8D-4BC0-97D8-F34BDF5F0BCC}"/>
    <cellStyle name="Style 138 2 3" xfId="19469" xr:uid="{062DC149-59C8-49AA-A80C-70B4DB3C350F}"/>
    <cellStyle name="Style 138 2 4" xfId="12214" xr:uid="{9704FD54-6E58-4478-B8D9-9A5B66F4139F}"/>
    <cellStyle name="Style 138 2 5" xfId="31182" xr:uid="{1EF117F7-777A-4A4D-89CB-2F6A6DC075CD}"/>
    <cellStyle name="Style 138 3" xfId="16070" xr:uid="{99E2CDE2-A459-44F3-97F7-108FCA8F0EA8}"/>
    <cellStyle name="Style 138 4" xfId="15737" xr:uid="{FC433A71-DD62-433B-8EC7-CFA05E41A43C}"/>
    <cellStyle name="Style 138 5" xfId="12213" xr:uid="{E1B29401-C654-4284-A049-C8F6B983F869}"/>
    <cellStyle name="Style 138 6" xfId="31181" xr:uid="{47838C48-695E-4E3B-8544-E5EDB739407C}"/>
    <cellStyle name="Style 139" xfId="7132" xr:uid="{6159EA6D-09F5-4C21-B8D9-583058B90403}"/>
    <cellStyle name="Style 139 2" xfId="7133" xr:uid="{9A54A3BE-AB8D-45DB-BBA3-3836532D7099}"/>
    <cellStyle name="Style 139 2 2" xfId="16073" xr:uid="{F2F15ADF-BC08-4A3A-8EFE-071C556C479C}"/>
    <cellStyle name="Style 139 2 3" xfId="15678" xr:uid="{5C4565B0-1292-41F9-900C-AECF4792A1E1}"/>
    <cellStyle name="Style 139 2 4" xfId="12216" xr:uid="{7231982E-7494-4AB2-81B6-1B27B4DB3BEA}"/>
    <cellStyle name="Style 139 3" xfId="16072" xr:uid="{0FE3CF1B-1AE3-4777-927C-D6751DA570B9}"/>
    <cellStyle name="Style 139 4" xfId="15495" xr:uid="{6EEA1D11-F650-4ADA-9D7A-57737095ECB3}"/>
    <cellStyle name="Style 139 5" xfId="12215" xr:uid="{99E0BCD9-99B4-44DE-8DA5-90F748927ADC}"/>
    <cellStyle name="Style 140" xfId="7134" xr:uid="{CC5F6B07-4789-4716-908C-20478C4B82F2}"/>
    <cellStyle name="Style 140 2" xfId="7135" xr:uid="{B0203AAA-BDD3-45DE-85CD-20C6B846C954}"/>
    <cellStyle name="Style 140 2 2" xfId="16075" xr:uid="{1E605052-8546-46F5-89C7-83E1FD728FCF}"/>
    <cellStyle name="Style 140 2 3" xfId="16720" xr:uid="{D938A152-1F19-4E57-A91C-178368DE374F}"/>
    <cellStyle name="Style 140 2 4" xfId="12218" xr:uid="{B188FC4C-FFB8-4B1F-B73C-5EC2DA50234E}"/>
    <cellStyle name="Style 140 2 5" xfId="31184" xr:uid="{35049686-4E66-4E17-91A9-2893545C0886}"/>
    <cellStyle name="Style 140 3" xfId="16074" xr:uid="{57CC53DD-F4A0-49D3-AB28-9195E0C55958}"/>
    <cellStyle name="Style 140 4" xfId="16733" xr:uid="{DCCB4189-A44E-4BDE-A439-E181C7BFD655}"/>
    <cellStyle name="Style 140 5" xfId="12217" xr:uid="{6DF3D420-D900-4288-86B5-40A5DBBEFB29}"/>
    <cellStyle name="Style 140 6" xfId="31183" xr:uid="{27929776-DB75-4A3D-8F7D-9AD5D703CE3E}"/>
    <cellStyle name="Style 141" xfId="7136" xr:uid="{54D6EFB5-0A29-4DF6-BF2E-956ACCE4AC51}"/>
    <cellStyle name="Style 141 2" xfId="7137" xr:uid="{4F38BEF6-B020-400F-9DCE-377542890000}"/>
    <cellStyle name="Style 141 2 2" xfId="16077" xr:uid="{257F863D-88C0-4AE1-9A74-166F922A7752}"/>
    <cellStyle name="Style 141 2 3" xfId="19167" xr:uid="{178B3FB4-6271-49C7-8E79-377C02677003}"/>
    <cellStyle name="Style 141 2 4" xfId="12220" xr:uid="{64418A0F-9D94-41D7-B490-ECFF9ACEFCD0}"/>
    <cellStyle name="Style 141 2 5" xfId="31186" xr:uid="{96465910-C122-4AEB-B251-98C002B9E791}"/>
    <cellStyle name="Style 141 3" xfId="7138" xr:uid="{864256C5-48F4-4991-BBE2-C2A1C136FC49}"/>
    <cellStyle name="Style 141 3 2" xfId="16078" xr:uid="{106B5E7F-3B08-4AFF-8962-AB1DAD9841AA}"/>
    <cellStyle name="Style 141 3 3" xfId="17313" xr:uid="{1BC80877-4834-4F3F-B1B2-D4C53DC7921A}"/>
    <cellStyle name="Style 141 3 4" xfId="12221" xr:uid="{4A822C98-8EA1-4671-B4F1-1481FBCF20C8}"/>
    <cellStyle name="Style 141 3 5" xfId="31187" xr:uid="{DD8A4C31-8102-46AF-8CB4-C79DFFEA4080}"/>
    <cellStyle name="Style 141 4" xfId="16076" xr:uid="{7CFAF931-5A2A-4E60-AE93-4E035F3F6431}"/>
    <cellStyle name="Style 141 5" xfId="19075" xr:uid="{D6D14F32-0A6E-41E0-88D4-C656FB7518D5}"/>
    <cellStyle name="Style 141 6" xfId="12219" xr:uid="{2F507837-7484-48AD-A4E8-E92ECA4FA64C}"/>
    <cellStyle name="Style 141 7" xfId="31185" xr:uid="{D09D80A5-438E-4F28-9560-45E46B122FF7}"/>
    <cellStyle name="Style 142" xfId="7139" xr:uid="{1330CFDF-B321-4E0D-A54E-F927ED5C6359}"/>
    <cellStyle name="Style 142 2" xfId="7140" xr:uid="{1C01F964-6614-4D14-8224-B1B30C757C44}"/>
    <cellStyle name="Style 142 2 2" xfId="16080" xr:uid="{B7EE6244-8D6D-4F54-86ED-B00C5053D192}"/>
    <cellStyle name="Style 142 2 3" xfId="19078" xr:uid="{92E5A668-0874-4A58-AE2A-3E09807E9EF2}"/>
    <cellStyle name="Style 142 2 4" xfId="12223" xr:uid="{5FC59194-FAFF-4CC9-AE8B-52E37717F981}"/>
    <cellStyle name="Style 142 3" xfId="16079" xr:uid="{13D03B63-8A74-4777-96FF-E8F332149503}"/>
    <cellStyle name="Style 142 4" xfId="19398" xr:uid="{24BFA8A7-6BDA-4B9A-8896-8E006A6CAEFD}"/>
    <cellStyle name="Style 142 5" xfId="12222" xr:uid="{3435A7EE-1EE8-4A9E-85A7-E9DD3576A8FD}"/>
    <cellStyle name="Style 143" xfId="7141" xr:uid="{D662325E-07DB-46D3-9E03-AAF1696CAFB9}"/>
    <cellStyle name="Style 143 2" xfId="7142" xr:uid="{909A58A4-01CC-499E-8B1D-DE5048B0A51B}"/>
    <cellStyle name="Style 143 2 2" xfId="16082" xr:uid="{1F40121F-A81F-4725-BA32-7CB8621FB138}"/>
    <cellStyle name="Style 143 2 3" xfId="17311" xr:uid="{A95CBB21-FD0D-4CC3-B28E-97CC1388D601}"/>
    <cellStyle name="Style 143 2 4" xfId="12225" xr:uid="{FB5F9E5E-782D-418B-9A89-D799A8895070}"/>
    <cellStyle name="Style 143 2 5" xfId="31188" xr:uid="{B6CDCAFE-2E70-4CF8-A6B5-B30166B8DA8C}"/>
    <cellStyle name="Style 143 3" xfId="16081" xr:uid="{1F51213D-BE89-4D07-9D78-74FF6405E035}"/>
    <cellStyle name="Style 143 4" xfId="17269" xr:uid="{3205E4DC-E457-48BB-92AE-3AB516742111}"/>
    <cellStyle name="Style 143 5" xfId="12224" xr:uid="{ACB8CCA6-37D0-42A4-91CF-83739759DA70}"/>
    <cellStyle name="Style 148" xfId="7143" xr:uid="{0DF05C1D-0FDB-422D-B23F-400C2945700B}"/>
    <cellStyle name="Style 148 2" xfId="7144" xr:uid="{9A674DB4-6194-42F1-84D8-0BB694E200E7}"/>
    <cellStyle name="Style 148 2 2" xfId="16084" xr:uid="{B8DF62B1-98CD-4070-838F-36A68C1B50E0}"/>
    <cellStyle name="Style 148 2 3" xfId="15405" xr:uid="{331AAC13-3048-4111-AB20-DE96853E6C86}"/>
    <cellStyle name="Style 148 2 4" xfId="12227" xr:uid="{FE95BA69-1F72-4B66-BC12-9344D4D3FAFF}"/>
    <cellStyle name="Style 148 2 5" xfId="31190" xr:uid="{3F0A062B-2932-4027-BDB3-0E4E0E349C69}"/>
    <cellStyle name="Style 148 3" xfId="7145" xr:uid="{4B0E0FF3-677F-4616-94FB-21520BB861FE}"/>
    <cellStyle name="Style 148 3 2" xfId="16085" xr:uid="{E52C33A0-A86D-4423-849F-DC273B141FD4}"/>
    <cellStyle name="Style 148 3 3" xfId="15356" xr:uid="{373EF8DD-39DA-49FA-940D-3EFB9C577C9A}"/>
    <cellStyle name="Style 148 3 4" xfId="12228" xr:uid="{95FC0C54-F281-45DA-8B38-F93EBC4D16FB}"/>
    <cellStyle name="Style 148 3 5" xfId="31191" xr:uid="{9356A35D-EA9E-4923-859A-8F4745A56999}"/>
    <cellStyle name="Style 148 4" xfId="16083" xr:uid="{55DEBEE5-6545-4020-AF70-4BD3A2E70986}"/>
    <cellStyle name="Style 148 5" xfId="16772" xr:uid="{0402BF03-0C77-4A05-90AB-8B9616FBF383}"/>
    <cellStyle name="Style 148 6" xfId="12226" xr:uid="{3C2BC358-550D-4D3C-B79F-C802F7BCBB3C}"/>
    <cellStyle name="Style 148 7" xfId="31189" xr:uid="{8B13DFC5-3426-454D-801A-9820544BCF27}"/>
    <cellStyle name="Style 149" xfId="7146" xr:uid="{04DCE533-E67C-494E-ACCE-1398A0E310A0}"/>
    <cellStyle name="Style 149 2" xfId="7147" xr:uid="{671363C6-9ABB-488B-A5C3-EE237A4D3C39}"/>
    <cellStyle name="Style 149 2 2" xfId="16087" xr:uid="{7DC8DF00-541F-4D00-A7F3-DAB29656A8EA}"/>
    <cellStyle name="Style 149 2 3" xfId="15571" xr:uid="{65EF4B1D-1264-464E-8EAE-9A780126890F}"/>
    <cellStyle name="Style 149 2 4" xfId="12230" xr:uid="{8811A756-0CBC-4D6F-9EA6-2106E6BF8A9E}"/>
    <cellStyle name="Style 149 2 5" xfId="31193" xr:uid="{F4E8343F-EC6F-411F-8403-F8EF93733D96}"/>
    <cellStyle name="Style 149 3" xfId="16086" xr:uid="{30BA5893-B702-4930-8D14-C5A22FE2492C}"/>
    <cellStyle name="Style 149 4" xfId="19453" xr:uid="{EA14FE87-20D7-4307-BE04-3471CCF6D94B}"/>
    <cellStyle name="Style 149 5" xfId="12229" xr:uid="{8F64B08C-D049-4904-980A-74F354BB8ACA}"/>
    <cellStyle name="Style 149 6" xfId="31192" xr:uid="{027CC32A-B92C-4615-A209-8E4FEE1E3AF0}"/>
    <cellStyle name="Style 150" xfId="7148" xr:uid="{D5D283C4-986D-448E-9881-FA426B2FC52C}"/>
    <cellStyle name="Style 150 2" xfId="7149" xr:uid="{7EB0F1DB-C9A2-47F1-860E-45BFB451F9CB}"/>
    <cellStyle name="Style 150 2 2" xfId="16089" xr:uid="{9112DC01-7CDE-4228-9D89-9A0C64A81FB2}"/>
    <cellStyle name="Style 150 2 3" xfId="19240" xr:uid="{4477CEE3-EF3D-410C-93A1-CEB0E07DE50A}"/>
    <cellStyle name="Style 150 2 4" xfId="12232" xr:uid="{0FDE2FF6-F155-49D1-BBB3-1ED87B9A3F94}"/>
    <cellStyle name="Style 150 3" xfId="16088" xr:uid="{B26F2EEB-85FA-4971-B6A4-CD77247CA36B}"/>
    <cellStyle name="Style 150 4" xfId="17256" xr:uid="{6B0511C7-DCD4-4172-9413-F93D6182A88A}"/>
    <cellStyle name="Style 150 5" xfId="12231" xr:uid="{4AFA7053-764B-4E50-BECE-6FBE3DD1F80F}"/>
    <cellStyle name="Style 151" xfId="7150" xr:uid="{FFC8438C-6F16-42BB-B303-94A67341892B}"/>
    <cellStyle name="Style 151 2" xfId="7151" xr:uid="{78E7F91C-C49D-4BBE-B0C0-9C9110FC77D0}"/>
    <cellStyle name="Style 151 2 2" xfId="16091" xr:uid="{0FEDA6EA-9A48-45A1-9182-E21AE39DFB60}"/>
    <cellStyle name="Style 151 2 3" xfId="19063" xr:uid="{93A2CC6B-A9FC-4359-A482-8E806EBCBD34}"/>
    <cellStyle name="Style 151 2 4" xfId="12234" xr:uid="{EA1C301F-79C2-4072-8A68-C24D69CDD508}"/>
    <cellStyle name="Style 151 2 5" xfId="31195" xr:uid="{9D78B1F9-FE1B-44E0-BBF2-1E197E9BCCA4}"/>
    <cellStyle name="Style 151 3" xfId="16090" xr:uid="{1AC59BBF-1871-4971-B33E-A77CD935FAD2}"/>
    <cellStyle name="Style 151 4" xfId="16411" xr:uid="{BA207D20-F434-4EFE-89EE-838377A4B47A}"/>
    <cellStyle name="Style 151 5" xfId="12233" xr:uid="{958E96CE-287B-416D-9F10-76C837B555C7}"/>
    <cellStyle name="Style 151 6" xfId="31194" xr:uid="{D54C8BF4-32AC-44DC-8200-7495FDA747FC}"/>
    <cellStyle name="Style 152" xfId="7152" xr:uid="{AEC705D0-FC79-4A62-B459-51E27FCBB2FC}"/>
    <cellStyle name="Style 152 2" xfId="7153" xr:uid="{80E27C6A-0801-4B49-91C9-88AA34093FCE}"/>
    <cellStyle name="Style 152 2 2" xfId="16093" xr:uid="{7AA04E0E-F9BD-478A-AB0A-74AD9A70CD20}"/>
    <cellStyle name="Style 152 2 3" xfId="19158" xr:uid="{F77788DC-2FDC-4C5A-B058-9E19778208E9}"/>
    <cellStyle name="Style 152 2 4" xfId="12236" xr:uid="{BE38A885-ED96-4C9E-A8D8-F0DD009831F9}"/>
    <cellStyle name="Style 152 2 5" xfId="31197" xr:uid="{CFE02866-A2F5-4A57-8CC8-19031C730AA3}"/>
    <cellStyle name="Style 152 3" xfId="7154" xr:uid="{02CB7706-D84F-4E67-93AE-0E104A030B6E}"/>
    <cellStyle name="Style 152 3 2" xfId="16094" xr:uid="{7BAB16D3-C501-41E2-8A36-1C7AC4F13B9A}"/>
    <cellStyle name="Style 152 3 3" xfId="19477" xr:uid="{CF4B32EB-AD9A-4874-A4A6-D250AA512670}"/>
    <cellStyle name="Style 152 3 4" xfId="12237" xr:uid="{33824FF0-890A-4F31-9681-4A9593FD6B34}"/>
    <cellStyle name="Style 152 3 5" xfId="31198" xr:uid="{72F649F5-2A3D-416C-9CC8-12D6E38C8D3E}"/>
    <cellStyle name="Style 152 4" xfId="16092" xr:uid="{F81E8AEC-38F2-4C88-BE9F-78A0F046647F}"/>
    <cellStyle name="Style 152 5" xfId="15324" xr:uid="{11D873EA-4912-4E16-8730-856DA77C9E7F}"/>
    <cellStyle name="Style 152 6" xfId="12235" xr:uid="{9A63FF6E-8FDF-44EF-B08E-A26CBA096604}"/>
    <cellStyle name="Style 152 7" xfId="31196" xr:uid="{4981FF3C-200F-4202-A9BD-93E9A6FAC3B3}"/>
    <cellStyle name="Style 153" xfId="7155" xr:uid="{28440980-6004-4E11-95A5-52A836E6D2F5}"/>
    <cellStyle name="Style 153 2" xfId="7156" xr:uid="{3D8F929D-B0D5-4BD0-96E4-717AA5A76B15}"/>
    <cellStyle name="Style 153 2 2" xfId="16096" xr:uid="{C61D4D2D-E0D0-4DD3-A625-95C173C340F2}"/>
    <cellStyle name="Style 153 2 3" xfId="19446" xr:uid="{27300A7D-3933-4742-9D2C-56351024021A}"/>
    <cellStyle name="Style 153 2 4" xfId="12239" xr:uid="{6DD031BC-A2C0-4B8A-BF65-D0E23597E958}"/>
    <cellStyle name="Style 153 3" xfId="16095" xr:uid="{C10B2122-6C13-4F58-B85F-3C063F416705}"/>
    <cellStyle name="Style 153 4" xfId="15512" xr:uid="{33AE291C-A8DD-4050-AE8B-70BB23836636}"/>
    <cellStyle name="Style 153 5" xfId="12238" xr:uid="{691FE26F-1874-4BE0-B670-DF3A4975D9A8}"/>
    <cellStyle name="Style 154" xfId="7157" xr:uid="{A2AC4958-2ACC-41E7-8FF6-87A625AF8983}"/>
    <cellStyle name="Style 154 2" xfId="7158" xr:uid="{E06E9D89-C97C-4A6B-8B61-32FAE1AE5A38}"/>
    <cellStyle name="Style 154 2 2" xfId="16098" xr:uid="{B3728013-DD41-4B0D-86A2-72EEF46B4E2A}"/>
    <cellStyle name="Style 154 2 3" xfId="16387" xr:uid="{06C073A6-A2B4-49E5-9F11-A3D9FA29572E}"/>
    <cellStyle name="Style 154 2 4" xfId="12241" xr:uid="{04486E0B-6378-4746-891D-7AF8723437F5}"/>
    <cellStyle name="Style 154 2 5" xfId="31199" xr:uid="{7F012ABB-74FB-4139-94A8-F0E378CB74E0}"/>
    <cellStyle name="Style 154 3" xfId="16097" xr:uid="{93A7120A-843D-4481-BCD1-2D2AB13CA6B6}"/>
    <cellStyle name="Style 154 4" xfId="19273" xr:uid="{5965FDFC-5868-481C-AAED-CB5AB6A8BA93}"/>
    <cellStyle name="Style 154 5" xfId="12240" xr:uid="{850E12EB-8692-4260-935A-CA27AFD8506D}"/>
    <cellStyle name="Style 159" xfId="7159" xr:uid="{2F14913E-410B-47F2-858F-C8513C7B033E}"/>
    <cellStyle name="Style 159 2" xfId="7160" xr:uid="{09AD730A-89DC-4BBF-B825-669D8209FD59}"/>
    <cellStyle name="Style 159 2 2" xfId="16100" xr:uid="{14E7173C-3A65-4FB5-BE7E-B81457EC2584}"/>
    <cellStyle name="Style 159 2 3" xfId="19247" xr:uid="{CFC4E103-3162-4008-8897-F969C7A36DAD}"/>
    <cellStyle name="Style 159 2 4" xfId="12243" xr:uid="{62675513-AEC2-49D0-A179-5BBA528B7E60}"/>
    <cellStyle name="Style 159 2 5" xfId="31201" xr:uid="{D0F7E366-5773-467A-B258-72329D395C8A}"/>
    <cellStyle name="Style 159 3" xfId="7161" xr:uid="{731E3D57-F53A-42B5-859C-3F08DF9D0CD0}"/>
    <cellStyle name="Style 159 3 2" xfId="16101" xr:uid="{751B10FD-2926-42CD-A4F2-35BC3F81982A}"/>
    <cellStyle name="Style 159 3 3" xfId="15794" xr:uid="{920A8E9D-39A8-4C07-AA69-9B6C6E51124E}"/>
    <cellStyle name="Style 159 3 4" xfId="12244" xr:uid="{7B0109E4-0B01-4A97-8C58-D6F845B2A537}"/>
    <cellStyle name="Style 159 3 5" xfId="31202" xr:uid="{F9443CEF-D0B0-4370-B113-347555381C93}"/>
    <cellStyle name="Style 159 4" xfId="16099" xr:uid="{1860A3AB-4ED7-4B4B-8FAB-16CB091D56E2}"/>
    <cellStyle name="Style 159 5" xfId="16407" xr:uid="{05FF7689-DDCB-4FC5-ABC6-174E55A2DF55}"/>
    <cellStyle name="Style 159 6" xfId="12242" xr:uid="{688385DD-B5E8-4461-98E7-9775355AD4D8}"/>
    <cellStyle name="Style 159 7" xfId="31200" xr:uid="{D33F0219-E19E-44F2-8669-BBC509042805}"/>
    <cellStyle name="Style 160" xfId="7162" xr:uid="{2BBE3F4B-0E53-4220-9548-86FE1BC65170}"/>
    <cellStyle name="Style 160 2" xfId="7163" xr:uid="{23146463-B07A-4A5B-8E05-3120970DAC72}"/>
    <cellStyle name="Style 160 2 2" xfId="16103" xr:uid="{09F3BC4E-1520-49C3-B05D-D3FEA77AEBAD}"/>
    <cellStyle name="Style 160 2 3" xfId="15962" xr:uid="{FFB76664-8240-4157-906A-0D57C0F42BC8}"/>
    <cellStyle name="Style 160 2 4" xfId="12246" xr:uid="{D300D5CC-46E1-4365-BAD4-B77E32EFA32D}"/>
    <cellStyle name="Style 160 2 5" xfId="31204" xr:uid="{36672DAB-D661-408D-9054-813E6BFAA39B}"/>
    <cellStyle name="Style 160 3" xfId="16102" xr:uid="{D233834F-AB2F-4E1B-93EF-55F1E7E00DA2}"/>
    <cellStyle name="Style 160 4" xfId="16652" xr:uid="{ECC2B9D1-0F56-46BA-8F8B-22CD95052A86}"/>
    <cellStyle name="Style 160 5" xfId="12245" xr:uid="{33BAB435-0F21-48BB-84C4-8554FA3B3CC5}"/>
    <cellStyle name="Style 160 6" xfId="31203" xr:uid="{E0039E0F-669A-4A4E-BAA0-C18290D4F007}"/>
    <cellStyle name="Style 161" xfId="7164" xr:uid="{D1BF50B4-02C8-4BA7-874A-2193FCA0A81E}"/>
    <cellStyle name="Style 161 2" xfId="7165" xr:uid="{AA15E37D-7C8B-4E3A-AA13-0A550BF4FB29}"/>
    <cellStyle name="Style 161 2 2" xfId="16105" xr:uid="{D8C1F9F1-70C7-47F4-AD9E-51E33D4F873D}"/>
    <cellStyle name="Style 161 2 3" xfId="19458" xr:uid="{6C3A5DE9-E1EB-405F-AF2C-146300C5FE97}"/>
    <cellStyle name="Style 161 2 4" xfId="12248" xr:uid="{98AE88B0-1F0E-451C-BD94-6F1AC9761389}"/>
    <cellStyle name="Style 161 3" xfId="16104" xr:uid="{CF57B5F9-64DB-41CB-BF91-624F084487BB}"/>
    <cellStyle name="Style 161 4" xfId="16662" xr:uid="{41E6268B-3736-409C-BACF-72E5E43A9AC2}"/>
    <cellStyle name="Style 161 5" xfId="12247" xr:uid="{75159FF0-2FAC-49FB-AA06-08284642AEA8}"/>
    <cellStyle name="Style 162" xfId="7166" xr:uid="{9C8D6D4E-FB73-4733-9590-931F09AC8BA0}"/>
    <cellStyle name="Style 162 2" xfId="7167" xr:uid="{EDA6EDB9-5D06-4675-93C9-2FD004C351C1}"/>
    <cellStyle name="Style 162 2 2" xfId="16107" xr:uid="{354BEB72-DDEA-41D6-938B-31ECFF2317E3}"/>
    <cellStyle name="Style 162 2 3" xfId="15769" xr:uid="{C72936C8-1725-4DF3-9676-D288B11D3499}"/>
    <cellStyle name="Style 162 2 4" xfId="12250" xr:uid="{D5571035-C384-43D3-8444-B15E5A4031E2}"/>
    <cellStyle name="Style 162 2 5" xfId="31206" xr:uid="{1239881D-FA3C-4131-8EF2-80F7312DAEB3}"/>
    <cellStyle name="Style 162 3" xfId="16106" xr:uid="{2214E8B4-2735-4CD4-A137-2EBBC55C6B43}"/>
    <cellStyle name="Style 162 4" xfId="19466" xr:uid="{3E4FCF9D-8D10-4FB0-A2F8-1B89CC9E635F}"/>
    <cellStyle name="Style 162 5" xfId="12249" xr:uid="{F096840A-25CC-4225-8066-4418E0A9AD83}"/>
    <cellStyle name="Style 162 6" xfId="31205" xr:uid="{23838CDF-E8C9-4CE2-9309-084DE179C5B5}"/>
    <cellStyle name="Style 163" xfId="7168" xr:uid="{23F7F88B-5771-4D44-9BE9-05693724346D}"/>
    <cellStyle name="Style 163 2" xfId="7169" xr:uid="{03CFBF72-E23F-4CD2-AE49-6C115BCAD950}"/>
    <cellStyle name="Style 163 2 2" xfId="16109" xr:uid="{EE46CE3D-91DF-4DC8-83F9-311F2E3C3120}"/>
    <cellStyle name="Style 163 2 3" xfId="15335" xr:uid="{E79B7160-AE3B-43F9-8DCA-C4548EC228FD}"/>
    <cellStyle name="Style 163 2 4" xfId="12252" xr:uid="{82A479DC-6639-4251-A09A-33C1339D0727}"/>
    <cellStyle name="Style 163 2 5" xfId="31208" xr:uid="{3B30E2C3-332D-4585-81F5-D7809712CB5B}"/>
    <cellStyle name="Style 163 3" xfId="7170" xr:uid="{B7CFA3B0-A9BC-4EB6-9C7C-DC2A21700429}"/>
    <cellStyle name="Style 163 3 2" xfId="16110" xr:uid="{1229048C-DA45-412C-AD23-2E9BD96E43FB}"/>
    <cellStyle name="Style 163 3 3" xfId="16813" xr:uid="{F5883793-EE4F-4C03-AA8A-9B1629B73042}"/>
    <cellStyle name="Style 163 3 4" xfId="12253" xr:uid="{DB88C99C-F4EA-4883-95BA-E6658FA1784D}"/>
    <cellStyle name="Style 163 3 5" xfId="31209" xr:uid="{E1199902-C5A4-454A-BFFC-6ADF10A6470F}"/>
    <cellStyle name="Style 163 4" xfId="16108" xr:uid="{EFA94939-EF2D-4C2D-AB7B-3FD0BBF8C574}"/>
    <cellStyle name="Style 163 5" xfId="16714" xr:uid="{232F8109-4B0E-4ED3-BA2F-D68AF1EC2B95}"/>
    <cellStyle name="Style 163 6" xfId="12251" xr:uid="{46E7C0F4-EF04-4658-864C-8DF8406B0F1F}"/>
    <cellStyle name="Style 163 7" xfId="31207" xr:uid="{B0B80C02-9570-4A1D-98C8-0B3A0E303DEF}"/>
    <cellStyle name="Style 164" xfId="7171" xr:uid="{54560982-95ED-4648-9D68-22396FEC8438}"/>
    <cellStyle name="Style 164 2" xfId="7172" xr:uid="{36D7BA14-D6D7-43C8-AB1B-DCCDDFBD5FFA}"/>
    <cellStyle name="Style 164 2 2" xfId="16112" xr:uid="{AB5C3A2B-E63B-4695-A38B-3C5C714C6CFB}"/>
    <cellStyle name="Style 164 2 3" xfId="15548" xr:uid="{D865CA91-CBD2-4380-9294-D6A90EFD1843}"/>
    <cellStyle name="Style 164 2 4" xfId="12255" xr:uid="{423A8257-6135-4488-B611-B9FA542BB381}"/>
    <cellStyle name="Style 164 3" xfId="16111" xr:uid="{47CFA9F5-D8D6-41EE-B251-5C4944035365}"/>
    <cellStyle name="Style 164 4" xfId="19342" xr:uid="{FC695AB2-9C74-4402-80E8-76207E0A6ACF}"/>
    <cellStyle name="Style 164 5" xfId="12254" xr:uid="{AB2583E5-080B-43E9-889D-5DDBC739536A}"/>
    <cellStyle name="Style 165" xfId="7173" xr:uid="{52CD19D9-C9BC-4F6F-8891-33ACAEF5E4EB}"/>
    <cellStyle name="Style 165 2" xfId="7174" xr:uid="{471C165F-F9F1-42B3-89E0-17A4BB743178}"/>
    <cellStyle name="Style 165 2 2" xfId="16114" xr:uid="{7A31379F-25A9-42EB-BAF1-A3BDCFF08141}"/>
    <cellStyle name="Style 165 2 3" xfId="16677" xr:uid="{5AD7CF75-D31C-4B74-AFC9-45A1B96ADDF0}"/>
    <cellStyle name="Style 165 2 4" xfId="12257" xr:uid="{CC460E5F-24F8-426A-A291-7FC63EA1AD00}"/>
    <cellStyle name="Style 165 2 5" xfId="31210" xr:uid="{BF346BC1-FA80-4326-8FD5-977337A5BF5F}"/>
    <cellStyle name="Style 165 3" xfId="16113" xr:uid="{66478F4E-3B70-4624-A38B-1E6070A607BA}"/>
    <cellStyle name="Style 165 4" xfId="15448" xr:uid="{F0F97206-053E-442E-92DD-4E160F78F762}"/>
    <cellStyle name="Style 165 5" xfId="12256" xr:uid="{28F5F718-D99F-4342-B1FD-88EA9D1EEDA8}"/>
    <cellStyle name="Style 21" xfId="214" xr:uid="{F4F73FEB-E05B-4ED7-A9A6-6C287B79703A}"/>
    <cellStyle name="Style 21 10" xfId="12258" xr:uid="{5DFFDA62-EBF2-4C8F-B5E3-E6CE35E81210}"/>
    <cellStyle name="Style 21 10 2" xfId="41685" xr:uid="{771E50D6-0C22-4F77-8D68-A39FF98F396A}"/>
    <cellStyle name="Style 21 10 3" xfId="41684" xr:uid="{A5088BBE-8530-4F74-879D-80C059893B9D}"/>
    <cellStyle name="Style 21 11" xfId="41686" xr:uid="{F8A139B1-A50A-4435-8B7B-95D9739220DC}"/>
    <cellStyle name="Style 21 12" xfId="41687" xr:uid="{CEE19CEC-4C3F-49A8-8A95-4CD335915F23}"/>
    <cellStyle name="Style 21 13" xfId="41683" xr:uid="{99FA4B0A-7F41-4052-93BF-00226C5AC706}"/>
    <cellStyle name="Style 21 14" xfId="29704" xr:uid="{8305C9A5-D241-4967-83A3-E1980499EF6F}"/>
    <cellStyle name="Style 21 15" xfId="29613" xr:uid="{DE9143FC-E2A1-4A83-84BC-0A689FD634F9}"/>
    <cellStyle name="Style 21 2" xfId="215" xr:uid="{91E6182D-E618-4D5A-A306-D6656D34EFA7}"/>
    <cellStyle name="Style 21 2 10" xfId="41689" xr:uid="{6671F0D9-1A32-4E57-A57F-64578EFBAF07}"/>
    <cellStyle name="Style 21 2 11" xfId="41690" xr:uid="{F45C11DE-BD58-4130-8EE9-4801FE070F44}"/>
    <cellStyle name="Style 21 2 12" xfId="41688" xr:uid="{C9033B07-A84E-4273-A77F-F6F20DFB9B16}"/>
    <cellStyle name="Style 21 2 13" xfId="29705" xr:uid="{3FB69A22-0835-4005-87F1-EBE536E141D5}"/>
    <cellStyle name="Style 21 2 14" xfId="29614" xr:uid="{8AFD21FE-630F-487D-A4C9-2234E24669F7}"/>
    <cellStyle name="Style 21 2 2" xfId="3453" xr:uid="{A34F33B2-5C55-4FED-B9A1-7FA8E1BD9737}"/>
    <cellStyle name="Style 21 2 2 2" xfId="15232" xr:uid="{2BFB5B46-7AFA-4572-A65A-8F7893A2590F}"/>
    <cellStyle name="Style 21 2 2 2 2" xfId="41693" xr:uid="{9072CDC1-8D75-4D45-9125-703A653F556A}"/>
    <cellStyle name="Style 21 2 2 2 3" xfId="41692" xr:uid="{F4F27823-3225-4F1E-A027-000B5D77A91D}"/>
    <cellStyle name="Style 21 2 2 3" xfId="19479" xr:uid="{1D1E5ECE-E8C0-4A81-8044-43A42C7135F8}"/>
    <cellStyle name="Style 21 2 2 3 2" xfId="41695" xr:uid="{CB1B7535-2C47-40D4-8517-8458F57E442C}"/>
    <cellStyle name="Style 21 2 2 3 3" xfId="41694" xr:uid="{0FB02688-0F1A-430C-822F-A1F4058D7862}"/>
    <cellStyle name="Style 21 2 2 4" xfId="12260" xr:uid="{A5542599-F29C-4287-A844-345A1B1152F9}"/>
    <cellStyle name="Style 21 2 2 4 2" xfId="41696" xr:uid="{6994DE0F-19B0-4FBB-8BCB-C4CA469C1AE6}"/>
    <cellStyle name="Style 21 2 2 5" xfId="41697" xr:uid="{573A7F23-E66F-4DF4-BCCE-FC3539992B68}"/>
    <cellStyle name="Style 21 2 2 6" xfId="41691" xr:uid="{8574CB5B-FEDF-499A-B831-E63B88F0A492}"/>
    <cellStyle name="Style 21 2 2 7" xfId="31213" xr:uid="{D34A1A65-F1EF-4E0A-A88E-DC2A53A9A974}"/>
    <cellStyle name="Style 21 2 3" xfId="7176" xr:uid="{C81CEBBC-EB26-4087-B32D-B56A74330588}"/>
    <cellStyle name="Style 21 2 3 2" xfId="16116" xr:uid="{DCDD301C-93CA-4748-BC9C-775D108257CC}"/>
    <cellStyle name="Style 21 2 3 2 2" xfId="41700" xr:uid="{F45C177D-8BAB-43C5-B50D-5F32B4036E0B}"/>
    <cellStyle name="Style 21 2 3 2 3" xfId="41699" xr:uid="{72AAFBF7-47BE-40E1-A12A-27E7712D8ED7}"/>
    <cellStyle name="Style 21 2 3 3" xfId="15472" xr:uid="{DB862DF5-9734-4F73-8460-233B5FBED778}"/>
    <cellStyle name="Style 21 2 3 3 2" xfId="41702" xr:uid="{8549BB0D-2C72-405D-A08A-7D18BBD44837}"/>
    <cellStyle name="Style 21 2 3 3 3" xfId="41701" xr:uid="{4261D978-176E-4746-8976-1E34656741D7}"/>
    <cellStyle name="Style 21 2 3 4" xfId="12261" xr:uid="{FFF07895-E658-4881-94E2-3C1FBFA67576}"/>
    <cellStyle name="Style 21 2 3 4 2" xfId="41703" xr:uid="{915D868F-A551-4969-A64E-8699080C446E}"/>
    <cellStyle name="Style 21 2 3 5" xfId="41698" xr:uid="{518D6FB0-ACCF-48E1-8122-94BAFBE38093}"/>
    <cellStyle name="Style 21 2 3 6" xfId="31212" xr:uid="{55296B94-BEF8-4BFB-9EA8-28BBAD232C51}"/>
    <cellStyle name="Style 21 2 4" xfId="14166" xr:uid="{C9574A19-8598-4DC9-B111-3686DF807E8B}"/>
    <cellStyle name="Style 21 2 4 2" xfId="41705" xr:uid="{A6DF6924-B8E7-4F01-915D-910A18FE8423}"/>
    <cellStyle name="Style 21 2 4 2 2" xfId="41706" xr:uid="{13471294-C239-4338-B1DF-CA25A7A0CFD1}"/>
    <cellStyle name="Style 21 2 4 3" xfId="41707" xr:uid="{C9CA0D1B-2FD7-443A-A4AC-DA7D84EC5CAC}"/>
    <cellStyle name="Style 21 2 4 3 2" xfId="41708" xr:uid="{FC8F5738-87CC-48B6-B18A-8DB1DF08C3E3}"/>
    <cellStyle name="Style 21 2 4 4" xfId="41709" xr:uid="{A85F619D-FE71-4FBF-9AD4-EC9ED820469B}"/>
    <cellStyle name="Style 21 2 4 5" xfId="41704" xr:uid="{BA83307F-980D-4171-AC22-A81E7B22388A}"/>
    <cellStyle name="Style 21 2 5" xfId="14167" xr:uid="{2E9DC5A5-B0CB-4F94-BF37-AA35FF9C25CA}"/>
    <cellStyle name="Style 21 2 5 2" xfId="41711" xr:uid="{8E81A308-5A5D-4E10-9D2F-EE3932CCC050}"/>
    <cellStyle name="Style 21 2 5 2 2" xfId="41712" xr:uid="{C662E703-A38F-4C12-BC81-850525000C55}"/>
    <cellStyle name="Style 21 2 5 3" xfId="41713" xr:uid="{4E4BF340-2A80-4FE4-A025-2CF547FC78FE}"/>
    <cellStyle name="Style 21 2 5 3 2" xfId="41714" xr:uid="{5D1983FE-C28B-44DF-ABFC-9B96AAF31304}"/>
    <cellStyle name="Style 21 2 5 4" xfId="41715" xr:uid="{DAFE1B11-05A7-41F0-A280-5BE4349F3F4E}"/>
    <cellStyle name="Style 21 2 5 4 2" xfId="41716" xr:uid="{D3B1D64B-1033-4210-B2A9-C4D25149747C}"/>
    <cellStyle name="Style 21 2 5 5" xfId="41717" xr:uid="{D55AAFA1-2FBC-4041-946A-FBB66E1DAB0F}"/>
    <cellStyle name="Style 21 2 5 6" xfId="41710" xr:uid="{21C50ECA-824C-4298-85B4-C45A932400AC}"/>
    <cellStyle name="Style 21 2 6" xfId="14168" xr:uid="{9A4C5CBF-E10F-430D-9C9C-CEBFA6E804A1}"/>
    <cellStyle name="Style 21 2 6 2" xfId="41719" xr:uid="{E0BF5DF8-AB2F-4DF7-8A07-0DC949CA875C}"/>
    <cellStyle name="Style 21 2 6 2 2" xfId="41720" xr:uid="{3ADBE195-5CED-4C5D-882B-065F195F05A1}"/>
    <cellStyle name="Style 21 2 6 3" xfId="41721" xr:uid="{A79F3750-89DE-42B7-9BC7-2E65288C4FD2}"/>
    <cellStyle name="Style 21 2 6 3 2" xfId="41722" xr:uid="{819A0275-484C-4B31-BAB9-E73BA9E14551}"/>
    <cellStyle name="Style 21 2 6 4" xfId="41723" xr:uid="{1016D435-62C2-4718-B5E4-4400B8F861A4}"/>
    <cellStyle name="Style 21 2 6 5" xfId="41718" xr:uid="{CDCBC882-61B9-4D1A-B7A8-0ACAEE10A883}"/>
    <cellStyle name="Style 21 2 7" xfId="15231" xr:uid="{07180F67-93F2-4A93-9D39-07A597E21369}"/>
    <cellStyle name="Style 21 2 7 2" xfId="41725" xr:uid="{4A77A031-FF8E-4716-AB70-A590A9B194D9}"/>
    <cellStyle name="Style 21 2 7 3" xfId="41724" xr:uid="{9D061413-CF0F-4385-8C4E-F49D28734D11}"/>
    <cellStyle name="Style 21 2 8" xfId="16726" xr:uid="{66245DCA-75C0-45FE-B6E2-D0149467FEB8}"/>
    <cellStyle name="Style 21 2 8 2" xfId="41727" xr:uid="{E45CF8F4-FA18-4702-8FFC-BFE0D85D5A79}"/>
    <cellStyle name="Style 21 2 8 3" xfId="41726" xr:uid="{09F24549-3A74-4B15-A000-F0A278B5AC74}"/>
    <cellStyle name="Style 21 2 9" xfId="12259" xr:uid="{6E3FA42D-19C1-4975-9A53-D58CFBB3A690}"/>
    <cellStyle name="Style 21 2 9 2" xfId="41729" xr:uid="{1BDF200C-7CDB-422B-B69F-A972ABA9B3A9}"/>
    <cellStyle name="Style 21 2 9 3" xfId="41728" xr:uid="{DB85AA6F-5AE8-434F-93ED-1430FC8D5C04}"/>
    <cellStyle name="Style 21 3" xfId="3452" xr:uid="{2992BBF3-A254-4E55-A763-28FB02ACA6D1}"/>
    <cellStyle name="Style 21 3 2" xfId="7883" xr:uid="{63300A7A-62C7-457B-B8B3-C77122CE861D}"/>
    <cellStyle name="Style 21 3 2 2" xfId="16768" xr:uid="{CB0D41AD-7DF7-4092-BC05-F4AE86F1119B}"/>
    <cellStyle name="Style 21 3 2 2 2" xfId="41732" xr:uid="{A5A0D87D-DF37-432B-973E-DC087492CD77}"/>
    <cellStyle name="Style 21 3 2 3" xfId="19401" xr:uid="{B5348F39-77D0-4398-A9D7-284F4DC8BB43}"/>
    <cellStyle name="Style 21 3 2 3 2" xfId="41731" xr:uid="{27D2521C-D884-45FF-9FB5-F5D591141557}"/>
    <cellStyle name="Style 21 3 2 4" xfId="12263" xr:uid="{DFC81DD9-355D-41BD-8A48-FCAC1128EE6A}"/>
    <cellStyle name="Style 21 3 2 5" xfId="31964" xr:uid="{F0F0780B-AF24-43C0-8A15-2BFAE6CB1421}"/>
    <cellStyle name="Style 21 3 3" xfId="12264" xr:uid="{9B960ED1-A305-4C0D-8933-DBDE262078B3}"/>
    <cellStyle name="Style 21 3 3 2" xfId="15550" xr:uid="{D1E872B7-40F5-4667-A059-54EE4B5D0DBF}"/>
    <cellStyle name="Style 21 3 3 2 2" xfId="41734" xr:uid="{E5DD84CE-2021-4C97-80E2-AC44D2EE991B}"/>
    <cellStyle name="Style 21 3 3 3" xfId="41733" xr:uid="{79305DD8-E61C-4C25-BDFF-3FABEC471828}"/>
    <cellStyle name="Style 21 3 4" xfId="15233" xr:uid="{F3F3289B-7C55-4EA2-8B71-249D2C40C5DE}"/>
    <cellStyle name="Style 21 3 4 2" xfId="41735" xr:uid="{59B58EB6-BC88-4EA1-AB93-A3524354B2FA}"/>
    <cellStyle name="Style 21 3 5" xfId="16117" xr:uid="{E1B64B75-2722-4E19-944B-85450CE25A72}"/>
    <cellStyle name="Style 21 3 5 2" xfId="41736" xr:uid="{6454412A-CAAF-47EE-8679-BC1D907895A6}"/>
    <cellStyle name="Style 21 3 6" xfId="19114" xr:uid="{81B35E2C-82A0-403C-A69C-0E669B1CFBBD}"/>
    <cellStyle name="Style 21 3 6 2" xfId="41730" xr:uid="{9C0329CC-A37D-40BE-ABC1-671EDB11E974}"/>
    <cellStyle name="Style 21 3 7" xfId="12262" xr:uid="{6CEEE317-B670-4D32-9D60-F1D6C56A9DC9}"/>
    <cellStyle name="Style 21 3 8" xfId="7177" xr:uid="{88DE5AD7-AD7E-4B08-81B5-24BA3A697931}"/>
    <cellStyle name="Style 21 3 9" xfId="31214" xr:uid="{21C2C131-0FB5-45ED-96B3-4A4CE1338B7F}"/>
    <cellStyle name="Style 21 4" xfId="7178" xr:uid="{65D8B529-C900-41A3-98A6-FC1A481327C8}"/>
    <cellStyle name="Style 21 4 2" xfId="16118" xr:uid="{1AC956FF-1073-49DE-A46C-EFE8A67F8447}"/>
    <cellStyle name="Style 21 4 2 2" xfId="41739" xr:uid="{104852AE-B860-4B54-AE5A-F83EC6A387AE}"/>
    <cellStyle name="Style 21 4 2 3" xfId="41738" xr:uid="{FA34D0A5-0943-4515-8DE7-1EA3AD7691B1}"/>
    <cellStyle name="Style 21 4 3" xfId="19183" xr:uid="{366AB526-0444-4881-B32E-506C322B831E}"/>
    <cellStyle name="Style 21 4 3 2" xfId="41741" xr:uid="{6686004F-65B1-481E-9D1A-A40B1469369A}"/>
    <cellStyle name="Style 21 4 3 3" xfId="41740" xr:uid="{0D227D46-5AF6-4C97-9311-2C7A414D22CC}"/>
    <cellStyle name="Style 21 4 4" xfId="12265" xr:uid="{7B9BDA1F-0F82-4A90-986E-054C7A6C15C3}"/>
    <cellStyle name="Style 21 4 4 2" xfId="41742" xr:uid="{BF0BC73C-0207-4A2A-923B-4E3E77C5684C}"/>
    <cellStyle name="Style 21 4 5" xfId="41737" xr:uid="{0C43CF75-9C22-48D9-833D-A0E2AF09EC4B}"/>
    <cellStyle name="Style 21 4 6" xfId="31215" xr:uid="{8E60B6CF-5288-4472-AA0B-25B7B83AB4BE}"/>
    <cellStyle name="Style 21 5" xfId="7175" xr:uid="{06A12D7A-1803-4CD8-B8A3-148C1BD0EDCE}"/>
    <cellStyle name="Style 21 5 2" xfId="16115" xr:uid="{4F832EC8-4684-4860-9A9A-73DDBDB41EDC}"/>
    <cellStyle name="Style 21 5 2 2" xfId="41745" xr:uid="{BB6B78BB-5773-4AB5-92E4-7D1F804620C4}"/>
    <cellStyle name="Style 21 5 2 3" xfId="41744" xr:uid="{1A0CC044-E87A-4B94-AA1A-76C67759BEE2}"/>
    <cellStyle name="Style 21 5 3" xfId="16673" xr:uid="{F8F4AE98-09A0-4E7A-86BB-8082E12BEDCE}"/>
    <cellStyle name="Style 21 5 3 2" xfId="41747" xr:uid="{6A681BD3-BEFC-4108-8565-96D52891FCB2}"/>
    <cellStyle name="Style 21 5 3 3" xfId="41746" xr:uid="{B4FEA92D-78A4-4698-B731-E1E4167CE285}"/>
    <cellStyle name="Style 21 5 4" xfId="12266" xr:uid="{03704C47-84F2-46FF-A810-19A381E227A6}"/>
    <cellStyle name="Style 21 5 4 2" xfId="41748" xr:uid="{18D1F44A-D558-488B-B5CC-5C035BE93362}"/>
    <cellStyle name="Style 21 5 5" xfId="41743" xr:uid="{7FE4694E-5041-4F3E-B1A4-FE399B47CAE8}"/>
    <cellStyle name="Style 21 5 6" xfId="31211" xr:uid="{8783D0B3-C9F0-4BBF-9F45-B5D5CCF0BB6E}"/>
    <cellStyle name="Style 21 6" xfId="14169" xr:uid="{38B751E2-FE8D-44DA-B87E-A85838183F89}"/>
    <cellStyle name="Style 21 6 2" xfId="41750" xr:uid="{0CBDE93E-0312-4763-BB01-86D16E80E847}"/>
    <cellStyle name="Style 21 6 2 2" xfId="41751" xr:uid="{312C15C9-74EB-4B4F-B988-19C39E8BCB90}"/>
    <cellStyle name="Style 21 6 3" xfId="41752" xr:uid="{70F94821-A5DE-4044-8125-B0A0C233EE68}"/>
    <cellStyle name="Style 21 6 3 2" xfId="41753" xr:uid="{BB7CE7CD-280A-4CC9-ACD1-650675238F2D}"/>
    <cellStyle name="Style 21 6 4" xfId="41754" xr:uid="{D4CFA9D3-6061-4F6E-A9D9-CF4D83F0B615}"/>
    <cellStyle name="Style 21 6 4 2" xfId="41755" xr:uid="{1B4AABA9-CD1F-462E-9161-62867DE13596}"/>
    <cellStyle name="Style 21 6 5" xfId="41756" xr:uid="{A3351BCF-EC2E-4D00-A1CD-C0650F15FED6}"/>
    <cellStyle name="Style 21 6 6" xfId="41749" xr:uid="{F00B81FF-1A38-4EB5-A231-02F1506044B2}"/>
    <cellStyle name="Style 21 7" xfId="14170" xr:uid="{822F3AA7-4A43-42D2-BB05-0300DF2920A9}"/>
    <cellStyle name="Style 21 7 2" xfId="41758" xr:uid="{A504894E-C84B-4544-9594-9B553B2721C6}"/>
    <cellStyle name="Style 21 7 2 2" xfId="41759" xr:uid="{E8ED4109-CF5E-4FBE-A24E-C5980057F00D}"/>
    <cellStyle name="Style 21 7 3" xfId="41760" xr:uid="{73320B8D-9677-4F45-AFBC-347EBE7AE1B9}"/>
    <cellStyle name="Style 21 7 3 2" xfId="41761" xr:uid="{F476FC99-A7E2-4087-BDDF-558561723CFC}"/>
    <cellStyle name="Style 21 7 4" xfId="41762" xr:uid="{A3C65A83-0194-49ED-9851-42DAD7BDE91B}"/>
    <cellStyle name="Style 21 7 5" xfId="41757" xr:uid="{BA32F64A-69C9-4EE0-A23B-257425EC1B14}"/>
    <cellStyle name="Style 21 8" xfId="15230" xr:uid="{82C5CC4D-383A-4377-B21D-36C68BF756EA}"/>
    <cellStyle name="Style 21 8 2" xfId="41764" xr:uid="{A9C2CAA8-56B4-46EE-B2CF-147908917FFC}"/>
    <cellStyle name="Style 21 8 3" xfId="41763" xr:uid="{46EFF2FA-772F-461A-AE9E-8699D543B398}"/>
    <cellStyle name="Style 21 9" xfId="16685" xr:uid="{F69A774C-51FE-4CF7-8A3E-6F31C7FF9EEF}"/>
    <cellStyle name="Style 21 9 2" xfId="41766" xr:uid="{14311C65-CB5D-4BD4-9087-4E8F13F218BA}"/>
    <cellStyle name="Style 21 9 3" xfId="41765" xr:uid="{9634CDC5-21D2-491E-8EB4-2F4178B34D6E}"/>
    <cellStyle name="Style 22" xfId="216" xr:uid="{B65796F7-81F2-4B1F-84D6-27705BA87C6D}"/>
    <cellStyle name="Style 22 10" xfId="41768" xr:uid="{60118414-4F30-4B88-8801-4F3FBA7D01D7}"/>
    <cellStyle name="Style 22 11" xfId="41769" xr:uid="{A707C6F1-1CA7-4B05-8DCD-147618643549}"/>
    <cellStyle name="Style 22 12" xfId="41767" xr:uid="{33D8FDF3-EC26-4858-BF77-C5A0F45F1035}"/>
    <cellStyle name="Style 22 13" xfId="29615" xr:uid="{52E69D79-7603-4618-BAA9-8D3DE884A2AE}"/>
    <cellStyle name="Style 22 2" xfId="7180" xr:uid="{AC8F58CB-CA12-4188-BE93-BD9171FAC3BA}"/>
    <cellStyle name="Style 22 2 2" xfId="16120" xr:uid="{25AE72BC-30D7-4612-8F8F-E5540F06A68F}"/>
    <cellStyle name="Style 22 2 2 2" xfId="41772" xr:uid="{59F76F87-590C-40B5-92FD-0AAE2BBEA21F}"/>
    <cellStyle name="Style 22 2 2 3" xfId="41771" xr:uid="{79945A30-BC23-4875-BB55-A32F6555F28E}"/>
    <cellStyle name="Style 22 2 3" xfId="15296" xr:uid="{9BFEAFF3-4BC0-4F59-9498-023B02852959}"/>
    <cellStyle name="Style 22 2 3 2" xfId="41774" xr:uid="{664D70BE-F079-4BA0-A201-D803B4959739}"/>
    <cellStyle name="Style 22 2 3 3" xfId="41773" xr:uid="{F8CBBD6D-7E9C-49EF-B63A-E52B6253F48D}"/>
    <cellStyle name="Style 22 2 4" xfId="12268" xr:uid="{A35E99AD-F391-425C-B625-2EAA9C8D9323}"/>
    <cellStyle name="Style 22 2 4 2" xfId="41775" xr:uid="{1240372C-22EE-4D58-8CA5-9809A70418C7}"/>
    <cellStyle name="Style 22 2 5" xfId="41776" xr:uid="{145445CA-BF39-4312-9B06-34EE31092426}"/>
    <cellStyle name="Style 22 2 6" xfId="41770" xr:uid="{D34FC4E8-F240-4459-BB56-B76A72C1DD6B}"/>
    <cellStyle name="Style 22 2 7" xfId="31217" xr:uid="{01CF769A-092B-4792-8369-A7A4DCC0DD01}"/>
    <cellStyle name="Style 22 3" xfId="7179" xr:uid="{BFF16461-9D2F-4E65-BC08-CBC53B486728}"/>
    <cellStyle name="Style 22 3 2" xfId="16119" xr:uid="{5D6907CC-5251-473D-8753-CCF113E3BE1A}"/>
    <cellStyle name="Style 22 3 2 2" xfId="41779" xr:uid="{F70CF4E3-1FCA-483D-8628-97817890B590}"/>
    <cellStyle name="Style 22 3 2 3" xfId="41778" xr:uid="{C6B65A19-4E20-494A-86D8-1DDD2B07F8FC}"/>
    <cellStyle name="Style 22 3 3" xfId="15575" xr:uid="{2008B72F-4A6A-47BE-BB8E-A1F7E2AC18DB}"/>
    <cellStyle name="Style 22 3 3 2" xfId="41781" xr:uid="{41B6E5BC-ADA4-4A84-B987-2677835BE4C8}"/>
    <cellStyle name="Style 22 3 3 3" xfId="41780" xr:uid="{FBF265C6-41DC-40E0-BB24-74D865B83515}"/>
    <cellStyle name="Style 22 3 4" xfId="12269" xr:uid="{A5319D55-88E7-4A9F-9810-8C9921E07DB4}"/>
    <cellStyle name="Style 22 3 4 2" xfId="41782" xr:uid="{7648DF18-7A9B-4443-AFC3-B194B5A31FA3}"/>
    <cellStyle name="Style 22 3 5" xfId="41777" xr:uid="{E3A44CBE-0DE5-4923-A63D-444529E473A8}"/>
    <cellStyle name="Style 22 3 6" xfId="31216" xr:uid="{DC05C8BB-A430-4DCE-A575-FC673382800A}"/>
    <cellStyle name="Style 22 4" xfId="14171" xr:uid="{62DC797C-BFC6-433D-A597-65794777F84A}"/>
    <cellStyle name="Style 22 4 2" xfId="41784" xr:uid="{764668F2-A62C-4EE9-8E19-B50C4E4DA176}"/>
    <cellStyle name="Style 22 4 2 2" xfId="41785" xr:uid="{48B3AF55-8F46-4386-A1D4-D8E34AF2E285}"/>
    <cellStyle name="Style 22 4 3" xfId="41786" xr:uid="{A57397E6-A218-4C0D-8C5E-79459D0C16EF}"/>
    <cellStyle name="Style 22 4 3 2" xfId="41787" xr:uid="{9E1C4F2C-CE98-40C5-BE96-1B3762C8B94A}"/>
    <cellStyle name="Style 22 4 4" xfId="41788" xr:uid="{0835C289-81FD-47A6-A511-0E487BFFC353}"/>
    <cellStyle name="Style 22 4 5" xfId="41783" xr:uid="{BDD2C849-2A76-4B88-B298-F8D767B8155F}"/>
    <cellStyle name="Style 22 5" xfId="14172" xr:uid="{3F17B8FC-1AF1-4E65-94C5-1C7F0A73A7DE}"/>
    <cellStyle name="Style 22 5 2" xfId="41790" xr:uid="{8DF325A2-3AB8-4C4C-AFAB-6725374C605C}"/>
    <cellStyle name="Style 22 5 2 2" xfId="41791" xr:uid="{C9B8AF3F-95DA-4526-A858-30956E9A0CEC}"/>
    <cellStyle name="Style 22 5 3" xfId="41792" xr:uid="{32260035-7344-4EB7-8679-EB67D9F777B8}"/>
    <cellStyle name="Style 22 5 3 2" xfId="41793" xr:uid="{8B8A7F26-3CB9-4358-9006-2EF798EFFA93}"/>
    <cellStyle name="Style 22 5 4" xfId="41794" xr:uid="{0F4FA6AC-622D-407F-BC89-90FAA0133A28}"/>
    <cellStyle name="Style 22 5 4 2" xfId="41795" xr:uid="{DDB65F93-1431-4C1D-BEF9-B38CA5304AF7}"/>
    <cellStyle name="Style 22 5 5" xfId="41796" xr:uid="{C802A59B-494C-4197-97AD-F78FFA9C8DFB}"/>
    <cellStyle name="Style 22 5 6" xfId="41789" xr:uid="{B7E84FE0-5A8E-4980-91D7-21DA8CC8E3C0}"/>
    <cellStyle name="Style 22 6" xfId="14173" xr:uid="{A391ACD3-E2E3-4AEB-AFF5-9965EFA718CD}"/>
    <cellStyle name="Style 22 6 2" xfId="41798" xr:uid="{C9E91D19-0BB7-459A-8942-346DF200037F}"/>
    <cellStyle name="Style 22 6 2 2" xfId="41799" xr:uid="{868750B1-AA35-4A2F-978A-EAA5E3C8D59A}"/>
    <cellStyle name="Style 22 6 3" xfId="41800" xr:uid="{BD8AADB6-D7A5-40DD-8263-1E27BFAE0C0F}"/>
    <cellStyle name="Style 22 6 3 2" xfId="41801" xr:uid="{36A10044-60D3-44C5-9753-496325A11EB9}"/>
    <cellStyle name="Style 22 6 4" xfId="41802" xr:uid="{E7029F0F-691B-470F-BF70-6E50CADA4721}"/>
    <cellStyle name="Style 22 6 5" xfId="41797" xr:uid="{66690CDB-3CDE-486C-B8F2-3EB857085855}"/>
    <cellStyle name="Style 22 7" xfId="15234" xr:uid="{751C5A56-DD19-4AD9-91D2-416A844C8C58}"/>
    <cellStyle name="Style 22 7 2" xfId="41804" xr:uid="{E6679CF7-4B6F-4777-95C7-3A00E0E5EDBC}"/>
    <cellStyle name="Style 22 7 3" xfId="41803" xr:uid="{CBAAF769-0859-418C-A770-573407954178}"/>
    <cellStyle name="Style 22 8" xfId="19320" xr:uid="{CFE05DCE-8B5B-41E0-A9DE-53C6BF114058}"/>
    <cellStyle name="Style 22 8 2" xfId="41806" xr:uid="{6CD5633B-A451-4B15-89AD-65BBF846B279}"/>
    <cellStyle name="Style 22 8 3" xfId="41805" xr:uid="{B12AAC45-343E-4E69-96B1-C62B855A59E2}"/>
    <cellStyle name="Style 22 9" xfId="12267" xr:uid="{CD4D5D0A-30E0-439E-B14C-BEEC9AF8C20A}"/>
    <cellStyle name="Style 22 9 2" xfId="41808" xr:uid="{8A9CA2A3-A74A-4F03-AA52-87332789CF3A}"/>
    <cellStyle name="Style 22 9 3" xfId="41807" xr:uid="{9B290548-7570-4396-9228-21C4EC282E41}"/>
    <cellStyle name="Style 23" xfId="217" xr:uid="{C2F2CE92-1785-4C7C-80DC-363322CB921E}"/>
    <cellStyle name="Style 23 10" xfId="41810" xr:uid="{2D225547-6ED2-48AB-A13D-730EA3BB1ED8}"/>
    <cellStyle name="Style 23 11" xfId="41811" xr:uid="{6BA7552A-D3CE-4100-B3AF-9C73FB60A161}"/>
    <cellStyle name="Style 23 12" xfId="41809" xr:uid="{FF8B0B56-41D1-4E69-AE3E-BC70CD4D0CBD}"/>
    <cellStyle name="Style 23 2" xfId="7182" xr:uid="{871E3212-09A8-45AB-95AD-85D85DBFA1D9}"/>
    <cellStyle name="Style 23 2 2" xfId="16122" xr:uid="{8FB2CEE7-DFA5-41F5-A09E-64A5C3E91B67}"/>
    <cellStyle name="Style 23 2 2 2" xfId="41814" xr:uid="{D037F8F5-0BC2-4C45-AF49-76AFEF034647}"/>
    <cellStyle name="Style 23 2 2 3" xfId="41813" xr:uid="{03B7BF18-1ECA-4D15-8519-0FE8EE9C4635}"/>
    <cellStyle name="Style 23 2 3" xfId="19233" xr:uid="{46454318-F2CD-4536-8751-53339815973E}"/>
    <cellStyle name="Style 23 2 3 2" xfId="41816" xr:uid="{92CF90D6-1D5F-43F6-945A-FEA527510CF5}"/>
    <cellStyle name="Style 23 2 3 3" xfId="41815" xr:uid="{F59C9A71-06F0-4545-8583-D312051089D2}"/>
    <cellStyle name="Style 23 2 4" xfId="12271" xr:uid="{A2175961-754C-43EE-8A3A-0E6D2715AD60}"/>
    <cellStyle name="Style 23 2 4 2" xfId="41817" xr:uid="{A89A260E-723C-48E2-B916-B287AB453401}"/>
    <cellStyle name="Style 23 2 5" xfId="41818" xr:uid="{243C3B8F-9D8D-49D5-BB8D-CE1DA0BC2D94}"/>
    <cellStyle name="Style 23 2 6" xfId="41812" xr:uid="{5CB92B92-232D-4D41-AA4A-2D65A1C274BE}"/>
    <cellStyle name="Style 23 3" xfId="7181" xr:uid="{E2A13F8A-DFC2-4446-BC2C-E14D79B9D9C7}"/>
    <cellStyle name="Style 23 3 2" xfId="16121" xr:uid="{62BFEF0A-562E-4D2C-B735-32794A7B4A50}"/>
    <cellStyle name="Style 23 3 2 2" xfId="41821" xr:uid="{C0188944-760B-4097-BA57-06B4219DE011}"/>
    <cellStyle name="Style 23 3 2 3" xfId="41820" xr:uid="{6A1CA86E-3950-49AF-93CC-1A3A01EDCAE4}"/>
    <cellStyle name="Style 23 3 3" xfId="15779" xr:uid="{DCD91E80-1E68-4749-B276-D29626EA9C06}"/>
    <cellStyle name="Style 23 3 3 2" xfId="41823" xr:uid="{5237BF95-B3CE-4076-AB49-F60D66F86950}"/>
    <cellStyle name="Style 23 3 3 3" xfId="41822" xr:uid="{3A55004A-784F-4E01-A0CE-F756BCC9BFB0}"/>
    <cellStyle name="Style 23 3 4" xfId="12272" xr:uid="{2C7D86FC-2224-4D42-B2C3-384B7432EAB0}"/>
    <cellStyle name="Style 23 3 4 2" xfId="41824" xr:uid="{D17A431D-9011-4BCF-B8C7-1CA5D1C3985B}"/>
    <cellStyle name="Style 23 3 5" xfId="41819" xr:uid="{6112915F-16BE-4372-B634-AF8D2E60336F}"/>
    <cellStyle name="Style 23 3 6" xfId="31218" xr:uid="{D797D3BA-6355-4EF0-BBF5-CC27236F427C}"/>
    <cellStyle name="Style 23 4" xfId="14174" xr:uid="{4624ECE2-7ED2-49A8-A16C-0C2D8947E894}"/>
    <cellStyle name="Style 23 4 2" xfId="41826" xr:uid="{7530859E-2ACC-41AD-BD91-9CF7B467D803}"/>
    <cellStyle name="Style 23 4 2 2" xfId="41827" xr:uid="{AE50DC7F-D7A4-4ED7-83A0-25A85B74BE13}"/>
    <cellStyle name="Style 23 4 3" xfId="41828" xr:uid="{A27150D9-5312-4910-B59F-B3E5076823EA}"/>
    <cellStyle name="Style 23 4 3 2" xfId="41829" xr:uid="{A18DD341-2E6A-4638-880B-67B2E13872CF}"/>
    <cellStyle name="Style 23 4 4" xfId="41830" xr:uid="{EFFC2F5E-7886-48B1-85E9-958E2227E422}"/>
    <cellStyle name="Style 23 4 5" xfId="41825" xr:uid="{0CEF707A-1D14-4FD3-82CB-BA3569DE7298}"/>
    <cellStyle name="Style 23 5" xfId="14175" xr:uid="{ED543BAF-5DB7-4545-99C1-F7DAAA71F109}"/>
    <cellStyle name="Style 23 5 2" xfId="41832" xr:uid="{5EA08E56-46AD-4810-A284-0A976812EB06}"/>
    <cellStyle name="Style 23 5 2 2" xfId="41833" xr:uid="{BCB686D2-FA99-468F-B291-A278F4F15DAF}"/>
    <cellStyle name="Style 23 5 3" xfId="41834" xr:uid="{66F6E3C7-BE3E-4C6F-83E5-52DC047452F9}"/>
    <cellStyle name="Style 23 5 3 2" xfId="41835" xr:uid="{AA851428-9AC6-4DFE-85C6-B9DBC0921C0D}"/>
    <cellStyle name="Style 23 5 4" xfId="41836" xr:uid="{9C6961C6-9ECE-4C2B-A4C2-26DC12F6202D}"/>
    <cellStyle name="Style 23 5 4 2" xfId="41837" xr:uid="{8A0C2ED6-ECFE-4EB2-A02F-AFDC4F2E430B}"/>
    <cellStyle name="Style 23 5 5" xfId="41838" xr:uid="{4A9CD6A2-4603-4241-93F9-654E4BEB8CE4}"/>
    <cellStyle name="Style 23 5 6" xfId="41831" xr:uid="{D60AD972-8479-4A4B-BED8-F298F0921D9A}"/>
    <cellStyle name="Style 23 6" xfId="14176" xr:uid="{C48E53B2-97AA-40B7-ACAB-38BD1DAD1C88}"/>
    <cellStyle name="Style 23 6 2" xfId="41840" xr:uid="{510D9585-0434-444D-BDBC-B54F6C2C414B}"/>
    <cellStyle name="Style 23 6 2 2" xfId="41841" xr:uid="{6942E753-7669-4FD3-9AA1-FFBE04154E1E}"/>
    <cellStyle name="Style 23 6 3" xfId="41842" xr:uid="{DB447B45-0933-4909-B0A4-3953DAD00072}"/>
    <cellStyle name="Style 23 6 3 2" xfId="41843" xr:uid="{6741356F-5498-44B3-9DD0-20E47F9D2EC5}"/>
    <cellStyle name="Style 23 6 4" xfId="41844" xr:uid="{0DD2E221-239A-4FF3-A54F-18425860EB33}"/>
    <cellStyle name="Style 23 6 5" xfId="41839" xr:uid="{A3B3B8CD-41F0-4C69-B0D7-86890FD7605E}"/>
    <cellStyle name="Style 23 7" xfId="15235" xr:uid="{4A2504EA-88B2-422B-8E6A-0F58677FED40}"/>
    <cellStyle name="Style 23 7 2" xfId="41846" xr:uid="{20D8ADB5-CBC8-4568-AE67-928D9B24B24C}"/>
    <cellStyle name="Style 23 7 3" xfId="41845" xr:uid="{7C3B84FB-9E16-4DF7-8090-83D2D6AF3C21}"/>
    <cellStyle name="Style 23 8" xfId="15513" xr:uid="{8934BC81-3BDC-472B-8202-5F56B6335883}"/>
    <cellStyle name="Style 23 8 2" xfId="41848" xr:uid="{BC353EEB-9142-46A8-BF63-42F62A40502E}"/>
    <cellStyle name="Style 23 8 3" xfId="41847" xr:uid="{CF977128-FA7C-4DC7-B73D-5CF42351F6DB}"/>
    <cellStyle name="Style 23 9" xfId="12270" xr:uid="{CDC79622-BA33-4366-8AB2-C4D46FE549C6}"/>
    <cellStyle name="Style 23 9 2" xfId="41850" xr:uid="{6DEE02CF-DBF0-414A-AA4C-27757BF35C1F}"/>
    <cellStyle name="Style 23 9 3" xfId="41849" xr:uid="{37D25C2B-FC34-456D-B2AC-74DA7BFACF73}"/>
    <cellStyle name="Style 24" xfId="218" xr:uid="{DBFAFE4F-68B0-4F8F-95B6-A1045B3F3EE0}"/>
    <cellStyle name="Style 24 10" xfId="41852" xr:uid="{51928577-2DAE-40DA-ACCD-81AD2B54E1CA}"/>
    <cellStyle name="Style 24 11" xfId="41853" xr:uid="{5525708A-6A69-45B7-8F96-BE4C1CC54B44}"/>
    <cellStyle name="Style 24 12" xfId="41851" xr:uid="{B18A7BEE-0D2A-4B9E-949F-6ABB70E9B8D0}"/>
    <cellStyle name="Style 24 13" xfId="29616" xr:uid="{A690ADB8-1330-4684-8ECF-4AA79A765DF2}"/>
    <cellStyle name="Style 24 2" xfId="7184" xr:uid="{5D26B644-8FEF-4F2E-9950-DC6C85821CFC}"/>
    <cellStyle name="Style 24 2 2" xfId="16124" xr:uid="{D23E32EC-B5D2-4420-A9EC-C7F9EC19F640}"/>
    <cellStyle name="Style 24 2 2 2" xfId="41856" xr:uid="{A1FBE16F-2CE6-4E6C-B288-EDA49F266625}"/>
    <cellStyle name="Style 24 2 2 3" xfId="41855" xr:uid="{B79A6C92-C3DA-4770-9E65-B3CEDAC2C1F9}"/>
    <cellStyle name="Style 24 2 3" xfId="16810" xr:uid="{42DC1106-F003-4350-A6B8-15171E3D6DF2}"/>
    <cellStyle name="Style 24 2 3 2" xfId="41858" xr:uid="{C73B203B-109D-41E6-B0C1-94C24EE71875}"/>
    <cellStyle name="Style 24 2 3 3" xfId="41857" xr:uid="{6B1A4C29-F4C3-4C03-9846-4CE4323E613C}"/>
    <cellStyle name="Style 24 2 4" xfId="12274" xr:uid="{4A8B50D6-613E-4A90-B274-147CD9798E38}"/>
    <cellStyle name="Style 24 2 4 2" xfId="41859" xr:uid="{D76718F1-3974-4734-A969-7D9C40AAEA32}"/>
    <cellStyle name="Style 24 2 5" xfId="41860" xr:uid="{0A1A516A-F425-447A-A9E8-D2A6F651592F}"/>
    <cellStyle name="Style 24 2 6" xfId="41854" xr:uid="{DAF96A1A-ACA8-4275-B9B2-3C5E0A7AB904}"/>
    <cellStyle name="Style 24 2 7" xfId="31220" xr:uid="{9EFECA2F-7604-4109-85E8-2C68DD594B22}"/>
    <cellStyle name="Style 24 3" xfId="7183" xr:uid="{ED7A46B1-5824-4CA1-899C-E79E16C4FA23}"/>
    <cellStyle name="Style 24 3 2" xfId="16123" xr:uid="{B4176CE9-8764-4659-A5FB-405594D33FED}"/>
    <cellStyle name="Style 24 3 2 2" xfId="41863" xr:uid="{FB1B60DD-250D-4D3B-B4BD-0ABADBD9BB66}"/>
    <cellStyle name="Style 24 3 2 3" xfId="41862" xr:uid="{9EA90631-D32B-4386-B361-2086D1425FEE}"/>
    <cellStyle name="Style 24 3 3" xfId="19299" xr:uid="{2B28AAC8-71C9-443D-B320-9BCE18BD59D0}"/>
    <cellStyle name="Style 24 3 3 2" xfId="41865" xr:uid="{994235C6-5BC3-4E8D-A54B-ADDB02973387}"/>
    <cellStyle name="Style 24 3 3 3" xfId="41864" xr:uid="{B0957D1E-B2FD-4335-8D23-9247A6CAA921}"/>
    <cellStyle name="Style 24 3 4" xfId="12275" xr:uid="{DF50C4DC-4CEB-4886-829A-834CBF9C3B8A}"/>
    <cellStyle name="Style 24 3 4 2" xfId="41866" xr:uid="{FFDF7474-CBDD-488B-A8CC-769F54CCC91A}"/>
    <cellStyle name="Style 24 3 5" xfId="41861" xr:uid="{3F1353A6-17A5-4F88-9F3D-572AEA78E91D}"/>
    <cellStyle name="Style 24 3 6" xfId="31219" xr:uid="{1A6B0DAD-D80F-4818-AA06-8BF552FD7229}"/>
    <cellStyle name="Style 24 4" xfId="14177" xr:uid="{E8703E6B-CE2B-4327-B594-5B18AEE9A4ED}"/>
    <cellStyle name="Style 24 4 2" xfId="41868" xr:uid="{B94BD6C0-AA69-46C8-A402-5343EF49E660}"/>
    <cellStyle name="Style 24 4 2 2" xfId="41869" xr:uid="{2CBF5594-D5CC-438C-89C9-40D39C59ECBC}"/>
    <cellStyle name="Style 24 4 3" xfId="41870" xr:uid="{3D35A412-8498-4EAE-A336-616F95C376E3}"/>
    <cellStyle name="Style 24 4 3 2" xfId="41871" xr:uid="{78ECA46B-A0D0-48A8-BDFC-BD1EF388ADAB}"/>
    <cellStyle name="Style 24 4 4" xfId="41872" xr:uid="{391E29CF-42AB-4C65-91A4-FC09B631A9B9}"/>
    <cellStyle name="Style 24 4 5" xfId="41867" xr:uid="{01BE5604-FD6E-4718-A7A7-F1F1DA08A4ED}"/>
    <cellStyle name="Style 24 5" xfId="14178" xr:uid="{54A77280-F6EA-42B0-9DE3-360E4D2A5181}"/>
    <cellStyle name="Style 24 5 2" xfId="41874" xr:uid="{5571ECA8-4983-42A6-A29E-CACD57AADFC9}"/>
    <cellStyle name="Style 24 5 2 2" xfId="41875" xr:uid="{24F3D7C9-26E1-43AE-944C-169A0C254EF4}"/>
    <cellStyle name="Style 24 5 3" xfId="41876" xr:uid="{F8052491-C0E1-4DC9-8AEF-F337AE9144DF}"/>
    <cellStyle name="Style 24 5 3 2" xfId="41877" xr:uid="{07208EDB-A2E1-4431-8DF4-B3A2ADC5916E}"/>
    <cellStyle name="Style 24 5 4" xfId="41878" xr:uid="{2A730EB2-3447-4BCB-A155-F014013EFD5C}"/>
    <cellStyle name="Style 24 5 4 2" xfId="41879" xr:uid="{75ACAEC8-32C4-4B52-A02B-CC8882EF1FA7}"/>
    <cellStyle name="Style 24 5 5" xfId="41880" xr:uid="{28E6DFC6-2B40-422F-8EC0-DD287524106B}"/>
    <cellStyle name="Style 24 5 6" xfId="41873" xr:uid="{5F2EFD69-3625-42E6-A373-CAA5A1600384}"/>
    <cellStyle name="Style 24 6" xfId="14179" xr:uid="{F849054D-AE6D-41D8-AE4E-CCF4EB313952}"/>
    <cellStyle name="Style 24 6 2" xfId="41882" xr:uid="{4F56005B-0709-4EB4-AADD-EBE4A986F063}"/>
    <cellStyle name="Style 24 6 2 2" xfId="41883" xr:uid="{56D29BC9-8FBA-4894-BB9B-779884BB0521}"/>
    <cellStyle name="Style 24 6 3" xfId="41884" xr:uid="{5E6579EB-36B4-4F4C-A0D0-558AEBF81814}"/>
    <cellStyle name="Style 24 6 3 2" xfId="41885" xr:uid="{6D8BCC50-4F68-46D0-8225-97461BBFB2CB}"/>
    <cellStyle name="Style 24 6 4" xfId="41886" xr:uid="{70CDCDB5-2530-4BD0-84A5-5B42EC1D75B4}"/>
    <cellStyle name="Style 24 6 5" xfId="41881" xr:uid="{DCD59186-88E8-4F0B-A2D6-DF19C802AA19}"/>
    <cellStyle name="Style 24 7" xfId="15236" xr:uid="{4B3D930D-392F-4EF1-ACD4-05ABE9724BD7}"/>
    <cellStyle name="Style 24 7 2" xfId="41888" xr:uid="{8AB37757-757C-408E-8BBE-988BCF655485}"/>
    <cellStyle name="Style 24 7 3" xfId="41887" xr:uid="{EDD16379-C722-4B04-97CD-64CD4FBA0CE7}"/>
    <cellStyle name="Style 24 8" xfId="17230" xr:uid="{E1E12A39-EFF9-4533-90FB-4A6FF0AB467B}"/>
    <cellStyle name="Style 24 8 2" xfId="41890" xr:uid="{5C375070-0950-4AE1-9C5D-8BCA9680B213}"/>
    <cellStyle name="Style 24 8 3" xfId="41889" xr:uid="{471BE09A-7588-452C-8B8E-2E28FA3A2D09}"/>
    <cellStyle name="Style 24 9" xfId="12273" xr:uid="{F6ADAA9B-8FA7-47D6-8B28-E6EE845BB47A}"/>
    <cellStyle name="Style 24 9 2" xfId="41892" xr:uid="{CEE2EB71-9A2F-48A7-BA19-761D8645DDA8}"/>
    <cellStyle name="Style 24 9 3" xfId="41891" xr:uid="{4B522C88-686B-4EF8-87D4-79FDD8C86DE0}"/>
    <cellStyle name="Style 25" xfId="219" xr:uid="{AE52D143-6A99-4553-80ED-07D5FC5BC22A}"/>
    <cellStyle name="Style 25 10" xfId="12276" xr:uid="{45477E79-45A0-422A-AA9E-5B82C0A5EA64}"/>
    <cellStyle name="Style 25 10 2" xfId="41895" xr:uid="{455BC74B-F909-4AA2-A43B-538A05B777AF}"/>
    <cellStyle name="Style 25 10 3" xfId="41894" xr:uid="{EBEF175D-2F20-4044-92A4-F29A4D3D1358}"/>
    <cellStyle name="Style 25 11" xfId="41896" xr:uid="{949227B6-BF41-4535-8AD7-DCC5B35E8811}"/>
    <cellStyle name="Style 25 12" xfId="41897" xr:uid="{88634FAC-FA52-42B3-AE5F-9AEBD59A9265}"/>
    <cellStyle name="Style 25 13" xfId="41893" xr:uid="{78710919-D80D-45AB-B149-5FD9EE20581C}"/>
    <cellStyle name="Style 25 14" xfId="29706" xr:uid="{77CF1D9B-1EDD-4574-90A1-E70F6A564122}"/>
    <cellStyle name="Style 25 15" xfId="29617" xr:uid="{6ADBCA4A-3A21-4284-B584-20B070F7DDCF}"/>
    <cellStyle name="Style 25 2" xfId="220" xr:uid="{7598E3E0-6162-4E80-9DEB-91806BDAFF1E}"/>
    <cellStyle name="Style 25 2 10" xfId="41899" xr:uid="{38565AA6-E357-4B6A-9685-2F66EAF6B3A0}"/>
    <cellStyle name="Style 25 2 11" xfId="41900" xr:uid="{4418B9A5-7BC9-4B4D-88CA-0DC88E5758B7}"/>
    <cellStyle name="Style 25 2 12" xfId="41898" xr:uid="{1637F0C8-4041-460A-9CF7-22C36ED53E2E}"/>
    <cellStyle name="Style 25 2 13" xfId="29707" xr:uid="{75944509-A005-437F-9869-E81D65944C84}"/>
    <cellStyle name="Style 25 2 14" xfId="29618" xr:uid="{8A585F99-5608-4802-84C5-221906338A2A}"/>
    <cellStyle name="Style 25 2 2" xfId="3455" xr:uid="{4B6FF4F4-B00E-47F6-80DA-2040D10C1C74}"/>
    <cellStyle name="Style 25 2 2 2" xfId="15239" xr:uid="{DCB5F06C-355E-4C40-AB73-B6581DA1B26A}"/>
    <cellStyle name="Style 25 2 2 2 2" xfId="41903" xr:uid="{DEE3EBD0-B3DB-40B1-9915-C780C8630E31}"/>
    <cellStyle name="Style 25 2 2 2 3" xfId="41902" xr:uid="{4E76FCB4-8030-4468-8CC0-69795095521B}"/>
    <cellStyle name="Style 25 2 2 3" xfId="19123" xr:uid="{7A811531-199E-4BB6-9157-F9F082F637E1}"/>
    <cellStyle name="Style 25 2 2 3 2" xfId="41905" xr:uid="{7B40B4AF-D815-4E72-A20A-1A3B4C267B9E}"/>
    <cellStyle name="Style 25 2 2 3 3" xfId="41904" xr:uid="{276B18AD-876D-4249-B4D2-E8344C367408}"/>
    <cellStyle name="Style 25 2 2 4" xfId="12278" xr:uid="{85BA79B9-5498-4F4C-AF62-4159908DBB5A}"/>
    <cellStyle name="Style 25 2 2 4 2" xfId="41906" xr:uid="{8E5CFB9B-A60C-47D5-8806-897F60C775AF}"/>
    <cellStyle name="Style 25 2 2 5" xfId="41907" xr:uid="{DC33349B-2039-4D10-B572-278AF81013DE}"/>
    <cellStyle name="Style 25 2 2 6" xfId="41901" xr:uid="{53A98D56-977C-47F9-9F34-2A1DB169B11B}"/>
    <cellStyle name="Style 25 2 2 7" xfId="31965" xr:uid="{D1E88288-78F0-46F2-88D1-4EEB153F9CAE}"/>
    <cellStyle name="Style 25 2 3" xfId="14180" xr:uid="{75174535-74DF-407B-9283-A8D45A7DC9C3}"/>
    <cellStyle name="Style 25 2 3 2" xfId="41909" xr:uid="{5C6D8F07-4824-4E14-A646-936C73932869}"/>
    <cellStyle name="Style 25 2 3 2 2" xfId="41910" xr:uid="{61D2164C-292C-4F4D-A3B1-33215CC2684C}"/>
    <cellStyle name="Style 25 2 3 3" xfId="41911" xr:uid="{DC3D1153-F779-47A1-92C2-92D062DC3637}"/>
    <cellStyle name="Style 25 2 3 3 2" xfId="41912" xr:uid="{722D83B8-C4B2-4E66-8D27-273CCA6E4513}"/>
    <cellStyle name="Style 25 2 3 4" xfId="41913" xr:uid="{19447E98-388B-4DFA-B95B-22BFB4E28FE1}"/>
    <cellStyle name="Style 25 2 3 5" xfId="41908" xr:uid="{62CABA26-50EC-4D27-8DF3-14D45031173D}"/>
    <cellStyle name="Style 25 2 4" xfId="14181" xr:uid="{B7CE6289-6119-46FC-8261-86B626B0FCEA}"/>
    <cellStyle name="Style 25 2 4 2" xfId="41915" xr:uid="{740C3A7B-C03F-4B67-AA54-95FC841C9817}"/>
    <cellStyle name="Style 25 2 4 2 2" xfId="41916" xr:uid="{A0B5D644-B5B3-4826-9AFB-294A5860A06B}"/>
    <cellStyle name="Style 25 2 4 3" xfId="41917" xr:uid="{675D64E3-E3B5-45C5-A8EF-AB801407DF23}"/>
    <cellStyle name="Style 25 2 4 3 2" xfId="41918" xr:uid="{52912F60-DA46-422C-98DC-A5E42F66CB2D}"/>
    <cellStyle name="Style 25 2 4 4" xfId="41919" xr:uid="{8CCCE53C-B4C8-4056-88CF-A1F1D8ABB217}"/>
    <cellStyle name="Style 25 2 4 5" xfId="41914" xr:uid="{F2B15079-3BBC-41FB-96D3-44B6557A9DC7}"/>
    <cellStyle name="Style 25 2 5" xfId="14182" xr:uid="{095D325A-DE97-4F38-B2F4-56E86ABE70ED}"/>
    <cellStyle name="Style 25 2 5 2" xfId="41921" xr:uid="{DE1703AA-0B3B-44DA-8B55-3BB025668197}"/>
    <cellStyle name="Style 25 2 5 2 2" xfId="41922" xr:uid="{1604375B-1BF6-4AEC-9739-DCE8A848D7E8}"/>
    <cellStyle name="Style 25 2 5 3" xfId="41923" xr:uid="{BFAE2513-66F6-41C6-8E7D-D59DC57654AA}"/>
    <cellStyle name="Style 25 2 5 3 2" xfId="41924" xr:uid="{5094A370-5604-403B-A267-1D260977212C}"/>
    <cellStyle name="Style 25 2 5 4" xfId="41925" xr:uid="{38871289-DFD5-4722-BA7F-58BC246E82AD}"/>
    <cellStyle name="Style 25 2 5 4 2" xfId="41926" xr:uid="{7EE9DDE3-A888-4BEC-80A5-EDF916BFD518}"/>
    <cellStyle name="Style 25 2 5 5" xfId="41927" xr:uid="{7E1A6A13-49AF-48FA-B048-323D46A0D949}"/>
    <cellStyle name="Style 25 2 5 6" xfId="41920" xr:uid="{3B80D138-FAC8-430A-99E5-586023BF6F7B}"/>
    <cellStyle name="Style 25 2 6" xfId="14183" xr:uid="{8619A747-A40A-4A0E-88B0-22571F3B11FA}"/>
    <cellStyle name="Style 25 2 6 2" xfId="41929" xr:uid="{4AC0306C-4CC4-4A7C-9562-945B3289390B}"/>
    <cellStyle name="Style 25 2 6 2 2" xfId="41930" xr:uid="{6181ABDE-A699-4087-A81D-6EFA1F0EFE7C}"/>
    <cellStyle name="Style 25 2 6 3" xfId="41931" xr:uid="{337AE5C4-535A-4F84-B3EB-BF9D5497B82E}"/>
    <cellStyle name="Style 25 2 6 3 2" xfId="41932" xr:uid="{EACC8F19-5550-4C2D-8B03-49C72D589676}"/>
    <cellStyle name="Style 25 2 6 4" xfId="41933" xr:uid="{9196704D-2A8B-4371-8E94-8793F791643F}"/>
    <cellStyle name="Style 25 2 6 5" xfId="41928" xr:uid="{9B44C3AD-7F2C-40BE-85B4-93050EC86CD8}"/>
    <cellStyle name="Style 25 2 7" xfId="15238" xr:uid="{55C984CA-D254-4B5A-A418-D479DBDB4619}"/>
    <cellStyle name="Style 25 2 7 2" xfId="41935" xr:uid="{3B8947F0-80FE-469E-940E-4964E68141F8}"/>
    <cellStyle name="Style 25 2 7 3" xfId="41934" xr:uid="{69484238-98B8-4B38-8AE1-39D05318326B}"/>
    <cellStyle name="Style 25 2 8" xfId="15660" xr:uid="{2768D519-758F-44C2-8EDB-4803EE3A9A37}"/>
    <cellStyle name="Style 25 2 8 2" xfId="41937" xr:uid="{DF18402F-348F-4B39-A465-764466C36EF3}"/>
    <cellStyle name="Style 25 2 8 3" xfId="41936" xr:uid="{F2FC221E-6EC7-4853-BAB0-551D498FF380}"/>
    <cellStyle name="Style 25 2 9" xfId="12277" xr:uid="{6FEF0ECC-D90A-4395-9948-56B6C467F930}"/>
    <cellStyle name="Style 25 2 9 2" xfId="41939" xr:uid="{C7EF7C05-87C2-4820-9E36-2B14565AD751}"/>
    <cellStyle name="Style 25 2 9 3" xfId="41938" xr:uid="{485559C2-AEA9-407D-A2AE-E0F3F06FEED4}"/>
    <cellStyle name="Style 25 3" xfId="3454" xr:uid="{C1948999-1B9F-46BC-B85E-6CF8187320C5}"/>
    <cellStyle name="Style 25 3 2" xfId="7884" xr:uid="{6FCB026F-6B79-4513-8165-CE855423066D}"/>
    <cellStyle name="Style 25 3 2 2" xfId="16769" xr:uid="{304FCB0D-D4B0-4873-B4A6-8404BE42200A}"/>
    <cellStyle name="Style 25 3 2 2 2" xfId="41942" xr:uid="{0B91EAA3-ED55-4825-ADD5-5EF92FB6523E}"/>
    <cellStyle name="Style 25 3 2 3" xfId="15477" xr:uid="{F1D6E5BD-3069-4449-A1D9-89D52D0606A4}"/>
    <cellStyle name="Style 25 3 2 3 2" xfId="41941" xr:uid="{4E98869B-DB1F-4075-ACF9-0CB4E62384BE}"/>
    <cellStyle name="Style 25 3 2 4" xfId="12280" xr:uid="{9395E385-994E-4442-9657-13E69A5DB6DA}"/>
    <cellStyle name="Style 25 3 2 5" xfId="31966" xr:uid="{9C8D1EF4-A0C8-4AA0-B08C-72DA021693BF}"/>
    <cellStyle name="Style 25 3 3" xfId="12281" xr:uid="{E29DDF27-3707-4614-AE9B-3AD5DBE7F375}"/>
    <cellStyle name="Style 25 3 3 2" xfId="19282" xr:uid="{67F0500A-842E-4454-A727-F48D5A389AC3}"/>
    <cellStyle name="Style 25 3 3 2 2" xfId="41944" xr:uid="{C0686758-E10F-4485-A8C6-127BAB369F16}"/>
    <cellStyle name="Style 25 3 3 3" xfId="41943" xr:uid="{7B2C186C-2EE9-4436-89A7-A6F7A652614C}"/>
    <cellStyle name="Style 25 3 4" xfId="15240" xr:uid="{6C16AD0A-BDB1-477E-84DA-AB1E02AF8F2C}"/>
    <cellStyle name="Style 25 3 4 2" xfId="41945" xr:uid="{F0C05545-F982-42EE-9D40-9EFFE3D53435}"/>
    <cellStyle name="Style 25 3 5" xfId="16126" xr:uid="{1410B7BF-7F68-4A50-8633-B757069B7450}"/>
    <cellStyle name="Style 25 3 5 2" xfId="41946" xr:uid="{847851FE-6566-4A0A-AAB3-9E6112785F80}"/>
    <cellStyle name="Style 25 3 6" xfId="19422" xr:uid="{EF8F8884-67A2-4120-AFC9-F4DD3FF08DBA}"/>
    <cellStyle name="Style 25 3 6 2" xfId="41940" xr:uid="{2EA12D77-0BCB-4C70-A700-B0FA05AA4243}"/>
    <cellStyle name="Style 25 3 7" xfId="12279" xr:uid="{8A457998-9E63-47F2-9CBC-7A778D7B94B7}"/>
    <cellStyle name="Style 25 3 8" xfId="7186" xr:uid="{A5A699BA-B4BB-4780-839D-4896E388A00E}"/>
    <cellStyle name="Style 25 3 9" xfId="31222" xr:uid="{31BC0718-1069-44C0-947C-2D191F36969E}"/>
    <cellStyle name="Style 25 4" xfId="7185" xr:uid="{6B4FEA64-2EB9-4257-A16A-C3C02C771396}"/>
    <cellStyle name="Style 25 4 2" xfId="16125" xr:uid="{3FE1E8EF-E5D6-4F7A-815F-259495FBEE25}"/>
    <cellStyle name="Style 25 4 2 2" xfId="41949" xr:uid="{1B21C47C-974F-4602-97E2-6CD29059227A}"/>
    <cellStyle name="Style 25 4 2 3" xfId="41948" xr:uid="{985EEB1B-4FEE-4802-AEEA-781AD24ACFCB}"/>
    <cellStyle name="Style 25 4 3" xfId="19234" xr:uid="{D0663E8D-88DC-4D1B-94FD-5542D96DA747}"/>
    <cellStyle name="Style 25 4 3 2" xfId="41951" xr:uid="{3263ACC7-95AA-475C-B57B-6E06471915DB}"/>
    <cellStyle name="Style 25 4 3 3" xfId="41950" xr:uid="{DF6A7CB6-E49B-417C-AE54-92947E657676}"/>
    <cellStyle name="Style 25 4 4" xfId="12282" xr:uid="{85CBAD43-1B6B-4E7B-9DC9-BD2C78FEEB58}"/>
    <cellStyle name="Style 25 4 4 2" xfId="41952" xr:uid="{071B97CB-A4C9-4B65-B238-28BD5FDCDE0C}"/>
    <cellStyle name="Style 25 4 5" xfId="41947" xr:uid="{7B85C02D-1B04-4740-8E57-CC15DDA9A816}"/>
    <cellStyle name="Style 25 4 6" xfId="31221" xr:uid="{122B6A8E-A35D-492C-B5B3-0A29EB8F4FB3}"/>
    <cellStyle name="Style 25 5" xfId="14184" xr:uid="{D7D573C8-08CB-42D2-94FD-BAD4A9BAD44C}"/>
    <cellStyle name="Style 25 5 2" xfId="41954" xr:uid="{1426A01E-0941-417B-AEAA-3A6F8E57603E}"/>
    <cellStyle name="Style 25 5 2 2" xfId="41955" xr:uid="{A1EC9D76-D256-47F7-A30D-5489CE069D3D}"/>
    <cellStyle name="Style 25 5 3" xfId="41956" xr:uid="{C81BBA15-ECB9-44B4-A2F3-66F675BAD510}"/>
    <cellStyle name="Style 25 5 3 2" xfId="41957" xr:uid="{FCBFBC3E-A529-47B2-AA38-7F25E0467F81}"/>
    <cellStyle name="Style 25 5 4" xfId="41958" xr:uid="{32584C48-3D31-405D-8052-ED5372641043}"/>
    <cellStyle name="Style 25 5 5" xfId="41953" xr:uid="{6EFEBB7F-33F7-434B-AF99-F7C64B2E40CD}"/>
    <cellStyle name="Style 25 6" xfId="14185" xr:uid="{509C4D3F-F0F1-4A6C-955B-5DA5AC7646F2}"/>
    <cellStyle name="Style 25 6 2" xfId="41960" xr:uid="{51AEC4AB-2DCB-4160-9C16-08C77B61045A}"/>
    <cellStyle name="Style 25 6 2 2" xfId="41961" xr:uid="{29CD6FFB-DB6D-4D6F-84A3-4046068672BC}"/>
    <cellStyle name="Style 25 6 3" xfId="41962" xr:uid="{373DCFAC-CD69-435B-9D3C-85A2C73EC87E}"/>
    <cellStyle name="Style 25 6 3 2" xfId="41963" xr:uid="{189A0F27-59A9-460D-B198-F2F5998BB997}"/>
    <cellStyle name="Style 25 6 4" xfId="41964" xr:uid="{421D975B-5E1B-4EAC-B8FF-A016E00DB011}"/>
    <cellStyle name="Style 25 6 4 2" xfId="41965" xr:uid="{07D10442-50BB-4F6B-B80E-FDD426AFE451}"/>
    <cellStyle name="Style 25 6 5" xfId="41966" xr:uid="{B5CC5030-E271-4058-83AF-61A8E3EBFD7E}"/>
    <cellStyle name="Style 25 6 6" xfId="41959" xr:uid="{01C46AC7-8E19-4DB2-9AA6-875BB478517A}"/>
    <cellStyle name="Style 25 7" xfId="14186" xr:uid="{39B0CB9D-58C0-451D-A0D9-CAC053B7EC27}"/>
    <cellStyle name="Style 25 7 2" xfId="41968" xr:uid="{2B908698-787A-482C-8688-DF9094A89A39}"/>
    <cellStyle name="Style 25 7 2 2" xfId="41969" xr:uid="{5DCEF945-50A7-4A21-B8DB-0B2BFC90955F}"/>
    <cellStyle name="Style 25 7 3" xfId="41970" xr:uid="{39856C6A-8349-4C9B-8A9C-E8FE0B36A94D}"/>
    <cellStyle name="Style 25 7 3 2" xfId="41971" xr:uid="{DDA246D5-82BB-4EAB-AC49-8B9D20853F3B}"/>
    <cellStyle name="Style 25 7 4" xfId="41972" xr:uid="{D725C969-4BC9-4007-8432-66403F666F8C}"/>
    <cellStyle name="Style 25 7 5" xfId="41967" xr:uid="{D4CDFBBB-B545-4375-8E5A-5C1A2BE8EDA4}"/>
    <cellStyle name="Style 25 8" xfId="15237" xr:uid="{EC0F0D43-13AA-425E-867C-04ACBAB71E70}"/>
    <cellStyle name="Style 25 8 2" xfId="41974" xr:uid="{625F2D4D-118B-4A6B-9DD2-AEF2D40D4B44}"/>
    <cellStyle name="Style 25 8 3" xfId="41973" xr:uid="{29757125-D9FE-4CB8-8EA0-FEE79B6EBAA7}"/>
    <cellStyle name="Style 25 9" xfId="19549" xr:uid="{A589DFD5-6F07-455E-9360-2E7DABA2B37B}"/>
    <cellStyle name="Style 25 9 2" xfId="41976" xr:uid="{BAA552A1-0D8F-4123-88E1-FA3C06F3D7F7}"/>
    <cellStyle name="Style 25 9 3" xfId="41975" xr:uid="{3B52F4AB-4787-4647-A667-30C45CF091F4}"/>
    <cellStyle name="Style 26" xfId="221" xr:uid="{0A8C4E84-7EB5-4CD2-AE56-7127A647D8C7}"/>
    <cellStyle name="Style 26 10" xfId="41978" xr:uid="{73F81282-14DA-43A9-8EC2-2190D4E225A9}"/>
    <cellStyle name="Style 26 11" xfId="41979" xr:uid="{031568BA-DD59-4CA2-94BF-95542D1C7CB8}"/>
    <cellStyle name="Style 26 12" xfId="41977" xr:uid="{5C8E1407-370A-4FB0-B64C-39E391D281BC}"/>
    <cellStyle name="Style 26 2" xfId="7188" xr:uid="{7612FA88-A9A7-41D4-A060-44D7AE7D912A}"/>
    <cellStyle name="Style 26 2 2" xfId="16128" xr:uid="{64A56D54-A02E-4C4B-BF9B-0A648909C285}"/>
    <cellStyle name="Style 26 2 2 2" xfId="41982" xr:uid="{E1CCAB96-2BBE-4DDA-90BB-DD3E1D3B3182}"/>
    <cellStyle name="Style 26 2 2 3" xfId="41981" xr:uid="{19ED7F45-8A2D-4BEC-9A50-084AB24FEE9D}"/>
    <cellStyle name="Style 26 2 3" xfId="15619" xr:uid="{B7310FD9-4596-4DC7-82C2-BE5E71F03DAF}"/>
    <cellStyle name="Style 26 2 3 2" xfId="41984" xr:uid="{7A593EDB-6089-4250-B6D3-73E5F823B9F1}"/>
    <cellStyle name="Style 26 2 3 3" xfId="41983" xr:uid="{5AF5D304-530B-4A35-A1B8-884C9988938E}"/>
    <cellStyle name="Style 26 2 4" xfId="12284" xr:uid="{BDE8CFE3-14D1-40CE-BACF-4BC9D62A4EE5}"/>
    <cellStyle name="Style 26 2 4 2" xfId="41985" xr:uid="{E56F235A-3CD7-41DA-BE26-A5A25CAB3B1E}"/>
    <cellStyle name="Style 26 2 5" xfId="41986" xr:uid="{C554FFF0-C779-45E9-A19A-F365D1E9B605}"/>
    <cellStyle name="Style 26 2 6" xfId="41980" xr:uid="{CACACE6F-A840-49D2-82C3-2DFF2E3D737B}"/>
    <cellStyle name="Style 26 3" xfId="7187" xr:uid="{16E458D6-A8E1-4285-A638-715291898FE5}"/>
    <cellStyle name="Style 26 3 2" xfId="16127" xr:uid="{33863E8F-618E-4F98-BBFF-BECF9EC0B974}"/>
    <cellStyle name="Style 26 3 2 2" xfId="41989" xr:uid="{2398B6A1-2737-458F-B5BB-F0433DC7D5FD}"/>
    <cellStyle name="Style 26 3 2 3" xfId="41988" xr:uid="{9992743D-2B35-42AA-A8DD-1A904AF1AB37}"/>
    <cellStyle name="Style 26 3 3" xfId="16799" xr:uid="{FF20E49D-C2E4-47D5-8036-16F91BCC96B4}"/>
    <cellStyle name="Style 26 3 3 2" xfId="41991" xr:uid="{81351330-3F30-44DC-98AF-94A70190C4E2}"/>
    <cellStyle name="Style 26 3 3 3" xfId="41990" xr:uid="{A83960E9-9DD6-49CD-9894-B58BD4377C2B}"/>
    <cellStyle name="Style 26 3 4" xfId="12285" xr:uid="{90AD0E12-1503-4B5F-BD0A-5F7AD4F1CE48}"/>
    <cellStyle name="Style 26 3 4 2" xfId="41992" xr:uid="{D3D17A0C-D44A-4B7B-ABD9-1DE35100E9A8}"/>
    <cellStyle name="Style 26 3 5" xfId="41987" xr:uid="{9F5938A9-86D9-4D14-961F-488A9DB8A1E1}"/>
    <cellStyle name="Style 26 3 6" xfId="31223" xr:uid="{98654563-8EE6-4D90-B7E1-D861EB056458}"/>
    <cellStyle name="Style 26 4" xfId="14187" xr:uid="{04D73719-A807-496C-963E-DBB299302838}"/>
    <cellStyle name="Style 26 4 2" xfId="41994" xr:uid="{97A4CE31-5F54-4F86-9201-4CD12E31B84C}"/>
    <cellStyle name="Style 26 4 2 2" xfId="41995" xr:uid="{ED3E4B46-F658-43B3-90B5-42699EBA90BE}"/>
    <cellStyle name="Style 26 4 3" xfId="41996" xr:uid="{8F286A65-4093-4848-973F-8F9650D95B1E}"/>
    <cellStyle name="Style 26 4 3 2" xfId="41997" xr:uid="{8957187B-F730-45F1-B38E-E52B9AD94B21}"/>
    <cellStyle name="Style 26 4 4" xfId="41998" xr:uid="{798C6544-8740-44C9-A9B6-3CB4592F4D66}"/>
    <cellStyle name="Style 26 4 5" xfId="41993" xr:uid="{56B96115-A11A-4228-AC0C-02460E8CFB82}"/>
    <cellStyle name="Style 26 5" xfId="14188" xr:uid="{7CB97B6E-5EA4-4089-AC79-81E75492107C}"/>
    <cellStyle name="Style 26 5 2" xfId="42000" xr:uid="{7913F0B9-6AA5-4EE1-9FB4-4F18625A4E2B}"/>
    <cellStyle name="Style 26 5 2 2" xfId="42001" xr:uid="{051CC0BA-07A1-49E2-A7AD-C50696AFA26C}"/>
    <cellStyle name="Style 26 5 3" xfId="42002" xr:uid="{9A7382C4-854D-4C60-8FB0-10537FB0CAF8}"/>
    <cellStyle name="Style 26 5 3 2" xfId="42003" xr:uid="{AD84D4B0-A487-4038-8414-55F47328FDC2}"/>
    <cellStyle name="Style 26 5 4" xfId="42004" xr:uid="{6F7171D5-3209-4684-B1E6-6A735788373B}"/>
    <cellStyle name="Style 26 5 4 2" xfId="42005" xr:uid="{BDF02F4C-D629-4751-85B3-9CCA15E7238A}"/>
    <cellStyle name="Style 26 5 5" xfId="42006" xr:uid="{C6491DD7-094E-45CA-B977-07DFF5067FA7}"/>
    <cellStyle name="Style 26 5 6" xfId="41999" xr:uid="{1BC3DFD9-E2EE-4254-B116-99ADE00437DC}"/>
    <cellStyle name="Style 26 6" xfId="14189" xr:uid="{EFF47B79-C34A-4453-9F48-AAC695B74BAA}"/>
    <cellStyle name="Style 26 6 2" xfId="42008" xr:uid="{5F186657-CC43-4300-A956-8115FB08AE30}"/>
    <cellStyle name="Style 26 6 2 2" xfId="42009" xr:uid="{F3668D08-6342-4AB9-81FD-1AA88CBD011A}"/>
    <cellStyle name="Style 26 6 3" xfId="42010" xr:uid="{6608E227-2FCA-4EE9-9136-0F9832372778}"/>
    <cellStyle name="Style 26 6 3 2" xfId="42011" xr:uid="{8F769DD9-6438-4A65-94C0-898BADD09BE8}"/>
    <cellStyle name="Style 26 6 4" xfId="42012" xr:uid="{843DB5DB-DA20-4DAA-903C-A5837A967750}"/>
    <cellStyle name="Style 26 6 5" xfId="42007" xr:uid="{14D6FE50-CC5A-4822-AE93-E160CB44D61D}"/>
    <cellStyle name="Style 26 7" xfId="15241" xr:uid="{D204EAF3-AEF2-45D5-8C95-FB67ADFF3D27}"/>
    <cellStyle name="Style 26 7 2" xfId="42014" xr:uid="{A0EF8F59-5098-4B6A-B68F-B5B9711C933A}"/>
    <cellStyle name="Style 26 7 3" xfId="42013" xr:uid="{9FD3CE01-527B-480B-9A24-9C20B0CBC411}"/>
    <cellStyle name="Style 26 8" xfId="15424" xr:uid="{2F3C2C93-A9C1-4589-B469-EFC109A2EB9B}"/>
    <cellStyle name="Style 26 8 2" xfId="42016" xr:uid="{E5D7CF80-5183-4B6C-B51B-A0CD5AE001A4}"/>
    <cellStyle name="Style 26 8 3" xfId="42015" xr:uid="{A12B8F71-71A9-4631-9E49-316033D15F8B}"/>
    <cellStyle name="Style 26 9" xfId="12283" xr:uid="{22911B53-8FDE-4243-AB8A-F312FAE18662}"/>
    <cellStyle name="Style 26 9 2" xfId="42018" xr:uid="{3F23A20D-6203-4359-979C-0312BE514AC2}"/>
    <cellStyle name="Style 26 9 3" xfId="42017" xr:uid="{AF63F2A9-08D2-4EC0-AD5C-68D6F9E14887}"/>
    <cellStyle name="Style 27" xfId="7189" xr:uid="{69196FA2-575D-46F0-A236-FB55F394852E}"/>
    <cellStyle name="Style 27 2" xfId="7190" xr:uid="{CF08201B-A228-4033-9857-A2D578830909}"/>
    <cellStyle name="Style 27 2 2" xfId="16130" xr:uid="{82665E51-52E0-4D0E-A5DC-CE76B8132AF9}"/>
    <cellStyle name="Style 27 2 3" xfId="19080" xr:uid="{924A4FA7-3F35-45C7-8A02-657449DEE2C1}"/>
    <cellStyle name="Style 27 2 4" xfId="12287" xr:uid="{E6E472B9-D546-496D-873F-AE2DEDD61085}"/>
    <cellStyle name="Style 27 2 5" xfId="31224" xr:uid="{1CA22346-9B7F-4FC5-967E-A12C33010E18}"/>
    <cellStyle name="Style 27 3" xfId="16129" xr:uid="{C8C97479-9968-4345-BA39-753148CA9234}"/>
    <cellStyle name="Style 27 4" xfId="15697" xr:uid="{4FE42462-8D99-408E-8E67-ADE39D9C2CAA}"/>
    <cellStyle name="Style 27 5" xfId="12286" xr:uid="{613AB231-29B0-49B8-A5A4-41908DFBD797}"/>
    <cellStyle name="Style 29" xfId="1851" xr:uid="{D164BBF1-4538-47E6-BC9F-8DA0C52577BE}"/>
    <cellStyle name="Style 29 2" xfId="1852" xr:uid="{7B432B15-E6F9-4387-9C55-D81EA788961E}"/>
    <cellStyle name="Style 29 2 2" xfId="2971" xr:uid="{B4F08A93-2FBC-4A27-98C1-9897AEACF1FC}"/>
    <cellStyle name="Style 29 3" xfId="2970" xr:uid="{9EEE8C9A-CFCE-42C1-95EC-E75759AE34B7}"/>
    <cellStyle name="Style 35" xfId="1853" xr:uid="{94EF83FB-BD65-42CD-B4FC-007AF659B341}"/>
    <cellStyle name="Style 35 2" xfId="1854" xr:uid="{996C4F8D-9584-46D3-8549-623C70F1A149}"/>
    <cellStyle name="Style 35 2 2" xfId="16132" xr:uid="{5EDDE591-1097-4966-BBB7-F00E898F4D04}"/>
    <cellStyle name="Style 35 2 3" xfId="19227" xr:uid="{43054B15-9F0E-468D-A456-7950E35CA901}"/>
    <cellStyle name="Style 35 2 4" xfId="12289" xr:uid="{003E8BBF-FB93-434E-ABAD-D4DE2E0490DE}"/>
    <cellStyle name="Style 35 2 5" xfId="7192" xr:uid="{9F8DE58C-3351-48ED-999E-0E7384B95571}"/>
    <cellStyle name="Style 35 2 6" xfId="31226" xr:uid="{3C0C8454-CB0D-4887-B386-40575981E172}"/>
    <cellStyle name="Style 35 3" xfId="7193" xr:uid="{B9069443-E641-4E67-9442-8F5E338290BC}"/>
    <cellStyle name="Style 35 3 2" xfId="16133" xr:uid="{2D1B4F26-DFB1-4322-9C8A-D40D9D6E72A9}"/>
    <cellStyle name="Style 35 3 3" xfId="19507" xr:uid="{1B757091-3A58-4033-808E-E7942F6646B7}"/>
    <cellStyle name="Style 35 3 4" xfId="12290" xr:uid="{27122022-6205-44B8-A116-112B42F0A85C}"/>
    <cellStyle name="Style 35 3 5" xfId="31227" xr:uid="{55D5522E-24E1-4231-B90D-3C974C1753B7}"/>
    <cellStyle name="Style 35 4" xfId="16131" xr:uid="{A31129B9-02C4-45DB-BCEA-868965B19E69}"/>
    <cellStyle name="Style 35 5" xfId="19519" xr:uid="{E1FF4C12-5C65-4EA3-83A0-E355C3397FD6}"/>
    <cellStyle name="Style 35 6" xfId="12288" xr:uid="{EACA51F5-5F93-44B7-BA65-224DFD2A0249}"/>
    <cellStyle name="Style 35 7" xfId="7191" xr:uid="{DF95384E-5CC1-46BC-A4BC-161CAB6503E2}"/>
    <cellStyle name="Style 35 8" xfId="31225" xr:uid="{FE71480E-100D-4DDE-B950-D1C2D9C380D0}"/>
    <cellStyle name="Style 36" xfId="1855" xr:uid="{72659AF6-7573-4C48-A0EE-E230CD06DCA1}"/>
    <cellStyle name="Style 36 2" xfId="1856" xr:uid="{7E92B1DD-518D-4B76-BB01-A274AC3D4DA1}"/>
    <cellStyle name="Style 36 2 2" xfId="16135" xr:uid="{45D911D6-53D9-4464-AEB7-8D2BF22F8E97}"/>
    <cellStyle name="Style 36 2 3" xfId="15402" xr:uid="{9DC13A13-AB85-4F40-BCD2-517707B5BD64}"/>
    <cellStyle name="Style 36 2 4" xfId="12292" xr:uid="{17AC3611-18B7-4146-9547-C1ACBA54AA06}"/>
    <cellStyle name="Style 36 2 5" xfId="7195" xr:uid="{0A86350D-5384-4AEE-B3BF-DC1277789680}"/>
    <cellStyle name="Style 36 2 6" xfId="31229" xr:uid="{98939DA6-617F-4A32-9BC2-5D684184F821}"/>
    <cellStyle name="Style 36 3" xfId="16134" xr:uid="{42FCE047-F297-4C44-B7D9-6D0145059038}"/>
    <cellStyle name="Style 36 4" xfId="15502" xr:uid="{0141FB62-E98B-4BCA-A28A-C69165F06D92}"/>
    <cellStyle name="Style 36 5" xfId="12291" xr:uid="{D6C9D8E7-8B69-427E-8AC3-0BD368B673C4}"/>
    <cellStyle name="Style 36 6" xfId="7194" xr:uid="{9EC63754-EBAE-41E2-80A4-630FE4AC3CE9}"/>
    <cellStyle name="Style 36 7" xfId="31228" xr:uid="{AB01F780-4B16-42C7-8CBB-1FD84E59FD3C}"/>
    <cellStyle name="Style 37" xfId="7196" xr:uid="{7D85932E-70FF-47C7-BA9F-06FD2B67A444}"/>
    <cellStyle name="Style 37 2" xfId="7197" xr:uid="{EEC811A4-D987-4171-AC43-A714189DC6A2}"/>
    <cellStyle name="Style 37 2 2" xfId="16137" xr:uid="{B68724A6-8FD5-4451-A88C-B8CF49000620}"/>
    <cellStyle name="Style 37 2 3" xfId="15365" xr:uid="{C32E322D-F2CC-42D0-B9CD-D233C137634C}"/>
    <cellStyle name="Style 37 2 4" xfId="12294" xr:uid="{D31E52F9-93F9-46DA-8F77-24D7BF46ED8F}"/>
    <cellStyle name="Style 37 3" xfId="16136" xr:uid="{874ACBC2-07A2-45C6-8072-9CE8CBA18A6E}"/>
    <cellStyle name="Style 37 4" xfId="17238" xr:uid="{F1C4926C-FFE2-4A3D-91B8-F0552BAE5C26}"/>
    <cellStyle name="Style 37 5" xfId="12293" xr:uid="{B5163FDC-D9CF-4B55-AFA3-660C2CEAE5E1}"/>
    <cellStyle name="Style 38" xfId="7198" xr:uid="{7CACEB37-7874-469F-9941-6B467D9D171D}"/>
    <cellStyle name="Style 38 2" xfId="7199" xr:uid="{53D61EF6-5700-49F8-918C-161B4A935458}"/>
    <cellStyle name="Style 38 2 2" xfId="16139" xr:uid="{C128B80F-BEB5-463D-82F0-26EFD52711F5}"/>
    <cellStyle name="Style 38 2 3" xfId="19341" xr:uid="{398C6D60-6663-4F12-BD27-F0BA2DA6A283}"/>
    <cellStyle name="Style 38 2 4" xfId="12296" xr:uid="{313F880B-EE8C-4B36-A783-62145C3E760C}"/>
    <cellStyle name="Style 38 2 5" xfId="31231" xr:uid="{52261104-F4E7-4A61-8F2F-05D7F6F7345E}"/>
    <cellStyle name="Style 38 3" xfId="16138" xr:uid="{165BB254-DC5B-427B-8719-F230176B4C2F}"/>
    <cellStyle name="Style 38 4" xfId="16670" xr:uid="{9DA4E5F0-7C39-4946-9976-2EC312D4A50C}"/>
    <cellStyle name="Style 38 5" xfId="12295" xr:uid="{F0FED437-3AD3-44A1-98E9-B4A349C40F52}"/>
    <cellStyle name="Style 38 6" xfId="31230" xr:uid="{81C3D02D-05F2-4E8D-9CBC-10041FB88849}"/>
    <cellStyle name="Style 39" xfId="7200" xr:uid="{B1EA8123-E0D3-4A73-940E-57A9723AB3CA}"/>
    <cellStyle name="Style 39 2" xfId="7201" xr:uid="{C48690E3-5979-4C7E-926F-AA4DBF5B49C2}"/>
    <cellStyle name="Style 39 2 2" xfId="16141" xr:uid="{D55CB22A-F979-44A8-8EB9-DAA42DB4C9DA}"/>
    <cellStyle name="Style 39 2 3" xfId="19357" xr:uid="{64C3496C-0979-4DA4-A7A0-0486A9544735}"/>
    <cellStyle name="Style 39 2 4" xfId="12298" xr:uid="{DDB2BF42-4F28-40CB-9F54-C10CB198EC66}"/>
    <cellStyle name="Style 39 2 5" xfId="31233" xr:uid="{3C32C8C8-2F0A-4D19-8016-5AD5777D9D59}"/>
    <cellStyle name="Style 39 3" xfId="7202" xr:uid="{2C899A35-3F98-482B-AE59-DFB64C8DBECC}"/>
    <cellStyle name="Style 39 3 2" xfId="16142" xr:uid="{ABE79F69-4C06-4399-965D-B1A87EAAF338}"/>
    <cellStyle name="Style 39 3 3" xfId="15670" xr:uid="{5F4328FF-EEEC-42F6-93C3-8459A35032F1}"/>
    <cellStyle name="Style 39 3 4" xfId="12299" xr:uid="{3E880055-2C20-449D-99D2-04071B38E711}"/>
    <cellStyle name="Style 39 3 5" xfId="31234" xr:uid="{509F1389-8D52-444F-BC6B-5A763948CF18}"/>
    <cellStyle name="Style 39 4" xfId="16140" xr:uid="{88C8B984-A0A7-4016-B675-125A0835F443}"/>
    <cellStyle name="Style 39 5" xfId="19559" xr:uid="{9CE71027-3921-4D0D-BA92-4049A1153477}"/>
    <cellStyle name="Style 39 6" xfId="12297" xr:uid="{F17B6AFC-36CC-4535-A1F5-9C160A07524B}"/>
    <cellStyle name="Style 39 7" xfId="31232" xr:uid="{8D45C05D-5439-4CB1-86B6-36FCD381DEC6}"/>
    <cellStyle name="Style 40" xfId="7203" xr:uid="{B377FCEC-77B7-4600-8B0C-89BC32180B2C}"/>
    <cellStyle name="Style 40 2" xfId="7204" xr:uid="{2F8A2923-5DF1-4ABA-AE19-0F66352D509D}"/>
    <cellStyle name="Style 40 2 2" xfId="16144" xr:uid="{83F1BC49-728F-4ED9-8370-2DB6CE889AF4}"/>
    <cellStyle name="Style 40 2 3" xfId="19163" xr:uid="{86CBDC5F-18B9-4F18-ADFE-7DE04D17DB30}"/>
    <cellStyle name="Style 40 2 4" xfId="12301" xr:uid="{FBDB7AEE-733A-48CA-958F-0A0170C6FC68}"/>
    <cellStyle name="Style 40 3" xfId="16143" xr:uid="{5E0BC0E0-6CB6-41EB-8789-92567A4DF291}"/>
    <cellStyle name="Style 40 4" xfId="19424" xr:uid="{1991C210-14E3-4899-98E1-753392234C31}"/>
    <cellStyle name="Style 40 5" xfId="12300" xr:uid="{E654CF1A-82FE-4D3D-B516-DB38D8034B8F}"/>
    <cellStyle name="Style 41" xfId="7205" xr:uid="{0FDC9E89-7B9C-43E2-B880-8C811B68D967}"/>
    <cellStyle name="Style 41 2" xfId="7206" xr:uid="{21CB1C74-2FF6-46AD-9788-382034F05CAC}"/>
    <cellStyle name="Style 41 2 2" xfId="16146" xr:uid="{99777436-4DB2-4FD1-894A-D6E3E4ED49D3}"/>
    <cellStyle name="Style 41 2 3" xfId="15690" xr:uid="{7C542C97-3CC6-48D6-A101-46A3FA337B08}"/>
    <cellStyle name="Style 41 2 4" xfId="12303" xr:uid="{4863E0EC-C2CC-4C3E-AF5B-5C75B0A6B34E}"/>
    <cellStyle name="Style 41 2 5" xfId="31235" xr:uid="{0BC7930B-4646-4D1E-9803-AFD6ACD1764D}"/>
    <cellStyle name="Style 41 3" xfId="16145" xr:uid="{55C89D73-83E2-4905-A278-EA3AE14049F2}"/>
    <cellStyle name="Style 41 4" xfId="19132" xr:uid="{9359A6AE-B17D-4A00-AA04-8AB3CEB44E4B}"/>
    <cellStyle name="Style 41 5" xfId="12302" xr:uid="{BB89D3A0-4141-4C5F-846D-5C6240CFFD1A}"/>
    <cellStyle name="Style 46" xfId="7207" xr:uid="{8862ED66-B13D-47F5-81A0-824D8EF00FA8}"/>
    <cellStyle name="Style 46 2" xfId="7208" xr:uid="{F15962EC-C181-4AF5-BDC1-F6C25071B4DB}"/>
    <cellStyle name="Style 46 2 2" xfId="16148" xr:uid="{C7260FB9-0EED-476A-BD41-4B0F7980479B}"/>
    <cellStyle name="Style 46 2 3" xfId="15818" xr:uid="{CF8080E9-A6A5-4F02-9A6A-382822DE6328}"/>
    <cellStyle name="Style 46 2 4" xfId="12305" xr:uid="{F1380374-61EF-4428-9A95-9CE64011F721}"/>
    <cellStyle name="Style 46 2 5" xfId="31237" xr:uid="{90AECE96-0F1E-49E6-B676-4158E471D1A4}"/>
    <cellStyle name="Style 46 3" xfId="7209" xr:uid="{24378A79-12FE-45DE-B05D-F4F1A85C8479}"/>
    <cellStyle name="Style 46 3 2" xfId="16149" xr:uid="{9154A12E-CCCF-4E45-9892-5C1240B50C38}"/>
    <cellStyle name="Style 46 3 3" xfId="15449" xr:uid="{AB2CE63F-A401-4DA9-A38C-A2E482ADE75F}"/>
    <cellStyle name="Style 46 3 4" xfId="12306" xr:uid="{C6BBE0C2-0760-48AA-837C-66B0D5ADE768}"/>
    <cellStyle name="Style 46 3 5" xfId="31238" xr:uid="{F0F4BE3B-FDE6-47F8-B093-8DD84141DA9A}"/>
    <cellStyle name="Style 46 4" xfId="16147" xr:uid="{672500A6-0D3D-4FB2-90BB-ECCBB3900560}"/>
    <cellStyle name="Style 46 5" xfId="19079" xr:uid="{4E98C8BB-2DD7-4953-BDF0-A36B60BF2926}"/>
    <cellStyle name="Style 46 6" xfId="12304" xr:uid="{37997833-51F4-4B81-B86D-8ECCE48D97D1}"/>
    <cellStyle name="Style 46 7" xfId="31236" xr:uid="{10AD373F-3474-4566-A9BE-C17B88A0B319}"/>
    <cellStyle name="Style 47" xfId="7210" xr:uid="{4B44F1E8-21A9-440B-A55F-F13ADE972589}"/>
    <cellStyle name="Style 47 2" xfId="7211" xr:uid="{C2FCB44F-4A0B-442A-97D5-5D4B8BCA2E10}"/>
    <cellStyle name="Style 47 2 2" xfId="16151" xr:uid="{E271A0AB-E100-4A5C-8938-0F571EFD2EDB}"/>
    <cellStyle name="Style 47 2 3" xfId="16388" xr:uid="{0F0B6E37-3BE2-4BA0-861E-A0186B54BE94}"/>
    <cellStyle name="Style 47 2 4" xfId="12308" xr:uid="{E478D24D-1506-4F5F-A8E0-4919B9287C56}"/>
    <cellStyle name="Style 47 2 5" xfId="31240" xr:uid="{B615C179-FF4D-426A-B855-73A42BB56C91}"/>
    <cellStyle name="Style 47 3" xfId="16150" xr:uid="{D44F090D-1436-4664-A731-20618D2DB178}"/>
    <cellStyle name="Style 47 4" xfId="19050" xr:uid="{6A5D1E23-42C7-4B75-AF94-2DD6A4003E6B}"/>
    <cellStyle name="Style 47 5" xfId="12307" xr:uid="{519086A9-C533-4359-A22C-F14B80398D1B}"/>
    <cellStyle name="Style 47 6" xfId="31239" xr:uid="{1196482D-9F82-44D7-AF58-594CADD10AC3}"/>
    <cellStyle name="Style 48" xfId="7212" xr:uid="{71BA4EF0-03E4-496E-BD5D-D7D81CE9AC1C}"/>
    <cellStyle name="Style 48 2" xfId="7213" xr:uid="{E385FFF1-BBB9-4D0E-8F3B-B907089533EB}"/>
    <cellStyle name="Style 48 2 2" xfId="16153" xr:uid="{935D910F-22B2-4D2E-A1A0-3144CE75D6A3}"/>
    <cellStyle name="Style 48 2 3" xfId="15667" xr:uid="{B2CDCD73-B027-47A0-A8ED-BFAF96F7D314}"/>
    <cellStyle name="Style 48 2 4" xfId="12310" xr:uid="{7EF1814C-CA4E-4C3A-AC09-B781AE02BE2B}"/>
    <cellStyle name="Style 48 3" xfId="16152" xr:uid="{8FB7770D-1528-4745-85EE-3C79B2A2726D}"/>
    <cellStyle name="Style 48 4" xfId="19330" xr:uid="{33DB67BF-F687-4AEC-BFF5-C1DAA8D6D428}"/>
    <cellStyle name="Style 48 5" xfId="12309" xr:uid="{15B0952A-9506-42E8-8022-C61150B0C2D7}"/>
    <cellStyle name="Style 49" xfId="7214" xr:uid="{63677D95-C0BE-4824-BB0D-4711083E0FC0}"/>
    <cellStyle name="Style 49 2" xfId="7215" xr:uid="{6F548DBC-F86E-402B-9143-815ABE88906F}"/>
    <cellStyle name="Style 49 2 2" xfId="16155" xr:uid="{0DE6A096-67AA-4AD8-B38E-44F25560FDFA}"/>
    <cellStyle name="Style 49 2 3" xfId="19210" xr:uid="{B41524B0-5654-49FF-B4E5-7547148118C8}"/>
    <cellStyle name="Style 49 2 4" xfId="12312" xr:uid="{879E6736-7E47-4C2A-9A2A-AF7C1AC5A818}"/>
    <cellStyle name="Style 49 2 5" xfId="31242" xr:uid="{46798349-AF79-4B58-BF22-0F07022A581D}"/>
    <cellStyle name="Style 49 3" xfId="16154" xr:uid="{52FC1624-7D19-4340-BC57-FD74191DF9EA}"/>
    <cellStyle name="Style 49 4" xfId="15793" xr:uid="{518F9472-F27C-4CF0-A132-7432610D2965}"/>
    <cellStyle name="Style 49 5" xfId="12311" xr:uid="{C78446E4-529E-49D0-94AB-458C4D980B7F}"/>
    <cellStyle name="Style 49 6" xfId="31241" xr:uid="{4C2C9F68-CA41-4931-8894-1A611E8DC5E5}"/>
    <cellStyle name="Style 50" xfId="7216" xr:uid="{668C4EC3-F531-498A-A9AB-C1C3380A134A}"/>
    <cellStyle name="Style 50 2" xfId="7217" xr:uid="{26341A23-A71F-49D1-8D54-595FEE7CBAB3}"/>
    <cellStyle name="Style 50 2 2" xfId="16157" xr:uid="{3DFDA76D-8FE3-43C3-B273-D53448348980}"/>
    <cellStyle name="Style 50 2 3" xfId="19255" xr:uid="{1C6FD8D7-F46D-4B21-82BC-968CA2FD0B79}"/>
    <cellStyle name="Style 50 2 4" xfId="12314" xr:uid="{AE52298F-77A6-4E15-A951-B52AD3A0918E}"/>
    <cellStyle name="Style 50 2 5" xfId="31244" xr:uid="{0401018F-018C-4447-8B14-8530D773A897}"/>
    <cellStyle name="Style 50 3" xfId="7218" xr:uid="{5625CC1E-8CF2-44CE-9A17-6F16FFEFE14D}"/>
    <cellStyle name="Style 50 3 2" xfId="16158" xr:uid="{AC6A6925-63D3-46FA-9A5C-22E353D22B1D}"/>
    <cellStyle name="Style 50 3 3" xfId="19268" xr:uid="{20149609-2995-4056-8E41-91AF917456E4}"/>
    <cellStyle name="Style 50 3 4" xfId="12315" xr:uid="{3B959FC9-0BD8-492D-B9BE-FE772420984C}"/>
    <cellStyle name="Style 50 3 5" xfId="31245" xr:uid="{A8EA22A6-CA82-4475-BFA0-2E56E2E25B0D}"/>
    <cellStyle name="Style 50 4" xfId="16156" xr:uid="{B936D85E-9C86-4C08-A0A6-43CFD71DC26E}"/>
    <cellStyle name="Style 50 5" xfId="16750" xr:uid="{D5B6A351-567A-4EA5-85CE-364761BCD291}"/>
    <cellStyle name="Style 50 6" xfId="12313" xr:uid="{735AFC67-2F71-430E-AF86-6102FB858DB4}"/>
    <cellStyle name="Style 50 7" xfId="31243" xr:uid="{4BF7391F-FF8A-4A64-8E11-9E71CD163187}"/>
    <cellStyle name="Style 51" xfId="7219" xr:uid="{9D5A6557-10D3-410F-9E13-08BB7658E549}"/>
    <cellStyle name="Style 51 2" xfId="7220" xr:uid="{DE09C761-A13A-477D-A6F8-491D5C21A0E8}"/>
    <cellStyle name="Style 51 2 2" xfId="16160" xr:uid="{4304E25F-1AE7-43D2-93B8-E1B46FD137B4}"/>
    <cellStyle name="Style 51 2 3" xfId="15826" xr:uid="{A184F25B-6A26-47F1-81AD-EA749FC93924}"/>
    <cellStyle name="Style 51 2 4" xfId="12317" xr:uid="{B1143721-C623-4DAF-8572-6ED9F68D7BCB}"/>
    <cellStyle name="Style 51 3" xfId="16159" xr:uid="{4F02CE37-B49A-404A-8B24-321450CD009A}"/>
    <cellStyle name="Style 51 4" xfId="15480" xr:uid="{126067D7-FD5C-4964-AFAD-2C615DDCC3BC}"/>
    <cellStyle name="Style 51 5" xfId="12316" xr:uid="{D9AC6CFC-2B72-49E5-986D-08A4CFA489C3}"/>
    <cellStyle name="Style 52" xfId="7221" xr:uid="{D8CB0C49-7E80-462B-9474-C5763821A99F}"/>
    <cellStyle name="Style 52 2" xfId="7222" xr:uid="{645BBEAD-C83D-46DB-B668-4592A4DB1B47}"/>
    <cellStyle name="Style 52 2 2" xfId="16162" xr:uid="{7A163B18-BCCB-4DA2-9DF1-4DD22738864E}"/>
    <cellStyle name="Style 52 2 3" xfId="19116" xr:uid="{1E904B82-D4A0-4CC6-92EE-7D01ACBD63DA}"/>
    <cellStyle name="Style 52 2 4" xfId="12319" xr:uid="{1FD257F3-C463-4A1D-A6F6-423F89AA1637}"/>
    <cellStyle name="Style 52 2 5" xfId="31246" xr:uid="{20A4452A-0871-4DAC-8A60-FF51AC1DFEEC}"/>
    <cellStyle name="Style 52 3" xfId="16161" xr:uid="{956F6590-640B-4CE1-905C-F8770A28E14A}"/>
    <cellStyle name="Style 52 4" xfId="16644" xr:uid="{9B766C18-DE67-4E99-8709-04F6993B3006}"/>
    <cellStyle name="Style 52 5" xfId="12318" xr:uid="{2840048A-B6FE-4304-A8F5-ADE9D2DDE642}"/>
    <cellStyle name="Style 58" xfId="7223" xr:uid="{4A26A308-052B-4F33-A625-923FEA2422EE}"/>
    <cellStyle name="Style 58 2" xfId="7224" xr:uid="{2F96869A-D630-48B8-B233-7D880432A04C}"/>
    <cellStyle name="Style 58 2 2" xfId="16164" xr:uid="{369D111D-A91E-4C2E-8C9F-3EA7399933F0}"/>
    <cellStyle name="Style 58 2 3" xfId="19134" xr:uid="{37701953-04CB-41EB-B719-8AB91DA9FFB2}"/>
    <cellStyle name="Style 58 2 4" xfId="12321" xr:uid="{7CBDD690-70E5-42B3-86B0-B2EFA00C4EC8}"/>
    <cellStyle name="Style 58 2 5" xfId="31248" xr:uid="{F879B41B-7484-4D7C-B962-2F4A19878A78}"/>
    <cellStyle name="Style 58 3" xfId="7225" xr:uid="{B0261D13-F5A1-4874-BF6F-A4258A32EAE5}"/>
    <cellStyle name="Style 58 3 2" xfId="16165" xr:uid="{00018E6E-DA03-4BBA-97EC-6DBE5890FED7}"/>
    <cellStyle name="Style 58 3 3" xfId="19056" xr:uid="{F57DFBB0-E4E7-406A-B771-7224FE5F3C8B}"/>
    <cellStyle name="Style 58 3 4" xfId="12322" xr:uid="{CE22AFC9-5744-4BCA-A406-3B75577663B7}"/>
    <cellStyle name="Style 58 3 5" xfId="31249" xr:uid="{05C4CC00-3E3B-4B6D-BEF9-081B64BEBC84}"/>
    <cellStyle name="Style 58 4" xfId="16163" xr:uid="{E6EF9CEF-2E33-48A4-86CE-0F63F35F3576}"/>
    <cellStyle name="Style 58 5" xfId="15791" xr:uid="{22A6FEE8-5F12-4BD6-9865-C92293CB7E83}"/>
    <cellStyle name="Style 58 6" xfId="12320" xr:uid="{318980D1-18B0-4AB6-B827-B5690BA5AC51}"/>
    <cellStyle name="Style 58 7" xfId="31247" xr:uid="{8E889D77-E7F4-40DF-BC23-FF8B2ADB6BD5}"/>
    <cellStyle name="Style 59" xfId="7226" xr:uid="{D85FD8AB-0E8D-4A17-8732-6A8047F021EB}"/>
    <cellStyle name="Style 59 2" xfId="7227" xr:uid="{3E6F3515-686D-4F0F-9F15-EF246189619B}"/>
    <cellStyle name="Style 59 2 2" xfId="16167" xr:uid="{3665F756-5DD0-44A4-8BC4-9672334A713E}"/>
    <cellStyle name="Style 59 2 3" xfId="19308" xr:uid="{4A36EB52-30AF-47C1-A86F-47A7593146CD}"/>
    <cellStyle name="Style 59 2 4" xfId="12324" xr:uid="{817747C2-4AF9-4E43-BB48-195ACE1B4413}"/>
    <cellStyle name="Style 59 2 5" xfId="31251" xr:uid="{1774C688-9D47-4D38-9940-19FA3F551659}"/>
    <cellStyle name="Style 59 3" xfId="16166" xr:uid="{CBEA39DC-E8FC-4ED5-847C-8E76793B36B3}"/>
    <cellStyle name="Style 59 4" xfId="19370" xr:uid="{EF391199-4DA2-4C38-A9B1-DF8BE3E24B04}"/>
    <cellStyle name="Style 59 5" xfId="12323" xr:uid="{D69593D3-67F5-45E5-AA66-07175F772D68}"/>
    <cellStyle name="Style 59 6" xfId="31250" xr:uid="{E58F3485-12AF-41AD-9F5E-D5E127F6CF38}"/>
    <cellStyle name="Style 60" xfId="7228" xr:uid="{9927DF8D-2275-47EA-AE21-BBDC9B194AB6}"/>
    <cellStyle name="Style 60 2" xfId="7229" xr:uid="{D0607BAD-B1A4-4ACD-BCC5-AD07C39E9AB7}"/>
    <cellStyle name="Style 60 2 2" xfId="16169" xr:uid="{94EA2D61-5076-49B5-A760-E5B7F3861D8C}"/>
    <cellStyle name="Style 60 2 3" xfId="15627" xr:uid="{BE8FB847-8C03-4952-991B-5136535FA588}"/>
    <cellStyle name="Style 60 2 4" xfId="12326" xr:uid="{573E557C-C104-47AF-9EA7-4B8F4B84296E}"/>
    <cellStyle name="Style 60 3" xfId="16168" xr:uid="{3E8EC178-5225-401E-845E-EDC5BDA68DB1}"/>
    <cellStyle name="Style 60 4" xfId="19517" xr:uid="{F17E6FFD-64A4-48C1-A568-71E6BAF4BDF7}"/>
    <cellStyle name="Style 60 5" xfId="12325" xr:uid="{1CE80CC9-7F98-44BA-AFB9-77F9CEC06A97}"/>
    <cellStyle name="Style 61" xfId="7230" xr:uid="{F8BFD2B2-B27F-4275-BAC5-461AF7843EAC}"/>
    <cellStyle name="Style 61 2" xfId="7231" xr:uid="{164F1BB8-8BD1-41B7-A11C-64D1D5A24806}"/>
    <cellStyle name="Style 61 2 2" xfId="16171" xr:uid="{3F4E01B6-E68C-49C9-9931-93B584CA7B98}"/>
    <cellStyle name="Style 61 2 3" xfId="19457" xr:uid="{401B92EC-690F-498C-B3E3-3AB76C6F0EE4}"/>
    <cellStyle name="Style 61 2 4" xfId="12328" xr:uid="{3A30C693-3233-446F-965B-4443C5F47667}"/>
    <cellStyle name="Style 61 2 5" xfId="31253" xr:uid="{84B948B7-8FDB-41D4-8398-60AC7E01FF5A}"/>
    <cellStyle name="Style 61 3" xfId="16170" xr:uid="{218A068E-868B-4A9A-9EF6-D6F4E737A65C}"/>
    <cellStyle name="Style 61 4" xfId="19430" xr:uid="{140FAE32-BC75-4983-8814-B179656341FE}"/>
    <cellStyle name="Style 61 5" xfId="12327" xr:uid="{EE9FBAF6-1169-4B37-856E-41DB854DBB90}"/>
    <cellStyle name="Style 61 6" xfId="31252" xr:uid="{FDFA0168-D848-4D67-AC78-7DF07CE8D09C}"/>
    <cellStyle name="Style 62" xfId="7232" xr:uid="{511F6F76-A292-4A71-AF8F-DA9FA6D56DD6}"/>
    <cellStyle name="Style 62 2" xfId="7233" xr:uid="{F2F1CB70-5BEE-4A17-9DC5-42E806F78ED8}"/>
    <cellStyle name="Style 62 2 2" xfId="16173" xr:uid="{73B180CB-67C4-4BF5-91B7-7CF742B825D2}"/>
    <cellStyle name="Style 62 2 3" xfId="19286" xr:uid="{6F568E4F-CB5F-43AF-84E6-10ED0A95ACCE}"/>
    <cellStyle name="Style 62 2 4" xfId="12330" xr:uid="{7E1DA301-38BC-49B3-88B8-CF1EC9D93029}"/>
    <cellStyle name="Style 62 2 5" xfId="31255" xr:uid="{86DF4EED-442B-4F97-B00D-06EA6B070CB6}"/>
    <cellStyle name="Style 62 3" xfId="7234" xr:uid="{5DDA7BD3-2618-4C5A-B012-08094D36F6FA}"/>
    <cellStyle name="Style 62 3 2" xfId="16174" xr:uid="{87C9EE24-1E6E-4250-94C8-82F154464D63}"/>
    <cellStyle name="Style 62 3 3" xfId="17305" xr:uid="{3E16CE36-42E4-452C-8B66-A75187C52292}"/>
    <cellStyle name="Style 62 3 4" xfId="12331" xr:uid="{A77688DD-BA91-4538-B624-D5E2AB26C18F}"/>
    <cellStyle name="Style 62 3 5" xfId="31256" xr:uid="{66C3B3FD-F667-40BC-B4AA-C86DAB8A797B}"/>
    <cellStyle name="Style 62 4" xfId="16172" xr:uid="{16E14761-1411-4444-928E-D24B5108DA56}"/>
    <cellStyle name="Style 62 5" xfId="19558" xr:uid="{103E9E13-53F2-44D6-852E-8220717F5FE7}"/>
    <cellStyle name="Style 62 6" xfId="12329" xr:uid="{7EA12F6A-5375-4780-ABBD-198E0023CF79}"/>
    <cellStyle name="Style 62 7" xfId="31254" xr:uid="{F8F9A124-3B30-4FD6-A7A7-63DC02651693}"/>
    <cellStyle name="Style 63" xfId="7235" xr:uid="{75466B09-050D-4146-B5F5-33032E6791D9}"/>
    <cellStyle name="Style 63 2" xfId="7236" xr:uid="{7EF1D842-65E2-4355-93DD-A620C528E725}"/>
    <cellStyle name="Style 63 2 2" xfId="16176" xr:uid="{F6B0955B-D97D-483B-8EBF-F855B528E631}"/>
    <cellStyle name="Style 63 2 3" xfId="16675" xr:uid="{8B42A243-354B-473E-9549-2AA2A7D1A481}"/>
    <cellStyle name="Style 63 2 4" xfId="12333" xr:uid="{72E89C7D-418D-4DD3-8423-F1D81E2E3962}"/>
    <cellStyle name="Style 63 3" xfId="16175" xr:uid="{08EC76FF-456F-42FA-A7B6-6108F09EBE42}"/>
    <cellStyle name="Style 63 4" xfId="15443" xr:uid="{47C9882F-C35F-4E4D-9FBC-AA7B7505884A}"/>
    <cellStyle name="Style 63 5" xfId="12332" xr:uid="{F6214A85-33D2-4643-AB54-26B838A5966C}"/>
    <cellStyle name="Style 64" xfId="7237" xr:uid="{478E68B6-A5A1-4ECC-89CB-14A3807EB911}"/>
    <cellStyle name="Style 64 2" xfId="7238" xr:uid="{E1BCAF8A-5C95-4FE1-8DEC-BCD209A8B549}"/>
    <cellStyle name="Style 64 2 2" xfId="16178" xr:uid="{7592FAF8-F349-4CE0-B82E-F3A025EE738D}"/>
    <cellStyle name="Style 64 2 3" xfId="15675" xr:uid="{A12DCCEF-9827-4D31-825E-9E5A8E36085D}"/>
    <cellStyle name="Style 64 2 4" xfId="12335" xr:uid="{5FEA40C5-BCBB-484B-B096-53D4063A2701}"/>
    <cellStyle name="Style 64 2 5" xfId="31257" xr:uid="{80316F8D-D91F-4E3C-8622-10F21A58D847}"/>
    <cellStyle name="Style 64 3" xfId="16177" xr:uid="{05E7683D-D2E4-4459-B0F6-BF76E3B3FEB9}"/>
    <cellStyle name="Style 64 4" xfId="16632" xr:uid="{65C50C5E-B0DD-4C4A-B5D3-F4F0B8F5761F}"/>
    <cellStyle name="Style 64 5" xfId="12334" xr:uid="{1831EAAD-EDC7-4802-ABE4-6E6875A29DA2}"/>
    <cellStyle name="Style 69" xfId="7239" xr:uid="{864962D5-76E2-4E18-865D-2265DBB1A066}"/>
    <cellStyle name="Style 69 2" xfId="7240" xr:uid="{AD4C069A-F9C7-4B16-AF88-A75BDA0C2B18}"/>
    <cellStyle name="Style 69 2 2" xfId="16180" xr:uid="{116723BC-5D1D-4DF4-A723-95486165BFF6}"/>
    <cellStyle name="Style 69 2 3" xfId="15438" xr:uid="{A2695AF5-0CDC-42E7-8093-F3779C06ED9B}"/>
    <cellStyle name="Style 69 2 4" xfId="12337" xr:uid="{BBBB99DB-83C4-4665-B28F-3B5CB620B04C}"/>
    <cellStyle name="Style 69 2 5" xfId="31259" xr:uid="{0C35D798-3B49-4A31-8328-86967550EC80}"/>
    <cellStyle name="Style 69 3" xfId="7241" xr:uid="{903A4886-6C3F-4932-8C57-CBF73F40158C}"/>
    <cellStyle name="Style 69 3 2" xfId="16181" xr:uid="{708674BE-9359-4185-99B7-DDAF803C9EEA}"/>
    <cellStyle name="Style 69 3 3" xfId="19490" xr:uid="{C742F121-0568-4818-A668-C23A1DC18BB8}"/>
    <cellStyle name="Style 69 3 4" xfId="12338" xr:uid="{E0524B64-29D6-4C43-AD8B-5EB4947AA271}"/>
    <cellStyle name="Style 69 3 5" xfId="31260" xr:uid="{FA068386-D365-484C-B533-9586F0F6FCF1}"/>
    <cellStyle name="Style 69 4" xfId="16179" xr:uid="{0EE21273-81DB-42DD-954F-6F4001F4EB5B}"/>
    <cellStyle name="Style 69 5" xfId="19083" xr:uid="{87A6C3C8-3992-4A5B-BA51-F5E2364DD5F7}"/>
    <cellStyle name="Style 69 6" xfId="12336" xr:uid="{CAFA4E12-C59D-4311-A6AB-8141C8CCE117}"/>
    <cellStyle name="Style 69 7" xfId="31258" xr:uid="{95EE9E03-509B-4F75-B004-D65EDBCA65A8}"/>
    <cellStyle name="Style 70" xfId="7242" xr:uid="{E4724FE3-24C5-460D-9FAE-C83CCBBDEBEC}"/>
    <cellStyle name="Style 70 2" xfId="7243" xr:uid="{4AD5E4D5-C176-4478-8E28-AB38AB8B74AB}"/>
    <cellStyle name="Style 70 2 2" xfId="16183" xr:uid="{DFED3DC3-D51D-4F17-A556-3EFD70E1B106}"/>
    <cellStyle name="Style 70 2 3" xfId="15763" xr:uid="{228930B0-07CE-429F-A5E2-AEE502A4C1EF}"/>
    <cellStyle name="Style 70 2 4" xfId="12340" xr:uid="{2C634AC5-A6B3-4F85-83C9-5228A772DD24}"/>
    <cellStyle name="Style 70 2 5" xfId="31262" xr:uid="{56BE264B-499A-41D8-90B9-6A64C73750F2}"/>
    <cellStyle name="Style 70 3" xfId="16182" xr:uid="{42F76BDD-D2B8-48EB-B64B-D196463687B5}"/>
    <cellStyle name="Style 70 4" xfId="15395" xr:uid="{E1353584-3730-4107-856A-B10530347566}"/>
    <cellStyle name="Style 70 5" xfId="12339" xr:uid="{CFAD3407-46C4-41BE-967D-00EBDBBFE5C9}"/>
    <cellStyle name="Style 70 6" xfId="31261" xr:uid="{79D7E95D-3CEA-4F80-9856-AC0A7336F3B5}"/>
    <cellStyle name="Style 71" xfId="7244" xr:uid="{F7368603-55BC-4F9B-8F6A-8DFA43FDC6D7}"/>
    <cellStyle name="Style 71 2" xfId="7245" xr:uid="{D2F05FD1-127D-4FB1-9108-42D0F458E749}"/>
    <cellStyle name="Style 71 2 2" xfId="16185" xr:uid="{7727739C-CB41-4330-B25C-5EFD259F8D95}"/>
    <cellStyle name="Style 71 2 3" xfId="16375" xr:uid="{D944CF6E-3CC2-4396-A64E-B4953CB27E00}"/>
    <cellStyle name="Style 71 2 4" xfId="12342" xr:uid="{BF6BB33B-9694-4597-BA53-020CBB000D1E}"/>
    <cellStyle name="Style 71 3" xfId="16184" xr:uid="{68D18CD8-A4C0-4DCA-9F7B-84E8DD6115CE}"/>
    <cellStyle name="Style 71 4" xfId="15423" xr:uid="{1BE4EA39-E51F-43CB-8EE2-DC816ABB07AF}"/>
    <cellStyle name="Style 71 5" xfId="12341" xr:uid="{C1523CE6-6A0E-44F8-BC5E-756327F9EAC3}"/>
    <cellStyle name="Style 72" xfId="7246" xr:uid="{EE674174-1D4D-4662-B2BF-06290C5D3166}"/>
    <cellStyle name="Style 72 2" xfId="7247" xr:uid="{0503A46F-4401-48C4-99B0-D7D6042E08BC}"/>
    <cellStyle name="Style 72 2 2" xfId="16187" xr:uid="{5AAD2A65-0B8A-42AE-8D79-86C58E09EB98}"/>
    <cellStyle name="Style 72 2 3" xfId="17304" xr:uid="{179170C7-8107-461D-ACCB-6D0B1FDF5262}"/>
    <cellStyle name="Style 72 2 4" xfId="12344" xr:uid="{EE98B782-9DBB-4676-A50B-A579CA932A3A}"/>
    <cellStyle name="Style 72 2 5" xfId="31264" xr:uid="{3CDE53B3-D821-4515-9992-1B4342054435}"/>
    <cellStyle name="Style 72 3" xfId="16186" xr:uid="{85F73C21-4177-4D16-AEEC-8E2F4A2A8020}"/>
    <cellStyle name="Style 72 4" xfId="19575" xr:uid="{0D9C2D94-28CD-4FF6-98EE-379084BC225D}"/>
    <cellStyle name="Style 72 5" xfId="12343" xr:uid="{C664F63C-B001-4AF9-851E-624EB67A64D2}"/>
    <cellStyle name="Style 72 6" xfId="31263" xr:uid="{E7E68FD0-732E-49A0-B5D6-7F425B1C64D1}"/>
    <cellStyle name="Style 73" xfId="7248" xr:uid="{22D35DA9-158E-44EE-9A6D-09BC41752984}"/>
    <cellStyle name="Style 73 2" xfId="7249" xr:uid="{1A186566-0727-470D-A02C-1BA79FDB1869}"/>
    <cellStyle name="Style 73 2 2" xfId="16189" xr:uid="{CBC37DE9-7347-4997-A955-8259FD9B4C4E}"/>
    <cellStyle name="Style 73 2 3" xfId="19590" xr:uid="{5703F7B7-1301-4A64-9EF5-AF3B93A81518}"/>
    <cellStyle name="Style 73 2 4" xfId="12346" xr:uid="{1E17B38C-50ED-4616-9063-2D500BFF9716}"/>
    <cellStyle name="Style 73 2 5" xfId="31266" xr:uid="{E0A53597-4720-4E7D-8BAA-EDD5EB55838A}"/>
    <cellStyle name="Style 73 3" xfId="7250" xr:uid="{A426FBB0-0FFD-42D9-AE3A-05C1197C92DD}"/>
    <cellStyle name="Style 73 3 2" xfId="16190" xr:uid="{25E333DB-2B2D-4D1C-86D2-F37F39D57885}"/>
    <cellStyle name="Style 73 3 3" xfId="15640" xr:uid="{E9974378-6F9D-445D-A8BA-8B7A449E2582}"/>
    <cellStyle name="Style 73 3 4" xfId="12347" xr:uid="{0B4CDEA2-BFAF-4025-8F46-F696D24DEE84}"/>
    <cellStyle name="Style 73 3 5" xfId="31267" xr:uid="{ACF8241C-2802-441E-B70E-DDFE576261F7}"/>
    <cellStyle name="Style 73 4" xfId="16188" xr:uid="{E6FC2A92-F750-4FC7-9220-020E70699645}"/>
    <cellStyle name="Style 73 5" xfId="15292" xr:uid="{D8F5B4D4-BBA9-42C4-A0A0-86843DEAA5C3}"/>
    <cellStyle name="Style 73 6" xfId="12345" xr:uid="{A54EC508-3D02-4E35-81E5-D1310AEC9A48}"/>
    <cellStyle name="Style 73 7" xfId="31265" xr:uid="{134F3ED3-E263-4E5A-9DDB-E6C434C80382}"/>
    <cellStyle name="Style 74" xfId="7251" xr:uid="{0BC1978F-DBA7-4468-B27B-0F0FD4D843DE}"/>
    <cellStyle name="Style 74 2" xfId="7252" xr:uid="{038E3044-039F-41C6-84B1-B34911239AD9}"/>
    <cellStyle name="Style 74 2 2" xfId="16192" xr:uid="{0D3C26CE-D39F-4C49-BAA1-179362550EFB}"/>
    <cellStyle name="Style 74 2 3" xfId="17218" xr:uid="{00703BA5-446D-4FD1-A291-3070C7E51F60}"/>
    <cellStyle name="Style 74 2 4" xfId="12349" xr:uid="{B75E2B0F-2D94-446E-93A5-91AB4F687DF6}"/>
    <cellStyle name="Style 74 3" xfId="16191" xr:uid="{31E12429-DB95-42C0-82A4-4C8140CF0496}"/>
    <cellStyle name="Style 74 4" xfId="15420" xr:uid="{DF52F58E-7D69-4209-BF4E-46F8A8447EDF}"/>
    <cellStyle name="Style 74 5" xfId="12348" xr:uid="{F61D6D7A-BB30-4076-B580-DCB2391F85B0}"/>
    <cellStyle name="Style 75" xfId="7253" xr:uid="{4012351C-C624-487C-B6AD-A63DBBFAAE18}"/>
    <cellStyle name="Style 75 2" xfId="7254" xr:uid="{A79B6DFD-4AD1-4C9C-B97F-73D71B409F17}"/>
    <cellStyle name="Style 75 2 2" xfId="16194" xr:uid="{37478B86-EBF4-4B24-A90A-E26079DFCC60}"/>
    <cellStyle name="Style 75 2 3" xfId="19355" xr:uid="{B22152B2-9B1E-4B8C-98F1-028241CD91DF}"/>
    <cellStyle name="Style 75 2 4" xfId="12351" xr:uid="{C179805D-A299-44B0-AF8F-8A8E121EBEE8}"/>
    <cellStyle name="Style 75 2 5" xfId="31268" xr:uid="{7BD8DA49-4525-4332-89E2-17227B2A3625}"/>
    <cellStyle name="Style 75 3" xfId="16193" xr:uid="{39723948-2412-4787-B30D-38F92E640522}"/>
    <cellStyle name="Style 75 4" xfId="15470" xr:uid="{5E19F114-78C7-4467-8AA0-4CC23B06E70D}"/>
    <cellStyle name="Style 75 5" xfId="12350" xr:uid="{D0F22E8F-7992-4F60-B934-2C3CEA167E7F}"/>
    <cellStyle name="Style 80" xfId="7255" xr:uid="{F08087AB-F583-4AE3-A087-E4835AE22AC8}"/>
    <cellStyle name="Style 80 2" xfId="7256" xr:uid="{398B88A9-00D5-4C78-AEFA-AFC45D0B17A6}"/>
    <cellStyle name="Style 80 2 2" xfId="16196" xr:uid="{184630D9-BBBF-44A3-A2F5-4208AF4D9892}"/>
    <cellStyle name="Style 80 2 3" xfId="17271" xr:uid="{35765435-7E7F-4BFE-BD36-4376A4A467AD}"/>
    <cellStyle name="Style 80 2 4" xfId="12353" xr:uid="{5D1EF222-DEC6-4369-BF40-4E194A8A736D}"/>
    <cellStyle name="Style 80 2 5" xfId="31270" xr:uid="{E8BA390B-A1E1-4F87-BB0D-7493BA94CBD6}"/>
    <cellStyle name="Style 80 3" xfId="7257" xr:uid="{3BFE82CD-ABBF-41EC-94FE-C4E1D9878FA4}"/>
    <cellStyle name="Style 80 3 2" xfId="16197" xr:uid="{736F2460-20B6-4B09-9A3E-0B98ACDAD567}"/>
    <cellStyle name="Style 80 3 3" xfId="19476" xr:uid="{CF5D59B4-1307-4AF2-81ED-994D473BD717}"/>
    <cellStyle name="Style 80 3 4" xfId="12354" xr:uid="{B2802B76-E9FF-409C-8622-4DCBF701FC3C}"/>
    <cellStyle name="Style 80 3 5" xfId="31271" xr:uid="{68F2AEE4-E537-461E-9F4C-728BA82B0474}"/>
    <cellStyle name="Style 80 4" xfId="16195" xr:uid="{CA2EB91E-8EAA-4FCB-9A2B-9CF79975FC7D}"/>
    <cellStyle name="Style 80 5" xfId="16707" xr:uid="{FB74D68F-0DAE-4652-A1D0-FBF8B2BD4FC2}"/>
    <cellStyle name="Style 80 6" xfId="12352" xr:uid="{DBF4E336-59A4-4D1D-A45C-914C93517B42}"/>
    <cellStyle name="Style 80 7" xfId="31269" xr:uid="{5D0D2E35-AD7F-40A8-B3A1-E9BF8232F5AA}"/>
    <cellStyle name="Style 81" xfId="7258" xr:uid="{B5B1CC1F-7C69-4F95-AE4C-7E50D63D22AF}"/>
    <cellStyle name="Style 81 2" xfId="7259" xr:uid="{3189FAD6-50F8-4D47-BFA8-0E1179BF29FB}"/>
    <cellStyle name="Style 81 2 2" xfId="16199" xr:uid="{3E98FD7C-9321-4BF1-A36F-EB26D18851F0}"/>
    <cellStyle name="Style 81 2 3" xfId="19278" xr:uid="{74328E48-745A-4199-97DE-7FF63BA78EE3}"/>
    <cellStyle name="Style 81 2 4" xfId="12356" xr:uid="{4D7A7BB7-6A09-4A8D-81AE-BCAAC3028C83}"/>
    <cellStyle name="Style 81 2 5" xfId="31273" xr:uid="{06618717-30DF-4CBC-AD85-2D10419FC950}"/>
    <cellStyle name="Style 81 3" xfId="7260" xr:uid="{E646CCE5-3B0A-4B3E-9815-E8144D99D203}"/>
    <cellStyle name="Style 81 3 2" xfId="16200" xr:uid="{CDA1B38C-81E9-4637-9443-8C6C1317B9FB}"/>
    <cellStyle name="Style 81 3 3" xfId="15369" xr:uid="{5723A6B4-3F1C-41CA-A80E-3E0FF242424E}"/>
    <cellStyle name="Style 81 3 4" xfId="12357" xr:uid="{4D7A4147-3749-45BA-9BA7-A57A733F2526}"/>
    <cellStyle name="Style 81 3 5" xfId="31274" xr:uid="{CE7DF4B2-D45A-4E46-B502-353DE7A13676}"/>
    <cellStyle name="Style 81 4" xfId="16198" xr:uid="{0EFA6DC3-4307-4E31-A462-2FCA69A51ADF}"/>
    <cellStyle name="Style 81 5" xfId="15738" xr:uid="{AE460E15-E9BC-4823-8F9A-2C26DDED2600}"/>
    <cellStyle name="Style 81 6" xfId="12355" xr:uid="{45B6EEE0-A008-47D7-9A3B-6791F0096FF8}"/>
    <cellStyle name="Style 81 7" xfId="31272" xr:uid="{9D82AFF5-A74F-4AD2-9B22-9DE9B3E249C4}"/>
    <cellStyle name="Style 82" xfId="7261" xr:uid="{624D6FD0-580D-46AF-AD77-099AFCD4C85D}"/>
    <cellStyle name="Style 82 2" xfId="7262" xr:uid="{3B183917-6479-420F-A9D8-A27A278ECCDA}"/>
    <cellStyle name="Style 82 2 2" xfId="16202" xr:uid="{74427C35-81BA-4729-ADFE-11958FBD0DAB}"/>
    <cellStyle name="Style 82 2 3" xfId="19353" xr:uid="{AB97A954-1EF6-4892-86FE-6A0C3A9AA7E7}"/>
    <cellStyle name="Style 82 2 4" xfId="12359" xr:uid="{EFB3E047-3452-49C3-9C37-E4B6DE1E2F6B}"/>
    <cellStyle name="Style 82 2 5" xfId="31276" xr:uid="{B52200D8-8903-4E12-803D-58CB3E5024A0}"/>
    <cellStyle name="Style 82 3" xfId="16201" xr:uid="{841E2758-DCA8-4D83-BB8D-F3602324B22F}"/>
    <cellStyle name="Style 82 4" xfId="19236" xr:uid="{857F4282-9F71-4EC9-89DA-5FE8C0E21386}"/>
    <cellStyle name="Style 82 5" xfId="12358" xr:uid="{1A687321-CADA-452B-A292-CDC9EDF7E0D1}"/>
    <cellStyle name="Style 82 6" xfId="31275" xr:uid="{286D9AF2-7D81-47B9-B54F-2B3E4CE3D7C4}"/>
    <cellStyle name="Style 83" xfId="7263" xr:uid="{32D69C3C-5A7D-420F-941F-15EE7E99913C}"/>
    <cellStyle name="Style 83 2" xfId="7264" xr:uid="{2A0406FE-572C-4578-A609-997643F5817A}"/>
    <cellStyle name="Style 83 2 2" xfId="16204" xr:uid="{31D7536F-1715-4647-97A6-421E58E91C20}"/>
    <cellStyle name="Style 83 2 3" xfId="19543" xr:uid="{ED3FD4A1-250E-439C-A3D6-3766E53910DE}"/>
    <cellStyle name="Style 83 2 4" xfId="12361" xr:uid="{B893B603-F909-4FAF-BC0D-B80354FBF932}"/>
    <cellStyle name="Style 83 3" xfId="16203" xr:uid="{539ABB62-CA22-440A-B991-90082C893C64}"/>
    <cellStyle name="Style 83 4" xfId="15781" xr:uid="{103F5C89-B17F-4358-AC2A-19109C7CF631}"/>
    <cellStyle name="Style 83 5" xfId="12360" xr:uid="{65358FCC-E45E-4F03-9113-2E682C43098E}"/>
    <cellStyle name="Style 84" xfId="7265" xr:uid="{849D24E4-4D7A-4043-A183-9E2E99689524}"/>
    <cellStyle name="Style 84 2" xfId="7266" xr:uid="{25D01060-34EA-463C-8D69-60BC0A936D16}"/>
    <cellStyle name="Style 84 2 2" xfId="16206" xr:uid="{9AC572D3-A2E4-4F95-88C3-9B956F142317}"/>
    <cellStyle name="Style 84 2 3" xfId="19553" xr:uid="{59E63A69-6ADC-49E6-8346-A3FFF4154349}"/>
    <cellStyle name="Style 84 2 4" xfId="12363" xr:uid="{496BD681-352F-41B9-9441-9C72FE6DC234}"/>
    <cellStyle name="Style 84 2 5" xfId="31278" xr:uid="{46B92DF2-418E-402F-8F48-28DDFFC0ADA7}"/>
    <cellStyle name="Style 84 3" xfId="16205" xr:uid="{A96B78A8-B1D6-42F0-A4B8-91B6B5D92A84}"/>
    <cellStyle name="Style 84 4" xfId="19242" xr:uid="{E9902345-C9A9-466D-BF06-D23E1427B35A}"/>
    <cellStyle name="Style 84 5" xfId="12362" xr:uid="{2D3AF5CB-4C1E-4DA1-A15A-AF2C673A0541}"/>
    <cellStyle name="Style 84 6" xfId="31277" xr:uid="{F86EDD24-BF4F-42A7-9586-18B53AE9796F}"/>
    <cellStyle name="Style 85" xfId="7267" xr:uid="{CF93421F-7572-4B6B-A6D4-F01287588F9A}"/>
    <cellStyle name="Style 85 2" xfId="7268" xr:uid="{FD8D45D7-4AA8-449F-9A4C-9F88F66A8484}"/>
    <cellStyle name="Style 85 2 2" xfId="16208" xr:uid="{EB582363-63D4-4069-85D5-8F9BBBDE86F7}"/>
    <cellStyle name="Style 85 2 3" xfId="16627" xr:uid="{7FDB8212-831F-4CF0-88F9-1772B2C828F9}"/>
    <cellStyle name="Style 85 2 4" xfId="12365" xr:uid="{44142437-6F6A-4395-A282-6C00636B541C}"/>
    <cellStyle name="Style 85 2 5" xfId="31280" xr:uid="{22B82E05-332D-4B87-8D16-2F61B73B210E}"/>
    <cellStyle name="Style 85 3" xfId="7269" xr:uid="{2A496039-90EA-4193-88A8-E85A9B2BBEB4}"/>
    <cellStyle name="Style 85 3 2" xfId="16209" xr:uid="{74D22C92-6BFC-42D9-B962-222E2BB77D78}"/>
    <cellStyle name="Style 85 3 3" xfId="15422" xr:uid="{E6E8B873-115B-4CF6-888C-82308204C227}"/>
    <cellStyle name="Style 85 3 4" xfId="12366" xr:uid="{4FB6928A-9F33-4172-98DE-11E6A0AA880C}"/>
    <cellStyle name="Style 85 3 5" xfId="31281" xr:uid="{DEB285FC-EECC-429B-9790-39F99F741AFE}"/>
    <cellStyle name="Style 85 4" xfId="16207" xr:uid="{201932C6-16C6-4CF4-9F06-78AEE9E1DDAC}"/>
    <cellStyle name="Style 85 5" xfId="19435" xr:uid="{342EFBE5-012D-4B00-9643-AFFAE948BB52}"/>
    <cellStyle name="Style 85 6" xfId="12364" xr:uid="{B1B1A1EF-6002-469E-9599-AD0192A00ACE}"/>
    <cellStyle name="Style 85 7" xfId="31279" xr:uid="{7A9E3F45-BCBA-41F7-93DD-4AD9A5696137}"/>
    <cellStyle name="Style 86" xfId="7270" xr:uid="{D34E2AB4-08C3-4682-94BF-26B0E4BAF0B8}"/>
    <cellStyle name="Style 86 2" xfId="7271" xr:uid="{1C45DA54-AE6E-4187-8E48-55614AD01046}"/>
    <cellStyle name="Style 86 2 2" xfId="16211" xr:uid="{A5B22F90-5C29-4D7E-9835-403B17200D7F}"/>
    <cellStyle name="Style 86 2 3" xfId="19306" xr:uid="{E6901548-1547-45AA-B401-B2452B9703AE}"/>
    <cellStyle name="Style 86 2 4" xfId="12368" xr:uid="{ECA2E6CC-94C5-457B-83E6-573CD982CEC0}"/>
    <cellStyle name="Style 86 3" xfId="16210" xr:uid="{D57AB682-B498-432B-8320-D7817829868B}"/>
    <cellStyle name="Style 86 4" xfId="15473" xr:uid="{60A1E8B0-0DC5-487F-A393-DB0B317A3D40}"/>
    <cellStyle name="Style 86 5" xfId="12367" xr:uid="{18D48129-1A77-40FE-8E8F-7374B114CCD8}"/>
    <cellStyle name="Style 87" xfId="7272" xr:uid="{986CEB6D-237F-4B38-8EFE-0D2F10B4CD91}"/>
    <cellStyle name="Style 87 2" xfId="7273" xr:uid="{E7943044-8194-43CC-8A2C-986ACEC764EF}"/>
    <cellStyle name="Style 87 2 2" xfId="16213" xr:uid="{45167CC2-B572-447B-8A22-D5FB74E9D191}"/>
    <cellStyle name="Style 87 2 3" xfId="15492" xr:uid="{3D067975-0E53-443C-A4D1-C0DA53A1FBDF}"/>
    <cellStyle name="Style 87 2 4" xfId="12370" xr:uid="{A6F9CEB1-A161-40A2-A431-3513EAE9CD23}"/>
    <cellStyle name="Style 87 2 5" xfId="31282" xr:uid="{26A2E5BC-E72D-4866-9523-7DC5BE1FB2C6}"/>
    <cellStyle name="Style 87 3" xfId="16212" xr:uid="{FA9495C4-9033-404A-ACC8-7A1549F694D9}"/>
    <cellStyle name="Style 87 4" xfId="16393" xr:uid="{F1283C1D-2DC0-4C42-B073-6D92F4CEEF91}"/>
    <cellStyle name="Style 87 5" xfId="12369" xr:uid="{A9058432-36AC-4051-BCEF-4354D7407984}"/>
    <cellStyle name="Style 93" xfId="7274" xr:uid="{BA6A5247-F312-44B8-9C4B-9DE288866093}"/>
    <cellStyle name="Style 93 2" xfId="7275" xr:uid="{D4E675BE-C72D-4EA5-84B0-70ABDA7F935B}"/>
    <cellStyle name="Style 93 2 2" xfId="16215" xr:uid="{3B24A4F9-6C7C-4539-AE5C-0BA306293F74}"/>
    <cellStyle name="Style 93 2 3" xfId="16664" xr:uid="{E945E017-C9B3-41D4-908A-350A0F901E58}"/>
    <cellStyle name="Style 93 2 4" xfId="12372" xr:uid="{EDDA4D4E-FA29-4C9D-AECB-6530F3981445}"/>
    <cellStyle name="Style 93 2 5" xfId="31284" xr:uid="{7C85CE44-2369-4A9C-A949-5AFB9F1DFEF2}"/>
    <cellStyle name="Style 93 3" xfId="7276" xr:uid="{E9BDDD38-711D-42C8-986D-40F13000E903}"/>
    <cellStyle name="Style 93 3 2" xfId="16216" xr:uid="{6EEBA701-AEDB-4369-ACF6-F5FB34B18C91}"/>
    <cellStyle name="Style 93 3 3" xfId="19516" xr:uid="{EC8BB658-05B6-4DCD-A60E-2B60E91E177A}"/>
    <cellStyle name="Style 93 3 4" xfId="12373" xr:uid="{053CD72B-C51E-4ADC-8D64-960608D7AD95}"/>
    <cellStyle name="Style 93 3 5" xfId="31285" xr:uid="{76E62C5D-39E5-4FC1-8617-92D9A95C4409}"/>
    <cellStyle name="Style 93 4" xfId="16214" xr:uid="{6DC30BA9-5EF6-4822-81D7-B2EA8C0984DC}"/>
    <cellStyle name="Style 93 5" xfId="19091" xr:uid="{A0826513-B638-44C8-A2EB-3ED1E6EBA724}"/>
    <cellStyle name="Style 93 6" xfId="12371" xr:uid="{BCE04554-75ED-4936-AA25-EFFCC3F19A82}"/>
    <cellStyle name="Style 93 7" xfId="31283" xr:uid="{F4E89608-9621-43A9-80CD-E9AA4978645D}"/>
    <cellStyle name="Style 94" xfId="7277" xr:uid="{772C33F1-CA82-4EEE-95B6-B2C456B17EDA}"/>
    <cellStyle name="Style 94 2" xfId="7278" xr:uid="{5ED53399-5A55-4F71-A933-95AF6F7618F6}"/>
    <cellStyle name="Style 94 2 2" xfId="16218" xr:uid="{8A7765C5-F856-4AE9-B4B6-B21F8987F7F7}"/>
    <cellStyle name="Style 94 2 3" xfId="15411" xr:uid="{0E539C96-8647-45E0-AFB5-58ED24B061FC}"/>
    <cellStyle name="Style 94 2 4" xfId="12375" xr:uid="{D50A4ABD-99CD-4450-BDA2-0D2132AF86FA}"/>
    <cellStyle name="Style 94 2 5" xfId="31287" xr:uid="{7C439AB7-B82E-4C93-ACAA-DC46072BB1A9}"/>
    <cellStyle name="Style 94 3" xfId="16217" xr:uid="{87F702E1-2AEE-4196-8403-2FA41CD667D2}"/>
    <cellStyle name="Style 94 4" xfId="16793" xr:uid="{2EE5C3AF-4A5A-4F34-A300-4A4C3D84964E}"/>
    <cellStyle name="Style 94 5" xfId="12374" xr:uid="{9F1A6807-F3B7-49A0-9520-0A0C637103C4}"/>
    <cellStyle name="Style 94 6" xfId="31286" xr:uid="{2E92F93A-7109-457E-A7A0-E24A430C2D5D}"/>
    <cellStyle name="Style 95" xfId="7279" xr:uid="{C815881F-6837-4B5F-BDE6-CA00220EA0D8}"/>
    <cellStyle name="Style 95 2" xfId="7280" xr:uid="{7B8A1271-A854-4BE0-9984-80F65F8BE32F}"/>
    <cellStyle name="Style 95 2 2" xfId="16220" xr:uid="{9EFA0045-C997-4880-A6A7-93BC141EAF04}"/>
    <cellStyle name="Style 95 2 3" xfId="15661" xr:uid="{E299FB90-887F-439F-92CA-677C1BB08775}"/>
    <cellStyle name="Style 95 2 4" xfId="12377" xr:uid="{FE15DD9C-8BCA-43CC-A72A-66F9825F3627}"/>
    <cellStyle name="Style 95 3" xfId="16219" xr:uid="{B5F0F346-326B-499C-83F2-08D13EEEB1F7}"/>
    <cellStyle name="Style 95 4" xfId="19560" xr:uid="{D2A85941-BF9C-454A-83C9-949C06407A31}"/>
    <cellStyle name="Style 95 5" xfId="12376" xr:uid="{2CD1A822-8027-4FF9-B90F-354852B8B6D4}"/>
    <cellStyle name="Style 96" xfId="7281" xr:uid="{67812777-EA33-4889-B9D7-3DDFDE7F4AD6}"/>
    <cellStyle name="Style 96 2" xfId="7282" xr:uid="{10A10480-BB09-4E93-86A3-0B0730209B54}"/>
    <cellStyle name="Style 96 2 2" xfId="16222" xr:uid="{7AD6981B-832D-488D-9FB3-3A3036A23545}"/>
    <cellStyle name="Style 96 2 3" xfId="19294" xr:uid="{3FC0DAA7-CDCE-417F-97C9-C42804B21106}"/>
    <cellStyle name="Style 96 2 4" xfId="12379" xr:uid="{85C73D4B-F5B6-472D-B38C-B6D54E186117}"/>
    <cellStyle name="Style 96 2 5" xfId="31289" xr:uid="{990BD9CE-2601-42B3-9BB6-200BB277F869}"/>
    <cellStyle name="Style 96 3" xfId="16221" xr:uid="{BAE55B63-FB88-4D9D-A940-4AA3C1514F74}"/>
    <cellStyle name="Style 96 4" xfId="19492" xr:uid="{F2C2DEC2-CB96-4E39-A1AD-97BB1B0FC727}"/>
    <cellStyle name="Style 96 5" xfId="12378" xr:uid="{88217963-F57F-4FF7-860A-A87CC70A14DA}"/>
    <cellStyle name="Style 96 6" xfId="31288" xr:uid="{6F2B8501-2957-4471-BBDC-2A254C5FAE3D}"/>
    <cellStyle name="Style 97" xfId="7283" xr:uid="{C437EE2D-2C2A-4C3E-A616-B4C9591362A5}"/>
    <cellStyle name="Style 97 2" xfId="7284" xr:uid="{7BFD5CD5-C370-43C5-9B3A-B96E3A97EB10}"/>
    <cellStyle name="Style 97 2 2" xfId="16224" xr:uid="{C6C2B220-80C4-46FB-92D6-3DD225370ED4}"/>
    <cellStyle name="Style 97 2 3" xfId="15766" xr:uid="{CC7307F7-7AF5-4EA2-9C70-DF78DA7FA899}"/>
    <cellStyle name="Style 97 2 4" xfId="12381" xr:uid="{75A71338-906B-486B-86D1-DB5B7E315345}"/>
    <cellStyle name="Style 97 2 5" xfId="31291" xr:uid="{2FF3D11A-3343-401C-8D28-D0DA02E6071D}"/>
    <cellStyle name="Style 97 3" xfId="7285" xr:uid="{ADB26E6A-E19A-4D2A-A61D-EBBA758D6B1D}"/>
    <cellStyle name="Style 97 3 2" xfId="16225" xr:uid="{D93AA430-65DE-4920-9A7B-33E103FEED2F}"/>
    <cellStyle name="Style 97 3 3" xfId="15751" xr:uid="{BB9DB922-A54E-4759-9C11-6081071484D6}"/>
    <cellStyle name="Style 97 3 4" xfId="12382" xr:uid="{D2DE8A18-3142-49B0-915F-B9EA5D62E618}"/>
    <cellStyle name="Style 97 3 5" xfId="31292" xr:uid="{DF645D44-280F-47B6-B71E-BD62DDED0695}"/>
    <cellStyle name="Style 97 4" xfId="16223" xr:uid="{F6FAB9F7-E971-4A37-8E6B-8051180CEA64}"/>
    <cellStyle name="Style 97 5" xfId="19328" xr:uid="{E88558D7-3BBC-46D1-BB8C-DF1172194E4A}"/>
    <cellStyle name="Style 97 6" xfId="12380" xr:uid="{8CB1B5B0-5660-413E-8A48-55974F7163A4}"/>
    <cellStyle name="Style 97 7" xfId="31290" xr:uid="{364905B5-54E5-4388-897C-6D7CFC8CDF0F}"/>
    <cellStyle name="Style 98" xfId="7286" xr:uid="{17494A0F-BD29-4873-ACE0-9A2C2E48ABDB}"/>
    <cellStyle name="Style 98 2" xfId="7287" xr:uid="{79C955DF-A533-4F62-A291-EEEB4391FC12}"/>
    <cellStyle name="Style 98 2 2" xfId="16227" xr:uid="{B4A4D3F7-48A9-4E9E-B3BA-39137E7EBE92}"/>
    <cellStyle name="Style 98 2 3" xfId="15564" xr:uid="{0EDE373D-DFF9-4AA1-982B-8B79638EEA01}"/>
    <cellStyle name="Style 98 2 4" xfId="12384" xr:uid="{74EDC4AC-F890-48D6-B301-3B254C2C705F}"/>
    <cellStyle name="Style 98 3" xfId="16226" xr:uid="{DB51A412-4CBD-4167-B9BB-6A6D70187C8D}"/>
    <cellStyle name="Style 98 4" xfId="17219" xr:uid="{1F964F7A-BCAB-4215-80ED-A0DC6D7DC5DE}"/>
    <cellStyle name="Style 98 5" xfId="12383" xr:uid="{091610D1-A5A8-449A-8206-4F2689D84629}"/>
    <cellStyle name="Style 99" xfId="7288" xr:uid="{3C7A6C72-9345-45B4-BDB3-1CAE2055BC9A}"/>
    <cellStyle name="Style 99 2" xfId="7289" xr:uid="{F49598D9-4881-403E-8968-146D44CA8485}"/>
    <cellStyle name="Style 99 2 2" xfId="16229" xr:uid="{EAF2E77E-F71C-48B9-931E-245AC66477B3}"/>
    <cellStyle name="Style 99 2 3" xfId="16554" xr:uid="{8A28EB83-FD6C-486C-851F-3845A26C7C86}"/>
    <cellStyle name="Style 99 2 4" xfId="12386" xr:uid="{51C3074F-0D09-493C-A82A-A67F0F3CC5BD}"/>
    <cellStyle name="Style 99 2 5" xfId="31293" xr:uid="{E39D4B23-E8CA-4E09-AE9D-28112373107B}"/>
    <cellStyle name="Style 99 3" xfId="16228" xr:uid="{8059FB4C-E187-4B35-B593-47B4C9356347}"/>
    <cellStyle name="Style 99 4" xfId="16414" xr:uid="{889EF2B0-9658-4D6E-9E12-C52EA4810F38}"/>
    <cellStyle name="Style 99 5" xfId="12385" xr:uid="{FF434E35-E350-4E86-BAF9-6C3FD5FBFAAB}"/>
    <cellStyle name="Table title" xfId="29439" xr:uid="{FAAE7282-EDDA-4F65-AEC1-1F0C3E8DD1F6}"/>
    <cellStyle name="tableau | cellule | normal | decimal 1" xfId="1857" xr:uid="{AF5651D7-165F-49D5-A800-99942ED77CB9}"/>
    <cellStyle name="tableau | cellule | normal | decimal 1 10" xfId="42020" xr:uid="{39DFE969-A656-4738-9DCF-951FFA713391}"/>
    <cellStyle name="tableau | cellule | normal | decimal 1 11" xfId="42021" xr:uid="{9FFD6D8C-78FF-4256-81C9-F03CCB79FAB2}"/>
    <cellStyle name="tableau | cellule | normal | decimal 1 12" xfId="42019" xr:uid="{E421F438-20EA-449E-83DB-BC054C681E82}"/>
    <cellStyle name="tableau | cellule | normal | decimal 1 2" xfId="14190" xr:uid="{734B2ABE-8F23-431E-8A6A-883E9EECAF2D}"/>
    <cellStyle name="tableau | cellule | normal | decimal 1 2 2" xfId="42023" xr:uid="{7042F0C1-F2FB-43CD-8F4C-6CAEE35EB014}"/>
    <cellStyle name="tableau | cellule | normal | decimal 1 2 2 2" xfId="42024" xr:uid="{9CDFC94B-E5EF-4F4D-B05D-A520334860FF}"/>
    <cellStyle name="tableau | cellule | normal | decimal 1 2 3" xfId="42025" xr:uid="{C38D3269-C6A9-404C-97D6-2409A54CFC4C}"/>
    <cellStyle name="tableau | cellule | normal | decimal 1 2 3 2" xfId="42026" xr:uid="{D1E61558-0FE3-460E-8620-D4554ED2736D}"/>
    <cellStyle name="tableau | cellule | normal | decimal 1 2 4" xfId="42027" xr:uid="{4596AB74-693D-4472-A77D-C476406BC3CD}"/>
    <cellStyle name="tableau | cellule | normal | decimal 1 2 5" xfId="42028" xr:uid="{D1441CD9-B8D1-4738-979F-56C1FFDEBA6C}"/>
    <cellStyle name="tableau | cellule | normal | decimal 1 2 6" xfId="42022" xr:uid="{015394A3-8796-4BE2-87B5-7581B3DC284B}"/>
    <cellStyle name="tableau | cellule | normal | decimal 1 3" xfId="14191" xr:uid="{00779601-4496-412C-8E87-4257CE3A6BEF}"/>
    <cellStyle name="tableau | cellule | normal | decimal 1 3 2" xfId="42030" xr:uid="{1090AB2D-8888-4133-8B1C-F0E10FAFE121}"/>
    <cellStyle name="tableau | cellule | normal | decimal 1 3 2 2" xfId="42031" xr:uid="{A2AE7D83-C033-47C8-BCCC-565FD43F799C}"/>
    <cellStyle name="tableau | cellule | normal | decimal 1 3 3" xfId="42032" xr:uid="{6525DB98-CE6E-4EA5-B93E-5A471138E72E}"/>
    <cellStyle name="tableau | cellule | normal | decimal 1 3 3 2" xfId="42033" xr:uid="{BB814DC9-79BE-46C4-989D-C0BB21875E48}"/>
    <cellStyle name="tableau | cellule | normal | decimal 1 3 4" xfId="42034" xr:uid="{0FCC23AA-2BC4-4A80-88CE-EBA66674BF28}"/>
    <cellStyle name="tableau | cellule | normal | decimal 1 3 5" xfId="42029" xr:uid="{9C22105E-725F-4E60-ADE8-9CA609482AC6}"/>
    <cellStyle name="tableau | cellule | normal | decimal 1 4" xfId="14192" xr:uid="{7FF3FFF3-C9A7-4DDF-B917-02EBDCC0EABD}"/>
    <cellStyle name="tableau | cellule | normal | decimal 1 4 2" xfId="42036" xr:uid="{A09CA53D-EF6A-4C42-924D-D2CE1DE9AC0C}"/>
    <cellStyle name="tableau | cellule | normal | decimal 1 4 2 2" xfId="42037" xr:uid="{1CACDE2B-784E-4780-9B63-ECC7E8BC1FE5}"/>
    <cellStyle name="tableau | cellule | normal | decimal 1 4 3" xfId="42038" xr:uid="{D92A4098-3718-4E11-8BC3-58B3B7C315B3}"/>
    <cellStyle name="tableau | cellule | normal | decimal 1 4 3 2" xfId="42039" xr:uid="{18A3BF51-E696-40D8-A9AF-556D1AF28BB3}"/>
    <cellStyle name="tableau | cellule | normal | decimal 1 4 4" xfId="42040" xr:uid="{C88827E2-9CCF-4181-A31D-C1EBF18C3084}"/>
    <cellStyle name="tableau | cellule | normal | decimal 1 4 5" xfId="42035" xr:uid="{D8F7053F-88E4-45ED-AD73-6325AF5072DC}"/>
    <cellStyle name="tableau | cellule | normal | decimal 1 5" xfId="14193" xr:uid="{BA65DB54-B735-4105-85F2-16F53C3DCEED}"/>
    <cellStyle name="tableau | cellule | normal | decimal 1 5 2" xfId="42042" xr:uid="{129B339D-75C2-445D-A8A1-3538862346AB}"/>
    <cellStyle name="tableau | cellule | normal | decimal 1 5 2 2" xfId="42043" xr:uid="{BA092A11-FEA2-439F-9FA6-7251652065F0}"/>
    <cellStyle name="tableau | cellule | normal | decimal 1 5 3" xfId="42044" xr:uid="{4F002B3D-6364-4F0A-9B9F-45517D3DC5E7}"/>
    <cellStyle name="tableau | cellule | normal | decimal 1 5 3 2" xfId="42045" xr:uid="{11A85E2A-DA98-4AC0-ACE3-5CED3A43716C}"/>
    <cellStyle name="tableau | cellule | normal | decimal 1 5 4" xfId="42046" xr:uid="{B9E8BC41-6CC7-424A-9ADE-16D225014A46}"/>
    <cellStyle name="tableau | cellule | normal | decimal 1 5 4 2" xfId="42047" xr:uid="{19B509AF-3AA5-4E81-B22A-12A24A018347}"/>
    <cellStyle name="tableau | cellule | normal | decimal 1 5 5" xfId="42048" xr:uid="{CEB61291-07FE-45E6-8137-A6246E1C24E2}"/>
    <cellStyle name="tableau | cellule | normal | decimal 1 5 6" xfId="42041" xr:uid="{6E8E878D-95C5-40F9-87CA-06703E2F1A5C}"/>
    <cellStyle name="tableau | cellule | normal | decimal 1 6" xfId="14194" xr:uid="{1595D6DC-CF21-4016-9595-29B073FF9888}"/>
    <cellStyle name="tableau | cellule | normal | decimal 1 6 2" xfId="42050" xr:uid="{42858405-AD0C-4919-87E4-502F66C11B60}"/>
    <cellStyle name="tableau | cellule | normal | decimal 1 6 2 2" xfId="42051" xr:uid="{7A43B5C9-1C6C-4FC6-ADB5-3B93176E5E4D}"/>
    <cellStyle name="tableau | cellule | normal | decimal 1 6 3" xfId="42052" xr:uid="{63C355DB-7122-40D2-8C17-3BDF7BB3A839}"/>
    <cellStyle name="tableau | cellule | normal | decimal 1 6 3 2" xfId="42053" xr:uid="{CC9F37DC-3F2B-423E-B4E8-4B1D4F2363AA}"/>
    <cellStyle name="tableau | cellule | normal | decimal 1 6 4" xfId="42054" xr:uid="{D6A0CD5E-4530-4B94-87C1-7731063140ED}"/>
    <cellStyle name="tableau | cellule | normal | decimal 1 6 5" xfId="42049" xr:uid="{84FF81A1-F172-4F04-A7C7-DA9C54E27108}"/>
    <cellStyle name="tableau | cellule | normal | decimal 1 7" xfId="15286" xr:uid="{71828D38-7DF5-4EE7-B8BB-0FEFC2AE11E2}"/>
    <cellStyle name="tableau | cellule | normal | decimal 1 7 2" xfId="42056" xr:uid="{065702EE-47E7-4486-9701-543AC6EBA6DD}"/>
    <cellStyle name="tableau | cellule | normal | decimal 1 7 3" xfId="42055" xr:uid="{DCEEFA00-68A6-46A0-9A59-5AAF9E0ACA54}"/>
    <cellStyle name="tableau | cellule | normal | decimal 1 8" xfId="19547" xr:uid="{4CD31B03-6CC8-43F6-9CFE-5EDD26064569}"/>
    <cellStyle name="tableau | cellule | normal | decimal 1 8 2" xfId="42058" xr:uid="{4C34B5F1-7B05-42A8-89F7-CAFFA4DF4A19}"/>
    <cellStyle name="tableau | cellule | normal | decimal 1 8 3" xfId="42057" xr:uid="{63AF92A6-98BC-4FDA-93BD-0E7F08F361F2}"/>
    <cellStyle name="tableau | cellule | normal | decimal 1 9" xfId="12387" xr:uid="{72BA2AEA-1834-4665-A70A-C26878F100C1}"/>
    <cellStyle name="tableau | cellule | normal | decimal 1 9 2" xfId="42060" xr:uid="{171BF91B-9121-4DC9-9307-816A8645FA5D}"/>
    <cellStyle name="tableau | cellule | normal | decimal 1 9 3" xfId="42059" xr:uid="{59D53ABD-29DF-4F7B-B957-8DC416FCBE1A}"/>
    <cellStyle name="tableau | cellule | normal | pourcentage | decimal 1" xfId="1858" xr:uid="{A22BDA1A-B6D7-4C63-9777-8062E5E25F70}"/>
    <cellStyle name="tableau | cellule | normal | pourcentage | decimal 1 10" xfId="42062" xr:uid="{F1190F9D-D1E3-471D-907B-4B12DFD593DC}"/>
    <cellStyle name="tableau | cellule | normal | pourcentage | decimal 1 11" xfId="42063" xr:uid="{C86B30DC-E75A-4B70-9509-19D7499AE093}"/>
    <cellStyle name="tableau | cellule | normal | pourcentage | decimal 1 12" xfId="42061" xr:uid="{BFDA23AE-2129-4B93-BA95-62D925A74AB7}"/>
    <cellStyle name="tableau | cellule | normal | pourcentage | decimal 1 2" xfId="14195" xr:uid="{00FF9610-584E-4AF1-A48D-9F763501B144}"/>
    <cellStyle name="tableau | cellule | normal | pourcentage | decimal 1 2 2" xfId="42065" xr:uid="{9DAD240A-ADCE-444C-8D00-1B3AC2EDA4C5}"/>
    <cellStyle name="tableau | cellule | normal | pourcentage | decimal 1 2 2 2" xfId="42066" xr:uid="{56347CFE-67CC-4025-8DDA-BF5E3CF185C6}"/>
    <cellStyle name="tableau | cellule | normal | pourcentage | decimal 1 2 3" xfId="42067" xr:uid="{3F8E95FE-5013-43FA-8D93-BEA5C181DEBE}"/>
    <cellStyle name="tableau | cellule | normal | pourcentage | decimal 1 2 3 2" xfId="42068" xr:uid="{49A7E19B-1452-4E9D-84BA-827C4A44FEF6}"/>
    <cellStyle name="tableau | cellule | normal | pourcentage | decimal 1 2 4" xfId="42069" xr:uid="{142CD208-DB36-408D-9473-CCCE9ABB82E6}"/>
    <cellStyle name="tableau | cellule | normal | pourcentage | decimal 1 2 5" xfId="42070" xr:uid="{F358A7AC-3086-4383-9E07-94683E71E023}"/>
    <cellStyle name="tableau | cellule | normal | pourcentage | decimal 1 2 6" xfId="42064" xr:uid="{261BCE18-E88B-4D85-9DBE-8CFB05B2369F}"/>
    <cellStyle name="tableau | cellule | normal | pourcentage | decimal 1 3" xfId="14196" xr:uid="{C4748A17-CD7C-4BAA-A56D-B95A299A4E1F}"/>
    <cellStyle name="tableau | cellule | normal | pourcentage | decimal 1 3 2" xfId="42072" xr:uid="{ECA1D2C6-D7F9-48A7-B1DD-2E67F548CC7B}"/>
    <cellStyle name="tableau | cellule | normal | pourcentage | decimal 1 3 2 2" xfId="42073" xr:uid="{1C8125A0-B68C-4DF0-86F5-55C3EB12D8D2}"/>
    <cellStyle name="tableau | cellule | normal | pourcentage | decimal 1 3 3" xfId="42074" xr:uid="{4D74F728-4DDB-418E-B88C-DAE8CE425807}"/>
    <cellStyle name="tableau | cellule | normal | pourcentage | decimal 1 3 3 2" xfId="42075" xr:uid="{E243E945-9B0E-443E-93CC-CF2331B876A5}"/>
    <cellStyle name="tableau | cellule | normal | pourcentage | decimal 1 3 4" xfId="42076" xr:uid="{64A0203F-BB6A-48F5-AD5E-7A0A8D0733CA}"/>
    <cellStyle name="tableau | cellule | normal | pourcentage | decimal 1 3 5" xfId="42071" xr:uid="{9B262413-AFA2-4A08-B8F5-AC443C93446B}"/>
    <cellStyle name="tableau | cellule | normal | pourcentage | decimal 1 4" xfId="14197" xr:uid="{FC0250F3-72A3-4D83-82D4-190658D21AC4}"/>
    <cellStyle name="tableau | cellule | normal | pourcentage | decimal 1 4 2" xfId="42078" xr:uid="{71A138DD-BBCC-486C-8CE6-CA949FFF14D6}"/>
    <cellStyle name="tableau | cellule | normal | pourcentage | decimal 1 4 2 2" xfId="42079" xr:uid="{202F0559-A982-4AAC-9148-B4B4282813BC}"/>
    <cellStyle name="tableau | cellule | normal | pourcentage | decimal 1 4 3" xfId="42080" xr:uid="{2A929BA1-3D10-4459-9E17-7A702C955D41}"/>
    <cellStyle name="tableau | cellule | normal | pourcentage | decimal 1 4 3 2" xfId="42081" xr:uid="{D9F6E0C3-316F-451B-A66C-07B3621DACBF}"/>
    <cellStyle name="tableau | cellule | normal | pourcentage | decimal 1 4 4" xfId="42082" xr:uid="{62B8D7D1-7042-434A-BC9B-946F24F70A6C}"/>
    <cellStyle name="tableau | cellule | normal | pourcentage | decimal 1 4 5" xfId="42077" xr:uid="{518049A9-5161-4EE1-954F-A8B4407DA95C}"/>
    <cellStyle name="tableau | cellule | normal | pourcentage | decimal 1 5" xfId="14198" xr:uid="{55B03D57-597E-49D6-B64B-6D9D1DA0B518}"/>
    <cellStyle name="tableau | cellule | normal | pourcentage | decimal 1 5 2" xfId="42084" xr:uid="{20A433BD-A649-4F20-B7F1-D4A6A0CBC4FC}"/>
    <cellStyle name="tableau | cellule | normal | pourcentage | decimal 1 5 2 2" xfId="42085" xr:uid="{23A6D5FE-5455-4211-A3CF-103CCC128936}"/>
    <cellStyle name="tableau | cellule | normal | pourcentage | decimal 1 5 3" xfId="42086" xr:uid="{D3F81920-083C-4A3D-ADAE-CEE5CC8B3061}"/>
    <cellStyle name="tableau | cellule | normal | pourcentage | decimal 1 5 3 2" xfId="42087" xr:uid="{50742A13-FEBD-4291-8599-4E870026EE3D}"/>
    <cellStyle name="tableau | cellule | normal | pourcentage | decimal 1 5 4" xfId="42088" xr:uid="{5A94ECE0-6A7A-4A2B-A364-FB4EBD35F25F}"/>
    <cellStyle name="tableau | cellule | normal | pourcentage | decimal 1 5 4 2" xfId="42089" xr:uid="{F8DA8CBF-8AD1-4AD7-B5BB-0B91EAC17637}"/>
    <cellStyle name="tableau | cellule | normal | pourcentage | decimal 1 5 5" xfId="42090" xr:uid="{1FF48C87-E13D-441B-B44B-AA24AF444870}"/>
    <cellStyle name="tableau | cellule | normal | pourcentage | decimal 1 5 6" xfId="42083" xr:uid="{F2FA2DFD-4026-440C-8B87-5CED2A76498E}"/>
    <cellStyle name="tableau | cellule | normal | pourcentage | decimal 1 6" xfId="14199" xr:uid="{4BBEB2C7-DB0C-4764-B10E-0F57D00D25FB}"/>
    <cellStyle name="tableau | cellule | normal | pourcentage | decimal 1 6 2" xfId="42092" xr:uid="{2D62C3E1-6DF9-43B0-AACC-CA9431D69FC2}"/>
    <cellStyle name="tableau | cellule | normal | pourcentage | decimal 1 6 2 2" xfId="42093" xr:uid="{7806680E-3A16-4256-A5E7-3AED2EBD2802}"/>
    <cellStyle name="tableau | cellule | normal | pourcentage | decimal 1 6 3" xfId="42094" xr:uid="{DAED751B-B61C-4A27-853E-58B705A4A727}"/>
    <cellStyle name="tableau | cellule | normal | pourcentage | decimal 1 6 3 2" xfId="42095" xr:uid="{459D3E93-50E2-481E-85AB-77D26A5DE35B}"/>
    <cellStyle name="tableau | cellule | normal | pourcentage | decimal 1 6 4" xfId="42096" xr:uid="{E332EE75-7E96-4A8E-8028-C0DFAE83A64D}"/>
    <cellStyle name="tableau | cellule | normal | pourcentage | decimal 1 6 5" xfId="42091" xr:uid="{C5D508F4-C67C-4293-A48C-653566316EE6}"/>
    <cellStyle name="tableau | cellule | normal | pourcentage | decimal 1 7" xfId="15285" xr:uid="{092C5B7D-1368-47A4-BCE4-0C71CF843DA1}"/>
    <cellStyle name="tableau | cellule | normal | pourcentage | decimal 1 7 2" xfId="42098" xr:uid="{E3F10BF6-5453-4DBA-993F-51E063379851}"/>
    <cellStyle name="tableau | cellule | normal | pourcentage | decimal 1 7 3" xfId="42097" xr:uid="{E4087C11-5D3B-4AD6-AF5C-47C260BC7AA4}"/>
    <cellStyle name="tableau | cellule | normal | pourcentage | decimal 1 8" xfId="15385" xr:uid="{FD8DCF91-6AFC-408A-BCD8-F4AD33422008}"/>
    <cellStyle name="tableau | cellule | normal | pourcentage | decimal 1 8 2" xfId="42100" xr:uid="{4C3B65CA-A59D-4AE0-B858-98404CFE2B8B}"/>
    <cellStyle name="tableau | cellule | normal | pourcentage | decimal 1 8 3" xfId="42099" xr:uid="{030C2F2C-B3F2-4336-B2A6-560FDAF08E22}"/>
    <cellStyle name="tableau | cellule | normal | pourcentage | decimal 1 9" xfId="12388" xr:uid="{C24357FE-435E-4645-9C41-E93ED49F8BEA}"/>
    <cellStyle name="tableau | cellule | normal | pourcentage | decimal 1 9 2" xfId="42102" xr:uid="{9A481B93-F552-4CE3-ABBA-077AB1CAA99A}"/>
    <cellStyle name="tableau | cellule | normal | pourcentage | decimal 1 9 3" xfId="42101" xr:uid="{0F4F412A-A40A-456D-A52F-2E60B631BCA4}"/>
    <cellStyle name="tableau | cellule | total | decimal 1" xfId="1859" xr:uid="{AECD1083-4A32-403B-AE12-6E475D05EB6D}"/>
    <cellStyle name="tableau | cellule | total | decimal 1 10" xfId="42104" xr:uid="{E26B802E-1FC1-4D54-9CCC-47F56E2CD4A7}"/>
    <cellStyle name="tableau | cellule | total | decimal 1 11" xfId="42105" xr:uid="{D6A31955-8C18-45DE-A8D4-332A813138A5}"/>
    <cellStyle name="tableau | cellule | total | decimal 1 12" xfId="42103" xr:uid="{90C0F828-969C-455C-A804-B40C9A065B0A}"/>
    <cellStyle name="tableau | cellule | total | decimal 1 2" xfId="14200" xr:uid="{44823189-684F-4488-ACCB-128E6AF2F2AE}"/>
    <cellStyle name="tableau | cellule | total | decimal 1 2 2" xfId="42107" xr:uid="{E5C71694-91D9-4729-A26B-21A6A8191705}"/>
    <cellStyle name="tableau | cellule | total | decimal 1 2 2 2" xfId="42108" xr:uid="{A674F702-3D2B-48A4-90DE-74C0FABEF6F3}"/>
    <cellStyle name="tableau | cellule | total | decimal 1 2 3" xfId="42109" xr:uid="{42BE709A-D2B1-4643-939F-F3C89EB11A69}"/>
    <cellStyle name="tableau | cellule | total | decimal 1 2 3 2" xfId="42110" xr:uid="{4554A276-A940-415A-8C15-EBCD87673635}"/>
    <cellStyle name="tableau | cellule | total | decimal 1 2 4" xfId="42111" xr:uid="{BB630ADD-FA77-479B-87A6-3B2B0F124355}"/>
    <cellStyle name="tableau | cellule | total | decimal 1 2 5" xfId="42112" xr:uid="{47FEF5A9-97DD-4A38-95A2-9715B6D194D3}"/>
    <cellStyle name="tableau | cellule | total | decimal 1 2 6" xfId="42106" xr:uid="{9ED20DA8-F3F3-46BF-B601-CC1E0A72280A}"/>
    <cellStyle name="tableau | cellule | total | decimal 1 3" xfId="14201" xr:uid="{5DF3C91A-21F3-45C4-A661-AC1A3BFA67A7}"/>
    <cellStyle name="tableau | cellule | total | decimal 1 3 2" xfId="42114" xr:uid="{D885FA02-20C9-4635-8F2B-65D1562547C5}"/>
    <cellStyle name="tableau | cellule | total | decimal 1 3 2 2" xfId="42115" xr:uid="{A720DDDB-FDD0-4F79-ADA9-85B202E8CDF7}"/>
    <cellStyle name="tableau | cellule | total | decimal 1 3 3" xfId="42116" xr:uid="{43CC097C-2841-46C4-9DA3-FC3FCDA0F723}"/>
    <cellStyle name="tableau | cellule | total | decimal 1 3 3 2" xfId="42117" xr:uid="{C6729DEE-CBE4-4265-85C7-AE0D979BECDE}"/>
    <cellStyle name="tableau | cellule | total | decimal 1 3 4" xfId="42118" xr:uid="{CF2ADF1A-D199-4023-9BDB-9854E8906DC9}"/>
    <cellStyle name="tableau | cellule | total | decimal 1 3 5" xfId="42113" xr:uid="{7AFF0B1F-93C3-47F8-87D6-C5693F336A39}"/>
    <cellStyle name="tableau | cellule | total | decimal 1 4" xfId="14202" xr:uid="{03156F94-4E76-46B6-A771-0A859D84EF27}"/>
    <cellStyle name="tableau | cellule | total | decimal 1 4 2" xfId="42120" xr:uid="{A3799F28-6EBF-455E-883A-0663F4B76427}"/>
    <cellStyle name="tableau | cellule | total | decimal 1 4 2 2" xfId="42121" xr:uid="{57A2B976-656E-4747-B904-CF7FB053779E}"/>
    <cellStyle name="tableau | cellule | total | decimal 1 4 3" xfId="42122" xr:uid="{E2A3FAA9-DB1D-4963-B833-7C6AED1EB02B}"/>
    <cellStyle name="tableau | cellule | total | decimal 1 4 3 2" xfId="42123" xr:uid="{26F0DCFB-235A-43A8-9EA6-7778C428EAE2}"/>
    <cellStyle name="tableau | cellule | total | decimal 1 4 4" xfId="42124" xr:uid="{4A5284DE-EE16-4D7B-80BA-66C473DA1BCE}"/>
    <cellStyle name="tableau | cellule | total | decimal 1 4 5" xfId="42119" xr:uid="{C32D4D58-794D-471C-A638-33C9D9D29B96}"/>
    <cellStyle name="tableau | cellule | total | decimal 1 5" xfId="14203" xr:uid="{0F8BA2F8-F719-42C9-8286-E8C79B1E7D37}"/>
    <cellStyle name="tableau | cellule | total | decimal 1 5 2" xfId="42126" xr:uid="{B8A33432-D282-40DC-A5E1-21623AC751D1}"/>
    <cellStyle name="tableau | cellule | total | decimal 1 5 2 2" xfId="42127" xr:uid="{D6CE9643-B7C8-4586-8B11-1C96E5D8AF2B}"/>
    <cellStyle name="tableau | cellule | total | decimal 1 5 3" xfId="42128" xr:uid="{61B9AE30-9EBA-4D71-9223-6E62C24A8C54}"/>
    <cellStyle name="tableau | cellule | total | decimal 1 5 3 2" xfId="42129" xr:uid="{CED57C15-79D6-4E4A-9FE9-FFDE181E63B5}"/>
    <cellStyle name="tableau | cellule | total | decimal 1 5 4" xfId="42130" xr:uid="{F8CE5F16-7AC2-4FDB-A0E9-AB6D7C6C5216}"/>
    <cellStyle name="tableau | cellule | total | decimal 1 5 4 2" xfId="42131" xr:uid="{9F5B1BC1-BAA2-4E09-BCFD-6225A8D13A50}"/>
    <cellStyle name="tableau | cellule | total | decimal 1 5 5" xfId="42132" xr:uid="{1EE999AE-344D-4A2C-835A-4691B2A4121E}"/>
    <cellStyle name="tableau | cellule | total | decimal 1 5 6" xfId="42125" xr:uid="{8F91FE13-3E36-40D3-A307-F2E8BD673418}"/>
    <cellStyle name="tableau | cellule | total | decimal 1 6" xfId="14204" xr:uid="{6A850CC6-F60D-4FE6-B2C7-4F480872A70E}"/>
    <cellStyle name="tableau | cellule | total | decimal 1 6 2" xfId="42134" xr:uid="{4A6A96E3-6D0D-462D-94FF-D6E49E386DC3}"/>
    <cellStyle name="tableau | cellule | total | decimal 1 6 2 2" xfId="42135" xr:uid="{5FB375A4-C183-4F52-B7B9-FA0DE7647523}"/>
    <cellStyle name="tableau | cellule | total | decimal 1 6 3" xfId="42136" xr:uid="{72EC7115-2052-4F22-B465-C7AA145D6614}"/>
    <cellStyle name="tableau | cellule | total | decimal 1 6 3 2" xfId="42137" xr:uid="{4068A057-61D4-4DDF-AA4A-DC473C7FE1B4}"/>
    <cellStyle name="tableau | cellule | total | decimal 1 6 4" xfId="42138" xr:uid="{CBF0CEC1-5491-4D83-A156-5B6D036E7C8C}"/>
    <cellStyle name="tableau | cellule | total | decimal 1 6 5" xfId="42133" xr:uid="{D3717DF9-7AAF-4A4D-9E7B-C61CC798608F}"/>
    <cellStyle name="tableau | cellule | total | decimal 1 7" xfId="15284" xr:uid="{2211A7AB-ECD6-4D6C-A520-8C1EF537FF37}"/>
    <cellStyle name="tableau | cellule | total | decimal 1 7 2" xfId="42140" xr:uid="{B5239619-B9D9-4FDE-8FEE-9F22E414CE05}"/>
    <cellStyle name="tableau | cellule | total | decimal 1 7 3" xfId="42139" xr:uid="{66EB6D3C-A08E-4D7B-AC22-017A47AB954B}"/>
    <cellStyle name="tableau | cellule | total | decimal 1 8" xfId="19224" xr:uid="{B040B941-086E-4BF4-AB06-0369A69506EB}"/>
    <cellStyle name="tableau | cellule | total | decimal 1 8 2" xfId="42142" xr:uid="{82CD0730-9956-4599-8E27-78D6EEEA9603}"/>
    <cellStyle name="tableau | cellule | total | decimal 1 8 3" xfId="42141" xr:uid="{EB0EAA01-079E-475F-8907-4F10D3999A58}"/>
    <cellStyle name="tableau | cellule | total | decimal 1 9" xfId="12389" xr:uid="{1D2E2997-69B6-45BC-A37A-A28623C82B69}"/>
    <cellStyle name="tableau | cellule | total | decimal 1 9 2" xfId="42144" xr:uid="{2C3E7AEB-05E3-4740-A26D-CDC743E58F82}"/>
    <cellStyle name="tableau | cellule | total | decimal 1 9 3" xfId="42143" xr:uid="{68CCF7BC-F0CB-4B50-A821-A5D6CD482D74}"/>
    <cellStyle name="tableau | coin superieur gauche" xfId="1860" xr:uid="{0DC86751-AEF2-4A31-A983-86B1D4B1ED28}"/>
    <cellStyle name="tableau | coin superieur gauche 10" xfId="42146" xr:uid="{F015E16D-86B8-45C7-85DC-C60C72CE4133}"/>
    <cellStyle name="tableau | coin superieur gauche 11" xfId="42147" xr:uid="{F6419BEF-DE7D-4819-9BB9-F5A68189BDB3}"/>
    <cellStyle name="tableau | coin superieur gauche 12" xfId="42145" xr:uid="{F88E7231-5BDB-4941-BE99-38E17ACED4B0}"/>
    <cellStyle name="tableau | coin superieur gauche 13" xfId="29709" xr:uid="{73BE2B84-C418-4D3C-8424-5E33E8DC99F6}"/>
    <cellStyle name="tableau | coin superieur gauche 14" xfId="29619" xr:uid="{0375AE08-C91E-4F77-B762-B43F6FEBAE02}"/>
    <cellStyle name="tableau | coin superieur gauche 2" xfId="2972" xr:uid="{61A8F368-FA9E-4FA4-91C0-74B62646B6E9}"/>
    <cellStyle name="tableau | coin superieur gauche 2 2" xfId="14205" xr:uid="{DD01DE21-BC3A-4EDB-BE48-BD12EBC4E6FD}"/>
    <cellStyle name="tableau | coin superieur gauche 2 2 2" xfId="42150" xr:uid="{3343AD06-CD01-4B12-9062-6990CF11AE3A}"/>
    <cellStyle name="tableau | coin superieur gauche 2 2 3" xfId="42149" xr:uid="{DD8FBD00-0316-4A63-B7D1-48559312955C}"/>
    <cellStyle name="tableau | coin superieur gauche 2 3" xfId="42151" xr:uid="{A5649AAB-55FD-43A0-9E44-630A742C745A}"/>
    <cellStyle name="tableau | coin superieur gauche 2 3 2" xfId="42152" xr:uid="{FC89F219-595C-4A56-ADFB-069D9B603260}"/>
    <cellStyle name="tableau | coin superieur gauche 2 4" xfId="42153" xr:uid="{45F52FC0-9407-405D-AA62-449FACFD4D84}"/>
    <cellStyle name="tableau | coin superieur gauche 2 5" xfId="42154" xr:uid="{12FD9729-9D2B-460E-BAB1-075CCC41F9DB}"/>
    <cellStyle name="tableau | coin superieur gauche 2 6" xfId="42148" xr:uid="{A825347D-EAD5-458F-B9C2-7C860D65F405}"/>
    <cellStyle name="tableau | coin superieur gauche 3" xfId="14206" xr:uid="{662D047F-EF2B-4E23-8BCD-A06AE4443572}"/>
    <cellStyle name="tableau | coin superieur gauche 3 2" xfId="42156" xr:uid="{CD4258A8-C9F0-4E31-A8A1-58F18277108B}"/>
    <cellStyle name="tableau | coin superieur gauche 3 2 2" xfId="42157" xr:uid="{60171D98-171C-4BE9-AB45-989ABE87151D}"/>
    <cellStyle name="tableau | coin superieur gauche 3 3" xfId="42158" xr:uid="{1DC0C51F-4332-4DD1-AC77-4CCE9820C558}"/>
    <cellStyle name="tableau | coin superieur gauche 3 3 2" xfId="42159" xr:uid="{6A07C400-1A4C-4D5C-8F84-CBFDBAF3D244}"/>
    <cellStyle name="tableau | coin superieur gauche 3 4" xfId="42160" xr:uid="{C2FD03BD-D69C-41F7-B490-34874B0B6B7B}"/>
    <cellStyle name="tableau | coin superieur gauche 3 5" xfId="42155" xr:uid="{73B75B7C-0B87-4DC6-90C3-1A4651AFAECD}"/>
    <cellStyle name="tableau | coin superieur gauche 4" xfId="14207" xr:uid="{B55FB891-96C8-4129-8754-1573D8A4FD55}"/>
    <cellStyle name="tableau | coin superieur gauche 4 2" xfId="42162" xr:uid="{631CF118-3285-48CB-B4B6-E895819A48E5}"/>
    <cellStyle name="tableau | coin superieur gauche 4 2 2" xfId="42163" xr:uid="{153931AB-EA05-4D73-AE85-9C3D3B8F02B4}"/>
    <cellStyle name="tableau | coin superieur gauche 4 3" xfId="42164" xr:uid="{E24D2FAC-26E3-4CF1-9795-A87189AA86BE}"/>
    <cellStyle name="tableau | coin superieur gauche 4 3 2" xfId="42165" xr:uid="{DD415661-22F7-4683-9461-13A29B5041C9}"/>
    <cellStyle name="tableau | coin superieur gauche 4 4" xfId="42166" xr:uid="{09D9F64D-6A0E-42DB-88B2-EE8FDAFABB5F}"/>
    <cellStyle name="tableau | coin superieur gauche 4 5" xfId="42161" xr:uid="{35F79B1E-9D5C-4BD5-8455-57606207CC33}"/>
    <cellStyle name="tableau | coin superieur gauche 5" xfId="14208" xr:uid="{B9F12A2D-60D0-4C15-BE92-3CA1A87D8BBE}"/>
    <cellStyle name="tableau | coin superieur gauche 5 2" xfId="42168" xr:uid="{421D15E8-FD3C-47DE-A2ED-5ED2AACD4CFD}"/>
    <cellStyle name="tableau | coin superieur gauche 5 2 2" xfId="42169" xr:uid="{549B2AFD-022C-46C4-AE88-CFF23C47EFEA}"/>
    <cellStyle name="tableau | coin superieur gauche 5 3" xfId="42170" xr:uid="{F3C1FAEE-B431-4496-AD14-BD4A19855052}"/>
    <cellStyle name="tableau | coin superieur gauche 5 3 2" xfId="42171" xr:uid="{07C88F05-4631-4C9A-9A1F-390484F2A94F}"/>
    <cellStyle name="tableau | coin superieur gauche 5 4" xfId="42172" xr:uid="{156642E6-CA09-4FB4-BD8E-C9C7D817135F}"/>
    <cellStyle name="tableau | coin superieur gauche 5 4 2" xfId="42173" xr:uid="{83784193-B1ED-45FB-BB2C-D04B063C675F}"/>
    <cellStyle name="tableau | coin superieur gauche 5 5" xfId="42174" xr:uid="{848AE316-60C4-4522-A0C1-BD66F908A1CE}"/>
    <cellStyle name="tableau | coin superieur gauche 5 6" xfId="42167" xr:uid="{1DB34D91-C34B-403A-80DA-8BED38BD0ADD}"/>
    <cellStyle name="tableau | coin superieur gauche 6" xfId="14209" xr:uid="{559FBC0A-2B26-4995-B7DC-F71CC07BDF6B}"/>
    <cellStyle name="tableau | coin superieur gauche 6 2" xfId="42176" xr:uid="{17E1190E-D5CA-4A8F-9FDF-F7C659FA563F}"/>
    <cellStyle name="tableau | coin superieur gauche 6 2 2" xfId="42177" xr:uid="{F618E002-BE59-4F1A-99EB-1582A395C6A5}"/>
    <cellStyle name="tableau | coin superieur gauche 6 3" xfId="42178" xr:uid="{A8BA2ACA-31A0-4E59-A7A6-93A54E385BCE}"/>
    <cellStyle name="tableau | coin superieur gauche 6 3 2" xfId="42179" xr:uid="{C5AD92B1-DFEC-41AA-A076-74E1D8D53E14}"/>
    <cellStyle name="tableau | coin superieur gauche 6 4" xfId="42180" xr:uid="{4DAC31F7-EE44-4456-BDB2-34722367C539}"/>
    <cellStyle name="tableau | coin superieur gauche 6 5" xfId="42175" xr:uid="{905525DC-6926-4C9E-8109-EF825B81A26D}"/>
    <cellStyle name="tableau | coin superieur gauche 7" xfId="15283" xr:uid="{8A7E1165-5CA4-44B5-9B56-7960E4623BE4}"/>
    <cellStyle name="tableau | coin superieur gauche 7 2" xfId="42182" xr:uid="{BDE32126-6AD7-4448-851F-DCC4EB8463EB}"/>
    <cellStyle name="tableau | coin superieur gauche 7 3" xfId="42181" xr:uid="{2015CEA6-214C-4DF7-9F03-C561E8C25B61}"/>
    <cellStyle name="tableau | coin superieur gauche 8" xfId="15337" xr:uid="{0E9E293C-4DD6-48D2-88E0-1B2CD794B73B}"/>
    <cellStyle name="tableau | coin superieur gauche 8 2" xfId="42184" xr:uid="{227B39EA-874C-44F4-9A9C-78CDE41CDAE1}"/>
    <cellStyle name="tableau | coin superieur gauche 8 3" xfId="42183" xr:uid="{01437D55-0179-4C89-BF9E-5FFE4E92FBE3}"/>
    <cellStyle name="tableau | coin superieur gauche 9" xfId="12390" xr:uid="{AF1BE27F-D3C0-4856-A51E-183F0B591705}"/>
    <cellStyle name="tableau | coin superieur gauche 9 2" xfId="42186" xr:uid="{99797BB0-5624-4C44-AE95-A4591207B42E}"/>
    <cellStyle name="tableau | coin superieur gauche 9 3" xfId="42185" xr:uid="{DCEB817D-3DFD-4C41-9498-8AD46642613C}"/>
    <cellStyle name="tableau | entete-colonne | series" xfId="1861" xr:uid="{23626A6B-E607-492B-BDBF-0F6D1D20A688}"/>
    <cellStyle name="tableau | entete-colonne | series 10" xfId="42188" xr:uid="{8DB02827-1272-4B1D-898D-01C0CC6349FA}"/>
    <cellStyle name="tableau | entete-colonne | series 11" xfId="42189" xr:uid="{CD95C267-C905-4C0E-BB42-AEECC82F0E88}"/>
    <cellStyle name="tableau | entete-colonne | series 12" xfId="42187" xr:uid="{AD7BA7C3-EED0-485B-AC65-EAA2304360B9}"/>
    <cellStyle name="tableau | entete-colonne | series 13" xfId="29710" xr:uid="{2589399C-2CF3-4D3E-B0F9-E34B469CA22D}"/>
    <cellStyle name="tableau | entete-colonne | series 14" xfId="29620" xr:uid="{0FF4EBB8-5402-49BC-BE25-FDC7BD70CFC1}"/>
    <cellStyle name="tableau | entete-colonne | series 2" xfId="2973" xr:uid="{D6FCDAD8-3517-4AB3-A7EA-75F03D82406A}"/>
    <cellStyle name="tableau | entete-colonne | series 2 2" xfId="14210" xr:uid="{CFF8CED9-1EDE-4D2D-96C8-755AEBE43E2F}"/>
    <cellStyle name="tableau | entete-colonne | series 2 2 2" xfId="42192" xr:uid="{3475BF78-C5BB-4280-81E0-AD1FF731E5E6}"/>
    <cellStyle name="tableau | entete-colonne | series 2 2 3" xfId="42191" xr:uid="{3D53A371-E309-45F2-94F6-3B8F81F87AE9}"/>
    <cellStyle name="tableau | entete-colonne | series 2 3" xfId="42193" xr:uid="{2CCB5A08-DC5D-4BA2-8F9A-0B952D3FA2EC}"/>
    <cellStyle name="tableau | entete-colonne | series 2 3 2" xfId="42194" xr:uid="{FD611FDF-D38D-4A54-BDDC-EA68AE2AA38F}"/>
    <cellStyle name="tableau | entete-colonne | series 2 4" xfId="42195" xr:uid="{B2E789D3-7E13-41F4-A321-3D9AE18A3DC5}"/>
    <cellStyle name="tableau | entete-colonne | series 2 5" xfId="42196" xr:uid="{D24D0C5E-F35B-46B2-81F1-F8381836A0B0}"/>
    <cellStyle name="tableau | entete-colonne | series 2 6" xfId="42190" xr:uid="{2B6FEFAA-1628-4175-B9E1-08B4E1973F02}"/>
    <cellStyle name="tableau | entete-colonne | series 3" xfId="14211" xr:uid="{A2A75B1D-ED18-41CD-B238-A56B510339F2}"/>
    <cellStyle name="tableau | entete-colonne | series 3 2" xfId="42198" xr:uid="{58780E0D-AD0D-4A4F-9AC2-DAEB9328196A}"/>
    <cellStyle name="tableau | entete-colonne | series 3 2 2" xfId="42199" xr:uid="{C01CF023-53D6-4ACE-AFFF-0681199E5F84}"/>
    <cellStyle name="tableau | entete-colonne | series 3 3" xfId="42200" xr:uid="{2CEB44F0-AA57-4643-A619-60A7A8372602}"/>
    <cellStyle name="tableau | entete-colonne | series 3 3 2" xfId="42201" xr:uid="{B1E91E4A-B66C-41C6-8366-A81585B81A7E}"/>
    <cellStyle name="tableau | entete-colonne | series 3 4" xfId="42202" xr:uid="{91776352-31D6-48C5-A466-8DC37FAF9AA1}"/>
    <cellStyle name="tableau | entete-colonne | series 3 5" xfId="42197" xr:uid="{CC1104CC-5DC0-4C6F-ADF6-40F0FC968EE1}"/>
    <cellStyle name="tableau | entete-colonne | series 4" xfId="14212" xr:uid="{2129FCDE-D745-45EF-926E-BB19A3A9860D}"/>
    <cellStyle name="tableau | entete-colonne | series 4 2" xfId="42204" xr:uid="{FCF47E61-2EF2-435E-9CD5-11968C1EE06D}"/>
    <cellStyle name="tableau | entete-colonne | series 4 2 2" xfId="42205" xr:uid="{43E449C0-87E5-4E60-AEFE-DF7C7B62D10E}"/>
    <cellStyle name="tableau | entete-colonne | series 4 3" xfId="42206" xr:uid="{CCB20576-46AE-4EED-9E5C-C127600E1EEF}"/>
    <cellStyle name="tableau | entete-colonne | series 4 3 2" xfId="42207" xr:uid="{7B135B2D-5C6C-4521-B682-E1FFECBE4D19}"/>
    <cellStyle name="tableau | entete-colonne | series 4 4" xfId="42208" xr:uid="{75516C63-8E17-4D1F-990D-2AB83DCAF19D}"/>
    <cellStyle name="tableau | entete-colonne | series 4 5" xfId="42203" xr:uid="{173C670C-CB19-45C8-A604-B7DE449329E6}"/>
    <cellStyle name="tableau | entete-colonne | series 5" xfId="14213" xr:uid="{F2EB92D2-D0E2-4FD2-A4A4-87845D0F09EF}"/>
    <cellStyle name="tableau | entete-colonne | series 5 2" xfId="42210" xr:uid="{D437071E-CCD7-41EB-B392-DA1D5D3A5239}"/>
    <cellStyle name="tableau | entete-colonne | series 5 2 2" xfId="42211" xr:uid="{3A1CF7E0-55A8-4FA2-B59C-2B84F9E6410D}"/>
    <cellStyle name="tableau | entete-colonne | series 5 3" xfId="42212" xr:uid="{C0C81255-BAEB-424D-BA6F-7BD6BBEA67CE}"/>
    <cellStyle name="tableau | entete-colonne | series 5 3 2" xfId="42213" xr:uid="{9546338D-8BD1-4A17-ABC3-DCA3B507666A}"/>
    <cellStyle name="tableau | entete-colonne | series 5 4" xfId="42214" xr:uid="{25CF0068-16EA-49C4-86F8-DF75CF8CC3DC}"/>
    <cellStyle name="tableau | entete-colonne | series 5 4 2" xfId="42215" xr:uid="{D1F57A39-0A60-4AC5-9A3A-0A7442E41672}"/>
    <cellStyle name="tableau | entete-colonne | series 5 5" xfId="42216" xr:uid="{93C521AB-0AF4-4680-AA05-B1DD312F933E}"/>
    <cellStyle name="tableau | entete-colonne | series 5 6" xfId="42209" xr:uid="{DFC2ACC1-FD85-446E-B661-B40B10272027}"/>
    <cellStyle name="tableau | entete-colonne | series 6" xfId="14214" xr:uid="{3521DA6E-7E02-41AB-8019-E428BCB99F15}"/>
    <cellStyle name="tableau | entete-colonne | series 6 2" xfId="42218" xr:uid="{021559CC-9FD9-4877-A765-46D0C739199C}"/>
    <cellStyle name="tableau | entete-colonne | series 6 2 2" xfId="42219" xr:uid="{CB3CCBF7-B637-4D7A-9C46-1B6461998011}"/>
    <cellStyle name="tableau | entete-colonne | series 6 3" xfId="42220" xr:uid="{3FA7859B-358D-4546-9BCC-56B12CB899F4}"/>
    <cellStyle name="tableau | entete-colonne | series 6 3 2" xfId="42221" xr:uid="{21DF70E1-55D2-47EE-A277-049050AB9DA0}"/>
    <cellStyle name="tableau | entete-colonne | series 6 4" xfId="42222" xr:uid="{6F283454-077C-467D-915F-A349667C7F21}"/>
    <cellStyle name="tableau | entete-colonne | series 6 5" xfId="42217" xr:uid="{E1D2B7A4-2731-4F2A-81AB-117C50A84C8E}"/>
    <cellStyle name="tableau | entete-colonne | series 7" xfId="15282" xr:uid="{FB5DFBDA-53FB-40EB-A65E-CC5288BF659E}"/>
    <cellStyle name="tableau | entete-colonne | series 7 2" xfId="42224" xr:uid="{520D1F03-6DC4-40E7-BD5E-C975EE368211}"/>
    <cellStyle name="tableau | entete-colonne | series 7 3" xfId="42223" xr:uid="{36722539-4DDC-44A3-B45E-C460D4AB5368}"/>
    <cellStyle name="tableau | entete-colonne | series 8" xfId="19475" xr:uid="{97B11871-8030-4C91-8354-F80B52195E51}"/>
    <cellStyle name="tableau | entete-colonne | series 8 2" xfId="42226" xr:uid="{1C97EBD4-3653-4EA2-A5E7-5C2D75717A9A}"/>
    <cellStyle name="tableau | entete-colonne | series 8 3" xfId="42225" xr:uid="{F2DF9159-1F87-4571-97FC-33CFC461FFBE}"/>
    <cellStyle name="tableau | entete-colonne | series 9" xfId="12391" xr:uid="{D859DE08-430F-4655-94A7-B15B62AC8242}"/>
    <cellStyle name="tableau | entete-colonne | series 9 2" xfId="42228" xr:uid="{70729AFA-EC55-405C-8E9A-E2E0F6E727D1}"/>
    <cellStyle name="tableau | entete-colonne | series 9 3" xfId="42227" xr:uid="{07EA20C0-B219-4A73-9AED-E5506AB7F876}"/>
    <cellStyle name="tableau | entete-ligne | normal" xfId="1862" xr:uid="{1238A699-A1B0-4326-8C5B-53BD89F89094}"/>
    <cellStyle name="tableau | entete-ligne | normal 10" xfId="42230" xr:uid="{8090F162-9260-4CC3-92BD-731D004ABE20}"/>
    <cellStyle name="tableau | entete-ligne | normal 11" xfId="42231" xr:uid="{781C8031-2AA0-4D79-9D0F-8BF3F7CF36A8}"/>
    <cellStyle name="tableau | entete-ligne | normal 12" xfId="42229" xr:uid="{9B69AD76-AB6E-4BD8-9214-634D240CD850}"/>
    <cellStyle name="tableau | entete-ligne | normal 13" xfId="29711" xr:uid="{5C0AB788-2555-4B79-A875-6C7681FFB4F3}"/>
    <cellStyle name="tableau | entete-ligne | normal 14" xfId="29621" xr:uid="{A889515B-7E47-4415-8762-532ABFEAD2E1}"/>
    <cellStyle name="tableau | entete-ligne | normal 2" xfId="2974" xr:uid="{ABD2697D-C4AF-40D7-9505-922CA38A0833}"/>
    <cellStyle name="tableau | entete-ligne | normal 2 2" xfId="14215" xr:uid="{53AAC4B7-BFD6-4BC7-A9C9-C3D00554A458}"/>
    <cellStyle name="tableau | entete-ligne | normal 2 2 2" xfId="42234" xr:uid="{778EC461-D65D-4873-BA4C-407C85E0D490}"/>
    <cellStyle name="tableau | entete-ligne | normal 2 2 3" xfId="42233" xr:uid="{A93B00E3-1A90-4D21-8CC2-46EB1E52BDC0}"/>
    <cellStyle name="tableau | entete-ligne | normal 2 3" xfId="42235" xr:uid="{87156D66-A73E-471D-8DCD-3FBE121D6753}"/>
    <cellStyle name="tableau | entete-ligne | normal 2 3 2" xfId="42236" xr:uid="{6694A04D-27EB-47D9-AD41-383942551DA7}"/>
    <cellStyle name="tableau | entete-ligne | normal 2 4" xfId="42237" xr:uid="{E70A0343-2C57-484F-8955-DA2AB591A77E}"/>
    <cellStyle name="tableau | entete-ligne | normal 2 5" xfId="42238" xr:uid="{62D6E781-756C-4126-84EE-C7DF85CC7CE3}"/>
    <cellStyle name="tableau | entete-ligne | normal 2 6" xfId="42232" xr:uid="{8A2A0951-8938-4241-899E-561426F8978D}"/>
    <cellStyle name="tableau | entete-ligne | normal 3" xfId="14216" xr:uid="{EE662832-EE36-4DFB-AE26-AE9DD45D7C3F}"/>
    <cellStyle name="tableau | entete-ligne | normal 3 2" xfId="42240" xr:uid="{0475A827-1907-4FCC-A196-394A73DDDA03}"/>
    <cellStyle name="tableau | entete-ligne | normal 3 2 2" xfId="42241" xr:uid="{2B086025-0354-49F7-A2AD-8DF1B9EEAC06}"/>
    <cellStyle name="tableau | entete-ligne | normal 3 3" xfId="42242" xr:uid="{67B996FD-6CC3-4164-8FF6-812AA6023E52}"/>
    <cellStyle name="tableau | entete-ligne | normal 3 3 2" xfId="42243" xr:uid="{77A0B965-B814-4058-A477-F4C47BC4B787}"/>
    <cellStyle name="tableau | entete-ligne | normal 3 4" xfId="42244" xr:uid="{3CBE4F8C-FA89-4B93-86B1-A70426FD82EB}"/>
    <cellStyle name="tableau | entete-ligne | normal 3 5" xfId="42239" xr:uid="{4EE2DCE9-C151-41CC-B431-56B5CFA052DF}"/>
    <cellStyle name="tableau | entete-ligne | normal 4" xfId="14217" xr:uid="{D8A399BC-B610-4402-A244-0896494825A5}"/>
    <cellStyle name="tableau | entete-ligne | normal 4 2" xfId="42246" xr:uid="{19756982-D759-4417-B7E2-D9BB22A36F59}"/>
    <cellStyle name="tableau | entete-ligne | normal 4 2 2" xfId="42247" xr:uid="{03673C1E-C7AF-4D65-B7F3-765702EC5271}"/>
    <cellStyle name="tableau | entete-ligne | normal 4 3" xfId="42248" xr:uid="{D5954682-3E86-4265-A42F-7EFE25E88F4B}"/>
    <cellStyle name="tableau | entete-ligne | normal 4 3 2" xfId="42249" xr:uid="{0C071D1F-738C-4AAF-B132-93F830C9DEE3}"/>
    <cellStyle name="tableau | entete-ligne | normal 4 4" xfId="42250" xr:uid="{3D9BB20E-D266-49BF-9061-1A31407B20F2}"/>
    <cellStyle name="tableau | entete-ligne | normal 4 5" xfId="42245" xr:uid="{42B043FE-6758-46F1-9DA0-C435B1B58F72}"/>
    <cellStyle name="tableau | entete-ligne | normal 5" xfId="14218" xr:uid="{09AB1E4D-CB08-462B-A17A-C8E9C48601C0}"/>
    <cellStyle name="tableau | entete-ligne | normal 5 2" xfId="42252" xr:uid="{C68AE9AD-5765-445B-AEC8-AFD645A7E66D}"/>
    <cellStyle name="tableau | entete-ligne | normal 5 2 2" xfId="42253" xr:uid="{1EE5652E-FC38-45F7-A8AC-FA0AFB537105}"/>
    <cellStyle name="tableau | entete-ligne | normal 5 3" xfId="42254" xr:uid="{D2B9D280-48B6-4471-9D91-1CDF90664068}"/>
    <cellStyle name="tableau | entete-ligne | normal 5 3 2" xfId="42255" xr:uid="{35A78FA8-B353-446F-B9F9-C20B4B1B6B9B}"/>
    <cellStyle name="tableau | entete-ligne | normal 5 4" xfId="42256" xr:uid="{0BC25CB7-3115-448B-B16D-D47005050003}"/>
    <cellStyle name="tableau | entete-ligne | normal 5 4 2" xfId="42257" xr:uid="{954F91CB-E0A9-4B19-80DB-CE8E15934234}"/>
    <cellStyle name="tableau | entete-ligne | normal 5 5" xfId="42258" xr:uid="{44466DFD-D0A5-42F4-9E47-F5E7A4A410C5}"/>
    <cellStyle name="tableau | entete-ligne | normal 5 6" xfId="42251" xr:uid="{877CD826-AE24-49D0-A83E-0EE88AE2CD78}"/>
    <cellStyle name="tableau | entete-ligne | normal 6" xfId="14219" xr:uid="{80678E6A-D4F4-463A-9452-C28B010C8162}"/>
    <cellStyle name="tableau | entete-ligne | normal 6 2" xfId="42260" xr:uid="{DE53566A-9C32-49AE-81F4-39EDF6ED2BE1}"/>
    <cellStyle name="tableau | entete-ligne | normal 6 2 2" xfId="42261" xr:uid="{E95298CC-3841-41C7-A840-DF8E3841AC9D}"/>
    <cellStyle name="tableau | entete-ligne | normal 6 3" xfId="42262" xr:uid="{C608F98E-CF2B-453C-840D-BFA86F59C98C}"/>
    <cellStyle name="tableau | entete-ligne | normal 6 3 2" xfId="42263" xr:uid="{2A939479-B33F-4645-913B-9816606768E3}"/>
    <cellStyle name="tableau | entete-ligne | normal 6 4" xfId="42264" xr:uid="{E13EEA0E-0D20-4B78-B220-57CA4562C6FF}"/>
    <cellStyle name="tableau | entete-ligne | normal 6 5" xfId="42259" xr:uid="{9BC082EE-414A-41EB-9F8E-1E6FCA6939EA}"/>
    <cellStyle name="tableau | entete-ligne | normal 7" xfId="15281" xr:uid="{F1F892D5-4E54-4037-BB2A-B3D4EAD609A8}"/>
    <cellStyle name="tableau | entete-ligne | normal 7 2" xfId="42266" xr:uid="{A7726CE2-859A-4BFE-90D7-3845737E3817}"/>
    <cellStyle name="tableau | entete-ligne | normal 7 3" xfId="42265" xr:uid="{AE1EE870-D430-429E-BC30-F244F67C3A23}"/>
    <cellStyle name="tableau | entete-ligne | normal 8" xfId="19536" xr:uid="{ED83F59D-FE3D-4546-8EE0-1C902E9DBFF9}"/>
    <cellStyle name="tableau | entete-ligne | normal 8 2" xfId="42268" xr:uid="{7418F39A-A97D-42A5-B9E0-B231CE9A5958}"/>
    <cellStyle name="tableau | entete-ligne | normal 8 3" xfId="42267" xr:uid="{D9EDACF5-172A-46A2-9BF8-14F77B19DC6F}"/>
    <cellStyle name="tableau | entete-ligne | normal 9" xfId="12392" xr:uid="{CA6D3537-5B10-4A23-B432-ACE9D8D9695F}"/>
    <cellStyle name="tableau | entete-ligne | normal 9 2" xfId="42270" xr:uid="{C6393CA4-4E5F-4FF6-B164-83C98A34BA5C}"/>
    <cellStyle name="tableau | entete-ligne | normal 9 3" xfId="42269" xr:uid="{EA42A83E-49EE-4C60-ADD5-34E2CF9CC0FA}"/>
    <cellStyle name="tableau | entete-ligne | total" xfId="1863" xr:uid="{B1B0B61A-F5DF-4847-B301-2C9B64F1E860}"/>
    <cellStyle name="tableau | entete-ligne | total 10" xfId="42272" xr:uid="{092476AB-1A70-4051-BF57-0FF383FA0FEB}"/>
    <cellStyle name="tableau | entete-ligne | total 11" xfId="42273" xr:uid="{D570D95C-8801-4285-B4AB-BDB8DFDCD6A9}"/>
    <cellStyle name="tableau | entete-ligne | total 12" xfId="42271" xr:uid="{9964733B-AEE7-4082-8A2E-08A5B1C01252}"/>
    <cellStyle name="tableau | entete-ligne | total 13" xfId="29622" xr:uid="{D03B308D-9B71-4E70-9F0E-610532875765}"/>
    <cellStyle name="tableau | entete-ligne | total 2" xfId="14220" xr:uid="{7A746C07-F2DC-42A2-B632-36D8CF1E604D}"/>
    <cellStyle name="tableau | entete-ligne | total 2 2" xfId="42275" xr:uid="{B47CAF72-3925-46D8-A035-E924A572C8EB}"/>
    <cellStyle name="tableau | entete-ligne | total 2 2 2" xfId="42276" xr:uid="{7335BC4B-FD73-4D41-867D-98DF16869361}"/>
    <cellStyle name="tableau | entete-ligne | total 2 3" xfId="42277" xr:uid="{980A38BE-1AC7-4730-9615-F74E6C39DDFC}"/>
    <cellStyle name="tableau | entete-ligne | total 2 3 2" xfId="42278" xr:uid="{062A1369-A16F-43BB-9019-5BB0724106D6}"/>
    <cellStyle name="tableau | entete-ligne | total 2 4" xfId="42279" xr:uid="{9E6ED405-7747-4A63-826C-68122AE68039}"/>
    <cellStyle name="tableau | entete-ligne | total 2 5" xfId="42280" xr:uid="{B3F6954F-111A-4192-AAE2-44DB20049E6D}"/>
    <cellStyle name="tableau | entete-ligne | total 2 6" xfId="42274" xr:uid="{6853D18C-106D-47C1-8E3D-21C85C0A2751}"/>
    <cellStyle name="tableau | entete-ligne | total 3" xfId="14221" xr:uid="{8B066FFD-6A5E-4C12-AE00-46ACF48ED0AF}"/>
    <cellStyle name="tableau | entete-ligne | total 3 2" xfId="42282" xr:uid="{78328B0B-A848-4D7C-B2E8-4C629BEF27AA}"/>
    <cellStyle name="tableau | entete-ligne | total 3 2 2" xfId="42283" xr:uid="{580397E1-9BAB-4755-B7B7-AF81855AF0E1}"/>
    <cellStyle name="tableau | entete-ligne | total 3 3" xfId="42284" xr:uid="{A946B0B7-B6C9-48FC-8C2F-F0C2AEE2C4EE}"/>
    <cellStyle name="tableau | entete-ligne | total 3 3 2" xfId="42285" xr:uid="{5FDFEFB3-26BC-489C-9245-79E035B3D7D7}"/>
    <cellStyle name="tableau | entete-ligne | total 3 4" xfId="42286" xr:uid="{93825222-3747-44CC-A2F1-69AB906684E8}"/>
    <cellStyle name="tableau | entete-ligne | total 3 5" xfId="42281" xr:uid="{D9BACCC5-9978-463C-BCEB-E80B19BEE803}"/>
    <cellStyle name="tableau | entete-ligne | total 4" xfId="14222" xr:uid="{512E5F5D-7ABE-4431-8766-BD0F1C7EF3F3}"/>
    <cellStyle name="tableau | entete-ligne | total 4 2" xfId="42288" xr:uid="{8E4C5FD2-D582-4291-B0D6-EA51D12A4A13}"/>
    <cellStyle name="tableau | entete-ligne | total 4 2 2" xfId="42289" xr:uid="{357E1470-4C3B-43A1-926C-64522C5CDF65}"/>
    <cellStyle name="tableau | entete-ligne | total 4 3" xfId="42290" xr:uid="{1350FE41-34B0-42EC-AFC1-916542911998}"/>
    <cellStyle name="tableau | entete-ligne | total 4 3 2" xfId="42291" xr:uid="{CCE8A81D-045B-4206-99A9-348EFFE1BDE7}"/>
    <cellStyle name="tableau | entete-ligne | total 4 4" xfId="42292" xr:uid="{B1FCA420-0A7A-4D49-B308-289683560C43}"/>
    <cellStyle name="tableau | entete-ligne | total 4 5" xfId="42287" xr:uid="{8CF3282B-FE6D-42CE-BAFA-6AB417081E7A}"/>
    <cellStyle name="tableau | entete-ligne | total 5" xfId="14223" xr:uid="{0A3C7D7D-5802-4A60-9B38-9D49DB1680DC}"/>
    <cellStyle name="tableau | entete-ligne | total 5 2" xfId="42294" xr:uid="{89768F06-2323-49FD-9766-03F35160276F}"/>
    <cellStyle name="tableau | entete-ligne | total 5 2 2" xfId="42295" xr:uid="{0329D7B1-E748-4C4E-9199-02F981D99A60}"/>
    <cellStyle name="tableau | entete-ligne | total 5 3" xfId="42296" xr:uid="{2D315CC7-1AC6-42A3-BE34-83B5B5D09E06}"/>
    <cellStyle name="tableau | entete-ligne | total 5 3 2" xfId="42297" xr:uid="{710CA905-F54F-41B1-B669-B53CF7F49183}"/>
    <cellStyle name="tableau | entete-ligne | total 5 4" xfId="42298" xr:uid="{94BF54C4-A7A2-4F5E-BB9D-E6862EBA5E07}"/>
    <cellStyle name="tableau | entete-ligne | total 5 4 2" xfId="42299" xr:uid="{4980BEE2-DBC1-457E-8FD2-5E222DEA720C}"/>
    <cellStyle name="tableau | entete-ligne | total 5 5" xfId="42300" xr:uid="{3F272F43-4998-47B3-8A3E-C335088F15EE}"/>
    <cellStyle name="tableau | entete-ligne | total 5 6" xfId="42293" xr:uid="{D727E3FB-B20C-4938-9F85-B906DF097C42}"/>
    <cellStyle name="tableau | entete-ligne | total 6" xfId="14224" xr:uid="{47BBC004-EB68-4369-A5F2-608D1ABE91C2}"/>
    <cellStyle name="tableau | entete-ligne | total 6 2" xfId="42302" xr:uid="{E8207C00-CEB4-4D2A-9E2E-92CB78B7894F}"/>
    <cellStyle name="tableau | entete-ligne | total 6 2 2" xfId="42303" xr:uid="{0248EEC2-D425-4E1D-9597-25D648413D51}"/>
    <cellStyle name="tableau | entete-ligne | total 6 3" xfId="42304" xr:uid="{4C5B81DA-83F6-4C63-9964-2926E63BE4BD}"/>
    <cellStyle name="tableau | entete-ligne | total 6 3 2" xfId="42305" xr:uid="{F6A73C9F-E857-48C7-98C2-207143EAA236}"/>
    <cellStyle name="tableau | entete-ligne | total 6 4" xfId="42306" xr:uid="{BC886DDA-96E7-4225-9B41-02684DF4A4E4}"/>
    <cellStyle name="tableau | entete-ligne | total 6 5" xfId="42301" xr:uid="{0690DE39-4424-48BF-AA73-AB7BFCFB6A13}"/>
    <cellStyle name="tableau | entete-ligne | total 7" xfId="15280" xr:uid="{7EEE8494-8021-4D9E-A5E2-AF17D4B56C7E}"/>
    <cellStyle name="tableau | entete-ligne | total 7 2" xfId="42308" xr:uid="{128A4C47-6545-4097-86F4-34EA5A11A543}"/>
    <cellStyle name="tableau | entete-ligne | total 7 3" xfId="42307" xr:uid="{FB4BFD0F-AB47-480A-AD2F-A3D141312437}"/>
    <cellStyle name="tableau | entete-ligne | total 8" xfId="15725" xr:uid="{02059A3B-2C1E-4FB0-AF07-7623F408B253}"/>
    <cellStyle name="tableau | entete-ligne | total 8 2" xfId="42310" xr:uid="{7D29142D-29A0-4E2A-8CEC-AD91B89298E2}"/>
    <cellStyle name="tableau | entete-ligne | total 8 3" xfId="42309" xr:uid="{433DF76A-13DE-4F68-B97A-35F9F2B0F64E}"/>
    <cellStyle name="tableau | entete-ligne | total 9" xfId="12393" xr:uid="{51A40EBA-B279-4D3C-8AFB-C2D9D154A6B1}"/>
    <cellStyle name="tableau | entete-ligne | total 9 2" xfId="42312" xr:uid="{A4BEA6EC-FF54-4D4A-AD11-936791BDF8BE}"/>
    <cellStyle name="tableau | entete-ligne | total 9 3" xfId="42311" xr:uid="{2249D7C7-7F50-4165-AFF8-5FB67F2EA00A}"/>
    <cellStyle name="tableau | ligne-titre | niveau1" xfId="1864" xr:uid="{50D0EBAD-FD81-449B-ABB7-B0D275EFF32E}"/>
    <cellStyle name="tableau | ligne-titre | niveau1 10" xfId="42314" xr:uid="{1BE6D5CD-8551-48B5-8E97-056F0E427A20}"/>
    <cellStyle name="tableau | ligne-titre | niveau1 11" xfId="42315" xr:uid="{F00AF5E3-1045-4B0A-9BE5-EC36F26A5B2D}"/>
    <cellStyle name="tableau | ligne-titre | niveau1 12" xfId="42313" xr:uid="{F4052311-B8FC-43DF-AFF9-E4019B4B4F76}"/>
    <cellStyle name="tableau | ligne-titre | niveau1 13" xfId="29712" xr:uid="{31D685F3-4422-42B2-A6F7-ACF1967B3782}"/>
    <cellStyle name="tableau | ligne-titre | niveau1 14" xfId="29623" xr:uid="{E4A0EB7D-625E-43BF-B70B-5E94AF39EC44}"/>
    <cellStyle name="tableau | ligne-titre | niveau1 2" xfId="2975" xr:uid="{00650CAE-1D6E-4C3C-8AE4-6F8D54841C77}"/>
    <cellStyle name="tableau | ligne-titre | niveau1 2 2" xfId="14225" xr:uid="{76ABF8BC-032C-4235-B8D8-E3B41942E589}"/>
    <cellStyle name="tableau | ligne-titre | niveau1 2 2 2" xfId="42318" xr:uid="{6E676A1E-AF96-4846-940E-660BFEFBD1A0}"/>
    <cellStyle name="tableau | ligne-titre | niveau1 2 2 3" xfId="42317" xr:uid="{CB474AA3-767B-497A-9BC2-886FC807D605}"/>
    <cellStyle name="tableau | ligne-titre | niveau1 2 3" xfId="42319" xr:uid="{BD908D11-A46A-4157-9174-484ED665C0A6}"/>
    <cellStyle name="tableau | ligne-titre | niveau1 2 3 2" xfId="42320" xr:uid="{F9B0AFE3-C79B-493E-9D4E-D51658480495}"/>
    <cellStyle name="tableau | ligne-titre | niveau1 2 4" xfId="42321" xr:uid="{4EA72076-E88E-4D0C-B49E-E47D0C6A4DB7}"/>
    <cellStyle name="tableau | ligne-titre | niveau1 2 5" xfId="42322" xr:uid="{2F7CBEC6-F2BF-48AB-9CF2-BB55C0903B1B}"/>
    <cellStyle name="tableau | ligne-titre | niveau1 2 6" xfId="42316" xr:uid="{5A0E2333-38B9-433A-99F2-E82F6B1752E9}"/>
    <cellStyle name="tableau | ligne-titre | niveau1 3" xfId="14226" xr:uid="{FDEBA408-5CA9-48B1-BA36-C631D127CE3F}"/>
    <cellStyle name="tableau | ligne-titre | niveau1 3 2" xfId="42324" xr:uid="{DC108600-8239-4826-9217-5AA6B3D965AE}"/>
    <cellStyle name="tableau | ligne-titre | niveau1 3 2 2" xfId="42325" xr:uid="{2ECA088F-7F82-4BB2-A136-3442DE766FE4}"/>
    <cellStyle name="tableau | ligne-titre | niveau1 3 3" xfId="42326" xr:uid="{3853DBA2-BFD1-4F00-B2FA-0EEE68C284E8}"/>
    <cellStyle name="tableau | ligne-titre | niveau1 3 3 2" xfId="42327" xr:uid="{3C85B4D4-CCD7-4163-87DB-7B8879207673}"/>
    <cellStyle name="tableau | ligne-titre | niveau1 3 4" xfId="42328" xr:uid="{ECB94061-0931-46B1-8CAF-8D2823A6B0E6}"/>
    <cellStyle name="tableau | ligne-titre | niveau1 3 5" xfId="42323" xr:uid="{A314B36B-1891-4F5F-BD41-FD2D0A4EFF9B}"/>
    <cellStyle name="tableau | ligne-titre | niveau1 4" xfId="14227" xr:uid="{41CD0AE7-BB83-4F13-98E4-724882E4F52D}"/>
    <cellStyle name="tableau | ligne-titre | niveau1 4 2" xfId="42330" xr:uid="{FD034816-D702-4684-B716-F5EF622F4237}"/>
    <cellStyle name="tableau | ligne-titre | niveau1 4 2 2" xfId="42331" xr:uid="{6A12473E-88D4-45FF-889C-1E7CF5D5266B}"/>
    <cellStyle name="tableau | ligne-titre | niveau1 4 3" xfId="42332" xr:uid="{D0BCB34E-B2D5-4B88-88CF-1A39242A66F3}"/>
    <cellStyle name="tableau | ligne-titre | niveau1 4 3 2" xfId="42333" xr:uid="{9C369EF7-E18F-4487-A207-EFE87522444C}"/>
    <cellStyle name="tableau | ligne-titre | niveau1 4 4" xfId="42334" xr:uid="{B13B4E70-7446-4B82-9573-827B5F826C03}"/>
    <cellStyle name="tableau | ligne-titre | niveau1 4 5" xfId="42329" xr:uid="{0B90A900-F928-4C33-B88F-E04D1E65482A}"/>
    <cellStyle name="tableau | ligne-titre | niveau1 5" xfId="14228" xr:uid="{5822C67A-8565-481F-9199-377BC6C8DD4F}"/>
    <cellStyle name="tableau | ligne-titre | niveau1 5 2" xfId="42336" xr:uid="{C584DD96-5187-4A2E-A7DF-04C087F717F2}"/>
    <cellStyle name="tableau | ligne-titre | niveau1 5 2 2" xfId="42337" xr:uid="{F56D20C6-47D5-4320-9D3F-FE976F415867}"/>
    <cellStyle name="tableau | ligne-titre | niveau1 5 3" xfId="42338" xr:uid="{B4ECD5EB-EEB5-457C-B233-6424A0E28FD2}"/>
    <cellStyle name="tableau | ligne-titre | niveau1 5 3 2" xfId="42339" xr:uid="{55171164-6B4D-47AC-908E-B235C369EF18}"/>
    <cellStyle name="tableau | ligne-titre | niveau1 5 4" xfId="42340" xr:uid="{EB0EDC2D-3CA9-4273-B624-E6C31156CAF3}"/>
    <cellStyle name="tableau | ligne-titre | niveau1 5 4 2" xfId="42341" xr:uid="{FE4BD318-94A2-407F-A767-49549ACF91C9}"/>
    <cellStyle name="tableau | ligne-titre | niveau1 5 5" xfId="42342" xr:uid="{7D609942-6F99-449F-B29F-134A01EA3ABC}"/>
    <cellStyle name="tableau | ligne-titre | niveau1 5 6" xfId="42335" xr:uid="{45997E23-E897-445E-8EAD-D99773DE3BD1}"/>
    <cellStyle name="tableau | ligne-titre | niveau1 6" xfId="14229" xr:uid="{E077957F-B8E8-4327-B2A8-1AE40762C3D8}"/>
    <cellStyle name="tableau | ligne-titre | niveau1 6 2" xfId="42344" xr:uid="{A6E29125-049E-4379-929D-5E2BCCEABC06}"/>
    <cellStyle name="tableau | ligne-titre | niveau1 6 2 2" xfId="42345" xr:uid="{83B41432-6204-4E52-8602-BC2EAAD5C0CF}"/>
    <cellStyle name="tableau | ligne-titre | niveau1 6 3" xfId="42346" xr:uid="{1021E0B8-6076-4069-9481-5ABFE30DFB58}"/>
    <cellStyle name="tableau | ligne-titre | niveau1 6 3 2" xfId="42347" xr:uid="{63002501-5F48-4087-9013-DECC32B5D878}"/>
    <cellStyle name="tableau | ligne-titre | niveau1 6 4" xfId="42348" xr:uid="{504D2A83-F87A-47D2-BF7C-165021FDBEEC}"/>
    <cellStyle name="tableau | ligne-titre | niveau1 6 5" xfId="42343" xr:uid="{D2DA4087-EBAA-4895-AB03-7594DB8973FB}"/>
    <cellStyle name="tableau | ligne-titre | niveau1 7" xfId="15279" xr:uid="{5116743A-BE3C-4F38-AAAE-DC7C33710183}"/>
    <cellStyle name="tableau | ligne-titre | niveau1 7 2" xfId="42350" xr:uid="{3F8266A3-15A3-46DF-96E2-55BE87C4AB5E}"/>
    <cellStyle name="tableau | ligne-titre | niveau1 7 3" xfId="42349" xr:uid="{DFBB47D8-6E89-4D18-A636-B4A6CD6A2817}"/>
    <cellStyle name="tableau | ligne-titre | niveau1 8" xfId="19124" xr:uid="{3C60089E-B9C0-4F2E-8B01-D24E92F90BEE}"/>
    <cellStyle name="tableau | ligne-titre | niveau1 8 2" xfId="42352" xr:uid="{DF6353F1-E756-469D-BEB9-E0488C68DF07}"/>
    <cellStyle name="tableau | ligne-titre | niveau1 8 3" xfId="42351" xr:uid="{6114F0F9-7CF1-45E8-9FAA-280856ED64E5}"/>
    <cellStyle name="tableau | ligne-titre | niveau1 9" xfId="12394" xr:uid="{1540394C-EC58-4C53-8D17-6F15D26AC6A3}"/>
    <cellStyle name="tableau | ligne-titre | niveau1 9 2" xfId="42354" xr:uid="{E28FB761-3DEF-4F0A-8A65-F433CE83BEEF}"/>
    <cellStyle name="tableau | ligne-titre | niveau1 9 3" xfId="42353" xr:uid="{A516D094-CBEE-4EFC-B2D6-081EF53C6F61}"/>
    <cellStyle name="tableau | ligne-titre | niveau2" xfId="1865" xr:uid="{C2BF9139-D7DD-41B8-BE52-33F5DC58861F}"/>
    <cellStyle name="tableau | ligne-titre | niveau2 10" xfId="42356" xr:uid="{D527CA60-1513-4AB9-BC33-55DD072F65CF}"/>
    <cellStyle name="tableau | ligne-titre | niveau2 11" xfId="42357" xr:uid="{F0712197-A26A-4C3F-B950-997148248813}"/>
    <cellStyle name="tableau | ligne-titre | niveau2 12" xfId="42355" xr:uid="{D9C3AA23-4ACC-467D-9399-3D27EB62C084}"/>
    <cellStyle name="tableau | ligne-titre | niveau2 13" xfId="29713" xr:uid="{93EE6FDF-5E8A-4E21-866A-003219D421EB}"/>
    <cellStyle name="tableau | ligne-titre | niveau2 14" xfId="29624" xr:uid="{A0F67E6F-5546-49B6-BB37-4EF4B79E0205}"/>
    <cellStyle name="tableau | ligne-titre | niveau2 2" xfId="2976" xr:uid="{28AAD7A3-D7D4-4FDB-A7BF-F3728ACE836D}"/>
    <cellStyle name="tableau | ligne-titre | niveau2 2 2" xfId="14230" xr:uid="{67DAC5C3-8EF5-452B-B933-3F4BBBF339E6}"/>
    <cellStyle name="tableau | ligne-titre | niveau2 2 2 2" xfId="42360" xr:uid="{64CED374-3818-468D-94BC-241E3D0953AD}"/>
    <cellStyle name="tableau | ligne-titre | niveau2 2 2 3" xfId="42359" xr:uid="{09580B32-2F04-479D-AB0D-1A934C10F50B}"/>
    <cellStyle name="tableau | ligne-titre | niveau2 2 3" xfId="42361" xr:uid="{B6EEAB8B-9283-4693-B348-5B9A8CE7EC17}"/>
    <cellStyle name="tableau | ligne-titre | niveau2 2 3 2" xfId="42362" xr:uid="{4AFDEAAB-2D11-4374-8A54-20B50C5434C7}"/>
    <cellStyle name="tableau | ligne-titre | niveau2 2 4" xfId="42363" xr:uid="{8274D070-657D-4AE6-8E69-73E2C1ED887A}"/>
    <cellStyle name="tableau | ligne-titre | niveau2 2 5" xfId="42364" xr:uid="{5126EB3E-BC9A-4FBD-AE8D-DFC3A11AEA36}"/>
    <cellStyle name="tableau | ligne-titre | niveau2 2 6" xfId="42358" xr:uid="{4868B4C4-CB22-4AEA-A822-4B047B060D9C}"/>
    <cellStyle name="tableau | ligne-titre | niveau2 3" xfId="14231" xr:uid="{B5314C71-D30A-444E-BDD5-123C322C52C0}"/>
    <cellStyle name="tableau | ligne-titre | niveau2 3 2" xfId="42366" xr:uid="{DC427854-8128-4306-A50C-9EEE0CD806CF}"/>
    <cellStyle name="tableau | ligne-titre | niveau2 3 2 2" xfId="42367" xr:uid="{759CDB39-2FAB-4035-866D-535D22E1F6F5}"/>
    <cellStyle name="tableau | ligne-titre | niveau2 3 3" xfId="42368" xr:uid="{820B6FC7-FFB2-455F-AD85-0A3443CC2E5F}"/>
    <cellStyle name="tableau | ligne-titre | niveau2 3 3 2" xfId="42369" xr:uid="{97A0A159-6778-46E7-9691-95B5569D359D}"/>
    <cellStyle name="tableau | ligne-titre | niveau2 3 4" xfId="42370" xr:uid="{D688300F-063F-43A0-8C4F-37F358DD4C08}"/>
    <cellStyle name="tableau | ligne-titre | niveau2 3 5" xfId="42365" xr:uid="{636D78E4-411C-4DC4-890B-6ED58CCC679C}"/>
    <cellStyle name="tableau | ligne-titre | niveau2 4" xfId="14232" xr:uid="{2CBDD610-252B-4806-938D-DC02140AE492}"/>
    <cellStyle name="tableau | ligne-titre | niveau2 4 2" xfId="42372" xr:uid="{089482F4-A144-4DEB-9C58-57020C787E80}"/>
    <cellStyle name="tableau | ligne-titre | niveau2 4 2 2" xfId="42373" xr:uid="{5563E5F2-1E8C-40AF-B890-DD0B4A512530}"/>
    <cellStyle name="tableau | ligne-titre | niveau2 4 3" xfId="42374" xr:uid="{A634C079-B3EA-40F9-8B34-AAD00317D29E}"/>
    <cellStyle name="tableau | ligne-titre | niveau2 4 3 2" xfId="42375" xr:uid="{1F9AE249-A335-4BB6-BF26-62EE767C25C9}"/>
    <cellStyle name="tableau | ligne-titre | niveau2 4 4" xfId="42376" xr:uid="{E74DC709-7582-4828-A4CF-05D753822F4A}"/>
    <cellStyle name="tableau | ligne-titre | niveau2 4 5" xfId="42371" xr:uid="{7D4345D1-52D1-4899-AF87-169A6F2A0312}"/>
    <cellStyle name="tableau | ligne-titre | niveau2 5" xfId="14233" xr:uid="{DFCCC7CA-14F3-4548-BC23-AA1A3544A4F5}"/>
    <cellStyle name="tableau | ligne-titre | niveau2 5 2" xfId="42378" xr:uid="{021E67BA-3938-4143-8279-3BCD0FC4BA6F}"/>
    <cellStyle name="tableau | ligne-titre | niveau2 5 2 2" xfId="42379" xr:uid="{43CD3FAA-400E-4897-ACAE-971CD8E9C58B}"/>
    <cellStyle name="tableau | ligne-titre | niveau2 5 3" xfId="42380" xr:uid="{09D7EAEE-48D6-45DC-8D8A-147EDA5CB952}"/>
    <cellStyle name="tableau | ligne-titre | niveau2 5 3 2" xfId="42381" xr:uid="{DD4A7439-E472-47BC-8D1F-4FD42DD4D960}"/>
    <cellStyle name="tableau | ligne-titre | niveau2 5 4" xfId="42382" xr:uid="{9ACC8122-C2A5-406C-9B56-D7D48653C4E2}"/>
    <cellStyle name="tableau | ligne-titre | niveau2 5 4 2" xfId="42383" xr:uid="{357AFB77-A3D8-4AED-9601-D9703C80DF55}"/>
    <cellStyle name="tableau | ligne-titre | niveau2 5 5" xfId="42384" xr:uid="{0200BF26-3ABD-4A26-82C8-ADA48672A7FE}"/>
    <cellStyle name="tableau | ligne-titre | niveau2 5 6" xfId="42377" xr:uid="{AB78F59F-D0E7-488F-A1B4-D0614B0DB766}"/>
    <cellStyle name="tableau | ligne-titre | niveau2 6" xfId="14234" xr:uid="{C1D07F1F-F1D4-4C86-8DC5-5110ABC4F698}"/>
    <cellStyle name="tableau | ligne-titre | niveau2 6 2" xfId="42386" xr:uid="{9E2A178E-E981-4D9F-88E8-75080A858FC9}"/>
    <cellStyle name="tableau | ligne-titre | niveau2 6 2 2" xfId="42387" xr:uid="{0B274644-E795-4795-AA4E-C8D8B7F6EE0A}"/>
    <cellStyle name="tableau | ligne-titre | niveau2 6 3" xfId="42388" xr:uid="{5F6FAF22-67D8-4CAA-B118-35B7524ADD98}"/>
    <cellStyle name="tableau | ligne-titre | niveau2 6 3 2" xfId="42389" xr:uid="{94000F06-76CB-48F1-90F4-D6EB6DF6D3F5}"/>
    <cellStyle name="tableau | ligne-titre | niveau2 6 4" xfId="42390" xr:uid="{55B21FC3-BDFF-4398-B24D-88BF50A2A073}"/>
    <cellStyle name="tableau | ligne-titre | niveau2 6 5" xfId="42385" xr:uid="{EF95159A-9F3D-46B8-8194-5DBDC712F390}"/>
    <cellStyle name="tableau | ligne-titre | niveau2 7" xfId="15278" xr:uid="{0147E3D2-490A-4F44-B470-2A63A58285AA}"/>
    <cellStyle name="tableau | ligne-titre | niveau2 7 2" xfId="42392" xr:uid="{683D4024-0ABB-48A0-AEF4-88CE214B1803}"/>
    <cellStyle name="tableau | ligne-titre | niveau2 7 3" xfId="42391" xr:uid="{AD118684-E036-43C0-A885-2E0910AABD88}"/>
    <cellStyle name="tableau | ligne-titre | niveau2 8" xfId="19211" xr:uid="{289DF501-D34F-4281-8B3E-01A1908098D7}"/>
    <cellStyle name="tableau | ligne-titre | niveau2 8 2" xfId="42394" xr:uid="{2432F5FF-030E-45A1-B81F-C8D6B48C3300}"/>
    <cellStyle name="tableau | ligne-titre | niveau2 8 3" xfId="42393" xr:uid="{9783F239-3CD0-48FB-8024-BF4503774F46}"/>
    <cellStyle name="tableau | ligne-titre | niveau2 9" xfId="12395" xr:uid="{71DD3EA1-7360-4DF6-94EC-3DC3BD57337F}"/>
    <cellStyle name="tableau | ligne-titre | niveau2 9 2" xfId="42396" xr:uid="{AC98F129-9109-406A-B077-2C58C1A93A38}"/>
    <cellStyle name="tableau | ligne-titre | niveau2 9 3" xfId="42395" xr:uid="{5C36B8EB-77BA-4C78-9B94-98818A8A1993}"/>
    <cellStyle name="Title" xfId="20" builtinId="15" customBuiltin="1"/>
    <cellStyle name="Title 10" xfId="7290" xr:uid="{B203ECC8-B3BE-4D2F-AAAE-169E1E1BF96E}"/>
    <cellStyle name="Title 10 10" xfId="42398" xr:uid="{95D3C4B6-5C7B-40FC-9933-0F9002F055A8}"/>
    <cellStyle name="Title 10 11" xfId="42399" xr:uid="{A98F0DD6-0216-4ED7-911C-AA9FB3FBA2AC}"/>
    <cellStyle name="Title 10 12" xfId="42397" xr:uid="{9656C5D7-92CA-4792-A4FF-96719583D342}"/>
    <cellStyle name="Title 10 2" xfId="14235" xr:uid="{2C252C0E-D770-46C5-BFE9-8556059A7C63}"/>
    <cellStyle name="Title 10 2 2" xfId="42401" xr:uid="{73BAE311-EBDD-4E52-B12C-6D7CC46E69B9}"/>
    <cellStyle name="Title 10 2 2 2" xfId="42402" xr:uid="{34619799-9AEC-4F29-92AB-A7640D76A062}"/>
    <cellStyle name="Title 10 2 3" xfId="42403" xr:uid="{6F9FB9A5-13A4-49DB-A2FF-F9D36209B12E}"/>
    <cellStyle name="Title 10 2 3 2" xfId="42404" xr:uid="{FA87BF5B-63DB-4D34-A4EA-E16EC7D1935B}"/>
    <cellStyle name="Title 10 2 4" xfId="42405" xr:uid="{82E75F38-E0BD-4A2F-B8B5-806F5CDD40CF}"/>
    <cellStyle name="Title 10 2 5" xfId="42406" xr:uid="{0DC3F573-CD60-4A9F-B64D-6B1DFC79F90D}"/>
    <cellStyle name="Title 10 2 6" xfId="42400" xr:uid="{813C71B3-C36B-4684-819C-9E9BAD14E475}"/>
    <cellStyle name="Title 10 3" xfId="14236" xr:uid="{15049E6A-9289-49CA-94A9-2F786197E108}"/>
    <cellStyle name="Title 10 3 2" xfId="42408" xr:uid="{2777A8D9-3004-40FB-935A-AD32CAB29CA3}"/>
    <cellStyle name="Title 10 3 2 2" xfId="42409" xr:uid="{1910A0FB-C92F-443B-99A9-6A921C5F1DCA}"/>
    <cellStyle name="Title 10 3 3" xfId="42410" xr:uid="{71F0E9EA-A156-4057-BD0A-8D52EA8AD577}"/>
    <cellStyle name="Title 10 3 3 2" xfId="42411" xr:uid="{CFB97A0A-04EB-4FD7-8737-430A38121CC8}"/>
    <cellStyle name="Title 10 3 4" xfId="42412" xr:uid="{B5DED78B-A546-438A-92D5-7EAD50A31D8B}"/>
    <cellStyle name="Title 10 3 5" xfId="42407" xr:uid="{8729AAA4-852E-4136-9F9B-1C5736F9039B}"/>
    <cellStyle name="Title 10 4" xfId="14237" xr:uid="{95FEA398-E9F6-4BF5-8862-16B6ADB29394}"/>
    <cellStyle name="Title 10 4 2" xfId="42414" xr:uid="{AA238F05-7C02-4DDF-AEB9-F829486A91DF}"/>
    <cellStyle name="Title 10 4 2 2" xfId="42415" xr:uid="{1478E75D-B473-4247-959D-549C71704141}"/>
    <cellStyle name="Title 10 4 3" xfId="42416" xr:uid="{9B319D58-EC2B-42E1-9118-3D6D46E56EDB}"/>
    <cellStyle name="Title 10 4 3 2" xfId="42417" xr:uid="{4DD8D8D5-CBE5-49A6-BA9C-134699597CDE}"/>
    <cellStyle name="Title 10 4 4" xfId="42418" xr:uid="{A112A057-AC81-4370-8528-0780CAE4274E}"/>
    <cellStyle name="Title 10 4 5" xfId="42413" xr:uid="{93D85B7A-F313-4678-9EEF-DFB8355A9DFD}"/>
    <cellStyle name="Title 10 5" xfId="14238" xr:uid="{A2A5D607-433C-4735-92E2-63D765F47F04}"/>
    <cellStyle name="Title 10 5 2" xfId="42420" xr:uid="{8717AB2D-D505-4694-8DD9-8C690063F4FA}"/>
    <cellStyle name="Title 10 5 2 2" xfId="42421" xr:uid="{2DAE8F26-9205-48C3-AEF1-5FA319B71FAE}"/>
    <cellStyle name="Title 10 5 3" xfId="42422" xr:uid="{BFCB9CC7-2DF9-4753-AC37-7D3236A65931}"/>
    <cellStyle name="Title 10 5 3 2" xfId="42423" xr:uid="{0BCDD713-B7FE-413C-8901-478A2B24C232}"/>
    <cellStyle name="Title 10 5 4" xfId="42424" xr:uid="{833890D7-2528-4CD0-BA65-2BBEF6169496}"/>
    <cellStyle name="Title 10 5 4 2" xfId="42425" xr:uid="{4E8E954C-4314-485C-AF70-165A02A74F58}"/>
    <cellStyle name="Title 10 5 5" xfId="42426" xr:uid="{23385F5C-9793-4904-A8DC-E78319BC04F6}"/>
    <cellStyle name="Title 10 5 6" xfId="42419" xr:uid="{D1BCB030-C497-4B4F-856D-671991CAE65A}"/>
    <cellStyle name="Title 10 6" xfId="14239" xr:uid="{73E250AA-403C-4A06-90F4-27991DBF1847}"/>
    <cellStyle name="Title 10 6 2" xfId="42428" xr:uid="{7D32202B-EBF8-4E4C-A239-9EE49634929B}"/>
    <cellStyle name="Title 10 6 2 2" xfId="42429" xr:uid="{2DD453B5-BD1D-4F84-9458-F563831DC155}"/>
    <cellStyle name="Title 10 6 3" xfId="42430" xr:uid="{ECA44A4A-8D8F-4E86-B400-0BD367F10C98}"/>
    <cellStyle name="Title 10 6 3 2" xfId="42431" xr:uid="{08E3925F-AF36-48EA-BA88-61BF44AA5158}"/>
    <cellStyle name="Title 10 6 4" xfId="42432" xr:uid="{D8105870-29D7-41B1-82E7-78CFBF90EBA1}"/>
    <cellStyle name="Title 10 6 5" xfId="42427" xr:uid="{0A860024-24B2-42E1-9EBA-24A8B0D38D95}"/>
    <cellStyle name="Title 10 7" xfId="16230" xr:uid="{95D25F36-3AD9-432C-A2AF-86EF96F119E6}"/>
    <cellStyle name="Title 10 7 2" xfId="42434" xr:uid="{D746A9EC-7FF2-4FA0-801A-B7CD44EDF473}"/>
    <cellStyle name="Title 10 7 3" xfId="42433" xr:uid="{221E2D79-F21B-4DB9-BA22-1FEFD1A38758}"/>
    <cellStyle name="Title 10 8" xfId="15746" xr:uid="{4AA95208-3B4C-4039-89CA-61DBA9BC61E5}"/>
    <cellStyle name="Title 10 8 2" xfId="42436" xr:uid="{16582085-71C4-4118-9B15-773BDF3BEE19}"/>
    <cellStyle name="Title 10 8 3" xfId="42435" xr:uid="{DF5201E7-0F0D-4A6B-910F-21C543F39F46}"/>
    <cellStyle name="Title 10 9" xfId="12396" xr:uid="{48E870A2-29F7-44B0-844E-4B7DD447A6E9}"/>
    <cellStyle name="Title 10 9 2" xfId="42438" xr:uid="{90951D9D-ECB4-43E3-ABDB-B25A256FC4B4}"/>
    <cellStyle name="Title 10 9 3" xfId="42437" xr:uid="{26336959-5BE0-4578-BA8A-94132CF877C6}"/>
    <cellStyle name="Title 11" xfId="7291" xr:uid="{20918390-77E6-4AF9-9D2E-9612CB3102D1}"/>
    <cellStyle name="Title 11 10" xfId="42440" xr:uid="{4906E915-D060-44EB-85FA-2BD42647929D}"/>
    <cellStyle name="Title 11 11" xfId="42441" xr:uid="{5E7568F3-CC27-40B6-B609-A14940165AB3}"/>
    <cellStyle name="Title 11 12" xfId="42439" xr:uid="{6F6350F9-EC9F-4653-A0DD-6705B7B8091A}"/>
    <cellStyle name="Title 11 2" xfId="14240" xr:uid="{B11CD47E-C4F8-4577-B26D-6EE9B83468D1}"/>
    <cellStyle name="Title 11 2 2" xfId="42443" xr:uid="{69B7967B-64E8-4B34-8E10-EF3979E48ACF}"/>
    <cellStyle name="Title 11 2 2 2" xfId="42444" xr:uid="{A6F4A635-388B-4DC3-A798-79CEAA7E1836}"/>
    <cellStyle name="Title 11 2 3" xfId="42445" xr:uid="{BD483D17-C88C-43C0-A3FE-E54DF254EA0F}"/>
    <cellStyle name="Title 11 2 3 2" xfId="42446" xr:uid="{CCED5500-5AFE-468A-8046-B59394DCD440}"/>
    <cellStyle name="Title 11 2 4" xfId="42447" xr:uid="{713E6BC6-3C11-4082-B55B-29F00C0DC2CB}"/>
    <cellStyle name="Title 11 2 5" xfId="42448" xr:uid="{C9618B8E-B850-459F-9A6E-EAF4C7573362}"/>
    <cellStyle name="Title 11 2 6" xfId="42442" xr:uid="{831B3671-1EE7-4F66-8601-A24E50C93BBE}"/>
    <cellStyle name="Title 11 3" xfId="14241" xr:uid="{D5081000-AE2F-4E9B-B381-48B5519E8DD7}"/>
    <cellStyle name="Title 11 3 2" xfId="42450" xr:uid="{D36A0338-3C60-42E0-8529-F3CCCCAD5120}"/>
    <cellStyle name="Title 11 3 2 2" xfId="42451" xr:uid="{AB721F42-2B10-42F2-8E1F-5F14B1AB2717}"/>
    <cellStyle name="Title 11 3 3" xfId="42452" xr:uid="{A69AA00E-3F80-470C-88DE-6D7D58DB2904}"/>
    <cellStyle name="Title 11 3 3 2" xfId="42453" xr:uid="{5BEB853E-63AD-40FD-8C87-8C5805DCC6DE}"/>
    <cellStyle name="Title 11 3 4" xfId="42454" xr:uid="{79D142A9-39DF-4DFA-B6CA-AAEF661AD1AA}"/>
    <cellStyle name="Title 11 3 5" xfId="42449" xr:uid="{806B6BEF-A403-40EB-B48F-3B0F3976FF02}"/>
    <cellStyle name="Title 11 4" xfId="14242" xr:uid="{30CE294C-69FF-40F5-8DCB-3C65B2FA6B35}"/>
    <cellStyle name="Title 11 4 2" xfId="42456" xr:uid="{9201504C-2533-4426-8F3D-AD0782076D52}"/>
    <cellStyle name="Title 11 4 2 2" xfId="42457" xr:uid="{63C4B67F-0A22-433E-A4A3-E436FB7E67AE}"/>
    <cellStyle name="Title 11 4 3" xfId="42458" xr:uid="{2FCDD2F5-308F-4E3F-82BE-D4DB545FD0DB}"/>
    <cellStyle name="Title 11 4 3 2" xfId="42459" xr:uid="{6C50EAA9-7D32-4D7D-AE63-0B41B4A7C5D2}"/>
    <cellStyle name="Title 11 4 4" xfId="42460" xr:uid="{20D79E40-A6C5-4A1E-98C7-86C0DC7774F9}"/>
    <cellStyle name="Title 11 4 5" xfId="42455" xr:uid="{CBB5FA26-CB44-4C1D-9287-60B2BB5A4D4C}"/>
    <cellStyle name="Title 11 5" xfId="14243" xr:uid="{67A3E9E7-A948-4D3C-B4FE-5210022901E0}"/>
    <cellStyle name="Title 11 5 2" xfId="42462" xr:uid="{A1140033-B097-4EC0-B72E-121AE5E0B7F9}"/>
    <cellStyle name="Title 11 5 2 2" xfId="42463" xr:uid="{7A67BF47-03F4-4041-A8E8-C2819CE9F93C}"/>
    <cellStyle name="Title 11 5 3" xfId="42464" xr:uid="{D1632B27-0D44-49C8-9B68-7625B68F2DCC}"/>
    <cellStyle name="Title 11 5 3 2" xfId="42465" xr:uid="{9EFCC164-60CF-4785-972C-64587279288F}"/>
    <cellStyle name="Title 11 5 4" xfId="42466" xr:uid="{D98B831C-BA32-4351-9A1C-836DC7C71A87}"/>
    <cellStyle name="Title 11 5 4 2" xfId="42467" xr:uid="{DC903CCE-4649-4962-934D-B2B3B1D8829B}"/>
    <cellStyle name="Title 11 5 5" xfId="42468" xr:uid="{E532444C-BC65-467A-881C-7CCF5E3B207D}"/>
    <cellStyle name="Title 11 5 6" xfId="42461" xr:uid="{D7746494-8946-4EAB-B612-CEAA655AE08F}"/>
    <cellStyle name="Title 11 6" xfId="14244" xr:uid="{23C5404D-5013-4552-98DF-7D05D23994E4}"/>
    <cellStyle name="Title 11 6 2" xfId="42470" xr:uid="{E30B7F27-450D-4A12-87FF-416E92152DF6}"/>
    <cellStyle name="Title 11 6 2 2" xfId="42471" xr:uid="{A33F0398-899A-4390-9FEF-9CF4E67E5012}"/>
    <cellStyle name="Title 11 6 3" xfId="42472" xr:uid="{1C401A6E-8FEA-4CA7-9128-DA91F8593A46}"/>
    <cellStyle name="Title 11 6 3 2" xfId="42473" xr:uid="{BD8EB5B4-F2CF-4FFF-8F89-8346F1ED9452}"/>
    <cellStyle name="Title 11 6 4" xfId="42474" xr:uid="{3D787EA5-5E41-4B45-89B8-1C53587A922E}"/>
    <cellStyle name="Title 11 6 5" xfId="42469" xr:uid="{F002EC33-2D00-4A9C-8833-E66E054F68CE}"/>
    <cellStyle name="Title 11 7" xfId="16231" xr:uid="{E862E8DF-BAE7-4C54-9B4F-58B2A2423683}"/>
    <cellStyle name="Title 11 7 2" xfId="42476" xr:uid="{B61AFFAA-CF35-4FF5-A06E-BD74A717A0E1}"/>
    <cellStyle name="Title 11 7 3" xfId="42475" xr:uid="{939271C6-407C-40A6-A019-780F4464D7EC}"/>
    <cellStyle name="Title 11 8" xfId="19480" xr:uid="{FA47979C-96B5-4DEE-AD30-80E2268903A0}"/>
    <cellStyle name="Title 11 8 2" xfId="42478" xr:uid="{1A0D4344-5B00-4AEB-B97C-C63F951B80E5}"/>
    <cellStyle name="Title 11 8 3" xfId="42477" xr:uid="{021A440F-CBBE-4236-9D54-8BCDF7F0C0BD}"/>
    <cellStyle name="Title 11 9" xfId="12397" xr:uid="{F6F12C02-AD4A-458E-9558-94A81B42FD97}"/>
    <cellStyle name="Title 11 9 2" xfId="42480" xr:uid="{EC07DC37-9011-4359-A8A8-A4E27EBB902A}"/>
    <cellStyle name="Title 11 9 3" xfId="42479" xr:uid="{E52DF7A0-D35A-4431-BC77-D5956C60D4A7}"/>
    <cellStyle name="Title 12" xfId="7292" xr:uid="{6FA92327-D553-4256-8ECB-27ACE2EF5F3D}"/>
    <cellStyle name="Title 12 10" xfId="42482" xr:uid="{2174A15D-A44D-4686-8B19-149F3046CA83}"/>
    <cellStyle name="Title 12 11" xfId="42483" xr:uid="{F8F07D6F-84CD-4D0E-81F9-7C601AD4A46F}"/>
    <cellStyle name="Title 12 12" xfId="42481" xr:uid="{D78FE818-47A5-42AA-AC38-FECEE12ADBFA}"/>
    <cellStyle name="Title 12 2" xfId="14245" xr:uid="{4CC8FE80-4491-4287-B823-A034A1F6376F}"/>
    <cellStyle name="Title 12 2 2" xfId="42485" xr:uid="{B6DE7C26-C672-43AE-97A3-9064DEB10F3F}"/>
    <cellStyle name="Title 12 2 2 2" xfId="42486" xr:uid="{ECC3C5F6-2571-4BBF-BF3A-C819D8D08C58}"/>
    <cellStyle name="Title 12 2 3" xfId="42487" xr:uid="{1AE23BFC-A6E6-4F64-B56D-DD67D25C69F9}"/>
    <cellStyle name="Title 12 2 3 2" xfId="42488" xr:uid="{FFDA3577-AE2D-4A40-AE1E-82E82DD891BF}"/>
    <cellStyle name="Title 12 2 4" xfId="42489" xr:uid="{C807447B-A58A-4543-B08A-B33CE5D9F464}"/>
    <cellStyle name="Title 12 2 5" xfId="42490" xr:uid="{DA5B038F-5BA0-42C0-A18B-4CF1CC9A8116}"/>
    <cellStyle name="Title 12 2 6" xfId="42484" xr:uid="{88BC17AD-0C98-41FC-A52A-8EF201FECE29}"/>
    <cellStyle name="Title 12 3" xfId="14246" xr:uid="{5FA84EF8-060C-44EC-AAC2-ABCA4C953D25}"/>
    <cellStyle name="Title 12 3 2" xfId="42492" xr:uid="{A1D04CF3-6A09-47D9-8F95-3C867ADB3D3A}"/>
    <cellStyle name="Title 12 3 2 2" xfId="42493" xr:uid="{1040346C-BD26-413E-8D82-9D41261B015B}"/>
    <cellStyle name="Title 12 3 3" xfId="42494" xr:uid="{03FDD217-473A-4E69-8D16-ECBA275BAC7D}"/>
    <cellStyle name="Title 12 3 3 2" xfId="42495" xr:uid="{AB66DC52-CBEC-46EB-BB23-B5890A5273AD}"/>
    <cellStyle name="Title 12 3 4" xfId="42496" xr:uid="{44FB3596-C11E-470F-9CDE-26B322BCBC21}"/>
    <cellStyle name="Title 12 3 5" xfId="42491" xr:uid="{7DB11FB8-E80D-47DD-A13C-D04AD51FF7D4}"/>
    <cellStyle name="Title 12 4" xfId="14247" xr:uid="{7A863ED1-E51F-4CBC-9FA9-C3A708E1076F}"/>
    <cellStyle name="Title 12 4 2" xfId="42498" xr:uid="{17AAA540-8F2C-4874-B6A9-53F276ED7F2E}"/>
    <cellStyle name="Title 12 4 2 2" xfId="42499" xr:uid="{7B215C3B-974F-46AA-A734-539F90FA2BE5}"/>
    <cellStyle name="Title 12 4 3" xfId="42500" xr:uid="{CC4270D7-3638-488F-9343-82FBA0921CFA}"/>
    <cellStyle name="Title 12 4 3 2" xfId="42501" xr:uid="{F6E5283D-FE60-4296-9A08-0D4C11B948DF}"/>
    <cellStyle name="Title 12 4 4" xfId="42502" xr:uid="{9C8F197E-001B-4E9E-90EA-7E6EBD28EC17}"/>
    <cellStyle name="Title 12 4 5" xfId="42497" xr:uid="{D0614FC2-8417-4F8A-8B52-0E342210231B}"/>
    <cellStyle name="Title 12 5" xfId="14248" xr:uid="{C8C7C5C7-488A-49CE-8D4A-7C5102AAA6B9}"/>
    <cellStyle name="Title 12 5 2" xfId="42504" xr:uid="{C17BEE95-C45E-496A-8ED1-63A75532B364}"/>
    <cellStyle name="Title 12 5 2 2" xfId="42505" xr:uid="{3AD69C4A-5AFC-48F6-94EA-68AE77AF930F}"/>
    <cellStyle name="Title 12 5 3" xfId="42506" xr:uid="{197AA606-2973-4BC9-81A9-624D89C40CBB}"/>
    <cellStyle name="Title 12 5 3 2" xfId="42507" xr:uid="{36663125-3288-4A98-806F-6C340355F5C8}"/>
    <cellStyle name="Title 12 5 4" xfId="42508" xr:uid="{DA65C9A2-A47A-4015-9E1A-9EE085C51084}"/>
    <cellStyle name="Title 12 5 4 2" xfId="42509" xr:uid="{32C7FA8B-563E-40A3-8CA0-F7E0772B95F1}"/>
    <cellStyle name="Title 12 5 5" xfId="42510" xr:uid="{41B4DAD7-5548-4E2D-A102-C690F2EEC4FC}"/>
    <cellStyle name="Title 12 5 6" xfId="42503" xr:uid="{65644939-CDA3-4E17-9B8B-1A35406FAC27}"/>
    <cellStyle name="Title 12 6" xfId="14249" xr:uid="{5F33B1BC-0B1E-433D-9364-017CD7EB86D5}"/>
    <cellStyle name="Title 12 6 2" xfId="42512" xr:uid="{2722D351-8E55-4CF8-8318-47F901792E78}"/>
    <cellStyle name="Title 12 6 2 2" xfId="42513" xr:uid="{3AC19075-9847-445E-8420-489280F6964E}"/>
    <cellStyle name="Title 12 6 3" xfId="42514" xr:uid="{45F58399-0E05-40B7-84D7-BB176835E0C9}"/>
    <cellStyle name="Title 12 6 3 2" xfId="42515" xr:uid="{45EE6666-162B-41ED-885D-DCF36B6571EF}"/>
    <cellStyle name="Title 12 6 4" xfId="42516" xr:uid="{E878BF44-0666-4D1B-9D68-E353C194047D}"/>
    <cellStyle name="Title 12 6 5" xfId="42511" xr:uid="{4BAA201C-E5A7-4BCE-A64F-3B129A3711FA}"/>
    <cellStyle name="Title 12 7" xfId="16232" xr:uid="{298C05C7-BA87-4D83-961B-F39A53F36B2A}"/>
    <cellStyle name="Title 12 7 2" xfId="42518" xr:uid="{09922CE9-8B4C-48ED-BB4E-7B726C8E21CF}"/>
    <cellStyle name="Title 12 7 3" xfId="42517" xr:uid="{32841BD6-BCF0-40E0-AAF7-E6F9D632F3D1}"/>
    <cellStyle name="Title 12 8" xfId="15696" xr:uid="{76D4EBE8-3703-4F20-BA19-6019C84708B7}"/>
    <cellStyle name="Title 12 8 2" xfId="42520" xr:uid="{29044FF0-A1D4-4FE1-B9B9-A4BCB048B39A}"/>
    <cellStyle name="Title 12 8 3" xfId="42519" xr:uid="{CDCBB105-98D8-4A6A-AA27-73C0F4BF2B86}"/>
    <cellStyle name="Title 12 9" xfId="12398" xr:uid="{D2635C24-48CB-4DC1-8D12-09343AEDB4F8}"/>
    <cellStyle name="Title 12 9 2" xfId="42522" xr:uid="{47A5CEBB-10DC-4A1D-8B98-A3CC7AB7F16D}"/>
    <cellStyle name="Title 12 9 3" xfId="42521" xr:uid="{C504992F-A4B4-45B9-86F1-4A0042943295}"/>
    <cellStyle name="Title 13" xfId="7293" xr:uid="{216EB2D0-209F-4857-BCF0-F42234EA620B}"/>
    <cellStyle name="Title 13 10" xfId="42524" xr:uid="{71350F13-F09F-4375-8BF0-5003302D7068}"/>
    <cellStyle name="Title 13 11" xfId="42525" xr:uid="{A28DF5DF-F9D8-480E-BDB3-6C6F63277282}"/>
    <cellStyle name="Title 13 12" xfId="42523" xr:uid="{73D6674E-800C-4E78-8F7E-01D323B84C76}"/>
    <cellStyle name="Title 13 2" xfId="14250" xr:uid="{E98EA645-0447-4D4B-8E00-6667659652AD}"/>
    <cellStyle name="Title 13 2 2" xfId="42527" xr:uid="{E2FC96A9-AA0E-40C7-917C-432DEE282DA9}"/>
    <cellStyle name="Title 13 2 2 2" xfId="42528" xr:uid="{B4ABEB71-CE8C-4EF0-9042-45A77296679F}"/>
    <cellStyle name="Title 13 2 3" xfId="42529" xr:uid="{8719FE50-6F8B-431B-A1C4-8F2882BBD7AA}"/>
    <cellStyle name="Title 13 2 3 2" xfId="42530" xr:uid="{846B9929-261D-4F1A-A264-4DD074317DC6}"/>
    <cellStyle name="Title 13 2 4" xfId="42531" xr:uid="{0F70C8B0-40E9-49C4-BF34-720EAAE0605A}"/>
    <cellStyle name="Title 13 2 5" xfId="42532" xr:uid="{2A5F71CF-D2C0-4EDA-B04A-22E9E75976DC}"/>
    <cellStyle name="Title 13 2 6" xfId="42526" xr:uid="{4FBFA72F-2F91-4A91-8E57-4A3E9BBFA7BB}"/>
    <cellStyle name="Title 13 3" xfId="14251" xr:uid="{44FBDD5D-0A64-4DDC-BF63-41CE8017F137}"/>
    <cellStyle name="Title 13 3 2" xfId="42534" xr:uid="{E2891EB5-1625-491A-851A-12BD5469188E}"/>
    <cellStyle name="Title 13 3 2 2" xfId="42535" xr:uid="{64C54B04-12DD-493F-BB19-0520C3091A3A}"/>
    <cellStyle name="Title 13 3 3" xfId="42536" xr:uid="{BC2C7F0B-AD83-4CC3-8339-470EA812F446}"/>
    <cellStyle name="Title 13 3 3 2" xfId="42537" xr:uid="{69354B2C-2FD2-4F97-A30C-E8413147C222}"/>
    <cellStyle name="Title 13 3 4" xfId="42538" xr:uid="{17323709-E048-42AE-A69A-3875D7355EB6}"/>
    <cellStyle name="Title 13 3 5" xfId="42533" xr:uid="{489044B1-3A4D-4674-9266-8A54844D56F9}"/>
    <cellStyle name="Title 13 4" xfId="14252" xr:uid="{5A6271FD-0044-46F3-A555-77361177744C}"/>
    <cellStyle name="Title 13 4 2" xfId="42540" xr:uid="{FBDFA9D2-6AE7-4C61-AC70-265B17A6DA80}"/>
    <cellStyle name="Title 13 4 2 2" xfId="42541" xr:uid="{3026A1B5-BCEE-423F-8DE9-CB0FB946D3FB}"/>
    <cellStyle name="Title 13 4 3" xfId="42542" xr:uid="{34C1864D-C241-42C4-95C5-C4AEFCEB3959}"/>
    <cellStyle name="Title 13 4 3 2" xfId="42543" xr:uid="{138A0E5E-5B58-4C9A-BC8B-7048439E6344}"/>
    <cellStyle name="Title 13 4 4" xfId="42544" xr:uid="{D1794293-B87B-4572-B071-456BA16300FB}"/>
    <cellStyle name="Title 13 4 5" xfId="42539" xr:uid="{8A9DAA52-968A-44F0-9816-4DE6A294E7F0}"/>
    <cellStyle name="Title 13 5" xfId="14253" xr:uid="{0AE29437-C551-4297-8B4F-B3F6DBD7C8EA}"/>
    <cellStyle name="Title 13 5 2" xfId="42546" xr:uid="{B4B47382-D43F-4995-828E-EEF25FFD744F}"/>
    <cellStyle name="Title 13 5 2 2" xfId="42547" xr:uid="{7519E4DF-27B6-4945-9093-A9A40E6B8B2B}"/>
    <cellStyle name="Title 13 5 3" xfId="42548" xr:uid="{A8955CAE-56B4-4D47-BC37-15D91655C3C5}"/>
    <cellStyle name="Title 13 5 3 2" xfId="42549" xr:uid="{DD99B4A0-CA5D-47F9-8B86-A1419908BF48}"/>
    <cellStyle name="Title 13 5 4" xfId="42550" xr:uid="{B30F8673-496A-4A7C-96E4-E2545028A39B}"/>
    <cellStyle name="Title 13 5 4 2" xfId="42551" xr:uid="{EB77044F-D1F5-421A-B975-763704F31AE3}"/>
    <cellStyle name="Title 13 5 5" xfId="42552" xr:uid="{AC758E83-DB06-4629-A5E0-9B0599C4327F}"/>
    <cellStyle name="Title 13 5 6" xfId="42545" xr:uid="{D11D931D-8ECE-4E65-A527-01AF9D16E793}"/>
    <cellStyle name="Title 13 6" xfId="14254" xr:uid="{0609CB03-21D2-46B4-9E45-96BEB4825BD7}"/>
    <cellStyle name="Title 13 6 2" xfId="42554" xr:uid="{E36AE29A-7B9B-46B4-9439-6F12228DB672}"/>
    <cellStyle name="Title 13 6 2 2" xfId="42555" xr:uid="{5BAE8E3E-00FA-479E-BB00-27C63530D5C7}"/>
    <cellStyle name="Title 13 6 3" xfId="42556" xr:uid="{B3BF7DC1-14B9-4A6E-BBC0-CE1B326E4796}"/>
    <cellStyle name="Title 13 6 3 2" xfId="42557" xr:uid="{99B3AE38-2EC6-4AB2-B13D-2E91E75B73A9}"/>
    <cellStyle name="Title 13 6 4" xfId="42558" xr:uid="{8CF286DB-24DF-421C-A03B-BBC823B7AD10}"/>
    <cellStyle name="Title 13 6 5" xfId="42553" xr:uid="{93B05A53-6CD7-47D8-B81E-F937A786884B}"/>
    <cellStyle name="Title 13 7" xfId="16233" xr:uid="{57AD38E0-7040-4464-9CBD-4CBBADA7BC05}"/>
    <cellStyle name="Title 13 7 2" xfId="42560" xr:uid="{40CBCCCA-22D4-4879-989F-9ED202F9451F}"/>
    <cellStyle name="Title 13 7 3" xfId="42559" xr:uid="{4D74E73E-1F0B-4E4F-8906-B4AB43F77E33}"/>
    <cellStyle name="Title 13 8" xfId="16362" xr:uid="{4030C57F-70D5-4A05-B50C-3939D56823E4}"/>
    <cellStyle name="Title 13 8 2" xfId="42562" xr:uid="{DBE515AD-9778-4967-B538-0E79A3650210}"/>
    <cellStyle name="Title 13 8 3" xfId="42561" xr:uid="{036CF678-48D4-4892-AE4D-8BC23A16978C}"/>
    <cellStyle name="Title 13 9" xfId="12399" xr:uid="{A0D54F8D-29DC-438C-8E4F-8E391611999B}"/>
    <cellStyle name="Title 13 9 2" xfId="42564" xr:uid="{11EBFAFE-767E-4A20-92A8-F8730A01EB3D}"/>
    <cellStyle name="Title 13 9 3" xfId="42563" xr:uid="{897D7705-8FA8-4BD3-B844-28EC0A16A5A7}"/>
    <cellStyle name="Title 14" xfId="7294" xr:uid="{F60E9298-3095-45B9-9E0B-C2500CF29634}"/>
    <cellStyle name="Title 14 10" xfId="42566" xr:uid="{4F73E3C2-B099-4356-83D1-E66A1ABF9FC0}"/>
    <cellStyle name="Title 14 11" xfId="42567" xr:uid="{7A3009FB-4FD4-48E0-A05C-7F86A4A33E8C}"/>
    <cellStyle name="Title 14 12" xfId="42565" xr:uid="{47FABC75-5A95-4FFA-B062-22BB55FFAE4D}"/>
    <cellStyle name="Title 14 2" xfId="14255" xr:uid="{98DE76DB-E015-47FA-BFEF-0A6EC5D45F40}"/>
    <cellStyle name="Title 14 2 2" xfId="42569" xr:uid="{CE4B8EFA-A93B-4688-A09D-52FF04939F00}"/>
    <cellStyle name="Title 14 2 2 2" xfId="42570" xr:uid="{BEEF1EF5-7EB6-4098-8F6C-E75561C610C6}"/>
    <cellStyle name="Title 14 2 3" xfId="42571" xr:uid="{69AA088D-AF51-4094-A0EF-DA7E0CF0DB5B}"/>
    <cellStyle name="Title 14 2 3 2" xfId="42572" xr:uid="{81F37BF8-B077-4B79-90DF-9CBD0510BB77}"/>
    <cellStyle name="Title 14 2 4" xfId="42573" xr:uid="{E8AD7B85-9725-4C27-8BF8-C83EA1C34AF7}"/>
    <cellStyle name="Title 14 2 5" xfId="42574" xr:uid="{FD3A7843-A5B8-4AF5-83F5-C8E4E8D822BB}"/>
    <cellStyle name="Title 14 2 6" xfId="42568" xr:uid="{FE600EC6-7E55-47A3-977F-9C3FC7915195}"/>
    <cellStyle name="Title 14 3" xfId="14256" xr:uid="{6C7393F1-3F9F-44A6-8D27-35E74A80BEEE}"/>
    <cellStyle name="Title 14 3 2" xfId="42576" xr:uid="{62DED264-6223-4E7A-9D61-F3030EC26A4B}"/>
    <cellStyle name="Title 14 3 2 2" xfId="42577" xr:uid="{A8EEB021-1546-49A7-B372-A667B236BB8C}"/>
    <cellStyle name="Title 14 3 3" xfId="42578" xr:uid="{B7F7A614-1BDE-422C-8D95-3F072A08BBFD}"/>
    <cellStyle name="Title 14 3 3 2" xfId="42579" xr:uid="{1D45388A-D21F-4655-9F79-E96DD2B0C4C7}"/>
    <cellStyle name="Title 14 3 4" xfId="42580" xr:uid="{FD05B3F2-A42C-4127-B907-5E0481542791}"/>
    <cellStyle name="Title 14 3 5" xfId="42575" xr:uid="{9267D9BD-908E-411F-90BE-D674BADAF1F7}"/>
    <cellStyle name="Title 14 4" xfId="14257" xr:uid="{5C6D44F6-51BC-4502-A0D7-97AA39411604}"/>
    <cellStyle name="Title 14 4 2" xfId="42582" xr:uid="{858A7615-88D0-488E-91C1-829FEACB4134}"/>
    <cellStyle name="Title 14 4 2 2" xfId="42583" xr:uid="{97F8BFBE-C5E0-4B3D-8F60-430A99B50AD2}"/>
    <cellStyle name="Title 14 4 3" xfId="42584" xr:uid="{B25EA864-8E72-4376-93B6-0027ED0F08F7}"/>
    <cellStyle name="Title 14 4 3 2" xfId="42585" xr:uid="{9F74199C-0395-4EC8-83A4-1112E4FE7F30}"/>
    <cellStyle name="Title 14 4 4" xfId="42586" xr:uid="{D3FA55E3-6AAD-4F6B-9500-586EAF0D159B}"/>
    <cellStyle name="Title 14 4 5" xfId="42581" xr:uid="{037732F5-6B86-4D58-8901-DB82869E8852}"/>
    <cellStyle name="Title 14 5" xfId="14258" xr:uid="{66483522-7216-4999-BB8C-ED1363A91008}"/>
    <cellStyle name="Title 14 5 2" xfId="42588" xr:uid="{08D6E4CE-976A-4B88-830E-8CE64E49663D}"/>
    <cellStyle name="Title 14 5 2 2" xfId="42589" xr:uid="{994EA8B7-CD84-43A3-AA20-94B1B3B4EC84}"/>
    <cellStyle name="Title 14 5 3" xfId="42590" xr:uid="{E26D8490-F4E9-4147-B797-D6CD627954E2}"/>
    <cellStyle name="Title 14 5 3 2" xfId="42591" xr:uid="{E9DB4FF8-2F9C-475A-A7B3-8603E0554C25}"/>
    <cellStyle name="Title 14 5 4" xfId="42592" xr:uid="{0542576F-46D4-452F-A467-00A5A21145B4}"/>
    <cellStyle name="Title 14 5 4 2" xfId="42593" xr:uid="{D0797679-46DF-4102-9D39-643C90A8E536}"/>
    <cellStyle name="Title 14 5 5" xfId="42594" xr:uid="{803DD35E-50B1-475E-AACB-F4D527FD93C6}"/>
    <cellStyle name="Title 14 5 6" xfId="42587" xr:uid="{6B335E8A-C78A-40EA-AD6B-C4F6644FEFA6}"/>
    <cellStyle name="Title 14 6" xfId="14259" xr:uid="{FB18D6B6-2D87-40E6-80A5-EDFA909FA38F}"/>
    <cellStyle name="Title 14 6 2" xfId="42596" xr:uid="{C5C7E53F-75F8-4696-8AFA-543FB278809A}"/>
    <cellStyle name="Title 14 6 2 2" xfId="42597" xr:uid="{188D7661-8D12-4404-92C3-A16787655B48}"/>
    <cellStyle name="Title 14 6 3" xfId="42598" xr:uid="{480EED47-C0C9-4D3A-A9F6-EC596305AD97}"/>
    <cellStyle name="Title 14 6 3 2" xfId="42599" xr:uid="{666F0881-4C55-4680-8866-3C85EE4AC1D5}"/>
    <cellStyle name="Title 14 6 4" xfId="42600" xr:uid="{1CA678C9-82D8-49E0-A620-2610F5F146E1}"/>
    <cellStyle name="Title 14 6 5" xfId="42595" xr:uid="{A7764FB6-1571-4AAC-8E98-B371D3387A93}"/>
    <cellStyle name="Title 14 7" xfId="16234" xr:uid="{10702E11-D028-4D67-9DD1-DA73A40E3AEE}"/>
    <cellStyle name="Title 14 7 2" xfId="42602" xr:uid="{0F55B259-3D71-4C88-8F2D-44D141BF75BA}"/>
    <cellStyle name="Title 14 7 3" xfId="42601" xr:uid="{05DFC279-17E1-4317-A17A-7562AC95A1C1}"/>
    <cellStyle name="Title 14 8" xfId="19293" xr:uid="{6FF93742-BE0B-446B-B4DB-655AF7F357FA}"/>
    <cellStyle name="Title 14 8 2" xfId="42604" xr:uid="{4DD97564-CA17-4FB3-B11A-8F9B1CDAE349}"/>
    <cellStyle name="Title 14 8 3" xfId="42603" xr:uid="{DE865BF3-2CE5-44A6-BC51-ADED397A261C}"/>
    <cellStyle name="Title 14 9" xfId="12400" xr:uid="{F34A13E8-6777-4332-B9D5-9F5DA6902380}"/>
    <cellStyle name="Title 14 9 2" xfId="42606" xr:uid="{41669919-1D72-42E3-BDA5-1E03392E03DC}"/>
    <cellStyle name="Title 14 9 3" xfId="42605" xr:uid="{83F3DD76-572C-4F63-AD59-511E67B9070D}"/>
    <cellStyle name="Title 15" xfId="7295" xr:uid="{9F59CFFE-0812-4A88-ACD1-FD5A51336222}"/>
    <cellStyle name="Title 15 10" xfId="42608" xr:uid="{21F5006A-9E5E-4C4A-BC00-B309C556AC7F}"/>
    <cellStyle name="Title 15 11" xfId="42609" xr:uid="{D463E29C-4E63-436F-AAEE-85B13F067755}"/>
    <cellStyle name="Title 15 12" xfId="42607" xr:uid="{3E45F609-2FAF-4354-8D95-75963462DCAF}"/>
    <cellStyle name="Title 15 2" xfId="14260" xr:uid="{96DDBE91-6BB9-49B4-BF94-18A3EDCC66DE}"/>
    <cellStyle name="Title 15 2 2" xfId="42611" xr:uid="{7E9F9847-2B00-44E7-8C76-70887315D904}"/>
    <cellStyle name="Title 15 2 2 2" xfId="42612" xr:uid="{190234B8-6ECC-4E37-A3F4-2E5D48F29A26}"/>
    <cellStyle name="Title 15 2 3" xfId="42613" xr:uid="{EB551EC7-E893-4D74-981F-995AB75D7078}"/>
    <cellStyle name="Title 15 2 3 2" xfId="42614" xr:uid="{7B372917-BF49-49CC-B0C1-A0C0ACFDC688}"/>
    <cellStyle name="Title 15 2 4" xfId="42615" xr:uid="{6A94419C-03FB-4D7D-8C4F-9BFB694BD3ED}"/>
    <cellStyle name="Title 15 2 5" xfId="42616" xr:uid="{7E2F02AA-923E-4697-9C1B-4B4D751CBAE7}"/>
    <cellStyle name="Title 15 2 6" xfId="42610" xr:uid="{B67D0223-EA16-4E32-A82D-BBF951EBB790}"/>
    <cellStyle name="Title 15 3" xfId="14261" xr:uid="{A3D5A509-94C1-4437-B9A0-5F26964EC9D2}"/>
    <cellStyle name="Title 15 3 2" xfId="42618" xr:uid="{9C1B5377-235A-44E6-BA05-BD5A31B4628B}"/>
    <cellStyle name="Title 15 3 2 2" xfId="42619" xr:uid="{DB10D0D0-DC5F-48FD-8D86-20F4AEBC924A}"/>
    <cellStyle name="Title 15 3 3" xfId="42620" xr:uid="{FDCF946A-E4EB-4876-B3F7-74E99AC3C67D}"/>
    <cellStyle name="Title 15 3 3 2" xfId="42621" xr:uid="{6FD696F5-3274-4AE6-B43C-2C0073D97C90}"/>
    <cellStyle name="Title 15 3 4" xfId="42622" xr:uid="{3677988D-199A-41B4-BE38-6849642E8202}"/>
    <cellStyle name="Title 15 3 5" xfId="42617" xr:uid="{27EA009E-7CC5-47BA-9CB6-CA178B877348}"/>
    <cellStyle name="Title 15 4" xfId="14262" xr:uid="{529AC014-AF47-47E8-B08B-7A2E2D4E145A}"/>
    <cellStyle name="Title 15 4 2" xfId="42624" xr:uid="{C0280D76-9DB2-4213-A983-8B5C2988AB51}"/>
    <cellStyle name="Title 15 4 2 2" xfId="42625" xr:uid="{4B1E70D5-7108-4BF6-9F3F-9CDB49C2EF1A}"/>
    <cellStyle name="Title 15 4 3" xfId="42626" xr:uid="{CABF7022-150A-49C0-A071-273BD7ED25CF}"/>
    <cellStyle name="Title 15 4 3 2" xfId="42627" xr:uid="{AB5DAB0D-5D65-4477-9ECE-F597C9E333E9}"/>
    <cellStyle name="Title 15 4 4" xfId="42628" xr:uid="{BF451C02-B661-4E46-B664-36BA636721C5}"/>
    <cellStyle name="Title 15 4 5" xfId="42623" xr:uid="{4898C63F-692B-4311-AA75-63F8DF9F4F4D}"/>
    <cellStyle name="Title 15 5" xfId="14263" xr:uid="{C74D061D-8C87-42F9-B50C-F162CBEEC8B5}"/>
    <cellStyle name="Title 15 5 2" xfId="42630" xr:uid="{C3739659-9EF5-4030-A3C2-62C18D8E55C7}"/>
    <cellStyle name="Title 15 5 2 2" xfId="42631" xr:uid="{1D9A9530-68E1-44ED-91A7-64D8F5EC84F9}"/>
    <cellStyle name="Title 15 5 3" xfId="42632" xr:uid="{59AC30A4-D875-4B5C-9663-4702A4A3C981}"/>
    <cellStyle name="Title 15 5 3 2" xfId="42633" xr:uid="{CBE2668F-D15D-47A6-A892-95EBD3BF3DBF}"/>
    <cellStyle name="Title 15 5 4" xfId="42634" xr:uid="{8D1D62CB-3CCD-4BFB-828A-E68E54DB1422}"/>
    <cellStyle name="Title 15 5 4 2" xfId="42635" xr:uid="{254BC4E2-D316-4B29-9C49-A65E189EC152}"/>
    <cellStyle name="Title 15 5 5" xfId="42636" xr:uid="{57556AE5-5199-4B4C-A125-0E3FB271CC1C}"/>
    <cellStyle name="Title 15 5 6" xfId="42629" xr:uid="{D92D910A-2D20-4E16-BC06-CE280F0D41AB}"/>
    <cellStyle name="Title 15 6" xfId="14264" xr:uid="{4EDE15C2-BC73-4323-8647-27A4AC73B91C}"/>
    <cellStyle name="Title 15 6 2" xfId="42638" xr:uid="{9B15DA46-1FC6-4061-ACBF-D2A05938EE20}"/>
    <cellStyle name="Title 15 6 2 2" xfId="42639" xr:uid="{280FC507-4E8C-435D-B9F3-3988646653CF}"/>
    <cellStyle name="Title 15 6 3" xfId="42640" xr:uid="{3C16B943-1ACD-4D3D-B329-A844FE5A21CF}"/>
    <cellStyle name="Title 15 6 3 2" xfId="42641" xr:uid="{C2F40470-22F3-4A75-B356-47F636DB6A1E}"/>
    <cellStyle name="Title 15 6 4" xfId="42642" xr:uid="{6D5152B2-08A2-4A4E-96F2-69EC317C3492}"/>
    <cellStyle name="Title 15 6 5" xfId="42637" xr:uid="{FCC93998-6C92-4CA5-BBFB-054C3770A3E7}"/>
    <cellStyle name="Title 15 7" xfId="16235" xr:uid="{58E2F38F-2B06-477F-B718-CB01C082A466}"/>
    <cellStyle name="Title 15 7 2" xfId="42644" xr:uid="{D5B85EF8-2C2E-4B1E-8E82-31DBAA35F0F1}"/>
    <cellStyle name="Title 15 7 3" xfId="42643" xr:uid="{B109336D-F38C-4A0B-8FC2-370238122E49}"/>
    <cellStyle name="Title 15 8" xfId="15785" xr:uid="{F5DCDC77-648D-4243-ABA5-F336D8E4EE83}"/>
    <cellStyle name="Title 15 8 2" xfId="42646" xr:uid="{FF8FA35C-DAB1-49E0-9EA3-5CACC31E7EA3}"/>
    <cellStyle name="Title 15 8 3" xfId="42645" xr:uid="{A990F2C8-8431-4E84-A163-61EA6D0AB84E}"/>
    <cellStyle name="Title 15 9" xfId="12401" xr:uid="{61FE4BA3-52B2-47D9-98AB-A99338E2CDB0}"/>
    <cellStyle name="Title 15 9 2" xfId="42648" xr:uid="{D99F60D7-F512-4926-9396-008FD7E822AF}"/>
    <cellStyle name="Title 15 9 3" xfId="42647" xr:uid="{B3C0DDBF-06B7-4DB2-B6EF-8B8A15AD0C10}"/>
    <cellStyle name="Title 16" xfId="7296" xr:uid="{5160D110-AD2D-46C3-B6DB-B75E1AEF9A61}"/>
    <cellStyle name="Title 16 10" xfId="42650" xr:uid="{A5E8205C-64C8-4924-B41A-FF22A5E56C25}"/>
    <cellStyle name="Title 16 11" xfId="42651" xr:uid="{DF341586-E067-4148-9747-9BDC18C75452}"/>
    <cellStyle name="Title 16 12" xfId="42649" xr:uid="{19C2AFA5-B6E7-4732-B658-C07BDECF72D2}"/>
    <cellStyle name="Title 16 2" xfId="14265" xr:uid="{CE536A9F-377D-47B3-9ED9-7C160F92C74E}"/>
    <cellStyle name="Title 16 2 2" xfId="42653" xr:uid="{3AA9F084-38FC-40A9-BB94-9EC51DB91AA6}"/>
    <cellStyle name="Title 16 2 2 2" xfId="42654" xr:uid="{C9A1C35B-A753-4F45-835B-FE9D442A63C8}"/>
    <cellStyle name="Title 16 2 3" xfId="42655" xr:uid="{8BE63DE3-CDFD-489B-803E-D8A779FDAF35}"/>
    <cellStyle name="Title 16 2 3 2" xfId="42656" xr:uid="{14417C73-E3E7-450D-A198-95B722CE2EBB}"/>
    <cellStyle name="Title 16 2 4" xfId="42657" xr:uid="{F5E9D339-C2A3-4F8F-8526-E364790A48A4}"/>
    <cellStyle name="Title 16 2 5" xfId="42658" xr:uid="{3FAA6B6A-99B9-4D85-A713-3C497147D8BB}"/>
    <cellStyle name="Title 16 2 6" xfId="42652" xr:uid="{8DC2364E-B8E0-4AE2-9948-9FAFE31D2DD2}"/>
    <cellStyle name="Title 16 3" xfId="14266" xr:uid="{90F826A6-EEEC-4AF8-AC6D-0798DF86184E}"/>
    <cellStyle name="Title 16 3 2" xfId="42660" xr:uid="{E9EB1B89-3A26-47C5-AD95-4B7BD262EC29}"/>
    <cellStyle name="Title 16 3 2 2" xfId="42661" xr:uid="{7E9A7075-5D7D-4177-AA22-4EA15F2DBFC4}"/>
    <cellStyle name="Title 16 3 3" xfId="42662" xr:uid="{A7971A2A-BF25-40B7-9147-8C7964D3A38E}"/>
    <cellStyle name="Title 16 3 3 2" xfId="42663" xr:uid="{157C0417-0221-46D5-9EA9-9C04B4604D7B}"/>
    <cellStyle name="Title 16 3 4" xfId="42664" xr:uid="{3805B113-B28D-432E-BB07-CFE7AF026185}"/>
    <cellStyle name="Title 16 3 5" xfId="42659" xr:uid="{B2F39DCB-D9AF-42F0-9CFE-3EA997F1D73D}"/>
    <cellStyle name="Title 16 4" xfId="14267" xr:uid="{AAB50A38-FBC4-4F86-9875-3167E31BBE12}"/>
    <cellStyle name="Title 16 4 2" xfId="42666" xr:uid="{2A0B0F3B-321C-4312-804D-B5441EB932A7}"/>
    <cellStyle name="Title 16 4 2 2" xfId="42667" xr:uid="{3071A166-3E80-4CB3-BC4A-882E42E016CE}"/>
    <cellStyle name="Title 16 4 3" xfId="42668" xr:uid="{CD457197-CB75-4EB0-A7CA-4B43AB423634}"/>
    <cellStyle name="Title 16 4 3 2" xfId="42669" xr:uid="{012755AA-940F-43A7-AFA8-8FA3BAB6A50B}"/>
    <cellStyle name="Title 16 4 4" xfId="42670" xr:uid="{BB620E8E-A9A5-4DAC-8D47-997801B051FB}"/>
    <cellStyle name="Title 16 4 5" xfId="42665" xr:uid="{C2F1FF00-066F-456D-99AE-FAB392CD6C7A}"/>
    <cellStyle name="Title 16 5" xfId="14268" xr:uid="{2083885B-B290-433B-9632-C15741C8C59F}"/>
    <cellStyle name="Title 16 5 2" xfId="42672" xr:uid="{CECB11B2-522E-47F0-BB85-8748A692AA9F}"/>
    <cellStyle name="Title 16 5 2 2" xfId="42673" xr:uid="{F6450C31-12B7-4694-8015-527D214E8FF4}"/>
    <cellStyle name="Title 16 5 3" xfId="42674" xr:uid="{9FCAD80F-00A9-426C-85B5-7A49DDD36BB6}"/>
    <cellStyle name="Title 16 5 3 2" xfId="42675" xr:uid="{FCC27E99-D050-455B-9FB5-B14134BB36B7}"/>
    <cellStyle name="Title 16 5 4" xfId="42676" xr:uid="{DBB5D9D2-BD9A-473A-ABAB-B1FC5339F92F}"/>
    <cellStyle name="Title 16 5 4 2" xfId="42677" xr:uid="{7F4FBACB-E405-4885-A2B8-4B2A64596DDD}"/>
    <cellStyle name="Title 16 5 5" xfId="42678" xr:uid="{6F301406-0815-4CCF-B48A-0BCD9184767C}"/>
    <cellStyle name="Title 16 5 6" xfId="42671" xr:uid="{4F315BF1-09BC-43DC-BED8-6D94A8937E1F}"/>
    <cellStyle name="Title 16 6" xfId="14269" xr:uid="{A99F0B00-51C0-4F2C-B855-915B433F177D}"/>
    <cellStyle name="Title 16 6 2" xfId="42680" xr:uid="{5F9D4ED3-41D1-4C8A-805D-166FA3C7763B}"/>
    <cellStyle name="Title 16 6 2 2" xfId="42681" xr:uid="{9AA3EFE8-7344-40F7-BD6B-9154BFD6142C}"/>
    <cellStyle name="Title 16 6 3" xfId="42682" xr:uid="{FC52C8B7-8BAE-47B8-8EA9-E1F8ED175BE4}"/>
    <cellStyle name="Title 16 6 3 2" xfId="42683" xr:uid="{AC1B1064-6FF6-43C9-9C22-4621E755A57F}"/>
    <cellStyle name="Title 16 6 4" xfId="42684" xr:uid="{85B5CB11-B9AC-4011-B9FC-AD7D8A31AAA4}"/>
    <cellStyle name="Title 16 6 5" xfId="42679" xr:uid="{1D2B8F4F-9373-4868-B7F0-4350CE931CDB}"/>
    <cellStyle name="Title 16 7" xfId="16236" xr:uid="{51B98F59-504D-47A5-A94A-1D9FFB66AA34}"/>
    <cellStyle name="Title 16 7 2" xfId="42686" xr:uid="{963ADFC2-CE48-4DC6-8B34-449FE42AE06E}"/>
    <cellStyle name="Title 16 7 3" xfId="42685" xr:uid="{A5FBEEB0-AC0C-4960-A94D-604D4C0F21B0}"/>
    <cellStyle name="Title 16 8" xfId="16713" xr:uid="{179FF95A-0F36-4E02-88F9-0C53BD3E30B0}"/>
    <cellStyle name="Title 16 8 2" xfId="42688" xr:uid="{245A3CF7-2187-471A-BE78-E34689F5158B}"/>
    <cellStyle name="Title 16 8 3" xfId="42687" xr:uid="{18DA4494-83A6-4BF2-AE13-2186AA55E2A0}"/>
    <cellStyle name="Title 16 9" xfId="12402" xr:uid="{A0300110-9131-43AE-AA04-B26FD4356267}"/>
    <cellStyle name="Title 16 9 2" xfId="42690" xr:uid="{6B31E481-E37C-4B7B-8DDD-FCECD583EDE8}"/>
    <cellStyle name="Title 16 9 3" xfId="42689" xr:uid="{E80E9335-D218-4A0C-AD7A-5114E4A5F633}"/>
    <cellStyle name="Title 17" xfId="7297" xr:uid="{874A12FE-B341-4632-823C-A6CD0F1ECC62}"/>
    <cellStyle name="Title 17 10" xfId="42692" xr:uid="{FB593516-8342-4545-B131-B53F85DC084E}"/>
    <cellStyle name="Title 17 11" xfId="42693" xr:uid="{0DEA498D-07F0-413C-8632-7249D5DD7D0F}"/>
    <cellStyle name="Title 17 12" xfId="42691" xr:uid="{1D768C6F-3FF1-438C-904F-79EBD5FD9DA4}"/>
    <cellStyle name="Title 17 2" xfId="14270" xr:uid="{41FB3EB8-AE1F-46FD-9137-A0C4C33006D3}"/>
    <cellStyle name="Title 17 2 2" xfId="42695" xr:uid="{21876AC0-2E10-49BD-94B3-FADE0C8BA493}"/>
    <cellStyle name="Title 17 2 2 2" xfId="42696" xr:uid="{D893B02D-EDFE-46DD-B931-559063253D62}"/>
    <cellStyle name="Title 17 2 3" xfId="42697" xr:uid="{3A6FEB18-E5BC-40FD-B9B2-85CCC2627DB5}"/>
    <cellStyle name="Title 17 2 3 2" xfId="42698" xr:uid="{7913CCE8-32B2-4D54-BADA-42543B5BC89D}"/>
    <cellStyle name="Title 17 2 4" xfId="42699" xr:uid="{70F6D008-529D-44F4-B47E-8B6057C57098}"/>
    <cellStyle name="Title 17 2 5" xfId="42700" xr:uid="{837463C5-96CA-4062-9D3D-D312D4163ECA}"/>
    <cellStyle name="Title 17 2 6" xfId="42694" xr:uid="{83EF7195-DB07-423A-B823-1853E77CAF27}"/>
    <cellStyle name="Title 17 3" xfId="14271" xr:uid="{B18D8611-58BD-42E0-8671-D97D53CD7277}"/>
    <cellStyle name="Title 17 3 2" xfId="42702" xr:uid="{72CF05A8-71C7-465F-9FD2-CCC0E16D2B3E}"/>
    <cellStyle name="Title 17 3 2 2" xfId="42703" xr:uid="{67651E96-57CD-478A-B839-131E714822AB}"/>
    <cellStyle name="Title 17 3 3" xfId="42704" xr:uid="{7BC4BF78-0B39-4E5E-B107-2E6865C666D2}"/>
    <cellStyle name="Title 17 3 3 2" xfId="42705" xr:uid="{85A2B295-DA38-42C3-8C22-5E3D19372C6E}"/>
    <cellStyle name="Title 17 3 4" xfId="42706" xr:uid="{81DD7E72-4ABC-40EE-864F-BDC78099E965}"/>
    <cellStyle name="Title 17 3 5" xfId="42701" xr:uid="{E964B867-14B6-40C4-BA93-B039F64E7BFD}"/>
    <cellStyle name="Title 17 4" xfId="14272" xr:uid="{BA86DA3D-BF16-48B9-B812-C3F8877F031D}"/>
    <cellStyle name="Title 17 4 2" xfId="42708" xr:uid="{95E64C53-6202-4BD8-8261-DFA51A83410F}"/>
    <cellStyle name="Title 17 4 2 2" xfId="42709" xr:uid="{50C0EEAB-2DD0-4A56-B20F-F7E8FFD2B89B}"/>
    <cellStyle name="Title 17 4 3" xfId="42710" xr:uid="{6621296F-AE3B-49B3-A8D5-B2D29A066195}"/>
    <cellStyle name="Title 17 4 3 2" xfId="42711" xr:uid="{C2655ED6-2414-4781-A172-4DC1604D6C05}"/>
    <cellStyle name="Title 17 4 4" xfId="42712" xr:uid="{7E177618-883E-44B4-A52F-C5F1AB246F78}"/>
    <cellStyle name="Title 17 4 5" xfId="42707" xr:uid="{7706C66F-F950-444C-BFFA-ED70904B421A}"/>
    <cellStyle name="Title 17 5" xfId="14273" xr:uid="{A7E47F0C-94DD-4F94-8A29-3075E5261727}"/>
    <cellStyle name="Title 17 5 2" xfId="42714" xr:uid="{A183A81C-1853-4351-BBD9-72D165E7C628}"/>
    <cellStyle name="Title 17 5 2 2" xfId="42715" xr:uid="{81625244-0EB3-4C8D-827A-E2B5BEA1E59D}"/>
    <cellStyle name="Title 17 5 3" xfId="42716" xr:uid="{6163FCED-923A-4082-84A8-F643140BA83B}"/>
    <cellStyle name="Title 17 5 3 2" xfId="42717" xr:uid="{325A06AB-6978-4610-BC9C-C378CB9EA0B8}"/>
    <cellStyle name="Title 17 5 4" xfId="42718" xr:uid="{E67E4A30-9A83-4AE1-B896-60D38680B6DD}"/>
    <cellStyle name="Title 17 5 4 2" xfId="42719" xr:uid="{2FB3D855-507D-48BB-95E8-5B6E6091413E}"/>
    <cellStyle name="Title 17 5 5" xfId="42720" xr:uid="{01088028-AC1E-4036-BE3C-2E207A23331B}"/>
    <cellStyle name="Title 17 5 6" xfId="42713" xr:uid="{86D6B727-24E2-45D1-BA8C-B3BE4B2AD262}"/>
    <cellStyle name="Title 17 6" xfId="14274" xr:uid="{4316E8BA-7447-4CE6-B71F-42C419F6C4DF}"/>
    <cellStyle name="Title 17 6 2" xfId="42722" xr:uid="{8B05A77F-935B-4608-B494-DCC82A72C281}"/>
    <cellStyle name="Title 17 6 2 2" xfId="42723" xr:uid="{A93A54C5-9F71-49B1-99D9-338CA55F1034}"/>
    <cellStyle name="Title 17 6 3" xfId="42724" xr:uid="{C2E359D7-DDC0-4240-8B8E-7B9691FBA4CE}"/>
    <cellStyle name="Title 17 6 3 2" xfId="42725" xr:uid="{E53F49D3-3DE5-4D38-84A6-250C8468BC52}"/>
    <cellStyle name="Title 17 6 4" xfId="42726" xr:uid="{1E5471AE-B36F-4CD0-98E6-74BB930686AA}"/>
    <cellStyle name="Title 17 6 5" xfId="42721" xr:uid="{DFD11101-2171-4878-A3EC-E1489C0A393F}"/>
    <cellStyle name="Title 17 7" xfId="16237" xr:uid="{58F88D41-73EF-4F69-BADF-9AC7BDD2E3BF}"/>
    <cellStyle name="Title 17 7 2" xfId="42728" xr:uid="{3A18FCBB-8318-4685-96AA-FB152CC19213}"/>
    <cellStyle name="Title 17 7 3" xfId="42727" xr:uid="{DCBDC005-D84B-49DE-805B-34ACA886F731}"/>
    <cellStyle name="Title 17 8" xfId="15532" xr:uid="{8FFB8746-B867-407D-BF66-D84A645EE1AB}"/>
    <cellStyle name="Title 17 8 2" xfId="42730" xr:uid="{2468BDBE-1FD2-4201-9F50-BAD35DDE9F19}"/>
    <cellStyle name="Title 17 8 3" xfId="42729" xr:uid="{1A23D055-52A7-49A2-9F3D-BD271894B448}"/>
    <cellStyle name="Title 17 9" xfId="12403" xr:uid="{7CA8F56F-B11B-438E-96FA-BA9AA89ADB0E}"/>
    <cellStyle name="Title 17 9 2" xfId="42732" xr:uid="{BBB2FAC0-742D-4E68-9842-3D41D7104D3C}"/>
    <cellStyle name="Title 17 9 3" xfId="42731" xr:uid="{DC24985B-CBFB-4337-B729-BBFE163BB65F}"/>
    <cellStyle name="Title 18" xfId="7298" xr:uid="{05ECE26A-BF42-4703-8DB3-F8DCAF15E9DB}"/>
    <cellStyle name="Title 18 10" xfId="42734" xr:uid="{0D40BA85-5A27-472E-AD21-D4B239A1FC40}"/>
    <cellStyle name="Title 18 11" xfId="42735" xr:uid="{D1F470E6-C323-4AEA-A89B-C4E1CDAD42A8}"/>
    <cellStyle name="Title 18 12" xfId="42733" xr:uid="{78702A9B-1485-48EE-81B9-47D38D6FB331}"/>
    <cellStyle name="Title 18 2" xfId="14275" xr:uid="{661D03B1-48A5-45BC-A792-5D883732A4C4}"/>
    <cellStyle name="Title 18 2 2" xfId="42737" xr:uid="{5AF0C408-BE41-482F-AC0C-43E0676B57E4}"/>
    <cellStyle name="Title 18 2 2 2" xfId="42738" xr:uid="{DFCCE42A-A2FC-4255-AC75-68211616FEBE}"/>
    <cellStyle name="Title 18 2 3" xfId="42739" xr:uid="{E33C1C43-22DE-4539-AF82-02BE6C9242D9}"/>
    <cellStyle name="Title 18 2 3 2" xfId="42740" xr:uid="{8FDB2436-5555-4DE6-88FA-6C7A305B06CC}"/>
    <cellStyle name="Title 18 2 4" xfId="42741" xr:uid="{B0DD09D3-A959-49C0-B7D7-57391D9EC4BE}"/>
    <cellStyle name="Title 18 2 5" xfId="42742" xr:uid="{A719038E-DA70-4A6C-B230-9A54A8DA6D4D}"/>
    <cellStyle name="Title 18 2 6" xfId="42736" xr:uid="{E76BCAD6-CD0D-4117-A62D-3F8FCF4D5109}"/>
    <cellStyle name="Title 18 3" xfId="14276" xr:uid="{59B27321-2A0F-4AFB-A081-32DB76CF4180}"/>
    <cellStyle name="Title 18 3 2" xfId="42744" xr:uid="{C7605E2F-F6BE-43EC-B824-50DFB65D8639}"/>
    <cellStyle name="Title 18 3 2 2" xfId="42745" xr:uid="{325C6237-EC97-450D-B62F-188D2DEFD69D}"/>
    <cellStyle name="Title 18 3 3" xfId="42746" xr:uid="{80BCA09C-7F60-4B12-9CF1-A1C8A5B6B85D}"/>
    <cellStyle name="Title 18 3 3 2" xfId="42747" xr:uid="{3FF8FD6B-AB8E-4D57-A4FD-D512CED315B7}"/>
    <cellStyle name="Title 18 3 4" xfId="42748" xr:uid="{C0D6548C-F10D-4CFC-A427-01F0A6AC56FB}"/>
    <cellStyle name="Title 18 3 5" xfId="42743" xr:uid="{209D28A5-C3E3-48E7-A42F-C61F5F15CF2B}"/>
    <cellStyle name="Title 18 4" xfId="14277" xr:uid="{ADC15862-7C82-4E0B-BDDC-5B5EF407691C}"/>
    <cellStyle name="Title 18 4 2" xfId="42750" xr:uid="{8268993D-CAD8-4614-BE4F-190C43199A5A}"/>
    <cellStyle name="Title 18 4 2 2" xfId="42751" xr:uid="{24C3CBBA-9D6B-4FC5-A4DC-1B3130B0030F}"/>
    <cellStyle name="Title 18 4 3" xfId="42752" xr:uid="{1180E887-0F31-41A0-946A-DEF5F50AEDAC}"/>
    <cellStyle name="Title 18 4 3 2" xfId="42753" xr:uid="{3F1AE6D1-87D4-48F6-BC3F-44F9608036BA}"/>
    <cellStyle name="Title 18 4 4" xfId="42754" xr:uid="{3BB6A061-A4CF-4114-8D8C-8631D2EC5C30}"/>
    <cellStyle name="Title 18 4 5" xfId="42749" xr:uid="{675726B6-4057-4260-BF1F-70D880760493}"/>
    <cellStyle name="Title 18 5" xfId="14278" xr:uid="{238BB4A0-C19E-473C-886D-E47894874F16}"/>
    <cellStyle name="Title 18 5 2" xfId="42756" xr:uid="{49EE1665-24AA-4CEF-AE4F-3CAEA98269F6}"/>
    <cellStyle name="Title 18 5 2 2" xfId="42757" xr:uid="{3AE53801-88FD-4F0C-9D62-820B9FD612D0}"/>
    <cellStyle name="Title 18 5 3" xfId="42758" xr:uid="{ED34C4FB-3E30-4108-BDA3-88EDBE66B8CF}"/>
    <cellStyle name="Title 18 5 3 2" xfId="42759" xr:uid="{44FCD35B-7ECD-45F6-AA0E-ED6B0E208C97}"/>
    <cellStyle name="Title 18 5 4" xfId="42760" xr:uid="{F4D4D6F3-C3FB-4EFC-881E-5140BE1A76E4}"/>
    <cellStyle name="Title 18 5 4 2" xfId="42761" xr:uid="{14007D25-F4D3-41AF-AD6B-E8F98A720F91}"/>
    <cellStyle name="Title 18 5 5" xfId="42762" xr:uid="{8A1FE134-0572-490E-A4AA-D583E7B872DC}"/>
    <cellStyle name="Title 18 5 6" xfId="42755" xr:uid="{0E6E0724-5350-42EB-8F04-7C0639F2AB71}"/>
    <cellStyle name="Title 18 6" xfId="14279" xr:uid="{0BDA484D-A26B-444A-8369-D664B073E2F2}"/>
    <cellStyle name="Title 18 6 2" xfId="42764" xr:uid="{B5F268F1-7358-4767-9172-84BBD0F0CC7A}"/>
    <cellStyle name="Title 18 6 2 2" xfId="42765" xr:uid="{68BC8C5A-028A-4C6D-98D1-803537973938}"/>
    <cellStyle name="Title 18 6 3" xfId="42766" xr:uid="{07A3B9F6-E5CA-4B68-B5E8-06EABB61657D}"/>
    <cellStyle name="Title 18 6 3 2" xfId="42767" xr:uid="{9016EBC9-33C2-4E69-BBF5-A408BF2C6C63}"/>
    <cellStyle name="Title 18 6 4" xfId="42768" xr:uid="{4C870B1E-7CFC-4ACC-9E07-B16136316FDB}"/>
    <cellStyle name="Title 18 6 5" xfId="42763" xr:uid="{0E39E1EE-DAB5-42D8-9320-5553CDA501DE}"/>
    <cellStyle name="Title 18 7" xfId="16238" xr:uid="{C7EA67E3-30BA-4BFB-824E-FD72E9A19FB4}"/>
    <cellStyle name="Title 18 7 2" xfId="42770" xr:uid="{41A0A586-AFD3-4E30-A16F-1A315D845D23}"/>
    <cellStyle name="Title 18 7 3" xfId="42769" xr:uid="{FD9ADA6A-A210-4407-A7FF-A68DCC0A4521}"/>
    <cellStyle name="Title 18 8" xfId="15657" xr:uid="{3993DF45-6E1A-414C-84A7-6B0B9FC5446D}"/>
    <cellStyle name="Title 18 8 2" xfId="42772" xr:uid="{B533A71B-F6ED-425C-9C85-2710EADC4CCB}"/>
    <cellStyle name="Title 18 8 3" xfId="42771" xr:uid="{69B5FADD-7050-4082-9D9D-36840488DF69}"/>
    <cellStyle name="Title 18 9" xfId="12404" xr:uid="{151C9401-0814-42E7-8A2F-21848F9864AD}"/>
    <cellStyle name="Title 18 9 2" xfId="42774" xr:uid="{B1A736A8-EC7F-45D1-82CF-E1CA105DD602}"/>
    <cellStyle name="Title 18 9 3" xfId="42773" xr:uid="{4EFE3249-7DCD-4D79-A0A8-0D1C479D4BBD}"/>
    <cellStyle name="Title 19" xfId="7299" xr:uid="{E33BA8D8-AC6A-45D6-A743-38F30A236C09}"/>
    <cellStyle name="Title 19 10" xfId="42776" xr:uid="{0023A6E5-A92D-4128-A2FE-92E478E0B580}"/>
    <cellStyle name="Title 19 11" xfId="42777" xr:uid="{B0E28858-0F15-4298-9087-4D9FCBD10C0D}"/>
    <cellStyle name="Title 19 12" xfId="42775" xr:uid="{62B12C98-3830-4068-96BF-C130D7EF6B90}"/>
    <cellStyle name="Title 19 2" xfId="14280" xr:uid="{3C3CB76F-9820-4AFC-B094-0D64C9D94559}"/>
    <cellStyle name="Title 19 2 2" xfId="42779" xr:uid="{1B063E62-8DE4-47BD-B916-23239E8F4888}"/>
    <cellStyle name="Title 19 2 2 2" xfId="42780" xr:uid="{8E01FA51-6233-4D04-A4C0-8159E07F08EA}"/>
    <cellStyle name="Title 19 2 3" xfId="42781" xr:uid="{B6656741-45D3-49C1-8ACF-0999E5176662}"/>
    <cellStyle name="Title 19 2 3 2" xfId="42782" xr:uid="{EE3EA8ED-FBE8-4365-B09A-DA45C7436DA0}"/>
    <cellStyle name="Title 19 2 4" xfId="42783" xr:uid="{D8A98808-B86C-4471-9B0B-F6F77169A94C}"/>
    <cellStyle name="Title 19 2 5" xfId="42784" xr:uid="{92A35736-E14D-4F11-A3D7-2E6930327EE5}"/>
    <cellStyle name="Title 19 2 6" xfId="42778" xr:uid="{6CF42937-124D-4D32-A32A-2ABCE5E46049}"/>
    <cellStyle name="Title 19 3" xfId="14281" xr:uid="{3F159B3D-C962-413B-B65B-C76C1721D0BD}"/>
    <cellStyle name="Title 19 3 2" xfId="42786" xr:uid="{D042A4DA-3A44-4B0C-B341-4C746EC3C422}"/>
    <cellStyle name="Title 19 3 2 2" xfId="42787" xr:uid="{026B49C4-9264-4552-A09C-AA3DEA3C8A89}"/>
    <cellStyle name="Title 19 3 3" xfId="42788" xr:uid="{841FD8EF-E554-4D5C-AC9D-FC07A8CC0B5C}"/>
    <cellStyle name="Title 19 3 3 2" xfId="42789" xr:uid="{23975461-CDA7-4148-B462-2E967458B080}"/>
    <cellStyle name="Title 19 3 4" xfId="42790" xr:uid="{9FB2BCDA-D597-437F-98B8-6FE857EF8544}"/>
    <cellStyle name="Title 19 3 5" xfId="42785" xr:uid="{904069C3-307C-4C5C-B6CA-1DBD88659D10}"/>
    <cellStyle name="Title 19 4" xfId="14282" xr:uid="{164FDC14-04FA-47CB-9048-6F9F3480449D}"/>
    <cellStyle name="Title 19 4 2" xfId="42792" xr:uid="{C5270958-0591-4760-8D13-B6668AA4A0BB}"/>
    <cellStyle name="Title 19 4 2 2" xfId="42793" xr:uid="{BA91B936-AA01-4900-8517-0A0A102E7E7B}"/>
    <cellStyle name="Title 19 4 3" xfId="42794" xr:uid="{F3C3DCCA-F9CC-429F-BDA9-01641CCD5220}"/>
    <cellStyle name="Title 19 4 3 2" xfId="42795" xr:uid="{9B827227-5EC3-47E9-BD92-7B89ABFB2AFC}"/>
    <cellStyle name="Title 19 4 4" xfId="42796" xr:uid="{DB1D1C79-96F2-4BB5-9517-690F48AD9B35}"/>
    <cellStyle name="Title 19 4 5" xfId="42791" xr:uid="{0B833584-E21E-472F-A5BA-7428412AAD97}"/>
    <cellStyle name="Title 19 5" xfId="14283" xr:uid="{96C2E381-0B0E-46B0-82D5-EB939F2972DD}"/>
    <cellStyle name="Title 19 5 2" xfId="42798" xr:uid="{7B053A89-499A-4720-8DDB-E2460B75C36D}"/>
    <cellStyle name="Title 19 5 2 2" xfId="42799" xr:uid="{C4E6380E-0815-48B5-9CCA-95D3DC3EB037}"/>
    <cellStyle name="Title 19 5 3" xfId="42800" xr:uid="{A18A749D-49C2-4F83-89DE-B714AE9333DC}"/>
    <cellStyle name="Title 19 5 3 2" xfId="42801" xr:uid="{3283A251-10B0-428D-AFDF-A021F83129A7}"/>
    <cellStyle name="Title 19 5 4" xfId="42802" xr:uid="{CC5AED92-7D97-4EBC-B901-78B7F792AC07}"/>
    <cellStyle name="Title 19 5 4 2" xfId="42803" xr:uid="{6C34C6E2-4717-465E-AAE3-1FCA428FD6F0}"/>
    <cellStyle name="Title 19 5 5" xfId="42804" xr:uid="{AED4B650-4327-4231-8CD4-6D381D83DB3D}"/>
    <cellStyle name="Title 19 5 6" xfId="42797" xr:uid="{992F8CD4-E54A-4E12-A875-6CD58E4C0C72}"/>
    <cellStyle name="Title 19 6" xfId="14284" xr:uid="{9D8B18CA-DC2E-4707-B5C5-3B704697333E}"/>
    <cellStyle name="Title 19 6 2" xfId="42806" xr:uid="{47C4FDED-C187-406A-B1BB-416F9787F1E2}"/>
    <cellStyle name="Title 19 6 2 2" xfId="42807" xr:uid="{4076A37F-BD4D-44DC-8CE4-034F6B3941B0}"/>
    <cellStyle name="Title 19 6 3" xfId="42808" xr:uid="{390011B6-5916-4793-81D6-28BD288B98AC}"/>
    <cellStyle name="Title 19 6 3 2" xfId="42809" xr:uid="{40A263E5-0934-4F1E-8D55-0A8A408AC42C}"/>
    <cellStyle name="Title 19 6 4" xfId="42810" xr:uid="{44780C02-6AE3-4959-A470-3F6AE9F881FA}"/>
    <cellStyle name="Title 19 6 5" xfId="42805" xr:uid="{999F861E-8342-4341-9952-D7E418344DC5}"/>
    <cellStyle name="Title 19 7" xfId="16239" xr:uid="{7A35DB6D-D24A-4FF2-89A0-FAE4C84644A7}"/>
    <cellStyle name="Title 19 7 2" xfId="42812" xr:uid="{B59ABDD5-3266-4E08-B16A-8F44550AA89D}"/>
    <cellStyle name="Title 19 7 3" xfId="42811" xr:uid="{B8CA7E38-E9D5-408B-9FE5-67A957965D8A}"/>
    <cellStyle name="Title 19 8" xfId="19388" xr:uid="{1CB3EDD1-BB65-47D0-A07E-648800F35E0E}"/>
    <cellStyle name="Title 19 8 2" xfId="42814" xr:uid="{82EB9511-322D-4338-92D0-83EA79A25AC3}"/>
    <cellStyle name="Title 19 8 3" xfId="42813" xr:uid="{B954150A-DC47-4478-84EB-8EA69C239526}"/>
    <cellStyle name="Title 19 9" xfId="12405" xr:uid="{3F657D03-1560-4603-8797-CEB93854EFAC}"/>
    <cellStyle name="Title 19 9 2" xfId="42816" xr:uid="{27B42007-EC13-4ED1-B88A-4B9290040A8B}"/>
    <cellStyle name="Title 19 9 3" xfId="42815" xr:uid="{FE80A025-3F4B-41F1-B6D0-A745337E6949}"/>
    <cellStyle name="Title 2" xfId="222" xr:uid="{86A56D70-908E-4539-90B2-9F9E40787DA7}"/>
    <cellStyle name="Title 2 10" xfId="1866" xr:uid="{59BC7A20-67F0-42A9-A767-2BB8AFAC34E1}"/>
    <cellStyle name="Title 2 10 10" xfId="42819" xr:uid="{1AE52F3B-5161-43B9-9769-15544722E6CE}"/>
    <cellStyle name="Title 2 10 11" xfId="42818" xr:uid="{33C09EAD-AB40-4F31-A57C-877488E2F322}"/>
    <cellStyle name="Title 2 10 2" xfId="14285" xr:uid="{7D492460-EC18-41A1-A9D5-D460FA7AAD06}"/>
    <cellStyle name="Title 2 10 2 2" xfId="42821" xr:uid="{66F2FB0D-CE62-4821-B9FD-84BB1FF44563}"/>
    <cellStyle name="Title 2 10 2 2 2" xfId="42822" xr:uid="{836EE4EF-1526-467B-A2B3-040C96D355BE}"/>
    <cellStyle name="Title 2 10 2 3" xfId="42823" xr:uid="{5832CCB0-9897-4F1A-AA43-06999858F2C6}"/>
    <cellStyle name="Title 2 10 2 3 2" xfId="42824" xr:uid="{6E59098A-D3AE-40B5-AD15-12F0BDF7C2D3}"/>
    <cellStyle name="Title 2 10 2 4" xfId="42825" xr:uid="{9DB3475F-424D-426F-9612-70A41277AE13}"/>
    <cellStyle name="Title 2 10 2 5" xfId="42820" xr:uid="{A51495F4-E36E-4AE1-90F6-E392873F4797}"/>
    <cellStyle name="Title 2 10 3" xfId="14286" xr:uid="{09204E93-6DD2-4077-AD0E-287FE39B8DD4}"/>
    <cellStyle name="Title 2 10 3 2" xfId="42827" xr:uid="{8C29C19B-C616-46C8-9300-D3008538C200}"/>
    <cellStyle name="Title 2 10 3 2 2" xfId="42828" xr:uid="{1D37DE7F-1E98-40C6-A94F-944D475830B4}"/>
    <cellStyle name="Title 2 10 3 3" xfId="42829" xr:uid="{EE7DF87F-9C0A-4947-BBD2-01DBA1737D06}"/>
    <cellStyle name="Title 2 10 3 3 2" xfId="42830" xr:uid="{885BB18D-D4C3-4731-9D6F-B74D06112AB5}"/>
    <cellStyle name="Title 2 10 3 4" xfId="42831" xr:uid="{05A2D410-A516-42AE-BC97-BBD6F2BDF0CB}"/>
    <cellStyle name="Title 2 10 3 5" xfId="42826" xr:uid="{55619E69-F6F8-4429-A07F-0E3872ABAC76}"/>
    <cellStyle name="Title 2 10 4" xfId="14287" xr:uid="{FAA12A95-BC60-4C38-8D36-53CF7B9AD830}"/>
    <cellStyle name="Title 2 10 4 2" xfId="42833" xr:uid="{187E2044-A8C1-4874-98BC-534BFCFF9F51}"/>
    <cellStyle name="Title 2 10 4 2 2" xfId="42834" xr:uid="{519B530F-C11F-411B-9990-F891710E5469}"/>
    <cellStyle name="Title 2 10 4 3" xfId="42835" xr:uid="{A10DE478-A22F-4689-8B18-CE42488E5478}"/>
    <cellStyle name="Title 2 10 4 3 2" xfId="42836" xr:uid="{42130FC6-381D-495C-A70A-ADA9873428B4}"/>
    <cellStyle name="Title 2 10 4 4" xfId="42837" xr:uid="{5189558B-B575-445E-BF85-01688A6C37A4}"/>
    <cellStyle name="Title 2 10 4 4 2" xfId="42838" xr:uid="{83F1C281-9BAA-4602-BDB5-F046055FC523}"/>
    <cellStyle name="Title 2 10 4 5" xfId="42839" xr:uid="{F3B449D2-F168-4B79-B579-78F082148ABF}"/>
    <cellStyle name="Title 2 10 4 6" xfId="42832" xr:uid="{5FEC0B5B-C437-4353-8C26-87E68269B7C2}"/>
    <cellStyle name="Title 2 10 5" xfId="14288" xr:uid="{736C0544-0AE4-44E2-9985-87C177620EE4}"/>
    <cellStyle name="Title 2 10 5 2" xfId="42841" xr:uid="{C11AE3ED-8FED-4D3D-B7A5-05840480E1C0}"/>
    <cellStyle name="Title 2 10 5 2 2" xfId="42842" xr:uid="{67240B29-5438-4088-B3B1-CA530470C585}"/>
    <cellStyle name="Title 2 10 5 3" xfId="42843" xr:uid="{87444E4E-A51F-45E3-828C-86E5C778C53D}"/>
    <cellStyle name="Title 2 10 5 3 2" xfId="42844" xr:uid="{1D87707B-182A-4E5E-8B18-5AFB483EF46A}"/>
    <cellStyle name="Title 2 10 5 4" xfId="42845" xr:uid="{3A29E77E-EA28-4C1B-9EAB-5AF0943B3812}"/>
    <cellStyle name="Title 2 10 5 5" xfId="42840" xr:uid="{4881DA88-6318-4873-8D7D-1BE7B4BC039C}"/>
    <cellStyle name="Title 2 10 6" xfId="15243" xr:uid="{39E8E233-DA69-4E14-9907-D9A5681BEFD2}"/>
    <cellStyle name="Title 2 10 6 2" xfId="42847" xr:uid="{2C80193F-E695-4138-9555-14D37023AED9}"/>
    <cellStyle name="Title 2 10 6 3" xfId="42846" xr:uid="{09C16B20-CAE0-4C31-8179-D3FD5CA4B2AD}"/>
    <cellStyle name="Title 2 10 7" xfId="15445" xr:uid="{15FC6661-B81E-495B-8097-08914BA641D3}"/>
    <cellStyle name="Title 2 10 7 2" xfId="42849" xr:uid="{F5C1DCA5-F867-405F-8058-37320A92EB06}"/>
    <cellStyle name="Title 2 10 7 3" xfId="42848" xr:uid="{85515E70-0FEE-4636-BEDE-35AC29BC1BC5}"/>
    <cellStyle name="Title 2 10 8" xfId="12407" xr:uid="{15BFE378-2550-4F16-90F8-7D54FF33A8C6}"/>
    <cellStyle name="Title 2 10 8 2" xfId="42851" xr:uid="{12999CFA-7EF8-4CA0-93D2-A2125E442DDE}"/>
    <cellStyle name="Title 2 10 8 3" xfId="42850" xr:uid="{760607BF-0D9C-4BA9-BD29-5BD0F54FF25C}"/>
    <cellStyle name="Title 2 10 9" xfId="42852" xr:uid="{77D18479-70C9-456D-83A5-09D729ACC3EB}"/>
    <cellStyle name="Title 2 11" xfId="14289" xr:uid="{4316174B-608B-4643-B1E2-0931749AF402}"/>
    <cellStyle name="Title 2 11 10" xfId="42854" xr:uid="{A6871428-E729-40A7-A2C9-3D4BEE436932}"/>
    <cellStyle name="Title 2 11 11" xfId="42853" xr:uid="{42E5A74F-3949-475F-B8D5-A1B74C2C82DC}"/>
    <cellStyle name="Title 2 11 2" xfId="14290" xr:uid="{FB03DCBA-9590-4102-9202-88A21789B788}"/>
    <cellStyle name="Title 2 11 2 2" xfId="42856" xr:uid="{33A65A26-D567-4E0F-9D76-5E92F7889FE0}"/>
    <cellStyle name="Title 2 11 2 2 2" xfId="42857" xr:uid="{4211127F-6724-4836-A7C3-4AED262DF0E6}"/>
    <cellStyle name="Title 2 11 2 3" xfId="42858" xr:uid="{7D85DB3E-F451-48D2-A6F0-907E086DB8B8}"/>
    <cellStyle name="Title 2 11 2 3 2" xfId="42859" xr:uid="{8F9EF2BE-AF24-4CCB-975A-910D8FC90A5E}"/>
    <cellStyle name="Title 2 11 2 4" xfId="42860" xr:uid="{96EA671F-737B-4768-A392-131247E79A3B}"/>
    <cellStyle name="Title 2 11 2 5" xfId="42855" xr:uid="{2C95B37A-E893-438A-8D3C-691E96CEEB95}"/>
    <cellStyle name="Title 2 11 3" xfId="14291" xr:uid="{C29B448B-AF21-4B37-96D0-A8E8A167E22B}"/>
    <cellStyle name="Title 2 11 3 2" xfId="42862" xr:uid="{99517F82-43C8-4391-A034-D78918566580}"/>
    <cellStyle name="Title 2 11 3 2 2" xfId="42863" xr:uid="{E72A9F62-5C26-45A0-B862-DAFF7D29ABF7}"/>
    <cellStyle name="Title 2 11 3 3" xfId="42864" xr:uid="{6E6EBC89-8500-4438-8E5A-CC84C2D6FF54}"/>
    <cellStyle name="Title 2 11 3 3 2" xfId="42865" xr:uid="{4923AFC2-B21E-4BE2-907B-9914198FA38B}"/>
    <cellStyle name="Title 2 11 3 4" xfId="42866" xr:uid="{4FA303FB-9A54-4F93-96C9-20C086B604B8}"/>
    <cellStyle name="Title 2 11 3 5" xfId="42861" xr:uid="{C11B9775-68B3-426D-AA0E-749FB299EDBB}"/>
    <cellStyle name="Title 2 11 4" xfId="14292" xr:uid="{B480E8FE-FFF9-43B4-87A2-7B99BB3A01E6}"/>
    <cellStyle name="Title 2 11 4 2" xfId="42868" xr:uid="{327B8ADA-DE42-4A98-B08C-B2A1F3994995}"/>
    <cellStyle name="Title 2 11 4 2 2" xfId="42869" xr:uid="{4C42EE00-B7CA-4288-B8A2-492C2D63F17E}"/>
    <cellStyle name="Title 2 11 4 3" xfId="42870" xr:uid="{4177A20F-CBDE-4264-BDFB-B8064F6F75A2}"/>
    <cellStyle name="Title 2 11 4 3 2" xfId="42871" xr:uid="{4BF89485-5CF4-426A-9B0F-92FC500A22A0}"/>
    <cellStyle name="Title 2 11 4 4" xfId="42872" xr:uid="{409F8AB9-0BFD-4AD4-8EE6-A3A595433B8D}"/>
    <cellStyle name="Title 2 11 4 4 2" xfId="42873" xr:uid="{975764BB-0F0C-4C3A-9F51-D5B26EEAB0A4}"/>
    <cellStyle name="Title 2 11 4 5" xfId="42874" xr:uid="{98C9AFE4-947B-45E2-BCFD-930DE332BE53}"/>
    <cellStyle name="Title 2 11 4 6" xfId="42867" xr:uid="{5185B738-22EB-4D3A-8D32-5EE7D2ECD1AD}"/>
    <cellStyle name="Title 2 11 5" xfId="14293" xr:uid="{92D1CA29-EC41-4017-A95B-40F1CB8FCA0B}"/>
    <cellStyle name="Title 2 11 5 2" xfId="42876" xr:uid="{C357866A-E551-456B-881D-59886F4A5A19}"/>
    <cellStyle name="Title 2 11 5 2 2" xfId="42877" xr:uid="{F5D6139E-2668-48D4-9EFA-5A798868788C}"/>
    <cellStyle name="Title 2 11 5 3" xfId="42878" xr:uid="{0604A9C4-B8A2-48AE-B282-33F8AB494DB3}"/>
    <cellStyle name="Title 2 11 5 3 2" xfId="42879" xr:uid="{40CCD0F1-BE96-4B1A-BBED-02903D45EBC6}"/>
    <cellStyle name="Title 2 11 5 4" xfId="42880" xr:uid="{F95C6D2F-57F8-441F-8E4E-72B60D1C565C}"/>
    <cellStyle name="Title 2 11 5 5" xfId="42875" xr:uid="{ED000590-6FC0-4B36-8744-287B65FCC0A7}"/>
    <cellStyle name="Title 2 11 6" xfId="42881" xr:uid="{C3217F9B-FAF7-4AEE-ADFF-939005CD58E4}"/>
    <cellStyle name="Title 2 11 6 2" xfId="42882" xr:uid="{84418E77-EE7B-4CB4-9F1F-AB3B2B0665D7}"/>
    <cellStyle name="Title 2 11 7" xfId="42883" xr:uid="{E10AD7EF-4768-40FE-8104-40349EC5D1D7}"/>
    <cellStyle name="Title 2 11 7 2" xfId="42884" xr:uid="{A96839E6-55B5-40E1-8709-7CA388538CAE}"/>
    <cellStyle name="Title 2 11 8" xfId="42885" xr:uid="{22E7A7FC-A279-42CC-AAE8-4745D6EFB958}"/>
    <cellStyle name="Title 2 11 8 2" xfId="42886" xr:uid="{4DDF925C-4702-458F-AE89-B0F22E7B7D01}"/>
    <cellStyle name="Title 2 11 9" xfId="42887" xr:uid="{B500D186-21BF-4F0C-B651-02C47E18C572}"/>
    <cellStyle name="Title 2 12" xfId="14294" xr:uid="{85B6A4B0-20D3-4BC6-933E-A81F25158948}"/>
    <cellStyle name="Title 2 12 2" xfId="42889" xr:uid="{F23D512C-EB75-4A86-A5A9-2F46F7DCA75B}"/>
    <cellStyle name="Title 2 12 2 2" xfId="42890" xr:uid="{3A6968F2-4596-43FF-8B87-276FDB174075}"/>
    <cellStyle name="Title 2 12 3" xfId="42891" xr:uid="{57BCBC78-F133-4838-B0A3-8BB58FA04B65}"/>
    <cellStyle name="Title 2 12 3 2" xfId="42892" xr:uid="{AE3CB9F9-0E81-4F6D-972C-15A5F6BE7E2E}"/>
    <cellStyle name="Title 2 12 4" xfId="42893" xr:uid="{D1C84ECC-ADA4-40DD-8F9A-ECBD0EBF7115}"/>
    <cellStyle name="Title 2 12 5" xfId="42894" xr:uid="{C398FB53-BBA8-4103-A99D-A291A62E0C58}"/>
    <cellStyle name="Title 2 12 6" xfId="42888" xr:uid="{9302CA9A-1D21-4422-8A23-1FD20D6E838F}"/>
    <cellStyle name="Title 2 13" xfId="14295" xr:uid="{302B1F3E-CE22-40D6-9F5D-2B95DBB0B399}"/>
    <cellStyle name="Title 2 13 2" xfId="42896" xr:uid="{69BA4DEC-F3CA-4326-AF9B-BA9072356BB3}"/>
    <cellStyle name="Title 2 13 2 2" xfId="42897" xr:uid="{D35F8B4D-804A-4AE6-AABE-5EABB485CF3F}"/>
    <cellStyle name="Title 2 13 3" xfId="42898" xr:uid="{C2611249-7694-4C1A-9A45-94B08D1ED3DE}"/>
    <cellStyle name="Title 2 13 3 2" xfId="42899" xr:uid="{E6AEA2B9-3322-4888-A765-E6E75DFFD4B3}"/>
    <cellStyle name="Title 2 13 4" xfId="42900" xr:uid="{4863157C-F72C-479D-A0CA-C1B6814F9D05}"/>
    <cellStyle name="Title 2 13 5" xfId="42895" xr:uid="{86889B7C-5CC7-4BDD-99A2-1D2D5834C5CF}"/>
    <cellStyle name="Title 2 14" xfId="14296" xr:uid="{A748E981-56AC-4E6C-B624-613C4B5CDA15}"/>
    <cellStyle name="Title 2 14 2" xfId="42902" xr:uid="{52325FA6-D89E-44AB-B28B-10C0E4A4BB04}"/>
    <cellStyle name="Title 2 14 2 2" xfId="42903" xr:uid="{BAEFE020-A53D-42E9-B7BB-DC8F956DE9BC}"/>
    <cellStyle name="Title 2 14 3" xfId="42904" xr:uid="{FDC3A443-26E6-4AB5-AA8C-A6F0245E23D1}"/>
    <cellStyle name="Title 2 14 3 2" xfId="42905" xr:uid="{16015969-6F68-4A0D-A808-448761F71508}"/>
    <cellStyle name="Title 2 14 4" xfId="42906" xr:uid="{5AEB52A6-01DB-4BDA-A467-F26A3F2A549A}"/>
    <cellStyle name="Title 2 14 5" xfId="42901" xr:uid="{F52D303E-B59B-4870-8E4D-9751C462074F}"/>
    <cellStyle name="Title 2 15" xfId="14297" xr:uid="{1052EC0C-1A1D-4CFB-AEF7-DED14376FBA2}"/>
    <cellStyle name="Title 2 15 2" xfId="42908" xr:uid="{D32187B2-3732-4079-830A-D5506427CF5B}"/>
    <cellStyle name="Title 2 15 2 2" xfId="42909" xr:uid="{F00C87D6-9319-4F1D-A836-E765E8B452E3}"/>
    <cellStyle name="Title 2 15 3" xfId="42910" xr:uid="{6B17E30E-7CFE-4E2B-9E02-831ADFDBB384}"/>
    <cellStyle name="Title 2 15 3 2" xfId="42911" xr:uid="{3E5CBF71-64D9-4DCB-B542-81807F162014}"/>
    <cellStyle name="Title 2 15 4" xfId="42912" xr:uid="{7436C252-9199-4F03-A668-8290D5F105CC}"/>
    <cellStyle name="Title 2 15 4 2" xfId="42913" xr:uid="{4A64A332-BCF6-45B3-A738-7C20350CDEDE}"/>
    <cellStyle name="Title 2 15 5" xfId="42914" xr:uid="{2D0599CC-AE50-40C1-A8F2-1BF1475D25FF}"/>
    <cellStyle name="Title 2 15 6" xfId="42907" xr:uid="{33BBF6A7-7F27-400D-A9A8-3B8207F24BCC}"/>
    <cellStyle name="Title 2 16" xfId="14298" xr:uid="{DF7C503E-E4AE-4BBA-B619-75619B28EE21}"/>
    <cellStyle name="Title 2 16 2" xfId="42916" xr:uid="{F9538378-B874-48BC-8927-2F0F4514BE60}"/>
    <cellStyle name="Title 2 16 2 2" xfId="42917" xr:uid="{F5422412-31A5-4A75-9516-9B8EC1A01002}"/>
    <cellStyle name="Title 2 16 3" xfId="42918" xr:uid="{01624C3E-40D7-4741-AAC7-7F02FE24428E}"/>
    <cellStyle name="Title 2 16 3 2" xfId="42919" xr:uid="{8DEDFFC2-A2BC-4269-88DE-6762B2C597C6}"/>
    <cellStyle name="Title 2 16 4" xfId="42920" xr:uid="{C890AF64-E101-4981-A391-F5D606A79A4F}"/>
    <cellStyle name="Title 2 16 5" xfId="42915" xr:uid="{7ADBB565-A40F-46F5-B8C1-2D4524FA7547}"/>
    <cellStyle name="Title 2 17" xfId="15242" xr:uid="{65F52AC5-B3D5-4221-8076-2D304F71F77A}"/>
    <cellStyle name="Title 2 17 2" xfId="42922" xr:uid="{2A5DD479-7668-4D1F-8A07-7EFD37F89693}"/>
    <cellStyle name="Title 2 17 3" xfId="42921" xr:uid="{44DC48E4-795A-4C5E-AD68-92A6FDE3DA11}"/>
    <cellStyle name="Title 2 18" xfId="19181" xr:uid="{A0470B83-B021-4199-9C4A-2C308BE2B4EF}"/>
    <cellStyle name="Title 2 18 2" xfId="42924" xr:uid="{6B8C8BD4-1A8B-4939-8BFD-741E9E40CDEA}"/>
    <cellStyle name="Title 2 18 3" xfId="42923" xr:uid="{21351891-6C7B-477C-B904-A69B3D5FF32D}"/>
    <cellStyle name="Title 2 19" xfId="12406" xr:uid="{D14FB920-3230-44C4-854D-9346A66296E8}"/>
    <cellStyle name="Title 2 19 2" xfId="42926" xr:uid="{CF77133C-2BC2-40E7-B209-4E0E8D331862}"/>
    <cellStyle name="Title 2 19 3" xfId="42925" xr:uid="{066D118C-C31F-4102-AB7A-85709EE2E5E3}"/>
    <cellStyle name="Title 2 2" xfId="1867" xr:uid="{90DD09DE-7A95-4E0D-8C7E-13E830AB138F}"/>
    <cellStyle name="Title 2 2 10" xfId="42928" xr:uid="{912D0E69-7B94-4D99-AC57-DF3B88C8618F}"/>
    <cellStyle name="Title 2 2 11" xfId="42927" xr:uid="{D6FAE11B-DE1B-4915-A681-913F98FCD01E}"/>
    <cellStyle name="Title 2 2 2" xfId="14299" xr:uid="{44F77B01-AA8A-469E-8B73-4A5224F90740}"/>
    <cellStyle name="Title 2 2 2 2" xfId="42930" xr:uid="{F6E3DF6A-7291-42CF-A3E3-16DED2F55A8E}"/>
    <cellStyle name="Title 2 2 2 2 2" xfId="42931" xr:uid="{81ABC0EF-2354-4CED-A725-6AE3E019BC17}"/>
    <cellStyle name="Title 2 2 2 3" xfId="42932" xr:uid="{AF6B2BDB-D24F-4A11-9512-BDE4EF115423}"/>
    <cellStyle name="Title 2 2 2 3 2" xfId="42933" xr:uid="{F9A31BDC-466D-43A8-BE17-F0DFE5E9FB35}"/>
    <cellStyle name="Title 2 2 2 4" xfId="42934" xr:uid="{5B9959C7-9245-475A-A779-FF7FBBA8C56C}"/>
    <cellStyle name="Title 2 2 2 5" xfId="42929" xr:uid="{2C9EAB2C-2D16-4A04-A225-1A03CE685B1C}"/>
    <cellStyle name="Title 2 2 3" xfId="14300" xr:uid="{8B438A2E-7F4D-4FC0-964A-A2D99936CE0D}"/>
    <cellStyle name="Title 2 2 3 2" xfId="42936" xr:uid="{A0D49FE3-E88E-4D4E-BE05-6AC75CBFABCB}"/>
    <cellStyle name="Title 2 2 3 2 2" xfId="42937" xr:uid="{F5830FEF-1718-4247-BBAD-8F15D29D3B23}"/>
    <cellStyle name="Title 2 2 3 3" xfId="42938" xr:uid="{4076AFDF-1A6D-4325-803F-F07AF975884B}"/>
    <cellStyle name="Title 2 2 3 3 2" xfId="42939" xr:uid="{0AE7D984-C2D8-4861-989E-F65347E516C7}"/>
    <cellStyle name="Title 2 2 3 4" xfId="42940" xr:uid="{92EC17ED-27A1-47C3-9D21-EE307AC8F566}"/>
    <cellStyle name="Title 2 2 3 5" xfId="42935" xr:uid="{D5DC4FC4-9B72-4FCF-859E-49607753BBA2}"/>
    <cellStyle name="Title 2 2 4" xfId="14301" xr:uid="{60749229-1625-4691-8889-E0CB80F4E68D}"/>
    <cellStyle name="Title 2 2 4 2" xfId="42942" xr:uid="{B966ED33-DCAF-4790-99A8-CD26B9B62D57}"/>
    <cellStyle name="Title 2 2 4 2 2" xfId="42943" xr:uid="{7144EE7B-4218-47B0-B990-862AFC72B21F}"/>
    <cellStyle name="Title 2 2 4 3" xfId="42944" xr:uid="{41B6B3CD-9CCE-4D55-AFF4-2A02EE01AB23}"/>
    <cellStyle name="Title 2 2 4 3 2" xfId="42945" xr:uid="{3464AC38-5E29-4AE6-BC9F-B72D5F230656}"/>
    <cellStyle name="Title 2 2 4 4" xfId="42946" xr:uid="{0A0AFC03-0E21-4E35-9EE7-C3D48A1A611F}"/>
    <cellStyle name="Title 2 2 4 4 2" xfId="42947" xr:uid="{A1B5617E-6D2F-42B6-AF0D-28620D70B8CD}"/>
    <cellStyle name="Title 2 2 4 5" xfId="42948" xr:uid="{FF33460C-B32C-4962-A754-A05569660F14}"/>
    <cellStyle name="Title 2 2 4 6" xfId="42941" xr:uid="{8D5D9990-114F-44DE-9F7B-04CE04BA51F6}"/>
    <cellStyle name="Title 2 2 5" xfId="14302" xr:uid="{52D90117-CF72-4E45-A047-708CF955FEA0}"/>
    <cellStyle name="Title 2 2 5 2" xfId="42950" xr:uid="{22C8946D-DBC2-40CB-9B9E-578FA79BEF9D}"/>
    <cellStyle name="Title 2 2 5 2 2" xfId="42951" xr:uid="{85D32BD9-E52A-4DD4-B1CA-28279257C0DA}"/>
    <cellStyle name="Title 2 2 5 3" xfId="42952" xr:uid="{FBA834ED-AAC9-495F-B57C-5CB7CC663D5D}"/>
    <cellStyle name="Title 2 2 5 3 2" xfId="42953" xr:uid="{2360FDB8-3975-4FDF-B407-B52B7FC90657}"/>
    <cellStyle name="Title 2 2 5 4" xfId="42954" xr:uid="{8DA5D265-F3CD-4582-8417-07DECDE720D2}"/>
    <cellStyle name="Title 2 2 5 5" xfId="42949" xr:uid="{3CB41F2C-9989-49A9-ABB5-0DA3FEE9B1DB}"/>
    <cellStyle name="Title 2 2 6" xfId="15244" xr:uid="{D1F7D47B-26BF-4705-BE4D-49CD7AAC40B0}"/>
    <cellStyle name="Title 2 2 6 2" xfId="42956" xr:uid="{AC3FFDA7-5E55-45CE-8387-1150029B2B4F}"/>
    <cellStyle name="Title 2 2 6 3" xfId="42955" xr:uid="{90FE1E14-019F-49A3-832A-E01B373FE872}"/>
    <cellStyle name="Title 2 2 7" xfId="19170" xr:uid="{5ABEA3AB-E3B1-4542-98CA-32FD3BEE2647}"/>
    <cellStyle name="Title 2 2 7 2" xfId="42958" xr:uid="{E6996883-A820-41A1-8438-6840956CB574}"/>
    <cellStyle name="Title 2 2 7 3" xfId="42957" xr:uid="{CCE29BB6-376A-4F58-9124-C25C9731400F}"/>
    <cellStyle name="Title 2 2 8" xfId="12408" xr:uid="{9D4654E3-252B-4ED6-A81C-42D068ECA61D}"/>
    <cellStyle name="Title 2 2 8 2" xfId="42960" xr:uid="{7450A2F1-20D2-4674-80B9-D5838E90FC03}"/>
    <cellStyle name="Title 2 2 8 3" xfId="42959" xr:uid="{7E3AD2C6-208D-4336-A873-47C344ED189F}"/>
    <cellStyle name="Title 2 2 9" xfId="42961" xr:uid="{3F8E925E-227A-42D2-A569-6F5C9DC8E31B}"/>
    <cellStyle name="Title 2 20" xfId="42962" xr:uid="{4EC52F2E-4B66-4740-9D6D-DC9C9B2C70DA}"/>
    <cellStyle name="Title 2 21" xfId="42963" xr:uid="{02BC9C6A-F2C9-4BAF-B122-A1559CB317D9}"/>
    <cellStyle name="Title 2 22" xfId="42817" xr:uid="{85A0EB2B-D371-4E0D-B2B3-C89F601AA996}"/>
    <cellStyle name="Title 2 3" xfId="1868" xr:uid="{43D5E544-8BF1-4C7B-B52F-EF65A5C64273}"/>
    <cellStyle name="Title 2 3 10" xfId="42965" xr:uid="{DB6EEF5E-F694-468E-808C-156BAB3C7692}"/>
    <cellStyle name="Title 2 3 11" xfId="42964" xr:uid="{86F81C40-6B27-447B-84CC-B28E18A56464}"/>
    <cellStyle name="Title 2 3 2" xfId="14303" xr:uid="{E7A37F51-3EB6-4764-94FD-C7C9CF2AAC36}"/>
    <cellStyle name="Title 2 3 2 2" xfId="42967" xr:uid="{BF344314-0D90-425E-B36F-9214DC7F2A3B}"/>
    <cellStyle name="Title 2 3 2 2 2" xfId="42968" xr:uid="{B4AEC5B7-4F2B-4030-A5C7-59E57AB842D0}"/>
    <cellStyle name="Title 2 3 2 3" xfId="42969" xr:uid="{A9886350-39FC-49AB-9244-D756D6A53A4E}"/>
    <cellStyle name="Title 2 3 2 3 2" xfId="42970" xr:uid="{A7C24F79-C4B8-43FC-A318-165574ABA6A8}"/>
    <cellStyle name="Title 2 3 2 4" xfId="42971" xr:uid="{9AAE3E27-3F33-47C3-8A6F-B73C90F6E30C}"/>
    <cellStyle name="Title 2 3 2 5" xfId="42966" xr:uid="{D26724B8-06E7-4250-982B-AB7973D3A568}"/>
    <cellStyle name="Title 2 3 3" xfId="14304" xr:uid="{FFDAB46F-25CB-4C55-80CA-1F06090A239A}"/>
    <cellStyle name="Title 2 3 3 2" xfId="42973" xr:uid="{8827277C-E6DA-42AC-9C76-129B47874238}"/>
    <cellStyle name="Title 2 3 3 2 2" xfId="42974" xr:uid="{D7A80941-3C17-45DE-BE0B-D88D27D0EC27}"/>
    <cellStyle name="Title 2 3 3 3" xfId="42975" xr:uid="{47911156-99CD-47C9-8F37-7DE172BA9685}"/>
    <cellStyle name="Title 2 3 3 3 2" xfId="42976" xr:uid="{2FCE2991-C680-4EC1-9395-C00C13D759FD}"/>
    <cellStyle name="Title 2 3 3 4" xfId="42977" xr:uid="{46079B54-0E2B-49D7-B6DF-3405BC970E25}"/>
    <cellStyle name="Title 2 3 3 5" xfId="42972" xr:uid="{C70CE102-8C47-44B7-917A-37813BCB354D}"/>
    <cellStyle name="Title 2 3 4" xfId="14305" xr:uid="{8E51FCC1-A511-46BD-ABD4-E4348FE32EDB}"/>
    <cellStyle name="Title 2 3 4 2" xfId="42979" xr:uid="{FD01388F-C64A-4D51-BBF6-51A28F38621C}"/>
    <cellStyle name="Title 2 3 4 2 2" xfId="42980" xr:uid="{707EA971-4631-4651-8517-4F6EF2B3A9CD}"/>
    <cellStyle name="Title 2 3 4 3" xfId="42981" xr:uid="{D4842130-3795-4CC8-9386-D7E9DDC326F1}"/>
    <cellStyle name="Title 2 3 4 3 2" xfId="42982" xr:uid="{5863B3E1-D8E2-45CF-806A-551926E0AA89}"/>
    <cellStyle name="Title 2 3 4 4" xfId="42983" xr:uid="{82729CFB-3143-461A-AB1A-AAFC7DF2A983}"/>
    <cellStyle name="Title 2 3 4 4 2" xfId="42984" xr:uid="{C55629BE-4FF9-47EA-B3FA-F3A3C420EA2F}"/>
    <cellStyle name="Title 2 3 4 5" xfId="42985" xr:uid="{42ADDE9D-BBE1-4B42-8D77-69F9B965BD71}"/>
    <cellStyle name="Title 2 3 4 6" xfId="42978" xr:uid="{B45E5470-6028-4F39-8BDE-91996B336A2A}"/>
    <cellStyle name="Title 2 3 5" xfId="14306" xr:uid="{608B3ACB-049A-4150-98D6-DBB9A42726EE}"/>
    <cellStyle name="Title 2 3 5 2" xfId="42987" xr:uid="{49906EF1-DE20-4E82-992C-041BA5698737}"/>
    <cellStyle name="Title 2 3 5 2 2" xfId="42988" xr:uid="{45A1A6DA-91B7-431F-BCB4-2E05C0DBC67F}"/>
    <cellStyle name="Title 2 3 5 3" xfId="42989" xr:uid="{9BAC56B8-0111-4289-9FBC-B8A05C3E12C6}"/>
    <cellStyle name="Title 2 3 5 3 2" xfId="42990" xr:uid="{0995D2C0-EBA9-4995-8F85-64E1C11DC3B2}"/>
    <cellStyle name="Title 2 3 5 4" xfId="42991" xr:uid="{FDC685D6-1CA4-4442-AE21-9CC036478DA6}"/>
    <cellStyle name="Title 2 3 5 5" xfId="42986" xr:uid="{AF3636EF-56AB-4ADD-8B3D-E9FE82A7E30A}"/>
    <cellStyle name="Title 2 3 6" xfId="15245" xr:uid="{D2147C9E-F38C-4597-A87A-5F331807A791}"/>
    <cellStyle name="Title 2 3 6 2" xfId="42993" xr:uid="{DB14B7A9-01E6-4C8F-B53A-DDAC932C0D6C}"/>
    <cellStyle name="Title 2 3 6 3" xfId="42992" xr:uid="{FFC5A0CA-F88C-4D91-BCC8-8D954BEB8686}"/>
    <cellStyle name="Title 2 3 7" xfId="15561" xr:uid="{DCF784B5-FB83-465F-93B4-9B7994E5C6FF}"/>
    <cellStyle name="Title 2 3 7 2" xfId="42995" xr:uid="{7475883F-1AAE-4BB6-982F-83BB28E13092}"/>
    <cellStyle name="Title 2 3 7 3" xfId="42994" xr:uid="{0EAC15B7-5DE0-443F-B40C-6153B5F7440F}"/>
    <cellStyle name="Title 2 3 8" xfId="12409" xr:uid="{E9F547CD-819D-4990-A5A1-9BB44FA493FB}"/>
    <cellStyle name="Title 2 3 8 2" xfId="42997" xr:uid="{ECCA9F00-EBC3-4A6E-9B47-368F9E446328}"/>
    <cellStyle name="Title 2 3 8 3" xfId="42996" xr:uid="{152DABAE-C53B-4BDB-A7FB-AF049A906312}"/>
    <cellStyle name="Title 2 3 9" xfId="42998" xr:uid="{E06183C8-B9CB-4C49-BC5A-A15CD6F3116A}"/>
    <cellStyle name="Title 2 4" xfId="1869" xr:uid="{11CDA0E4-2CCF-410D-995D-2671B98547FD}"/>
    <cellStyle name="Title 2 4 10" xfId="43000" xr:uid="{8ADA7E2C-50B9-4456-8780-F99752D0DA23}"/>
    <cellStyle name="Title 2 4 11" xfId="42999" xr:uid="{CCAD255D-529B-49E9-9E2C-C589F85CA003}"/>
    <cellStyle name="Title 2 4 2" xfId="14307" xr:uid="{D6CC0FE8-8BF8-4FC1-A27A-0FD69E1CEA0C}"/>
    <cellStyle name="Title 2 4 2 2" xfId="43002" xr:uid="{9D434374-4B0E-4C00-890B-74587F77736D}"/>
    <cellStyle name="Title 2 4 2 2 2" xfId="43003" xr:uid="{C017754C-1C12-4BA6-B9C5-9E51771C63B4}"/>
    <cellStyle name="Title 2 4 2 3" xfId="43004" xr:uid="{6CEF74E4-B6F5-458A-902C-A9E5FC71002E}"/>
    <cellStyle name="Title 2 4 2 3 2" xfId="43005" xr:uid="{30A65F5C-8E4F-4E06-8063-B92905629BB9}"/>
    <cellStyle name="Title 2 4 2 4" xfId="43006" xr:uid="{6731F06B-1CA5-42EB-B12F-BEB415D08826}"/>
    <cellStyle name="Title 2 4 2 5" xfId="43001" xr:uid="{FA9C1C91-7A5D-42EA-8F9E-9420D9A1E219}"/>
    <cellStyle name="Title 2 4 3" xfId="14308" xr:uid="{1F2246E8-2B0F-4AA9-9A59-2C36EF9AA005}"/>
    <cellStyle name="Title 2 4 3 2" xfId="43008" xr:uid="{84B55A0D-0097-480E-9102-CCED542F9112}"/>
    <cellStyle name="Title 2 4 3 2 2" xfId="43009" xr:uid="{633FCE88-DA3D-485E-94DB-D10FE2502545}"/>
    <cellStyle name="Title 2 4 3 3" xfId="43010" xr:uid="{306C6C53-C86B-475A-A630-C9513C6E2DD8}"/>
    <cellStyle name="Title 2 4 3 3 2" xfId="43011" xr:uid="{C0AE3761-9384-45F1-942C-18BFBBFCBC24}"/>
    <cellStyle name="Title 2 4 3 4" xfId="43012" xr:uid="{D6AC669E-10F6-40C5-8D07-B3F15B6F6CF5}"/>
    <cellStyle name="Title 2 4 3 5" xfId="43007" xr:uid="{62C51FB9-1ABD-466E-A928-544CD1A0FBC3}"/>
    <cellStyle name="Title 2 4 4" xfId="14309" xr:uid="{2ABD1049-8DA6-429A-917D-C044C85A297C}"/>
    <cellStyle name="Title 2 4 4 2" xfId="43014" xr:uid="{BC98EB39-6313-4D67-BB6F-E3DEA1246FC1}"/>
    <cellStyle name="Title 2 4 4 2 2" xfId="43015" xr:uid="{93B252AD-6A8D-4824-9AF4-54A5179A4C23}"/>
    <cellStyle name="Title 2 4 4 3" xfId="43016" xr:uid="{56080D99-CC75-4711-8CEA-BC07BAD3BE67}"/>
    <cellStyle name="Title 2 4 4 3 2" xfId="43017" xr:uid="{B6D22F23-2232-4113-A6BC-4AAD1499B49B}"/>
    <cellStyle name="Title 2 4 4 4" xfId="43018" xr:uid="{A4D2EB72-E32F-4227-BF2D-0E24864593EE}"/>
    <cellStyle name="Title 2 4 4 4 2" xfId="43019" xr:uid="{9323CCD7-BC88-4D81-8B5C-A908289C4EF6}"/>
    <cellStyle name="Title 2 4 4 5" xfId="43020" xr:uid="{9E09A640-3F24-4EC2-B9E6-F0F278B2D7BC}"/>
    <cellStyle name="Title 2 4 4 6" xfId="43013" xr:uid="{42E57830-28FE-46C2-ADC2-32F598585BF4}"/>
    <cellStyle name="Title 2 4 5" xfId="14310" xr:uid="{C59375BD-4EB2-41CD-8D7D-BA0CC70C0B0A}"/>
    <cellStyle name="Title 2 4 5 2" xfId="43022" xr:uid="{94C2C9B1-64B9-492A-A729-81BB954D6EEA}"/>
    <cellStyle name="Title 2 4 5 2 2" xfId="43023" xr:uid="{DF6F57CB-42DF-4011-B225-AD8E0A4C14A6}"/>
    <cellStyle name="Title 2 4 5 3" xfId="43024" xr:uid="{BA954BD0-ED0E-4C1A-AEA9-ADEDF0446C8A}"/>
    <cellStyle name="Title 2 4 5 3 2" xfId="43025" xr:uid="{BDD36384-7CD5-4646-9D2A-F611500CC0DD}"/>
    <cellStyle name="Title 2 4 5 4" xfId="43026" xr:uid="{306CD418-1D2F-45C2-AFEA-11AEC7D7361D}"/>
    <cellStyle name="Title 2 4 5 5" xfId="43021" xr:uid="{B91DCF9A-8706-4609-8558-835976A79AE7}"/>
    <cellStyle name="Title 2 4 6" xfId="15246" xr:uid="{0DC28D16-28A4-434A-BC47-FD436D2E53EE}"/>
    <cellStyle name="Title 2 4 6 2" xfId="43028" xr:uid="{B6C6BA96-2E3A-4584-BA69-7D421B68AC50}"/>
    <cellStyle name="Title 2 4 6 3" xfId="43027" xr:uid="{DF5BF78C-88EE-48C2-9B33-F67E062425B4}"/>
    <cellStyle name="Title 2 4 7" xfId="19264" xr:uid="{34B123AF-6575-486A-B64A-6201D9356C15}"/>
    <cellStyle name="Title 2 4 7 2" xfId="43030" xr:uid="{453D95DE-B991-49B1-9F83-3B0DFBE18104}"/>
    <cellStyle name="Title 2 4 7 3" xfId="43029" xr:uid="{544B2D0D-17F7-4470-B147-9A847BEF9E47}"/>
    <cellStyle name="Title 2 4 8" xfId="12410" xr:uid="{68B73673-0A4F-444A-BBC8-E96904135659}"/>
    <cellStyle name="Title 2 4 8 2" xfId="43032" xr:uid="{415C0D73-F8CE-471F-B835-390B22C5BE7A}"/>
    <cellStyle name="Title 2 4 8 3" xfId="43031" xr:uid="{CD60CF72-61FD-4FC9-9A8D-4B6C783D79DB}"/>
    <cellStyle name="Title 2 4 9" xfId="43033" xr:uid="{E9169FB8-4392-444A-BBC4-AD2D41301A12}"/>
    <cellStyle name="Title 2 5" xfId="1870" xr:uid="{78184201-21D6-4506-9F52-C57549337A57}"/>
    <cellStyle name="Title 2 5 10" xfId="43035" xr:uid="{DB4B12E9-D5D2-43CE-B4A0-4F1B85233293}"/>
    <cellStyle name="Title 2 5 11" xfId="43034" xr:uid="{59312C72-8189-4C65-BC7A-5D69DC00E2AC}"/>
    <cellStyle name="Title 2 5 2" xfId="14311" xr:uid="{D764A82A-2BB2-475F-8BC7-393D504D89CC}"/>
    <cellStyle name="Title 2 5 2 2" xfId="43037" xr:uid="{8B3A7332-5722-49E5-B562-B538F21E0815}"/>
    <cellStyle name="Title 2 5 2 2 2" xfId="43038" xr:uid="{EB6667BA-E2D6-47DD-9FC6-2E6ACEA1CEA4}"/>
    <cellStyle name="Title 2 5 2 3" xfId="43039" xr:uid="{513E1368-F114-40DC-BCFF-91C753C53A92}"/>
    <cellStyle name="Title 2 5 2 3 2" xfId="43040" xr:uid="{069DB4DE-DD77-4E51-B26D-725E12B2197D}"/>
    <cellStyle name="Title 2 5 2 4" xfId="43041" xr:uid="{C07FCF2F-ADAC-4257-9176-35195C600F27}"/>
    <cellStyle name="Title 2 5 2 5" xfId="43036" xr:uid="{AAF4A767-2AEC-4BB0-963C-18DF6D957E70}"/>
    <cellStyle name="Title 2 5 3" xfId="14312" xr:uid="{CCCDB27F-E23B-419B-9D06-DE5C29A44160}"/>
    <cellStyle name="Title 2 5 3 2" xfId="43043" xr:uid="{7A163E2A-B990-4926-8DB5-D0762CC18385}"/>
    <cellStyle name="Title 2 5 3 2 2" xfId="43044" xr:uid="{440FA4EE-FF80-4853-8D9D-1817FE74F602}"/>
    <cellStyle name="Title 2 5 3 3" xfId="43045" xr:uid="{B5768032-910F-4CDB-A769-1FA74AFDB202}"/>
    <cellStyle name="Title 2 5 3 3 2" xfId="43046" xr:uid="{E959D0A9-5C5B-4CAD-A5D1-878D233E6EE4}"/>
    <cellStyle name="Title 2 5 3 4" xfId="43047" xr:uid="{C989F75E-D05B-4E18-907C-FC57DE160294}"/>
    <cellStyle name="Title 2 5 3 5" xfId="43042" xr:uid="{7F60CB69-8C2C-432A-A1E4-B00AC30FD201}"/>
    <cellStyle name="Title 2 5 4" xfId="14313" xr:uid="{6FC45273-6EA2-4AEB-B041-389A5688E30D}"/>
    <cellStyle name="Title 2 5 4 2" xfId="43049" xr:uid="{9893A645-D2D6-4ADF-A486-8DA8C9DA5374}"/>
    <cellStyle name="Title 2 5 4 2 2" xfId="43050" xr:uid="{83E2591B-BDBE-4BBB-B5A5-C004063E9040}"/>
    <cellStyle name="Title 2 5 4 3" xfId="43051" xr:uid="{A97FC05C-C80C-4605-9BCB-827A43C836DA}"/>
    <cellStyle name="Title 2 5 4 3 2" xfId="43052" xr:uid="{786D88E6-C488-498D-A5CD-B421D2032FB7}"/>
    <cellStyle name="Title 2 5 4 4" xfId="43053" xr:uid="{99B089C2-51A3-4CF8-A72B-B2D6079F186B}"/>
    <cellStyle name="Title 2 5 4 4 2" xfId="43054" xr:uid="{DA8F47EA-0B97-4BF2-8FBB-0D9CF424B4AC}"/>
    <cellStyle name="Title 2 5 4 5" xfId="43055" xr:uid="{77A0779B-7049-45E0-9E3C-AC8941C489C9}"/>
    <cellStyle name="Title 2 5 4 6" xfId="43048" xr:uid="{D091E617-3D7F-41B0-AB0E-4EAEB3B3E7F1}"/>
    <cellStyle name="Title 2 5 5" xfId="14314" xr:uid="{B9FFB1C6-6FFA-40F7-B168-736340297FC0}"/>
    <cellStyle name="Title 2 5 5 2" xfId="43057" xr:uid="{2474243F-914F-47D2-9AE9-48C24786FBB1}"/>
    <cellStyle name="Title 2 5 5 2 2" xfId="43058" xr:uid="{B7E8948D-4505-4C59-8310-B72D983BB775}"/>
    <cellStyle name="Title 2 5 5 3" xfId="43059" xr:uid="{31ECBB6A-D314-4EEC-8D26-28F7ED4C8E88}"/>
    <cellStyle name="Title 2 5 5 3 2" xfId="43060" xr:uid="{C58C75A9-DA12-4A7B-B514-3E19A8F9C38C}"/>
    <cellStyle name="Title 2 5 5 4" xfId="43061" xr:uid="{01F6DED8-95F8-4B82-82E8-BA0CE6119C54}"/>
    <cellStyle name="Title 2 5 5 5" xfId="43056" xr:uid="{3215EB5C-2B16-4219-8077-9C638EB8EEE9}"/>
    <cellStyle name="Title 2 5 6" xfId="15247" xr:uid="{B0F99591-7511-4E94-86B9-3846BE8D6E77}"/>
    <cellStyle name="Title 2 5 6 2" xfId="43063" xr:uid="{5BEDE2F3-1703-413B-B024-E7A254F1CE1F}"/>
    <cellStyle name="Title 2 5 6 3" xfId="43062" xr:uid="{13424794-17AC-4233-A0EE-831DA4722FDA}"/>
    <cellStyle name="Title 2 5 7" xfId="16755" xr:uid="{DA120598-E1EE-40B3-B862-0749A65FE118}"/>
    <cellStyle name="Title 2 5 7 2" xfId="43065" xr:uid="{D13E90DF-E425-4B43-888F-CB515CB24C5A}"/>
    <cellStyle name="Title 2 5 7 3" xfId="43064" xr:uid="{4DD72327-BD57-4369-9DA2-14DA0DE26637}"/>
    <cellStyle name="Title 2 5 8" xfId="12411" xr:uid="{FABB47B9-5EFA-4135-9D8A-4BCCEAFF53D3}"/>
    <cellStyle name="Title 2 5 8 2" xfId="43067" xr:uid="{704E443A-0967-4AD7-9CA0-0921E710AA85}"/>
    <cellStyle name="Title 2 5 8 3" xfId="43066" xr:uid="{5BA223DA-2475-47BC-A8D5-17236357BC31}"/>
    <cellStyle name="Title 2 5 9" xfId="43068" xr:uid="{C04024DA-BD58-4D16-843E-07A3324EF2F5}"/>
    <cellStyle name="Title 2 6" xfId="1871" xr:uid="{0C3FD1F7-46A5-46CF-94D3-1B9E3D111B43}"/>
    <cellStyle name="Title 2 6 10" xfId="43070" xr:uid="{1410E74A-18BA-40B5-9ED6-F818158EBA07}"/>
    <cellStyle name="Title 2 6 11" xfId="43069" xr:uid="{DDD59A06-2CE7-473A-822D-4AEB280F2FB7}"/>
    <cellStyle name="Title 2 6 2" xfId="14315" xr:uid="{51154552-7C6B-4831-A4C2-3CABFE60BC27}"/>
    <cellStyle name="Title 2 6 2 2" xfId="43072" xr:uid="{994A8F2F-D41B-444E-9E30-925CF43C93DE}"/>
    <cellStyle name="Title 2 6 2 2 2" xfId="43073" xr:uid="{18F71B97-F9BA-4EB3-847D-096EC0B90B77}"/>
    <cellStyle name="Title 2 6 2 3" xfId="43074" xr:uid="{E806A659-C456-486D-BB99-C7E5035C2717}"/>
    <cellStyle name="Title 2 6 2 3 2" xfId="43075" xr:uid="{E4DF2C49-0D1C-4D61-9541-A4CDBC6427B5}"/>
    <cellStyle name="Title 2 6 2 4" xfId="43076" xr:uid="{6E557F8C-3167-4DCC-883C-78D45D76DE98}"/>
    <cellStyle name="Title 2 6 2 5" xfId="43071" xr:uid="{E3B24D1B-5F42-460E-9F08-A49E793129FE}"/>
    <cellStyle name="Title 2 6 3" xfId="14316" xr:uid="{149D2E5D-287B-4784-A9C0-29881257D685}"/>
    <cellStyle name="Title 2 6 3 2" xfId="43078" xr:uid="{88F5E949-5751-4B99-A17D-759F0D813664}"/>
    <cellStyle name="Title 2 6 3 2 2" xfId="43079" xr:uid="{B9368ADB-AA5F-4771-8E26-2DF57934EDC5}"/>
    <cellStyle name="Title 2 6 3 3" xfId="43080" xr:uid="{0F45300C-9C71-4A9F-AD86-C25DC1950D87}"/>
    <cellStyle name="Title 2 6 3 3 2" xfId="43081" xr:uid="{5A5F98D4-D3C4-4719-8E48-AF71DE0E2A08}"/>
    <cellStyle name="Title 2 6 3 4" xfId="43082" xr:uid="{0063F52C-CC5D-4964-AAD4-0D29537ADDBA}"/>
    <cellStyle name="Title 2 6 3 5" xfId="43077" xr:uid="{5291BDE5-BDC7-4C61-A6DF-789DAEC2580A}"/>
    <cellStyle name="Title 2 6 4" xfId="14317" xr:uid="{4E495AAF-07CC-43B3-B8C9-2B8BDB8CDB94}"/>
    <cellStyle name="Title 2 6 4 2" xfId="43084" xr:uid="{7EE508D6-23D0-4B58-8301-50E84BC1B623}"/>
    <cellStyle name="Title 2 6 4 2 2" xfId="43085" xr:uid="{CF2C3FC7-DA88-406C-96F6-A10F5285D543}"/>
    <cellStyle name="Title 2 6 4 3" xfId="43086" xr:uid="{C7E2BF22-405C-44CF-8144-713A1D488B9A}"/>
    <cellStyle name="Title 2 6 4 3 2" xfId="43087" xr:uid="{41C59557-5BE5-4545-B5D6-4B8ECAC8EA1D}"/>
    <cellStyle name="Title 2 6 4 4" xfId="43088" xr:uid="{60C0DBC8-1C4B-4ECF-B631-796C06D1E761}"/>
    <cellStyle name="Title 2 6 4 4 2" xfId="43089" xr:uid="{40EA09E3-18C6-474A-8DD3-DAAAF3271068}"/>
    <cellStyle name="Title 2 6 4 5" xfId="43090" xr:uid="{972C8ADC-CDF8-4E23-A439-7FF0A2986E4F}"/>
    <cellStyle name="Title 2 6 4 6" xfId="43083" xr:uid="{E49695EC-F14B-46A2-B08F-C4C069B02B60}"/>
    <cellStyle name="Title 2 6 5" xfId="14318" xr:uid="{2B0A426A-C35B-4955-BA31-A1AECEB26C26}"/>
    <cellStyle name="Title 2 6 5 2" xfId="43092" xr:uid="{4667CC6B-CF7A-49F6-B5B5-0CB1FB135D3A}"/>
    <cellStyle name="Title 2 6 5 2 2" xfId="43093" xr:uid="{141A6942-1C67-4AAE-A207-E291FF145945}"/>
    <cellStyle name="Title 2 6 5 3" xfId="43094" xr:uid="{9D5890E3-942A-4EA1-9CA3-084DA1C84110}"/>
    <cellStyle name="Title 2 6 5 3 2" xfId="43095" xr:uid="{EB7F6141-ABFA-4DC7-B4C7-9EC7AEBB9F69}"/>
    <cellStyle name="Title 2 6 5 4" xfId="43096" xr:uid="{191D8B1D-8878-43A9-8BF9-0D29580C642B}"/>
    <cellStyle name="Title 2 6 5 5" xfId="43091" xr:uid="{AD126910-DEE8-442D-8F5B-28103BFEA904}"/>
    <cellStyle name="Title 2 6 6" xfId="15248" xr:uid="{63A3E728-59B9-42B0-8CD2-076E0746AFEF}"/>
    <cellStyle name="Title 2 6 6 2" xfId="43098" xr:uid="{0FE0BDEB-D3CC-45E5-B43A-A5314857AAC4}"/>
    <cellStyle name="Title 2 6 6 3" xfId="43097" xr:uid="{48603FD0-A283-4DC6-B6D8-0AB48CCEE354}"/>
    <cellStyle name="Title 2 6 7" xfId="19186" xr:uid="{C8F15618-8914-429B-AB0B-BAF86919409F}"/>
    <cellStyle name="Title 2 6 7 2" xfId="43100" xr:uid="{36E5FD53-1551-4FE4-B1C7-F2842478D9EF}"/>
    <cellStyle name="Title 2 6 7 3" xfId="43099" xr:uid="{32035673-5137-4017-B655-5465DCC7F6CD}"/>
    <cellStyle name="Title 2 6 8" xfId="12412" xr:uid="{5D0A5504-1192-4602-9423-D82E4942DAB1}"/>
    <cellStyle name="Title 2 6 8 2" xfId="43102" xr:uid="{3A128F23-CB5C-4377-8CA9-958089B1EC2D}"/>
    <cellStyle name="Title 2 6 8 3" xfId="43101" xr:uid="{3364ECCF-DA5F-4BD9-BDC5-68222970ACDD}"/>
    <cellStyle name="Title 2 6 9" xfId="43103" xr:uid="{6B22FDED-9E62-4274-A2B3-69AD1DCA1988}"/>
    <cellStyle name="Title 2 7" xfId="1872" xr:uid="{E7DB550D-762C-43AC-BAD2-9432D1715DAE}"/>
    <cellStyle name="Title 2 7 10" xfId="43105" xr:uid="{CBD012B3-8739-4260-BC2B-C77E899B7B88}"/>
    <cellStyle name="Title 2 7 11" xfId="43104" xr:uid="{B1A3271E-D941-4E98-A0E3-0AB045F7ED12}"/>
    <cellStyle name="Title 2 7 2" xfId="14319" xr:uid="{5087BB75-066B-4AB5-BE88-8C459FE17E78}"/>
    <cellStyle name="Title 2 7 2 2" xfId="43107" xr:uid="{3B6AF163-518D-41D5-A248-946B703283BD}"/>
    <cellStyle name="Title 2 7 2 2 2" xfId="43108" xr:uid="{09601278-DCE2-453B-A345-60C1EF10B69A}"/>
    <cellStyle name="Title 2 7 2 3" xfId="43109" xr:uid="{FB50BC8A-6F4B-431D-9EFF-B70D00429069}"/>
    <cellStyle name="Title 2 7 2 3 2" xfId="43110" xr:uid="{96E18CA9-4472-47F9-ADF0-A3BC78CCA211}"/>
    <cellStyle name="Title 2 7 2 4" xfId="43111" xr:uid="{835D572F-321F-4F42-B667-7D3D7860CC88}"/>
    <cellStyle name="Title 2 7 2 5" xfId="43106" xr:uid="{E6182FA8-2837-453D-A325-4633BC427711}"/>
    <cellStyle name="Title 2 7 3" xfId="14320" xr:uid="{99DA8ACB-00FB-4717-9B9B-090CE4A9E185}"/>
    <cellStyle name="Title 2 7 3 2" xfId="43113" xr:uid="{473927E0-EAF3-4C06-BC61-BDB6C4239C80}"/>
    <cellStyle name="Title 2 7 3 2 2" xfId="43114" xr:uid="{DE504434-B9B4-4C7A-AC17-245D672A5D92}"/>
    <cellStyle name="Title 2 7 3 3" xfId="43115" xr:uid="{D6BFBC78-30F9-4F19-9843-1EB3FBA7B171}"/>
    <cellStyle name="Title 2 7 3 3 2" xfId="43116" xr:uid="{6519B7C0-3D87-4576-9E26-7AB38EF1A759}"/>
    <cellStyle name="Title 2 7 3 4" xfId="43117" xr:uid="{14A5539E-449A-4507-B557-DB66069A1D5D}"/>
    <cellStyle name="Title 2 7 3 5" xfId="43112" xr:uid="{222B5E3F-384B-4527-8DF6-611A4F053A6C}"/>
    <cellStyle name="Title 2 7 4" xfId="14321" xr:uid="{7C953F2A-9E06-4B6C-BCA2-8905FC226AA5}"/>
    <cellStyle name="Title 2 7 4 2" xfId="43119" xr:uid="{02CB3E79-F9CD-4519-89C2-0675C2FAD643}"/>
    <cellStyle name="Title 2 7 4 2 2" xfId="43120" xr:uid="{AFEE6739-1153-4C88-A10C-D4BDE9F93755}"/>
    <cellStyle name="Title 2 7 4 3" xfId="43121" xr:uid="{183B424D-DA3B-4F5C-BDF9-EB20A813BBFA}"/>
    <cellStyle name="Title 2 7 4 3 2" xfId="43122" xr:uid="{A3ACFF3A-962A-4855-81A4-B9AD7EC86BE7}"/>
    <cellStyle name="Title 2 7 4 4" xfId="43123" xr:uid="{903E329F-1909-46BE-84E2-DBD03651C2E2}"/>
    <cellStyle name="Title 2 7 4 4 2" xfId="43124" xr:uid="{E078D702-C614-4077-9F59-2BA80D9A0FCA}"/>
    <cellStyle name="Title 2 7 4 5" xfId="43125" xr:uid="{423CB2D8-5EFC-42F1-8041-E0E5241F8C04}"/>
    <cellStyle name="Title 2 7 4 6" xfId="43118" xr:uid="{6C36BB18-8D4B-4AFD-9928-4BC73DF84700}"/>
    <cellStyle name="Title 2 7 5" xfId="14322" xr:uid="{30417447-7BF9-4C66-81FD-08FD9CF81707}"/>
    <cellStyle name="Title 2 7 5 2" xfId="43127" xr:uid="{CB8904C5-01A9-4BC0-9B07-3A9B5F1ECDE4}"/>
    <cellStyle name="Title 2 7 5 2 2" xfId="43128" xr:uid="{72752027-1647-4776-98F5-3AE472015E17}"/>
    <cellStyle name="Title 2 7 5 3" xfId="43129" xr:uid="{BC6F3535-8064-4EBF-A7FA-220228A8D452}"/>
    <cellStyle name="Title 2 7 5 3 2" xfId="43130" xr:uid="{CD0F0D1A-2C77-416B-8C86-7E66C0D17820}"/>
    <cellStyle name="Title 2 7 5 4" xfId="43131" xr:uid="{034B31A1-4E61-4944-A065-48C3E7E2718E}"/>
    <cellStyle name="Title 2 7 5 5" xfId="43126" xr:uid="{A0BCF0E9-9A6A-448A-9093-F289C8ADEBCA}"/>
    <cellStyle name="Title 2 7 6" xfId="15249" xr:uid="{D2BF52F3-0ACB-40A5-BADB-63980E76DA4B}"/>
    <cellStyle name="Title 2 7 6 2" xfId="43133" xr:uid="{ABB927C2-9ADE-4FA0-86E4-B675F704C74E}"/>
    <cellStyle name="Title 2 7 6 3" xfId="43132" xr:uid="{EB5B5E45-493B-4A34-822D-74FCC4A3CF76}"/>
    <cellStyle name="Title 2 7 7" xfId="19444" xr:uid="{91609EB3-1031-4136-B15F-CC282CDEA9C2}"/>
    <cellStyle name="Title 2 7 7 2" xfId="43135" xr:uid="{965371B0-C65B-44CA-8BDA-F1AD5F38EF17}"/>
    <cellStyle name="Title 2 7 7 3" xfId="43134" xr:uid="{B3370944-59BB-4F9A-A96E-D8A37D86A25A}"/>
    <cellStyle name="Title 2 7 8" xfId="12413" xr:uid="{5EBE0B9E-0917-4484-AD80-D99DF8FE33CF}"/>
    <cellStyle name="Title 2 7 8 2" xfId="43137" xr:uid="{72806033-2739-43D5-B124-5F20BF0993A6}"/>
    <cellStyle name="Title 2 7 8 3" xfId="43136" xr:uid="{0E079B01-61D5-4BF2-ABF3-36836DA33E70}"/>
    <cellStyle name="Title 2 7 9" xfId="43138" xr:uid="{9332B65B-022B-4D97-AB68-2DC8C91BD311}"/>
    <cellStyle name="Title 2 8" xfId="1873" xr:uid="{63A748E1-221B-4593-B938-77871AA68F49}"/>
    <cellStyle name="Title 2 8 10" xfId="43140" xr:uid="{8DA68340-2784-4B2C-8619-61343EF3069C}"/>
    <cellStyle name="Title 2 8 11" xfId="43139" xr:uid="{888121EC-D8D8-45CA-9CFA-4A1076094397}"/>
    <cellStyle name="Title 2 8 2" xfId="14323" xr:uid="{520AF524-7CD7-43ED-90FD-7F2901D1907A}"/>
    <cellStyle name="Title 2 8 2 2" xfId="43142" xr:uid="{1F8DD6E1-08E5-4BB8-96C3-39D0D2E20E61}"/>
    <cellStyle name="Title 2 8 2 2 2" xfId="43143" xr:uid="{911C4206-A488-4BD6-8458-76602557049F}"/>
    <cellStyle name="Title 2 8 2 3" xfId="43144" xr:uid="{117015FB-9547-4232-B1E5-BF2045DBD399}"/>
    <cellStyle name="Title 2 8 2 3 2" xfId="43145" xr:uid="{C0DF8012-6DAD-4CE8-AF66-B7B3F9AADC9A}"/>
    <cellStyle name="Title 2 8 2 4" xfId="43146" xr:uid="{82ECE4A7-B78B-4CF5-9008-AE10F833F6F1}"/>
    <cellStyle name="Title 2 8 2 5" xfId="43141" xr:uid="{39B80D83-649A-4943-9BE3-265C06CE1B4B}"/>
    <cellStyle name="Title 2 8 3" xfId="14324" xr:uid="{625B6188-989F-4E1C-8C3D-FEB1BAD9766F}"/>
    <cellStyle name="Title 2 8 3 2" xfId="43148" xr:uid="{142A4B87-BB23-4A69-AA3A-59EC878D210F}"/>
    <cellStyle name="Title 2 8 3 2 2" xfId="43149" xr:uid="{5CCDAB55-2E18-4721-B198-2C9898581539}"/>
    <cellStyle name="Title 2 8 3 3" xfId="43150" xr:uid="{319A71D6-FFE1-41CC-832E-457F43C73A7D}"/>
    <cellStyle name="Title 2 8 3 3 2" xfId="43151" xr:uid="{70B715CF-75E7-4757-9F98-0C4B57D9422B}"/>
    <cellStyle name="Title 2 8 3 4" xfId="43152" xr:uid="{27B915D8-808A-438F-98D4-4A8708FBA0DE}"/>
    <cellStyle name="Title 2 8 3 5" xfId="43147" xr:uid="{5C7F54FA-B867-4EFF-9E14-5DE698200A3F}"/>
    <cellStyle name="Title 2 8 4" xfId="14325" xr:uid="{3CFE26F7-ECB9-41F5-B6C2-1CCAE353E960}"/>
    <cellStyle name="Title 2 8 4 2" xfId="43154" xr:uid="{8165970E-B594-4190-913A-C05957966FC0}"/>
    <cellStyle name="Title 2 8 4 2 2" xfId="43155" xr:uid="{03F59734-A328-4CFB-8203-241A07F0629C}"/>
    <cellStyle name="Title 2 8 4 3" xfId="43156" xr:uid="{A9DA88BE-3D43-40AB-8B41-F1D7E294B2F6}"/>
    <cellStyle name="Title 2 8 4 3 2" xfId="43157" xr:uid="{C95FCCF5-E7F0-480D-9F73-B267D6461CDE}"/>
    <cellStyle name="Title 2 8 4 4" xfId="43158" xr:uid="{C13D878A-0B52-494D-8D5A-9E8D82928B90}"/>
    <cellStyle name="Title 2 8 4 4 2" xfId="43159" xr:uid="{F85D8DCC-FE50-443E-85FD-0AF5AFBDA0F2}"/>
    <cellStyle name="Title 2 8 4 5" xfId="43160" xr:uid="{A4B67AC8-7801-42A8-98A5-1E90F877D7DD}"/>
    <cellStyle name="Title 2 8 4 6" xfId="43153" xr:uid="{FDC460FF-25F1-4C47-954E-0011CED5A9A5}"/>
    <cellStyle name="Title 2 8 5" xfId="14326" xr:uid="{71CF2B71-41FF-477F-A05A-F950CB49FAA2}"/>
    <cellStyle name="Title 2 8 5 2" xfId="43162" xr:uid="{E5D87783-90D0-4392-95D7-EADB5792B849}"/>
    <cellStyle name="Title 2 8 5 2 2" xfId="43163" xr:uid="{773FEE15-55A5-40A2-B537-D57582E9F556}"/>
    <cellStyle name="Title 2 8 5 3" xfId="43164" xr:uid="{72CCFA37-5AE4-4352-9A73-BD66E39DFAFB}"/>
    <cellStyle name="Title 2 8 5 3 2" xfId="43165" xr:uid="{DEA83CB4-E9FF-47A1-8ABB-518F97FF351C}"/>
    <cellStyle name="Title 2 8 5 4" xfId="43166" xr:uid="{9DED784D-6A4C-4019-915A-4418E22A9579}"/>
    <cellStyle name="Title 2 8 5 5" xfId="43161" xr:uid="{DD021EB2-7987-4014-B594-501325E701AE}"/>
    <cellStyle name="Title 2 8 6" xfId="15250" xr:uid="{FEF40682-0811-4F92-8C2D-AAEA5821272E}"/>
    <cellStyle name="Title 2 8 6 2" xfId="43168" xr:uid="{065C140E-E9E8-4852-BDFA-7F14028AB132}"/>
    <cellStyle name="Title 2 8 6 3" xfId="43167" xr:uid="{7AA4280B-F5B0-4212-8A73-07DD2E6F8E68}"/>
    <cellStyle name="Title 2 8 7" xfId="16700" xr:uid="{1BF9B164-5B07-42EA-88B9-9143BBF44132}"/>
    <cellStyle name="Title 2 8 7 2" xfId="43170" xr:uid="{DC5ABD16-E142-4770-ACDE-F77FA88ABE77}"/>
    <cellStyle name="Title 2 8 7 3" xfId="43169" xr:uid="{A305EA3C-4079-4968-81BA-FBA5823508C5}"/>
    <cellStyle name="Title 2 8 8" xfId="12414" xr:uid="{703136A1-DA20-4BF5-8261-745FB4EF581A}"/>
    <cellStyle name="Title 2 8 8 2" xfId="43172" xr:uid="{0685012B-6DB9-4FB9-BD1E-6D8C503A9187}"/>
    <cellStyle name="Title 2 8 8 3" xfId="43171" xr:uid="{A712B58C-CB5C-4284-B91D-4FB50C4DA10A}"/>
    <cellStyle name="Title 2 8 9" xfId="43173" xr:uid="{178758D7-B899-4E8E-A231-9E959C499474}"/>
    <cellStyle name="Title 2 9" xfId="1874" xr:uid="{00AB448B-E9C6-4D9C-9AD5-C8CE716E7EEF}"/>
    <cellStyle name="Title 2 9 10" xfId="43175" xr:uid="{E854FFEE-107F-4ECE-AD83-C7373AD73F20}"/>
    <cellStyle name="Title 2 9 11" xfId="43174" xr:uid="{E6A4EFE4-F23E-4B14-9AC3-50076A83C2EC}"/>
    <cellStyle name="Title 2 9 2" xfId="14327" xr:uid="{1C42B721-9E45-4B33-BC88-36FBBC65CBF6}"/>
    <cellStyle name="Title 2 9 2 2" xfId="43177" xr:uid="{259D03EC-17F7-48BA-9260-A3700EC61709}"/>
    <cellStyle name="Title 2 9 2 2 2" xfId="43178" xr:uid="{B4027B62-CB44-4330-B177-43CCEDE179CB}"/>
    <cellStyle name="Title 2 9 2 3" xfId="43179" xr:uid="{B3B74A1A-7FD7-4C2B-9D71-3E62701F5F67}"/>
    <cellStyle name="Title 2 9 2 3 2" xfId="43180" xr:uid="{89E5EDE3-B37B-4BD0-A9CF-CAF6FBC1D972}"/>
    <cellStyle name="Title 2 9 2 4" xfId="43181" xr:uid="{7D40DE27-DCA9-4C24-A485-BA04F17C65E1}"/>
    <cellStyle name="Title 2 9 2 5" xfId="43176" xr:uid="{8716E9EC-610C-4CC3-911E-70F9D6DD88D1}"/>
    <cellStyle name="Title 2 9 3" xfId="14328" xr:uid="{63E3266E-E7ED-43E0-8807-8B96E65F271D}"/>
    <cellStyle name="Title 2 9 3 2" xfId="43183" xr:uid="{EB228572-CF32-47B2-A4AF-2320B2D55CF9}"/>
    <cellStyle name="Title 2 9 3 2 2" xfId="43184" xr:uid="{6A88EFE1-7C62-4EF7-B6F2-1C8372909E71}"/>
    <cellStyle name="Title 2 9 3 3" xfId="43185" xr:uid="{FAC8607F-83B7-496E-943F-0A1A653474C6}"/>
    <cellStyle name="Title 2 9 3 3 2" xfId="43186" xr:uid="{843CE4C6-F87C-41C0-8BEF-C5CED6B21B69}"/>
    <cellStyle name="Title 2 9 3 4" xfId="43187" xr:uid="{3BE3B7A4-DBE6-45C8-8E18-DAB2090D4B56}"/>
    <cellStyle name="Title 2 9 3 5" xfId="43182" xr:uid="{8951DF96-4867-4E54-832A-DB605835229B}"/>
    <cellStyle name="Title 2 9 4" xfId="14329" xr:uid="{C141730E-1908-4667-AAB3-8C5E6F837E25}"/>
    <cellStyle name="Title 2 9 4 2" xfId="43189" xr:uid="{1C54DAFF-ACEA-4E0E-8B1D-47B17E3AAF61}"/>
    <cellStyle name="Title 2 9 4 2 2" xfId="43190" xr:uid="{E7CFE0E1-5E33-4121-96CD-EA052F678CE4}"/>
    <cellStyle name="Title 2 9 4 3" xfId="43191" xr:uid="{41C448B5-4ECB-4BA0-861E-6F93FA48CABA}"/>
    <cellStyle name="Title 2 9 4 3 2" xfId="43192" xr:uid="{0D6CFCD0-63D3-4F77-B278-1306160CB028}"/>
    <cellStyle name="Title 2 9 4 4" xfId="43193" xr:uid="{3C1DF9CC-6DAC-490B-8D8A-CB2E3459EED0}"/>
    <cellStyle name="Title 2 9 4 4 2" xfId="43194" xr:uid="{BBA7F79A-664C-47C7-B1ED-29E5EC5776FD}"/>
    <cellStyle name="Title 2 9 4 5" xfId="43195" xr:uid="{4C3278FD-D6C9-413F-85C7-C80509B62DA3}"/>
    <cellStyle name="Title 2 9 4 6" xfId="43188" xr:uid="{403BD79C-2A0D-442B-9FD8-395B6238B9B4}"/>
    <cellStyle name="Title 2 9 5" xfId="14330" xr:uid="{9B427BEE-8E99-497A-8F11-4AADD6620EA9}"/>
    <cellStyle name="Title 2 9 5 2" xfId="43197" xr:uid="{0153D055-F2CC-4F78-98D5-0C9073FEC673}"/>
    <cellStyle name="Title 2 9 5 2 2" xfId="43198" xr:uid="{C2833CDA-E2CB-4A55-B087-A2A3DBF20C9B}"/>
    <cellStyle name="Title 2 9 5 3" xfId="43199" xr:uid="{7D8A07B3-AB38-432D-BF18-1D4306574D92}"/>
    <cellStyle name="Title 2 9 5 3 2" xfId="43200" xr:uid="{8F53F929-0020-4DA8-BA55-248C0B5EF3BA}"/>
    <cellStyle name="Title 2 9 5 4" xfId="43201" xr:uid="{1BB25CA1-F7E0-49EC-B55F-0A667D5CE6BB}"/>
    <cellStyle name="Title 2 9 5 5" xfId="43196" xr:uid="{C27E745C-00B7-46D8-9425-71F098484FCA}"/>
    <cellStyle name="Title 2 9 6" xfId="15251" xr:uid="{0CC21184-2647-4249-A671-A6E9654B8E30}"/>
    <cellStyle name="Title 2 9 6 2" xfId="43203" xr:uid="{073A3C2F-B968-44FF-AFE6-49EF3A11CA21}"/>
    <cellStyle name="Title 2 9 6 3" xfId="43202" xr:uid="{9CB2E583-F813-4EF0-B9D3-551550096E25}"/>
    <cellStyle name="Title 2 9 7" xfId="15456" xr:uid="{C5F143BD-3582-44FC-9A74-D7D8ED0C1F72}"/>
    <cellStyle name="Title 2 9 7 2" xfId="43205" xr:uid="{9D044317-AE08-465B-8AEA-006DA957B1E5}"/>
    <cellStyle name="Title 2 9 7 3" xfId="43204" xr:uid="{4734251A-EF91-459B-8FF6-1928943DCB63}"/>
    <cellStyle name="Title 2 9 8" xfId="12415" xr:uid="{53CD932E-6B56-400D-BC38-20BF93066193}"/>
    <cellStyle name="Title 2 9 8 2" xfId="43207" xr:uid="{08276156-742D-47CB-BE9C-681A039BFA77}"/>
    <cellStyle name="Title 2 9 8 3" xfId="43206" xr:uid="{10B92F6B-96E4-45C6-BB53-297EFC28E24A}"/>
    <cellStyle name="Title 2 9 9" xfId="43208" xr:uid="{72E639BD-D55B-4144-8260-A81BA8FAB1A1}"/>
    <cellStyle name="Title 20" xfId="7300" xr:uid="{C26806C3-1542-456F-AB7F-C991B49EE8C2}"/>
    <cellStyle name="Title 20 10" xfId="43210" xr:uid="{C95EC3D2-248F-4D65-A427-2EC28876E0DB}"/>
    <cellStyle name="Title 20 11" xfId="43211" xr:uid="{5CE7477B-67F5-43C1-B991-B3695DAD5C3A}"/>
    <cellStyle name="Title 20 12" xfId="43209" xr:uid="{28974015-64D9-4567-AC99-3347EE13CD98}"/>
    <cellStyle name="Title 20 2" xfId="14331" xr:uid="{4AF776AC-B0F0-4EBD-B76E-007004032222}"/>
    <cellStyle name="Title 20 2 2" xfId="43213" xr:uid="{205DC643-F057-4570-8864-A1D1528123D8}"/>
    <cellStyle name="Title 20 2 2 2" xfId="43214" xr:uid="{79171A7A-1FA3-4D26-917D-871E46D42DC5}"/>
    <cellStyle name="Title 20 2 3" xfId="43215" xr:uid="{F61E1989-9A89-4F19-8C88-B41750ADBBFC}"/>
    <cellStyle name="Title 20 2 3 2" xfId="43216" xr:uid="{F34DF4A2-6280-4D31-AEAD-F33BD9CAB32A}"/>
    <cellStyle name="Title 20 2 4" xfId="43217" xr:uid="{0B3D7BDF-2047-4760-A8DA-90E330193C06}"/>
    <cellStyle name="Title 20 2 5" xfId="43218" xr:uid="{9A672FEA-2008-4DF0-87A1-0C057DA4EADA}"/>
    <cellStyle name="Title 20 2 6" xfId="43212" xr:uid="{658AEC6F-2EA0-4D60-81F1-4B45367958B2}"/>
    <cellStyle name="Title 20 3" xfId="14332" xr:uid="{CA5087C0-ACE4-467A-8D9F-01DC1078326B}"/>
    <cellStyle name="Title 20 3 2" xfId="43220" xr:uid="{B09A61B7-256F-4289-9A7A-DC79FEE0866D}"/>
    <cellStyle name="Title 20 3 2 2" xfId="43221" xr:uid="{AF081D18-9D56-40D0-9F46-EC06DCF93739}"/>
    <cellStyle name="Title 20 3 3" xfId="43222" xr:uid="{2F896368-5BFA-43FB-969D-85003FFB5443}"/>
    <cellStyle name="Title 20 3 3 2" xfId="43223" xr:uid="{20C56D49-54CB-4A8A-8C0B-22A318FC1610}"/>
    <cellStyle name="Title 20 3 4" xfId="43224" xr:uid="{A6944949-7C6B-4992-A2A8-094ACF08E09B}"/>
    <cellStyle name="Title 20 3 5" xfId="43219" xr:uid="{2377E61C-F887-43F7-B20A-28017C645CB4}"/>
    <cellStyle name="Title 20 4" xfId="14333" xr:uid="{816F1E86-A344-435F-AC20-A958C9FB6470}"/>
    <cellStyle name="Title 20 4 2" xfId="43226" xr:uid="{E30BE03F-284C-4F46-AFA0-4669D52A6D76}"/>
    <cellStyle name="Title 20 4 2 2" xfId="43227" xr:uid="{A8CE416F-A55F-47FB-BCAF-B8403D69045D}"/>
    <cellStyle name="Title 20 4 3" xfId="43228" xr:uid="{8E404588-378C-49FC-9B2F-B570672CB5B6}"/>
    <cellStyle name="Title 20 4 3 2" xfId="43229" xr:uid="{5ACAB59F-0264-44CB-8A2B-57C71037D1AF}"/>
    <cellStyle name="Title 20 4 4" xfId="43230" xr:uid="{C60BED84-885B-48C6-9A1D-D9BE5DFC8769}"/>
    <cellStyle name="Title 20 4 5" xfId="43225" xr:uid="{B98A5B7A-86A4-4F6F-B51B-C03DAF85DE37}"/>
    <cellStyle name="Title 20 5" xfId="14334" xr:uid="{C09B9154-11E5-40DE-ACEC-EB30228D97AE}"/>
    <cellStyle name="Title 20 5 2" xfId="43232" xr:uid="{00E6B397-969F-417A-B303-BF2299963BB9}"/>
    <cellStyle name="Title 20 5 2 2" xfId="43233" xr:uid="{50F9BC07-79A4-44C5-BFFA-6AE5B06E527E}"/>
    <cellStyle name="Title 20 5 3" xfId="43234" xr:uid="{30290486-90A5-4DD6-906F-02FFC0F75362}"/>
    <cellStyle name="Title 20 5 3 2" xfId="43235" xr:uid="{F589E79D-A6ED-46AD-A5A9-831BDEF96FAD}"/>
    <cellStyle name="Title 20 5 4" xfId="43236" xr:uid="{96B912B5-AC82-4504-A999-BA845A29D242}"/>
    <cellStyle name="Title 20 5 4 2" xfId="43237" xr:uid="{D35A4F3B-F5A2-4939-BEFE-5D45DEAB7F30}"/>
    <cellStyle name="Title 20 5 5" xfId="43238" xr:uid="{9E7F4A67-AE14-49ED-B619-253381E877DE}"/>
    <cellStyle name="Title 20 5 6" xfId="43231" xr:uid="{F64DACE8-40BF-4DFE-9FD2-C173A154129D}"/>
    <cellStyle name="Title 20 6" xfId="14335" xr:uid="{B49BF1A4-BC2E-4003-902A-19E33A5C6FD0}"/>
    <cellStyle name="Title 20 6 2" xfId="43240" xr:uid="{AD79DFF8-59D2-40B3-8F42-2EA7F1A23546}"/>
    <cellStyle name="Title 20 6 2 2" xfId="43241" xr:uid="{1161F548-A3E2-4752-9277-C2466AECAC7C}"/>
    <cellStyle name="Title 20 6 3" xfId="43242" xr:uid="{329A6A4F-CE92-4920-85E6-799978F28F04}"/>
    <cellStyle name="Title 20 6 3 2" xfId="43243" xr:uid="{C3017556-B95D-4AC5-BBD7-BCE7F67343B3}"/>
    <cellStyle name="Title 20 6 4" xfId="43244" xr:uid="{D5633942-1FA7-447D-8B99-E75D4DA82A06}"/>
    <cellStyle name="Title 20 6 5" xfId="43239" xr:uid="{1D2C8FDB-4C2F-4AA5-98F8-E7259D5978E2}"/>
    <cellStyle name="Title 20 7" xfId="16240" xr:uid="{8CF01652-9032-4DF5-A425-3F80FD4D004F}"/>
    <cellStyle name="Title 20 7 2" xfId="43246" xr:uid="{9BA79FB5-D8A6-4BEB-A9B2-5BCA54B4AA70}"/>
    <cellStyle name="Title 20 7 3" xfId="43245" xr:uid="{6713F399-E788-4D46-8B4A-B26C0E0974B0}"/>
    <cellStyle name="Title 20 8" xfId="19215" xr:uid="{0A737C42-D360-4267-9A49-8DF0BAE3720D}"/>
    <cellStyle name="Title 20 8 2" xfId="43248" xr:uid="{F63E7085-AC91-4BF5-8E4E-3AFF3D06C311}"/>
    <cellStyle name="Title 20 8 3" xfId="43247" xr:uid="{5C2B7C7F-BE28-4E3C-9A67-8A04C2EA16CE}"/>
    <cellStyle name="Title 20 9" xfId="12416" xr:uid="{94A09115-6B10-45B8-BE58-0ED7E987A4D6}"/>
    <cellStyle name="Title 20 9 2" xfId="43250" xr:uid="{5CEEBA76-A954-4702-9784-9D7A443AC59A}"/>
    <cellStyle name="Title 20 9 3" xfId="43249" xr:uid="{CA933C16-3EC8-4AF3-9078-49AD17A0C054}"/>
    <cellStyle name="Title 21" xfId="7301" xr:uid="{CF447D7A-2CDC-4167-816E-16D90FA680D1}"/>
    <cellStyle name="Title 21 10" xfId="43252" xr:uid="{C20C28E2-0596-47B0-B96F-DF429360F2E5}"/>
    <cellStyle name="Title 21 11" xfId="43253" xr:uid="{C6B38970-081A-4139-802F-CAFC5A620AE9}"/>
    <cellStyle name="Title 21 12" xfId="43251" xr:uid="{7D5827CD-ACD4-452F-9B56-93B44102556F}"/>
    <cellStyle name="Title 21 2" xfId="14336" xr:uid="{B2E45BFE-8630-4C25-B68F-F7921CFEA75B}"/>
    <cellStyle name="Title 21 2 2" xfId="43255" xr:uid="{DFF37B25-93DD-4EC8-BC3C-9B6FC6ED5B91}"/>
    <cellStyle name="Title 21 2 2 2" xfId="43256" xr:uid="{F6231E78-C620-4957-A638-2F4BA55D0F45}"/>
    <cellStyle name="Title 21 2 3" xfId="43257" xr:uid="{7F6323CF-B799-4622-BE66-10FCF6066F9A}"/>
    <cellStyle name="Title 21 2 3 2" xfId="43258" xr:uid="{F131BAF4-8A05-4773-9E9C-F75E2D796134}"/>
    <cellStyle name="Title 21 2 4" xfId="43259" xr:uid="{DA44CFA3-B6D9-41E6-A2B9-A762AAECDE25}"/>
    <cellStyle name="Title 21 2 5" xfId="43260" xr:uid="{8AE15570-D181-49E1-86B2-500A09D2B1C8}"/>
    <cellStyle name="Title 21 2 6" xfId="43254" xr:uid="{F5AC9141-A479-466F-83F5-C01B0CBB803B}"/>
    <cellStyle name="Title 21 3" xfId="14337" xr:uid="{5BDCEE58-1854-4566-AE31-760C5F955D54}"/>
    <cellStyle name="Title 21 3 2" xfId="43262" xr:uid="{218A844E-EBF8-4AFD-91BD-FAEE7F2E590D}"/>
    <cellStyle name="Title 21 3 2 2" xfId="43263" xr:uid="{F5C0F372-19D8-4ABC-89B2-F0CABD574444}"/>
    <cellStyle name="Title 21 3 3" xfId="43264" xr:uid="{05D91C1D-5644-4A56-B7AF-A07C65030F9D}"/>
    <cellStyle name="Title 21 3 3 2" xfId="43265" xr:uid="{3A953E8C-AC0F-47C8-A3B8-DA8D4B244328}"/>
    <cellStyle name="Title 21 3 4" xfId="43266" xr:uid="{EC207269-BECD-4EAD-9EE4-CCBB6D86C73A}"/>
    <cellStyle name="Title 21 3 5" xfId="43261" xr:uid="{8973E37B-05CF-4A98-8313-68BDA437AAA7}"/>
    <cellStyle name="Title 21 4" xfId="14338" xr:uid="{A26F0B22-0F57-4296-A178-915ADC192D42}"/>
    <cellStyle name="Title 21 4 2" xfId="43268" xr:uid="{2278F270-DDCE-4EB9-8D63-626B7D644CBF}"/>
    <cellStyle name="Title 21 4 2 2" xfId="43269" xr:uid="{B6057157-5FB2-4017-A53A-3D348A3CBB2D}"/>
    <cellStyle name="Title 21 4 3" xfId="43270" xr:uid="{3383C05C-689F-4874-832F-D38864C8D791}"/>
    <cellStyle name="Title 21 4 3 2" xfId="43271" xr:uid="{A80CD84A-EDFA-496B-8F32-7B1853FE435D}"/>
    <cellStyle name="Title 21 4 4" xfId="43272" xr:uid="{5B3234C6-7993-4375-B5DF-21FBD50F529A}"/>
    <cellStyle name="Title 21 4 5" xfId="43267" xr:uid="{960C023E-D640-43F3-B7B9-09C542CF5545}"/>
    <cellStyle name="Title 21 5" xfId="14339" xr:uid="{24F57B86-E748-4535-B101-6C24DFA83FBA}"/>
    <cellStyle name="Title 21 5 2" xfId="43274" xr:uid="{557109F3-B91E-41F3-AC02-877524DFE124}"/>
    <cellStyle name="Title 21 5 2 2" xfId="43275" xr:uid="{FBBD4318-82E4-4FE6-86A1-BDE312BCE649}"/>
    <cellStyle name="Title 21 5 3" xfId="43276" xr:uid="{D57A450F-619C-4F2F-B79A-1DC988DCEFBC}"/>
    <cellStyle name="Title 21 5 3 2" xfId="43277" xr:uid="{5472875A-E305-471E-938D-F5AD7200D6D5}"/>
    <cellStyle name="Title 21 5 4" xfId="43278" xr:uid="{6D2C74C9-52E0-4D15-ADD5-1E484FBF6879}"/>
    <cellStyle name="Title 21 5 4 2" xfId="43279" xr:uid="{D806919C-1680-4BE4-A647-EAB045E8D5EE}"/>
    <cellStyle name="Title 21 5 5" xfId="43280" xr:uid="{2497103B-DE10-4F9C-83CD-0289934EA63F}"/>
    <cellStyle name="Title 21 5 6" xfId="43273" xr:uid="{5CEF9273-1002-4A5D-B14C-D14E72F86A6C}"/>
    <cellStyle name="Title 21 6" xfId="14340" xr:uid="{AF444738-B058-48FE-8E3D-F475006EDE5B}"/>
    <cellStyle name="Title 21 6 2" xfId="43282" xr:uid="{21FA4D4F-46E7-40D0-8738-15BACBF26229}"/>
    <cellStyle name="Title 21 6 2 2" xfId="43283" xr:uid="{23A61FD4-8DC3-46EE-AA4F-1AD2163B3D76}"/>
    <cellStyle name="Title 21 6 3" xfId="43284" xr:uid="{6BC64A2F-C876-49DA-BE47-3D1E8A98823E}"/>
    <cellStyle name="Title 21 6 3 2" xfId="43285" xr:uid="{7D5A769C-46B1-46FA-A31E-99EF5FF6DDB7}"/>
    <cellStyle name="Title 21 6 4" xfId="43286" xr:uid="{F2A16102-732C-41E8-B900-1060DB9FA03F}"/>
    <cellStyle name="Title 21 6 5" xfId="43281" xr:uid="{9DEE1A06-85A0-472D-8904-AB06B24E8068}"/>
    <cellStyle name="Title 21 7" xfId="16241" xr:uid="{F6BFA2A6-7CA2-4D67-9FFB-913D066B1E1B}"/>
    <cellStyle name="Title 21 7 2" xfId="43288" xr:uid="{0EFD8285-610C-4A47-B026-4440460BFA78}"/>
    <cellStyle name="Title 21 7 3" xfId="43287" xr:uid="{CBC587C0-569D-45F5-B0C0-81A29037EDA0}"/>
    <cellStyle name="Title 21 8" xfId="19312" xr:uid="{C4860FBA-FFA8-446B-A3F9-1778106D4595}"/>
    <cellStyle name="Title 21 8 2" xfId="43290" xr:uid="{C25923E6-34B7-4167-B1F5-3439F359EE3D}"/>
    <cellStyle name="Title 21 8 3" xfId="43289" xr:uid="{9C7A26AA-0EE3-4F34-B5E1-66600D6E56EC}"/>
    <cellStyle name="Title 21 9" xfId="12417" xr:uid="{7202284F-DD07-4AC0-A268-757C2917CC2E}"/>
    <cellStyle name="Title 21 9 2" xfId="43292" xr:uid="{8B707B62-EFAE-45C6-89CD-1C7AEB6F1375}"/>
    <cellStyle name="Title 21 9 3" xfId="43291" xr:uid="{96922DF9-9F49-4001-8E8A-654A6CB9EB46}"/>
    <cellStyle name="Title 22" xfId="7302" xr:uid="{3A352079-1EE9-44C2-9D8B-044310CEFE07}"/>
    <cellStyle name="Title 22 10" xfId="43294" xr:uid="{0160E184-5A88-468B-B776-5037F70B8ECA}"/>
    <cellStyle name="Title 22 11" xfId="43295" xr:uid="{9FE4C5B7-B54F-421D-A482-4D57576E055A}"/>
    <cellStyle name="Title 22 12" xfId="43293" xr:uid="{21C5C37D-5EC9-496A-801F-771D47F626C7}"/>
    <cellStyle name="Title 22 2" xfId="14341" xr:uid="{36AD9790-56C2-45CC-8222-A8D77F2A157E}"/>
    <cellStyle name="Title 22 2 2" xfId="43297" xr:uid="{A69C8A8E-C026-4F2C-BD51-109C01F7B21D}"/>
    <cellStyle name="Title 22 2 2 2" xfId="43298" xr:uid="{EE2ED1B2-E8D2-43F7-88AE-1F114D3ED3E5}"/>
    <cellStyle name="Title 22 2 3" xfId="43299" xr:uid="{6CABB3E8-7275-4709-BAA6-55CB79A09380}"/>
    <cellStyle name="Title 22 2 3 2" xfId="43300" xr:uid="{EE67900C-F6B4-40BE-A570-E22FE47AD524}"/>
    <cellStyle name="Title 22 2 4" xfId="43301" xr:uid="{0E1A2A68-8374-439C-93F6-C9A0A463C612}"/>
    <cellStyle name="Title 22 2 5" xfId="43302" xr:uid="{82B67F77-7C73-4450-AFD4-803EEA0E76D0}"/>
    <cellStyle name="Title 22 2 6" xfId="43296" xr:uid="{0F81A572-E5AA-4F2E-B440-1EDC637FA6F0}"/>
    <cellStyle name="Title 22 3" xfId="14342" xr:uid="{C3A6D319-F734-4299-B149-B8E8D84A397F}"/>
    <cellStyle name="Title 22 3 2" xfId="43304" xr:uid="{8C8492B7-6783-4A05-A2A7-6BC6D2277463}"/>
    <cellStyle name="Title 22 3 2 2" xfId="43305" xr:uid="{02443E77-33C1-46F2-9912-2458D8F6339E}"/>
    <cellStyle name="Title 22 3 3" xfId="43306" xr:uid="{ACEAAC8F-8E39-4AC9-A46F-5F314467E687}"/>
    <cellStyle name="Title 22 3 3 2" xfId="43307" xr:uid="{B155CF41-0E95-4CC7-8F31-455604354289}"/>
    <cellStyle name="Title 22 3 4" xfId="43308" xr:uid="{B1EE35F9-85EF-46DB-9263-EC7F1C7503B6}"/>
    <cellStyle name="Title 22 3 5" xfId="43303" xr:uid="{79427A76-B5FC-4402-A6BF-ABF10AC6EEEF}"/>
    <cellStyle name="Title 22 4" xfId="14343" xr:uid="{48F4BF19-D22D-44B9-8659-6904FFDDEA01}"/>
    <cellStyle name="Title 22 4 2" xfId="43310" xr:uid="{B1B2B339-5135-4FC0-BE65-69C862FC02C5}"/>
    <cellStyle name="Title 22 4 2 2" xfId="43311" xr:uid="{B19BCF3C-5303-435A-A84F-E8FE9BC406A5}"/>
    <cellStyle name="Title 22 4 3" xfId="43312" xr:uid="{79690EBB-15DF-4D77-8207-3FEEE7C55824}"/>
    <cellStyle name="Title 22 4 3 2" xfId="43313" xr:uid="{3BB45DC1-0B07-4D02-88FF-F30F1B4A3620}"/>
    <cellStyle name="Title 22 4 4" xfId="43314" xr:uid="{C88387D0-0E1C-4DA6-BA18-27142EB47FEC}"/>
    <cellStyle name="Title 22 4 5" xfId="43309" xr:uid="{5AA2F525-E025-4142-A0B9-EEFA73FFFCE0}"/>
    <cellStyle name="Title 22 5" xfId="14344" xr:uid="{93955AF1-3FA4-4AE6-8608-E012A8017938}"/>
    <cellStyle name="Title 22 5 2" xfId="43316" xr:uid="{BCF2E8D6-85CA-45C2-8F65-8282B7E7F6A0}"/>
    <cellStyle name="Title 22 5 2 2" xfId="43317" xr:uid="{E26D05E7-0104-4858-9383-CBA051227C39}"/>
    <cellStyle name="Title 22 5 3" xfId="43318" xr:uid="{1E98F38E-E0D9-40FA-9135-1D53F33A8E2E}"/>
    <cellStyle name="Title 22 5 3 2" xfId="43319" xr:uid="{868816CF-F214-4B50-968C-2989BC435288}"/>
    <cellStyle name="Title 22 5 4" xfId="43320" xr:uid="{60DAB300-20C6-47DF-B5F6-9B26BAD9E234}"/>
    <cellStyle name="Title 22 5 4 2" xfId="43321" xr:uid="{597334C0-0823-462E-ACB5-45338D309860}"/>
    <cellStyle name="Title 22 5 5" xfId="43322" xr:uid="{B075BA43-468F-4A4D-A984-5710FD547C23}"/>
    <cellStyle name="Title 22 5 6" xfId="43315" xr:uid="{0BFBA1D4-888D-4DC1-9C1E-3BC66DA573D4}"/>
    <cellStyle name="Title 22 6" xfId="14345" xr:uid="{92242C3D-ABE3-4DC0-BFD5-4E0666F19F31}"/>
    <cellStyle name="Title 22 6 2" xfId="43324" xr:uid="{24216ED2-941A-4659-84C1-1317C9836A65}"/>
    <cellStyle name="Title 22 6 2 2" xfId="43325" xr:uid="{F9292F1B-703D-4476-9B34-AD185C8526BE}"/>
    <cellStyle name="Title 22 6 3" xfId="43326" xr:uid="{A960350E-A8E7-492E-9135-554A21C2660B}"/>
    <cellStyle name="Title 22 6 3 2" xfId="43327" xr:uid="{532CE05F-B0D2-498A-84E7-26F8B3BEC13D}"/>
    <cellStyle name="Title 22 6 4" xfId="43328" xr:uid="{05F857B8-5D52-4301-A34D-2E965E9635D9}"/>
    <cellStyle name="Title 22 6 5" xfId="43323" xr:uid="{A59D7D7E-ACF0-4197-9016-A0CC43B74349}"/>
    <cellStyle name="Title 22 7" xfId="16242" xr:uid="{825DD9FF-2DDD-4AB2-9A80-2F55E991F259}"/>
    <cellStyle name="Title 22 7 2" xfId="43330" xr:uid="{5C4A2B42-D34A-4C5C-B265-3F900DB94C06}"/>
    <cellStyle name="Title 22 7 3" xfId="43329" xr:uid="{4F93ECB3-1F5C-4471-BE00-8D4678512360}"/>
    <cellStyle name="Title 22 8" xfId="15417" xr:uid="{80A7D23B-F1CE-4D87-B43F-17711C2FB8A8}"/>
    <cellStyle name="Title 22 8 2" xfId="43332" xr:uid="{4C1E75F1-E65C-4E3C-B2E7-1B8EDBB3FA24}"/>
    <cellStyle name="Title 22 8 3" xfId="43331" xr:uid="{39B47552-B8A8-4434-A2FC-861F257D607B}"/>
    <cellStyle name="Title 22 9" xfId="12418" xr:uid="{1237AB83-1610-482F-ACAB-EBC6ABFB493D}"/>
    <cellStyle name="Title 22 9 2" xfId="43334" xr:uid="{CCEAB5AC-7854-4661-9DB2-8FC17A9A4C76}"/>
    <cellStyle name="Title 22 9 3" xfId="43333" xr:uid="{9E52E888-ECC7-4EA0-8C2B-67DADD57AF42}"/>
    <cellStyle name="Title 23" xfId="7303" xr:uid="{941E2311-A0B0-4783-8AB7-52ABF5D61129}"/>
    <cellStyle name="Title 23 10" xfId="43336" xr:uid="{685FA1B0-A0BA-4EE1-AAD4-0F225889178B}"/>
    <cellStyle name="Title 23 11" xfId="43337" xr:uid="{32222DED-6E44-4904-9AE5-60968D046933}"/>
    <cellStyle name="Title 23 12" xfId="43335" xr:uid="{22361B8F-BAFA-44B3-AC5D-EC2F9934391A}"/>
    <cellStyle name="Title 23 2" xfId="14346" xr:uid="{BE73F1EE-7C67-4611-AD0D-AA0A2ED5E513}"/>
    <cellStyle name="Title 23 2 2" xfId="43339" xr:uid="{CFBB2B1A-FC73-4B83-A910-AF6FE0AE0ECD}"/>
    <cellStyle name="Title 23 2 2 2" xfId="43340" xr:uid="{F3791C68-F386-4C02-AF3F-76724DBAB477}"/>
    <cellStyle name="Title 23 2 3" xfId="43341" xr:uid="{7A273369-6A6A-4AE0-B72E-3B6EA0329A61}"/>
    <cellStyle name="Title 23 2 3 2" xfId="43342" xr:uid="{3378A111-D103-4133-BCC0-D220A4FDD240}"/>
    <cellStyle name="Title 23 2 4" xfId="43343" xr:uid="{1C1D4732-0946-46AD-84D9-5ED629347C14}"/>
    <cellStyle name="Title 23 2 5" xfId="43344" xr:uid="{1CDC9A65-2655-45E9-B97A-AE498C1EA716}"/>
    <cellStyle name="Title 23 2 6" xfId="43338" xr:uid="{02E5198A-C560-4BF2-B7B9-43F2F272AD90}"/>
    <cellStyle name="Title 23 3" xfId="14347" xr:uid="{21FFDF4A-A71D-4506-9D52-8AF32DEDB53D}"/>
    <cellStyle name="Title 23 3 2" xfId="43346" xr:uid="{92AE317B-BF7F-49EE-9E16-86FF4D16598F}"/>
    <cellStyle name="Title 23 3 2 2" xfId="43347" xr:uid="{EBD1D5C2-D615-40A3-A3EF-FB05E3A0FD86}"/>
    <cellStyle name="Title 23 3 3" xfId="43348" xr:uid="{1ED55665-D87F-4792-B881-3300A8CF2EF0}"/>
    <cellStyle name="Title 23 3 3 2" xfId="43349" xr:uid="{271873A0-61C8-49AB-AEE7-7F9C462FAC71}"/>
    <cellStyle name="Title 23 3 4" xfId="43350" xr:uid="{7E632749-FE96-46CC-8ED5-DECA4C8FB98D}"/>
    <cellStyle name="Title 23 3 5" xfId="43345" xr:uid="{17063ACB-4967-4484-A738-B291A0E9C56B}"/>
    <cellStyle name="Title 23 4" xfId="14348" xr:uid="{11FA458F-4FB1-4CEC-A260-85FAD00811CF}"/>
    <cellStyle name="Title 23 4 2" xfId="43352" xr:uid="{C8595FF4-A721-4E54-B636-59D9AAFE4A90}"/>
    <cellStyle name="Title 23 4 2 2" xfId="43353" xr:uid="{016625F5-655C-4855-A299-AB80F7B6F226}"/>
    <cellStyle name="Title 23 4 3" xfId="43354" xr:uid="{7E1AFBF9-BC98-4FC3-9497-083257748FA2}"/>
    <cellStyle name="Title 23 4 3 2" xfId="43355" xr:uid="{D262ADD4-41D3-48E7-BD1A-57D1BA4E48E0}"/>
    <cellStyle name="Title 23 4 4" xfId="43356" xr:uid="{97B9EF82-2381-45BB-9B0B-1564B5D83A49}"/>
    <cellStyle name="Title 23 4 5" xfId="43351" xr:uid="{D829235B-B864-451D-86AA-CBD0902E2141}"/>
    <cellStyle name="Title 23 5" xfId="14349" xr:uid="{112C1F4D-B72C-4A77-A614-C1050C1F7B93}"/>
    <cellStyle name="Title 23 5 2" xfId="43358" xr:uid="{2CC6569D-10B1-4975-BD4C-A347B7F1FF26}"/>
    <cellStyle name="Title 23 5 2 2" xfId="43359" xr:uid="{11D7A627-E84B-4414-A653-F1087F9BD4AA}"/>
    <cellStyle name="Title 23 5 3" xfId="43360" xr:uid="{6E2899E1-EDC8-4E26-A822-B2ADC3996019}"/>
    <cellStyle name="Title 23 5 3 2" xfId="43361" xr:uid="{4B876FFC-1E6E-4911-90D9-E2E520FA6842}"/>
    <cellStyle name="Title 23 5 4" xfId="43362" xr:uid="{9B11415D-DD5D-42EB-99DB-7C6D40688DC6}"/>
    <cellStyle name="Title 23 5 4 2" xfId="43363" xr:uid="{7794C7CB-FC09-46F7-91B3-F90E901FA800}"/>
    <cellStyle name="Title 23 5 5" xfId="43364" xr:uid="{8A25FAB4-2FC5-49E4-8B32-DD00D66EE4BE}"/>
    <cellStyle name="Title 23 5 6" xfId="43357" xr:uid="{E3EF28F3-6E76-40F0-82D5-4532AB6F5C01}"/>
    <cellStyle name="Title 23 6" xfId="14350" xr:uid="{BACCE684-F0B5-4331-928F-2A614F1F0CF9}"/>
    <cellStyle name="Title 23 6 2" xfId="43366" xr:uid="{80B661FE-9844-41A1-989C-B7BBD96E01AE}"/>
    <cellStyle name="Title 23 6 2 2" xfId="43367" xr:uid="{E29177D2-8933-488B-9524-414E755C1E2A}"/>
    <cellStyle name="Title 23 6 3" xfId="43368" xr:uid="{D09D411D-317E-4EF1-B1A1-D625D2940BDB}"/>
    <cellStyle name="Title 23 6 3 2" xfId="43369" xr:uid="{36E9430B-1AC2-4887-898B-743E12F0918D}"/>
    <cellStyle name="Title 23 6 4" xfId="43370" xr:uid="{2C5A2813-BE87-4BEE-8530-7A25BECE23C7}"/>
    <cellStyle name="Title 23 6 5" xfId="43365" xr:uid="{37A82BE2-AFD9-4EA8-BE09-684F1B9788DD}"/>
    <cellStyle name="Title 23 7" xfId="16243" xr:uid="{0A71EF5A-82FE-44C3-9843-DD5A125175EF}"/>
    <cellStyle name="Title 23 7 2" xfId="43372" xr:uid="{5813E6F7-8A5E-4247-9C40-B84B1EB20971}"/>
    <cellStyle name="Title 23 7 3" xfId="43371" xr:uid="{147B78EA-A11E-4526-8D7C-61A507BDDA3D}"/>
    <cellStyle name="Title 23 8" xfId="19248" xr:uid="{8592360F-32C4-4254-AB00-28BAC400E8D4}"/>
    <cellStyle name="Title 23 8 2" xfId="43374" xr:uid="{A4B2C634-F5FA-480C-93A2-14F65858DD6E}"/>
    <cellStyle name="Title 23 8 3" xfId="43373" xr:uid="{C2E02B99-921F-4C31-9674-09F6C1C160FB}"/>
    <cellStyle name="Title 23 9" xfId="12419" xr:uid="{4F96A8B8-2FE1-453F-B4C6-F405B4FE39A1}"/>
    <cellStyle name="Title 23 9 2" xfId="43376" xr:uid="{D7E1503C-0A2C-4E53-B748-07ECC0DF05E3}"/>
    <cellStyle name="Title 23 9 3" xfId="43375" xr:uid="{0ED5498D-6328-4A01-8384-1FE3AF5D93CB}"/>
    <cellStyle name="Title 24" xfId="7304" xr:uid="{875AA56A-7349-4531-99E3-46798ABA3E29}"/>
    <cellStyle name="Title 24 10" xfId="43378" xr:uid="{8274504A-9264-4F88-A0BB-5F78EBF64E13}"/>
    <cellStyle name="Title 24 11" xfId="43379" xr:uid="{E5D15D57-AC82-4AB1-8338-7BBB56D3CFE1}"/>
    <cellStyle name="Title 24 12" xfId="43377" xr:uid="{87B19D94-8059-4A85-A926-7CD4C80744E9}"/>
    <cellStyle name="Title 24 2" xfId="14351" xr:uid="{7197CA8A-85B5-40B2-8607-3F1E60850EB9}"/>
    <cellStyle name="Title 24 2 2" xfId="43381" xr:uid="{92A1955A-6EE9-4B7A-8B62-705D3064CAC8}"/>
    <cellStyle name="Title 24 2 2 2" xfId="43382" xr:uid="{22FDC621-2FBB-4535-A4CE-A054CB4EA6A0}"/>
    <cellStyle name="Title 24 2 3" xfId="43383" xr:uid="{81BE115E-3A3F-4F03-8BC8-03AEED24DFFE}"/>
    <cellStyle name="Title 24 2 3 2" xfId="43384" xr:uid="{02942AAE-08D2-451A-8615-6AB9682C765F}"/>
    <cellStyle name="Title 24 2 4" xfId="43385" xr:uid="{F2BF3762-B297-443C-8C69-46C2380CAF5B}"/>
    <cellStyle name="Title 24 2 5" xfId="43386" xr:uid="{AFA8FD34-B724-44B4-9B0E-E81202A2BD67}"/>
    <cellStyle name="Title 24 2 6" xfId="43380" xr:uid="{807F2095-0CAA-4149-848D-3878A76C8796}"/>
    <cellStyle name="Title 24 3" xfId="14352" xr:uid="{D0614751-B0BA-4A06-89BC-F20B6782ABA9}"/>
    <cellStyle name="Title 24 3 2" xfId="43388" xr:uid="{A65E3DA3-0287-447F-BC75-0099AF05C04E}"/>
    <cellStyle name="Title 24 3 2 2" xfId="43389" xr:uid="{1B3A372A-EB60-4EAE-BB5A-82542990E0A8}"/>
    <cellStyle name="Title 24 3 3" xfId="43390" xr:uid="{AD1DE901-2175-4B88-8EA7-A8055AE5CAE4}"/>
    <cellStyle name="Title 24 3 3 2" xfId="43391" xr:uid="{AC23AE3F-7176-438B-B638-96129A086CB8}"/>
    <cellStyle name="Title 24 3 4" xfId="43392" xr:uid="{DBE367C9-2E62-49FE-B53E-83894278E4C0}"/>
    <cellStyle name="Title 24 3 5" xfId="43387" xr:uid="{1140D82A-FAF1-4C6F-95A9-F87B83C9B8E9}"/>
    <cellStyle name="Title 24 4" xfId="14353" xr:uid="{B724A639-6CF1-4AB1-AAE1-2B8143F9EE23}"/>
    <cellStyle name="Title 24 4 2" xfId="43394" xr:uid="{D3548C82-C41C-4FF5-A0D7-C6D1A619CAC3}"/>
    <cellStyle name="Title 24 4 2 2" xfId="43395" xr:uid="{814879CB-1D4F-4FFB-AB1F-CB1163E289BD}"/>
    <cellStyle name="Title 24 4 3" xfId="43396" xr:uid="{B1020F9B-1990-486A-AD1B-270EED8197E3}"/>
    <cellStyle name="Title 24 4 3 2" xfId="43397" xr:uid="{2FFA4819-504F-4594-A4E4-D76752919CCC}"/>
    <cellStyle name="Title 24 4 4" xfId="43398" xr:uid="{601C6A73-604A-4FD3-BD03-FBFEF4543E02}"/>
    <cellStyle name="Title 24 4 5" xfId="43393" xr:uid="{130BFABB-3BE9-4F5B-B1A2-A6D4A95DB5F8}"/>
    <cellStyle name="Title 24 5" xfId="14354" xr:uid="{79B96677-10DE-4943-A9EA-C2C522BC873E}"/>
    <cellStyle name="Title 24 5 2" xfId="43400" xr:uid="{4A685710-0247-46D4-B8CC-AB742CA037EE}"/>
    <cellStyle name="Title 24 5 2 2" xfId="43401" xr:uid="{10BE766D-D531-45D6-87C7-E49B3E4E6CA2}"/>
    <cellStyle name="Title 24 5 3" xfId="43402" xr:uid="{9583D486-2C2C-4413-930F-445B548A1541}"/>
    <cellStyle name="Title 24 5 3 2" xfId="43403" xr:uid="{30F0C2CA-F716-4444-B84E-BD682C1AA7B2}"/>
    <cellStyle name="Title 24 5 4" xfId="43404" xr:uid="{E73E6604-AF17-4BAE-991E-A2EB46D9E638}"/>
    <cellStyle name="Title 24 5 4 2" xfId="43405" xr:uid="{5416554C-49C3-48B0-8877-099AE115ECE2}"/>
    <cellStyle name="Title 24 5 5" xfId="43406" xr:uid="{A7D9329E-33E6-42CE-93C6-BE6BBC1C8E81}"/>
    <cellStyle name="Title 24 5 6" xfId="43399" xr:uid="{088CC022-2938-495F-B271-1CC71EC4DB76}"/>
    <cellStyle name="Title 24 6" xfId="14355" xr:uid="{E66DADB9-1AD8-4A5C-BAB5-F04AFB8A49BA}"/>
    <cellStyle name="Title 24 6 2" xfId="43408" xr:uid="{66AD1BEA-AD07-4F41-B3F3-A3C5B993BAEF}"/>
    <cellStyle name="Title 24 6 2 2" xfId="43409" xr:uid="{6A7C1F25-1F7A-45BB-B5B4-CBFAF423F961}"/>
    <cellStyle name="Title 24 6 3" xfId="43410" xr:uid="{D88115E0-2947-44DC-A723-74EF6DF54AA9}"/>
    <cellStyle name="Title 24 6 3 2" xfId="43411" xr:uid="{0468AA08-F176-4F26-ADB4-63DBEDA441EA}"/>
    <cellStyle name="Title 24 6 4" xfId="43412" xr:uid="{4B56B244-5920-4C3B-8F08-7DFF33BCFAAF}"/>
    <cellStyle name="Title 24 6 5" xfId="43407" xr:uid="{E1BF619E-9656-4CBD-BBF0-65C6D4FC05B0}"/>
    <cellStyle name="Title 24 7" xfId="16244" xr:uid="{A100441B-3A1A-4567-8461-84825EA4EAB5}"/>
    <cellStyle name="Title 24 7 2" xfId="43414" xr:uid="{6C9402A1-8B2E-453E-8912-91C53ECCE69D}"/>
    <cellStyle name="Title 24 7 3" xfId="43413" xr:uid="{9A9BC31D-8FF4-4B8D-8CFD-B66BC13A558D}"/>
    <cellStyle name="Title 24 8" xfId="16666" xr:uid="{5366E603-9C45-48B5-AA4A-9FE7A940FAD1}"/>
    <cellStyle name="Title 24 8 2" xfId="43416" xr:uid="{D78539C2-6011-4607-B564-102671D73B0B}"/>
    <cellStyle name="Title 24 8 3" xfId="43415" xr:uid="{EBCC2220-FFF6-4945-A163-027BC7210082}"/>
    <cellStyle name="Title 24 9" xfId="12420" xr:uid="{9A0CBA60-399E-4C6A-8B59-67504B5D91ED}"/>
    <cellStyle name="Title 24 9 2" xfId="43418" xr:uid="{5E1A7AA6-5697-4299-9C3F-9930F820038C}"/>
    <cellStyle name="Title 24 9 3" xfId="43417" xr:uid="{B584B72C-DAC4-49A3-9844-D3CE76062835}"/>
    <cellStyle name="Title 25" xfId="7305" xr:uid="{E0FCF4FE-6C94-47DC-85A4-6590461F1EB4}"/>
    <cellStyle name="Title 25 10" xfId="43420" xr:uid="{EA4D6A08-71D9-4A80-9A56-50EB3CF6AAF8}"/>
    <cellStyle name="Title 25 11" xfId="43421" xr:uid="{A34A9E72-708D-4FB6-BB99-62F744D2579C}"/>
    <cellStyle name="Title 25 12" xfId="43419" xr:uid="{33649F1B-5F37-4EEC-AECB-E1D269BA84AA}"/>
    <cellStyle name="Title 25 2" xfId="14356" xr:uid="{3B0C5EA0-6079-4705-9776-8E0AB43A1C39}"/>
    <cellStyle name="Title 25 2 2" xfId="43423" xr:uid="{B7B83923-F51D-4899-8CFD-C6059F4AA945}"/>
    <cellStyle name="Title 25 2 2 2" xfId="43424" xr:uid="{C4B9393D-5F06-4E21-9226-EFD0EC9D5B8F}"/>
    <cellStyle name="Title 25 2 3" xfId="43425" xr:uid="{DF5CE6A0-E37D-486E-B956-AFE0C280EE44}"/>
    <cellStyle name="Title 25 2 3 2" xfId="43426" xr:uid="{143AC104-FC71-4B61-B6FD-25FD3FD6A04C}"/>
    <cellStyle name="Title 25 2 4" xfId="43427" xr:uid="{1BBD4B5F-45ED-4F31-8E25-89643F65CA6B}"/>
    <cellStyle name="Title 25 2 5" xfId="43428" xr:uid="{6FEDF851-DC46-4416-BB90-5FA62F29B402}"/>
    <cellStyle name="Title 25 2 6" xfId="43422" xr:uid="{25C0DB65-0289-4020-B0EF-A05D1F93F614}"/>
    <cellStyle name="Title 25 3" xfId="14357" xr:uid="{1E338E1C-1540-4B26-8639-6CFEBD868482}"/>
    <cellStyle name="Title 25 3 2" xfId="43430" xr:uid="{92DDC488-14C7-4FD7-8CD2-E5526A090019}"/>
    <cellStyle name="Title 25 3 2 2" xfId="43431" xr:uid="{33A6A859-D99B-4CFF-B56B-CE0B7FA44487}"/>
    <cellStyle name="Title 25 3 3" xfId="43432" xr:uid="{2B90F4DA-5CD7-4A7D-BD0D-19180F42E845}"/>
    <cellStyle name="Title 25 3 3 2" xfId="43433" xr:uid="{4369FEC1-255F-4BE0-9518-C2E8A315E0E7}"/>
    <cellStyle name="Title 25 3 4" xfId="43434" xr:uid="{B734D9C9-9E9F-461C-9518-2CF8F23D8FFC}"/>
    <cellStyle name="Title 25 3 5" xfId="43429" xr:uid="{64C34A5D-C235-471B-B691-242D8E1445A9}"/>
    <cellStyle name="Title 25 4" xfId="14358" xr:uid="{6C0B5AF3-FE1C-446C-BAD2-EF2C23B0F0B0}"/>
    <cellStyle name="Title 25 4 2" xfId="43436" xr:uid="{0583C784-0889-4F01-B579-C18306C54453}"/>
    <cellStyle name="Title 25 4 2 2" xfId="43437" xr:uid="{7B93FD37-C69D-4005-9BF7-B980FC3F90BA}"/>
    <cellStyle name="Title 25 4 3" xfId="43438" xr:uid="{B6055074-EE7B-4EFE-ADF4-D7D3F5A2C785}"/>
    <cellStyle name="Title 25 4 3 2" xfId="43439" xr:uid="{99965F3F-AA32-4D03-80C7-1C746A26EEDE}"/>
    <cellStyle name="Title 25 4 4" xfId="43440" xr:uid="{67AFA6BD-7AB8-4B81-8C1D-1AAE458CC1D1}"/>
    <cellStyle name="Title 25 4 5" xfId="43435" xr:uid="{FEC5563D-2714-4DE6-A603-A329502A05BA}"/>
    <cellStyle name="Title 25 5" xfId="14359" xr:uid="{69966C4A-ED3A-4233-B6D9-8069E7FD1035}"/>
    <cellStyle name="Title 25 5 2" xfId="43442" xr:uid="{C067A908-29F1-4FD8-9A0D-3EAEF9AE8B71}"/>
    <cellStyle name="Title 25 5 2 2" xfId="43443" xr:uid="{55EA814A-4173-4B65-BA45-ABFBA501949C}"/>
    <cellStyle name="Title 25 5 3" xfId="43444" xr:uid="{BE54FE83-A1F6-4D65-9220-21A656165E51}"/>
    <cellStyle name="Title 25 5 3 2" xfId="43445" xr:uid="{C1121366-2E6F-4540-B7DB-7FC349C6F332}"/>
    <cellStyle name="Title 25 5 4" xfId="43446" xr:uid="{6F73233A-FA0E-409A-8770-B4B0EA5A74E3}"/>
    <cellStyle name="Title 25 5 4 2" xfId="43447" xr:uid="{557F0628-53D0-42FF-A48E-1D4C277D78E0}"/>
    <cellStyle name="Title 25 5 5" xfId="43448" xr:uid="{632B9D2A-B6D3-499A-B0E0-DE6AF8962417}"/>
    <cellStyle name="Title 25 5 6" xfId="43441" xr:uid="{414ADBB3-BBE5-4FCE-B3FB-AA72539CCA08}"/>
    <cellStyle name="Title 25 6" xfId="14360" xr:uid="{5F33E873-A661-422D-810C-82D1686B221A}"/>
    <cellStyle name="Title 25 6 2" xfId="43450" xr:uid="{4F9FD3E3-D143-4AFB-9B5F-4B9D0A7F14B4}"/>
    <cellStyle name="Title 25 6 2 2" xfId="43451" xr:uid="{6668A6F7-E484-485D-A4DF-5FEF97E44C97}"/>
    <cellStyle name="Title 25 6 3" xfId="43452" xr:uid="{907A2D77-C1FA-43D7-B37C-5E824E64B774}"/>
    <cellStyle name="Title 25 6 3 2" xfId="43453" xr:uid="{B279ECA4-A45C-4A0C-922A-9DDEEFFADF81}"/>
    <cellStyle name="Title 25 6 4" xfId="43454" xr:uid="{6566D0E0-4EB5-41BB-BCE1-0BE4D48273FC}"/>
    <cellStyle name="Title 25 6 5" xfId="43449" xr:uid="{A58007BC-13A2-442A-A591-0889D9D44BCA}"/>
    <cellStyle name="Title 25 7" xfId="16245" xr:uid="{FF9586FB-F31D-4D64-86C0-EFAE0A0EEE2F}"/>
    <cellStyle name="Title 25 7 2" xfId="43456" xr:uid="{1DFED7A7-87C6-45E0-AB12-C1DBF6B9265A}"/>
    <cellStyle name="Title 25 7 3" xfId="43455" xr:uid="{35EA9AA7-BB2C-4249-98E5-48F18F7285C3}"/>
    <cellStyle name="Title 25 8" xfId="19066" xr:uid="{89638126-B185-48B3-B290-E5E054E98F6F}"/>
    <cellStyle name="Title 25 8 2" xfId="43458" xr:uid="{23FF1578-3850-4333-BC56-22F04D57D97B}"/>
    <cellStyle name="Title 25 8 3" xfId="43457" xr:uid="{69429C90-0FD6-4F8F-A8C6-3FBF3A44E0B4}"/>
    <cellStyle name="Title 25 9" xfId="12421" xr:uid="{502D913C-7C24-44E1-91C8-FDDFD65FD314}"/>
    <cellStyle name="Title 25 9 2" xfId="43460" xr:uid="{CFD9FFB4-5ADF-466F-A8FA-FF3707012FC2}"/>
    <cellStyle name="Title 25 9 3" xfId="43459" xr:uid="{34B72140-F3D4-4CD5-9208-C8C2883F6A8C}"/>
    <cellStyle name="Title 26" xfId="7306" xr:uid="{23F58DD2-9CE4-4F28-A939-A68EA2B4FDF3}"/>
    <cellStyle name="Title 26 10" xfId="43462" xr:uid="{3449DB34-4E73-4880-9927-56E1FFC17AD5}"/>
    <cellStyle name="Title 26 11" xfId="43463" xr:uid="{60CC78F5-EC9F-4E88-A5E7-373D88C8C60A}"/>
    <cellStyle name="Title 26 12" xfId="43461" xr:uid="{79AFFA52-EA14-403A-9889-AD15EEDFA30A}"/>
    <cellStyle name="Title 26 2" xfId="14361" xr:uid="{88508753-CA6F-4E47-9C2C-7B3E572EA7DC}"/>
    <cellStyle name="Title 26 2 2" xfId="43465" xr:uid="{EC97A518-D1D8-48D7-B3D4-6543EAD0FFA8}"/>
    <cellStyle name="Title 26 2 2 2" xfId="43466" xr:uid="{9737BB9F-3B96-403C-9F67-8BF03633F65C}"/>
    <cellStyle name="Title 26 2 3" xfId="43467" xr:uid="{4C82E4F2-AED5-44A4-A65A-FC03E7F2D7D3}"/>
    <cellStyle name="Title 26 2 3 2" xfId="43468" xr:uid="{FF67ABDD-0D1A-42DF-89FF-EF458EE5849A}"/>
    <cellStyle name="Title 26 2 4" xfId="43469" xr:uid="{095A1405-0F4F-4B3D-A961-08D9C27A158B}"/>
    <cellStyle name="Title 26 2 5" xfId="43470" xr:uid="{BF89B57C-6373-4CE2-BA08-522698A1ADE5}"/>
    <cellStyle name="Title 26 2 6" xfId="43464" xr:uid="{D5350D30-4321-4E7B-8654-F3052D7F1655}"/>
    <cellStyle name="Title 26 3" xfId="14362" xr:uid="{DBF1B4B8-B54A-4E69-8E34-1140289D76F3}"/>
    <cellStyle name="Title 26 3 2" xfId="43472" xr:uid="{69344D49-055F-4303-A809-1426CA0C30CF}"/>
    <cellStyle name="Title 26 3 2 2" xfId="43473" xr:uid="{A7B3C047-59AA-4D91-82A3-877B904266E9}"/>
    <cellStyle name="Title 26 3 3" xfId="43474" xr:uid="{55271CD3-EB65-4105-8310-75ADE5DC0779}"/>
    <cellStyle name="Title 26 3 3 2" xfId="43475" xr:uid="{86DAB0EC-0717-44C4-B972-7BEE7936ECA5}"/>
    <cellStyle name="Title 26 3 4" xfId="43476" xr:uid="{F99C1CBA-8FF5-4D0D-8F18-9DB8837EE1F4}"/>
    <cellStyle name="Title 26 3 5" xfId="43471" xr:uid="{D4C3D082-BB43-4C59-B893-F47100CCE57D}"/>
    <cellStyle name="Title 26 4" xfId="14363" xr:uid="{A24F357B-2D15-4B13-858F-10807486028C}"/>
    <cellStyle name="Title 26 4 2" xfId="43478" xr:uid="{89B620FA-0A5E-43A5-97DA-473FBB4BBD3F}"/>
    <cellStyle name="Title 26 4 2 2" xfId="43479" xr:uid="{EB8B111A-6498-4BC3-9AB3-8282C365CF41}"/>
    <cellStyle name="Title 26 4 3" xfId="43480" xr:uid="{CE2088D3-1D4F-49CC-917F-36DADFA4376C}"/>
    <cellStyle name="Title 26 4 3 2" xfId="43481" xr:uid="{E817AFEA-81EA-49FE-AF5E-5B006C015C43}"/>
    <cellStyle name="Title 26 4 4" xfId="43482" xr:uid="{D9E32CE1-2F30-44AD-B463-8D8F74B1C466}"/>
    <cellStyle name="Title 26 4 5" xfId="43477" xr:uid="{704EC600-6C25-4C2F-937C-CC3B5A8BB3EC}"/>
    <cellStyle name="Title 26 5" xfId="14364" xr:uid="{2879DADC-94D3-46A2-8E2A-C00B580470C4}"/>
    <cellStyle name="Title 26 5 2" xfId="43484" xr:uid="{9364E650-BA19-4AAE-A9A5-C2E4519DF015}"/>
    <cellStyle name="Title 26 5 2 2" xfId="43485" xr:uid="{988A6D71-4244-4E72-B4F5-3223D290DE25}"/>
    <cellStyle name="Title 26 5 3" xfId="43486" xr:uid="{86152D3E-47F0-40CF-8DD9-E5B4209A3CAB}"/>
    <cellStyle name="Title 26 5 3 2" xfId="43487" xr:uid="{42FA8711-6150-482D-B578-6C97080DDFDF}"/>
    <cellStyle name="Title 26 5 4" xfId="43488" xr:uid="{B57A066E-A0DF-404D-A0EF-64FA6D609428}"/>
    <cellStyle name="Title 26 5 4 2" xfId="43489" xr:uid="{50F1B8CA-E7E4-4A1F-9652-9B7973CF8A97}"/>
    <cellStyle name="Title 26 5 5" xfId="43490" xr:uid="{11C7F818-09B1-413E-BA41-510EE01925AA}"/>
    <cellStyle name="Title 26 5 6" xfId="43483" xr:uid="{D807B98C-62C0-4679-BE48-24F75AF995F3}"/>
    <cellStyle name="Title 26 6" xfId="14365" xr:uid="{4C84B6B1-93F5-474E-A17A-93092E132BF4}"/>
    <cellStyle name="Title 26 6 2" xfId="43492" xr:uid="{D4C76706-5E83-4D32-9EB6-F37886DD4648}"/>
    <cellStyle name="Title 26 6 2 2" xfId="43493" xr:uid="{7429FD5D-FC8F-43D1-BA63-A9C9C2CF3A02}"/>
    <cellStyle name="Title 26 6 3" xfId="43494" xr:uid="{1F3C4A56-9332-4549-AD6B-6A1612B8D5C0}"/>
    <cellStyle name="Title 26 6 3 2" xfId="43495" xr:uid="{35F930BE-8342-416F-AC0B-7A6AB65A0B8F}"/>
    <cellStyle name="Title 26 6 4" xfId="43496" xr:uid="{FB3A2BA6-7846-47A3-8579-E9516BE59457}"/>
    <cellStyle name="Title 26 6 5" xfId="43491" xr:uid="{541DEB89-A39D-49FD-94B7-9AAF8E24B18E}"/>
    <cellStyle name="Title 26 7" xfId="16246" xr:uid="{46827302-6CCC-40C4-AE6D-8DDB21BE65B5}"/>
    <cellStyle name="Title 26 7 2" xfId="43498" xr:uid="{DDEC10C4-54B9-4487-8014-7083DFE687D1}"/>
    <cellStyle name="Title 26 7 3" xfId="43497" xr:uid="{EB2C6F53-5C30-4C4F-85CC-FD3D2EF63D08}"/>
    <cellStyle name="Title 26 8" xfId="16371" xr:uid="{624B991E-3BE0-45FF-A75A-572192D79959}"/>
    <cellStyle name="Title 26 8 2" xfId="43500" xr:uid="{4BD84E6F-B590-47E4-A6C4-21FD9CF1C722}"/>
    <cellStyle name="Title 26 8 3" xfId="43499" xr:uid="{060C15F1-8235-4A9A-8F13-A163AABDDD49}"/>
    <cellStyle name="Title 26 9" xfId="12422" xr:uid="{9396A20D-856E-41D6-94A5-4FD4779E80AD}"/>
    <cellStyle name="Title 26 9 2" xfId="43502" xr:uid="{D0BD0076-0CFE-4141-BB8A-95EC95ED351A}"/>
    <cellStyle name="Title 26 9 3" xfId="43501" xr:uid="{EDCC24F6-7C57-4643-A407-09F6334F953F}"/>
    <cellStyle name="Title 27" xfId="7307" xr:uid="{F1CFD373-8A8E-4479-93CC-C4597A493C5D}"/>
    <cellStyle name="Title 27 10" xfId="43504" xr:uid="{AA502811-F2C9-4329-A45A-2A3DBF4335AB}"/>
    <cellStyle name="Title 27 11" xfId="43505" xr:uid="{6DD55965-0CBB-44D6-BD5C-8B5803930445}"/>
    <cellStyle name="Title 27 12" xfId="43503" xr:uid="{CDEC73E8-38F3-43C9-A627-5CCC224D8A1F}"/>
    <cellStyle name="Title 27 2" xfId="14366" xr:uid="{663553CD-D5C0-436E-9AFF-971EA8D7DF19}"/>
    <cellStyle name="Title 27 2 2" xfId="43507" xr:uid="{B4EF2E92-79D1-4D93-A377-11C81E81E196}"/>
    <cellStyle name="Title 27 2 2 2" xfId="43508" xr:uid="{4B6BF9D6-EEDE-424A-82C5-F4507BF65B4D}"/>
    <cellStyle name="Title 27 2 3" xfId="43509" xr:uid="{15B087D6-2FF0-4837-92D0-99FF844CD07B}"/>
    <cellStyle name="Title 27 2 3 2" xfId="43510" xr:uid="{FF83D2ED-96C8-4809-B1AA-BA170D348B5E}"/>
    <cellStyle name="Title 27 2 4" xfId="43511" xr:uid="{B88D8845-210F-490C-B31F-F29CCA62EE38}"/>
    <cellStyle name="Title 27 2 5" xfId="43512" xr:uid="{F0D89A18-B484-47B9-9D41-065B2571A0DB}"/>
    <cellStyle name="Title 27 2 6" xfId="43506" xr:uid="{3C030234-0A6C-4EE6-B28C-4AB56E659BA3}"/>
    <cellStyle name="Title 27 3" xfId="14367" xr:uid="{A24F090F-1E34-4034-B8AB-145152950F77}"/>
    <cellStyle name="Title 27 3 2" xfId="43514" xr:uid="{73B926E2-8199-43FA-A5FE-5266346E6675}"/>
    <cellStyle name="Title 27 3 2 2" xfId="43515" xr:uid="{6378FA57-BA4F-46E0-8F74-5BE9396F2BAB}"/>
    <cellStyle name="Title 27 3 3" xfId="43516" xr:uid="{3D9417F5-B62B-4F83-B98F-03C33E9708B0}"/>
    <cellStyle name="Title 27 3 3 2" xfId="43517" xr:uid="{60E877DF-6919-4223-B03D-B4980FE355EA}"/>
    <cellStyle name="Title 27 3 4" xfId="43518" xr:uid="{231E8180-21CA-4A0E-89A0-042EE0C78D63}"/>
    <cellStyle name="Title 27 3 5" xfId="43513" xr:uid="{1266583C-EDE6-455D-98A1-EEB9A1D6AAF6}"/>
    <cellStyle name="Title 27 4" xfId="14368" xr:uid="{A683CD8C-D3C3-48CD-9476-562C40E9535F}"/>
    <cellStyle name="Title 27 4 2" xfId="43520" xr:uid="{735700C0-5C89-4E3B-B5FA-FA7BC9EE629A}"/>
    <cellStyle name="Title 27 4 2 2" xfId="43521" xr:uid="{7E1C043C-5DA4-4F82-9707-8CC32963CC45}"/>
    <cellStyle name="Title 27 4 3" xfId="43522" xr:uid="{95B93D05-FBD3-4903-AEAC-78AD963560EF}"/>
    <cellStyle name="Title 27 4 3 2" xfId="43523" xr:uid="{CC94D265-3D35-44BB-8B9D-91BC5F1A9E9C}"/>
    <cellStyle name="Title 27 4 4" xfId="43524" xr:uid="{50A29BA5-F80C-4CB6-8988-C4A290DAFB0B}"/>
    <cellStyle name="Title 27 4 5" xfId="43519" xr:uid="{4828E425-0D24-46E4-B2B5-1CF56BDB0CD3}"/>
    <cellStyle name="Title 27 5" xfId="14369" xr:uid="{CD724FD0-8FAE-47ED-8267-EF0A4F206490}"/>
    <cellStyle name="Title 27 5 2" xfId="43526" xr:uid="{C681999B-6A23-4B81-9895-A59D2B465002}"/>
    <cellStyle name="Title 27 5 2 2" xfId="43527" xr:uid="{08429BDC-8F7D-457E-B278-F42AECCD8C87}"/>
    <cellStyle name="Title 27 5 3" xfId="43528" xr:uid="{A30D1CE8-A800-49FF-9F2E-5A0C174B3BA3}"/>
    <cellStyle name="Title 27 5 3 2" xfId="43529" xr:uid="{809DD2A7-F410-4541-905C-761527810E69}"/>
    <cellStyle name="Title 27 5 4" xfId="43530" xr:uid="{4177BD50-C6AD-4190-B8DC-B70FEF3D6DB6}"/>
    <cellStyle name="Title 27 5 4 2" xfId="43531" xr:uid="{7D886DE0-851D-4DB9-8045-3C6758D470C9}"/>
    <cellStyle name="Title 27 5 5" xfId="43532" xr:uid="{55F2B32C-628D-4900-9472-F97F200CAD3E}"/>
    <cellStyle name="Title 27 5 6" xfId="43525" xr:uid="{A8CC03A6-6F7B-408E-8697-69640F2924FA}"/>
    <cellStyle name="Title 27 6" xfId="14370" xr:uid="{EF41984F-CC84-4B77-95BB-DD747451352F}"/>
    <cellStyle name="Title 27 6 2" xfId="43534" xr:uid="{9EFBCE5D-2479-47CF-8AE9-D386B3BECAA4}"/>
    <cellStyle name="Title 27 6 2 2" xfId="43535" xr:uid="{DDD4D28E-A4A9-4859-B84E-9DFE00CA0891}"/>
    <cellStyle name="Title 27 6 3" xfId="43536" xr:uid="{531A6864-68F1-42FC-A2FB-11987F84FB7E}"/>
    <cellStyle name="Title 27 6 3 2" xfId="43537" xr:uid="{01DBC697-E2D6-4A5F-9B2C-7F994B74DEDD}"/>
    <cellStyle name="Title 27 6 4" xfId="43538" xr:uid="{930E781F-778B-40CF-843B-BB1CF41DAF27}"/>
    <cellStyle name="Title 27 6 5" xfId="43533" xr:uid="{004099CA-8ECD-44EC-824D-CCCFC1F59A11}"/>
    <cellStyle name="Title 27 7" xfId="16247" xr:uid="{3DC7CD08-EC1A-41EA-890F-B889F579009D}"/>
    <cellStyle name="Title 27 7 2" xfId="43540" xr:uid="{24060872-2E41-4C48-9838-D1E918A7EEF1}"/>
    <cellStyle name="Title 27 7 3" xfId="43539" xr:uid="{80A714A9-EC9A-498B-9A4A-31AABCDC9061}"/>
    <cellStyle name="Title 27 8" xfId="16663" xr:uid="{FDA1B4F7-431D-4F2D-B33C-7747B7A8ED29}"/>
    <cellStyle name="Title 27 8 2" xfId="43542" xr:uid="{671C0FBE-CDD6-4CAE-A030-96C817241C82}"/>
    <cellStyle name="Title 27 8 3" xfId="43541" xr:uid="{EBB1BCBB-289D-4DE9-83DB-E980D772E86C}"/>
    <cellStyle name="Title 27 9" xfId="12423" xr:uid="{DA0E6A58-89AB-4705-B264-DD57895C5629}"/>
    <cellStyle name="Title 27 9 2" xfId="43544" xr:uid="{CA13D4D3-F72C-4009-BE07-7F96AA649F8E}"/>
    <cellStyle name="Title 27 9 3" xfId="43543" xr:uid="{84870247-3ADE-4FCB-8067-2FBC210B2286}"/>
    <cellStyle name="Title 28" xfId="7308" xr:uid="{D6B9E373-622C-4C5A-8C91-4A6115D46FFE}"/>
    <cellStyle name="Title 28 10" xfId="43546" xr:uid="{B8ADC432-FC92-4772-A047-E39175C5715E}"/>
    <cellStyle name="Title 28 11" xfId="43547" xr:uid="{F2CCCE71-8CBE-4765-861D-160420DB349E}"/>
    <cellStyle name="Title 28 12" xfId="43545" xr:uid="{25DA49DE-C3A5-469C-BE9C-4B312C805292}"/>
    <cellStyle name="Title 28 2" xfId="14371" xr:uid="{13601F55-D2AE-4B84-996E-F104348CDEE3}"/>
    <cellStyle name="Title 28 2 2" xfId="43549" xr:uid="{40769B4C-547B-4426-A44B-6DC908B2A0C7}"/>
    <cellStyle name="Title 28 2 2 2" xfId="43550" xr:uid="{1A4D0CD3-598D-45F6-844B-2BC9709D44F4}"/>
    <cellStyle name="Title 28 2 3" xfId="43551" xr:uid="{5BA26669-387A-4097-B1B5-E52AFD8916A9}"/>
    <cellStyle name="Title 28 2 3 2" xfId="43552" xr:uid="{8E390B10-E70E-41F3-9FCB-38ADEA155B17}"/>
    <cellStyle name="Title 28 2 4" xfId="43553" xr:uid="{0E52152F-9EF8-4E7E-B45C-0086DF7BA102}"/>
    <cellStyle name="Title 28 2 5" xfId="43554" xr:uid="{7F297F4E-C6D6-4CF4-968A-E17CD52824C8}"/>
    <cellStyle name="Title 28 2 6" xfId="43548" xr:uid="{DC1C3EAD-2DA4-4FD1-B3CD-5CB16EF71D26}"/>
    <cellStyle name="Title 28 3" xfId="14372" xr:uid="{564884EE-3E9E-4955-8A61-A2DF612E19BC}"/>
    <cellStyle name="Title 28 3 2" xfId="43556" xr:uid="{B858FE89-3C22-40A7-9368-80A43B6B3CDD}"/>
    <cellStyle name="Title 28 3 2 2" xfId="43557" xr:uid="{CE348866-6EAC-4F4C-A38D-49186BFB52F2}"/>
    <cellStyle name="Title 28 3 3" xfId="43558" xr:uid="{E23EDF06-EC6B-49E3-BF32-97DD33D9621F}"/>
    <cellStyle name="Title 28 3 3 2" xfId="43559" xr:uid="{DDED3E6E-CE46-4FD3-94D5-071B1652BAF5}"/>
    <cellStyle name="Title 28 3 4" xfId="43560" xr:uid="{9433558A-D572-41FA-93C1-A7573C9F7A5C}"/>
    <cellStyle name="Title 28 3 5" xfId="43555" xr:uid="{2CF9512E-0E2C-4554-B586-883E5F7CB3FF}"/>
    <cellStyle name="Title 28 4" xfId="14373" xr:uid="{F85C26B5-033E-4F77-A49E-5625C72346FF}"/>
    <cellStyle name="Title 28 4 2" xfId="43562" xr:uid="{7B997CE2-718E-407F-BC62-7625F7A1D599}"/>
    <cellStyle name="Title 28 4 2 2" xfId="43563" xr:uid="{22710E45-56E1-4E4B-8E5A-49ACF3B82466}"/>
    <cellStyle name="Title 28 4 3" xfId="43564" xr:uid="{0E5B28C0-960A-437F-A1CB-5B075AB3BB42}"/>
    <cellStyle name="Title 28 4 3 2" xfId="43565" xr:uid="{498BCDEB-A930-4307-9C72-72459BBD9E0D}"/>
    <cellStyle name="Title 28 4 4" xfId="43566" xr:uid="{78260F52-4B45-4AB0-AE77-4C5691D2F93C}"/>
    <cellStyle name="Title 28 4 5" xfId="43561" xr:uid="{A28A43A0-1FC9-42A5-A982-C4FB9B3C3CB9}"/>
    <cellStyle name="Title 28 5" xfId="14374" xr:uid="{2FEB2A94-E7B7-4364-8D92-D1C2A981084E}"/>
    <cellStyle name="Title 28 5 2" xfId="43568" xr:uid="{DBFB02ED-E556-49F9-B60F-DAB6EB44A439}"/>
    <cellStyle name="Title 28 5 2 2" xfId="43569" xr:uid="{4BE38E45-5539-461F-8DE2-B55A7225A07E}"/>
    <cellStyle name="Title 28 5 3" xfId="43570" xr:uid="{06A3012A-CD70-4DB4-AF09-3F708E04CA7C}"/>
    <cellStyle name="Title 28 5 3 2" xfId="43571" xr:uid="{30A0E146-0D6F-4BC1-9EBA-9733EC74200C}"/>
    <cellStyle name="Title 28 5 4" xfId="43572" xr:uid="{196671EE-083D-48DC-8C5C-591864E60663}"/>
    <cellStyle name="Title 28 5 4 2" xfId="43573" xr:uid="{8B4421F5-DAA5-4F93-926B-4F3042A715CF}"/>
    <cellStyle name="Title 28 5 5" xfId="43574" xr:uid="{63BA253F-1AE8-43F1-A00C-AFE2B3EA120E}"/>
    <cellStyle name="Title 28 5 6" xfId="43567" xr:uid="{921C81D3-2DC9-4836-9462-BA1851914707}"/>
    <cellStyle name="Title 28 6" xfId="14375" xr:uid="{B2D07B08-CE79-4D92-91A7-8A06CD4A7000}"/>
    <cellStyle name="Title 28 6 2" xfId="43576" xr:uid="{3DE83847-7957-4172-A851-B88B24562CC0}"/>
    <cellStyle name="Title 28 6 2 2" xfId="43577" xr:uid="{95A8D05E-A2B1-4CEA-9F82-6BCB7ED30A70}"/>
    <cellStyle name="Title 28 6 3" xfId="43578" xr:uid="{0D577DF6-67FE-4273-8CFB-8AC0A2F4D707}"/>
    <cellStyle name="Title 28 6 3 2" xfId="43579" xr:uid="{7F0AFDA7-42DE-4F0F-A19B-4EBBC4104C3F}"/>
    <cellStyle name="Title 28 6 4" xfId="43580" xr:uid="{1112283F-1B01-469A-9E7C-2E41FA9E186D}"/>
    <cellStyle name="Title 28 6 5" xfId="43575" xr:uid="{A77B0956-58D5-462B-AED9-59F7068C6021}"/>
    <cellStyle name="Title 28 7" xfId="16248" xr:uid="{210D8A88-CCA7-4284-B2B2-E6CD2CD30234}"/>
    <cellStyle name="Title 28 7 2" xfId="43582" xr:uid="{9E1ED457-0FE4-4A9E-A2B9-0EC75FE9EE29}"/>
    <cellStyle name="Title 28 7 3" xfId="43581" xr:uid="{44F8A40D-6963-48B5-A2F6-D3D2F13E9B6B}"/>
    <cellStyle name="Title 28 8" xfId="19182" xr:uid="{113AB389-DFC3-4453-86A0-3864DDE94AF2}"/>
    <cellStyle name="Title 28 8 2" xfId="43584" xr:uid="{41FFB304-58FA-4646-8B28-53D5CCD8F93C}"/>
    <cellStyle name="Title 28 8 3" xfId="43583" xr:uid="{3D537E86-8C80-49EF-B5B9-6A406013EB10}"/>
    <cellStyle name="Title 28 9" xfId="12424" xr:uid="{A81ADD00-3E8A-4530-9243-2467BB50B23C}"/>
    <cellStyle name="Title 28 9 2" xfId="43586" xr:uid="{9695D7D5-94F8-4CE5-BC7D-EC475D260499}"/>
    <cellStyle name="Title 28 9 3" xfId="43585" xr:uid="{D26E435D-3CC8-464B-B7F7-F721A2D88075}"/>
    <cellStyle name="Title 29" xfId="7309" xr:uid="{EC5DB316-4BE9-42EB-8330-887835109647}"/>
    <cellStyle name="Title 29 10" xfId="43588" xr:uid="{5607A2BD-FE93-44EA-B622-54559F1ABC9B}"/>
    <cellStyle name="Title 29 11" xfId="43589" xr:uid="{9D6296C6-E0D3-4C6C-94BF-54AD985A8031}"/>
    <cellStyle name="Title 29 12" xfId="43587" xr:uid="{14F4F033-E793-4965-92D1-73CEC745BA22}"/>
    <cellStyle name="Title 29 2" xfId="14376" xr:uid="{322B74A9-1C5C-4F6B-ABD0-343CBBA2F216}"/>
    <cellStyle name="Title 29 2 2" xfId="43591" xr:uid="{E854C9AF-DA61-4941-9E10-E428DD99711D}"/>
    <cellStyle name="Title 29 2 2 2" xfId="43592" xr:uid="{0FB6B18A-08FD-43A9-A1A7-A387BCA928F5}"/>
    <cellStyle name="Title 29 2 3" xfId="43593" xr:uid="{8A86CE56-C53E-42A6-8146-A40207B4DE00}"/>
    <cellStyle name="Title 29 2 3 2" xfId="43594" xr:uid="{54583C4A-9473-40AC-8B6C-956BD71EF379}"/>
    <cellStyle name="Title 29 2 4" xfId="43595" xr:uid="{8A7C966C-D595-4706-BF06-13131FDF239C}"/>
    <cellStyle name="Title 29 2 5" xfId="43596" xr:uid="{3E882028-00FE-4E1B-8E59-2FC5E8C59574}"/>
    <cellStyle name="Title 29 2 6" xfId="43590" xr:uid="{A5DEA851-9386-434A-8FC5-C7D4A5A1DA7C}"/>
    <cellStyle name="Title 29 3" xfId="14377" xr:uid="{F45E6FD7-A3A4-4710-9E8B-4CF96DEC23F5}"/>
    <cellStyle name="Title 29 3 2" xfId="43598" xr:uid="{02CB8894-2313-4EB7-83FF-F1DC994B9695}"/>
    <cellStyle name="Title 29 3 2 2" xfId="43599" xr:uid="{4E4EF6B7-7778-4BBB-8393-01F2F773839F}"/>
    <cellStyle name="Title 29 3 3" xfId="43600" xr:uid="{CBBDEB4E-F2F8-473D-9AFD-59ED4CFFE00B}"/>
    <cellStyle name="Title 29 3 3 2" xfId="43601" xr:uid="{FFAEBA5F-A689-4812-BDA9-6254C908F08C}"/>
    <cellStyle name="Title 29 3 4" xfId="43602" xr:uid="{23DBA272-E70B-4AFF-A5D3-FFB202D7F289}"/>
    <cellStyle name="Title 29 3 5" xfId="43597" xr:uid="{C6BB63AE-6304-440E-9525-838332BCC4F5}"/>
    <cellStyle name="Title 29 4" xfId="14378" xr:uid="{240E6092-4D2F-462B-9926-C64BC5387118}"/>
    <cellStyle name="Title 29 4 2" xfId="43604" xr:uid="{5C5B1A69-266D-4114-90F4-FFC50725E378}"/>
    <cellStyle name="Title 29 4 2 2" xfId="43605" xr:uid="{4CC5B1A0-6D0C-4524-B1DD-DD25EAEA6C85}"/>
    <cellStyle name="Title 29 4 3" xfId="43606" xr:uid="{0BFAD3B9-A142-4208-8DB9-D16F88C858DE}"/>
    <cellStyle name="Title 29 4 3 2" xfId="43607" xr:uid="{EA9B515E-0063-49C0-B006-9D3BBC8D1E3B}"/>
    <cellStyle name="Title 29 4 4" xfId="43608" xr:uid="{053E9513-4CA3-48E1-997D-6FD82ACD6F41}"/>
    <cellStyle name="Title 29 4 5" xfId="43603" xr:uid="{2F170D9C-469B-467F-9C60-1C38D1F9ACEB}"/>
    <cellStyle name="Title 29 5" xfId="14379" xr:uid="{44C131AE-A2E8-4496-AC70-3517836FDAD2}"/>
    <cellStyle name="Title 29 5 2" xfId="43610" xr:uid="{06173E94-12B6-4652-8EA6-0CF1746867E3}"/>
    <cellStyle name="Title 29 5 2 2" xfId="43611" xr:uid="{96C4226B-1BF1-4515-871E-089583462B9A}"/>
    <cellStyle name="Title 29 5 3" xfId="43612" xr:uid="{C60F36AA-1918-4843-B35A-BF305DA84843}"/>
    <cellStyle name="Title 29 5 3 2" xfId="43613" xr:uid="{C38D102A-D204-414E-99F8-7FCC006D9DFF}"/>
    <cellStyle name="Title 29 5 4" xfId="43614" xr:uid="{2D7EB974-E872-4DD6-B51B-5491CAB636FA}"/>
    <cellStyle name="Title 29 5 4 2" xfId="43615" xr:uid="{E55E6C34-910F-434B-BF7D-A525E507BA92}"/>
    <cellStyle name="Title 29 5 5" xfId="43616" xr:uid="{978C7E49-0A10-47E9-854E-5F13343BCCC0}"/>
    <cellStyle name="Title 29 5 6" xfId="43609" xr:uid="{D20A3B7E-B11F-4D3A-8A97-41E600E59BFF}"/>
    <cellStyle name="Title 29 6" xfId="14380" xr:uid="{C53864E3-17EC-4C3F-BEAC-F66CFB5BCC10}"/>
    <cellStyle name="Title 29 6 2" xfId="43618" xr:uid="{9C4E2E7F-FE97-4D3A-8552-8B6C188AD65D}"/>
    <cellStyle name="Title 29 6 2 2" xfId="43619" xr:uid="{DCEF18E2-DD75-4D8F-BF1B-3ACB218301CE}"/>
    <cellStyle name="Title 29 6 3" xfId="43620" xr:uid="{51A4C047-DE20-4D14-9058-F41663DF9B3D}"/>
    <cellStyle name="Title 29 6 3 2" xfId="43621" xr:uid="{DD61F52E-874B-4952-8D09-C4A5A5713D1C}"/>
    <cellStyle name="Title 29 6 4" xfId="43622" xr:uid="{EFECF47B-B2D4-4FB0-A14A-22AA541ECABA}"/>
    <cellStyle name="Title 29 6 5" xfId="43617" xr:uid="{1DBE08EE-7DBB-4143-A96B-99565C8835E4}"/>
    <cellStyle name="Title 29 7" xfId="16249" xr:uid="{4707D4A0-A7BD-49C0-A773-CC8DC9C63BAC}"/>
    <cellStyle name="Title 29 7 2" xfId="43624" xr:uid="{00DB687B-2834-4192-ACC7-3895FC6336B0}"/>
    <cellStyle name="Title 29 7 3" xfId="43623" xr:uid="{0709CA95-4509-458C-B794-20A7232E7C03}"/>
    <cellStyle name="Title 29 8" xfId="16796" xr:uid="{B7EDDC19-FD8F-490B-837D-752B8F06D934}"/>
    <cellStyle name="Title 29 8 2" xfId="43626" xr:uid="{78C15DB2-CE6B-49D0-A6C5-EF7FAC260824}"/>
    <cellStyle name="Title 29 8 3" xfId="43625" xr:uid="{49870D7A-0457-4650-87FC-657380A24C5E}"/>
    <cellStyle name="Title 29 9" xfId="12425" xr:uid="{57D2CC8C-C810-42FE-A471-A85B3855558F}"/>
    <cellStyle name="Title 29 9 2" xfId="43628" xr:uid="{DF65F5DC-AD2B-4C0E-B679-B883259A5F82}"/>
    <cellStyle name="Title 29 9 3" xfId="43627" xr:uid="{1E1CC4C1-D5BF-436C-8E37-DFF334DF331C}"/>
    <cellStyle name="Title 3" xfId="223" xr:uid="{DCF43814-565C-4646-9B67-85D45FC7700D}"/>
    <cellStyle name="Title 3 10" xfId="19214" xr:uid="{ADF4176A-4DB3-4201-BAA8-251BB9EAF9E5}"/>
    <cellStyle name="Title 3 10 2" xfId="43631" xr:uid="{8C099C90-F630-41A1-A496-2D95A5AF16C5}"/>
    <cellStyle name="Title 3 10 3" xfId="43630" xr:uid="{3CE3EF1B-7BAB-425F-A445-4013A36F785B}"/>
    <cellStyle name="Title 3 11" xfId="12426" xr:uid="{D1569B50-F2B5-4302-9F70-BB30E125FE05}"/>
    <cellStyle name="Title 3 11 2" xfId="43632" xr:uid="{41E9082B-4434-4B99-9DD9-5912D078E746}"/>
    <cellStyle name="Title 3 12" xfId="43633" xr:uid="{5262202E-F364-4CCB-93EA-F66B6303F440}"/>
    <cellStyle name="Title 3 13" xfId="43629" xr:uid="{0B473704-983F-47BC-87D5-17686C652137}"/>
    <cellStyle name="Title 3 2" xfId="1875" xr:uid="{D2B9488B-BB49-4B7C-9EFC-6A237BFC12D2}"/>
    <cellStyle name="Title 3 2 10" xfId="43635" xr:uid="{C147F121-530B-44AA-91FB-94E0A48EBCCB}"/>
    <cellStyle name="Title 3 2 11" xfId="43634" xr:uid="{AFE8772E-17B5-445F-902A-616168ABE074}"/>
    <cellStyle name="Title 3 2 2" xfId="14381" xr:uid="{EC826F0E-1F21-45C6-B83B-26300FEC3995}"/>
    <cellStyle name="Title 3 2 2 2" xfId="43637" xr:uid="{F4467D39-F8A2-4E18-926A-0D7200155A18}"/>
    <cellStyle name="Title 3 2 2 2 2" xfId="43638" xr:uid="{84041232-DCA9-4A9A-8C50-75E03386372C}"/>
    <cellStyle name="Title 3 2 2 3" xfId="43639" xr:uid="{A6AB7C3A-8992-4C62-849F-8F1A96CDB274}"/>
    <cellStyle name="Title 3 2 2 3 2" xfId="43640" xr:uid="{FBF09640-9C03-43C9-A782-8868A0A6F9CB}"/>
    <cellStyle name="Title 3 2 2 4" xfId="43641" xr:uid="{103538A7-11C9-4720-9781-9081738CB9F9}"/>
    <cellStyle name="Title 3 2 2 5" xfId="43636" xr:uid="{8020D2BB-9DE6-4D05-B703-2C607F6ED0DA}"/>
    <cellStyle name="Title 3 2 3" xfId="14382" xr:uid="{BD1807EF-79B6-4C30-BCF8-B896ECD2637A}"/>
    <cellStyle name="Title 3 2 3 2" xfId="43643" xr:uid="{2691B3A2-0763-4801-9BB0-CE20559536CA}"/>
    <cellStyle name="Title 3 2 3 2 2" xfId="43644" xr:uid="{92D6FDE6-AD1E-482C-A321-07EE3E24815B}"/>
    <cellStyle name="Title 3 2 3 3" xfId="43645" xr:uid="{FE9D1E71-71D8-4C6D-96F7-9921963FF729}"/>
    <cellStyle name="Title 3 2 3 3 2" xfId="43646" xr:uid="{77C4D36F-F173-449E-AEA6-54C2EC97D2B8}"/>
    <cellStyle name="Title 3 2 3 4" xfId="43647" xr:uid="{CAF0ACEF-9A5A-4F86-932D-2E9E23967A03}"/>
    <cellStyle name="Title 3 2 3 5" xfId="43642" xr:uid="{D4CC1694-EB20-45AC-B680-313206F59062}"/>
    <cellStyle name="Title 3 2 4" xfId="14383" xr:uid="{31218EFF-07E2-4384-BCC5-B31DF8A8A40F}"/>
    <cellStyle name="Title 3 2 4 2" xfId="43649" xr:uid="{C20ED27F-F152-4A61-8F39-EA97069A0A9C}"/>
    <cellStyle name="Title 3 2 4 2 2" xfId="43650" xr:uid="{F9C7EF61-C526-4807-925C-20CF01011560}"/>
    <cellStyle name="Title 3 2 4 3" xfId="43651" xr:uid="{121FBEB1-825A-4CC2-AFF4-E31E6AD85BFF}"/>
    <cellStyle name="Title 3 2 4 3 2" xfId="43652" xr:uid="{EB0B6582-5B7D-463B-9936-0C63977E4AEA}"/>
    <cellStyle name="Title 3 2 4 4" xfId="43653" xr:uid="{B7A503C5-4EE3-44BD-8882-289DC8C4C1AA}"/>
    <cellStyle name="Title 3 2 4 4 2" xfId="43654" xr:uid="{8EA1F031-B47E-419A-A30D-57C90D199A9C}"/>
    <cellStyle name="Title 3 2 4 5" xfId="43655" xr:uid="{9E533771-09D4-460B-A468-590B49CFE013}"/>
    <cellStyle name="Title 3 2 4 6" xfId="43648" xr:uid="{5426FC11-E1FF-4C7D-B4EC-4BF5BA434328}"/>
    <cellStyle name="Title 3 2 5" xfId="14384" xr:uid="{989B4B77-B7ED-4BDB-AD56-524D92BC2D62}"/>
    <cellStyle name="Title 3 2 5 2" xfId="43657" xr:uid="{7D6FA7CF-B1DB-4041-B300-276AE0F05870}"/>
    <cellStyle name="Title 3 2 5 2 2" xfId="43658" xr:uid="{8C6AB7EE-65D9-4508-A8BB-BE501F3B8A12}"/>
    <cellStyle name="Title 3 2 5 3" xfId="43659" xr:uid="{9987B743-AEA7-4DCB-A3C0-880E6CD2C001}"/>
    <cellStyle name="Title 3 2 5 3 2" xfId="43660" xr:uid="{ABF7A36D-DFBB-4B44-972A-F893AAD77EE0}"/>
    <cellStyle name="Title 3 2 5 4" xfId="43661" xr:uid="{3F0DC82E-C909-4FB0-AD21-9D0B6EB6420D}"/>
    <cellStyle name="Title 3 2 5 5" xfId="43656" xr:uid="{AC096969-0845-45D3-9851-88559E6E49E4}"/>
    <cellStyle name="Title 3 2 6" xfId="16250" xr:uid="{5276F727-AFFE-40CF-98B5-63E0710D6847}"/>
    <cellStyle name="Title 3 2 6 2" xfId="43663" xr:uid="{931DBEFF-8BC4-4DDB-8DDB-4B2B168AA69A}"/>
    <cellStyle name="Title 3 2 6 3" xfId="43662" xr:uid="{B4026B85-5AB9-436B-A651-4576EEEA1CAE}"/>
    <cellStyle name="Title 3 2 7" xfId="15511" xr:uid="{9D3A1024-18B5-4A4D-B5C1-7AD8FF5DA6C4}"/>
    <cellStyle name="Title 3 2 7 2" xfId="43665" xr:uid="{12813EE9-4114-435B-8FA9-13DDD1244C41}"/>
    <cellStyle name="Title 3 2 7 3" xfId="43664" xr:uid="{00D455AF-B2DF-4561-9643-F3123E832DC9}"/>
    <cellStyle name="Title 3 2 8" xfId="12427" xr:uid="{6169B7FE-2ADA-4E25-89D3-8D2E68E342D6}"/>
    <cellStyle name="Title 3 2 8 2" xfId="43667" xr:uid="{52D6078B-0F48-4577-A8ED-2975151827B5}"/>
    <cellStyle name="Title 3 2 8 3" xfId="43666" xr:uid="{3878A55B-D688-4731-92A8-C011C1D24A06}"/>
    <cellStyle name="Title 3 2 9" xfId="7310" xr:uid="{328D2B50-A6BA-46CA-BC1B-587E6EEE7B4B}"/>
    <cellStyle name="Title 3 2 9 2" xfId="43668" xr:uid="{8C93EFBD-8597-4E1B-9213-5FEB22CFF2F4}"/>
    <cellStyle name="Title 3 3" xfId="7885" xr:uid="{5EC3EF53-B74C-4D4C-81BC-95C6060E4087}"/>
    <cellStyle name="Title 3 3 2" xfId="16771" xr:uid="{FE2EED95-33A1-4CB0-8B1E-B49E35D97D85}"/>
    <cellStyle name="Title 3 3 2 2" xfId="43671" xr:uid="{4439D53E-FBFD-4428-975D-5F216798CC6A}"/>
    <cellStyle name="Title 3 3 2 3" xfId="43670" xr:uid="{158338D3-CEE4-4FEB-9905-EAA93DFB5CB3}"/>
    <cellStyle name="Title 3 3 3" xfId="19506" xr:uid="{FA654B85-79F0-4CED-A992-5E5F762C9B0E}"/>
    <cellStyle name="Title 3 3 3 2" xfId="43673" xr:uid="{BB4FBD61-6234-4501-B710-8A3EC387126B}"/>
    <cellStyle name="Title 3 3 3 3" xfId="43672" xr:uid="{C04EAE84-F14C-4F1A-8DBD-30B98D66D781}"/>
    <cellStyle name="Title 3 3 4" xfId="12428" xr:uid="{3C907B3E-22AC-4E33-AA9D-B684147973FD}"/>
    <cellStyle name="Title 3 3 4 2" xfId="43674" xr:uid="{847282EE-439F-4881-B15B-9C69C66A8F51}"/>
    <cellStyle name="Title 3 3 5" xfId="43675" xr:uid="{24C15D3A-981F-40FB-9373-FB3D0A7FEE63}"/>
    <cellStyle name="Title 3 3 6" xfId="43669" xr:uid="{B4EBF22E-FF3F-44A6-ABFA-9292ADAF89CF}"/>
    <cellStyle name="Title 3 4" xfId="8922" xr:uid="{03501DDF-4E36-44AB-BCED-BD10EB65FDD1}"/>
    <cellStyle name="Title 3 4 2" xfId="17293" xr:uid="{8B385FA2-8836-459C-A9C2-E58CE06135EE}"/>
    <cellStyle name="Title 3 4 2 2" xfId="43678" xr:uid="{5776D50F-6842-4370-A847-982C09B56CD2}"/>
    <cellStyle name="Title 3 4 2 3" xfId="43677" xr:uid="{C2A7707C-4BDD-45E8-8E80-8F585CE291A2}"/>
    <cellStyle name="Title 3 4 3" xfId="19238" xr:uid="{F8776F4E-53CA-4AB2-9216-03C4B0BA57EB}"/>
    <cellStyle name="Title 3 4 3 2" xfId="43680" xr:uid="{33441305-F886-4C1D-84F2-7C5C3EBAB068}"/>
    <cellStyle name="Title 3 4 3 3" xfId="43679" xr:uid="{F312DC6D-9CB0-4C5D-B251-33BBE79E2C73}"/>
    <cellStyle name="Title 3 4 4" xfId="12429" xr:uid="{0DB74CC0-49CA-4DF2-8627-2A1528C2C973}"/>
    <cellStyle name="Title 3 4 4 2" xfId="43681" xr:uid="{976B0B4A-6656-4728-8087-765A27B67800}"/>
    <cellStyle name="Title 3 4 5" xfId="43676" xr:uid="{CFB922BC-EF92-4E8A-A7C7-39ED98F6F8DB}"/>
    <cellStyle name="Title 3 5" xfId="14385" xr:uid="{34FCE070-B64A-4D0F-BE1B-8585E4B3DBD9}"/>
    <cellStyle name="Title 3 5 2" xfId="43683" xr:uid="{37E7CED2-6934-42BB-BE5B-AE30924EF3ED}"/>
    <cellStyle name="Title 3 5 2 2" xfId="43684" xr:uid="{73CD553D-407E-4EBB-9C34-9DE8373318B2}"/>
    <cellStyle name="Title 3 5 3" xfId="43685" xr:uid="{3D474329-12FB-459E-8CD5-DC87F37806BA}"/>
    <cellStyle name="Title 3 5 3 2" xfId="43686" xr:uid="{10D5684B-023E-4F94-9CD7-044DD6FE9E20}"/>
    <cellStyle name="Title 3 5 4" xfId="43687" xr:uid="{8E06AC8D-3567-4749-8947-B3A5233080B4}"/>
    <cellStyle name="Title 3 5 5" xfId="43682" xr:uid="{0835A941-AECE-4BA6-BD0A-ABFBDF2F0313}"/>
    <cellStyle name="Title 3 6" xfId="14386" xr:uid="{24E55360-3E50-42A3-8059-C05CCE15BAE7}"/>
    <cellStyle name="Title 3 6 2" xfId="43689" xr:uid="{9DFECA96-4855-4FC6-AD19-773FB07C5047}"/>
    <cellStyle name="Title 3 6 2 2" xfId="43690" xr:uid="{78615EE4-33B2-4D4D-BFC3-6188AA176C04}"/>
    <cellStyle name="Title 3 6 3" xfId="43691" xr:uid="{A9A9B63C-A13E-4751-A64F-5BB3BEC778DA}"/>
    <cellStyle name="Title 3 6 3 2" xfId="43692" xr:uid="{CEFAA73E-9585-48EE-AE5E-8302FABFD6FC}"/>
    <cellStyle name="Title 3 6 4" xfId="43693" xr:uid="{6ED17802-DDAA-4188-8BAA-5ABF9D23DD6E}"/>
    <cellStyle name="Title 3 6 4 2" xfId="43694" xr:uid="{45E3006E-F681-4A73-B313-438F8CA23836}"/>
    <cellStyle name="Title 3 6 5" xfId="43695" xr:uid="{D8BB508D-1CDB-4018-B898-BF96D82C8E31}"/>
    <cellStyle name="Title 3 6 6" xfId="43688" xr:uid="{1F0C37B9-FF0B-4739-AD54-1EC6638889A4}"/>
    <cellStyle name="Title 3 7" xfId="14387" xr:uid="{94198744-DAD3-46AA-82FB-35C5B5F9E5B1}"/>
    <cellStyle name="Title 3 7 2" xfId="43697" xr:uid="{22EC2CA8-03E2-437C-9092-F6DFEB5E4468}"/>
    <cellStyle name="Title 3 7 2 2" xfId="43698" xr:uid="{971A378C-D170-4336-8847-73E44F0A2C00}"/>
    <cellStyle name="Title 3 7 3" xfId="43699" xr:uid="{C52899C8-A50D-4E91-AF57-18FB32E18B25}"/>
    <cellStyle name="Title 3 7 3 2" xfId="43700" xr:uid="{58DE6BD1-67F8-45C7-8B94-768543776749}"/>
    <cellStyle name="Title 3 7 4" xfId="43701" xr:uid="{CC687C1F-FB53-4935-B175-309FA3752FBA}"/>
    <cellStyle name="Title 3 7 5" xfId="43696" xr:uid="{A420CB48-27CF-4A95-8734-760C20C4F205}"/>
    <cellStyle name="Title 3 8" xfId="15252" xr:uid="{28B3CEB1-B63D-4E9F-975D-720D8CA43AEB}"/>
    <cellStyle name="Title 3 8 2" xfId="43703" xr:uid="{EF56F4B9-6BC7-49E3-8FDE-73EC678CFEC1}"/>
    <cellStyle name="Title 3 8 3" xfId="43702" xr:uid="{8F4FBB60-CDCA-4069-A6AE-6BD823CD2953}"/>
    <cellStyle name="Title 3 9" xfId="15362" xr:uid="{A0643E79-2CCD-4009-AB32-AFB7579BE905}"/>
    <cellStyle name="Title 3 9 2" xfId="43705" xr:uid="{6F7E8CD7-6F5E-4D60-87EA-9F86A1FED14E}"/>
    <cellStyle name="Title 3 9 3" xfId="43704" xr:uid="{EE13C77F-1517-4A09-B955-B195E932E60A}"/>
    <cellStyle name="Title 30" xfId="7311" xr:uid="{82ABFF82-0AE8-4520-8947-5E01DBF07A03}"/>
    <cellStyle name="Title 30 10" xfId="43707" xr:uid="{EBDB288B-D1BE-49FD-B7DE-2A9B7C63CE63}"/>
    <cellStyle name="Title 30 11" xfId="43708" xr:uid="{4863D7CE-B356-491F-BDE3-7982D2682AA6}"/>
    <cellStyle name="Title 30 12" xfId="43706" xr:uid="{4E6B5A8D-A02B-42DD-9A91-6CFF75D49D41}"/>
    <cellStyle name="Title 30 2" xfId="14388" xr:uid="{6264D683-A7F2-453D-BF92-F771EFF8031D}"/>
    <cellStyle name="Title 30 2 2" xfId="43710" xr:uid="{1E748A40-9DB8-4517-9728-911291DCF249}"/>
    <cellStyle name="Title 30 2 2 2" xfId="43711" xr:uid="{1FF5D1F6-2017-4D85-9810-28238C912AF8}"/>
    <cellStyle name="Title 30 2 3" xfId="43712" xr:uid="{89B4B202-09F1-4292-95E5-8A724A57C154}"/>
    <cellStyle name="Title 30 2 3 2" xfId="43713" xr:uid="{C1E53826-62BA-438F-9A74-8C79635BE4A1}"/>
    <cellStyle name="Title 30 2 4" xfId="43714" xr:uid="{B94DC6D3-E276-42D0-851E-A5435D70BF06}"/>
    <cellStyle name="Title 30 2 5" xfId="43715" xr:uid="{4BC32501-9E8D-4E28-BFE7-22B3768C6204}"/>
    <cellStyle name="Title 30 2 6" xfId="43709" xr:uid="{28CC19DB-B0A9-4074-91BE-7B16403C1C97}"/>
    <cellStyle name="Title 30 3" xfId="14389" xr:uid="{E1881B37-5050-4B33-AAA9-7A9283194A7D}"/>
    <cellStyle name="Title 30 3 2" xfId="43717" xr:uid="{60D9E072-13C3-44B7-A1EF-C6AAC9EF2C6F}"/>
    <cellStyle name="Title 30 3 2 2" xfId="43718" xr:uid="{FE3D9CEE-3732-4358-A5B5-9CC28DD20680}"/>
    <cellStyle name="Title 30 3 3" xfId="43719" xr:uid="{9332D4EE-DFAD-41CE-88C3-F4FDA297667F}"/>
    <cellStyle name="Title 30 3 3 2" xfId="43720" xr:uid="{AD16BDBB-5022-4D7D-90D5-046F724DA191}"/>
    <cellStyle name="Title 30 3 4" xfId="43721" xr:uid="{FDF445D1-9A33-4A64-A576-90429806370C}"/>
    <cellStyle name="Title 30 3 5" xfId="43716" xr:uid="{C83F97AC-C3BD-49CE-A41F-E5954C4FD866}"/>
    <cellStyle name="Title 30 4" xfId="14390" xr:uid="{075F9D50-5314-467C-930E-FFBDB2B1F6E3}"/>
    <cellStyle name="Title 30 4 2" xfId="43723" xr:uid="{A8AE454D-9F5B-4581-B0E1-31532F51312D}"/>
    <cellStyle name="Title 30 4 2 2" xfId="43724" xr:uid="{ED6F5F70-ADE0-416D-A574-4FF37467C55A}"/>
    <cellStyle name="Title 30 4 3" xfId="43725" xr:uid="{24967322-6718-45FE-98DD-EF1E3971B4FC}"/>
    <cellStyle name="Title 30 4 3 2" xfId="43726" xr:uid="{02420593-563A-4495-9D66-BFF0AAB803FF}"/>
    <cellStyle name="Title 30 4 4" xfId="43727" xr:uid="{75D7F205-0B63-4B10-90C3-5EC3EB7F66B9}"/>
    <cellStyle name="Title 30 4 5" xfId="43722" xr:uid="{12205803-D36C-434E-80B1-84A2AF85AE04}"/>
    <cellStyle name="Title 30 5" xfId="14391" xr:uid="{31461B14-A749-40A1-AF86-2DEDE6BB8441}"/>
    <cellStyle name="Title 30 5 2" xfId="43729" xr:uid="{DA404567-717A-4CE4-8D7E-C3068F0B6322}"/>
    <cellStyle name="Title 30 5 2 2" xfId="43730" xr:uid="{1C533ED0-3714-4FF4-8DCD-2D0C598A86EE}"/>
    <cellStyle name="Title 30 5 3" xfId="43731" xr:uid="{E3926964-98A3-4809-994B-449FEC56515C}"/>
    <cellStyle name="Title 30 5 3 2" xfId="43732" xr:uid="{3E368B68-EDDC-49C7-B0CC-8F1ADAFA0692}"/>
    <cellStyle name="Title 30 5 4" xfId="43733" xr:uid="{D1F46A92-B3BC-4185-A688-D6917A1D0E71}"/>
    <cellStyle name="Title 30 5 4 2" xfId="43734" xr:uid="{1F757DFE-4665-4E10-A6D6-54A1151AF9B3}"/>
    <cellStyle name="Title 30 5 5" xfId="43735" xr:uid="{FB93B588-052F-430C-A0C9-82019D80E4C2}"/>
    <cellStyle name="Title 30 5 6" xfId="43728" xr:uid="{25A3EB88-C480-4B15-841F-3B0C34D0FCBB}"/>
    <cellStyle name="Title 30 6" xfId="14392" xr:uid="{BC84CBFC-90B1-4A92-B2FC-544079C8454A}"/>
    <cellStyle name="Title 30 6 2" xfId="43737" xr:uid="{297A879A-E3DC-4012-9A57-CEDDB47B9CAF}"/>
    <cellStyle name="Title 30 6 2 2" xfId="43738" xr:uid="{1291EC21-83A5-421F-AFF9-AA653D8C8E03}"/>
    <cellStyle name="Title 30 6 3" xfId="43739" xr:uid="{981F7154-2031-4A6D-9AD3-424B8A927879}"/>
    <cellStyle name="Title 30 6 3 2" xfId="43740" xr:uid="{0F0FC2F9-D291-4886-8DC1-FE44665D4F71}"/>
    <cellStyle name="Title 30 6 4" xfId="43741" xr:uid="{0DE07896-BB93-47EC-A0C5-B8B935381A36}"/>
    <cellStyle name="Title 30 6 5" xfId="43736" xr:uid="{69CD0271-747F-44A4-9FF8-DDCC2ED1078D}"/>
    <cellStyle name="Title 30 7" xfId="16251" xr:uid="{912A7BAF-ACB5-456D-89E2-4CA2617AFE52}"/>
    <cellStyle name="Title 30 7 2" xfId="43743" xr:uid="{FD282609-4F50-4677-969F-2B87EAEF1467}"/>
    <cellStyle name="Title 30 7 3" xfId="43742" xr:uid="{5EEAD134-4D14-4E9E-A603-B01BC8E1DC91}"/>
    <cellStyle name="Title 30 8" xfId="15327" xr:uid="{3DA280A2-5BD2-4D27-908D-6BDA99B0A662}"/>
    <cellStyle name="Title 30 8 2" xfId="43745" xr:uid="{E504C9A0-3016-46E4-B136-E56E903A5149}"/>
    <cellStyle name="Title 30 8 3" xfId="43744" xr:uid="{B944E38E-654E-457E-BDBD-3CAF154090D0}"/>
    <cellStyle name="Title 30 9" xfId="12430" xr:uid="{1649881F-0CE5-483E-A965-1B4E299275FD}"/>
    <cellStyle name="Title 30 9 2" xfId="43747" xr:uid="{94D641F0-203D-43CD-AD43-BC5A9FDB482F}"/>
    <cellStyle name="Title 30 9 3" xfId="43746" xr:uid="{23875E56-9681-41A7-A82F-D0AAADBF24D7}"/>
    <cellStyle name="Title 31" xfId="7312" xr:uid="{54FE6E7B-CD9B-4817-8057-6CEA4437A22A}"/>
    <cellStyle name="Title 31 10" xfId="43749" xr:uid="{25A9E81E-2444-42D0-B7E0-048D05468052}"/>
    <cellStyle name="Title 31 11" xfId="43750" xr:uid="{F7750B6C-D94D-431D-93BD-E42AADE24D93}"/>
    <cellStyle name="Title 31 12" xfId="43748" xr:uid="{9CADF165-5E9A-45F5-BD63-682016D1009E}"/>
    <cellStyle name="Title 31 2" xfId="14393" xr:uid="{4CB95ECC-7EE6-4346-9CC2-5F7807E82AA2}"/>
    <cellStyle name="Title 31 2 2" xfId="43752" xr:uid="{A85E63A7-9F3E-474D-A465-2B5C78AB5472}"/>
    <cellStyle name="Title 31 2 2 2" xfId="43753" xr:uid="{7D24B288-29B2-4A12-B086-3C24F232389D}"/>
    <cellStyle name="Title 31 2 3" xfId="43754" xr:uid="{4A673FC8-9F0E-4BF7-B36D-59082C485A9D}"/>
    <cellStyle name="Title 31 2 3 2" xfId="43755" xr:uid="{B3638529-053C-4E75-BF6C-077AE40F2E5D}"/>
    <cellStyle name="Title 31 2 4" xfId="43756" xr:uid="{2521A102-90B9-4D5A-AEFC-E2722529641C}"/>
    <cellStyle name="Title 31 2 5" xfId="43757" xr:uid="{C1320EE9-FDB9-4DEB-A30F-4EA5D52A0C4C}"/>
    <cellStyle name="Title 31 2 6" xfId="43751" xr:uid="{1A54693B-2004-489B-827F-B7D4BD205174}"/>
    <cellStyle name="Title 31 3" xfId="14394" xr:uid="{2BA85C6C-189C-4D8F-9DE4-9CD13CA95067}"/>
    <cellStyle name="Title 31 3 2" xfId="43759" xr:uid="{2D57CCB9-8E05-4C23-B304-05548E693E48}"/>
    <cellStyle name="Title 31 3 2 2" xfId="43760" xr:uid="{36815058-6C8D-4EA9-AFB9-DB57587C903E}"/>
    <cellStyle name="Title 31 3 3" xfId="43761" xr:uid="{C448430E-B1AF-48AA-AAA2-7BF841F18C2C}"/>
    <cellStyle name="Title 31 3 3 2" xfId="43762" xr:uid="{9505F77A-F16E-4B1A-BF86-25CBD5FFA171}"/>
    <cellStyle name="Title 31 3 4" xfId="43763" xr:uid="{B53252CF-DCFA-497B-8E60-2BC8BD942EE8}"/>
    <cellStyle name="Title 31 3 5" xfId="43758" xr:uid="{9D3CDA02-6E76-4B32-AA4C-D90032B1C41E}"/>
    <cellStyle name="Title 31 4" xfId="14395" xr:uid="{19AAEDED-FDE6-4C2A-B197-DE369BB90E1B}"/>
    <cellStyle name="Title 31 4 2" xfId="43765" xr:uid="{49AC0041-16E3-4707-AAD5-97358BEECBAD}"/>
    <cellStyle name="Title 31 4 2 2" xfId="43766" xr:uid="{F4BB1E13-3BA5-425C-86DA-BC706EE41AD7}"/>
    <cellStyle name="Title 31 4 3" xfId="43767" xr:uid="{57CBAA1F-7CE0-4BFB-B65E-C56C26CA405A}"/>
    <cellStyle name="Title 31 4 3 2" xfId="43768" xr:uid="{3A92FDC5-3E20-459B-BFBE-54BC09C2D0E2}"/>
    <cellStyle name="Title 31 4 4" xfId="43769" xr:uid="{792A523C-960C-45F3-B88C-BE2F50DE8B30}"/>
    <cellStyle name="Title 31 4 5" xfId="43764" xr:uid="{FC6DFB41-3DF2-4DAA-83F1-BE7C0ECB890B}"/>
    <cellStyle name="Title 31 5" xfId="14396" xr:uid="{F825C050-09DE-468F-A5E9-6DAB395B0280}"/>
    <cellStyle name="Title 31 5 2" xfId="43771" xr:uid="{05FDE78D-2134-41D4-A7D9-4266C433B053}"/>
    <cellStyle name="Title 31 5 2 2" xfId="43772" xr:uid="{854DC3A0-7890-477B-9CF0-0DBAFB3CEBB8}"/>
    <cellStyle name="Title 31 5 3" xfId="43773" xr:uid="{CDBB8BC7-FA7A-42B1-B74A-262FBE3CF262}"/>
    <cellStyle name="Title 31 5 3 2" xfId="43774" xr:uid="{5388F1BB-8E7C-4CF5-A157-49B61AA9EF8C}"/>
    <cellStyle name="Title 31 5 4" xfId="43775" xr:uid="{9BD768A9-5F7C-4A8A-A2D5-9AFAAAAF20B4}"/>
    <cellStyle name="Title 31 5 4 2" xfId="43776" xr:uid="{7C3E2118-5390-41FD-B244-2AA874A639F3}"/>
    <cellStyle name="Title 31 5 5" xfId="43777" xr:uid="{B0B64360-EE30-4DAA-A856-A977B64802FF}"/>
    <cellStyle name="Title 31 5 6" xfId="43770" xr:uid="{3C3EEFD8-1DB7-4B5D-913F-7413DF05E2D4}"/>
    <cellStyle name="Title 31 6" xfId="14397" xr:uid="{2C6AB325-BB9F-427C-814B-F784727B3900}"/>
    <cellStyle name="Title 31 6 2" xfId="43779" xr:uid="{F196E2DD-3859-4225-8D32-62E95458C444}"/>
    <cellStyle name="Title 31 6 2 2" xfId="43780" xr:uid="{97F43BE5-C5FC-44BE-AA37-7BD156E4A6CB}"/>
    <cellStyle name="Title 31 6 3" xfId="43781" xr:uid="{3D59FED9-37AF-4A60-B5C6-4629106559EB}"/>
    <cellStyle name="Title 31 6 3 2" xfId="43782" xr:uid="{D5961DFF-73A9-491A-B2C9-F759E33B9A41}"/>
    <cellStyle name="Title 31 6 4" xfId="43783" xr:uid="{C4FE9356-6EF0-4213-B65D-6CB888186056}"/>
    <cellStyle name="Title 31 6 5" xfId="43778" xr:uid="{30E819A2-3390-43B4-AD5D-B262A96E65CF}"/>
    <cellStyle name="Title 31 7" xfId="16252" xr:uid="{E75D72F4-E2DD-4D9A-A748-446379E18A7B}"/>
    <cellStyle name="Title 31 7 2" xfId="43785" xr:uid="{0025D7BD-2025-4E1F-8BA5-C23A76F32D83}"/>
    <cellStyle name="Title 31 7 3" xfId="43784" xr:uid="{DAEB7A43-5D16-4590-8E01-D297CE340A41}"/>
    <cellStyle name="Title 31 8" xfId="19102" xr:uid="{02D76044-2510-409C-8016-98F17B4515AE}"/>
    <cellStyle name="Title 31 8 2" xfId="43787" xr:uid="{DA3F1BF5-0C6F-4394-B123-B4A65D66B45B}"/>
    <cellStyle name="Title 31 8 3" xfId="43786" xr:uid="{DAEEF2B0-C746-4215-AC9C-2565C3496A88}"/>
    <cellStyle name="Title 31 9" xfId="12431" xr:uid="{6C59DA48-1090-4CB2-B188-94F68938AD4F}"/>
    <cellStyle name="Title 31 9 2" xfId="43789" xr:uid="{72CAEA47-32F4-4CB4-B6A6-83DF2DF475C3}"/>
    <cellStyle name="Title 31 9 3" xfId="43788" xr:uid="{AF9790FA-7D3C-44FB-9FC2-350F0B0AA0F4}"/>
    <cellStyle name="Title 32" xfId="7313" xr:uid="{607A7F88-2B45-4E96-BE57-27CCE45AC3C8}"/>
    <cellStyle name="Title 32 10" xfId="43791" xr:uid="{EC47D5DA-1F66-482B-9EFC-796585680187}"/>
    <cellStyle name="Title 32 11" xfId="43792" xr:uid="{1EA618C8-6AD2-4086-8FCE-261D32EDBC8E}"/>
    <cellStyle name="Title 32 12" xfId="43790" xr:uid="{F9AB3D7B-2E00-4D7D-9F40-0F71DBEAA1F5}"/>
    <cellStyle name="Title 32 2" xfId="14398" xr:uid="{EF0507FF-017C-4B1E-B4F5-2F7A3B428EF1}"/>
    <cellStyle name="Title 32 2 2" xfId="43794" xr:uid="{D36FF384-55BB-4D1B-8AAE-C15CBA450BE0}"/>
    <cellStyle name="Title 32 2 2 2" xfId="43795" xr:uid="{8A5AAE11-D6CE-4A9D-B5C0-9A2F4E9283B1}"/>
    <cellStyle name="Title 32 2 3" xfId="43796" xr:uid="{70EA28A7-DE0B-4491-B789-0F9AC94B2D92}"/>
    <cellStyle name="Title 32 2 3 2" xfId="43797" xr:uid="{4C089354-32AC-4B75-8C95-203A9EAA6F83}"/>
    <cellStyle name="Title 32 2 4" xfId="43798" xr:uid="{A65BC118-C931-4DC0-8F56-36468246976D}"/>
    <cellStyle name="Title 32 2 5" xfId="43799" xr:uid="{7FBD3A04-50A9-4570-9F68-9ECB53C8678B}"/>
    <cellStyle name="Title 32 2 6" xfId="43793" xr:uid="{E7AF8AEC-33F1-47EC-A6EA-BD613697806F}"/>
    <cellStyle name="Title 32 3" xfId="14399" xr:uid="{08E35D13-3376-466D-AA62-5F412B75BCE0}"/>
    <cellStyle name="Title 32 3 2" xfId="43801" xr:uid="{EF3A586B-0C3C-401C-A78C-129C28ECF39D}"/>
    <cellStyle name="Title 32 3 2 2" xfId="43802" xr:uid="{A0DEB7C2-8FD9-4EE4-AC4F-D9B8E1C1EF75}"/>
    <cellStyle name="Title 32 3 3" xfId="43803" xr:uid="{56CC72EA-3F5D-4DEE-9BCD-3B646C391E2A}"/>
    <cellStyle name="Title 32 3 3 2" xfId="43804" xr:uid="{A92D115E-E0E2-4D1B-9AB2-3A1D9F55C326}"/>
    <cellStyle name="Title 32 3 4" xfId="43805" xr:uid="{FB705AE9-B780-485A-9D68-345B95A17A9F}"/>
    <cellStyle name="Title 32 3 5" xfId="43800" xr:uid="{21317A67-8F9F-4D76-8A43-CC196AD29676}"/>
    <cellStyle name="Title 32 4" xfId="14400" xr:uid="{E54B4232-7AB1-46EC-92BC-762BF7E01A69}"/>
    <cellStyle name="Title 32 4 2" xfId="43807" xr:uid="{8A262A9B-AD98-4458-A92B-A170072831DF}"/>
    <cellStyle name="Title 32 4 2 2" xfId="43808" xr:uid="{5F24EE27-CD47-4DF0-8F96-F626E096E0FF}"/>
    <cellStyle name="Title 32 4 3" xfId="43809" xr:uid="{3A233316-12B3-4675-8884-FA287D115DD5}"/>
    <cellStyle name="Title 32 4 3 2" xfId="43810" xr:uid="{CBF63CB3-DCBA-4FDB-BC90-DE58272C2A83}"/>
    <cellStyle name="Title 32 4 4" xfId="43811" xr:uid="{6BA63538-BAF0-482C-A0CE-A88260B6580B}"/>
    <cellStyle name="Title 32 4 5" xfId="43806" xr:uid="{47BD8B13-9C85-41DC-BBF8-68F24137B030}"/>
    <cellStyle name="Title 32 5" xfId="14401" xr:uid="{910E7454-5388-4909-A18A-27FDCD305F10}"/>
    <cellStyle name="Title 32 5 2" xfId="43813" xr:uid="{FEDAB85C-4721-456A-8455-E3AF6B52033C}"/>
    <cellStyle name="Title 32 5 2 2" xfId="43814" xr:uid="{C4332FBE-634C-4811-81E7-A8B7F8737D82}"/>
    <cellStyle name="Title 32 5 3" xfId="43815" xr:uid="{738567A6-1483-45BD-9F91-6A7B15D4DBC8}"/>
    <cellStyle name="Title 32 5 3 2" xfId="43816" xr:uid="{E82336B5-B595-4175-BD88-87841BF1B215}"/>
    <cellStyle name="Title 32 5 4" xfId="43817" xr:uid="{6C5B961F-7C1E-4D0E-821E-E5D5B0E6E9F4}"/>
    <cellStyle name="Title 32 5 4 2" xfId="43818" xr:uid="{4AEFE6AC-83B6-4F72-8D21-6691B63A64B9}"/>
    <cellStyle name="Title 32 5 5" xfId="43819" xr:uid="{F40D4264-624D-44A3-9C5F-C815F2E8C563}"/>
    <cellStyle name="Title 32 5 6" xfId="43812" xr:uid="{0EF0D0AC-51DB-40C2-A86E-2BE274813938}"/>
    <cellStyle name="Title 32 6" xfId="14402" xr:uid="{0B354781-1B69-4882-9309-869AECE21743}"/>
    <cellStyle name="Title 32 6 2" xfId="43821" xr:uid="{5BB543EB-BAA3-4F49-B5C3-151F007320D7}"/>
    <cellStyle name="Title 32 6 2 2" xfId="43822" xr:uid="{97C417C1-DC50-4C75-A94B-70D2FCB31963}"/>
    <cellStyle name="Title 32 6 3" xfId="43823" xr:uid="{CED7E806-164A-417E-BF5A-8FCE8625EF00}"/>
    <cellStyle name="Title 32 6 3 2" xfId="43824" xr:uid="{66D062BE-130C-412D-AA23-6C22281BCD18}"/>
    <cellStyle name="Title 32 6 4" xfId="43825" xr:uid="{7E31015D-4354-43BE-B458-0002C66867F9}"/>
    <cellStyle name="Title 32 6 5" xfId="43820" xr:uid="{21D66456-2F63-49B2-A87C-686344049883}"/>
    <cellStyle name="Title 32 7" xfId="16253" xr:uid="{51A8321B-9BF3-4EC6-B048-5FBD4020262A}"/>
    <cellStyle name="Title 32 7 2" xfId="43827" xr:uid="{973A3335-A08F-42D8-8E43-BB6638E615A7}"/>
    <cellStyle name="Title 32 7 3" xfId="43826" xr:uid="{947E2C9F-B132-43F4-AB7D-382E9FBC7AAC}"/>
    <cellStyle name="Title 32 8" xfId="19127" xr:uid="{E93F6717-E314-43B4-963D-C6BF9EA6ACE6}"/>
    <cellStyle name="Title 32 8 2" xfId="43829" xr:uid="{B68DE2D3-9F2C-402B-9A25-35665612FD75}"/>
    <cellStyle name="Title 32 8 3" xfId="43828" xr:uid="{EA6B2271-D973-4B07-A845-6A32AA75E724}"/>
    <cellStyle name="Title 32 9" xfId="12432" xr:uid="{1EB6E011-616F-40F4-AB49-36650B2F762F}"/>
    <cellStyle name="Title 32 9 2" xfId="43831" xr:uid="{5D3EF71C-4941-4421-8C81-A9B928663322}"/>
    <cellStyle name="Title 32 9 3" xfId="43830" xr:uid="{44808204-042F-4B93-9C40-5CC42AE74DBC}"/>
    <cellStyle name="Title 33" xfId="7314" xr:uid="{6F598E40-3162-4F04-9432-3025B4572437}"/>
    <cellStyle name="Title 33 10" xfId="43833" xr:uid="{4B2D8733-505F-4223-938E-618B4D2EF509}"/>
    <cellStyle name="Title 33 11" xfId="43834" xr:uid="{F8F4603E-23D1-4907-BFC5-571DE233272E}"/>
    <cellStyle name="Title 33 12" xfId="43832" xr:uid="{1E9C6A49-5D6A-435C-948F-8DFCECC7D26C}"/>
    <cellStyle name="Title 33 2" xfId="14403" xr:uid="{48556BF2-D832-4516-926A-DF8D985BD2B6}"/>
    <cellStyle name="Title 33 2 2" xfId="43836" xr:uid="{4CD338B4-DAFB-402E-A32E-3524E84C8D02}"/>
    <cellStyle name="Title 33 2 2 2" xfId="43837" xr:uid="{848D388C-F76F-417B-ACF8-A975DD16C47F}"/>
    <cellStyle name="Title 33 2 3" xfId="43838" xr:uid="{EA4D6305-7D42-4E45-B012-316D91E988F3}"/>
    <cellStyle name="Title 33 2 3 2" xfId="43839" xr:uid="{7198C9C6-0A48-48CF-967D-3A098C299918}"/>
    <cellStyle name="Title 33 2 4" xfId="43840" xr:uid="{ED11CB9D-EFCB-406B-BD33-54E325D8CA27}"/>
    <cellStyle name="Title 33 2 5" xfId="43841" xr:uid="{E54DBA5F-7736-4FC1-BF5E-C9F4380255DF}"/>
    <cellStyle name="Title 33 2 6" xfId="43835" xr:uid="{D327BA47-28E8-4C26-9378-8E0D4BC7000F}"/>
    <cellStyle name="Title 33 3" xfId="14404" xr:uid="{26ADFBF6-DE13-4E03-BB33-047674D86090}"/>
    <cellStyle name="Title 33 3 2" xfId="43843" xr:uid="{F981257E-DFB1-4426-9313-4A89444DFD5C}"/>
    <cellStyle name="Title 33 3 2 2" xfId="43844" xr:uid="{11456756-C756-4F12-BE8D-5EFEFA33F1F0}"/>
    <cellStyle name="Title 33 3 3" xfId="43845" xr:uid="{ACC4EDA7-73D8-43FD-8E53-7F9CB7454F17}"/>
    <cellStyle name="Title 33 3 3 2" xfId="43846" xr:uid="{333B9345-1435-41B4-AFFE-F42581096446}"/>
    <cellStyle name="Title 33 3 4" xfId="43847" xr:uid="{5878F064-D418-4D8A-B52E-DB733F41132E}"/>
    <cellStyle name="Title 33 3 5" xfId="43842" xr:uid="{DF6FB613-E0AF-4FCC-8CB7-A4E0B79D74DB}"/>
    <cellStyle name="Title 33 4" xfId="14405" xr:uid="{7AEEB162-7CF9-4B9C-87B3-5047E39383C9}"/>
    <cellStyle name="Title 33 4 2" xfId="43849" xr:uid="{9B094FBB-5341-4E10-A209-5D90F504556B}"/>
    <cellStyle name="Title 33 4 2 2" xfId="43850" xr:uid="{1B643DF4-F03E-4798-92ED-3E2CA58BFBD6}"/>
    <cellStyle name="Title 33 4 3" xfId="43851" xr:uid="{34AA60A5-60F4-4F07-AF96-C8504AE41FBA}"/>
    <cellStyle name="Title 33 4 3 2" xfId="43852" xr:uid="{94090799-48CE-4BA8-8136-50831C496D1A}"/>
    <cellStyle name="Title 33 4 4" xfId="43853" xr:uid="{22B7EDE6-7CAD-48D4-91A7-495DD79997F8}"/>
    <cellStyle name="Title 33 4 5" xfId="43848" xr:uid="{1B18D866-3264-4A7D-9244-BD3A0CF106CA}"/>
    <cellStyle name="Title 33 5" xfId="14406" xr:uid="{8F63D3CE-3FE3-4FF3-844E-2EC268B5F53F}"/>
    <cellStyle name="Title 33 5 2" xfId="43855" xr:uid="{1FF9242D-2D47-425B-9242-098242667C51}"/>
    <cellStyle name="Title 33 5 2 2" xfId="43856" xr:uid="{E695D173-267A-46C9-B63C-4294CB4A43C9}"/>
    <cellStyle name="Title 33 5 3" xfId="43857" xr:uid="{23C56267-54EF-4894-9308-A87CEB3232CE}"/>
    <cellStyle name="Title 33 5 3 2" xfId="43858" xr:uid="{B22946A3-E842-4B33-8DD7-CDBBC4887FEB}"/>
    <cellStyle name="Title 33 5 4" xfId="43859" xr:uid="{EDF18035-7FF5-41B7-83D0-5CA0F5AE5F84}"/>
    <cellStyle name="Title 33 5 4 2" xfId="43860" xr:uid="{A5BBCA6B-4887-4E52-B560-982E079996DA}"/>
    <cellStyle name="Title 33 5 5" xfId="43861" xr:uid="{4F27C814-D4E9-4C1B-B58B-DFB461D6D784}"/>
    <cellStyle name="Title 33 5 6" xfId="43854" xr:uid="{2E94E9E4-CD17-4C30-B1E1-00391D18ABED}"/>
    <cellStyle name="Title 33 6" xfId="14407" xr:uid="{16051027-5DB6-448A-80B6-B34EB2727297}"/>
    <cellStyle name="Title 33 6 2" xfId="43863" xr:uid="{E91FC1A2-B2DC-4385-82E7-87C2F0117840}"/>
    <cellStyle name="Title 33 6 2 2" xfId="43864" xr:uid="{233F29DE-256C-47C4-B161-BBC196E7B967}"/>
    <cellStyle name="Title 33 6 3" xfId="43865" xr:uid="{1E6E8A86-A31E-421C-A7A3-2BEABCE8D16E}"/>
    <cellStyle name="Title 33 6 3 2" xfId="43866" xr:uid="{600FC3AE-A1BD-4215-B000-30C715BD204A}"/>
    <cellStyle name="Title 33 6 4" xfId="43867" xr:uid="{12F63FFF-1614-48BF-94DC-5D991A5F7E33}"/>
    <cellStyle name="Title 33 6 5" xfId="43862" xr:uid="{6BA39A8F-7A60-4278-95B4-72B85A234499}"/>
    <cellStyle name="Title 33 7" xfId="16254" xr:uid="{6062D9A5-EA20-41A2-9F05-18C01994EA28}"/>
    <cellStyle name="Title 33 7 2" xfId="43869" xr:uid="{E1623F15-7EC0-483D-9458-67BDEE03531F}"/>
    <cellStyle name="Title 33 7 3" xfId="43868" xr:uid="{BFFC4BBF-1D52-434A-945F-0C504AFAE7F3}"/>
    <cellStyle name="Title 33 8" xfId="15453" xr:uid="{9ECB7BCC-D16C-4E5E-82D0-9CD5ED3EDE01}"/>
    <cellStyle name="Title 33 8 2" xfId="43871" xr:uid="{6D740BD9-714D-4225-809C-A5E9C0F43596}"/>
    <cellStyle name="Title 33 8 3" xfId="43870" xr:uid="{74BE2591-0F48-4F4B-BDD6-D370CF000263}"/>
    <cellStyle name="Title 33 9" xfId="12433" xr:uid="{7CF253B4-6AFB-45F4-AB2D-47C78A06EC6A}"/>
    <cellStyle name="Title 33 9 2" xfId="43873" xr:uid="{BCF5E7EE-62D1-4615-B5F3-0ACF9FF15C3F}"/>
    <cellStyle name="Title 33 9 3" xfId="43872" xr:uid="{41DA67D4-6C6C-4370-BF27-2A13E5F16E49}"/>
    <cellStyle name="Title 34" xfId="7315" xr:uid="{A4AAE487-213E-4F67-9815-D1338BF7F1BF}"/>
    <cellStyle name="Title 34 10" xfId="43875" xr:uid="{66390B66-32DD-406B-B774-D021F503D9AC}"/>
    <cellStyle name="Title 34 11" xfId="43876" xr:uid="{2066267A-8720-4055-B807-AD8E5344A40A}"/>
    <cellStyle name="Title 34 12" xfId="43874" xr:uid="{7BA5F250-D0DF-4BE4-8492-1F8AA77D1D05}"/>
    <cellStyle name="Title 34 2" xfId="14408" xr:uid="{93AC8A84-22D4-438F-9DF9-90A1D32D4909}"/>
    <cellStyle name="Title 34 2 2" xfId="43878" xr:uid="{5993B3EB-00A0-41AE-9244-A82F4D1F2A18}"/>
    <cellStyle name="Title 34 2 2 2" xfId="43879" xr:uid="{87CAB37F-7A90-4D93-A6BE-8EB03894CF25}"/>
    <cellStyle name="Title 34 2 3" xfId="43880" xr:uid="{E3C63690-0A7C-4B00-A62E-E0203FD3C3F8}"/>
    <cellStyle name="Title 34 2 3 2" xfId="43881" xr:uid="{EE467255-7D55-45AE-8F41-DBA6CA4A2847}"/>
    <cellStyle name="Title 34 2 4" xfId="43882" xr:uid="{7D2A44F5-6E1D-4C76-909E-94E137D8D557}"/>
    <cellStyle name="Title 34 2 5" xfId="43883" xr:uid="{E5D51373-5260-47F9-8571-015B87491085}"/>
    <cellStyle name="Title 34 2 6" xfId="43877" xr:uid="{239BA1D9-70F6-45CC-955E-11496E48FDB8}"/>
    <cellStyle name="Title 34 3" xfId="14409" xr:uid="{AA7A98DB-C184-49FE-88EC-444597BB3160}"/>
    <cellStyle name="Title 34 3 2" xfId="43885" xr:uid="{2B9B7CA0-A674-47E3-B70B-5567F4CEB30B}"/>
    <cellStyle name="Title 34 3 2 2" xfId="43886" xr:uid="{47E0B4D1-7C83-48B8-8B59-3F08DDD27C78}"/>
    <cellStyle name="Title 34 3 3" xfId="43887" xr:uid="{261D8E06-831F-418F-9E91-CE440B251EC6}"/>
    <cellStyle name="Title 34 3 3 2" xfId="43888" xr:uid="{1005D534-46FB-4CC1-A9BD-76FB1EE269EC}"/>
    <cellStyle name="Title 34 3 4" xfId="43889" xr:uid="{2B964AA8-0AA5-411B-BF0F-C99A255BE4D1}"/>
    <cellStyle name="Title 34 3 5" xfId="43884" xr:uid="{DBF3BA56-64B9-4EE9-A304-578345A97BEF}"/>
    <cellStyle name="Title 34 4" xfId="14410" xr:uid="{E0D4AA61-933B-4C68-8568-D40BF0A3F2A1}"/>
    <cellStyle name="Title 34 4 2" xfId="43891" xr:uid="{66CB62F8-99FC-43CD-ADC5-6F4D454FB5EC}"/>
    <cellStyle name="Title 34 4 2 2" xfId="43892" xr:uid="{68F2564A-6385-45B3-A33E-07D09AD310E6}"/>
    <cellStyle name="Title 34 4 3" xfId="43893" xr:uid="{ED8DCF3D-2AAD-459C-9D05-92A11A68F4FE}"/>
    <cellStyle name="Title 34 4 3 2" xfId="43894" xr:uid="{486922CD-A0A6-45F5-8367-5B109AD64FD2}"/>
    <cellStyle name="Title 34 4 4" xfId="43895" xr:uid="{63CA1F6C-F34B-4376-8F83-E24B6AC03BB6}"/>
    <cellStyle name="Title 34 4 5" xfId="43890" xr:uid="{F40074B3-21DE-4190-946B-0D2E719C6B49}"/>
    <cellStyle name="Title 34 5" xfId="14411" xr:uid="{BFA52713-D5FE-4BA7-8F6F-9C1773E6995F}"/>
    <cellStyle name="Title 34 5 2" xfId="43897" xr:uid="{9EFC5F2E-6012-4EEA-9DDF-7335BF8B2863}"/>
    <cellStyle name="Title 34 5 2 2" xfId="43898" xr:uid="{170BF988-1BC7-4E89-A459-452C48698ABF}"/>
    <cellStyle name="Title 34 5 3" xfId="43899" xr:uid="{6ED6EFC9-C788-486D-848D-4098C760B24F}"/>
    <cellStyle name="Title 34 5 3 2" xfId="43900" xr:uid="{8A31CBA4-A506-4D4C-AE7B-F46CEE8C0E95}"/>
    <cellStyle name="Title 34 5 4" xfId="43901" xr:uid="{4096C6CE-3B7F-4FA7-A064-9405C5723622}"/>
    <cellStyle name="Title 34 5 4 2" xfId="43902" xr:uid="{791A677C-6EE5-47C0-B03D-0A478649E086}"/>
    <cellStyle name="Title 34 5 5" xfId="43903" xr:uid="{46041F31-6EA0-4D3E-96DD-83307577B35E}"/>
    <cellStyle name="Title 34 5 6" xfId="43896" xr:uid="{9EFE1691-D0AF-4ACB-8EAC-06389A97A1F2}"/>
    <cellStyle name="Title 34 6" xfId="14412" xr:uid="{38D7698E-0703-433B-92CB-7535713E60D4}"/>
    <cellStyle name="Title 34 6 2" xfId="43905" xr:uid="{53850660-AD14-42DE-A0F7-35B1AF1E56FE}"/>
    <cellStyle name="Title 34 6 2 2" xfId="43906" xr:uid="{23B660D1-C515-4993-93C8-A9E5259F37B3}"/>
    <cellStyle name="Title 34 6 3" xfId="43907" xr:uid="{AD642911-B51F-4489-9657-2427F72E5959}"/>
    <cellStyle name="Title 34 6 3 2" xfId="43908" xr:uid="{FCE14DEC-2729-4436-B50C-1E6F706E6764}"/>
    <cellStyle name="Title 34 6 4" xfId="43909" xr:uid="{60B72D59-0F6F-42B3-9897-82A2837E8A94}"/>
    <cellStyle name="Title 34 6 5" xfId="43904" xr:uid="{97CC20BA-9A53-4C83-956D-3C10A71C4505}"/>
    <cellStyle name="Title 34 7" xfId="16255" xr:uid="{91F93ABB-03D9-4DA2-AD56-54F88F3EF927}"/>
    <cellStyle name="Title 34 7 2" xfId="43911" xr:uid="{B7B37730-94C4-479C-84B0-44382F6C436D}"/>
    <cellStyle name="Title 34 7 3" xfId="43910" xr:uid="{D26485C3-F7C8-4124-A406-3D503AEEF847}"/>
    <cellStyle name="Title 34 8" xfId="19283" xr:uid="{BAED2627-E625-4F35-B42E-C08E11AD443F}"/>
    <cellStyle name="Title 34 8 2" xfId="43913" xr:uid="{AFEE2A05-4DE0-4DAE-9627-15EE9CC7C83F}"/>
    <cellStyle name="Title 34 8 3" xfId="43912" xr:uid="{6F33A45A-9103-47AD-9559-FF796F17B77A}"/>
    <cellStyle name="Title 34 9" xfId="12434" xr:uid="{90B1C88D-4530-41B9-A4F3-4971471B75BA}"/>
    <cellStyle name="Title 34 9 2" xfId="43915" xr:uid="{48211675-C451-402D-8EB8-C91D3253A235}"/>
    <cellStyle name="Title 34 9 3" xfId="43914" xr:uid="{34866A50-5B5F-4A44-B2DE-FDFB53CE23B0}"/>
    <cellStyle name="Title 35" xfId="7316" xr:uid="{7B4885A0-F88E-4752-9DBC-A265645AB401}"/>
    <cellStyle name="Title 35 10" xfId="43917" xr:uid="{525B2E2C-A805-43FB-8054-C3DE403C6CE0}"/>
    <cellStyle name="Title 35 11" xfId="43918" xr:uid="{DC8CA642-F13B-4D46-9173-6F2BDBB79365}"/>
    <cellStyle name="Title 35 12" xfId="43916" xr:uid="{6034AD6A-5D95-436F-A4A5-B517F5156621}"/>
    <cellStyle name="Title 35 2" xfId="14413" xr:uid="{BB5E02C4-B3EB-4F81-8A88-AB20D81D3372}"/>
    <cellStyle name="Title 35 2 2" xfId="43920" xr:uid="{721C5F5D-968C-4A3E-9343-9B06FB433B5E}"/>
    <cellStyle name="Title 35 2 2 2" xfId="43921" xr:uid="{C1A5C210-C6AB-40F2-A597-FEFFC16E7D32}"/>
    <cellStyle name="Title 35 2 3" xfId="43922" xr:uid="{CE0CE807-51AC-48DE-8FE9-D373ACA82D32}"/>
    <cellStyle name="Title 35 2 3 2" xfId="43923" xr:uid="{B7CF0A5D-6533-4425-9162-4A0B9279DBC3}"/>
    <cellStyle name="Title 35 2 4" xfId="43924" xr:uid="{4A919F02-6524-41CE-9FF6-BC45575AB329}"/>
    <cellStyle name="Title 35 2 5" xfId="43925" xr:uid="{E6D2D8AB-7EDD-4FA1-BE31-367C88E38B28}"/>
    <cellStyle name="Title 35 2 6" xfId="43919" xr:uid="{24962D7F-C249-4C1C-B91C-35BDB346E494}"/>
    <cellStyle name="Title 35 3" xfId="14414" xr:uid="{41ED843F-7F61-46C8-A52F-B568DEEFFD2B}"/>
    <cellStyle name="Title 35 3 2" xfId="43927" xr:uid="{7FB21624-EBEA-40A5-9171-811E8CA3EAB9}"/>
    <cellStyle name="Title 35 3 2 2" xfId="43928" xr:uid="{781B5E1D-A721-42AE-914A-3145AB898406}"/>
    <cellStyle name="Title 35 3 3" xfId="43929" xr:uid="{DC5ED475-DEED-4F76-AE0B-4C7718861901}"/>
    <cellStyle name="Title 35 3 3 2" xfId="43930" xr:uid="{6A4B121A-0F19-4507-9601-9AAB581DFD75}"/>
    <cellStyle name="Title 35 3 4" xfId="43931" xr:uid="{F2A91AA5-60A8-45C2-B9D1-CB813123F442}"/>
    <cellStyle name="Title 35 3 5" xfId="43926" xr:uid="{8432ACFF-0EB8-4A20-90A4-F524E5AB80D1}"/>
    <cellStyle name="Title 35 4" xfId="14415" xr:uid="{67DA0DA9-3580-4138-A346-B3AA4F691833}"/>
    <cellStyle name="Title 35 4 2" xfId="43933" xr:uid="{FC3DBB68-5088-488C-9BE0-B486A9382CC9}"/>
    <cellStyle name="Title 35 4 2 2" xfId="43934" xr:uid="{AF373D5C-246D-4E01-AE5F-CCA503162ABC}"/>
    <cellStyle name="Title 35 4 3" xfId="43935" xr:uid="{F050CD7C-E5C3-42D9-9792-E4B9048CED7C}"/>
    <cellStyle name="Title 35 4 3 2" xfId="43936" xr:uid="{045093DE-2FC1-4AC6-84F4-9A299FBAA17A}"/>
    <cellStyle name="Title 35 4 4" xfId="43937" xr:uid="{B51713AE-27A0-4341-995B-6D74639EA492}"/>
    <cellStyle name="Title 35 4 5" xfId="43932" xr:uid="{7BFD9CD1-67E0-49FC-B141-7D7DB0438C59}"/>
    <cellStyle name="Title 35 5" xfId="14416" xr:uid="{61DBBE53-52E6-4F02-87AB-477F649AC607}"/>
    <cellStyle name="Title 35 5 2" xfId="43939" xr:uid="{4BF19DE8-9148-46C8-8FC1-2FC4E95CC63C}"/>
    <cellStyle name="Title 35 5 2 2" xfId="43940" xr:uid="{225A1120-973E-4877-B74C-CE82AEF77CB5}"/>
    <cellStyle name="Title 35 5 3" xfId="43941" xr:uid="{EBB5A3E2-E100-40C2-A413-DD3DC1DFE2CF}"/>
    <cellStyle name="Title 35 5 3 2" xfId="43942" xr:uid="{AA1DF533-7CF5-4C9B-8604-97126112FBC0}"/>
    <cellStyle name="Title 35 5 4" xfId="43943" xr:uid="{C962446C-41D1-47DC-95BC-A974015F60DC}"/>
    <cellStyle name="Title 35 5 4 2" xfId="43944" xr:uid="{EE68155C-ED6D-4C51-9DD8-5D66A3F0F078}"/>
    <cellStyle name="Title 35 5 5" xfId="43945" xr:uid="{BC9E9ABF-96A8-4D65-9B23-5FC1FF6347CF}"/>
    <cellStyle name="Title 35 5 6" xfId="43938" xr:uid="{19718E24-135D-401F-8F5D-776F335F4968}"/>
    <cellStyle name="Title 35 6" xfId="14417" xr:uid="{35596AF0-3E34-462C-94B0-462B3C80E5FF}"/>
    <cellStyle name="Title 35 6 2" xfId="43947" xr:uid="{E9A7141F-6741-4DBF-8262-CA55C612E532}"/>
    <cellStyle name="Title 35 6 2 2" xfId="43948" xr:uid="{7B505C6B-F694-43FB-A42C-E934EB05D0A3}"/>
    <cellStyle name="Title 35 6 3" xfId="43949" xr:uid="{FEAE8023-5B08-4328-8343-AA46B5856B00}"/>
    <cellStyle name="Title 35 6 3 2" xfId="43950" xr:uid="{A52CFADF-2263-4F09-BC13-998FF5AECEC8}"/>
    <cellStyle name="Title 35 6 4" xfId="43951" xr:uid="{E4F45267-50E3-4BB0-B45B-3ACDC85D48D2}"/>
    <cellStyle name="Title 35 6 5" xfId="43946" xr:uid="{D5012092-A38A-4227-A2CC-CDA3989503E8}"/>
    <cellStyle name="Title 35 7" xfId="16256" xr:uid="{C8FCA20D-AA58-4FE5-AB92-DC26B53CC65C}"/>
    <cellStyle name="Title 35 7 2" xfId="43953" xr:uid="{2F40674B-99F2-42AA-81F1-AF376079DD91}"/>
    <cellStyle name="Title 35 7 3" xfId="43952" xr:uid="{1C3ED961-3DD9-4E8A-B437-6F9C50488318}"/>
    <cellStyle name="Title 35 8" xfId="15418" xr:uid="{EA2C9615-C0D8-4245-AFC3-1BFC71F823B2}"/>
    <cellStyle name="Title 35 8 2" xfId="43955" xr:uid="{1DC07600-C9B9-490B-B9EC-93A83156AABF}"/>
    <cellStyle name="Title 35 8 3" xfId="43954" xr:uid="{AF066C16-D6C7-4F61-8E96-B88A42513988}"/>
    <cellStyle name="Title 35 9" xfId="12435" xr:uid="{D50704A2-3014-4BD0-855A-9269BCF5E410}"/>
    <cellStyle name="Title 35 9 2" xfId="43957" xr:uid="{C0533300-C8F3-44B1-93F7-34144D41631D}"/>
    <cellStyle name="Title 35 9 3" xfId="43956" xr:uid="{18D1E97D-ADEA-4D93-A9E1-192B4C92BD1D}"/>
    <cellStyle name="Title 36" xfId="7317" xr:uid="{4AA76AD7-3F93-4BAF-9A9C-EB21148A5A71}"/>
    <cellStyle name="Title 36 10" xfId="43959" xr:uid="{EBFD1BDA-E746-4E15-8A39-E5D891C16E01}"/>
    <cellStyle name="Title 36 11" xfId="43960" xr:uid="{9BABDD36-478B-491B-8D28-88051533E2B0}"/>
    <cellStyle name="Title 36 12" xfId="43958" xr:uid="{0EAAE6A6-B794-4B9B-B8D8-6FD067616A0C}"/>
    <cellStyle name="Title 36 2" xfId="14418" xr:uid="{A8DD605A-7DDF-47D3-81BD-846985233C02}"/>
    <cellStyle name="Title 36 2 2" xfId="43962" xr:uid="{96C46119-9661-4DC0-96BC-04581732FEAF}"/>
    <cellStyle name="Title 36 2 2 2" xfId="43963" xr:uid="{C185B955-4B11-4FED-B584-75425E755294}"/>
    <cellStyle name="Title 36 2 3" xfId="43964" xr:uid="{8B264014-EC15-447B-A52F-4BC8CF542C57}"/>
    <cellStyle name="Title 36 2 3 2" xfId="43965" xr:uid="{560DFEC9-E9BC-4CE5-941C-462F94EE9CA8}"/>
    <cellStyle name="Title 36 2 4" xfId="43966" xr:uid="{D9DDA8F6-14BC-4990-8832-8B0A176E2D2D}"/>
    <cellStyle name="Title 36 2 5" xfId="43967" xr:uid="{EEA97E26-43F1-4C1C-A489-7A023248757C}"/>
    <cellStyle name="Title 36 2 6" xfId="43961" xr:uid="{089B5658-4B85-4BF4-BBDD-992919603EBE}"/>
    <cellStyle name="Title 36 3" xfId="14419" xr:uid="{476A6F23-DF58-49CF-8195-A6B9CA9425C9}"/>
    <cellStyle name="Title 36 3 2" xfId="43969" xr:uid="{761DFC96-47D0-4E94-9806-756AE506D79B}"/>
    <cellStyle name="Title 36 3 2 2" xfId="43970" xr:uid="{DCCEF5C2-2C00-43A8-8E0F-6BC9D13997C7}"/>
    <cellStyle name="Title 36 3 3" xfId="43971" xr:uid="{53D2F8C2-3AE9-4874-A1DC-F3809863CEFF}"/>
    <cellStyle name="Title 36 3 3 2" xfId="43972" xr:uid="{7FEFD4F9-19F7-4C93-8808-CE9D46D6EA65}"/>
    <cellStyle name="Title 36 3 4" xfId="43973" xr:uid="{52D82024-AF1A-494E-A78F-CA0D7DD869E1}"/>
    <cellStyle name="Title 36 3 5" xfId="43968" xr:uid="{D4BF9BAC-A849-421B-AFC5-2D9169EADB11}"/>
    <cellStyle name="Title 36 4" xfId="14420" xr:uid="{E7520F47-0749-40CD-8BF9-42BAB3931733}"/>
    <cellStyle name="Title 36 4 2" xfId="43975" xr:uid="{AF0BE3FA-B42F-4BEA-B85B-CACDA1CE236F}"/>
    <cellStyle name="Title 36 4 2 2" xfId="43976" xr:uid="{DE921FB0-0053-4D7C-934D-7CBF81DF684E}"/>
    <cellStyle name="Title 36 4 3" xfId="43977" xr:uid="{C527305A-E856-4054-ABF9-58C78DE2FB84}"/>
    <cellStyle name="Title 36 4 3 2" xfId="43978" xr:uid="{8BD97E35-566F-44C5-9CDB-EA617C1C2361}"/>
    <cellStyle name="Title 36 4 4" xfId="43979" xr:uid="{473A641F-CD36-41A9-9A61-EB63C98D2E04}"/>
    <cellStyle name="Title 36 4 5" xfId="43974" xr:uid="{ED993EC9-56F0-45B5-BF5B-7562E8F22FF1}"/>
    <cellStyle name="Title 36 5" xfId="14421" xr:uid="{68031C03-3573-457C-886A-FB419D757792}"/>
    <cellStyle name="Title 36 5 2" xfId="43981" xr:uid="{ABBB7285-B839-4333-85D1-89F2EB40629E}"/>
    <cellStyle name="Title 36 5 2 2" xfId="43982" xr:uid="{EFB154A9-88F8-4692-B91C-235CEFC337CF}"/>
    <cellStyle name="Title 36 5 3" xfId="43983" xr:uid="{04362851-FC50-40F9-859B-19C9D2FA559F}"/>
    <cellStyle name="Title 36 5 3 2" xfId="43984" xr:uid="{B2201E0E-7C3A-4351-BAAE-B4B695243F3C}"/>
    <cellStyle name="Title 36 5 4" xfId="43985" xr:uid="{3B3FBF57-7DA5-4318-B9A7-CF70648C6C41}"/>
    <cellStyle name="Title 36 5 4 2" xfId="43986" xr:uid="{CF78FE8F-C43E-41FD-909D-49FE2C34C55C}"/>
    <cellStyle name="Title 36 5 5" xfId="43987" xr:uid="{619444AB-CB5C-4DFB-84F8-847EBE659099}"/>
    <cellStyle name="Title 36 5 6" xfId="43980" xr:uid="{79FF55C3-50C2-417E-9D4A-90160DCFE1F5}"/>
    <cellStyle name="Title 36 6" xfId="14422" xr:uid="{C53175A7-B6B0-4208-BE99-249678E2A5B5}"/>
    <cellStyle name="Title 36 6 2" xfId="43989" xr:uid="{F38FCF6C-BED1-429E-99C2-CFB7F5C75BE6}"/>
    <cellStyle name="Title 36 6 2 2" xfId="43990" xr:uid="{12831828-6EC0-4215-9E98-2ADF29555CAA}"/>
    <cellStyle name="Title 36 6 3" xfId="43991" xr:uid="{1B1A0DBB-D764-4973-A0FD-F72FA22BC82E}"/>
    <cellStyle name="Title 36 6 3 2" xfId="43992" xr:uid="{525F977B-0CBA-498C-91B5-75651E07F619}"/>
    <cellStyle name="Title 36 6 4" xfId="43993" xr:uid="{B6BCC042-4729-4607-9F27-265B59686692}"/>
    <cellStyle name="Title 36 6 5" xfId="43988" xr:uid="{1235F4C8-4F80-4FEB-B73C-748F74C82A7D}"/>
    <cellStyle name="Title 36 7" xfId="16257" xr:uid="{BD2A4C6B-92D4-4AE0-ABA5-FA3A61F2FA5A}"/>
    <cellStyle name="Title 36 7 2" xfId="43995" xr:uid="{7B3741B0-AEC8-4371-A939-EBC3D2401CE3}"/>
    <cellStyle name="Title 36 7 3" xfId="43994" xr:uid="{75D2433E-31A0-4555-A445-72C69A718FC3}"/>
    <cellStyle name="Title 36 8" xfId="19106" xr:uid="{E3714742-3684-4206-B113-DDD38FF09A67}"/>
    <cellStyle name="Title 36 8 2" xfId="43997" xr:uid="{D152C1F4-3AF9-4CB3-9206-DFE5F6166F93}"/>
    <cellStyle name="Title 36 8 3" xfId="43996" xr:uid="{1EAD0617-4B53-455C-A249-5AF64DFA3F21}"/>
    <cellStyle name="Title 36 9" xfId="12436" xr:uid="{1CA43CB6-B4B4-4D75-B9A0-B19336260F9B}"/>
    <cellStyle name="Title 36 9 2" xfId="43999" xr:uid="{3D7BA4A5-CCD8-4C9D-B24B-2C68B83CD2B2}"/>
    <cellStyle name="Title 36 9 3" xfId="43998" xr:uid="{DF29C48E-A73D-4F35-B513-E8ED915810FD}"/>
    <cellStyle name="Title 37" xfId="7318" xr:uid="{6B7A2D91-8944-4AC5-86A9-DC122F6E7859}"/>
    <cellStyle name="Title 37 10" xfId="44001" xr:uid="{8C441576-86BD-4C1B-87EA-A582228D18BB}"/>
    <cellStyle name="Title 37 11" xfId="44002" xr:uid="{5157D0BD-C467-42FD-A1E6-4640DC1E6C83}"/>
    <cellStyle name="Title 37 12" xfId="44000" xr:uid="{D067A78B-149B-4488-AEA1-FA1271A78B29}"/>
    <cellStyle name="Title 37 2" xfId="14423" xr:uid="{811E3EC0-526E-428B-97BB-73994AE85B0E}"/>
    <cellStyle name="Title 37 2 2" xfId="44004" xr:uid="{2ECC7E02-3929-4FE8-8DB9-3615F8058D05}"/>
    <cellStyle name="Title 37 2 2 2" xfId="44005" xr:uid="{5452CFAE-1464-4B94-BC6E-D2543D078B95}"/>
    <cellStyle name="Title 37 2 3" xfId="44006" xr:uid="{9FBB33EB-645D-4FA4-904B-4CA69C3BB5FA}"/>
    <cellStyle name="Title 37 2 3 2" xfId="44007" xr:uid="{B63BA1AE-47C8-4604-B188-21A9AF24DDF2}"/>
    <cellStyle name="Title 37 2 4" xfId="44008" xr:uid="{FC84EEA2-4263-4575-90A0-8A46B1FD0916}"/>
    <cellStyle name="Title 37 2 5" xfId="44009" xr:uid="{2EA08C5A-B5A6-4808-B05C-B453D6328E87}"/>
    <cellStyle name="Title 37 2 6" xfId="44003" xr:uid="{C70FE195-7BAC-4C3C-BFCE-9D9F672C2A64}"/>
    <cellStyle name="Title 37 3" xfId="14424" xr:uid="{4486FDAE-15B2-4764-B232-AA55045987F1}"/>
    <cellStyle name="Title 37 3 2" xfId="44011" xr:uid="{AEDBAC40-D73B-441D-897C-8F37CBC14A66}"/>
    <cellStyle name="Title 37 3 2 2" xfId="44012" xr:uid="{4C60AF61-39E6-44C1-ACF1-C121FA073083}"/>
    <cellStyle name="Title 37 3 3" xfId="44013" xr:uid="{38942E04-7688-44FF-A808-3AC13B955342}"/>
    <cellStyle name="Title 37 3 3 2" xfId="44014" xr:uid="{FED7A928-C9C9-425F-8659-BCDB72173BEA}"/>
    <cellStyle name="Title 37 3 4" xfId="44015" xr:uid="{B943E4D6-21C7-45DE-B591-091825E3894E}"/>
    <cellStyle name="Title 37 3 5" xfId="44010" xr:uid="{A85D9AC6-5CEE-4E16-93B1-3B6E6F7CB888}"/>
    <cellStyle name="Title 37 4" xfId="14425" xr:uid="{FC84C28F-CC77-43CD-B419-DB3D325D6453}"/>
    <cellStyle name="Title 37 4 2" xfId="44017" xr:uid="{9E41B037-DE04-4939-96EB-2173C8D573E1}"/>
    <cellStyle name="Title 37 4 2 2" xfId="44018" xr:uid="{BD5B0A8E-A37B-4369-930E-961200F503C1}"/>
    <cellStyle name="Title 37 4 3" xfId="44019" xr:uid="{979140E3-BD6C-4AFC-ABFF-BA49445C8D62}"/>
    <cellStyle name="Title 37 4 3 2" xfId="44020" xr:uid="{AB980B64-8881-4CC2-B56F-E2B58177BD23}"/>
    <cellStyle name="Title 37 4 4" xfId="44021" xr:uid="{BF4D1387-E018-4D73-A43F-42DB106597C4}"/>
    <cellStyle name="Title 37 4 5" xfId="44016" xr:uid="{0465DCEE-F294-4B1E-BE5A-1522A245A5F0}"/>
    <cellStyle name="Title 37 5" xfId="14426" xr:uid="{E7C9B478-7479-4F01-8FB3-7DB569A6311A}"/>
    <cellStyle name="Title 37 5 2" xfId="44023" xr:uid="{6903FE74-329F-4F1E-8F23-6FC7B3A495E0}"/>
    <cellStyle name="Title 37 5 2 2" xfId="44024" xr:uid="{67B43A35-FFE5-4BDC-A297-0F888E188627}"/>
    <cellStyle name="Title 37 5 3" xfId="44025" xr:uid="{72386B35-5BE2-4F38-8BA8-4CD29BE5C10C}"/>
    <cellStyle name="Title 37 5 3 2" xfId="44026" xr:uid="{A87DE3F7-4687-419F-B85B-56FF7956A16A}"/>
    <cellStyle name="Title 37 5 4" xfId="44027" xr:uid="{9C23F5FA-F7D4-44F4-B22E-A86F59B14E11}"/>
    <cellStyle name="Title 37 5 4 2" xfId="44028" xr:uid="{CCC6A885-1CE4-4E13-BDAD-8B3BBB3313F7}"/>
    <cellStyle name="Title 37 5 5" xfId="44029" xr:uid="{B5CD2757-B180-4FB2-8994-46DAFBF0A011}"/>
    <cellStyle name="Title 37 5 6" xfId="44022" xr:uid="{8E2A8F46-02CC-496C-AB4B-B275311A0D4C}"/>
    <cellStyle name="Title 37 6" xfId="14427" xr:uid="{431551DE-56BE-4300-A613-2E470E43C098}"/>
    <cellStyle name="Title 37 6 2" xfId="44031" xr:uid="{F2664C14-E832-4043-8C66-C1063D28037C}"/>
    <cellStyle name="Title 37 6 2 2" xfId="44032" xr:uid="{D109FB07-1556-44F5-9A9F-8D1DD62C8530}"/>
    <cellStyle name="Title 37 6 3" xfId="44033" xr:uid="{4DCDF974-F371-4C82-AE01-1F9EB8E9EE9F}"/>
    <cellStyle name="Title 37 6 3 2" xfId="44034" xr:uid="{E83B4EFD-A83B-4809-B44D-73483FCD6964}"/>
    <cellStyle name="Title 37 6 4" xfId="44035" xr:uid="{2704E8D2-CF88-4122-877F-0AAE6F8B9758}"/>
    <cellStyle name="Title 37 6 5" xfId="44030" xr:uid="{71E225CE-0B3A-4FDE-AB62-8B68B396AF01}"/>
    <cellStyle name="Title 37 7" xfId="16258" xr:uid="{46329B04-2672-4BDB-B0BA-232FB29CBC05}"/>
    <cellStyle name="Title 37 7 2" xfId="44037" xr:uid="{88CFC567-1D84-4C02-8739-3612C2D3280A}"/>
    <cellStyle name="Title 37 7 3" xfId="44036" xr:uid="{702DAF26-9311-496C-8F5D-8B4DCE696D68}"/>
    <cellStyle name="Title 37 8" xfId="17324" xr:uid="{9B36B8F3-4758-4F5E-B90B-9FA5383983E0}"/>
    <cellStyle name="Title 37 8 2" xfId="44039" xr:uid="{A9139E87-2E3B-4921-A053-F494BAE2500D}"/>
    <cellStyle name="Title 37 8 3" xfId="44038" xr:uid="{CB323086-6AC0-41D0-AEC0-6133D49279DB}"/>
    <cellStyle name="Title 37 9" xfId="12437" xr:uid="{5A64BF9B-9EDA-406C-B92E-20229AD0BD11}"/>
    <cellStyle name="Title 37 9 2" xfId="44041" xr:uid="{20F27312-F8EB-4B18-B8FB-2DFAECE612CF}"/>
    <cellStyle name="Title 37 9 3" xfId="44040" xr:uid="{098415AA-2DED-40D8-96A6-6B0606822FC6}"/>
    <cellStyle name="Title 38" xfId="7319" xr:uid="{F0BFB2D2-CBEE-4C25-9872-037B6557878C}"/>
    <cellStyle name="Title 38 10" xfId="44043" xr:uid="{30875248-1DC9-4AB8-9767-0950FA30B574}"/>
    <cellStyle name="Title 38 11" xfId="44044" xr:uid="{E316A06B-6D5F-4DB4-8516-99EC65AD5FD6}"/>
    <cellStyle name="Title 38 12" xfId="44042" xr:uid="{2373D5FC-486F-41F9-913E-B00271E75DEB}"/>
    <cellStyle name="Title 38 2" xfId="14428" xr:uid="{4663CE87-9C61-47D0-9B07-BD5F98B3C1F8}"/>
    <cellStyle name="Title 38 2 2" xfId="44046" xr:uid="{8E0FA1A7-4250-4C03-A2E2-B968C64D8C13}"/>
    <cellStyle name="Title 38 2 2 2" xfId="44047" xr:uid="{3D344126-17A1-487A-BA39-93C3F2FE8672}"/>
    <cellStyle name="Title 38 2 3" xfId="44048" xr:uid="{5C5B3083-736E-4632-9D9D-4D8DBFB35FB8}"/>
    <cellStyle name="Title 38 2 3 2" xfId="44049" xr:uid="{0461FFA5-C030-4628-8433-F292E7D17E05}"/>
    <cellStyle name="Title 38 2 4" xfId="44050" xr:uid="{F0526DBB-F483-4F55-8D9F-E4F7F8D48A18}"/>
    <cellStyle name="Title 38 2 5" xfId="44051" xr:uid="{55072A82-BB7C-4127-B846-358D751A6DFD}"/>
    <cellStyle name="Title 38 2 6" xfId="44045" xr:uid="{555A7D1B-5EC3-4375-9B80-3A8C0A97436A}"/>
    <cellStyle name="Title 38 3" xfId="14429" xr:uid="{807A0E16-060F-4F18-9ACF-3B4763AD4F27}"/>
    <cellStyle name="Title 38 3 2" xfId="44053" xr:uid="{B1ED48E9-613D-4ACC-BB2C-3E1593029BF4}"/>
    <cellStyle name="Title 38 3 2 2" xfId="44054" xr:uid="{4F0130FD-876C-4C70-AB7C-C60DE255E5B1}"/>
    <cellStyle name="Title 38 3 3" xfId="44055" xr:uid="{6CBC2FCA-C0DC-4CD7-8E32-DA0B4D891E85}"/>
    <cellStyle name="Title 38 3 3 2" xfId="44056" xr:uid="{EB0604DD-3930-49FE-872F-9C4EE984265D}"/>
    <cellStyle name="Title 38 3 4" xfId="44057" xr:uid="{E95A78BD-1E81-40E5-89A2-CEE8AB416E56}"/>
    <cellStyle name="Title 38 3 5" xfId="44052" xr:uid="{3D68CF2A-4101-4B69-B5EC-767CB6D268E7}"/>
    <cellStyle name="Title 38 4" xfId="14430" xr:uid="{347E1895-9B91-45EE-BD4B-222D2CD16A76}"/>
    <cellStyle name="Title 38 4 2" xfId="44059" xr:uid="{55CC6E20-E2B1-4058-B9C2-DF6A908C383F}"/>
    <cellStyle name="Title 38 4 2 2" xfId="44060" xr:uid="{C840273D-27A1-465E-BB9F-F98FD4BB4EA2}"/>
    <cellStyle name="Title 38 4 3" xfId="44061" xr:uid="{4FBABDB9-12C2-4575-8EFB-55DE91D426F7}"/>
    <cellStyle name="Title 38 4 3 2" xfId="44062" xr:uid="{54F87424-F913-4AD5-847D-D5B2FDF5DB7B}"/>
    <cellStyle name="Title 38 4 4" xfId="44063" xr:uid="{360CA90D-53E1-4967-9B91-EDEC77927963}"/>
    <cellStyle name="Title 38 4 5" xfId="44058" xr:uid="{343F0A9A-70FF-490B-B327-640599828267}"/>
    <cellStyle name="Title 38 5" xfId="14431" xr:uid="{07B17CB3-0542-44AD-A265-23CDFEF39E3D}"/>
    <cellStyle name="Title 38 5 2" xfId="44065" xr:uid="{45876968-A925-489B-8A03-3346B7374B1B}"/>
    <cellStyle name="Title 38 5 2 2" xfId="44066" xr:uid="{896D7B18-2DB1-44AA-8987-94CE5A4BDE6A}"/>
    <cellStyle name="Title 38 5 3" xfId="44067" xr:uid="{D4644088-2AEF-4DA9-858B-9B2A51E576B7}"/>
    <cellStyle name="Title 38 5 3 2" xfId="44068" xr:uid="{6D77721D-E7BC-40A9-B4B5-5A15D9D17CB7}"/>
    <cellStyle name="Title 38 5 4" xfId="44069" xr:uid="{48951D27-8191-4A58-BF57-816FB7862BCD}"/>
    <cellStyle name="Title 38 5 4 2" xfId="44070" xr:uid="{5A564936-1CEF-4BB9-BC0F-2A7FED3E130F}"/>
    <cellStyle name="Title 38 5 5" xfId="44071" xr:uid="{F89D1582-FDFC-409C-B693-57D64863910E}"/>
    <cellStyle name="Title 38 5 6" xfId="44064" xr:uid="{FFF6E99C-BC8A-4B76-A83B-7905FE36DA62}"/>
    <cellStyle name="Title 38 6" xfId="14432" xr:uid="{BD8EC734-BD2E-468A-A0D1-949662D7EAB3}"/>
    <cellStyle name="Title 38 6 2" xfId="44073" xr:uid="{B445AB09-C23B-4FC6-8A11-AE33CEE5B0CC}"/>
    <cellStyle name="Title 38 6 2 2" xfId="44074" xr:uid="{5EEA2C72-8C31-4933-99F6-0EC18D7665B3}"/>
    <cellStyle name="Title 38 6 3" xfId="44075" xr:uid="{E4DCDBF6-CE30-48B3-BE77-E9271FA03CEE}"/>
    <cellStyle name="Title 38 6 3 2" xfId="44076" xr:uid="{7886F7D4-A919-48DF-87E8-1BCC32B18132}"/>
    <cellStyle name="Title 38 6 4" xfId="44077" xr:uid="{EDE5483A-9FA0-43E8-B104-A0CC159573DF}"/>
    <cellStyle name="Title 38 6 5" xfId="44072" xr:uid="{319B8015-E530-4D0E-8D83-82A4324DC0F2}"/>
    <cellStyle name="Title 38 7" xfId="16259" xr:uid="{3B52AD04-90F5-431C-AE76-387156E244A7}"/>
    <cellStyle name="Title 38 7 2" xfId="44079" xr:uid="{37D89C02-F909-4E3D-96B1-ADA79558A3C9}"/>
    <cellStyle name="Title 38 7 3" xfId="44078" xr:uid="{1E96D59A-7BC6-4089-91A6-E6B439790338}"/>
    <cellStyle name="Title 38 8" xfId="19171" xr:uid="{E98D0F69-17B6-4A07-892C-59BDA0EC8FCA}"/>
    <cellStyle name="Title 38 8 2" xfId="44081" xr:uid="{C8D811F7-C7E7-45FB-8660-6B68AED0A108}"/>
    <cellStyle name="Title 38 8 3" xfId="44080" xr:uid="{0EEC3BE5-107D-4862-8CB6-52C25B2FFC59}"/>
    <cellStyle name="Title 38 9" xfId="12438" xr:uid="{280A6C5D-737C-4666-823F-A9552F55A179}"/>
    <cellStyle name="Title 38 9 2" xfId="44083" xr:uid="{8A3145DA-569C-40B6-B0D4-1BFDDE0359BA}"/>
    <cellStyle name="Title 38 9 3" xfId="44082" xr:uid="{BF04419C-7F21-4259-848C-6F9D09A76559}"/>
    <cellStyle name="Title 39" xfId="7320" xr:uid="{C16C1E96-04DB-436B-BBC7-191C9265C76F}"/>
    <cellStyle name="Title 39 10" xfId="44085" xr:uid="{BA3535CD-153F-4238-AD9C-D86F362961E1}"/>
    <cellStyle name="Title 39 11" xfId="44086" xr:uid="{5FFF76F9-4EC8-44F9-B759-BF563EAE589E}"/>
    <cellStyle name="Title 39 12" xfId="44084" xr:uid="{C79E5669-A1FA-4DBF-A412-3131B013117A}"/>
    <cellStyle name="Title 39 2" xfId="14433" xr:uid="{7423E5BC-67B4-49D8-904A-573913FA4005}"/>
    <cellStyle name="Title 39 2 2" xfId="44088" xr:uid="{485315B4-D591-45D9-8538-6403942E7FF2}"/>
    <cellStyle name="Title 39 2 2 2" xfId="44089" xr:uid="{9841FEE1-3C56-428D-A124-CE0846947A39}"/>
    <cellStyle name="Title 39 2 3" xfId="44090" xr:uid="{4FE652B3-D57F-4490-8A8E-99810212087A}"/>
    <cellStyle name="Title 39 2 3 2" xfId="44091" xr:uid="{6E13B169-E1CB-438B-A805-3A24CD97EE28}"/>
    <cellStyle name="Title 39 2 4" xfId="44092" xr:uid="{6BE57016-4509-4422-A768-077C2803756C}"/>
    <cellStyle name="Title 39 2 5" xfId="44093" xr:uid="{9028A69C-9501-47EB-84EE-F83312B351CF}"/>
    <cellStyle name="Title 39 2 6" xfId="44087" xr:uid="{CBF89235-9A46-4E43-BE9C-60B76AD12BB0}"/>
    <cellStyle name="Title 39 3" xfId="14434" xr:uid="{2DFB3AFF-1254-4B3B-8EAB-F428CC511CB2}"/>
    <cellStyle name="Title 39 3 2" xfId="44095" xr:uid="{ABD81EE5-AB78-434B-9546-D7FCC35D71B1}"/>
    <cellStyle name="Title 39 3 2 2" xfId="44096" xr:uid="{00056585-81CD-47E6-8A51-5AB386FC1139}"/>
    <cellStyle name="Title 39 3 3" xfId="44097" xr:uid="{13563B72-FC2D-4465-91E9-EB8D577BD0D7}"/>
    <cellStyle name="Title 39 3 3 2" xfId="44098" xr:uid="{9CF82271-0928-4053-A178-65217574665F}"/>
    <cellStyle name="Title 39 3 4" xfId="44099" xr:uid="{16B363D6-E9C1-4B3D-928C-EE8E497D44B0}"/>
    <cellStyle name="Title 39 3 5" xfId="44094" xr:uid="{CC565A9B-56A9-49A5-80D7-EBDD5F808A28}"/>
    <cellStyle name="Title 39 4" xfId="14435" xr:uid="{11A3A84A-1212-4D56-89EC-C406431B3420}"/>
    <cellStyle name="Title 39 4 2" xfId="44101" xr:uid="{A64100CD-B25C-4A71-874D-BD3D7ECC4DE4}"/>
    <cellStyle name="Title 39 4 2 2" xfId="44102" xr:uid="{EE3A947F-A96E-49A5-821E-A6E28EE15A69}"/>
    <cellStyle name="Title 39 4 3" xfId="44103" xr:uid="{7D0059B1-1FC5-4239-98D0-5C1B23CDAD81}"/>
    <cellStyle name="Title 39 4 3 2" xfId="44104" xr:uid="{46B5B248-69D6-49A7-800A-B240A6C7AD0F}"/>
    <cellStyle name="Title 39 4 4" xfId="44105" xr:uid="{E375BDEA-8486-40F5-9D4D-857CAD70756A}"/>
    <cellStyle name="Title 39 4 5" xfId="44100" xr:uid="{26202AA3-2FDC-43D8-9F75-C5AAD24B8C19}"/>
    <cellStyle name="Title 39 5" xfId="14436" xr:uid="{8497EB20-691A-4815-B8E8-D494FFB705EA}"/>
    <cellStyle name="Title 39 5 2" xfId="44107" xr:uid="{780D2275-2EA5-4EE2-99A7-350A43E8655E}"/>
    <cellStyle name="Title 39 5 2 2" xfId="44108" xr:uid="{818BD42E-1158-4E32-82E6-1DFA015224B9}"/>
    <cellStyle name="Title 39 5 3" xfId="44109" xr:uid="{8EC32DEC-1FDC-4E3E-A0FF-F32386ED8E06}"/>
    <cellStyle name="Title 39 5 3 2" xfId="44110" xr:uid="{9ACBA619-D14D-4D50-BD55-8070C6566F1E}"/>
    <cellStyle name="Title 39 5 4" xfId="44111" xr:uid="{5BC64D2C-A97D-46E0-866D-EEF3B2FB585B}"/>
    <cellStyle name="Title 39 5 4 2" xfId="44112" xr:uid="{C965481C-0891-4E14-9A2D-7D18F9F4BA80}"/>
    <cellStyle name="Title 39 5 5" xfId="44113" xr:uid="{469BBC9F-FCF6-45A9-A3A5-562362D0D818}"/>
    <cellStyle name="Title 39 5 6" xfId="44106" xr:uid="{A32202B1-DEF7-4906-B48F-1139ACE9E351}"/>
    <cellStyle name="Title 39 6" xfId="14437" xr:uid="{0E0333AF-8A40-408C-A2BC-24C554412DD9}"/>
    <cellStyle name="Title 39 6 2" xfId="44115" xr:uid="{ACCACC2E-EA8D-48AA-B520-DF279BC5227B}"/>
    <cellStyle name="Title 39 6 2 2" xfId="44116" xr:uid="{B155CEB3-56E7-4916-ACD4-06278E3DB9CE}"/>
    <cellStyle name="Title 39 6 3" xfId="44117" xr:uid="{EA9D5E0F-1283-4934-8C07-B245625E8582}"/>
    <cellStyle name="Title 39 6 3 2" xfId="44118" xr:uid="{EAEB7448-28DD-40C1-970C-D1DDD05C33CF}"/>
    <cellStyle name="Title 39 6 4" xfId="44119" xr:uid="{DC089B8A-4945-41FA-8782-4B752670815E}"/>
    <cellStyle name="Title 39 6 5" xfId="44114" xr:uid="{79BD3518-ECE9-42C3-B11D-042C0036468E}"/>
    <cellStyle name="Title 39 7" xfId="16260" xr:uid="{608DDA68-6E12-43E1-9CDB-3885866A9BC6}"/>
    <cellStyle name="Title 39 7 2" xfId="44121" xr:uid="{386935F6-DC1E-4FCF-9807-6A74648DC6A8}"/>
    <cellStyle name="Title 39 7 3" xfId="44120" xr:uid="{59E1917A-7D47-4092-8836-972DCCA3251F}"/>
    <cellStyle name="Title 39 8" xfId="16775" xr:uid="{FF7BEECC-9F44-47B9-A0CD-CC194B34FCDE}"/>
    <cellStyle name="Title 39 8 2" xfId="44123" xr:uid="{DE2D7AA3-ABA0-4856-8CDB-171CFCA7C11B}"/>
    <cellStyle name="Title 39 8 3" xfId="44122" xr:uid="{11131F93-AB08-4D44-966D-CCF00EFEF1DB}"/>
    <cellStyle name="Title 39 9" xfId="12439" xr:uid="{0E32F14D-E124-436D-958B-AADCE344970C}"/>
    <cellStyle name="Title 39 9 2" xfId="44125" xr:uid="{5182FBA9-8129-41EB-B8B0-C003A463DA41}"/>
    <cellStyle name="Title 39 9 3" xfId="44124" xr:uid="{77856DE5-EAA7-482B-A415-96D1D9FA88AB}"/>
    <cellStyle name="Title 4" xfId="7321" xr:uid="{F79FD72A-1853-4918-BA1C-C9BFEC33888A}"/>
    <cellStyle name="Title 4 10" xfId="12440" xr:uid="{4B6249D4-198E-47D0-85A6-021670B6015B}"/>
    <cellStyle name="Title 4 10 2" xfId="44128" xr:uid="{78B7BF59-C051-4E65-8768-3CA8E76CFBB9}"/>
    <cellStyle name="Title 4 10 3" xfId="44127" xr:uid="{45117074-805C-48D9-83AC-7A095589672B}"/>
    <cellStyle name="Title 4 11" xfId="44129" xr:uid="{ECC4BD71-41C6-4295-B145-52C23E678880}"/>
    <cellStyle name="Title 4 12" xfId="44130" xr:uid="{5568A65C-313A-44D0-A7E7-46CBCB68E6D8}"/>
    <cellStyle name="Title 4 13" xfId="44126" xr:uid="{AA440CB1-8F52-4BD3-A1C8-CFFC963F3A27}"/>
    <cellStyle name="Title 4 2" xfId="14438" xr:uid="{4E71ED43-0349-410E-ACBA-32ABF7808C3E}"/>
    <cellStyle name="Title 4 2 10" xfId="44132" xr:uid="{AD1FCC65-0117-4FA7-B9FD-A27048088432}"/>
    <cellStyle name="Title 4 2 11" xfId="44131" xr:uid="{E2DA1232-D491-4754-8E7D-CDBB45E6F8D8}"/>
    <cellStyle name="Title 4 2 2" xfId="14439" xr:uid="{D7E46AFF-B88E-4656-ABCB-317AB0BCAD35}"/>
    <cellStyle name="Title 4 2 2 2" xfId="44134" xr:uid="{6BB086C2-EB3B-415F-B4DB-AC869B348D71}"/>
    <cellStyle name="Title 4 2 2 2 2" xfId="44135" xr:uid="{FDF8215A-5B5D-403E-BEEE-23C0AE220DB9}"/>
    <cellStyle name="Title 4 2 2 3" xfId="44136" xr:uid="{20CB0E5A-BB4C-4171-8A59-43E09F9E9AB8}"/>
    <cellStyle name="Title 4 2 2 3 2" xfId="44137" xr:uid="{16D825AC-0A08-43DE-B45D-55E32724FF25}"/>
    <cellStyle name="Title 4 2 2 4" xfId="44138" xr:uid="{C9771C02-912E-46B7-A104-726BC8977F70}"/>
    <cellStyle name="Title 4 2 2 5" xfId="44133" xr:uid="{F04C2709-5B6C-4B2A-B18D-90036B1DC925}"/>
    <cellStyle name="Title 4 2 3" xfId="14440" xr:uid="{CE539E25-FFE5-4100-91D1-CF3562E26070}"/>
    <cellStyle name="Title 4 2 3 2" xfId="44140" xr:uid="{245CB147-EEF9-4DBD-9BE3-874DCF7F2F0E}"/>
    <cellStyle name="Title 4 2 3 2 2" xfId="44141" xr:uid="{48044170-08A0-4AB5-AB4F-F33E328813FA}"/>
    <cellStyle name="Title 4 2 3 3" xfId="44142" xr:uid="{2F5F785F-ED33-4805-8026-A36668A806DB}"/>
    <cellStyle name="Title 4 2 3 3 2" xfId="44143" xr:uid="{B7C27FBA-D770-4BD6-9E20-DC894DA4B796}"/>
    <cellStyle name="Title 4 2 3 4" xfId="44144" xr:uid="{5123FE6C-3894-4960-8E67-56F17F1C6C73}"/>
    <cellStyle name="Title 4 2 3 5" xfId="44139" xr:uid="{7F8A923A-7C17-433D-84BC-7001704B7F56}"/>
    <cellStyle name="Title 4 2 4" xfId="14441" xr:uid="{B698AF17-A09A-4707-A341-02A9C198F596}"/>
    <cellStyle name="Title 4 2 4 2" xfId="44146" xr:uid="{C3611383-347D-4EC2-8026-8E4141C2807B}"/>
    <cellStyle name="Title 4 2 4 2 2" xfId="44147" xr:uid="{6878E8E3-CF96-45FB-A5A5-D9845F74165A}"/>
    <cellStyle name="Title 4 2 4 3" xfId="44148" xr:uid="{704AF225-838F-4191-A0B4-DE5719D57C20}"/>
    <cellStyle name="Title 4 2 4 3 2" xfId="44149" xr:uid="{510D63E0-3D7C-4F79-8C18-9C7CBF992190}"/>
    <cellStyle name="Title 4 2 4 4" xfId="44150" xr:uid="{7346CD03-CEFE-417B-A59C-8CA7CD45A888}"/>
    <cellStyle name="Title 4 2 4 4 2" xfId="44151" xr:uid="{3F17F507-F3B2-4F42-A394-8FE07ECCC7E7}"/>
    <cellStyle name="Title 4 2 4 5" xfId="44152" xr:uid="{53985307-175A-4D64-829F-C5ABFED1EF7E}"/>
    <cellStyle name="Title 4 2 4 6" xfId="44145" xr:uid="{3B91D44F-E6C6-4257-B10E-3E46D94CC3D4}"/>
    <cellStyle name="Title 4 2 5" xfId="14442" xr:uid="{3856001B-2655-4BCA-B016-04AE5361E264}"/>
    <cellStyle name="Title 4 2 5 2" xfId="44154" xr:uid="{FE67FA35-703B-4D07-8905-248F5ADB1E1E}"/>
    <cellStyle name="Title 4 2 5 2 2" xfId="44155" xr:uid="{CA18179E-D6B5-499E-BB36-2451105EFABA}"/>
    <cellStyle name="Title 4 2 5 3" xfId="44156" xr:uid="{0519640A-42E4-4770-8CA0-45E7B2469C06}"/>
    <cellStyle name="Title 4 2 5 3 2" xfId="44157" xr:uid="{FEC2B071-3603-4617-94DC-A74ADD4F0D29}"/>
    <cellStyle name="Title 4 2 5 4" xfId="44158" xr:uid="{8A73DB5D-CB37-4073-B647-D49142C8231D}"/>
    <cellStyle name="Title 4 2 5 5" xfId="44153" xr:uid="{F75BCFE0-48EC-4B70-9429-B566B205CE0D}"/>
    <cellStyle name="Title 4 2 6" xfId="44159" xr:uid="{D2499818-654C-4B28-B96F-23F594C2F516}"/>
    <cellStyle name="Title 4 2 6 2" xfId="44160" xr:uid="{0B216279-A76F-48A5-ADF1-82158311A230}"/>
    <cellStyle name="Title 4 2 7" xfId="44161" xr:uid="{0B2B35CA-0634-4EEC-B054-13548DDA21F4}"/>
    <cellStyle name="Title 4 2 7 2" xfId="44162" xr:uid="{C5B36FA8-DBCC-4A72-99B8-A5545B1D759A}"/>
    <cellStyle name="Title 4 2 8" xfId="44163" xr:uid="{90848633-5582-44F8-9AE2-52E72CECD7E9}"/>
    <cellStyle name="Title 4 2 8 2" xfId="44164" xr:uid="{894F4B10-1822-45E5-9007-CA26A45A3D51}"/>
    <cellStyle name="Title 4 2 9" xfId="44165" xr:uid="{1756055B-394A-4408-A9C7-F9B66F1FDE4E}"/>
    <cellStyle name="Title 4 3" xfId="14443" xr:uid="{A5261D41-5460-4BD6-A70B-1892B49AD408}"/>
    <cellStyle name="Title 4 3 2" xfId="44167" xr:uid="{00840475-F2D0-4CE0-B1E8-434FB43FB7ED}"/>
    <cellStyle name="Title 4 3 2 2" xfId="44168" xr:uid="{07A2C33B-8A0B-4963-A35E-0F43555DC5CA}"/>
    <cellStyle name="Title 4 3 3" xfId="44169" xr:uid="{D2A2584E-7EED-4108-8A2E-6292BD138150}"/>
    <cellStyle name="Title 4 3 3 2" xfId="44170" xr:uid="{AC99B043-90FE-4F35-AC23-54770A4C4E03}"/>
    <cellStyle name="Title 4 3 4" xfId="44171" xr:uid="{3253B8D9-C592-4E95-B911-FE9B9D1B4473}"/>
    <cellStyle name="Title 4 3 5" xfId="44172" xr:uid="{AE7833E4-B25D-44B2-A194-CE6DDA1C8E27}"/>
    <cellStyle name="Title 4 3 6" xfId="44166" xr:uid="{22427B8D-F768-4DB5-8008-3B52AD8FB6D9}"/>
    <cellStyle name="Title 4 4" xfId="14444" xr:uid="{7CC7C186-0C87-467F-9E85-96D95C8F36A2}"/>
    <cellStyle name="Title 4 4 2" xfId="44174" xr:uid="{42895E4C-E9C6-47D0-81E3-28F90288C074}"/>
    <cellStyle name="Title 4 4 2 2" xfId="44175" xr:uid="{C2D2537F-DB3C-42FA-8B7A-30FA66125014}"/>
    <cellStyle name="Title 4 4 3" xfId="44176" xr:uid="{109573DC-9E1A-48C8-A629-047D6CD25B02}"/>
    <cellStyle name="Title 4 4 3 2" xfId="44177" xr:uid="{278CA9A7-3CD4-4F5C-87FE-6E467F74C187}"/>
    <cellStyle name="Title 4 4 4" xfId="44178" xr:uid="{3FED199A-C44B-44D8-A23D-FDD0DE3AE597}"/>
    <cellStyle name="Title 4 4 5" xfId="44173" xr:uid="{5509D268-84AE-459E-B0AD-2749CD90C186}"/>
    <cellStyle name="Title 4 5" xfId="14445" xr:uid="{5FFB4876-E68C-4CBC-BDB9-7DDF3A2F5FF2}"/>
    <cellStyle name="Title 4 5 2" xfId="44180" xr:uid="{738FD756-4B59-4F04-B552-9300F58CA309}"/>
    <cellStyle name="Title 4 5 2 2" xfId="44181" xr:uid="{1A2737C7-CCD4-4F54-90C2-262C5083D68B}"/>
    <cellStyle name="Title 4 5 3" xfId="44182" xr:uid="{CA58AF1F-B9D9-4E7B-AFB3-60A7DB23425C}"/>
    <cellStyle name="Title 4 5 3 2" xfId="44183" xr:uid="{F750E791-466D-4497-8B4F-D6AA939B939A}"/>
    <cellStyle name="Title 4 5 4" xfId="44184" xr:uid="{DA5091CB-B818-4F15-BB95-C0DE99F101C5}"/>
    <cellStyle name="Title 4 5 5" xfId="44179" xr:uid="{D3FC427D-5D08-4C63-950F-78F4CC0E924C}"/>
    <cellStyle name="Title 4 6" xfId="14446" xr:uid="{AE5B08FF-17A3-477D-9363-172FAF05AA27}"/>
    <cellStyle name="Title 4 6 2" xfId="44186" xr:uid="{9A2F5069-63FA-4A19-8270-930CFE787012}"/>
    <cellStyle name="Title 4 6 2 2" xfId="44187" xr:uid="{8471CBC5-F67D-4E12-9E01-E207EB32CEA0}"/>
    <cellStyle name="Title 4 6 3" xfId="44188" xr:uid="{D90B1739-A6FE-496A-B160-A4CF6DE17721}"/>
    <cellStyle name="Title 4 6 3 2" xfId="44189" xr:uid="{1696699E-632E-459D-922A-B508F27C414F}"/>
    <cellStyle name="Title 4 6 4" xfId="44190" xr:uid="{0AA8E51F-59C9-45E5-B3A2-AEE58FE29E93}"/>
    <cellStyle name="Title 4 6 4 2" xfId="44191" xr:uid="{12D076B6-DDEE-4BD3-8C64-967007F54718}"/>
    <cellStyle name="Title 4 6 5" xfId="44192" xr:uid="{77872167-76CA-496E-9A1B-0A0D1543AB13}"/>
    <cellStyle name="Title 4 6 6" xfId="44185" xr:uid="{787DA1DF-4765-4A24-8CE0-14D8E1EB93EE}"/>
    <cellStyle name="Title 4 7" xfId="14447" xr:uid="{D5DD2353-277F-496A-B6EB-790D682849DF}"/>
    <cellStyle name="Title 4 7 2" xfId="44194" xr:uid="{4890AB3D-FE29-4002-8654-21D11BDDAECA}"/>
    <cellStyle name="Title 4 7 2 2" xfId="44195" xr:uid="{52C452AF-30F1-4CEF-90F1-D0EB4631F626}"/>
    <cellStyle name="Title 4 7 3" xfId="44196" xr:uid="{04F09929-DF58-49D8-845E-C9E2E5F388AC}"/>
    <cellStyle name="Title 4 7 3 2" xfId="44197" xr:uid="{845C3451-6763-4314-A7AA-2A25E2896B72}"/>
    <cellStyle name="Title 4 7 4" xfId="44198" xr:uid="{B0A5F6EA-8A14-46BF-BB44-DA224EF89A5D}"/>
    <cellStyle name="Title 4 7 5" xfId="44193" xr:uid="{09BE9CC4-0AD8-44A5-B5B4-D121AA236F7F}"/>
    <cellStyle name="Title 4 8" xfId="16261" xr:uid="{5D9FD617-FD43-42B3-90E5-4692740BA857}"/>
    <cellStyle name="Title 4 8 2" xfId="44200" xr:uid="{AE770CC9-EB13-4AD2-AE7A-3873F5589191}"/>
    <cellStyle name="Title 4 8 3" xfId="44199" xr:uid="{9E43A739-342A-4C82-91E4-D8027C1EDCED}"/>
    <cellStyle name="Title 4 9" xfId="17267" xr:uid="{70167C32-F66C-4701-8113-52712B70BA9D}"/>
    <cellStyle name="Title 4 9 2" xfId="44202" xr:uid="{74E525C1-F38E-480F-BC08-7C084CB82E9A}"/>
    <cellStyle name="Title 4 9 3" xfId="44201" xr:uid="{ABBD5F60-2AC6-4788-B150-0EB17DC05173}"/>
    <cellStyle name="Title 40" xfId="7322" xr:uid="{1AA56A76-5DAF-41CE-B35B-E4E370DAE2F6}"/>
    <cellStyle name="Title 40 10" xfId="44204" xr:uid="{4A658E5F-1A41-4B85-B3ED-5ECE5B2912A8}"/>
    <cellStyle name="Title 40 11" xfId="44205" xr:uid="{92D74829-E3D4-4D8A-B632-E52056E7FF25}"/>
    <cellStyle name="Title 40 12" xfId="44203" xr:uid="{34FBA4A5-924D-4C07-9BC7-A080EF173A98}"/>
    <cellStyle name="Title 40 2" xfId="14448" xr:uid="{BC85D728-B515-4036-99BB-684375C1F5A3}"/>
    <cellStyle name="Title 40 2 2" xfId="44207" xr:uid="{CDA9CC20-1835-4FF4-B125-445A4811AF1E}"/>
    <cellStyle name="Title 40 2 2 2" xfId="44208" xr:uid="{A22E9863-5AAE-4FF1-BDC5-3AFDFFEF10AE}"/>
    <cellStyle name="Title 40 2 3" xfId="44209" xr:uid="{568E79F5-7160-49AB-919E-CB4FDBC786F8}"/>
    <cellStyle name="Title 40 2 3 2" xfId="44210" xr:uid="{E81C563C-C339-4E10-92C0-EB394CA954EF}"/>
    <cellStyle name="Title 40 2 4" xfId="44211" xr:uid="{3D92EC58-E2BB-4659-A076-13067B3ABBE7}"/>
    <cellStyle name="Title 40 2 5" xfId="44212" xr:uid="{A1731776-5EFC-46F1-9D71-8DE629B935A2}"/>
    <cellStyle name="Title 40 2 6" xfId="44206" xr:uid="{1BD9A0C1-AF2E-485F-B4DF-016A41E16B01}"/>
    <cellStyle name="Title 40 3" xfId="14449" xr:uid="{FE68F464-821E-4B04-B98B-4069F369D789}"/>
    <cellStyle name="Title 40 3 2" xfId="44214" xr:uid="{1E5BF6C1-A7B4-4486-B70A-A8FAA2376C1D}"/>
    <cellStyle name="Title 40 3 2 2" xfId="44215" xr:uid="{45D5D3AA-DCC3-4C84-81FA-B3E48631D52B}"/>
    <cellStyle name="Title 40 3 3" xfId="44216" xr:uid="{2114ADE3-D077-43D4-9FBA-C20CDC39C13E}"/>
    <cellStyle name="Title 40 3 3 2" xfId="44217" xr:uid="{2CB72753-CA33-461C-8EF7-1739DBB8ACF3}"/>
    <cellStyle name="Title 40 3 4" xfId="44218" xr:uid="{A516E497-8AB1-4A6A-8BDB-434377448201}"/>
    <cellStyle name="Title 40 3 5" xfId="44213" xr:uid="{9073B5CB-2242-4E25-935E-EED506114190}"/>
    <cellStyle name="Title 40 4" xfId="14450" xr:uid="{9B4044BA-C82E-459A-A9B8-DD0B7C67CD4E}"/>
    <cellStyle name="Title 40 4 2" xfId="44220" xr:uid="{B91112F4-9137-4EDC-B6C4-624097B95D3B}"/>
    <cellStyle name="Title 40 4 2 2" xfId="44221" xr:uid="{42D5C8F2-C38F-4400-90B2-29E93910C1CD}"/>
    <cellStyle name="Title 40 4 3" xfId="44222" xr:uid="{68C4F3C3-052B-4994-8D59-520BACE91F21}"/>
    <cellStyle name="Title 40 4 3 2" xfId="44223" xr:uid="{917842E5-36E4-4622-9C25-9250FC2A7B0D}"/>
    <cellStyle name="Title 40 4 4" xfId="44224" xr:uid="{31ABC5C4-A879-4738-B7AC-31CE248D15F7}"/>
    <cellStyle name="Title 40 4 5" xfId="44219" xr:uid="{7581E758-26E5-41D5-8C2C-BDFCC397D136}"/>
    <cellStyle name="Title 40 5" xfId="14451" xr:uid="{BAE6BABF-6B3D-4A4B-8CAE-5527A1165AC6}"/>
    <cellStyle name="Title 40 5 2" xfId="44226" xr:uid="{AB6CF564-EF85-4271-8B5B-5C145733348B}"/>
    <cellStyle name="Title 40 5 2 2" xfId="44227" xr:uid="{A2B12989-0512-451B-8D44-09C4ECD0547D}"/>
    <cellStyle name="Title 40 5 3" xfId="44228" xr:uid="{71DEDBB8-B5C9-40B2-91B0-627A815EF9B6}"/>
    <cellStyle name="Title 40 5 3 2" xfId="44229" xr:uid="{596DD1A9-2A7E-4C7A-8646-CA7B5D28FA54}"/>
    <cellStyle name="Title 40 5 4" xfId="44230" xr:uid="{90DD6B76-6420-4B0D-91EA-E046B989EA68}"/>
    <cellStyle name="Title 40 5 4 2" xfId="44231" xr:uid="{E07F496E-72E3-411E-9740-2DAA017EA80A}"/>
    <cellStyle name="Title 40 5 5" xfId="44232" xr:uid="{3E22495E-B458-4F28-92CA-AFB67C699A88}"/>
    <cellStyle name="Title 40 5 6" xfId="44225" xr:uid="{92AE2E22-5873-4CCF-A43D-A7535C934E21}"/>
    <cellStyle name="Title 40 6" xfId="14452" xr:uid="{CD692A74-D63B-462D-9844-173180ADCA4A}"/>
    <cellStyle name="Title 40 6 2" xfId="44234" xr:uid="{01E44F0B-2BB2-461F-9431-CEC800DCB99D}"/>
    <cellStyle name="Title 40 6 2 2" xfId="44235" xr:uid="{36BE3DD0-819D-4EDD-ABE2-5CA340B62273}"/>
    <cellStyle name="Title 40 6 3" xfId="44236" xr:uid="{42052465-49BE-4BB5-9A55-5F3DAE7463CE}"/>
    <cellStyle name="Title 40 6 3 2" xfId="44237" xr:uid="{DD72BBB8-E917-401C-AC73-AB127C13EAE0}"/>
    <cellStyle name="Title 40 6 4" xfId="44238" xr:uid="{13A435D5-5C04-44E6-B08B-F9205CCAD9BF}"/>
    <cellStyle name="Title 40 6 5" xfId="44233" xr:uid="{4E661CB2-D721-4855-BDE9-2A9345358FA9}"/>
    <cellStyle name="Title 40 7" xfId="16262" xr:uid="{DAFAC63D-699F-44A7-A4AB-60B379E46D7E}"/>
    <cellStyle name="Title 40 7 2" xfId="44240" xr:uid="{CF90D694-025B-4476-92E4-0F6391DB23C3}"/>
    <cellStyle name="Title 40 7 3" xfId="44239" xr:uid="{3563CF71-C702-4600-8E6C-A1930DE5584C}"/>
    <cellStyle name="Title 40 8" xfId="15656" xr:uid="{34862A06-4E88-4C58-9A2A-C58AEAC0B199}"/>
    <cellStyle name="Title 40 8 2" xfId="44242" xr:uid="{AD3C0C54-72D0-47C5-A8A2-B2F4B8890410}"/>
    <cellStyle name="Title 40 8 3" xfId="44241" xr:uid="{F04A9B63-412A-4023-9AF6-8FB2726794E3}"/>
    <cellStyle name="Title 40 9" xfId="12441" xr:uid="{62FCE35B-16DF-45B3-BA3C-7AF79150C744}"/>
    <cellStyle name="Title 40 9 2" xfId="44244" xr:uid="{570B2B59-92D6-438C-A2AA-88785D2BB43C}"/>
    <cellStyle name="Title 40 9 3" xfId="44243" xr:uid="{2C70E305-9DAD-43CB-9D06-80FDF41C6E7D}"/>
    <cellStyle name="Title 41" xfId="7323" xr:uid="{6B82BF7E-14BA-49B8-B275-6EFE6FF4252F}"/>
    <cellStyle name="Title 41 10" xfId="44246" xr:uid="{219CB37D-FBA4-4327-92A1-FB2EDFC36939}"/>
    <cellStyle name="Title 41 11" xfId="44247" xr:uid="{32126841-658E-43A3-B86D-761569C6A14D}"/>
    <cellStyle name="Title 41 12" xfId="44245" xr:uid="{754F3BCE-EF86-4FBB-90A6-AE8468490B27}"/>
    <cellStyle name="Title 41 2" xfId="14453" xr:uid="{0F676CC0-C617-4B3E-9225-3CEDD4B44FE9}"/>
    <cellStyle name="Title 41 2 2" xfId="44249" xr:uid="{CD20A7C5-D07B-4FF8-BEFB-C942DEEC09E5}"/>
    <cellStyle name="Title 41 2 2 2" xfId="44250" xr:uid="{5295A689-FB12-435D-BC36-948528AF566F}"/>
    <cellStyle name="Title 41 2 3" xfId="44251" xr:uid="{9D281442-65FC-4188-BD8C-6A3D0C7B2B93}"/>
    <cellStyle name="Title 41 2 3 2" xfId="44252" xr:uid="{883E0E3F-D182-4D74-A127-F8C39AA3DCE3}"/>
    <cellStyle name="Title 41 2 4" xfId="44253" xr:uid="{ECD37B85-35D7-4814-96CB-92F021BAFBF0}"/>
    <cellStyle name="Title 41 2 5" xfId="44254" xr:uid="{735F25BA-8FC2-4CA4-A1D3-BEBFFFD47D2D}"/>
    <cellStyle name="Title 41 2 6" xfId="44248" xr:uid="{3ED16EC8-9F51-4AE4-85A9-DDD21897D9FE}"/>
    <cellStyle name="Title 41 3" xfId="14454" xr:uid="{CD731342-515C-458E-9B36-89F488A69C3B}"/>
    <cellStyle name="Title 41 3 2" xfId="44256" xr:uid="{8C8D84A1-CCEA-4422-B7D8-9F8B6F6FDBAA}"/>
    <cellStyle name="Title 41 3 2 2" xfId="44257" xr:uid="{6A28ACFD-3765-4EA4-984B-B53E69C90A2B}"/>
    <cellStyle name="Title 41 3 3" xfId="44258" xr:uid="{7C052EC3-3DF6-4C75-AF38-BDE3D9D67ECC}"/>
    <cellStyle name="Title 41 3 3 2" xfId="44259" xr:uid="{7CD8AE8C-26D6-4C96-B289-FC362EDFFE9E}"/>
    <cellStyle name="Title 41 3 4" xfId="44260" xr:uid="{FD3EC436-9FF0-4874-9CF2-D4C1BABBFA8A}"/>
    <cellStyle name="Title 41 3 5" xfId="44255" xr:uid="{B4E5BE45-4B5B-4294-9798-DC2C173FEEF5}"/>
    <cellStyle name="Title 41 4" xfId="14455" xr:uid="{684CD91C-04B2-4CA7-B983-6F4E0E3EF23E}"/>
    <cellStyle name="Title 41 4 2" xfId="44262" xr:uid="{B8086DE4-DB32-4F9B-BDE9-D8E8C099CE9A}"/>
    <cellStyle name="Title 41 4 2 2" xfId="44263" xr:uid="{C8C505AC-9193-4E00-8A9C-2D6E7A597360}"/>
    <cellStyle name="Title 41 4 3" xfId="44264" xr:uid="{E364931C-3AFC-45F5-9379-E9562602B2C0}"/>
    <cellStyle name="Title 41 4 3 2" xfId="44265" xr:uid="{ACD1978F-1615-404B-A3E6-14305FDD7822}"/>
    <cellStyle name="Title 41 4 4" xfId="44266" xr:uid="{C79A2BB7-0DFA-4F7B-A49E-34E4421A2480}"/>
    <cellStyle name="Title 41 4 5" xfId="44261" xr:uid="{778E4C5A-F295-46F8-B3B4-A755C178D714}"/>
    <cellStyle name="Title 41 5" xfId="14456" xr:uid="{F80B86FE-FD5A-442D-9894-E296D234D667}"/>
    <cellStyle name="Title 41 5 2" xfId="44268" xr:uid="{EBCDA9AD-463B-4D25-BA2C-FC4A7C3920F0}"/>
    <cellStyle name="Title 41 5 2 2" xfId="44269" xr:uid="{6BCA8258-78D5-4662-81D7-076E73FC88F6}"/>
    <cellStyle name="Title 41 5 3" xfId="44270" xr:uid="{71CBF835-2B01-4DA8-A1FA-D9F15C88F2FA}"/>
    <cellStyle name="Title 41 5 3 2" xfId="44271" xr:uid="{839BE573-3FC5-4900-BFA9-FF74310E083E}"/>
    <cellStyle name="Title 41 5 4" xfId="44272" xr:uid="{93C506CF-4101-4E7D-B6B2-F80ED8A7B511}"/>
    <cellStyle name="Title 41 5 4 2" xfId="44273" xr:uid="{DFE8D258-C06D-4456-BA5D-7D1AA39AB9EC}"/>
    <cellStyle name="Title 41 5 5" xfId="44274" xr:uid="{313E0F59-3463-4C61-8A1E-23324D9F20EB}"/>
    <cellStyle name="Title 41 5 6" xfId="44267" xr:uid="{81450BF1-51BA-466B-9BAE-53F083221A0A}"/>
    <cellStyle name="Title 41 6" xfId="14457" xr:uid="{F1C1322B-71E9-45A5-AB38-6EC4F89DE8FF}"/>
    <cellStyle name="Title 41 6 2" xfId="44276" xr:uid="{0FA3383A-A30A-4497-8338-7369E27AADDF}"/>
    <cellStyle name="Title 41 6 2 2" xfId="44277" xr:uid="{72140586-7066-4842-819D-858DB1607867}"/>
    <cellStyle name="Title 41 6 3" xfId="44278" xr:uid="{5D79B12F-BA92-4908-A5B2-E2C141876719}"/>
    <cellStyle name="Title 41 6 3 2" xfId="44279" xr:uid="{C786B45E-B2B6-4EC8-BCF9-35CF539483A7}"/>
    <cellStyle name="Title 41 6 4" xfId="44280" xr:uid="{26456131-3861-4CF5-8065-D865456F7EC6}"/>
    <cellStyle name="Title 41 6 5" xfId="44275" xr:uid="{240BBCC2-403D-4D98-8DA4-4E91D254E125}"/>
    <cellStyle name="Title 41 7" xfId="16263" xr:uid="{3929C593-1102-4D85-87B3-676E3830AFEF}"/>
    <cellStyle name="Title 41 7 2" xfId="44282" xr:uid="{E4B08820-134E-4976-BE7E-7CC7188A9463}"/>
    <cellStyle name="Title 41 7 3" xfId="44281" xr:uid="{0A545581-B518-4557-9D17-521DBDF64CAF}"/>
    <cellStyle name="Title 41 8" xfId="19048" xr:uid="{62C81E2D-6806-47BE-B34F-5A0D204FB2DD}"/>
    <cellStyle name="Title 41 8 2" xfId="44284" xr:uid="{0221E878-9FF5-44EE-9A9A-AFDDCA7CB6E9}"/>
    <cellStyle name="Title 41 8 3" xfId="44283" xr:uid="{20D386CE-C6BF-48D2-813D-DB25C2B9C000}"/>
    <cellStyle name="Title 41 9" xfId="12442" xr:uid="{142E6AF5-1BF9-40FC-BB6C-9F849C7AF339}"/>
    <cellStyle name="Title 41 9 2" xfId="44286" xr:uid="{91A4FF41-0EAB-4BB4-A217-1EDF29FA2135}"/>
    <cellStyle name="Title 41 9 3" xfId="44285" xr:uid="{1EA14C24-0227-4619-BC69-1C9E91EF6B8C}"/>
    <cellStyle name="Title 42" xfId="7324" xr:uid="{624977C1-9245-46AF-84DA-FDE09481694B}"/>
    <cellStyle name="Title 42 10" xfId="44288" xr:uid="{4F92D26A-2CC2-46DD-8B93-A0F891A3865B}"/>
    <cellStyle name="Title 42 11" xfId="44289" xr:uid="{4142F63C-411D-4DDB-A102-B5D82A33E4C7}"/>
    <cellStyle name="Title 42 12" xfId="44287" xr:uid="{3B2457B9-CADB-4E16-8D67-11B8BCE81D33}"/>
    <cellStyle name="Title 42 2" xfId="14458" xr:uid="{8E513126-C111-43CC-B269-C4469DFBE41D}"/>
    <cellStyle name="Title 42 2 2" xfId="44291" xr:uid="{5E1796CE-2ECD-4F79-9F8D-7052000B1178}"/>
    <cellStyle name="Title 42 2 2 2" xfId="44292" xr:uid="{D4F6FBC3-E007-4EE8-82CF-25DC5F381964}"/>
    <cellStyle name="Title 42 2 3" xfId="44293" xr:uid="{873B0B09-A2CF-4077-ABA2-7B04395397F1}"/>
    <cellStyle name="Title 42 2 3 2" xfId="44294" xr:uid="{D0E544A1-63BB-428D-96FF-BFA4282BFBAC}"/>
    <cellStyle name="Title 42 2 4" xfId="44295" xr:uid="{B76D08D8-1ECC-4896-9E27-C937CA07DD7F}"/>
    <cellStyle name="Title 42 2 5" xfId="44296" xr:uid="{B4B859BC-F23A-4927-B0E3-312480A457D9}"/>
    <cellStyle name="Title 42 2 6" xfId="44290" xr:uid="{45301280-3C9F-49B6-A918-AC54B281CBCF}"/>
    <cellStyle name="Title 42 3" xfId="14459" xr:uid="{F717D24D-B4C0-46DF-ABB2-06458D9F3F75}"/>
    <cellStyle name="Title 42 3 2" xfId="44298" xr:uid="{2FAC98A1-DF90-4043-9A9E-B860534E40EB}"/>
    <cellStyle name="Title 42 3 2 2" xfId="44299" xr:uid="{A7D44878-C8F0-40C6-B40B-59C357E880B4}"/>
    <cellStyle name="Title 42 3 3" xfId="44300" xr:uid="{1449BD9C-30C8-487E-9FCF-B28029EC6391}"/>
    <cellStyle name="Title 42 3 3 2" xfId="44301" xr:uid="{A3D3C935-A519-47C5-BE52-A31032D097F1}"/>
    <cellStyle name="Title 42 3 4" xfId="44302" xr:uid="{82B17F07-E49E-4BD4-A84B-BDB84B7606CE}"/>
    <cellStyle name="Title 42 3 5" xfId="44297" xr:uid="{D5A2918C-22D8-4E3C-A80C-F17F0A043371}"/>
    <cellStyle name="Title 42 4" xfId="14460" xr:uid="{C7ECA167-A210-41B3-A339-B6E13E2F7752}"/>
    <cellStyle name="Title 42 4 2" xfId="44304" xr:uid="{61D0F026-65C0-4202-9EDC-C3F1D82C060A}"/>
    <cellStyle name="Title 42 4 2 2" xfId="44305" xr:uid="{1AF719B3-436D-43CB-B69A-1706B7DC769B}"/>
    <cellStyle name="Title 42 4 3" xfId="44306" xr:uid="{AB8DF657-5DC3-48D8-8B1C-4F10714D8DBF}"/>
    <cellStyle name="Title 42 4 3 2" xfId="44307" xr:uid="{A42B2035-7EEB-4374-BC6F-B8116F695DFF}"/>
    <cellStyle name="Title 42 4 4" xfId="44308" xr:uid="{A55009CA-DFEB-4975-B2F9-0B7A14350301}"/>
    <cellStyle name="Title 42 4 5" xfId="44303" xr:uid="{765CA822-2057-4DF4-AE41-CB5973E596A9}"/>
    <cellStyle name="Title 42 5" xfId="14461" xr:uid="{87B9E10E-625B-4BFA-934D-AD791870588B}"/>
    <cellStyle name="Title 42 5 2" xfId="44310" xr:uid="{0BD032B0-364F-46F8-814B-F2B523D48E8D}"/>
    <cellStyle name="Title 42 5 2 2" xfId="44311" xr:uid="{76895E7A-56A8-4CAB-B575-469C619F7281}"/>
    <cellStyle name="Title 42 5 3" xfId="44312" xr:uid="{38EDE54F-6A47-4584-9EB5-13B6B0AE2C38}"/>
    <cellStyle name="Title 42 5 3 2" xfId="44313" xr:uid="{E4B2A3C1-EC49-4E55-BADF-E2395B36F3F8}"/>
    <cellStyle name="Title 42 5 4" xfId="44314" xr:uid="{ADE5391E-7140-4C53-88B4-9F2A7344530D}"/>
    <cellStyle name="Title 42 5 4 2" xfId="44315" xr:uid="{AFD7D749-8AB8-44F6-828E-ECF9809289D6}"/>
    <cellStyle name="Title 42 5 5" xfId="44316" xr:uid="{3CF4C8BD-BBA6-4CC0-B129-F6C71460C334}"/>
    <cellStyle name="Title 42 5 6" xfId="44309" xr:uid="{45BBE57F-D48E-452D-A8B8-FF7F2D463D35}"/>
    <cellStyle name="Title 42 6" xfId="14462" xr:uid="{4C263145-2028-4B5E-8A21-29D6AAC973FD}"/>
    <cellStyle name="Title 42 6 2" xfId="44318" xr:uid="{15828D7F-8277-4EF1-AA74-04BECED52D1B}"/>
    <cellStyle name="Title 42 6 2 2" xfId="44319" xr:uid="{C53210F5-6EDB-4299-ACB0-6E7DA8E8914E}"/>
    <cellStyle name="Title 42 6 3" xfId="44320" xr:uid="{0B261764-1496-4787-8FA8-D259C70BA1B0}"/>
    <cellStyle name="Title 42 6 3 2" xfId="44321" xr:uid="{89DA7BEC-AD49-47CD-BA89-3ACA6D20644E}"/>
    <cellStyle name="Title 42 6 4" xfId="44322" xr:uid="{D5354CA1-098F-411D-BD6E-BA71E3357A27}"/>
    <cellStyle name="Title 42 6 5" xfId="44317" xr:uid="{CF2F9A27-4998-47F5-942E-B6A29C0C5646}"/>
    <cellStyle name="Title 42 7" xfId="16264" xr:uid="{013125D5-E8A0-46B8-81B7-67E967D044E8}"/>
    <cellStyle name="Title 42 7 2" xfId="44324" xr:uid="{88762C3E-C503-4E1D-9A81-5C28A7925787}"/>
    <cellStyle name="Title 42 7 3" xfId="44323" xr:uid="{085412A6-47CB-400A-B45E-A86966406D1F}"/>
    <cellStyle name="Title 42 8" xfId="15758" xr:uid="{70ECDAC4-60D4-4E37-8176-4868076EC180}"/>
    <cellStyle name="Title 42 8 2" xfId="44326" xr:uid="{BB652B50-F730-4DCA-9BAF-DD76DA50BEA4}"/>
    <cellStyle name="Title 42 8 3" xfId="44325" xr:uid="{272AC187-76F4-4CE2-B91C-74AAA82656EA}"/>
    <cellStyle name="Title 42 9" xfId="12443" xr:uid="{E3F774A3-1211-4F30-8BC4-E41D94DE8756}"/>
    <cellStyle name="Title 42 9 2" xfId="44328" xr:uid="{46B4F835-ADC6-4FB8-ABC2-D9E8D5E130E2}"/>
    <cellStyle name="Title 42 9 3" xfId="44327" xr:uid="{A0EED743-C248-4F7A-8757-175260C54501}"/>
    <cellStyle name="Title 43" xfId="7325" xr:uid="{B29CCDD8-AA4C-44D8-AF2E-BA3783BA64BB}"/>
    <cellStyle name="Title 43 10" xfId="44330" xr:uid="{CD805803-E5A1-4448-AE04-66973F017B88}"/>
    <cellStyle name="Title 43 11" xfId="44331" xr:uid="{FD70CF24-49B0-43EE-8A4B-1F6E0BCDDD02}"/>
    <cellStyle name="Title 43 12" xfId="44329" xr:uid="{15BAC2B8-9F39-4A96-B9F4-5D9DE973FC67}"/>
    <cellStyle name="Title 43 2" xfId="14463" xr:uid="{ADECE64B-9E2D-40EE-8E2C-7078E57EBF16}"/>
    <cellStyle name="Title 43 2 2" xfId="44333" xr:uid="{ECA9AC90-4F4E-4ECF-9416-9FA0ED0AAE58}"/>
    <cellStyle name="Title 43 2 2 2" xfId="44334" xr:uid="{4F46CB82-DA8F-4456-A659-2D90967D3A26}"/>
    <cellStyle name="Title 43 2 3" xfId="44335" xr:uid="{A7B81AA4-3943-4C65-8BE6-2CFC139868BA}"/>
    <cellStyle name="Title 43 2 3 2" xfId="44336" xr:uid="{12487BE7-EA90-4E2D-AC70-88F4C21B10EA}"/>
    <cellStyle name="Title 43 2 4" xfId="44337" xr:uid="{6A2A86DB-B6EB-4C7E-BFDA-8469F7A35A81}"/>
    <cellStyle name="Title 43 2 5" xfId="44338" xr:uid="{906DBDF5-7CF2-4A3E-AF12-2D5A6F198950}"/>
    <cellStyle name="Title 43 2 6" xfId="44332" xr:uid="{0E45C1B5-C31E-4EEB-B849-A74E2732142A}"/>
    <cellStyle name="Title 43 3" xfId="14464" xr:uid="{2CC73058-0805-4676-BCAC-F0268D38F0CA}"/>
    <cellStyle name="Title 43 3 2" xfId="44340" xr:uid="{3F6D4483-7A86-4BB7-8932-DE4DEFC501E8}"/>
    <cellStyle name="Title 43 3 2 2" xfId="44341" xr:uid="{9F564720-E9B7-4A64-9D23-9E75EA937E22}"/>
    <cellStyle name="Title 43 3 3" xfId="44342" xr:uid="{45FA7026-639B-4E95-9BBB-E7D0286BF54C}"/>
    <cellStyle name="Title 43 3 3 2" xfId="44343" xr:uid="{CEE0118C-9542-47F5-90DB-98333269F2E7}"/>
    <cellStyle name="Title 43 3 4" xfId="44344" xr:uid="{5FF360C5-507F-4869-8AC1-2E2858044DDD}"/>
    <cellStyle name="Title 43 3 5" xfId="44339" xr:uid="{71E5861B-A76C-4594-B296-97D6CD8D9DE7}"/>
    <cellStyle name="Title 43 4" xfId="14465" xr:uid="{A639E13B-A6EA-4CE4-8DC6-F7DF327FB167}"/>
    <cellStyle name="Title 43 4 2" xfId="44346" xr:uid="{F81B8FF9-664D-4FE5-A00F-397112452852}"/>
    <cellStyle name="Title 43 4 2 2" xfId="44347" xr:uid="{36B88ADB-2B08-4E8F-919E-3C27A03E53DB}"/>
    <cellStyle name="Title 43 4 3" xfId="44348" xr:uid="{12066B71-CC39-406B-BC2E-AC49A1C4E279}"/>
    <cellStyle name="Title 43 4 3 2" xfId="44349" xr:uid="{9ABE6149-08FA-4E04-AC8A-8165BB77BFA3}"/>
    <cellStyle name="Title 43 4 4" xfId="44350" xr:uid="{823AD51F-4128-4401-BA32-F979FF4195D7}"/>
    <cellStyle name="Title 43 4 5" xfId="44345" xr:uid="{DCA6586D-3020-4919-B7A5-CFD53F961432}"/>
    <cellStyle name="Title 43 5" xfId="14466" xr:uid="{DB12DA41-2E10-4EBF-8E11-B4393CA0712C}"/>
    <cellStyle name="Title 43 5 2" xfId="44352" xr:uid="{653F1581-E75D-4646-A6EB-29349074975B}"/>
    <cellStyle name="Title 43 5 2 2" xfId="44353" xr:uid="{A13189C0-ED0C-4BDA-9AC6-8C036B0EBC86}"/>
    <cellStyle name="Title 43 5 3" xfId="44354" xr:uid="{BD13EA60-0F80-457C-914C-44C98F90F48A}"/>
    <cellStyle name="Title 43 5 3 2" xfId="44355" xr:uid="{FEFFDC47-FDD0-4E0B-A291-B0A799F17494}"/>
    <cellStyle name="Title 43 5 4" xfId="44356" xr:uid="{E2FC5748-7D76-41AC-B256-5E3578DFF5AA}"/>
    <cellStyle name="Title 43 5 4 2" xfId="44357" xr:uid="{82C19F63-59AE-452C-8511-49ED24AC6058}"/>
    <cellStyle name="Title 43 5 5" xfId="44358" xr:uid="{D1F88B37-950A-4175-A824-9698C7F2FF6C}"/>
    <cellStyle name="Title 43 5 6" xfId="44351" xr:uid="{D21EBBA7-8E38-49BC-838B-45422BF50D00}"/>
    <cellStyle name="Title 43 6" xfId="14467" xr:uid="{91CD9CB7-DD62-41AC-A780-C21580007481}"/>
    <cellStyle name="Title 43 6 2" xfId="44360" xr:uid="{19380260-F919-4F95-A5B3-5F6404A62BB6}"/>
    <cellStyle name="Title 43 6 2 2" xfId="44361" xr:uid="{8E48D80B-44CF-4CF1-BE37-12695F4FC533}"/>
    <cellStyle name="Title 43 6 3" xfId="44362" xr:uid="{0DD7DAB9-C121-45E2-803E-AB894F6DEED6}"/>
    <cellStyle name="Title 43 6 3 2" xfId="44363" xr:uid="{D4C28533-88AA-417E-A44D-67F5596CF848}"/>
    <cellStyle name="Title 43 6 4" xfId="44364" xr:uid="{D5AD64EC-887C-4D16-9378-3CE5ED59D833}"/>
    <cellStyle name="Title 43 6 5" xfId="44359" xr:uid="{105D616B-5D42-4A4E-B1C6-408C7AB02577}"/>
    <cellStyle name="Title 43 7" xfId="16265" xr:uid="{D22DA126-DDC8-4D64-9F6E-07A2C695CE22}"/>
    <cellStyle name="Title 43 7 2" xfId="44366" xr:uid="{2945151C-C8F4-4780-A3F7-D437B58C5836}"/>
    <cellStyle name="Title 43 7 3" xfId="44365" xr:uid="{79FEF815-A102-4787-AEB2-07A4BF5907EF}"/>
    <cellStyle name="Title 43 8" xfId="15514" xr:uid="{CC4568FC-364B-4ADF-8355-D13AF56B2542}"/>
    <cellStyle name="Title 43 8 2" xfId="44368" xr:uid="{A979CF02-C117-40CA-8509-6E5AA56DFD79}"/>
    <cellStyle name="Title 43 8 3" xfId="44367" xr:uid="{D95665E8-86E3-47AA-9EEE-4FC1C9E310D5}"/>
    <cellStyle name="Title 43 9" xfId="12444" xr:uid="{5AD4359B-9B4D-40A1-9BAC-41AAAF1E8E60}"/>
    <cellStyle name="Title 43 9 2" xfId="44370" xr:uid="{A90ACA4B-78F1-47E1-AD14-56229AB4734C}"/>
    <cellStyle name="Title 43 9 3" xfId="44369" xr:uid="{C758EF97-C169-4D9C-892D-EF3CC5596781}"/>
    <cellStyle name="Title 5" xfId="7326" xr:uid="{D64A5445-09AB-4A13-8F0B-D5F9838B204E}"/>
    <cellStyle name="Title 5 10" xfId="12445" xr:uid="{2D6B7173-E5DF-4139-81A6-99174C4E1248}"/>
    <cellStyle name="Title 5 10 2" xfId="44373" xr:uid="{B1856A09-6A8B-4840-BFD6-B4E6AB5974E1}"/>
    <cellStyle name="Title 5 10 3" xfId="44372" xr:uid="{D7358C89-A1A9-4A26-BCDF-82A24D9FA03F}"/>
    <cellStyle name="Title 5 11" xfId="44374" xr:uid="{CD0932A0-0B03-414C-BF0B-844971CEB0E1}"/>
    <cellStyle name="Title 5 12" xfId="44375" xr:uid="{DFF65F9E-529D-4984-AF83-FC09BBF7A580}"/>
    <cellStyle name="Title 5 13" xfId="44371" xr:uid="{8D814241-ABDC-407A-99AF-83B97F31119F}"/>
    <cellStyle name="Title 5 2" xfId="14468" xr:uid="{43E8A652-8F67-44B0-9F7F-BBE32777D30D}"/>
    <cellStyle name="Title 5 2 10" xfId="44377" xr:uid="{52EE85D2-1188-4156-91D4-4414FE440AEB}"/>
    <cellStyle name="Title 5 2 11" xfId="44376" xr:uid="{C751CA02-1CCB-4E42-B980-E179E1457E32}"/>
    <cellStyle name="Title 5 2 2" xfId="14469" xr:uid="{5FDEE476-3B9D-4605-A8B6-9A3538502FB3}"/>
    <cellStyle name="Title 5 2 2 2" xfId="44379" xr:uid="{CEBB0992-109C-4F95-BAA2-0F7A55839C47}"/>
    <cellStyle name="Title 5 2 2 2 2" xfId="44380" xr:uid="{69A29E0E-9D72-4275-A51F-4545DD4E31C0}"/>
    <cellStyle name="Title 5 2 2 3" xfId="44381" xr:uid="{71E341F2-5228-4131-8D67-EEFE1794BCA6}"/>
    <cellStyle name="Title 5 2 2 3 2" xfId="44382" xr:uid="{346A353E-0637-485C-97CE-48E809F2A51D}"/>
    <cellStyle name="Title 5 2 2 4" xfId="44383" xr:uid="{80341989-0A80-48C1-9F9E-0484C4F36A4C}"/>
    <cellStyle name="Title 5 2 2 5" xfId="44378" xr:uid="{48C0BC0B-10CF-46DC-9BF9-A738DD75BCEC}"/>
    <cellStyle name="Title 5 2 3" xfId="14470" xr:uid="{D98A9634-FA03-41A8-B4FB-B91DFFDCC674}"/>
    <cellStyle name="Title 5 2 3 2" xfId="44385" xr:uid="{6F87F121-46A7-44AE-9155-C3F979645E68}"/>
    <cellStyle name="Title 5 2 3 2 2" xfId="44386" xr:uid="{74BD8965-F029-4BC6-AEB6-988ACCB994A5}"/>
    <cellStyle name="Title 5 2 3 3" xfId="44387" xr:uid="{75BC8D84-AE15-49FE-8130-4162E3822070}"/>
    <cellStyle name="Title 5 2 3 3 2" xfId="44388" xr:uid="{1E1C3D38-F236-4F33-BBA5-E833DE97B519}"/>
    <cellStyle name="Title 5 2 3 4" xfId="44389" xr:uid="{96B08C20-8FAC-41D0-82FF-B7ACD6BDBBE6}"/>
    <cellStyle name="Title 5 2 3 5" xfId="44384" xr:uid="{402A9121-E457-422E-8024-64D1AB2AF753}"/>
    <cellStyle name="Title 5 2 4" xfId="14471" xr:uid="{A38E2FAE-E874-4704-9ED6-8226C97E1C73}"/>
    <cellStyle name="Title 5 2 4 2" xfId="44391" xr:uid="{14056647-C5CE-4EB2-9AAD-BA986F3B00D9}"/>
    <cellStyle name="Title 5 2 4 2 2" xfId="44392" xr:uid="{2A39AA6A-73B1-46DA-B817-B4043FE502AC}"/>
    <cellStyle name="Title 5 2 4 3" xfId="44393" xr:uid="{8E39AA50-1E68-4C6C-9D89-0EAF90BA93EC}"/>
    <cellStyle name="Title 5 2 4 3 2" xfId="44394" xr:uid="{43DF24C3-3A45-48A0-A63C-7373A0AF5BBE}"/>
    <cellStyle name="Title 5 2 4 4" xfId="44395" xr:uid="{3A6CF104-DAA8-40F8-9E9B-67D5152F863B}"/>
    <cellStyle name="Title 5 2 4 4 2" xfId="44396" xr:uid="{44BE670B-F4DB-4B34-85E5-F3446397D486}"/>
    <cellStyle name="Title 5 2 4 5" xfId="44397" xr:uid="{68C78EFD-7CFF-4D3D-B179-7BA51320B2DE}"/>
    <cellStyle name="Title 5 2 4 6" xfId="44390" xr:uid="{A0FD488F-F40D-4B31-829D-08CBADB067C6}"/>
    <cellStyle name="Title 5 2 5" xfId="14472" xr:uid="{6C68D404-5AC9-48FC-AF11-094BC7D4FA02}"/>
    <cellStyle name="Title 5 2 5 2" xfId="44399" xr:uid="{A6ED4B8F-8ADF-479E-BF51-8FBDA86D2353}"/>
    <cellStyle name="Title 5 2 5 2 2" xfId="44400" xr:uid="{06B10D15-74AE-4A7D-A2F9-CD410198ECF2}"/>
    <cellStyle name="Title 5 2 5 3" xfId="44401" xr:uid="{51529BC1-E337-4A85-A984-CF6B11600011}"/>
    <cellStyle name="Title 5 2 5 3 2" xfId="44402" xr:uid="{D19CC287-1523-473F-94DE-4235B880BA20}"/>
    <cellStyle name="Title 5 2 5 4" xfId="44403" xr:uid="{722878F0-9C59-429E-831B-259A665B54EC}"/>
    <cellStyle name="Title 5 2 5 5" xfId="44398" xr:uid="{84742E4E-9BCF-4343-904F-F37CB91810A4}"/>
    <cellStyle name="Title 5 2 6" xfId="44404" xr:uid="{D499337E-0675-4F2D-AAB7-4144509E73E2}"/>
    <cellStyle name="Title 5 2 6 2" xfId="44405" xr:uid="{704DDFB0-07C9-49D1-AF7F-30A00665F70E}"/>
    <cellStyle name="Title 5 2 7" xfId="44406" xr:uid="{B7B411DC-06D5-4F30-AF02-471167769877}"/>
    <cellStyle name="Title 5 2 7 2" xfId="44407" xr:uid="{B0FCBBE9-CE20-4817-9A81-69F074F85AED}"/>
    <cellStyle name="Title 5 2 8" xfId="44408" xr:uid="{2928F04E-D74E-4B5B-88B4-A2228450D7AA}"/>
    <cellStyle name="Title 5 2 8 2" xfId="44409" xr:uid="{983C0537-8D69-4A7C-B657-2CDCA8FADA84}"/>
    <cellStyle name="Title 5 2 9" xfId="44410" xr:uid="{0CC4E7EF-94A7-4BFA-9A1D-B72835B8AAA5}"/>
    <cellStyle name="Title 5 3" xfId="14473" xr:uid="{F082C8DB-B53C-4396-A3A3-B29307F87EDF}"/>
    <cellStyle name="Title 5 3 2" xfId="44412" xr:uid="{3B367462-6FBA-4B82-BAA4-14FA004E43A5}"/>
    <cellStyle name="Title 5 3 2 2" xfId="44413" xr:uid="{AE2A45A0-1B22-4155-B783-D14FC51BF2B2}"/>
    <cellStyle name="Title 5 3 3" xfId="44414" xr:uid="{DAFE605A-5D26-48DA-858D-0E8A6A62647F}"/>
    <cellStyle name="Title 5 3 3 2" xfId="44415" xr:uid="{BB00F395-7852-45CC-A90B-F3D241424E3A}"/>
    <cellStyle name="Title 5 3 4" xfId="44416" xr:uid="{4E51B4D1-9BF1-4975-866E-2EB1FEE4D2B4}"/>
    <cellStyle name="Title 5 3 5" xfId="44417" xr:uid="{B9FBCBAF-48DE-42A2-B503-91AD669167FC}"/>
    <cellStyle name="Title 5 3 6" xfId="44411" xr:uid="{6A4CDF21-9692-4255-99B6-1661334E39EF}"/>
    <cellStyle name="Title 5 4" xfId="14474" xr:uid="{65AC4B02-E972-497C-B4A1-827A04AF3C04}"/>
    <cellStyle name="Title 5 4 2" xfId="44419" xr:uid="{A021EC8F-D3D9-46FA-8147-47593B0946AB}"/>
    <cellStyle name="Title 5 4 2 2" xfId="44420" xr:uid="{78EFC1DF-07BB-467D-AF27-5F848D072D46}"/>
    <cellStyle name="Title 5 4 3" xfId="44421" xr:uid="{F8AE143D-1E5D-40FF-9788-54FBCD9F908E}"/>
    <cellStyle name="Title 5 4 3 2" xfId="44422" xr:uid="{531ED006-5F20-4753-923B-63DF7AE80598}"/>
    <cellStyle name="Title 5 4 4" xfId="44423" xr:uid="{B9AE1C2D-424A-4EE6-A1A9-9FF8835F5A11}"/>
    <cellStyle name="Title 5 4 5" xfId="44418" xr:uid="{6F7F48EE-1256-4A5E-9D81-E40895C55107}"/>
    <cellStyle name="Title 5 5" xfId="14475" xr:uid="{CCD72788-8889-4CA8-8433-AC7DA3DF8CC2}"/>
    <cellStyle name="Title 5 5 2" xfId="44425" xr:uid="{49D5CFA8-228F-4984-8988-D80205268A1B}"/>
    <cellStyle name="Title 5 5 2 2" xfId="44426" xr:uid="{1439EC4E-147C-42DB-B86D-B77582005075}"/>
    <cellStyle name="Title 5 5 3" xfId="44427" xr:uid="{5FED4337-E67E-4208-B76C-3A91F50B00DD}"/>
    <cellStyle name="Title 5 5 3 2" xfId="44428" xr:uid="{3DF0ECAF-2DCA-4162-9338-DE15D2905C94}"/>
    <cellStyle name="Title 5 5 4" xfId="44429" xr:uid="{162C6D26-40F0-41A8-A496-057489C879B0}"/>
    <cellStyle name="Title 5 5 5" xfId="44424" xr:uid="{70BCAC9C-549D-45DF-8F8F-53E9DC432674}"/>
    <cellStyle name="Title 5 6" xfId="14476" xr:uid="{8DAC7E6B-374A-4BF8-AFA4-2C785703FBF9}"/>
    <cellStyle name="Title 5 6 2" xfId="44431" xr:uid="{833CCD81-2FB6-4763-8623-BF164698AA7E}"/>
    <cellStyle name="Title 5 6 2 2" xfId="44432" xr:uid="{C6DD41BC-132A-4C5C-A220-16094907B43D}"/>
    <cellStyle name="Title 5 6 3" xfId="44433" xr:uid="{66D35D5B-2A2A-4B27-B2DE-DE3C95BD578C}"/>
    <cellStyle name="Title 5 6 3 2" xfId="44434" xr:uid="{5ADE4EFA-2159-4FC0-BF02-1AFC7FDF693F}"/>
    <cellStyle name="Title 5 6 4" xfId="44435" xr:uid="{740BCA06-F63D-4AB9-B64A-3E51780226AD}"/>
    <cellStyle name="Title 5 6 4 2" xfId="44436" xr:uid="{41C9D901-502A-47ED-84F5-DDC2D855872A}"/>
    <cellStyle name="Title 5 6 5" xfId="44437" xr:uid="{7B5BD9A9-B618-476A-B1F7-15CD0E1C9E04}"/>
    <cellStyle name="Title 5 6 6" xfId="44430" xr:uid="{F76887F4-4A06-4795-9C64-E2DDC2E44273}"/>
    <cellStyle name="Title 5 7" xfId="14477" xr:uid="{40020E3D-FD1B-47DC-9A0E-B6DA9BB2963F}"/>
    <cellStyle name="Title 5 7 2" xfId="44439" xr:uid="{EA28094A-9B21-4FC5-9A86-1D0B75FD8C5E}"/>
    <cellStyle name="Title 5 7 2 2" xfId="44440" xr:uid="{6611BF08-2F75-4A23-B123-B72804B7C835}"/>
    <cellStyle name="Title 5 7 3" xfId="44441" xr:uid="{01624C95-DE5D-42E5-98CB-945E256BE84D}"/>
    <cellStyle name="Title 5 7 3 2" xfId="44442" xr:uid="{EF64EAB6-7BC9-4EFE-9600-14DFC53C1A7D}"/>
    <cellStyle name="Title 5 7 4" xfId="44443" xr:uid="{06F3919A-2B7A-4DF0-B6E4-E3B88D72E6BD}"/>
    <cellStyle name="Title 5 7 5" xfId="44438" xr:uid="{47C16768-A6D9-4AFB-9A2A-8237EAA31031}"/>
    <cellStyle name="Title 5 8" xfId="16266" xr:uid="{48E4D8CC-68AD-4D3F-9B57-C279497EC4E9}"/>
    <cellStyle name="Title 5 8 2" xfId="44445" xr:uid="{19BC265E-DE73-44A9-9757-90AEA8549B44}"/>
    <cellStyle name="Title 5 8 3" xfId="44444" xr:uid="{4C37033C-EC2F-4516-B502-413B91FA411F}"/>
    <cellStyle name="Title 5 9" xfId="19392" xr:uid="{0AF6544D-6C25-4C17-9B79-A9F696FE9D1D}"/>
    <cellStyle name="Title 5 9 2" xfId="44447" xr:uid="{4CA0ADCA-AC06-4341-AD0D-E7A7BD87A7B1}"/>
    <cellStyle name="Title 5 9 3" xfId="44446" xr:uid="{E9811F0C-85BA-4D19-B4BC-E4C86155FA77}"/>
    <cellStyle name="Title 6" xfId="7327" xr:uid="{8C69E1CE-24EF-4060-B700-6B2E50BC9AE6}"/>
    <cellStyle name="Title 6 10" xfId="12446" xr:uid="{0061B9A5-7318-45B3-A404-E4E24FD7C71B}"/>
    <cellStyle name="Title 6 10 2" xfId="44450" xr:uid="{BC9220C3-6588-4E55-826B-2C462454090D}"/>
    <cellStyle name="Title 6 10 3" xfId="44449" xr:uid="{8520567C-27C3-43E2-8435-AD21CD24E278}"/>
    <cellStyle name="Title 6 11" xfId="44451" xr:uid="{DBEC7C7F-1435-40EE-B82C-3CEED3B25063}"/>
    <cellStyle name="Title 6 12" xfId="44452" xr:uid="{ECD58F67-F705-4D38-83E3-37360882CF12}"/>
    <cellStyle name="Title 6 13" xfId="44448" xr:uid="{A70A63D2-AA60-4F5E-B2FD-D6D6203EBCF7}"/>
    <cellStyle name="Title 6 2" xfId="14478" xr:uid="{9B633130-DB8E-46E6-9F1A-826108ECAA65}"/>
    <cellStyle name="Title 6 2 10" xfId="44454" xr:uid="{618C88CD-4316-4AEF-A9A4-C637DB82B3C6}"/>
    <cellStyle name="Title 6 2 11" xfId="44453" xr:uid="{9218459A-A2EB-49C6-800C-EF308DC7D0E7}"/>
    <cellStyle name="Title 6 2 2" xfId="14479" xr:uid="{A76D07BA-AFCA-4DEB-96D3-C9449645182D}"/>
    <cellStyle name="Title 6 2 2 2" xfId="44456" xr:uid="{4E4C174C-7119-4BFE-9EC3-5E90B97FAFAF}"/>
    <cellStyle name="Title 6 2 2 2 2" xfId="44457" xr:uid="{8C2B4531-95BD-4826-8614-96E71E50B8A9}"/>
    <cellStyle name="Title 6 2 2 3" xfId="44458" xr:uid="{DA0DB9CD-2E4A-47E7-9721-3F2D0FE0B0C3}"/>
    <cellStyle name="Title 6 2 2 3 2" xfId="44459" xr:uid="{02ACA197-7BD6-41D1-AC10-D5C6634B585C}"/>
    <cellStyle name="Title 6 2 2 4" xfId="44460" xr:uid="{254FF6BC-14EC-4067-AEB8-D4ADB0486A83}"/>
    <cellStyle name="Title 6 2 2 5" xfId="44455" xr:uid="{D3941F0E-DF04-4A77-A9B0-4A32027C06B2}"/>
    <cellStyle name="Title 6 2 3" xfId="14480" xr:uid="{4731AFAC-7ADF-4519-BF7D-89450CB07F01}"/>
    <cellStyle name="Title 6 2 3 2" xfId="44462" xr:uid="{43FB6764-81A7-400E-B680-396DAC84ADBE}"/>
    <cellStyle name="Title 6 2 3 2 2" xfId="44463" xr:uid="{CE93A69E-1BEE-4F42-8317-4A49A3C35E89}"/>
    <cellStyle name="Title 6 2 3 3" xfId="44464" xr:uid="{62471C33-0B70-4D2E-830E-4EFB31307B1F}"/>
    <cellStyle name="Title 6 2 3 3 2" xfId="44465" xr:uid="{76FB92A9-6A5F-45AD-9438-C9FB6E396A4B}"/>
    <cellStyle name="Title 6 2 3 4" xfId="44466" xr:uid="{D500275A-C4F5-4FED-962D-F01EEBD38E6D}"/>
    <cellStyle name="Title 6 2 3 5" xfId="44461" xr:uid="{A5B4CEFF-9CF4-450C-B329-0CB6B7CB1DFA}"/>
    <cellStyle name="Title 6 2 4" xfId="14481" xr:uid="{834A0D04-24BD-4B87-8393-F79E0055A527}"/>
    <cellStyle name="Title 6 2 4 2" xfId="44468" xr:uid="{50C18414-3E50-4FA5-A8F8-606703870D7E}"/>
    <cellStyle name="Title 6 2 4 2 2" xfId="44469" xr:uid="{785245A9-684B-45A5-8AA9-748926295128}"/>
    <cellStyle name="Title 6 2 4 3" xfId="44470" xr:uid="{B6E7FF7B-9408-403D-9DF9-5F071748C042}"/>
    <cellStyle name="Title 6 2 4 3 2" xfId="44471" xr:uid="{10BB8037-ADFA-4405-AA66-F39026203B30}"/>
    <cellStyle name="Title 6 2 4 4" xfId="44472" xr:uid="{D4150E17-08DF-429D-B373-862609ED517F}"/>
    <cellStyle name="Title 6 2 4 4 2" xfId="44473" xr:uid="{906AF96F-98C9-4FEB-BB2D-3189775C1183}"/>
    <cellStyle name="Title 6 2 4 5" xfId="44474" xr:uid="{154CD11D-4B14-4DE9-A61E-F332068CD57D}"/>
    <cellStyle name="Title 6 2 4 6" xfId="44467" xr:uid="{04EB784F-EC31-4961-B5A2-008FB36AF012}"/>
    <cellStyle name="Title 6 2 5" xfId="14482" xr:uid="{77E50065-DB63-45AB-A97A-D476D31FCCE8}"/>
    <cellStyle name="Title 6 2 5 2" xfId="44476" xr:uid="{67FAA272-40D2-4FC7-AC63-E58672DEE57D}"/>
    <cellStyle name="Title 6 2 5 2 2" xfId="44477" xr:uid="{9E9EAF51-C6EB-45A1-8432-0E5AF619BA53}"/>
    <cellStyle name="Title 6 2 5 3" xfId="44478" xr:uid="{680F587C-DD3D-4307-AEE7-31E07FBC51AF}"/>
    <cellStyle name="Title 6 2 5 3 2" xfId="44479" xr:uid="{E9D7A53A-2382-4110-8D80-C7FD5FE6BAEE}"/>
    <cellStyle name="Title 6 2 5 4" xfId="44480" xr:uid="{A1CDFC78-E3C7-447E-ACAE-0065162B542D}"/>
    <cellStyle name="Title 6 2 5 5" xfId="44475" xr:uid="{517AB89F-FA0E-41A4-9921-01F5A76D4AF8}"/>
    <cellStyle name="Title 6 2 6" xfId="44481" xr:uid="{973D7B98-8497-46D3-8279-89FED0801370}"/>
    <cellStyle name="Title 6 2 6 2" xfId="44482" xr:uid="{CA44AC82-48DF-4DBE-BAF6-D4744667EEDA}"/>
    <cellStyle name="Title 6 2 7" xfId="44483" xr:uid="{E1F8CB3A-F61C-4F1C-A4C8-D41AD1B2DB33}"/>
    <cellStyle name="Title 6 2 7 2" xfId="44484" xr:uid="{554413E7-A915-4BC7-8411-6C3D0B22D518}"/>
    <cellStyle name="Title 6 2 8" xfId="44485" xr:uid="{3389648C-76D0-4439-B7BE-C514E90248A9}"/>
    <cellStyle name="Title 6 2 8 2" xfId="44486" xr:uid="{C38BA422-B288-4DD5-8FB9-6C8F56F870F9}"/>
    <cellStyle name="Title 6 2 9" xfId="44487" xr:uid="{EC375B52-40CA-43A2-8E51-85A364689AAA}"/>
    <cellStyle name="Title 6 3" xfId="14483" xr:uid="{079DA4CB-86C7-4864-9CFF-79EF4513DA8A}"/>
    <cellStyle name="Title 6 3 2" xfId="44489" xr:uid="{5F5DB8F0-7C07-40CA-923A-E43A3A5F347D}"/>
    <cellStyle name="Title 6 3 2 2" xfId="44490" xr:uid="{5B39D953-8598-4034-A816-0A949EF3AD69}"/>
    <cellStyle name="Title 6 3 3" xfId="44491" xr:uid="{61C9E8C8-E70C-4186-BCE5-22A6EFE0A62A}"/>
    <cellStyle name="Title 6 3 3 2" xfId="44492" xr:uid="{4B1390F7-491F-4709-8B07-47EB58D853D5}"/>
    <cellStyle name="Title 6 3 4" xfId="44493" xr:uid="{ABBCDBFB-55DD-4F0A-A56F-26AA297307E2}"/>
    <cellStyle name="Title 6 3 5" xfId="44494" xr:uid="{4984C264-E78F-437A-A81C-59B195F93779}"/>
    <cellStyle name="Title 6 3 6" xfId="44488" xr:uid="{5F484566-8540-408D-B064-3830838B82ED}"/>
    <cellStyle name="Title 6 4" xfId="14484" xr:uid="{9F02D781-710E-4089-8A6B-11F46DBBF18F}"/>
    <cellStyle name="Title 6 4 2" xfId="44496" xr:uid="{7DB74656-C997-4C77-85EF-844A3EE7FBE6}"/>
    <cellStyle name="Title 6 4 2 2" xfId="44497" xr:uid="{549067C6-4755-4C01-88AE-24D46A6C3AA7}"/>
    <cellStyle name="Title 6 4 3" xfId="44498" xr:uid="{056E3147-6CB6-47A7-BC93-FA1ED92044B4}"/>
    <cellStyle name="Title 6 4 3 2" xfId="44499" xr:uid="{F150ABB1-D3DA-463D-A3EE-355CC19DE98B}"/>
    <cellStyle name="Title 6 4 4" xfId="44500" xr:uid="{43967FF2-0242-4830-AFB7-D88D32087DCB}"/>
    <cellStyle name="Title 6 4 5" xfId="44495" xr:uid="{BAF2FBC5-E3A3-4CF0-A271-631F7D3E4BF4}"/>
    <cellStyle name="Title 6 5" xfId="14485" xr:uid="{C5421FEF-FC83-4131-AB7B-FFDB99CBD74C}"/>
    <cellStyle name="Title 6 5 2" xfId="44502" xr:uid="{F8C293A4-D642-4843-A97C-67B672A5214B}"/>
    <cellStyle name="Title 6 5 2 2" xfId="44503" xr:uid="{2B2C977B-7D47-4CD0-B3F9-C80D7A11F1A9}"/>
    <cellStyle name="Title 6 5 3" xfId="44504" xr:uid="{593FA937-F958-4D55-9980-2786AB379247}"/>
    <cellStyle name="Title 6 5 3 2" xfId="44505" xr:uid="{7598440C-E079-4686-9785-78EE1286F338}"/>
    <cellStyle name="Title 6 5 4" xfId="44506" xr:uid="{CD25D8A1-272E-41A3-99F9-2CB5D7927280}"/>
    <cellStyle name="Title 6 5 5" xfId="44501" xr:uid="{07D59D81-9AF8-405D-AABD-B4CE612C258F}"/>
    <cellStyle name="Title 6 6" xfId="14486" xr:uid="{9E21B52E-6841-4FAC-9CA2-D92D3061F9EA}"/>
    <cellStyle name="Title 6 6 2" xfId="44508" xr:uid="{AF463FB6-838B-4D44-B0C2-259F6C197C2C}"/>
    <cellStyle name="Title 6 6 2 2" xfId="44509" xr:uid="{AF404303-63AC-4B20-BEC8-F8BE30DE0E75}"/>
    <cellStyle name="Title 6 6 3" xfId="44510" xr:uid="{9940B7CD-73EB-47EF-852F-2BEC4DBCE610}"/>
    <cellStyle name="Title 6 6 3 2" xfId="44511" xr:uid="{4B571EB0-6D81-43F9-8D35-56091DE964BA}"/>
    <cellStyle name="Title 6 6 4" xfId="44512" xr:uid="{1B3CA159-871A-468E-972A-40F244292247}"/>
    <cellStyle name="Title 6 6 4 2" xfId="44513" xr:uid="{503A66DC-7AD5-4C60-A256-0EA853FF0C2F}"/>
    <cellStyle name="Title 6 6 5" xfId="44514" xr:uid="{E4050083-E8BF-4965-AFBB-90E49DC16EAD}"/>
    <cellStyle name="Title 6 6 6" xfId="44507" xr:uid="{0CDFDBC3-8AB5-4309-AD7D-D354EE7B01B9}"/>
    <cellStyle name="Title 6 7" xfId="14487" xr:uid="{440F56D8-EA27-4D94-BB7E-1D252B050867}"/>
    <cellStyle name="Title 6 7 2" xfId="44516" xr:uid="{E1C58F80-3766-4A6B-9D20-FF34F5D94A36}"/>
    <cellStyle name="Title 6 7 2 2" xfId="44517" xr:uid="{473A4CFF-260E-4D19-A989-A2A3B9C6FF91}"/>
    <cellStyle name="Title 6 7 3" xfId="44518" xr:uid="{7BE98E23-A70F-4CD6-9A2E-E1F0261D1F36}"/>
    <cellStyle name="Title 6 7 3 2" xfId="44519" xr:uid="{C5D46073-91DE-4FC1-927A-69E92D5C56B9}"/>
    <cellStyle name="Title 6 7 4" xfId="44520" xr:uid="{C3C5B876-39C8-489D-98DC-E905AAFF3E32}"/>
    <cellStyle name="Title 6 7 5" xfId="44515" xr:uid="{E9BAE0BE-7E49-4068-9903-BF4CFFC92061}"/>
    <cellStyle name="Title 6 8" xfId="16267" xr:uid="{91AE9A5E-0704-44E2-9857-6CF7984FD8DA}"/>
    <cellStyle name="Title 6 8 2" xfId="44522" xr:uid="{1F1B83B4-AA98-462F-AF9F-BAA065B9CCBA}"/>
    <cellStyle name="Title 6 8 3" xfId="44521" xr:uid="{ABC74266-5F15-44FD-8EC9-E4698CF59149}"/>
    <cellStyle name="Title 6 9" xfId="15293" xr:uid="{5EE2A550-BC9C-49BC-A684-8BB4828C5DEB}"/>
    <cellStyle name="Title 6 9 2" xfId="44524" xr:uid="{98B4B44E-E71E-4335-91EF-446FCBEFBAA5}"/>
    <cellStyle name="Title 6 9 3" xfId="44523" xr:uid="{3DFEB98E-5542-4815-BC55-B1346E16327C}"/>
    <cellStyle name="Title 7" xfId="7328" xr:uid="{E1497F44-8651-44EB-A5F7-49EA3B5B82D9}"/>
    <cellStyle name="Title 7 10" xfId="44526" xr:uid="{0D36A818-14A6-4BD6-80B6-B139AD5F89C8}"/>
    <cellStyle name="Title 7 11" xfId="44527" xr:uid="{8DDCEC47-1645-4B14-981C-EB938B6922A8}"/>
    <cellStyle name="Title 7 12" xfId="44525" xr:uid="{1A500E2B-78A9-4B91-92D0-0F43DFE4C96D}"/>
    <cellStyle name="Title 7 2" xfId="14488" xr:uid="{EDD8D971-F466-40AF-8FFE-25801FEF8F9B}"/>
    <cellStyle name="Title 7 2 2" xfId="44529" xr:uid="{8933596A-E95F-4E38-AC21-5BB3C5A34C5E}"/>
    <cellStyle name="Title 7 2 2 2" xfId="44530" xr:uid="{1D135910-7BEB-48E1-98D8-4ECCC44B1AC3}"/>
    <cellStyle name="Title 7 2 3" xfId="44531" xr:uid="{997986A8-560C-4806-B0A9-05DB07A45AA4}"/>
    <cellStyle name="Title 7 2 3 2" xfId="44532" xr:uid="{272C4278-FC07-4121-8471-954CB4CDD15D}"/>
    <cellStyle name="Title 7 2 4" xfId="44533" xr:uid="{B67F1780-F98C-4086-9FB6-3F039DC5A27C}"/>
    <cellStyle name="Title 7 2 5" xfId="44534" xr:uid="{17FBA440-0B93-4CF1-AA5F-A1747A96558A}"/>
    <cellStyle name="Title 7 2 6" xfId="44528" xr:uid="{5E4B86D9-9F72-4900-8934-A150FBE54EDA}"/>
    <cellStyle name="Title 7 3" xfId="14489" xr:uid="{509A739F-847F-4EEF-AD23-9048B2733CC2}"/>
    <cellStyle name="Title 7 3 2" xfId="44536" xr:uid="{609D01AD-F163-48FF-80FC-1DC60B5E38E3}"/>
    <cellStyle name="Title 7 3 2 2" xfId="44537" xr:uid="{20EF394B-A479-4D41-80A5-47FDBAC65614}"/>
    <cellStyle name="Title 7 3 3" xfId="44538" xr:uid="{7F0B729A-FF6F-472D-81FD-3A4ED326565D}"/>
    <cellStyle name="Title 7 3 3 2" xfId="44539" xr:uid="{2AD654A2-7661-455E-A24E-8C91C243CD25}"/>
    <cellStyle name="Title 7 3 4" xfId="44540" xr:uid="{989AF065-8097-483D-BD5D-62AD498C3606}"/>
    <cellStyle name="Title 7 3 5" xfId="44535" xr:uid="{94D8955A-B3ED-4C55-A4AF-A55A9D237E12}"/>
    <cellStyle name="Title 7 4" xfId="14490" xr:uid="{631DD8AA-20B3-43BC-AE14-A27B9E3F6BA3}"/>
    <cellStyle name="Title 7 4 2" xfId="44542" xr:uid="{0C821BCB-1E47-4BB5-BEFC-BFE961CCD357}"/>
    <cellStyle name="Title 7 4 2 2" xfId="44543" xr:uid="{3C9B82EB-9D81-44B4-A484-F5B5E57A0888}"/>
    <cellStyle name="Title 7 4 3" xfId="44544" xr:uid="{F7A2D988-8F32-4D12-9461-E1B21506973D}"/>
    <cellStyle name="Title 7 4 3 2" xfId="44545" xr:uid="{9E95DD82-EEA5-4628-8A91-EC646DB6FA49}"/>
    <cellStyle name="Title 7 4 4" xfId="44546" xr:uid="{8C24F9B8-1C3C-4B5A-9F53-41A97ED5FAAD}"/>
    <cellStyle name="Title 7 4 5" xfId="44541" xr:uid="{FCF30912-05B4-4CA1-AAA4-9F1A303C7D54}"/>
    <cellStyle name="Title 7 5" xfId="14491" xr:uid="{CE55A1C5-7ED2-471F-BCB0-DB964613E992}"/>
    <cellStyle name="Title 7 5 2" xfId="44548" xr:uid="{005E1149-4AEE-48C8-8CCD-FAECDC2D8DF6}"/>
    <cellStyle name="Title 7 5 2 2" xfId="44549" xr:uid="{E0B47360-57E1-4400-B456-F2645E1DF303}"/>
    <cellStyle name="Title 7 5 3" xfId="44550" xr:uid="{4EB9E609-A8D5-4C6C-94F6-11303F0DD8BE}"/>
    <cellStyle name="Title 7 5 3 2" xfId="44551" xr:uid="{2C1DE22A-4060-4F92-A974-F0E1E4CA3E23}"/>
    <cellStyle name="Title 7 5 4" xfId="44552" xr:uid="{3D94E0AD-1789-48B7-97C1-F08D538C022D}"/>
    <cellStyle name="Title 7 5 4 2" xfId="44553" xr:uid="{F8C0180C-4640-44DA-88FE-1F820BF5F9CD}"/>
    <cellStyle name="Title 7 5 5" xfId="44554" xr:uid="{948C919D-19DF-4E2F-8B22-43CF40BF47B6}"/>
    <cellStyle name="Title 7 5 6" xfId="44547" xr:uid="{4ACE2ADD-1FED-4FF0-A69E-B4D013908D14}"/>
    <cellStyle name="Title 7 6" xfId="14492" xr:uid="{D20D6E92-3E1A-4709-8841-A23E36D70E09}"/>
    <cellStyle name="Title 7 6 2" xfId="44556" xr:uid="{6C903A83-AFC6-492C-A1D2-FCF0EBAB553A}"/>
    <cellStyle name="Title 7 6 2 2" xfId="44557" xr:uid="{705990AB-1006-40AB-B5DA-B8AB96C5C9AD}"/>
    <cellStyle name="Title 7 6 3" xfId="44558" xr:uid="{1BEA0CC6-8D96-4653-A08C-D2CFB92638D2}"/>
    <cellStyle name="Title 7 6 3 2" xfId="44559" xr:uid="{AE19C558-8FF6-4B85-BB08-BC819CDE2060}"/>
    <cellStyle name="Title 7 6 4" xfId="44560" xr:uid="{6D7DD18D-18C7-4540-B835-3A2F9E5E9BCA}"/>
    <cellStyle name="Title 7 6 5" xfId="44555" xr:uid="{3A31A884-90F2-4F87-8337-23B836A4D16A}"/>
    <cellStyle name="Title 7 7" xfId="16268" xr:uid="{D4BBF86F-437D-4B33-B899-9ED1421581E4}"/>
    <cellStyle name="Title 7 7 2" xfId="44562" xr:uid="{A7AE82E6-E123-4242-ACA6-C599646567C2}"/>
    <cellStyle name="Title 7 7 3" xfId="44561" xr:uid="{85D85F14-749A-414C-BF2F-1693672B7CEB}"/>
    <cellStyle name="Title 7 8" xfId="15666" xr:uid="{F0E6C31B-1C11-4A61-867C-DD814E41BDEF}"/>
    <cellStyle name="Title 7 8 2" xfId="44564" xr:uid="{58A73C8D-DFD8-4219-A661-E2E28D3C9BA7}"/>
    <cellStyle name="Title 7 8 3" xfId="44563" xr:uid="{8AE4FA6A-6A40-4F79-96C2-026FF7EBEE28}"/>
    <cellStyle name="Title 7 9" xfId="12447" xr:uid="{18D92D95-DAEA-4DD8-8CE1-5B0A3510FFDF}"/>
    <cellStyle name="Title 7 9 2" xfId="44566" xr:uid="{17514868-3E26-4E53-9621-0382CAF2F3BC}"/>
    <cellStyle name="Title 7 9 3" xfId="44565" xr:uid="{20FE5284-2D39-42E5-99F5-405865ED1B7B}"/>
    <cellStyle name="Title 8" xfId="7329" xr:uid="{AC107E9A-936C-40BC-9C1A-6C7A286787BA}"/>
    <cellStyle name="Title 8 10" xfId="44568" xr:uid="{3F9DABF1-2BF7-4F72-830A-ABDA686F2966}"/>
    <cellStyle name="Title 8 11" xfId="44569" xr:uid="{F8874534-6314-4574-97E0-C460CFEEE0CB}"/>
    <cellStyle name="Title 8 12" xfId="44567" xr:uid="{1612BB34-D374-4F83-8DD4-836EB45085E2}"/>
    <cellStyle name="Title 8 2" xfId="14493" xr:uid="{EA0C48F4-247C-477E-82D9-7D7667EF41EF}"/>
    <cellStyle name="Title 8 2 2" xfId="44571" xr:uid="{AC664DA1-1A77-46FF-9FDA-89B9011E6C7A}"/>
    <cellStyle name="Title 8 2 2 2" xfId="44572" xr:uid="{6B206247-FE13-4A10-9E9E-929D65B34DC5}"/>
    <cellStyle name="Title 8 2 3" xfId="44573" xr:uid="{9AE1B6CC-4A4A-42CF-B392-904A1646C124}"/>
    <cellStyle name="Title 8 2 3 2" xfId="44574" xr:uid="{6BC5C1E1-30FD-4FC2-9529-D1F742A7BF7B}"/>
    <cellStyle name="Title 8 2 4" xfId="44575" xr:uid="{4FB42596-5674-48C2-9BCB-029BA866EDA5}"/>
    <cellStyle name="Title 8 2 5" xfId="44576" xr:uid="{0F771DD7-A9C4-45F4-9CD1-E53D1B984A3B}"/>
    <cellStyle name="Title 8 2 6" xfId="44570" xr:uid="{18A708B6-6E01-4BB2-9B37-E98974886DA4}"/>
    <cellStyle name="Title 8 3" xfId="14494" xr:uid="{6192A48B-5342-49D5-AA38-155AD20C8F76}"/>
    <cellStyle name="Title 8 3 2" xfId="44578" xr:uid="{CDECF111-CC92-45C7-A972-3143C7D37422}"/>
    <cellStyle name="Title 8 3 2 2" xfId="44579" xr:uid="{F5CECA94-71E9-4649-8E30-BB34762895D2}"/>
    <cellStyle name="Title 8 3 3" xfId="44580" xr:uid="{7CF1E839-2D2E-4B4A-893C-233BC9EB86C6}"/>
    <cellStyle name="Title 8 3 3 2" xfId="44581" xr:uid="{C9352DA3-D143-4219-B03C-FFA7B8076775}"/>
    <cellStyle name="Title 8 3 4" xfId="44582" xr:uid="{B7EACEDC-2F06-4A27-A850-A954A92F94DC}"/>
    <cellStyle name="Title 8 3 5" xfId="44577" xr:uid="{E5ABC6E9-0763-4132-9BCB-5964BEED422C}"/>
    <cellStyle name="Title 8 4" xfId="14495" xr:uid="{50A96736-376D-4358-A0F9-E26F68195AFE}"/>
    <cellStyle name="Title 8 4 2" xfId="44584" xr:uid="{3F34C055-A1C3-43BF-AD8F-C58A0FFEBE4E}"/>
    <cellStyle name="Title 8 4 2 2" xfId="44585" xr:uid="{3FB51E62-C9A2-40E9-8513-623952F33889}"/>
    <cellStyle name="Title 8 4 3" xfId="44586" xr:uid="{3D1D9AF4-22A5-4666-87CD-DAEBEC712CF7}"/>
    <cellStyle name="Title 8 4 3 2" xfId="44587" xr:uid="{A36263DC-4089-4AC4-BD18-ABCB5E2FD50E}"/>
    <cellStyle name="Title 8 4 4" xfId="44588" xr:uid="{F64FB253-8415-4EE7-A51C-DF3A7A5B8C23}"/>
    <cellStyle name="Title 8 4 5" xfId="44583" xr:uid="{7DBD38A0-85BE-4CFB-841D-ABED093FF50D}"/>
    <cellStyle name="Title 8 5" xfId="14496" xr:uid="{00443BBE-CE2B-470D-97D9-AF4A72A48DB8}"/>
    <cellStyle name="Title 8 5 2" xfId="44590" xr:uid="{86EE21CB-3D15-4235-BEC9-43E37E92472C}"/>
    <cellStyle name="Title 8 5 2 2" xfId="44591" xr:uid="{E538E7EC-EBD5-47CB-A93E-DF884146EA77}"/>
    <cellStyle name="Title 8 5 3" xfId="44592" xr:uid="{AD07DF74-CB0C-4FCC-9C1E-EBAC40D3235A}"/>
    <cellStyle name="Title 8 5 3 2" xfId="44593" xr:uid="{13BDC536-5EDF-4484-BB09-91D36AE66322}"/>
    <cellStyle name="Title 8 5 4" xfId="44594" xr:uid="{CE32B2E6-94D0-4F5F-87E8-49C0E7CF1F40}"/>
    <cellStyle name="Title 8 5 4 2" xfId="44595" xr:uid="{F7CBCDE7-8B11-485A-8CD3-D3F3EAC7660E}"/>
    <cellStyle name="Title 8 5 5" xfId="44596" xr:uid="{7FF21945-8C4F-4049-A02D-A6491A9C2876}"/>
    <cellStyle name="Title 8 5 6" xfId="44589" xr:uid="{D6E71A5A-7430-49D9-A9C0-92E0B93A10CD}"/>
    <cellStyle name="Title 8 6" xfId="14497" xr:uid="{B30E3392-D527-4126-AC08-CD11F6FA8F0B}"/>
    <cellStyle name="Title 8 6 2" xfId="44598" xr:uid="{2EA477B1-3D67-4638-8343-A8A98EB97F74}"/>
    <cellStyle name="Title 8 6 2 2" xfId="44599" xr:uid="{C826BE5D-FA9A-45AA-978B-416A663737D0}"/>
    <cellStyle name="Title 8 6 3" xfId="44600" xr:uid="{A3FB1F9F-6204-4506-BECA-110F9D5B57B0}"/>
    <cellStyle name="Title 8 6 3 2" xfId="44601" xr:uid="{A6A9C0B0-08E2-41A5-8383-BC282D938025}"/>
    <cellStyle name="Title 8 6 4" xfId="44602" xr:uid="{C9721B5F-926B-4533-87FB-4EC803C88888}"/>
    <cellStyle name="Title 8 6 5" xfId="44597" xr:uid="{263C3664-4D50-45A7-8D96-7C4FE3BC7B55}"/>
    <cellStyle name="Title 8 7" xfId="16269" xr:uid="{227F387D-B475-43EB-B941-69D8F637A32B}"/>
    <cellStyle name="Title 8 7 2" xfId="44604" xr:uid="{AB8A0840-D3B2-4C7B-BECA-B63CC45E92DA}"/>
    <cellStyle name="Title 8 7 3" xfId="44603" xr:uid="{B3AC4862-A478-449A-8216-D5F352B6B16A}"/>
    <cellStyle name="Title 8 8" xfId="19321" xr:uid="{77092101-AABA-4FE0-91A4-AC1A63CA0AD8}"/>
    <cellStyle name="Title 8 8 2" xfId="44606" xr:uid="{9AB5374B-1427-4F89-8508-E60701624BB4}"/>
    <cellStyle name="Title 8 8 3" xfId="44605" xr:uid="{7EF8C372-F1C5-4FFD-ACA4-F848DEF815BC}"/>
    <cellStyle name="Title 8 9" xfId="12448" xr:uid="{B8627FAF-26F1-4D1B-ABDF-EA839EBD5CED}"/>
    <cellStyle name="Title 8 9 2" xfId="44608" xr:uid="{90BBD8AC-E678-43CA-B8E8-11EA1F172F2A}"/>
    <cellStyle name="Title 8 9 3" xfId="44607" xr:uid="{3F2C0F57-C1AF-44EE-AF86-8D34331AE3EA}"/>
    <cellStyle name="Title 9" xfId="7330" xr:uid="{8BF0C8FC-4F9D-4FEA-8D34-6F70E31535A5}"/>
    <cellStyle name="Title 9 10" xfId="44610" xr:uid="{A3EE9563-1E72-4230-851A-667B094C436D}"/>
    <cellStyle name="Title 9 11" xfId="44611" xr:uid="{3EF3890B-1627-4DA5-9F06-31F2315F3D54}"/>
    <cellStyle name="Title 9 12" xfId="44609" xr:uid="{4C8E6FBF-15BF-4FFB-945D-F85A9A84ECC0}"/>
    <cellStyle name="Title 9 2" xfId="14498" xr:uid="{4DC62771-98FD-40AA-A917-7936362B201D}"/>
    <cellStyle name="Title 9 2 2" xfId="44613" xr:uid="{3757F65F-412F-4D1A-8B98-5A7EEB825043}"/>
    <cellStyle name="Title 9 2 2 2" xfId="44614" xr:uid="{2A0144A4-EC89-42C2-8F0D-569694B16E9C}"/>
    <cellStyle name="Title 9 2 3" xfId="44615" xr:uid="{3C7815D7-558A-4ABD-BDB0-1D43918D4E5C}"/>
    <cellStyle name="Title 9 2 3 2" xfId="44616" xr:uid="{D1416455-F6B4-45B3-9686-0A703B68106B}"/>
    <cellStyle name="Title 9 2 4" xfId="44617" xr:uid="{9D345E73-EC5F-416F-B8E9-C0E5EED08B26}"/>
    <cellStyle name="Title 9 2 5" xfId="44618" xr:uid="{781412DA-92BA-4063-9690-C6ACBA011748}"/>
    <cellStyle name="Title 9 2 6" xfId="44612" xr:uid="{9531202A-C571-4A0D-9D08-DD0056800DD1}"/>
    <cellStyle name="Title 9 3" xfId="14499" xr:uid="{7BA83D0A-AE4F-4957-97DF-3EE630FF2E94}"/>
    <cellStyle name="Title 9 3 2" xfId="44620" xr:uid="{70FF215F-A8E5-427E-BEE9-829AD56AB113}"/>
    <cellStyle name="Title 9 3 2 2" xfId="44621" xr:uid="{8B0EE4DA-FCF3-43A3-ABD3-CD64F87FCB94}"/>
    <cellStyle name="Title 9 3 3" xfId="44622" xr:uid="{E502B46F-5A36-42A3-84B8-039A265D9DDD}"/>
    <cellStyle name="Title 9 3 3 2" xfId="44623" xr:uid="{0F10B077-C340-4C6F-9B5D-D448DFF719E7}"/>
    <cellStyle name="Title 9 3 4" xfId="44624" xr:uid="{C765EE9F-DE8E-47EB-8447-785F8B8A32E9}"/>
    <cellStyle name="Title 9 3 5" xfId="44619" xr:uid="{7FC998B8-4BEE-4656-A4F5-12A8BB781BA4}"/>
    <cellStyle name="Title 9 4" xfId="14500" xr:uid="{2C1A4E14-1E7E-42EA-AD5F-6F6C374BE02A}"/>
    <cellStyle name="Title 9 4 2" xfId="44626" xr:uid="{B0FCDEBC-C596-4DAD-B927-45E8226D6D79}"/>
    <cellStyle name="Title 9 4 2 2" xfId="44627" xr:uid="{DF210697-1D5A-49BF-8DB0-58685F6E716C}"/>
    <cellStyle name="Title 9 4 3" xfId="44628" xr:uid="{0EF5E53D-5FBC-44F7-966E-5F457A13275F}"/>
    <cellStyle name="Title 9 4 3 2" xfId="44629" xr:uid="{52102539-8ED6-4CD8-AFD8-6973C1511FB3}"/>
    <cellStyle name="Title 9 4 4" xfId="44630" xr:uid="{61570ACF-2DC9-481F-86D7-51F7251C49EC}"/>
    <cellStyle name="Title 9 4 5" xfId="44625" xr:uid="{18BB3CE7-E816-446D-9ADE-2285905F19EC}"/>
    <cellStyle name="Title 9 5" xfId="14501" xr:uid="{B4BC9BE2-7D9A-46F3-85C1-F958605A5925}"/>
    <cellStyle name="Title 9 5 2" xfId="44632" xr:uid="{4FE426C5-C6CB-42FA-84BB-DAABE4B4E15A}"/>
    <cellStyle name="Title 9 5 2 2" xfId="44633" xr:uid="{FF2CE707-FF24-48F6-AC10-9F8513467666}"/>
    <cellStyle name="Title 9 5 3" xfId="44634" xr:uid="{D14653C4-727B-465E-B266-BBCFC5109D64}"/>
    <cellStyle name="Title 9 5 3 2" xfId="44635" xr:uid="{A9C81091-9EA3-4898-A869-3CBB9B43753C}"/>
    <cellStyle name="Title 9 5 4" xfId="44636" xr:uid="{279FA6C4-9C02-4438-BDB1-E5D91DC068F4}"/>
    <cellStyle name="Title 9 5 4 2" xfId="44637" xr:uid="{1EC2417E-5638-4363-8E19-D00B6741BC6B}"/>
    <cellStyle name="Title 9 5 5" xfId="44638" xr:uid="{1F41501B-796B-42E5-A078-E887FFD4B3BC}"/>
    <cellStyle name="Title 9 5 6" xfId="44631" xr:uid="{93AF09E8-8BBD-4B64-893F-EFB00AA1AD6A}"/>
    <cellStyle name="Title 9 6" xfId="14502" xr:uid="{00ABF224-B026-44B7-9176-7A16B005F696}"/>
    <cellStyle name="Title 9 6 2" xfId="44640" xr:uid="{A7CDB5E0-C999-451B-BF75-CFD90EAB579C}"/>
    <cellStyle name="Title 9 6 2 2" xfId="44641" xr:uid="{D5DA3A10-2267-4B86-8FCD-6E4CD88A0B18}"/>
    <cellStyle name="Title 9 6 3" xfId="44642" xr:uid="{DD3ABA47-C218-4A1F-B7AB-9C34388EF0C3}"/>
    <cellStyle name="Title 9 6 3 2" xfId="44643" xr:uid="{FD0B14A9-89C8-4F15-9CDB-B5C363AC57C2}"/>
    <cellStyle name="Title 9 6 4" xfId="44644" xr:uid="{ED9C52D8-EA50-4D18-A255-D0404147B3C8}"/>
    <cellStyle name="Title 9 6 5" xfId="44639" xr:uid="{BFE9ABE1-27F7-4EFC-8A60-F67F61C21910}"/>
    <cellStyle name="Title 9 7" xfId="16270" xr:uid="{911C1BDA-5204-4740-9DC9-CC4286896405}"/>
    <cellStyle name="Title 9 7 2" xfId="44646" xr:uid="{80B6FA24-4AA6-471E-BFF4-EA0808184C12}"/>
    <cellStyle name="Title 9 7 3" xfId="44645" xr:uid="{DFDE2645-BD98-4E10-9FA8-906F17F221A1}"/>
    <cellStyle name="Title 9 8" xfId="15783" xr:uid="{60A18A66-5426-4BA2-9B5E-D5FE75CEF24C}"/>
    <cellStyle name="Title 9 8 2" xfId="44648" xr:uid="{82098551-94B2-45E1-A232-3361F93C462C}"/>
    <cellStyle name="Title 9 8 3" xfId="44647" xr:uid="{EE9F305A-9F02-43C9-828C-03FD13804D70}"/>
    <cellStyle name="Title 9 9" xfId="12449" xr:uid="{0DBD5A9D-2D59-416B-A1D4-E900789CEC38}"/>
    <cellStyle name="Title 9 9 2" xfId="44650" xr:uid="{B89E0112-0C67-47D1-8F21-42BAE0F2786D}"/>
    <cellStyle name="Title 9 9 3" xfId="44649" xr:uid="{C3C8C22C-EF38-4FCD-8D93-0B7B7D2E1764}"/>
    <cellStyle name="Titre 1 2" xfId="29434" xr:uid="{DFDB9DFB-1792-4012-8074-A981A0993C6F}"/>
    <cellStyle name="Titre 2 2" xfId="29444" xr:uid="{C4179BA8-5B3C-4664-B897-4CD99728816C}"/>
    <cellStyle name="Titre 3 2" xfId="29446" xr:uid="{90C05BE1-5B87-43B2-99A8-2E92DBFCAB7B}"/>
    <cellStyle name="Titre 4 2" xfId="29435" xr:uid="{9040E5C5-12A8-40F8-9E2C-2DDB54998A90}"/>
    <cellStyle name="Total" xfId="29" builtinId="25" customBuiltin="1"/>
    <cellStyle name="Total 10" xfId="7331" xr:uid="{A026B22E-424A-4A63-BA81-F6501BC744C4}"/>
    <cellStyle name="Total 10 10" xfId="44652" xr:uid="{C7128608-707A-4EA5-AFEC-D3FBADDBCE0D}"/>
    <cellStyle name="Total 10 11" xfId="44653" xr:uid="{E3D3A712-A146-4DE3-A47C-FFE0A9708E57}"/>
    <cellStyle name="Total 10 12" xfId="44651" xr:uid="{0C388EA8-8CFA-4FCB-B065-6846D551EE35}"/>
    <cellStyle name="Total 10 2" xfId="14503" xr:uid="{51DD8369-C352-4EC6-AA70-3E22C526FDFF}"/>
    <cellStyle name="Total 10 2 2" xfId="44655" xr:uid="{90E77665-536C-4C68-A67F-C233DE74DD0B}"/>
    <cellStyle name="Total 10 2 2 2" xfId="44656" xr:uid="{25A63C48-CA73-40C3-BD87-9E6343FF1715}"/>
    <cellStyle name="Total 10 2 3" xfId="44657" xr:uid="{FC9CE96D-E309-4B6E-A045-463380DAC66F}"/>
    <cellStyle name="Total 10 2 3 2" xfId="44658" xr:uid="{A61CEDAD-E876-4C2F-B883-B1CB23FA2F75}"/>
    <cellStyle name="Total 10 2 4" xfId="44659" xr:uid="{1E243C7C-D5EB-4300-9272-46FE4831FFEA}"/>
    <cellStyle name="Total 10 2 5" xfId="44660" xr:uid="{2776543B-CFEF-42F5-894C-BFF5E7D1250C}"/>
    <cellStyle name="Total 10 2 6" xfId="44654" xr:uid="{E2D59313-CB88-4D85-BDF7-9BBE2B3D9B95}"/>
    <cellStyle name="Total 10 3" xfId="14504" xr:uid="{905A751F-9340-480F-817C-D3FD33BB86C4}"/>
    <cellStyle name="Total 10 3 2" xfId="44662" xr:uid="{2B02EAF2-24F1-4BF0-A30D-2B0B958AAEA5}"/>
    <cellStyle name="Total 10 3 2 2" xfId="44663" xr:uid="{BEB8FE1B-FA68-4E14-AC07-1A08107EC5AD}"/>
    <cellStyle name="Total 10 3 3" xfId="44664" xr:uid="{70DE0CD4-8279-4E5D-AC8D-D403B5685352}"/>
    <cellStyle name="Total 10 3 3 2" xfId="44665" xr:uid="{77F5B4D4-CC9C-4B77-98EA-354893D44516}"/>
    <cellStyle name="Total 10 3 4" xfId="44666" xr:uid="{0AFD6CCC-29EF-4641-ABC3-3AA0C3D7F777}"/>
    <cellStyle name="Total 10 3 5" xfId="44661" xr:uid="{D3F0623A-7013-44D0-A747-36FBF638156A}"/>
    <cellStyle name="Total 10 4" xfId="14505" xr:uid="{69BAAB7F-0836-4631-B698-735418F855B1}"/>
    <cellStyle name="Total 10 4 2" xfId="44668" xr:uid="{CBED6511-6ED3-432A-8CC9-99F56F08CFF3}"/>
    <cellStyle name="Total 10 4 2 2" xfId="44669" xr:uid="{9C008250-8196-46AA-9DE9-B8802E44F3A4}"/>
    <cellStyle name="Total 10 4 3" xfId="44670" xr:uid="{8293F7C3-CEDB-4E87-86ED-96069DD5BCA1}"/>
    <cellStyle name="Total 10 4 3 2" xfId="44671" xr:uid="{870F66C6-C720-4D9C-A4CD-E0F84473A88A}"/>
    <cellStyle name="Total 10 4 4" xfId="44672" xr:uid="{DD66F6FA-617E-481F-9BB5-36DD69C3AF88}"/>
    <cellStyle name="Total 10 4 5" xfId="44667" xr:uid="{A8A13589-DB41-4C50-9FEE-EE6FEFF4B431}"/>
    <cellStyle name="Total 10 5" xfId="14506" xr:uid="{ACC08200-9D5D-4805-A8EC-F0F0C41445AB}"/>
    <cellStyle name="Total 10 5 2" xfId="44674" xr:uid="{ED40F039-98EB-4717-B5AF-D6BFC0D063C6}"/>
    <cellStyle name="Total 10 5 2 2" xfId="44675" xr:uid="{C5081BD7-E811-453D-B516-CF17376E14C5}"/>
    <cellStyle name="Total 10 5 3" xfId="44676" xr:uid="{BE1C7C3B-E218-49CD-A97C-2B94D4A710D3}"/>
    <cellStyle name="Total 10 5 3 2" xfId="44677" xr:uid="{D1A3AFA6-88F1-48FB-8FC1-78A52F04BF5C}"/>
    <cellStyle name="Total 10 5 4" xfId="44678" xr:uid="{9786A111-2C20-4D5A-880C-500F03615027}"/>
    <cellStyle name="Total 10 5 4 2" xfId="44679" xr:uid="{8AEE1A1A-FD5A-4E3E-838E-7CB1FBC43E25}"/>
    <cellStyle name="Total 10 5 5" xfId="44680" xr:uid="{469FC5D9-F4EC-474F-ADDD-4C6F03D3484A}"/>
    <cellStyle name="Total 10 5 6" xfId="44673" xr:uid="{19A977F9-5D59-4F33-91A9-98E4ADF6916C}"/>
    <cellStyle name="Total 10 6" xfId="14507" xr:uid="{C3C78B14-CA38-4353-B7CC-4BE31BD0CFF9}"/>
    <cellStyle name="Total 10 6 2" xfId="44682" xr:uid="{1AB593B5-787C-43EB-98EC-BA6FBAA192BC}"/>
    <cellStyle name="Total 10 6 2 2" xfId="44683" xr:uid="{3CB43A4E-9EEC-4104-9283-A66E710E6254}"/>
    <cellStyle name="Total 10 6 3" xfId="44684" xr:uid="{4A580865-D220-4F4E-A2AA-739FFBF19EBC}"/>
    <cellStyle name="Total 10 6 3 2" xfId="44685" xr:uid="{FCFA62BC-4E45-4D72-A75C-3F366865CA1E}"/>
    <cellStyle name="Total 10 6 4" xfId="44686" xr:uid="{119CCB1C-6B00-496E-97F8-F4C0331CF5D4}"/>
    <cellStyle name="Total 10 6 5" xfId="44681" xr:uid="{B406B769-50A2-4FF7-B80F-441D4F62476F}"/>
    <cellStyle name="Total 10 7" xfId="16271" xr:uid="{2A4DA3B0-A759-4311-9D70-7C64EF199531}"/>
    <cellStyle name="Total 10 7 2" xfId="44688" xr:uid="{A0140FF6-B914-48C1-8819-1C96EBB12994}"/>
    <cellStyle name="Total 10 7 3" xfId="44687" xr:uid="{7E548EA4-CDEA-4032-837C-BAB5058E741E}"/>
    <cellStyle name="Total 10 8" xfId="15565" xr:uid="{20D60579-EADD-43E0-9585-E53BDEBA7983}"/>
    <cellStyle name="Total 10 8 2" xfId="44690" xr:uid="{2092A573-AFFF-44DC-A5D1-97A604863D12}"/>
    <cellStyle name="Total 10 8 3" xfId="44689" xr:uid="{308836D6-07A0-4437-AD37-2B5AC0EFEA27}"/>
    <cellStyle name="Total 10 9" xfId="12450" xr:uid="{CF88BBCE-119D-4921-BC73-4D4F366F9359}"/>
    <cellStyle name="Total 10 9 2" xfId="44692" xr:uid="{949F563C-1DEE-4316-9CC5-37DF982AA853}"/>
    <cellStyle name="Total 10 9 3" xfId="44691" xr:uid="{F6D4C64F-D5DB-4EAE-947B-6492CD35CB51}"/>
    <cellStyle name="Total 11" xfId="7332" xr:uid="{7F952592-D06D-46A5-AFBF-D539610B7CB9}"/>
    <cellStyle name="Total 11 10" xfId="44694" xr:uid="{130195B1-0394-41EF-A986-4E5256DA7646}"/>
    <cellStyle name="Total 11 11" xfId="44695" xr:uid="{F869A222-8815-4E0F-93E6-54623246F242}"/>
    <cellStyle name="Total 11 12" xfId="44693" xr:uid="{BFDDB096-6368-4AEA-8F75-6C4EC57A1D8D}"/>
    <cellStyle name="Total 11 2" xfId="14508" xr:uid="{A84335F5-BE72-4830-902D-0CCF1E11A718}"/>
    <cellStyle name="Total 11 2 2" xfId="44697" xr:uid="{1485531D-0291-4371-97E2-D8D458DCB3CC}"/>
    <cellStyle name="Total 11 2 2 2" xfId="44698" xr:uid="{E497FD71-9810-46EB-B6BE-5080F766012C}"/>
    <cellStyle name="Total 11 2 3" xfId="44699" xr:uid="{25D27F57-0913-4BB0-85CF-0F3947B3DAA6}"/>
    <cellStyle name="Total 11 2 3 2" xfId="44700" xr:uid="{4270F99F-A9BA-418B-B252-181476F9DCF4}"/>
    <cellStyle name="Total 11 2 4" xfId="44701" xr:uid="{86B637CC-10B8-46BE-85E6-BD8A2580B98F}"/>
    <cellStyle name="Total 11 2 5" xfId="44702" xr:uid="{2B89D415-7129-4994-B18F-006EED1CFC89}"/>
    <cellStyle name="Total 11 2 6" xfId="44696" xr:uid="{34B80BFC-F70E-444D-B115-460FC6EC9419}"/>
    <cellStyle name="Total 11 3" xfId="14509" xr:uid="{58D3472E-A370-4FAC-8D8F-9BD55499ACC9}"/>
    <cellStyle name="Total 11 3 2" xfId="44704" xr:uid="{0EDB833E-0DAF-449A-9513-7D43216D6FB6}"/>
    <cellStyle name="Total 11 3 2 2" xfId="44705" xr:uid="{4445F9BA-5B25-4FB1-AB9A-49A0E32FABD2}"/>
    <cellStyle name="Total 11 3 3" xfId="44706" xr:uid="{3142CED9-998D-46F8-9C44-20B6B802192F}"/>
    <cellStyle name="Total 11 3 3 2" xfId="44707" xr:uid="{2FAF40DB-D168-4F90-8C59-63AD226C5F27}"/>
    <cellStyle name="Total 11 3 4" xfId="44708" xr:uid="{D7A2520D-4933-426F-8FA5-882001449539}"/>
    <cellStyle name="Total 11 3 5" xfId="44703" xr:uid="{002D775F-BA1F-4F77-AA4F-E14B39447E8D}"/>
    <cellStyle name="Total 11 4" xfId="14510" xr:uid="{A129F06E-B3A4-4CDE-961F-FFB03A642973}"/>
    <cellStyle name="Total 11 4 2" xfId="44710" xr:uid="{F7656E4E-F0CF-4B80-A83C-DC6572B41CD5}"/>
    <cellStyle name="Total 11 4 2 2" xfId="44711" xr:uid="{9F441115-E32B-4B7F-B398-3FE410D5347C}"/>
    <cellStyle name="Total 11 4 3" xfId="44712" xr:uid="{36BD9119-4B75-4217-A0EF-043BBB61C8FB}"/>
    <cellStyle name="Total 11 4 3 2" xfId="44713" xr:uid="{FB14C24A-D033-4015-988D-C4D91F8EDD70}"/>
    <cellStyle name="Total 11 4 4" xfId="44714" xr:uid="{F75588A1-4AD0-44F3-B9AC-526E4A9D1CD9}"/>
    <cellStyle name="Total 11 4 5" xfId="44709" xr:uid="{1D6F18BB-96E1-4335-8BE8-6EA0AE5F4DF2}"/>
    <cellStyle name="Total 11 5" xfId="14511" xr:uid="{5034DF0F-A21A-40E1-A127-309EF6055EBD}"/>
    <cellStyle name="Total 11 5 2" xfId="44716" xr:uid="{83458A35-916D-42DD-A755-8EDA6AFFAFB4}"/>
    <cellStyle name="Total 11 5 2 2" xfId="44717" xr:uid="{0EE06F44-6BDA-40CD-8777-C7F9081A847E}"/>
    <cellStyle name="Total 11 5 3" xfId="44718" xr:uid="{C2209845-6B84-4412-A5C0-ED213677F638}"/>
    <cellStyle name="Total 11 5 3 2" xfId="44719" xr:uid="{6A680708-8C2E-48E5-A824-7AC17B40A899}"/>
    <cellStyle name="Total 11 5 4" xfId="44720" xr:uid="{AF59FEB3-0EB4-4972-B0B0-6FAABA25403E}"/>
    <cellStyle name="Total 11 5 4 2" xfId="44721" xr:uid="{A3E4319C-40F4-4687-82E8-F496FBC34EEC}"/>
    <cellStyle name="Total 11 5 5" xfId="44722" xr:uid="{16F17387-EB71-4194-AC34-D340D96D9557}"/>
    <cellStyle name="Total 11 5 6" xfId="44715" xr:uid="{CDCA36A0-67C2-4EED-8E64-787311D8D5F9}"/>
    <cellStyle name="Total 11 6" xfId="14512" xr:uid="{1A140D56-0CEA-43C8-978D-B484012803CD}"/>
    <cellStyle name="Total 11 6 2" xfId="44724" xr:uid="{BEAD05C4-5127-41B4-98D8-9BD4FBC724B6}"/>
    <cellStyle name="Total 11 6 2 2" xfId="44725" xr:uid="{4AB95590-39C8-4D2B-81EC-6B2791EC7417}"/>
    <cellStyle name="Total 11 6 3" xfId="44726" xr:uid="{F7E81056-9107-49EE-887F-1FDA9348B877}"/>
    <cellStyle name="Total 11 6 3 2" xfId="44727" xr:uid="{1D9E1D9A-0985-4FEA-8851-FCCC0FFC6183}"/>
    <cellStyle name="Total 11 6 4" xfId="44728" xr:uid="{52C7D027-4D61-4F20-84D5-BA3FACE4B1B6}"/>
    <cellStyle name="Total 11 6 5" xfId="44723" xr:uid="{241215E9-54BC-432B-B414-6DB5EA4DC03B}"/>
    <cellStyle name="Total 11 7" xfId="16272" xr:uid="{1D226CF2-6C47-41A5-9BA9-C9ECA7FFC2FD}"/>
    <cellStyle name="Total 11 7 2" xfId="44730" xr:uid="{6C787A6B-3730-4504-B085-6D5C0200A5C4}"/>
    <cellStyle name="Total 11 7 3" xfId="44729" xr:uid="{9300C3FB-384E-4509-A4CD-E0306F14437A}"/>
    <cellStyle name="Total 11 8" xfId="15409" xr:uid="{C311F04C-9D74-49E5-A030-0D4F669A298E}"/>
    <cellStyle name="Total 11 8 2" xfId="44732" xr:uid="{66CE2CAC-64B8-4CD7-B84F-59EF4557C4FF}"/>
    <cellStyle name="Total 11 8 3" xfId="44731" xr:uid="{C9C31D41-A979-4B23-85B8-9C987FC0F1CE}"/>
    <cellStyle name="Total 11 9" xfId="12451" xr:uid="{2F477643-B56A-4D45-850F-5DC72D62C36B}"/>
    <cellStyle name="Total 11 9 2" xfId="44734" xr:uid="{918014A2-57BE-451E-974C-C728EB337629}"/>
    <cellStyle name="Total 11 9 3" xfId="44733" xr:uid="{B4A5CCE3-642F-4636-9EBC-29059799F027}"/>
    <cellStyle name="Total 12" xfId="7333" xr:uid="{5565C9C5-5191-4C8B-876A-11ED8118565F}"/>
    <cellStyle name="Total 12 10" xfId="44736" xr:uid="{2BEB7ACD-8556-4D56-ACA7-1D6690143906}"/>
    <cellStyle name="Total 12 11" xfId="44737" xr:uid="{CC4B89F0-85BB-4088-8DFC-45E3014094E2}"/>
    <cellStyle name="Total 12 12" xfId="44735" xr:uid="{52152EDC-078E-464E-94A4-FBD08F3C9A20}"/>
    <cellStyle name="Total 12 2" xfId="14513" xr:uid="{0A50ACB6-091E-4EE0-94E0-9ADD8223EF21}"/>
    <cellStyle name="Total 12 2 2" xfId="44739" xr:uid="{0F2F2B32-7CDE-42EF-BB29-E50AFA5C3B29}"/>
    <cellStyle name="Total 12 2 2 2" xfId="44740" xr:uid="{E5189ED6-26DD-4FA7-BD21-256126384F69}"/>
    <cellStyle name="Total 12 2 3" xfId="44741" xr:uid="{2C9913C7-0BB9-43E5-BB54-1AC54B28EC1C}"/>
    <cellStyle name="Total 12 2 3 2" xfId="44742" xr:uid="{36862529-9FCB-4E9E-87B5-D119ED0D17D6}"/>
    <cellStyle name="Total 12 2 4" xfId="44743" xr:uid="{A8C71050-787E-43FB-9635-AB50C132FCA7}"/>
    <cellStyle name="Total 12 2 5" xfId="44744" xr:uid="{34818F07-8259-449F-9FF6-028764A90C92}"/>
    <cellStyle name="Total 12 2 6" xfId="44738" xr:uid="{0B2D832E-3FB5-4503-A1BE-F1C7426D9518}"/>
    <cellStyle name="Total 12 3" xfId="14514" xr:uid="{03B969CB-3EF6-4C3D-BFA8-CF10780BAD45}"/>
    <cellStyle name="Total 12 3 2" xfId="44746" xr:uid="{0D36539F-B3AC-475F-BD86-16DBC19773F4}"/>
    <cellStyle name="Total 12 3 2 2" xfId="44747" xr:uid="{6965A714-9689-472C-8C10-2008523817F9}"/>
    <cellStyle name="Total 12 3 3" xfId="44748" xr:uid="{C826A2A3-9611-438D-91DC-00C650040B96}"/>
    <cellStyle name="Total 12 3 3 2" xfId="44749" xr:uid="{CEBAD1F0-3C04-4063-9F9A-1896D70C4B38}"/>
    <cellStyle name="Total 12 3 4" xfId="44750" xr:uid="{42F61852-ACF2-4D71-B93B-D969CEB00EA0}"/>
    <cellStyle name="Total 12 3 5" xfId="44745" xr:uid="{6EA4F549-C7F5-4545-800C-12EF444CC5E4}"/>
    <cellStyle name="Total 12 4" xfId="14515" xr:uid="{50FCA4E4-335A-45A1-A5D7-3A6D1500E59C}"/>
    <cellStyle name="Total 12 4 2" xfId="44752" xr:uid="{67152AEA-8315-44C5-91A7-E724D99D27A7}"/>
    <cellStyle name="Total 12 4 2 2" xfId="44753" xr:uid="{16CCC392-F77D-4759-9FA1-2185B3AA0B6A}"/>
    <cellStyle name="Total 12 4 3" xfId="44754" xr:uid="{A424EFC8-CDB2-44B8-B913-C55DCDAC3A89}"/>
    <cellStyle name="Total 12 4 3 2" xfId="44755" xr:uid="{29021974-3991-4F6B-A182-B0476452E3B3}"/>
    <cellStyle name="Total 12 4 4" xfId="44756" xr:uid="{354BC195-433C-4B72-A4B0-15C6BE336A1C}"/>
    <cellStyle name="Total 12 4 5" xfId="44751" xr:uid="{B9285F9E-F845-4729-A4E6-5D094B7FBDE2}"/>
    <cellStyle name="Total 12 5" xfId="14516" xr:uid="{683099C2-A9CF-4A99-9EC3-7303ED03A6D3}"/>
    <cellStyle name="Total 12 5 2" xfId="44758" xr:uid="{92A0260A-F39D-4DAF-82E9-C9A7692E48F8}"/>
    <cellStyle name="Total 12 5 2 2" xfId="44759" xr:uid="{DC488194-6244-4565-A8F6-9B69B14BAFB3}"/>
    <cellStyle name="Total 12 5 3" xfId="44760" xr:uid="{98932CC3-29BD-43C6-ADDA-81356803CA25}"/>
    <cellStyle name="Total 12 5 3 2" xfId="44761" xr:uid="{8060E582-4AB1-48D9-A69B-2AD8EE899C25}"/>
    <cellStyle name="Total 12 5 4" xfId="44762" xr:uid="{38AEE31F-CCB3-4D6B-A3CD-3BA6EFA3B7D7}"/>
    <cellStyle name="Total 12 5 4 2" xfId="44763" xr:uid="{41733836-0692-4EA4-83AE-B392F1EF2AD5}"/>
    <cellStyle name="Total 12 5 5" xfId="44764" xr:uid="{3D52B129-076C-48CD-AF8E-6F5B89875274}"/>
    <cellStyle name="Total 12 5 6" xfId="44757" xr:uid="{63CFE8E9-2C25-425F-99C2-8EAFAD3053E7}"/>
    <cellStyle name="Total 12 6" xfId="14517" xr:uid="{226E1DB2-FCA0-4AA6-B760-AF5078995869}"/>
    <cellStyle name="Total 12 6 2" xfId="44766" xr:uid="{A13F0A73-DE9B-415B-BBBB-15016F7F3046}"/>
    <cellStyle name="Total 12 6 2 2" xfId="44767" xr:uid="{E85E03E4-0FC7-46A8-B4D2-2B7BF6D23662}"/>
    <cellStyle name="Total 12 6 3" xfId="44768" xr:uid="{87712547-6577-4A94-816E-C26A4A76CA80}"/>
    <cellStyle name="Total 12 6 3 2" xfId="44769" xr:uid="{E92CD82F-228B-448E-9A2E-A8570D7C0755}"/>
    <cellStyle name="Total 12 6 4" xfId="44770" xr:uid="{2EAE0697-1506-4873-A056-C5F138ACD4E4}"/>
    <cellStyle name="Total 12 6 5" xfId="44765" xr:uid="{B2E45DD2-ECE3-47EE-B2F4-4B704E229EC1}"/>
    <cellStyle name="Total 12 7" xfId="16273" xr:uid="{8CAFCC9B-50A3-4A36-9973-73C3BFDA7440}"/>
    <cellStyle name="Total 12 7 2" xfId="44772" xr:uid="{9F2321F9-E206-4C4C-A9C4-D7189F166BF5}"/>
    <cellStyle name="Total 12 7 3" xfId="44771" xr:uid="{725016CE-7ADE-4043-866B-7BD1EE19B8C9}"/>
    <cellStyle name="Total 12 8" xfId="19544" xr:uid="{6E2947C0-09EC-4FBC-BBF4-CF45DA8903B8}"/>
    <cellStyle name="Total 12 8 2" xfId="44774" xr:uid="{B126E306-865A-4CA0-984F-CA1C44534472}"/>
    <cellStyle name="Total 12 8 3" xfId="44773" xr:uid="{333E70DD-8E9B-472D-ABA0-D3FBD236E682}"/>
    <cellStyle name="Total 12 9" xfId="12452" xr:uid="{EFFF7AF6-1801-4A77-B4BE-831864F70B4F}"/>
    <cellStyle name="Total 12 9 2" xfId="44776" xr:uid="{231333A3-D8E0-42AD-B2C3-15FCCEC2B5A0}"/>
    <cellStyle name="Total 12 9 3" xfId="44775" xr:uid="{B48E112E-F732-4A5C-8BC6-20D9270A1703}"/>
    <cellStyle name="Total 13" xfId="7334" xr:uid="{E53AB7C6-3BFC-4EE3-B050-2AC6307EDFFD}"/>
    <cellStyle name="Total 13 10" xfId="44778" xr:uid="{4EDDE57A-46EE-4826-8839-E660B58E325B}"/>
    <cellStyle name="Total 13 11" xfId="44779" xr:uid="{9F34F090-B7A6-4783-891E-25978AEF08E9}"/>
    <cellStyle name="Total 13 12" xfId="44777" xr:uid="{2B83FE9B-C9A6-421A-B961-BF86FB7C6787}"/>
    <cellStyle name="Total 13 2" xfId="14518" xr:uid="{D0FDEB9D-1DA9-4E1E-897B-DCCCA6B0FC8A}"/>
    <cellStyle name="Total 13 2 2" xfId="44781" xr:uid="{07FBDA08-6603-4E9E-8E94-BB5C6DDE6683}"/>
    <cellStyle name="Total 13 2 2 2" xfId="44782" xr:uid="{35FA4E8B-FA01-4B4D-9307-996D148D7206}"/>
    <cellStyle name="Total 13 2 3" xfId="44783" xr:uid="{24D4E5C9-8B35-484D-A880-39D596D46858}"/>
    <cellStyle name="Total 13 2 3 2" xfId="44784" xr:uid="{C5363C23-AE22-48AC-B826-290B2A92BACC}"/>
    <cellStyle name="Total 13 2 4" xfId="44785" xr:uid="{BC713C6F-993A-4029-B069-9554433C27BA}"/>
    <cellStyle name="Total 13 2 5" xfId="44786" xr:uid="{2BE66BB4-DBD9-43CA-93A8-F3A42DB55268}"/>
    <cellStyle name="Total 13 2 6" xfId="44780" xr:uid="{5485EB1C-924E-44C9-9634-2AECAA705E84}"/>
    <cellStyle name="Total 13 3" xfId="14519" xr:uid="{E6CCBB20-402D-47D1-A134-52B31835C170}"/>
    <cellStyle name="Total 13 3 2" xfId="44788" xr:uid="{D244D8B5-75DF-4B49-BE53-DD40A190C28F}"/>
    <cellStyle name="Total 13 3 2 2" xfId="44789" xr:uid="{832135CD-E1BB-4651-B148-E81191338193}"/>
    <cellStyle name="Total 13 3 3" xfId="44790" xr:uid="{97B49BEA-A210-425A-96CF-D4DAF630263A}"/>
    <cellStyle name="Total 13 3 3 2" xfId="44791" xr:uid="{2F874086-A37E-4432-8CE3-59B7C56381BB}"/>
    <cellStyle name="Total 13 3 4" xfId="44792" xr:uid="{D1B26BC1-007B-4A90-8DCA-8D5D1F50600E}"/>
    <cellStyle name="Total 13 3 5" xfId="44787" xr:uid="{B864AFDC-08A3-4928-B49E-67A0AFA21951}"/>
    <cellStyle name="Total 13 4" xfId="14520" xr:uid="{332C66CB-E350-4738-90A2-CF356DE54E4E}"/>
    <cellStyle name="Total 13 4 2" xfId="44794" xr:uid="{34F73256-42DB-4849-82FE-89F2C9B3A8B2}"/>
    <cellStyle name="Total 13 4 2 2" xfId="44795" xr:uid="{77FD89BE-D699-40C3-B359-799E445CA723}"/>
    <cellStyle name="Total 13 4 3" xfId="44796" xr:uid="{EA0EABAC-F7F5-43D9-80DF-D328EF50FDB1}"/>
    <cellStyle name="Total 13 4 3 2" xfId="44797" xr:uid="{AE670288-CE5A-4D91-BBD2-9698D0AA1F75}"/>
    <cellStyle name="Total 13 4 4" xfId="44798" xr:uid="{A206A571-D09E-4378-B6E2-2B7037939BD1}"/>
    <cellStyle name="Total 13 4 5" xfId="44793" xr:uid="{CF170EA8-C384-4AE2-9130-490B40B6574B}"/>
    <cellStyle name="Total 13 5" xfId="14521" xr:uid="{1F0FD8B8-8655-44F8-BDB2-3B5A5FB8CDCD}"/>
    <cellStyle name="Total 13 5 2" xfId="44800" xr:uid="{7818114A-C94D-43DC-8583-D3A6BEA539A6}"/>
    <cellStyle name="Total 13 5 2 2" xfId="44801" xr:uid="{8AFDBBF6-061B-4E43-B58F-ED841E09A022}"/>
    <cellStyle name="Total 13 5 3" xfId="44802" xr:uid="{335315E5-EF30-4883-8856-42E6030A14B3}"/>
    <cellStyle name="Total 13 5 3 2" xfId="44803" xr:uid="{6B75B100-D6E8-4751-9E37-D456E1587BA7}"/>
    <cellStyle name="Total 13 5 4" xfId="44804" xr:uid="{BDA8BCDD-CFDA-4367-9FFE-C389A0615057}"/>
    <cellStyle name="Total 13 5 4 2" xfId="44805" xr:uid="{778804B6-F587-4518-89FF-FEAE7D2C74E0}"/>
    <cellStyle name="Total 13 5 5" xfId="44806" xr:uid="{BB94233C-4516-422C-8DEB-D23EC7334F57}"/>
    <cellStyle name="Total 13 5 6" xfId="44799" xr:uid="{731E97B2-0C43-498C-AFAB-438087BCF70D}"/>
    <cellStyle name="Total 13 6" xfId="14522" xr:uid="{0010F123-13E7-42EA-95B3-9D58ACCAC534}"/>
    <cellStyle name="Total 13 6 2" xfId="44808" xr:uid="{69524EDA-B8DC-4232-ABFD-2D1DA0B9E05C}"/>
    <cellStyle name="Total 13 6 2 2" xfId="44809" xr:uid="{48470E1D-A801-4966-B251-6B96216A91FB}"/>
    <cellStyle name="Total 13 6 3" xfId="44810" xr:uid="{EC30B517-6E8A-40BE-ACEC-8DAE243BA2DD}"/>
    <cellStyle name="Total 13 6 3 2" xfId="44811" xr:uid="{22F58ACC-8462-4166-9EB4-2BEEC5148969}"/>
    <cellStyle name="Total 13 6 4" xfId="44812" xr:uid="{CF3CAD63-F1C4-4AC1-B2C5-F14EFC3096D5}"/>
    <cellStyle name="Total 13 6 5" xfId="44807" xr:uid="{62A6CD0E-A335-4D79-A0CB-923C2FDA0C45}"/>
    <cellStyle name="Total 13 7" xfId="16274" xr:uid="{526AAA1E-5FFF-43BF-8041-54AA87463772}"/>
    <cellStyle name="Total 13 7 2" xfId="44814" xr:uid="{A409C720-E65E-4240-BA18-20AA01851E53}"/>
    <cellStyle name="Total 13 7 3" xfId="44813" xr:uid="{AF051627-9ABB-45BC-85C6-7E84C7894669}"/>
    <cellStyle name="Total 13 8" xfId="15494" xr:uid="{9A4645CF-CD44-4A7A-B23C-0554442E8033}"/>
    <cellStyle name="Total 13 8 2" xfId="44816" xr:uid="{50473D94-B196-4849-8348-875E9FA37872}"/>
    <cellStyle name="Total 13 8 3" xfId="44815" xr:uid="{181BAEA3-4798-4976-9717-B91E4509F535}"/>
    <cellStyle name="Total 13 9" xfId="12453" xr:uid="{C84E63FA-C6D6-4ECD-A3CF-837F8FF4A328}"/>
    <cellStyle name="Total 13 9 2" xfId="44818" xr:uid="{E08DABD5-E2EF-4308-9AD2-29C0F83B6DF3}"/>
    <cellStyle name="Total 13 9 3" xfId="44817" xr:uid="{8B76AD1A-B2DC-4FB9-AFDB-AF2AAAE00ECF}"/>
    <cellStyle name="Total 14" xfId="7335" xr:uid="{9B177674-8238-4067-AFCA-74DE639B93F4}"/>
    <cellStyle name="Total 14 10" xfId="44820" xr:uid="{8F9B8D4E-5F03-44E3-8F6A-8D812E7D8A63}"/>
    <cellStyle name="Total 14 11" xfId="44821" xr:uid="{107E105E-917A-48AC-8F6C-6486CFF5411F}"/>
    <cellStyle name="Total 14 12" xfId="44819" xr:uid="{FBB9CF9C-3754-4F38-99C5-58B596507E6F}"/>
    <cellStyle name="Total 14 2" xfId="14523" xr:uid="{42BD24AF-F41E-4F8A-B205-AF89429DB093}"/>
    <cellStyle name="Total 14 2 2" xfId="44823" xr:uid="{4ED84EA7-804F-48FF-BB43-F9282D8488BD}"/>
    <cellStyle name="Total 14 2 2 2" xfId="44824" xr:uid="{87C797B8-5D2A-40C4-8E90-72E930A9A6F7}"/>
    <cellStyle name="Total 14 2 3" xfId="44825" xr:uid="{CC6DBC36-A165-40E4-A8ED-44958484DBD3}"/>
    <cellStyle name="Total 14 2 3 2" xfId="44826" xr:uid="{15E62FFC-2CEE-4EC6-BC93-A4E21DCE7029}"/>
    <cellStyle name="Total 14 2 4" xfId="44827" xr:uid="{B7A84A51-F38F-487B-90AA-0FA2B5FA6A13}"/>
    <cellStyle name="Total 14 2 5" xfId="44828" xr:uid="{E763FC45-EAD4-4C04-9D8D-5DAA86F79B8F}"/>
    <cellStyle name="Total 14 2 6" xfId="44822" xr:uid="{C8B34B8E-A5FC-49D0-8AD3-2A6D2CE0191F}"/>
    <cellStyle name="Total 14 3" xfId="14524" xr:uid="{94B0F2F3-A2EA-4F0F-9FFB-84AFAC75EF01}"/>
    <cellStyle name="Total 14 3 2" xfId="44830" xr:uid="{3D8410CE-4E49-4DD5-AEB5-460DF993C1BE}"/>
    <cellStyle name="Total 14 3 2 2" xfId="44831" xr:uid="{1D6AD2A9-4514-427F-99B5-B441A405B53E}"/>
    <cellStyle name="Total 14 3 3" xfId="44832" xr:uid="{641E1747-756A-40D0-AF47-5369D3F649CB}"/>
    <cellStyle name="Total 14 3 3 2" xfId="44833" xr:uid="{7B8F63BC-3781-4176-8898-0CE63322F40A}"/>
    <cellStyle name="Total 14 3 4" xfId="44834" xr:uid="{18FE1A2B-C152-4170-8001-DAE02E4E2AC0}"/>
    <cellStyle name="Total 14 3 5" xfId="44829" xr:uid="{6F202695-F477-4983-A4FF-C2547793A740}"/>
    <cellStyle name="Total 14 4" xfId="14525" xr:uid="{9EF58FA1-C7C5-4FE7-8551-AD21318F194F}"/>
    <cellStyle name="Total 14 4 2" xfId="44836" xr:uid="{AFDBD678-AA8A-477A-BA1D-44F8E9CE3353}"/>
    <cellStyle name="Total 14 4 2 2" xfId="44837" xr:uid="{1E2B5872-6384-4B53-B363-F1F30CF2963B}"/>
    <cellStyle name="Total 14 4 3" xfId="44838" xr:uid="{9D5D2500-6570-46D0-88C9-DAC7492885D9}"/>
    <cellStyle name="Total 14 4 3 2" xfId="44839" xr:uid="{9CE253BB-5A93-4D34-A712-F7812D958FBA}"/>
    <cellStyle name="Total 14 4 4" xfId="44840" xr:uid="{3A138ECF-C904-4A90-A524-A7ADDD0568EA}"/>
    <cellStyle name="Total 14 4 5" xfId="44835" xr:uid="{38BA42DD-1F37-407C-B6A9-1D60720E3913}"/>
    <cellStyle name="Total 14 5" xfId="14526" xr:uid="{E3811CAB-F6C6-4E3A-84F1-40E6A6E4E31F}"/>
    <cellStyle name="Total 14 5 2" xfId="44842" xr:uid="{26FAC23C-8CD3-462D-98B2-31CE26E9B6F6}"/>
    <cellStyle name="Total 14 5 2 2" xfId="44843" xr:uid="{82808B00-C6C4-4218-B9A6-C7540AEF1D35}"/>
    <cellStyle name="Total 14 5 3" xfId="44844" xr:uid="{8A1956EA-0404-4A9A-9E9E-5BD5A6DFA233}"/>
    <cellStyle name="Total 14 5 3 2" xfId="44845" xr:uid="{4981A38A-88D3-4D0E-BA3A-17AEFAA25D97}"/>
    <cellStyle name="Total 14 5 4" xfId="44846" xr:uid="{34F4AE2C-917A-4333-91C0-D5C145DDBC97}"/>
    <cellStyle name="Total 14 5 4 2" xfId="44847" xr:uid="{BD3E3862-BA53-4F49-ACFB-9BB8D308EC57}"/>
    <cellStyle name="Total 14 5 5" xfId="44848" xr:uid="{DDC1ECA9-9FB9-4068-BC98-7DDEC120BF35}"/>
    <cellStyle name="Total 14 5 6" xfId="44841" xr:uid="{B4B89179-4F47-47E9-81A0-124CD7A6E92F}"/>
    <cellStyle name="Total 14 6" xfId="14527" xr:uid="{CBC900E0-DCCB-4815-8D34-9C866A2A0BAC}"/>
    <cellStyle name="Total 14 6 2" xfId="44850" xr:uid="{76355226-B646-4610-AB95-A2F55C5B87B4}"/>
    <cellStyle name="Total 14 6 2 2" xfId="44851" xr:uid="{C184CDB7-793D-4C36-8773-33A3772F4773}"/>
    <cellStyle name="Total 14 6 3" xfId="44852" xr:uid="{65F5D19A-98BB-4068-8B8B-2B4F70FEF33C}"/>
    <cellStyle name="Total 14 6 3 2" xfId="44853" xr:uid="{D85C02A2-0259-4E2E-A95E-5BD8EC09AC3D}"/>
    <cellStyle name="Total 14 6 4" xfId="44854" xr:uid="{C1B27A8F-EC58-49B4-8B7A-8CB054DD3E7D}"/>
    <cellStyle name="Total 14 6 5" xfId="44849" xr:uid="{0C776606-E4DA-4118-BF18-DA72BA6D4B31}"/>
    <cellStyle name="Total 14 7" xfId="16275" xr:uid="{86D9E0AC-F3D2-48A6-B30E-88663D1A2B72}"/>
    <cellStyle name="Total 14 7 2" xfId="44856" xr:uid="{BAE12407-6F63-425C-8870-3A2BA357E53F}"/>
    <cellStyle name="Total 14 7 3" xfId="44855" xr:uid="{9B553A2E-3530-4823-AA55-291A19CB35BA}"/>
    <cellStyle name="Total 14 8" xfId="16684" xr:uid="{BC95B099-05CC-4638-9083-C59C61647EE4}"/>
    <cellStyle name="Total 14 8 2" xfId="44858" xr:uid="{72689117-CB2D-465C-89BA-582E1E3F37A1}"/>
    <cellStyle name="Total 14 8 3" xfId="44857" xr:uid="{0DA8A514-2592-4648-90C3-1BA242AE354C}"/>
    <cellStyle name="Total 14 9" xfId="12454" xr:uid="{76641473-C23D-4A4F-B183-74BE357DC7AD}"/>
    <cellStyle name="Total 14 9 2" xfId="44860" xr:uid="{1EE3ABCA-0E84-4690-AEDA-50F18B7339C4}"/>
    <cellStyle name="Total 14 9 3" xfId="44859" xr:uid="{777A8FE6-474F-4C28-A9C6-A0990932CA03}"/>
    <cellStyle name="Total 15" xfId="7336" xr:uid="{EA758359-EB52-4F22-9FF2-E0D361C2F8C4}"/>
    <cellStyle name="Total 15 10" xfId="44862" xr:uid="{335F554C-AC47-41EC-A35B-134101E62EB1}"/>
    <cellStyle name="Total 15 11" xfId="44863" xr:uid="{F37421F5-55F9-43E0-B9BE-05FBB23C49C4}"/>
    <cellStyle name="Total 15 12" xfId="44861" xr:uid="{196D01A1-38D6-4E2B-B735-59A0C9D9F4A6}"/>
    <cellStyle name="Total 15 2" xfId="14528" xr:uid="{6D0FD0C4-BBC6-46AE-A862-C017710BFCC2}"/>
    <cellStyle name="Total 15 2 2" xfId="44865" xr:uid="{A3EF36A3-65E2-4010-AF62-D10613038EA0}"/>
    <cellStyle name="Total 15 2 2 2" xfId="44866" xr:uid="{9C60068B-DF7B-4EF2-8677-5F222AC05693}"/>
    <cellStyle name="Total 15 2 3" xfId="44867" xr:uid="{708872F0-BEBF-4432-969B-3732FEE6DCD9}"/>
    <cellStyle name="Total 15 2 3 2" xfId="44868" xr:uid="{E50A8499-7F8E-4837-86EB-D7025225534D}"/>
    <cellStyle name="Total 15 2 4" xfId="44869" xr:uid="{AA6AC9BB-917C-4239-A7A4-75DF1C4CC3DC}"/>
    <cellStyle name="Total 15 2 5" xfId="44870" xr:uid="{994FDEAA-F9BE-438E-8C0C-7AF13439CC68}"/>
    <cellStyle name="Total 15 2 6" xfId="44864" xr:uid="{64ADB3AB-7300-4640-BC30-E87BFD19BD30}"/>
    <cellStyle name="Total 15 3" xfId="14529" xr:uid="{F6ED3B4A-08F4-4702-8DEC-1F0F52DCDEFF}"/>
    <cellStyle name="Total 15 3 2" xfId="44872" xr:uid="{FB84DD60-61DA-43BF-A8EC-C02FD615B31E}"/>
    <cellStyle name="Total 15 3 2 2" xfId="44873" xr:uid="{44F32B32-D1AB-4494-867C-B8C3701477FF}"/>
    <cellStyle name="Total 15 3 3" xfId="44874" xr:uid="{9B14806F-6C48-4592-A8A1-7E2A3EC3AF30}"/>
    <cellStyle name="Total 15 3 3 2" xfId="44875" xr:uid="{F519DB97-3751-4A87-AD25-535D88A3356E}"/>
    <cellStyle name="Total 15 3 4" xfId="44876" xr:uid="{E0960E77-726F-492B-BD03-F404ACEB7665}"/>
    <cellStyle name="Total 15 3 5" xfId="44871" xr:uid="{391D6D23-AD61-4F02-9B82-AF6955BFA3D6}"/>
    <cellStyle name="Total 15 4" xfId="14530" xr:uid="{8563B79C-AEDF-4E20-99BA-E846B7CE42D3}"/>
    <cellStyle name="Total 15 4 2" xfId="44878" xr:uid="{568A985F-0856-422C-A63E-F4FFD7BB8A87}"/>
    <cellStyle name="Total 15 4 2 2" xfId="44879" xr:uid="{28BCDC77-C6DB-4D41-B5E3-EEEA3D4D8AEF}"/>
    <cellStyle name="Total 15 4 3" xfId="44880" xr:uid="{79FDEFD4-4C87-439D-B88A-42BC2F16EA83}"/>
    <cellStyle name="Total 15 4 3 2" xfId="44881" xr:uid="{17FEF4B0-7E47-4B04-B4EA-E289FD645F99}"/>
    <cellStyle name="Total 15 4 4" xfId="44882" xr:uid="{BE9B3A2F-8D63-4461-8F00-DFFF632881DD}"/>
    <cellStyle name="Total 15 4 5" xfId="44877" xr:uid="{D7690438-8B63-49A9-8977-4D3E92527A2E}"/>
    <cellStyle name="Total 15 5" xfId="14531" xr:uid="{E6A36AC5-FF39-4722-A2B0-889C99B9EC08}"/>
    <cellStyle name="Total 15 5 2" xfId="44884" xr:uid="{5CF76617-3D33-474A-89BA-1E2BC636A107}"/>
    <cellStyle name="Total 15 5 2 2" xfId="44885" xr:uid="{E8327F5C-4F0D-47F6-A0E7-5BE9F7845C12}"/>
    <cellStyle name="Total 15 5 3" xfId="44886" xr:uid="{AA2ADB51-8244-4571-BDBD-AEFAEA1AC548}"/>
    <cellStyle name="Total 15 5 3 2" xfId="44887" xr:uid="{0C538DC6-8444-4F9C-94A3-5C0A0D0874CB}"/>
    <cellStyle name="Total 15 5 4" xfId="44888" xr:uid="{9409FB0A-2B5F-489F-86C0-FB9061BE52C9}"/>
    <cellStyle name="Total 15 5 4 2" xfId="44889" xr:uid="{5387176A-CF3F-4359-A793-E41D5A7AB289}"/>
    <cellStyle name="Total 15 5 5" xfId="44890" xr:uid="{DCA5A336-1881-454F-A279-0679970D9253}"/>
    <cellStyle name="Total 15 5 6" xfId="44883" xr:uid="{0F0FE96F-A1E3-48E4-8E97-A0A26448B82F}"/>
    <cellStyle name="Total 15 6" xfId="14532" xr:uid="{3E78B3E8-0AB5-4374-8BB6-CFD2D4B9C623}"/>
    <cellStyle name="Total 15 6 2" xfId="44892" xr:uid="{D9ADEE3A-8C18-4172-8A4C-16E24EC17C5C}"/>
    <cellStyle name="Total 15 6 2 2" xfId="44893" xr:uid="{D438FFEE-A068-4851-88CE-6A5DE5F52949}"/>
    <cellStyle name="Total 15 6 3" xfId="44894" xr:uid="{2D8A2649-0E27-43B7-B609-2653A1F67647}"/>
    <cellStyle name="Total 15 6 3 2" xfId="44895" xr:uid="{0F667DEF-49D5-4FE4-9ADC-41E9939A67D2}"/>
    <cellStyle name="Total 15 6 4" xfId="44896" xr:uid="{14697F01-537B-4301-A60F-75077FBBD4FD}"/>
    <cellStyle name="Total 15 6 5" xfId="44891" xr:uid="{2D80B4F3-52E8-44D3-A19F-83CAC15502FF}"/>
    <cellStyle name="Total 15 7" xfId="16276" xr:uid="{70422954-77F5-49CB-841D-A0168C07C221}"/>
    <cellStyle name="Total 15 7 2" xfId="44898" xr:uid="{0E16FCA6-F8CF-41A1-BEBA-23DBC77356FF}"/>
    <cellStyle name="Total 15 7 3" xfId="44897" xr:uid="{69C01043-3CD0-41BE-A8A2-4044617B55FF}"/>
    <cellStyle name="Total 15 8" xfId="19383" xr:uid="{09A399A4-8B10-455C-931C-F58BA79544EF}"/>
    <cellStyle name="Total 15 8 2" xfId="44900" xr:uid="{E908A459-1AB3-4004-8A58-6359C6466880}"/>
    <cellStyle name="Total 15 8 3" xfId="44899" xr:uid="{E235FCCB-74BD-4890-916E-B829FE6F6BE4}"/>
    <cellStyle name="Total 15 9" xfId="12455" xr:uid="{99EB7B65-6A96-4019-9648-A8C786CFBA71}"/>
    <cellStyle name="Total 15 9 2" xfId="44902" xr:uid="{EE07BED3-0CEF-4F66-A081-9D10FF9DAAC4}"/>
    <cellStyle name="Total 15 9 3" xfId="44901" xr:uid="{EA48CEE0-C965-4DF7-8BCD-1BF889D2D26C}"/>
    <cellStyle name="Total 16" xfId="7337" xr:uid="{23A1CC76-B7B9-46D3-820B-A66404EA4DA9}"/>
    <cellStyle name="Total 16 10" xfId="44904" xr:uid="{6CC5732B-1FF9-47AB-A0A3-A5ADAE83FA83}"/>
    <cellStyle name="Total 16 11" xfId="44905" xr:uid="{3914EE4E-6025-4F9C-B424-CF7B75661993}"/>
    <cellStyle name="Total 16 12" xfId="44903" xr:uid="{A7FFBD0D-2D17-486E-9485-9D6C0F838909}"/>
    <cellStyle name="Total 16 2" xfId="14533" xr:uid="{EED59860-E0E1-4EF4-B53E-9AD992BF6CDF}"/>
    <cellStyle name="Total 16 2 2" xfId="44907" xr:uid="{F2A780A7-7166-49C4-9D5C-69D4549567AE}"/>
    <cellStyle name="Total 16 2 2 2" xfId="44908" xr:uid="{6776DF32-24EB-44CF-A89A-1A61A5113AE8}"/>
    <cellStyle name="Total 16 2 3" xfId="44909" xr:uid="{2DBD0EAB-05E2-4F3A-8374-8543BB768945}"/>
    <cellStyle name="Total 16 2 3 2" xfId="44910" xr:uid="{922406C9-E5F3-4CD6-8C12-79F90DB58678}"/>
    <cellStyle name="Total 16 2 4" xfId="44911" xr:uid="{DB9D3E2B-9490-49A6-A774-4D1B9BA2F15D}"/>
    <cellStyle name="Total 16 2 5" xfId="44912" xr:uid="{07120238-B38A-41E0-9468-D457E48AA989}"/>
    <cellStyle name="Total 16 2 6" xfId="44906" xr:uid="{3E45F2FE-5FDC-439C-9EAB-571B9F6E87D9}"/>
    <cellStyle name="Total 16 3" xfId="14534" xr:uid="{C2E09B04-297B-4EAD-B254-EC2EC42EC3D7}"/>
    <cellStyle name="Total 16 3 2" xfId="44914" xr:uid="{F98505E6-A600-4FE9-A388-450E98053AFC}"/>
    <cellStyle name="Total 16 3 2 2" xfId="44915" xr:uid="{CD14FCD3-35CF-4B4E-A94C-A11855FAE076}"/>
    <cellStyle name="Total 16 3 3" xfId="44916" xr:uid="{B086E7A3-A43B-4571-A155-0C3C16280F4B}"/>
    <cellStyle name="Total 16 3 3 2" xfId="44917" xr:uid="{AB7E42F7-FF20-4BC8-AC84-5471AFD68696}"/>
    <cellStyle name="Total 16 3 4" xfId="44918" xr:uid="{A0D009B7-E48E-4F1B-A177-857AD6C22525}"/>
    <cellStyle name="Total 16 3 5" xfId="44913" xr:uid="{52773180-9E80-4887-B3B7-9AE5A8A8C705}"/>
    <cellStyle name="Total 16 4" xfId="14535" xr:uid="{2A26581A-665E-432C-8AAF-2DA7A97D0506}"/>
    <cellStyle name="Total 16 4 2" xfId="44920" xr:uid="{3C60E00B-9218-4CBB-972D-0212D36368AE}"/>
    <cellStyle name="Total 16 4 2 2" xfId="44921" xr:uid="{7A051211-2999-4716-B07B-89323643C549}"/>
    <cellStyle name="Total 16 4 3" xfId="44922" xr:uid="{EDD374D5-156D-4CAC-82AB-FC1E01B1E22A}"/>
    <cellStyle name="Total 16 4 3 2" xfId="44923" xr:uid="{CCECFA55-F851-474F-B587-4CAC5631F9D1}"/>
    <cellStyle name="Total 16 4 4" xfId="44924" xr:uid="{0E2B473C-9C69-4FB0-8A88-EF357E21F84B}"/>
    <cellStyle name="Total 16 4 5" xfId="44919" xr:uid="{9475FBDA-6D7E-4BE0-A909-070EF171379C}"/>
    <cellStyle name="Total 16 5" xfId="14536" xr:uid="{3037E8FA-36B6-4597-9345-8B4FD6E2ECAC}"/>
    <cellStyle name="Total 16 5 2" xfId="44926" xr:uid="{4D99595C-73A9-43DC-97D1-AA6797D455CF}"/>
    <cellStyle name="Total 16 5 2 2" xfId="44927" xr:uid="{2E8BE708-C798-4371-958F-877550C4F662}"/>
    <cellStyle name="Total 16 5 3" xfId="44928" xr:uid="{8F8E6157-4D7E-4478-990C-F81B5EB853FD}"/>
    <cellStyle name="Total 16 5 3 2" xfId="44929" xr:uid="{4B3A87F3-9C07-4923-B304-25B934B88BFA}"/>
    <cellStyle name="Total 16 5 4" xfId="44930" xr:uid="{D73E7C76-E697-4580-B5D8-3E7B7EF1FB14}"/>
    <cellStyle name="Total 16 5 4 2" xfId="44931" xr:uid="{C942AD38-A5F9-4672-A447-A57CE0E8C7DF}"/>
    <cellStyle name="Total 16 5 5" xfId="44932" xr:uid="{88054973-AA10-4288-A0E4-91DBFA40900C}"/>
    <cellStyle name="Total 16 5 6" xfId="44925" xr:uid="{D07735D6-7DB9-4CF1-99F8-09D468C19F43}"/>
    <cellStyle name="Total 16 6" xfId="14537" xr:uid="{6ED7A517-97BB-4B3F-BA72-0DBCBBD53F40}"/>
    <cellStyle name="Total 16 6 2" xfId="44934" xr:uid="{18E2A1A2-06B9-4739-9E07-63D52965ECF6}"/>
    <cellStyle name="Total 16 6 2 2" xfId="44935" xr:uid="{8DC91A8B-86EE-43EE-9A1C-9454A96517B7}"/>
    <cellStyle name="Total 16 6 3" xfId="44936" xr:uid="{5AD1A14E-D432-49BA-B69F-47060077F9C1}"/>
    <cellStyle name="Total 16 6 3 2" xfId="44937" xr:uid="{32B1C01D-A028-4ED7-8A14-24DAF742EBCE}"/>
    <cellStyle name="Total 16 6 4" xfId="44938" xr:uid="{0CEAF9EA-FBCD-4016-8E1B-C5E7E59941AB}"/>
    <cellStyle name="Total 16 6 5" xfId="44933" xr:uid="{B6D167C7-8F2C-4C54-84B8-45DCB757B667}"/>
    <cellStyle name="Total 16 7" xfId="16277" xr:uid="{6D838D18-D10F-4B9D-8321-3F4069EADD99}"/>
    <cellStyle name="Total 16 7 2" xfId="44940" xr:uid="{A9A829A5-BD9A-4908-B96D-B31E322C6833}"/>
    <cellStyle name="Total 16 7 3" xfId="44939" xr:uid="{457BF9D3-61A4-4093-ABAF-66C153534066}"/>
    <cellStyle name="Total 16 8" xfId="15752" xr:uid="{DC976140-C4BE-429A-B33C-5D604BECF845}"/>
    <cellStyle name="Total 16 8 2" xfId="44942" xr:uid="{840BE5DC-C567-4EA5-A881-0C61B9AB82E5}"/>
    <cellStyle name="Total 16 8 3" xfId="44941" xr:uid="{1194B9F1-E784-47EF-A7CD-7B069A94DF1C}"/>
    <cellStyle name="Total 16 9" xfId="12456" xr:uid="{5B5EE2BD-3517-451A-8807-B7F536AD6A1B}"/>
    <cellStyle name="Total 16 9 2" xfId="44944" xr:uid="{BCDF9A3F-90E4-4804-890B-7DC16C56B7C1}"/>
    <cellStyle name="Total 16 9 3" xfId="44943" xr:uid="{0D1A2662-D3B0-4B7C-AFCC-DA0A16C90332}"/>
    <cellStyle name="Total 17" xfId="7338" xr:uid="{75ECF061-AD95-41AE-8251-AF15461A7C98}"/>
    <cellStyle name="Total 17 10" xfId="44946" xr:uid="{3657F75A-E15C-4A5B-8B6F-3965F9B3E9CD}"/>
    <cellStyle name="Total 17 11" xfId="44947" xr:uid="{EF6A036E-5488-4C7B-BD9E-B1E782D9EDF2}"/>
    <cellStyle name="Total 17 12" xfId="44945" xr:uid="{A83362BE-A0C7-4811-8726-343BCF12EDEF}"/>
    <cellStyle name="Total 17 2" xfId="14538" xr:uid="{50EF06FF-29AB-46A7-8199-D91ADA4E3610}"/>
    <cellStyle name="Total 17 2 2" xfId="44949" xr:uid="{6140575F-1A3B-4CF9-9C99-5896DBF6C20F}"/>
    <cellStyle name="Total 17 2 2 2" xfId="44950" xr:uid="{00530F29-9EC0-4E80-9AB1-0FD254EA5BBB}"/>
    <cellStyle name="Total 17 2 3" xfId="44951" xr:uid="{0DF06C66-0A41-4D46-82C0-ABC03F0F3A19}"/>
    <cellStyle name="Total 17 2 3 2" xfId="44952" xr:uid="{B62C6B1C-92F4-43BF-8400-E0824D89A82A}"/>
    <cellStyle name="Total 17 2 4" xfId="44953" xr:uid="{8F6ECFFD-8822-4D01-8581-4BE6548646A7}"/>
    <cellStyle name="Total 17 2 5" xfId="44954" xr:uid="{682F1DED-9DED-4126-A2C7-45CEBD1AB45D}"/>
    <cellStyle name="Total 17 2 6" xfId="44948" xr:uid="{B1732CD9-8880-49AB-B883-5FF5EE8F0582}"/>
    <cellStyle name="Total 17 3" xfId="14539" xr:uid="{BEC9EC6F-2566-4A38-A3FF-76C61DD550B4}"/>
    <cellStyle name="Total 17 3 2" xfId="44956" xr:uid="{F6ECEB83-5222-4598-A166-5FEBE9453CB0}"/>
    <cellStyle name="Total 17 3 2 2" xfId="44957" xr:uid="{1AB94101-35EA-4791-96B9-C647DB17D8B4}"/>
    <cellStyle name="Total 17 3 3" xfId="44958" xr:uid="{6A9209D6-97AC-4F87-91DD-1C9DAAD24960}"/>
    <cellStyle name="Total 17 3 3 2" xfId="44959" xr:uid="{1C479031-EAAD-40B1-84A8-41F4856CF832}"/>
    <cellStyle name="Total 17 3 4" xfId="44960" xr:uid="{F94CDEB3-088A-42F9-AA2C-D5565362FB50}"/>
    <cellStyle name="Total 17 3 5" xfId="44955" xr:uid="{C8CF512A-F1DD-4BA1-9060-46D2BFD27B84}"/>
    <cellStyle name="Total 17 4" xfId="14540" xr:uid="{A5E8D279-6A06-4459-954B-92AD1C3269EF}"/>
    <cellStyle name="Total 17 4 2" xfId="44962" xr:uid="{99C2098F-2CC5-4D29-B886-EB80AF5127C3}"/>
    <cellStyle name="Total 17 4 2 2" xfId="44963" xr:uid="{4993C0A9-4A69-4403-99D7-04CCFD39F58A}"/>
    <cellStyle name="Total 17 4 3" xfId="44964" xr:uid="{42789936-8A35-4673-A0AB-8E8E79C9497B}"/>
    <cellStyle name="Total 17 4 3 2" xfId="44965" xr:uid="{6DF1D717-C388-4F4C-81AB-B5C1E3DFB78C}"/>
    <cellStyle name="Total 17 4 4" xfId="44966" xr:uid="{FCCBF146-64DB-4422-BC22-BC9853C51BE7}"/>
    <cellStyle name="Total 17 4 5" xfId="44961" xr:uid="{D0494E79-FCAF-4B87-9F58-94CE05938185}"/>
    <cellStyle name="Total 17 5" xfId="14541" xr:uid="{75BFDEB6-CE36-4B2E-9BB7-E631AF02F021}"/>
    <cellStyle name="Total 17 5 2" xfId="44968" xr:uid="{81C11CA4-0522-4C29-BC69-AEA96B83CCA1}"/>
    <cellStyle name="Total 17 5 2 2" xfId="44969" xr:uid="{718EC294-7B8D-48AE-9164-13441B044E60}"/>
    <cellStyle name="Total 17 5 3" xfId="44970" xr:uid="{E73FA492-4AD1-459C-BB6C-4450079C7781}"/>
    <cellStyle name="Total 17 5 3 2" xfId="44971" xr:uid="{4AB16865-A0FB-4AC6-BB13-2A9E48348F93}"/>
    <cellStyle name="Total 17 5 4" xfId="44972" xr:uid="{6085841E-2035-42D7-A457-8D4603D08789}"/>
    <cellStyle name="Total 17 5 4 2" xfId="44973" xr:uid="{6429A547-5AB9-4A64-A16D-2D8EC20CEE50}"/>
    <cellStyle name="Total 17 5 5" xfId="44974" xr:uid="{0D5B6D45-3D61-4C1A-AC3B-61E6E5E66B93}"/>
    <cellStyle name="Total 17 5 6" xfId="44967" xr:uid="{C961C78B-8FD6-4D07-AC35-910FBAA6CB35}"/>
    <cellStyle name="Total 17 6" xfId="14542" xr:uid="{E5F300E0-F365-4C81-ABE4-7A249ECABBA0}"/>
    <cellStyle name="Total 17 6 2" xfId="44976" xr:uid="{5E693650-A1D2-4FD5-B638-0B83F89215B7}"/>
    <cellStyle name="Total 17 6 2 2" xfId="44977" xr:uid="{5F2B4C5E-6354-4380-9AE3-0C9C64963AE5}"/>
    <cellStyle name="Total 17 6 3" xfId="44978" xr:uid="{C877A71E-0645-4A99-BBAC-98583EB995F7}"/>
    <cellStyle name="Total 17 6 3 2" xfId="44979" xr:uid="{DF2CCE80-9F53-4C93-A3B5-014B3B0B2B6C}"/>
    <cellStyle name="Total 17 6 4" xfId="44980" xr:uid="{D5CFC7B9-BA54-4FED-89F3-697CA7107673}"/>
    <cellStyle name="Total 17 6 5" xfId="44975" xr:uid="{A22D233A-6BB3-4451-ACE4-12FB25D37B30}"/>
    <cellStyle name="Total 17 7" xfId="16278" xr:uid="{4CE9550D-3962-49F5-97E6-8903922BC2BA}"/>
    <cellStyle name="Total 17 7 2" xfId="44982" xr:uid="{2A016F3C-C0BC-4600-ADF2-9301E54655CC}"/>
    <cellStyle name="Total 17 7 3" xfId="44981" xr:uid="{B2BC6C6A-12D2-4AB5-B6BD-124B415F6785}"/>
    <cellStyle name="Total 17 8" xfId="19541" xr:uid="{A37B81EA-ADC5-4AE8-90D2-255DA9DCD02E}"/>
    <cellStyle name="Total 17 8 2" xfId="44984" xr:uid="{E6B957B1-76F4-4CFD-A8D4-54F367F37E7E}"/>
    <cellStyle name="Total 17 8 3" xfId="44983" xr:uid="{0E390F07-C7E6-48E0-BB31-E45491EF9DDC}"/>
    <cellStyle name="Total 17 9" xfId="12457" xr:uid="{92A32091-AC7A-4A8F-944B-0F9CB2845842}"/>
    <cellStyle name="Total 17 9 2" xfId="44986" xr:uid="{F9BEFD59-F801-4981-BCB6-4F99271B65FA}"/>
    <cellStyle name="Total 17 9 3" xfId="44985" xr:uid="{F805C968-8CA5-4572-96E8-95F3A8109B35}"/>
    <cellStyle name="Total 18" xfId="7339" xr:uid="{7613A792-0E6E-48AE-9B67-40CB2F323449}"/>
    <cellStyle name="Total 18 10" xfId="44988" xr:uid="{566CF9D0-36B9-4960-8CBB-2CAA94BF60A5}"/>
    <cellStyle name="Total 18 11" xfId="44989" xr:uid="{70565BD4-C1E7-47AE-9635-01336F9A9BC4}"/>
    <cellStyle name="Total 18 12" xfId="44987" xr:uid="{68394C6D-7D45-4A85-B146-FF64472D21BB}"/>
    <cellStyle name="Total 18 2" xfId="14543" xr:uid="{467CE850-8BB6-4A26-9D90-88FEA54DB2F3}"/>
    <cellStyle name="Total 18 2 2" xfId="44991" xr:uid="{C4B01617-0F1C-456D-B673-08B4341A5DC2}"/>
    <cellStyle name="Total 18 2 2 2" xfId="44992" xr:uid="{76831AE8-9F47-4AEA-8DBD-8F29F688E9BD}"/>
    <cellStyle name="Total 18 2 3" xfId="44993" xr:uid="{5FD2D635-3068-4C7A-96CD-DD1E8EF0A00C}"/>
    <cellStyle name="Total 18 2 3 2" xfId="44994" xr:uid="{B8030C2D-F09E-4EF7-AC2F-2415BEA39D63}"/>
    <cellStyle name="Total 18 2 4" xfId="44995" xr:uid="{A20D87E2-857D-44B1-9131-34E57DEC1AF5}"/>
    <cellStyle name="Total 18 2 5" xfId="44996" xr:uid="{C6C3F94D-15C6-4BA0-BF82-D92564B2840A}"/>
    <cellStyle name="Total 18 2 6" xfId="44990" xr:uid="{AC652282-A893-4329-8A1E-A208C0E7CEDB}"/>
    <cellStyle name="Total 18 3" xfId="14544" xr:uid="{2DBC80C2-1CA8-429F-8F6D-BD5879D4C730}"/>
    <cellStyle name="Total 18 3 2" xfId="44998" xr:uid="{3DD739B9-FFAC-45F5-987D-9D5CBF4DE030}"/>
    <cellStyle name="Total 18 3 2 2" xfId="44999" xr:uid="{D630066B-025A-494F-99F8-AE7C1EBB1F4F}"/>
    <cellStyle name="Total 18 3 3" xfId="45000" xr:uid="{29F2ACF0-F521-4D80-9E7B-5137113AE92D}"/>
    <cellStyle name="Total 18 3 3 2" xfId="45001" xr:uid="{B4D1C7DB-897E-459D-B104-A3643A6401A3}"/>
    <cellStyle name="Total 18 3 4" xfId="45002" xr:uid="{C911FC00-9F20-4929-BC37-D71C7032D164}"/>
    <cellStyle name="Total 18 3 5" xfId="44997" xr:uid="{131A84D1-B96E-4652-A921-FACC0B01C643}"/>
    <cellStyle name="Total 18 4" xfId="14545" xr:uid="{3EF3C181-B3F9-4C2C-80E0-F95DCF7153A1}"/>
    <cellStyle name="Total 18 4 2" xfId="45004" xr:uid="{622BBBDB-9ACF-46E8-99BE-4748FD5A5BA9}"/>
    <cellStyle name="Total 18 4 2 2" xfId="45005" xr:uid="{4DD67C22-9F3A-467A-AE3E-C219CF8D3397}"/>
    <cellStyle name="Total 18 4 3" xfId="45006" xr:uid="{DA628D36-6B37-4C45-9CF8-EE9670BA4B6D}"/>
    <cellStyle name="Total 18 4 3 2" xfId="45007" xr:uid="{1C03FA95-E7A5-4425-8AAD-FB60A2AFE0C1}"/>
    <cellStyle name="Total 18 4 4" xfId="45008" xr:uid="{E72AB1F8-40CB-4823-B0E1-EBB129F6C1A9}"/>
    <cellStyle name="Total 18 4 5" xfId="45003" xr:uid="{CF958E07-73C7-470E-9874-E8F48347F9AC}"/>
    <cellStyle name="Total 18 5" xfId="14546" xr:uid="{9BC60240-7E1A-458F-A8A9-B12BFBB01EC2}"/>
    <cellStyle name="Total 18 5 2" xfId="45010" xr:uid="{C8D9FAEE-E426-4E28-A44E-4C16685DC35F}"/>
    <cellStyle name="Total 18 5 2 2" xfId="45011" xr:uid="{2D83BD3C-D51B-48D7-AB63-78CBDBB7F112}"/>
    <cellStyle name="Total 18 5 3" xfId="45012" xr:uid="{4ACEE9DE-B220-4158-8A49-4396075B157A}"/>
    <cellStyle name="Total 18 5 3 2" xfId="45013" xr:uid="{0C4FF74D-DD68-4E1B-8E14-321E23EA7DC6}"/>
    <cellStyle name="Total 18 5 4" xfId="45014" xr:uid="{1BA0E5DA-D89B-4FA2-997E-284BB79EE5E1}"/>
    <cellStyle name="Total 18 5 4 2" xfId="45015" xr:uid="{BDEB0793-0AB6-483A-8427-963000F5D1A6}"/>
    <cellStyle name="Total 18 5 5" xfId="45016" xr:uid="{1B3DB593-3299-43E0-ADD3-6D3B19E8AC31}"/>
    <cellStyle name="Total 18 5 6" xfId="45009" xr:uid="{641CCAD3-A15E-400A-B2B8-13B948CB8C40}"/>
    <cellStyle name="Total 18 6" xfId="14547" xr:uid="{4FA85E46-6C05-4E23-9EC1-3692503CDA9B}"/>
    <cellStyle name="Total 18 6 2" xfId="45018" xr:uid="{AB46C07D-E7B8-4538-8722-478D16123BC4}"/>
    <cellStyle name="Total 18 6 2 2" xfId="45019" xr:uid="{26EBD285-8964-475E-940A-86B5B7162B0C}"/>
    <cellStyle name="Total 18 6 3" xfId="45020" xr:uid="{EC063966-299E-4D9C-A0E1-77B0AEC56DD6}"/>
    <cellStyle name="Total 18 6 3 2" xfId="45021" xr:uid="{02B06F13-26D4-4DEE-BC3A-C64204E57804}"/>
    <cellStyle name="Total 18 6 4" xfId="45022" xr:uid="{08AA74E2-178C-4FCF-BD22-EA4441E2A20D}"/>
    <cellStyle name="Total 18 6 5" xfId="45017" xr:uid="{D8AE0381-B732-4DDF-B21F-D479D99354F1}"/>
    <cellStyle name="Total 18 7" xfId="16279" xr:uid="{4758874D-D821-4609-913D-B1B03F0D622A}"/>
    <cellStyle name="Total 18 7 2" xfId="45024" xr:uid="{971A400B-AAE4-4FAC-B190-3C2186D241D5}"/>
    <cellStyle name="Total 18 7 3" xfId="45023" xr:uid="{8C17147B-9C8A-4AF8-8F17-71E79812F231}"/>
    <cellStyle name="Total 18 8" xfId="17260" xr:uid="{F79AB532-4C79-481B-A664-AD6EF9B3EFA4}"/>
    <cellStyle name="Total 18 8 2" xfId="45026" xr:uid="{A2620F45-40EE-4277-B07F-14579C620798}"/>
    <cellStyle name="Total 18 8 3" xfId="45025" xr:uid="{2C0ACC4D-1003-4D41-B925-EA247F78E4F5}"/>
    <cellStyle name="Total 18 9" xfId="12458" xr:uid="{3E2DBB08-0C63-41C1-8841-751FCAFA11D2}"/>
    <cellStyle name="Total 18 9 2" xfId="45028" xr:uid="{17B79592-EB50-4742-87C3-DCED1236D444}"/>
    <cellStyle name="Total 18 9 3" xfId="45027" xr:uid="{6A8FD1BA-5E39-4925-8765-ABDC4E487018}"/>
    <cellStyle name="Total 19" xfId="7340" xr:uid="{EAD2C8B0-FDDA-42A1-81B0-AE875573217C}"/>
    <cellStyle name="Total 19 10" xfId="45030" xr:uid="{236076EA-5AAD-495B-B5D5-B3463968E82C}"/>
    <cellStyle name="Total 19 11" xfId="45031" xr:uid="{2D3FE124-CC5A-4622-9D81-568BAF7996C2}"/>
    <cellStyle name="Total 19 12" xfId="45029" xr:uid="{89721D4A-1AE9-4D60-BE96-7E399173F16B}"/>
    <cellStyle name="Total 19 2" xfId="14548" xr:uid="{0C0C53B0-AC94-426B-8BFC-998D2287935F}"/>
    <cellStyle name="Total 19 2 2" xfId="45033" xr:uid="{85AC948C-12F7-4583-ADF5-82EDBB888C5E}"/>
    <cellStyle name="Total 19 2 2 2" xfId="45034" xr:uid="{7DA13369-F0E2-408A-8200-5EBDF847C3FF}"/>
    <cellStyle name="Total 19 2 3" xfId="45035" xr:uid="{4E6982FB-F1A8-4D67-A1CE-F082F5BA1A20}"/>
    <cellStyle name="Total 19 2 3 2" xfId="45036" xr:uid="{CF9A4C83-F0E5-48E4-85C6-C528607D259C}"/>
    <cellStyle name="Total 19 2 4" xfId="45037" xr:uid="{E8622F6C-FE02-4B47-A4BD-2D4F1929C4EC}"/>
    <cellStyle name="Total 19 2 5" xfId="45038" xr:uid="{032CC4E2-1131-42D5-BD4C-D4BC831EE71F}"/>
    <cellStyle name="Total 19 2 6" xfId="45032" xr:uid="{FBAF2A68-1B1C-4564-B7F9-449FDBAE1487}"/>
    <cellStyle name="Total 19 3" xfId="14549" xr:uid="{729CA639-5C8C-472C-853D-42300008C09A}"/>
    <cellStyle name="Total 19 3 2" xfId="45040" xr:uid="{8A629A6A-4EE9-4EC3-93A3-30A2FBFB3DD8}"/>
    <cellStyle name="Total 19 3 2 2" xfId="45041" xr:uid="{F82969F4-CC21-4B66-80FB-4A0528338954}"/>
    <cellStyle name="Total 19 3 3" xfId="45042" xr:uid="{965E0727-6277-4409-9756-D1D866527D9B}"/>
    <cellStyle name="Total 19 3 3 2" xfId="45043" xr:uid="{83DCBEE2-D9A9-4E76-B0F5-AB1E9AD77FE8}"/>
    <cellStyle name="Total 19 3 4" xfId="45044" xr:uid="{645ACB35-CE7A-409C-B839-55A202698D19}"/>
    <cellStyle name="Total 19 3 5" xfId="45039" xr:uid="{672F3039-9C7B-49B4-9201-1930C6044775}"/>
    <cellStyle name="Total 19 4" xfId="14550" xr:uid="{181C98E1-593B-4CD0-AFFE-60C27E2ABE95}"/>
    <cellStyle name="Total 19 4 2" xfId="45046" xr:uid="{DA3EEF95-CADB-4A5E-A639-ADF27F93930C}"/>
    <cellStyle name="Total 19 4 2 2" xfId="45047" xr:uid="{D0C6C6F6-2E72-40D6-AA7C-220FC779ED40}"/>
    <cellStyle name="Total 19 4 3" xfId="45048" xr:uid="{81B2B93E-D101-4346-AC40-CD84403B91AE}"/>
    <cellStyle name="Total 19 4 3 2" xfId="45049" xr:uid="{AC9BAAB6-9842-4C43-9A63-63D3BE657063}"/>
    <cellStyle name="Total 19 4 4" xfId="45050" xr:uid="{6749BDD7-5FB2-47B5-B6E9-C6457BB3CB25}"/>
    <cellStyle name="Total 19 4 5" xfId="45045" xr:uid="{A5489ED6-5C46-4599-9EC7-58E25B9169EA}"/>
    <cellStyle name="Total 19 5" xfId="14551" xr:uid="{0A3B4B51-F96B-43C8-802F-F4EB99156B5E}"/>
    <cellStyle name="Total 19 5 2" xfId="45052" xr:uid="{62E63751-F6AA-4AB0-8888-DA6C36C65BCD}"/>
    <cellStyle name="Total 19 5 2 2" xfId="45053" xr:uid="{0143CDCB-1931-4B80-800B-0DA2CBFE20F0}"/>
    <cellStyle name="Total 19 5 3" xfId="45054" xr:uid="{3AF20574-C121-412D-BFBB-DD59B5DBD2AD}"/>
    <cellStyle name="Total 19 5 3 2" xfId="45055" xr:uid="{9D488885-EFAC-4C94-9335-6695C969E2AC}"/>
    <cellStyle name="Total 19 5 4" xfId="45056" xr:uid="{819708E2-F0AD-4B2C-AD14-5B2C45505BF0}"/>
    <cellStyle name="Total 19 5 4 2" xfId="45057" xr:uid="{02F173D4-A3F9-4207-8E03-D5BD9CD11A7C}"/>
    <cellStyle name="Total 19 5 5" xfId="45058" xr:uid="{D226D2C3-7A22-4C19-9218-A6817F607B12}"/>
    <cellStyle name="Total 19 5 6" xfId="45051" xr:uid="{80B23683-CFE8-4C1E-AC97-8796DD756378}"/>
    <cellStyle name="Total 19 6" xfId="14552" xr:uid="{6F350963-F292-480A-BBD0-7E4F3C1FFFDC}"/>
    <cellStyle name="Total 19 6 2" xfId="45060" xr:uid="{B314728A-B419-4042-8CB9-80CA1A9911F5}"/>
    <cellStyle name="Total 19 6 2 2" xfId="45061" xr:uid="{49B0886E-F576-4A45-B053-E47FA2483052}"/>
    <cellStyle name="Total 19 6 3" xfId="45062" xr:uid="{B7B56086-D308-47C7-BA4B-757B3C987E6E}"/>
    <cellStyle name="Total 19 6 3 2" xfId="45063" xr:uid="{FFB0CA71-19E5-409B-8C2C-5F20DF982476}"/>
    <cellStyle name="Total 19 6 4" xfId="45064" xr:uid="{87B1670C-C473-4B10-B039-B105C9074D3A}"/>
    <cellStyle name="Total 19 6 5" xfId="45059" xr:uid="{F56E0176-D41B-4DFA-9D84-26EF15C9044F}"/>
    <cellStyle name="Total 19 7" xfId="16280" xr:uid="{B935B09E-2DC9-4E8C-8EB4-B35DC00C8B92}"/>
    <cellStyle name="Total 19 7 2" xfId="45066" xr:uid="{F2FA416D-346A-4B08-9972-1F7A44BF699F}"/>
    <cellStyle name="Total 19 7 3" xfId="45065" xr:uid="{1774A7D1-3616-44E5-85AD-D37CBB83D3CA}"/>
    <cellStyle name="Total 19 8" xfId="19407" xr:uid="{4B4B0578-16F7-44F1-92AA-D7F978512183}"/>
    <cellStyle name="Total 19 8 2" xfId="45068" xr:uid="{299BB7D9-C3A7-4BA4-ABE3-30CBE119617B}"/>
    <cellStyle name="Total 19 8 3" xfId="45067" xr:uid="{2680AC6B-3D52-475D-91B8-B7929F0B2568}"/>
    <cellStyle name="Total 19 9" xfId="12459" xr:uid="{0EF8F366-996F-4871-B887-8980951743B9}"/>
    <cellStyle name="Total 19 9 2" xfId="45070" xr:uid="{04FE3D80-8AED-42F3-B84C-5E448BF5369C}"/>
    <cellStyle name="Total 19 9 3" xfId="45069" xr:uid="{F1867F10-B8FC-4BF1-987B-405377F0B0EA}"/>
    <cellStyle name="Total 2" xfId="224" xr:uid="{C11F3C55-3ADB-429A-A519-B7F0ECDFACB9}"/>
    <cellStyle name="Total 2 10" xfId="1876" xr:uid="{08701D37-850F-4EE7-A6FA-7B71CDE04FEB}"/>
    <cellStyle name="Total 2 10 10" xfId="45073" xr:uid="{A20C4722-5D8D-45F3-AE8F-31CB78373372}"/>
    <cellStyle name="Total 2 10 11" xfId="45072" xr:uid="{D0681334-9178-4C6E-B9D4-D67EA869D1D1}"/>
    <cellStyle name="Total 2 10 2" xfId="14553" xr:uid="{FAC47179-5CAF-4F36-BF73-E39A42A9A7FD}"/>
    <cellStyle name="Total 2 10 2 2" xfId="45075" xr:uid="{9CF0077E-5E00-468B-8940-EF93477B73B1}"/>
    <cellStyle name="Total 2 10 2 2 2" xfId="45076" xr:uid="{42648AAE-CF4C-417E-AC8B-0897C8212816}"/>
    <cellStyle name="Total 2 10 2 3" xfId="45077" xr:uid="{BA7B80DD-092B-4B88-ABE6-F71CA12BB9BE}"/>
    <cellStyle name="Total 2 10 2 3 2" xfId="45078" xr:uid="{B9FB9701-0EB0-4192-8CF9-051D4A6BADB3}"/>
    <cellStyle name="Total 2 10 2 4" xfId="45079" xr:uid="{039B0E0C-36AF-4816-8EE9-4F7F22F06140}"/>
    <cellStyle name="Total 2 10 2 5" xfId="45074" xr:uid="{A08AC846-AF40-48AA-834B-D7E217381FDA}"/>
    <cellStyle name="Total 2 10 3" xfId="14554" xr:uid="{C52303AD-4CB9-425F-8A15-7AD693FFA3BD}"/>
    <cellStyle name="Total 2 10 3 2" xfId="45081" xr:uid="{C776E79C-F109-4887-A0C1-C7E43A3571D8}"/>
    <cellStyle name="Total 2 10 3 2 2" xfId="45082" xr:uid="{6E9C0ACC-0164-493C-8CF1-90367F0B7AEC}"/>
    <cellStyle name="Total 2 10 3 3" xfId="45083" xr:uid="{234B97FB-20A5-40BA-BFE6-97E1A188CFFB}"/>
    <cellStyle name="Total 2 10 3 3 2" xfId="45084" xr:uid="{9FC5E1E1-C0B0-4347-B773-938658884527}"/>
    <cellStyle name="Total 2 10 3 4" xfId="45085" xr:uid="{EFB6021E-D133-4A39-8B48-68C5CE646B12}"/>
    <cellStyle name="Total 2 10 3 5" xfId="45080" xr:uid="{FD92A3BD-8DD6-401B-AB3F-AE797ECD43A7}"/>
    <cellStyle name="Total 2 10 4" xfId="14555" xr:uid="{6D08A1A7-DF59-4753-BE92-C0F24117121D}"/>
    <cellStyle name="Total 2 10 4 2" xfId="45087" xr:uid="{BACF4A23-447B-4213-96A5-1A0A7AD92CB8}"/>
    <cellStyle name="Total 2 10 4 2 2" xfId="45088" xr:uid="{F9D23A69-B775-4A5C-A3BF-150D607AE2C0}"/>
    <cellStyle name="Total 2 10 4 3" xfId="45089" xr:uid="{F60318DB-56C6-4136-B2F4-DF8A73D24479}"/>
    <cellStyle name="Total 2 10 4 3 2" xfId="45090" xr:uid="{F0B07317-D6E2-4ACB-A17E-8CCB0027ECD7}"/>
    <cellStyle name="Total 2 10 4 4" xfId="45091" xr:uid="{D9EFE1AD-3CB7-4AE9-A697-F4B879F04F27}"/>
    <cellStyle name="Total 2 10 4 4 2" xfId="45092" xr:uid="{E53B9EDC-5752-44A5-9240-452277092264}"/>
    <cellStyle name="Total 2 10 4 5" xfId="45093" xr:uid="{360788BC-8AD1-492C-872D-58F3A796AECA}"/>
    <cellStyle name="Total 2 10 4 6" xfId="45086" xr:uid="{37E5A609-92E4-4301-8451-AAB88877C667}"/>
    <cellStyle name="Total 2 10 5" xfId="14556" xr:uid="{E086CF6E-1FDA-4F5C-AD68-21DA96C95873}"/>
    <cellStyle name="Total 2 10 5 2" xfId="45095" xr:uid="{6F3CC4A1-4C84-4853-8390-116B2150DE87}"/>
    <cellStyle name="Total 2 10 5 2 2" xfId="45096" xr:uid="{C68ED536-9C5E-4772-B26B-6FAC20FF32A7}"/>
    <cellStyle name="Total 2 10 5 3" xfId="45097" xr:uid="{B11E3D7E-20E6-4DD8-B7B8-825A487B08A9}"/>
    <cellStyle name="Total 2 10 5 3 2" xfId="45098" xr:uid="{5586EFCE-CF5A-42DC-BD26-84F5F9007A25}"/>
    <cellStyle name="Total 2 10 5 4" xfId="45099" xr:uid="{971C5E14-65F9-4DE1-9CD3-D32EB3DD85EF}"/>
    <cellStyle name="Total 2 10 5 5" xfId="45094" xr:uid="{5EB3812D-397B-42E2-84AB-7A6D2AEFB8A6}"/>
    <cellStyle name="Total 2 10 6" xfId="15254" xr:uid="{39291393-1DA1-40F1-8574-972A7B4AEF68}"/>
    <cellStyle name="Total 2 10 6 2" xfId="45101" xr:uid="{4493FEDF-2865-4A30-A52B-C14484A258CC}"/>
    <cellStyle name="Total 2 10 6 3" xfId="45100" xr:uid="{0564BC47-C69B-4AD4-B542-E09284DB9F0F}"/>
    <cellStyle name="Total 2 10 7" xfId="19583" xr:uid="{D9B1454D-FBFF-4378-A6F3-5AFAE97CFB22}"/>
    <cellStyle name="Total 2 10 7 2" xfId="45103" xr:uid="{EBCB18D2-671B-4FAE-A3D8-EBE8BAB90556}"/>
    <cellStyle name="Total 2 10 7 3" xfId="45102" xr:uid="{458AA2E8-8BDD-47B4-A331-1089D2E2762F}"/>
    <cellStyle name="Total 2 10 8" xfId="12461" xr:uid="{A5338BAB-9A9F-4FB1-BD87-2364B8DFED0B}"/>
    <cellStyle name="Total 2 10 8 2" xfId="45105" xr:uid="{07E9B7CF-74A7-4E62-91E9-B6209C75D147}"/>
    <cellStyle name="Total 2 10 8 3" xfId="45104" xr:uid="{FEC64937-A40F-4022-AC37-81FB1E1E511B}"/>
    <cellStyle name="Total 2 10 9" xfId="45106" xr:uid="{A7A32120-1AB3-4CC0-93B6-5D9E59D695DF}"/>
    <cellStyle name="Total 2 11" xfId="14557" xr:uid="{C3647DE0-14C5-4C35-AE64-9DB30ADFE630}"/>
    <cellStyle name="Total 2 11 10" xfId="45108" xr:uid="{23CEE9A7-C50E-4447-A734-E02A2A6EC497}"/>
    <cellStyle name="Total 2 11 11" xfId="45107" xr:uid="{7DBFD3D7-8E81-451E-B98D-A8E3927B0661}"/>
    <cellStyle name="Total 2 11 2" xfId="14558" xr:uid="{F148BB01-6DC3-4F3B-ABDC-D0492308EFA6}"/>
    <cellStyle name="Total 2 11 2 2" xfId="45110" xr:uid="{6CFF2961-1EBE-4B51-8C1D-9D0351E31808}"/>
    <cellStyle name="Total 2 11 2 2 2" xfId="45111" xr:uid="{A1798F99-2ECC-4AD5-997D-B5789834DFBC}"/>
    <cellStyle name="Total 2 11 2 3" xfId="45112" xr:uid="{51187640-015B-434F-81CA-CAC72EDE0ADD}"/>
    <cellStyle name="Total 2 11 2 3 2" xfId="45113" xr:uid="{40B2F412-255B-44A9-8408-711558AE2549}"/>
    <cellStyle name="Total 2 11 2 4" xfId="45114" xr:uid="{22E1D4D5-E7C3-4BF4-A4D6-4B49C245F687}"/>
    <cellStyle name="Total 2 11 2 5" xfId="45109" xr:uid="{1B018CB9-A88B-430B-9A1A-69158758087F}"/>
    <cellStyle name="Total 2 11 3" xfId="14559" xr:uid="{07D9824D-4278-4B33-AEF5-5D89BF85E0EB}"/>
    <cellStyle name="Total 2 11 3 2" xfId="45116" xr:uid="{DAE4AAD8-6C65-457D-8E02-67C0F3713BB0}"/>
    <cellStyle name="Total 2 11 3 2 2" xfId="45117" xr:uid="{FBAC3D4F-E3E9-4367-BC7E-0B887C4080E6}"/>
    <cellStyle name="Total 2 11 3 3" xfId="45118" xr:uid="{227FDF76-C3E6-4AC6-B5E4-F58AC20853E7}"/>
    <cellStyle name="Total 2 11 3 3 2" xfId="45119" xr:uid="{B2B7B4CF-9048-4B58-90E1-1B4DF122639D}"/>
    <cellStyle name="Total 2 11 3 4" xfId="45120" xr:uid="{82626367-25E2-4160-A6ED-37CE80EDE62F}"/>
    <cellStyle name="Total 2 11 3 5" xfId="45115" xr:uid="{B4E0D9FE-A484-46B1-84C1-0F058E70A998}"/>
    <cellStyle name="Total 2 11 4" xfId="14560" xr:uid="{AB563724-2812-4319-9DB0-6F17CAEE6E8F}"/>
    <cellStyle name="Total 2 11 4 2" xfId="45122" xr:uid="{58784B31-F3FC-4672-849F-70C9703CD187}"/>
    <cellStyle name="Total 2 11 4 2 2" xfId="45123" xr:uid="{0F082AFF-3313-4F99-A354-A08296356DF8}"/>
    <cellStyle name="Total 2 11 4 3" xfId="45124" xr:uid="{30AAD66A-585E-4012-8F1A-A7F6498AC4C0}"/>
    <cellStyle name="Total 2 11 4 3 2" xfId="45125" xr:uid="{F3C50AB5-88AC-4FDC-A08C-BAB7F6C82546}"/>
    <cellStyle name="Total 2 11 4 4" xfId="45126" xr:uid="{3D35C34C-3886-4781-8323-C10123AF8431}"/>
    <cellStyle name="Total 2 11 4 4 2" xfId="45127" xr:uid="{201DE3A6-6358-4407-A9DA-3380C983E2D5}"/>
    <cellStyle name="Total 2 11 4 5" xfId="45128" xr:uid="{6EC5BE20-A797-4C95-A66D-87F1535E32E7}"/>
    <cellStyle name="Total 2 11 4 6" xfId="45121" xr:uid="{F0FF40F7-DCC3-4DE7-8B49-1AF385633A35}"/>
    <cellStyle name="Total 2 11 5" xfId="14561" xr:uid="{106BCFB2-F289-4A70-97D7-EA0B2BBDA84D}"/>
    <cellStyle name="Total 2 11 5 2" xfId="45130" xr:uid="{D6BA0AC1-7151-4952-9061-7B765EE4486E}"/>
    <cellStyle name="Total 2 11 5 2 2" xfId="45131" xr:uid="{805E39ED-33A8-4CA9-B4FA-DEFBF48CE242}"/>
    <cellStyle name="Total 2 11 5 3" xfId="45132" xr:uid="{2C608B1C-DC2B-42B2-8B83-AA1CBDFA2DA9}"/>
    <cellStyle name="Total 2 11 5 3 2" xfId="45133" xr:uid="{E0BD7313-B109-4798-B544-EB04D51C09B9}"/>
    <cellStyle name="Total 2 11 5 4" xfId="45134" xr:uid="{144A6BA6-F0E6-4E57-9EA8-73354DD44B0E}"/>
    <cellStyle name="Total 2 11 5 5" xfId="45129" xr:uid="{7AA9A6A6-FFEC-42D8-92D9-395F8F8C3B03}"/>
    <cellStyle name="Total 2 11 6" xfId="45135" xr:uid="{8C6D8FD6-2DEC-48AA-927F-E0012B83A685}"/>
    <cellStyle name="Total 2 11 6 2" xfId="45136" xr:uid="{37FEC83D-203E-45A7-8D28-0B9C34D3D1F3}"/>
    <cellStyle name="Total 2 11 7" xfId="45137" xr:uid="{1B7C2CA3-A261-4BCC-9ED0-1CFD4519BD0F}"/>
    <cellStyle name="Total 2 11 7 2" xfId="45138" xr:uid="{61803C88-1A4D-454F-AF99-772BD75FC266}"/>
    <cellStyle name="Total 2 11 8" xfId="45139" xr:uid="{732029D2-D6F9-46D6-A8E2-06CEE7230A80}"/>
    <cellStyle name="Total 2 11 8 2" xfId="45140" xr:uid="{EBD90D22-A522-47D2-A323-F8198181307B}"/>
    <cellStyle name="Total 2 11 9" xfId="45141" xr:uid="{6114DD12-BD76-4703-B3DC-717C504A0403}"/>
    <cellStyle name="Total 2 12" xfId="14562" xr:uid="{AB094708-E2C0-4721-A6E3-F56CBA07FC74}"/>
    <cellStyle name="Total 2 12 2" xfId="45143" xr:uid="{D6A74CE1-A98B-4490-9843-C2294BBBB7D7}"/>
    <cellStyle name="Total 2 12 2 2" xfId="45144" xr:uid="{45EFA172-D63A-4E13-A8DD-1C5700C31914}"/>
    <cellStyle name="Total 2 12 3" xfId="45145" xr:uid="{F7DEEC43-32D8-42DB-8F0E-ADA1E7C13737}"/>
    <cellStyle name="Total 2 12 3 2" xfId="45146" xr:uid="{1D5B998B-991D-4A1E-8EAA-3A0529980C85}"/>
    <cellStyle name="Total 2 12 4" xfId="45147" xr:uid="{F958CB87-836B-425A-A60A-33B4AD67CFF8}"/>
    <cellStyle name="Total 2 12 5" xfId="45148" xr:uid="{C43697E0-5335-49B3-9246-8EB9E2F7199F}"/>
    <cellStyle name="Total 2 12 6" xfId="45142" xr:uid="{82AE21C1-1D82-4A3D-9A85-C17BFF27FC0A}"/>
    <cellStyle name="Total 2 13" xfId="14563" xr:uid="{9BCD1026-3E0A-4573-8FD1-DF0F7F803746}"/>
    <cellStyle name="Total 2 13 2" xfId="45150" xr:uid="{558DC77A-5452-465B-9B72-F103421CF5CF}"/>
    <cellStyle name="Total 2 13 2 2" xfId="45151" xr:uid="{1560BC5B-C4B8-482C-8811-539A5EA7CD73}"/>
    <cellStyle name="Total 2 13 3" xfId="45152" xr:uid="{B226CE0F-B9A9-4C3D-AA92-BCBE4306D383}"/>
    <cellStyle name="Total 2 13 3 2" xfId="45153" xr:uid="{D5D321BE-6C1B-481F-9B72-A10E161EBB44}"/>
    <cellStyle name="Total 2 13 4" xfId="45154" xr:uid="{65E1B792-1CEE-4152-96D7-A7D8D75CC28B}"/>
    <cellStyle name="Total 2 13 5" xfId="45149" xr:uid="{18AD430D-4E12-4D75-A740-8574F668D448}"/>
    <cellStyle name="Total 2 14" xfId="14564" xr:uid="{2FDBC1EA-97BF-4790-B6A2-A09CE1CA1788}"/>
    <cellStyle name="Total 2 14 2" xfId="45156" xr:uid="{5F7DCD6E-431C-456D-8B7A-A3A2CED0A847}"/>
    <cellStyle name="Total 2 14 2 2" xfId="45157" xr:uid="{2596CCA0-9EA6-4EC5-967E-2F59AA0FA215}"/>
    <cellStyle name="Total 2 14 3" xfId="45158" xr:uid="{73C5A9C2-2BDC-4F2E-93C5-29F0E8087E6A}"/>
    <cellStyle name="Total 2 14 3 2" xfId="45159" xr:uid="{6D3D4930-1381-496E-B3FB-2C172D33AF4C}"/>
    <cellStyle name="Total 2 14 4" xfId="45160" xr:uid="{7EDEBABF-81F5-4221-BC05-324DDF7B5B4F}"/>
    <cellStyle name="Total 2 14 5" xfId="45155" xr:uid="{6B57566C-D7D5-4BCB-B98E-F811C7601BF1}"/>
    <cellStyle name="Total 2 15" xfId="14565" xr:uid="{A7692EE1-42AD-421A-99AD-8C73BBBF739D}"/>
    <cellStyle name="Total 2 15 2" xfId="45162" xr:uid="{DA8F42F4-08A5-4417-91E9-444797D468B0}"/>
    <cellStyle name="Total 2 15 2 2" xfId="45163" xr:uid="{1BC5049B-B169-4807-A174-1AB6136CC383}"/>
    <cellStyle name="Total 2 15 3" xfId="45164" xr:uid="{DDF6EFC9-A20C-40A4-8F9D-B3039BCA3B73}"/>
    <cellStyle name="Total 2 15 3 2" xfId="45165" xr:uid="{7413F37B-5D35-4D8F-B54B-0EEA0E2D4ABF}"/>
    <cellStyle name="Total 2 15 4" xfId="45166" xr:uid="{4EF3CF99-AD86-4893-8D4E-139C95027492}"/>
    <cellStyle name="Total 2 15 4 2" xfId="45167" xr:uid="{E12B404E-F6A5-4CDD-A41A-97DD477CDE32}"/>
    <cellStyle name="Total 2 15 5" xfId="45168" xr:uid="{E010E660-01A7-4AF3-9EA0-F96AEDD6CD98}"/>
    <cellStyle name="Total 2 15 6" xfId="45161" xr:uid="{0DC726AC-BB6D-4103-ADCE-C3090DFF12AF}"/>
    <cellStyle name="Total 2 16" xfId="14566" xr:uid="{BFBF61DF-E9B1-44DC-A606-1ECC1931B3EB}"/>
    <cellStyle name="Total 2 16 2" xfId="45170" xr:uid="{2C7BA3EC-442B-4B43-B13C-185EF1A6657C}"/>
    <cellStyle name="Total 2 16 2 2" xfId="45171" xr:uid="{EB5B4E63-D52C-44D1-AC43-B8116E7B071F}"/>
    <cellStyle name="Total 2 16 3" xfId="45172" xr:uid="{068AC047-252A-4DFB-8C39-060D22613F53}"/>
    <cellStyle name="Total 2 16 3 2" xfId="45173" xr:uid="{A8E88330-011F-40B9-9211-F8852861960E}"/>
    <cellStyle name="Total 2 16 4" xfId="45174" xr:uid="{9E67BEED-12E3-438D-BB36-A3F8A4C2443C}"/>
    <cellStyle name="Total 2 16 5" xfId="45169" xr:uid="{3AC495FC-30F4-462F-8BF6-DEE04865707D}"/>
    <cellStyle name="Total 2 17" xfId="15253" xr:uid="{2928C7E4-C7CE-4316-AC6E-526010CEC214}"/>
    <cellStyle name="Total 2 17 2" xfId="45176" xr:uid="{88AF0F75-BCD9-4D09-9574-54E58DBB9E2C}"/>
    <cellStyle name="Total 2 17 3" xfId="45175" xr:uid="{555F2457-6509-43AB-8F37-74F4FB83E8C4}"/>
    <cellStyle name="Total 2 18" xfId="19395" xr:uid="{403E0A6C-00F5-4B51-A6B3-A7E4D11C357D}"/>
    <cellStyle name="Total 2 18 2" xfId="45178" xr:uid="{2F14668B-AC9C-41D7-BC00-69555E110623}"/>
    <cellStyle name="Total 2 18 3" xfId="45177" xr:uid="{0CB19939-3966-4925-B265-19444BAFA269}"/>
    <cellStyle name="Total 2 19" xfId="12460" xr:uid="{7ACD2E2F-69B3-4D2F-9B2C-3BBEF8DBEE3E}"/>
    <cellStyle name="Total 2 19 2" xfId="45180" xr:uid="{8AB0DF54-285B-47F0-B3E8-401BF2FD15BC}"/>
    <cellStyle name="Total 2 19 3" xfId="45179" xr:uid="{B07982B0-014F-43CB-BAF7-52E02DADC3A8}"/>
    <cellStyle name="Total 2 2" xfId="1877" xr:uid="{5CECE8B8-AC54-4B2D-8516-97C03403DE53}"/>
    <cellStyle name="Total 2 2 10" xfId="45182" xr:uid="{8DC84782-4707-424A-8D3E-E466F5FA5202}"/>
    <cellStyle name="Total 2 2 11" xfId="45181" xr:uid="{32ECEC8C-83B1-49DB-8023-B900E0F7C825}"/>
    <cellStyle name="Total 2 2 2" xfId="14567" xr:uid="{5F3AFCBF-EE7A-4135-A83E-B8DDC8FAF220}"/>
    <cellStyle name="Total 2 2 2 2" xfId="45184" xr:uid="{1EE0E408-6B93-48AF-B26B-FAB5949D7434}"/>
    <cellStyle name="Total 2 2 2 2 2" xfId="45185" xr:uid="{C74D0C72-6903-4FE8-BA94-04C3FD0B0BE1}"/>
    <cellStyle name="Total 2 2 2 3" xfId="45186" xr:uid="{3F850AF8-65D0-42C0-8D81-E65FB136A432}"/>
    <cellStyle name="Total 2 2 2 3 2" xfId="45187" xr:uid="{5A5EDB7A-8781-4F46-BD23-DC435BE57216}"/>
    <cellStyle name="Total 2 2 2 4" xfId="45188" xr:uid="{5355C1AA-4FEC-46CB-A8EA-88387E598719}"/>
    <cellStyle name="Total 2 2 2 5" xfId="45183" xr:uid="{A7905D79-2002-4D04-8567-F759B9C8776B}"/>
    <cellStyle name="Total 2 2 3" xfId="14568" xr:uid="{D6B7D29C-A363-4F71-B043-25A8A8E4238D}"/>
    <cellStyle name="Total 2 2 3 2" xfId="45190" xr:uid="{D62494E9-0933-4326-9AF7-686FC1D89E4B}"/>
    <cellStyle name="Total 2 2 3 2 2" xfId="45191" xr:uid="{E9DF0AC4-44E1-4AD3-8262-0BDD4324D0B8}"/>
    <cellStyle name="Total 2 2 3 3" xfId="45192" xr:uid="{32223EE8-29E5-4955-A4AF-56DE69C3609C}"/>
    <cellStyle name="Total 2 2 3 3 2" xfId="45193" xr:uid="{CA5205DE-4AF2-4B97-8B75-8DF402749365}"/>
    <cellStyle name="Total 2 2 3 4" xfId="45194" xr:uid="{C4558BD6-EC85-4E01-87ED-CF198B6C63B2}"/>
    <cellStyle name="Total 2 2 3 5" xfId="45189" xr:uid="{920D4F66-D170-4A9D-B263-83D49C213C3F}"/>
    <cellStyle name="Total 2 2 4" xfId="14569" xr:uid="{459EBEBD-3215-4C70-9E0A-9F5DADED5217}"/>
    <cellStyle name="Total 2 2 4 2" xfId="45196" xr:uid="{53AE56C8-4B23-4F85-90A7-C5595AE3153F}"/>
    <cellStyle name="Total 2 2 4 2 2" xfId="45197" xr:uid="{1B8131DB-F2DD-495C-BEE3-EEA4AF6C6689}"/>
    <cellStyle name="Total 2 2 4 3" xfId="45198" xr:uid="{80866D48-4EAD-40C1-A7A9-441D279A3321}"/>
    <cellStyle name="Total 2 2 4 3 2" xfId="45199" xr:uid="{9BA482B8-D2B5-4574-955A-C22D1B499B1B}"/>
    <cellStyle name="Total 2 2 4 4" xfId="45200" xr:uid="{C1CA46A2-77E9-415B-BFFF-C1BABD9092C3}"/>
    <cellStyle name="Total 2 2 4 4 2" xfId="45201" xr:uid="{0C13EB82-196D-4DB7-8B45-9E0E0EDC663A}"/>
    <cellStyle name="Total 2 2 4 5" xfId="45202" xr:uid="{BD655D35-C3CE-424F-95C6-872700112583}"/>
    <cellStyle name="Total 2 2 4 6" xfId="45195" xr:uid="{5E8B6BBF-983F-43B1-83A2-FC45ED6C6BEB}"/>
    <cellStyle name="Total 2 2 5" xfId="14570" xr:uid="{E626CB8A-58C3-4B0E-BB11-B7DA7397CE97}"/>
    <cellStyle name="Total 2 2 5 2" xfId="45204" xr:uid="{E09CD6B4-3CB5-4652-8435-0B16D7FBC847}"/>
    <cellStyle name="Total 2 2 5 2 2" xfId="45205" xr:uid="{D7E2D334-E17A-4303-9ECA-CDBBD5D2012F}"/>
    <cellStyle name="Total 2 2 5 3" xfId="45206" xr:uid="{995791C0-5D8A-45E2-AA58-2FDC56B100D5}"/>
    <cellStyle name="Total 2 2 5 3 2" xfId="45207" xr:uid="{2D5A9DCA-E4CB-4DD3-AD33-F4B294E7DB08}"/>
    <cellStyle name="Total 2 2 5 4" xfId="45208" xr:uid="{3EFCD190-EEB8-432E-B293-0AD72D510F21}"/>
    <cellStyle name="Total 2 2 5 5" xfId="45203" xr:uid="{87FADD9E-AC82-42FA-983A-A9A12C6013B3}"/>
    <cellStyle name="Total 2 2 6" xfId="15255" xr:uid="{ABE74A6B-E249-42B9-8030-8DE94D16006E}"/>
    <cellStyle name="Total 2 2 6 2" xfId="45210" xr:uid="{F14E938A-06D2-4813-B709-A5BE4528F682}"/>
    <cellStyle name="Total 2 2 6 3" xfId="45209" xr:uid="{E13721A8-AC1D-4447-9604-26B2EAF35B19}"/>
    <cellStyle name="Total 2 2 7" xfId="15439" xr:uid="{DA6FDBDF-C39D-4E35-A2CE-67F97A5ED443}"/>
    <cellStyle name="Total 2 2 7 2" xfId="45212" xr:uid="{FB2B56BC-1365-43BB-A1DF-166A0D9EDB8C}"/>
    <cellStyle name="Total 2 2 7 3" xfId="45211" xr:uid="{A777B9A1-9595-40B7-8070-DFE37CF170C4}"/>
    <cellStyle name="Total 2 2 8" xfId="12462" xr:uid="{E1BA4132-9E63-4D4D-8C5B-17E1D85F5220}"/>
    <cellStyle name="Total 2 2 8 2" xfId="45214" xr:uid="{E2D5D8EB-455A-461E-875C-5A2768D9C8E2}"/>
    <cellStyle name="Total 2 2 8 3" xfId="45213" xr:uid="{6E081D55-7406-453C-8752-5EE23058DAB5}"/>
    <cellStyle name="Total 2 2 9" xfId="45215" xr:uid="{E2F70E0E-FB74-449C-89DE-592C6509DD76}"/>
    <cellStyle name="Total 2 20" xfId="45216" xr:uid="{724B1698-2EB3-41BC-A1F0-2B3305C2CD14}"/>
    <cellStyle name="Total 2 21" xfId="45217" xr:uid="{803D49BF-55F6-4767-82A2-94473E951835}"/>
    <cellStyle name="Total 2 22" xfId="45071" xr:uid="{A1DE31A9-4C99-4CD1-9368-A61B463EF89D}"/>
    <cellStyle name="Total 2 3" xfId="1878" xr:uid="{83D47ACF-479A-492E-BC64-F671A15BA950}"/>
    <cellStyle name="Total 2 3 10" xfId="45219" xr:uid="{C61C96FD-C943-4964-AD9D-A30C54BA2C09}"/>
    <cellStyle name="Total 2 3 11" xfId="45218" xr:uid="{871C058D-CE58-456B-9BEB-E99DD5CD8A8B}"/>
    <cellStyle name="Total 2 3 2" xfId="14571" xr:uid="{EDBAB2EE-93ED-4402-A335-C7233628C062}"/>
    <cellStyle name="Total 2 3 2 2" xfId="45221" xr:uid="{4EECD923-3642-4300-94A3-62164D10A802}"/>
    <cellStyle name="Total 2 3 2 2 2" xfId="45222" xr:uid="{E7317442-B611-4125-AA52-6007ABFE9D64}"/>
    <cellStyle name="Total 2 3 2 3" xfId="45223" xr:uid="{CE5A5DC3-703E-4C3E-ACB3-95A2F9FE02C4}"/>
    <cellStyle name="Total 2 3 2 3 2" xfId="45224" xr:uid="{3A1BF343-D115-42CA-9602-B95677B94CD1}"/>
    <cellStyle name="Total 2 3 2 4" xfId="45225" xr:uid="{82E6C61F-5750-4921-9A30-EC4E598E546F}"/>
    <cellStyle name="Total 2 3 2 5" xfId="45220" xr:uid="{78EC0A5D-EB33-4B46-A816-CAD76B53DE24}"/>
    <cellStyle name="Total 2 3 3" xfId="14572" xr:uid="{214B561D-4F5D-4962-94FF-D1D46FBFF3E1}"/>
    <cellStyle name="Total 2 3 3 2" xfId="45227" xr:uid="{FCEBE405-9137-4AEF-9CFA-477C368D7813}"/>
    <cellStyle name="Total 2 3 3 2 2" xfId="45228" xr:uid="{8114A792-F904-44F1-AE10-58CC56863658}"/>
    <cellStyle name="Total 2 3 3 3" xfId="45229" xr:uid="{DEE4E0A4-5599-4D9E-AB3D-53D66CB48136}"/>
    <cellStyle name="Total 2 3 3 3 2" xfId="45230" xr:uid="{106B774C-0644-46AD-9335-BCC824854847}"/>
    <cellStyle name="Total 2 3 3 4" xfId="45231" xr:uid="{9F89F1C0-527E-45E3-8D51-A222AD33B28D}"/>
    <cellStyle name="Total 2 3 3 5" xfId="45226" xr:uid="{0505FF46-C600-478F-BE46-AC2F473E3CE6}"/>
    <cellStyle name="Total 2 3 4" xfId="14573" xr:uid="{E502CAE0-653B-4023-B47C-1FDC2F3D5AD9}"/>
    <cellStyle name="Total 2 3 4 2" xfId="45233" xr:uid="{EAB7F628-4A36-4C29-970A-A72A05E51F49}"/>
    <cellStyle name="Total 2 3 4 2 2" xfId="45234" xr:uid="{3834FE45-25A0-42C6-B296-A639A5D3DFA2}"/>
    <cellStyle name="Total 2 3 4 3" xfId="45235" xr:uid="{49A838E4-3D7A-4550-B8E2-DB4E796DFD7A}"/>
    <cellStyle name="Total 2 3 4 3 2" xfId="45236" xr:uid="{F4C98667-FC21-472B-96EF-96F6FFD4724B}"/>
    <cellStyle name="Total 2 3 4 4" xfId="45237" xr:uid="{669E60B7-6F3A-4D68-83A8-ED5025671DCD}"/>
    <cellStyle name="Total 2 3 4 4 2" xfId="45238" xr:uid="{CB395CD9-30D1-43AE-AE74-0CD7BB215346}"/>
    <cellStyle name="Total 2 3 4 5" xfId="45239" xr:uid="{48B06BE9-417B-4AA4-A1C6-C612A276DE6C}"/>
    <cellStyle name="Total 2 3 4 6" xfId="45232" xr:uid="{E3F03619-AC76-42C9-A23B-08C52B75ACEC}"/>
    <cellStyle name="Total 2 3 5" xfId="14574" xr:uid="{6EC9E4BB-41A4-4A33-AB3D-E2B097C33D4E}"/>
    <cellStyle name="Total 2 3 5 2" xfId="45241" xr:uid="{EB1C1348-E226-4D39-BF87-F87CF2EFEE5D}"/>
    <cellStyle name="Total 2 3 5 2 2" xfId="45242" xr:uid="{DB44D45F-98F7-4557-A339-41B528399F76}"/>
    <cellStyle name="Total 2 3 5 3" xfId="45243" xr:uid="{FCF55DA2-3251-4F2B-BA2C-A13A09E9FB55}"/>
    <cellStyle name="Total 2 3 5 3 2" xfId="45244" xr:uid="{2C272DD3-8C13-47AB-BF29-D381D22A60A4}"/>
    <cellStyle name="Total 2 3 5 4" xfId="45245" xr:uid="{FA2F478F-6267-431E-870E-5B1E56B8B87F}"/>
    <cellStyle name="Total 2 3 5 5" xfId="45240" xr:uid="{18CFE2C6-3E4F-46D0-87B4-3319582BA02A}"/>
    <cellStyle name="Total 2 3 6" xfId="15256" xr:uid="{153FC906-BC21-4A69-A9BC-E4994651ECD1}"/>
    <cellStyle name="Total 2 3 6 2" xfId="45247" xr:uid="{F7CC6DC4-BE0F-4CFC-92DA-9F8E552A3488}"/>
    <cellStyle name="Total 2 3 6 3" xfId="45246" xr:uid="{D439FD58-24E9-428C-8003-30B4958E7975}"/>
    <cellStyle name="Total 2 3 7" xfId="19378" xr:uid="{28FFD533-C7CB-4F2D-AD53-AFB9B88452FC}"/>
    <cellStyle name="Total 2 3 7 2" xfId="45249" xr:uid="{F8CCD00D-2B4C-4F18-BBED-7BCA8718C10E}"/>
    <cellStyle name="Total 2 3 7 3" xfId="45248" xr:uid="{74CAD723-FB7A-41B0-B1D2-A9611134F46E}"/>
    <cellStyle name="Total 2 3 8" xfId="12463" xr:uid="{FE66B56D-76A0-4702-A448-2F068E0164A9}"/>
    <cellStyle name="Total 2 3 8 2" xfId="45251" xr:uid="{16056C3A-6DED-4587-B274-E29AEBCD07AF}"/>
    <cellStyle name="Total 2 3 8 3" xfId="45250" xr:uid="{7398DA42-529E-4AE7-AE23-A2E2D2A7597B}"/>
    <cellStyle name="Total 2 3 9" xfId="45252" xr:uid="{A5E503F6-A309-4B1B-8D35-04119D287525}"/>
    <cellStyle name="Total 2 4" xfId="1879" xr:uid="{9395CFD8-9C3C-4D2F-BEC0-637D599167F8}"/>
    <cellStyle name="Total 2 4 10" xfId="45254" xr:uid="{F0F1EFEB-8A7B-40FA-9F0A-83F1AF55D968}"/>
    <cellStyle name="Total 2 4 11" xfId="45253" xr:uid="{CF901FEE-F05F-48BA-9BBE-AC4125139E66}"/>
    <cellStyle name="Total 2 4 2" xfId="14575" xr:uid="{3C91FC89-8EF7-497F-8D4C-671417F22999}"/>
    <cellStyle name="Total 2 4 2 2" xfId="45256" xr:uid="{C749B08C-3CB4-4538-9906-A8E1D630E07F}"/>
    <cellStyle name="Total 2 4 2 2 2" xfId="45257" xr:uid="{E490FABB-12D6-4CE6-9EEA-B259475FD896}"/>
    <cellStyle name="Total 2 4 2 3" xfId="45258" xr:uid="{F78D4C96-E59D-43A7-A5A3-8D6581038E4C}"/>
    <cellStyle name="Total 2 4 2 3 2" xfId="45259" xr:uid="{7EC37569-A6E2-4264-83E2-BDF26277FDC1}"/>
    <cellStyle name="Total 2 4 2 4" xfId="45260" xr:uid="{C047F6D3-2CA3-4B5A-AF1A-7F5D009CEEB7}"/>
    <cellStyle name="Total 2 4 2 5" xfId="45255" xr:uid="{FB3D2027-01A4-4512-BA3D-5ADE944D16B1}"/>
    <cellStyle name="Total 2 4 3" xfId="14576" xr:uid="{4610BF87-943F-4E2C-9BB9-F7AF33F8E8B0}"/>
    <cellStyle name="Total 2 4 3 2" xfId="45262" xr:uid="{429DDD40-D0FA-4D17-9954-22217DFE1C86}"/>
    <cellStyle name="Total 2 4 3 2 2" xfId="45263" xr:uid="{39544FB1-C6E4-4F23-B898-08070CA3DDE5}"/>
    <cellStyle name="Total 2 4 3 3" xfId="45264" xr:uid="{374AB51D-AB4D-45AC-B6CB-1CABE253BE34}"/>
    <cellStyle name="Total 2 4 3 3 2" xfId="45265" xr:uid="{CF591805-3BEB-4FD9-891E-812EFFF8DE17}"/>
    <cellStyle name="Total 2 4 3 4" xfId="45266" xr:uid="{06CAB030-66D3-42BE-BBCB-51F35D81CF69}"/>
    <cellStyle name="Total 2 4 3 5" xfId="45261" xr:uid="{C64DEDB0-5921-477A-BB27-7F90C0FD3FDB}"/>
    <cellStyle name="Total 2 4 4" xfId="14577" xr:uid="{AB1FBF1B-2F45-42A9-985C-1FAF5D9A859C}"/>
    <cellStyle name="Total 2 4 4 2" xfId="45268" xr:uid="{29589983-77D0-4DA8-98CD-44A48B1A592D}"/>
    <cellStyle name="Total 2 4 4 2 2" xfId="45269" xr:uid="{1EE05846-4C22-4A90-8D83-700A7D92E3A1}"/>
    <cellStyle name="Total 2 4 4 3" xfId="45270" xr:uid="{E32D3C7B-36B5-40FB-B99D-F3BDEF511008}"/>
    <cellStyle name="Total 2 4 4 3 2" xfId="45271" xr:uid="{E0A6B9EB-C78C-472B-89C4-A2B6009AD67B}"/>
    <cellStyle name="Total 2 4 4 4" xfId="45272" xr:uid="{CC3CD2ED-1A86-4FA5-92DB-DC093198DAA2}"/>
    <cellStyle name="Total 2 4 4 4 2" xfId="45273" xr:uid="{D4BDC434-CB59-4FA7-ACA1-AE87EA798EA0}"/>
    <cellStyle name="Total 2 4 4 5" xfId="45274" xr:uid="{B683FEC6-6CD6-4AC4-A039-01D3DECDD9C8}"/>
    <cellStyle name="Total 2 4 4 6" xfId="45267" xr:uid="{4C173B66-009A-4796-930E-56EACB8B9875}"/>
    <cellStyle name="Total 2 4 5" xfId="14578" xr:uid="{CE4C95EC-E370-4F5C-B955-751A3C702BA5}"/>
    <cellStyle name="Total 2 4 5 2" xfId="45276" xr:uid="{F68AB0E2-A42E-4C17-B5F8-27F3552709F5}"/>
    <cellStyle name="Total 2 4 5 2 2" xfId="45277" xr:uid="{D623DEDA-202C-4869-A96B-58F4BF203958}"/>
    <cellStyle name="Total 2 4 5 3" xfId="45278" xr:uid="{B46B1390-3C3A-470A-88B6-EB82D0955891}"/>
    <cellStyle name="Total 2 4 5 3 2" xfId="45279" xr:uid="{CDE73E53-F362-4A85-9FFF-1572F3147AE0}"/>
    <cellStyle name="Total 2 4 5 4" xfId="45280" xr:uid="{E50C9DA0-3983-4198-AFF3-A28F8686F203}"/>
    <cellStyle name="Total 2 4 5 5" xfId="45275" xr:uid="{AC4D8CB8-C6A2-4866-A83E-E4EBD547A459}"/>
    <cellStyle name="Total 2 4 6" xfId="15257" xr:uid="{146AD489-58BD-4A96-8290-B6CBC4708096}"/>
    <cellStyle name="Total 2 4 6 2" xfId="45282" xr:uid="{CBFA3B48-40F1-4C14-BF62-903E19FE6EC7}"/>
    <cellStyle name="Total 2 4 6 3" xfId="45281" xr:uid="{CAF4615B-889A-4A0D-852A-99818FC73CA7}"/>
    <cellStyle name="Total 2 4 7" xfId="19207" xr:uid="{B5AEB62E-C365-4277-9E78-F210DE047BE5}"/>
    <cellStyle name="Total 2 4 7 2" xfId="45284" xr:uid="{D59AD31C-31C4-4847-A9C6-5C6CD81F836D}"/>
    <cellStyle name="Total 2 4 7 3" xfId="45283" xr:uid="{D0C05B6F-EDA6-464E-B6A8-94C14144018F}"/>
    <cellStyle name="Total 2 4 8" xfId="12464" xr:uid="{39D8B8A6-56B5-4928-A28C-17C9CF56F11E}"/>
    <cellStyle name="Total 2 4 8 2" xfId="45286" xr:uid="{6891A94A-0E17-48D3-A7AA-A789ED091B92}"/>
    <cellStyle name="Total 2 4 8 3" xfId="45285" xr:uid="{A479B4AD-307A-4293-9746-8A8504FEDA7E}"/>
    <cellStyle name="Total 2 4 9" xfId="45287" xr:uid="{6532B9E8-E511-49F6-90E1-F511615D5D30}"/>
    <cellStyle name="Total 2 5" xfId="1880" xr:uid="{7B567CC1-D2EA-4BF5-BC1D-19C476886D2B}"/>
    <cellStyle name="Total 2 5 10" xfId="45289" xr:uid="{459AB7A0-A7F8-47CC-9607-D9D7F0154CB7}"/>
    <cellStyle name="Total 2 5 11" xfId="45288" xr:uid="{44FC83A1-DA1E-49E4-A28B-1753278BFB90}"/>
    <cellStyle name="Total 2 5 2" xfId="14579" xr:uid="{536D067D-D9FB-4CAC-85E7-141FE25576B7}"/>
    <cellStyle name="Total 2 5 2 2" xfId="45291" xr:uid="{F8EEBB2E-64FB-470B-B492-7D5D2591AFD6}"/>
    <cellStyle name="Total 2 5 2 2 2" xfId="45292" xr:uid="{F188C4F4-EE1B-43AB-BA77-578EFB131060}"/>
    <cellStyle name="Total 2 5 2 3" xfId="45293" xr:uid="{56BB1DFF-3AE6-46F2-B6A2-1830DAF8ED40}"/>
    <cellStyle name="Total 2 5 2 3 2" xfId="45294" xr:uid="{54B261FD-6507-400C-A615-8F62AECB9C14}"/>
    <cellStyle name="Total 2 5 2 4" xfId="45295" xr:uid="{E428D4A5-3FF8-46CD-955E-7AC07FF66F06}"/>
    <cellStyle name="Total 2 5 2 5" xfId="45290" xr:uid="{6F498C2F-786B-4D4B-9F1B-E7673A5AE95C}"/>
    <cellStyle name="Total 2 5 3" xfId="14580" xr:uid="{9E187847-98B6-4E23-A235-DCC46FE3A3B5}"/>
    <cellStyle name="Total 2 5 3 2" xfId="45297" xr:uid="{5606F012-63EE-4509-9702-EB22FAF986EB}"/>
    <cellStyle name="Total 2 5 3 2 2" xfId="45298" xr:uid="{547888AE-20D8-49BA-9ED7-1DB7FB644E96}"/>
    <cellStyle name="Total 2 5 3 3" xfId="45299" xr:uid="{D01AF47E-564B-4008-B6D3-E023C350A186}"/>
    <cellStyle name="Total 2 5 3 3 2" xfId="45300" xr:uid="{60D434C1-3A24-4F9E-B4D2-3AEBB98110D3}"/>
    <cellStyle name="Total 2 5 3 4" xfId="45301" xr:uid="{8B0920EF-1B7B-41C5-9E4F-72DABDECE0F1}"/>
    <cellStyle name="Total 2 5 3 5" xfId="45296" xr:uid="{B0202618-81D4-4695-9B3A-CEE6DDFD34EC}"/>
    <cellStyle name="Total 2 5 4" xfId="14581" xr:uid="{B0EA4C8E-96BD-42F3-A22F-CA5CBEA9184D}"/>
    <cellStyle name="Total 2 5 4 2" xfId="45303" xr:uid="{D111261B-A8CE-4691-B457-84C44F48B05E}"/>
    <cellStyle name="Total 2 5 4 2 2" xfId="45304" xr:uid="{CED75508-3C74-43F1-9D53-CB164BA334B3}"/>
    <cellStyle name="Total 2 5 4 3" xfId="45305" xr:uid="{53DD47FA-2E7A-4624-818A-D0AC879ABC9D}"/>
    <cellStyle name="Total 2 5 4 3 2" xfId="45306" xr:uid="{6D04F51F-C019-4AB4-8FF7-E767100B4EED}"/>
    <cellStyle name="Total 2 5 4 4" xfId="45307" xr:uid="{4A64949A-63A7-485C-8259-A7966D75EEF4}"/>
    <cellStyle name="Total 2 5 4 4 2" xfId="45308" xr:uid="{602C50B8-71E3-4E00-9AB3-74B7B0A50204}"/>
    <cellStyle name="Total 2 5 4 5" xfId="45309" xr:uid="{2606845A-745B-4504-A922-386C26C11D06}"/>
    <cellStyle name="Total 2 5 4 6" xfId="45302" xr:uid="{98C87C21-67F2-46F4-84C9-3AFE58021C14}"/>
    <cellStyle name="Total 2 5 5" xfId="14582" xr:uid="{EC273269-06BE-42A3-A973-E6EAAAAAF2D0}"/>
    <cellStyle name="Total 2 5 5 2" xfId="45311" xr:uid="{2451A495-7D79-46A2-862A-8E5D39C51A4A}"/>
    <cellStyle name="Total 2 5 5 2 2" xfId="45312" xr:uid="{B0CB5720-3C3B-4DB1-B7E2-4806739AA906}"/>
    <cellStyle name="Total 2 5 5 3" xfId="45313" xr:uid="{0E067DDE-745C-42F9-B5B8-92294AA79C67}"/>
    <cellStyle name="Total 2 5 5 3 2" xfId="45314" xr:uid="{265DFA94-735A-4966-B9AF-57B63CE3830C}"/>
    <cellStyle name="Total 2 5 5 4" xfId="45315" xr:uid="{00066FD5-38F8-4598-AB4A-9C7572A53556}"/>
    <cellStyle name="Total 2 5 5 5" xfId="45310" xr:uid="{D46E7821-6EEB-446E-878B-D20FE5821D87}"/>
    <cellStyle name="Total 2 5 6" xfId="15258" xr:uid="{1AB08624-372D-4858-BFD2-F3711F431B5D}"/>
    <cellStyle name="Total 2 5 6 2" xfId="45317" xr:uid="{EFAB3A58-870B-471E-ADDE-F876231810B2}"/>
    <cellStyle name="Total 2 5 6 3" xfId="45316" xr:uid="{55D2E490-E1BA-4FD8-B7F3-6CC287A589EE}"/>
    <cellStyle name="Total 2 5 7" xfId="19260" xr:uid="{93A1E246-9BB9-4A11-9D32-8DB7CEC07D75}"/>
    <cellStyle name="Total 2 5 7 2" xfId="45319" xr:uid="{54F6A3E5-1FA1-49D6-8B83-92BFAFFD4E42}"/>
    <cellStyle name="Total 2 5 7 3" xfId="45318" xr:uid="{F11FB5DD-B08A-4F1A-AAED-0C5C88618CBD}"/>
    <cellStyle name="Total 2 5 8" xfId="12465" xr:uid="{1E6CC740-D824-4A1F-A30E-2BDFEAAE547D}"/>
    <cellStyle name="Total 2 5 8 2" xfId="45321" xr:uid="{FE31F3EC-A1FB-4E35-BE6F-E37B6243F64E}"/>
    <cellStyle name="Total 2 5 8 3" xfId="45320" xr:uid="{92753D74-8CE5-4689-8B79-7D062454C501}"/>
    <cellStyle name="Total 2 5 9" xfId="45322" xr:uid="{1212C231-BB6D-42DA-98DA-E3399475FCA2}"/>
    <cellStyle name="Total 2 6" xfId="1881" xr:uid="{EDF98515-AA7F-42CF-8E58-BF2B7DB2AB72}"/>
    <cellStyle name="Total 2 6 10" xfId="45324" xr:uid="{D5E7A95A-91C0-4A96-AEAF-A1A407641C9E}"/>
    <cellStyle name="Total 2 6 11" xfId="45323" xr:uid="{F539BD07-6D39-479A-AC20-33A1C913B001}"/>
    <cellStyle name="Total 2 6 2" xfId="14583" xr:uid="{C45A4D03-97B4-4FB5-B719-BBF6EF86E9A2}"/>
    <cellStyle name="Total 2 6 2 2" xfId="45326" xr:uid="{617F1C39-2603-4993-A42B-46729773B2C3}"/>
    <cellStyle name="Total 2 6 2 2 2" xfId="45327" xr:uid="{1B2C791F-A251-43D2-9837-91BAFF12D34C}"/>
    <cellStyle name="Total 2 6 2 3" xfId="45328" xr:uid="{08294EB5-3AD5-4672-9315-1F40A45F3500}"/>
    <cellStyle name="Total 2 6 2 3 2" xfId="45329" xr:uid="{C85B6C3A-8BD9-4AC5-BF06-568EDBDEAE70}"/>
    <cellStyle name="Total 2 6 2 4" xfId="45330" xr:uid="{08CB04F3-EF78-4F74-8C11-AD487DBED8CB}"/>
    <cellStyle name="Total 2 6 2 5" xfId="45325" xr:uid="{5D5FF93C-74C0-4EB5-94D5-2ABEE74C0C74}"/>
    <cellStyle name="Total 2 6 3" xfId="14584" xr:uid="{831CA4C9-E9EF-4604-B77F-873A1209BE9E}"/>
    <cellStyle name="Total 2 6 3 2" xfId="45332" xr:uid="{FEB4234D-8012-4E5E-B532-587D0FC268BE}"/>
    <cellStyle name="Total 2 6 3 2 2" xfId="45333" xr:uid="{CA4DF9B1-41BB-4D36-94D5-1DCAFB1D025D}"/>
    <cellStyle name="Total 2 6 3 3" xfId="45334" xr:uid="{8122C8F9-36C9-41F6-AA95-5FEC2EC1046A}"/>
    <cellStyle name="Total 2 6 3 3 2" xfId="45335" xr:uid="{8A63EEC8-A5AE-41AF-88D2-4C828FA34725}"/>
    <cellStyle name="Total 2 6 3 4" xfId="45336" xr:uid="{36512C57-F961-4351-9CFC-9565D99E96F9}"/>
    <cellStyle name="Total 2 6 3 5" xfId="45331" xr:uid="{BA052B74-B2A4-4EB8-8FD1-73B46BB2A8BE}"/>
    <cellStyle name="Total 2 6 4" xfId="14585" xr:uid="{FE8008C6-61BE-43AA-B219-C2662A5DAFC2}"/>
    <cellStyle name="Total 2 6 4 2" xfId="45338" xr:uid="{EB7D812B-7DD3-4645-B0A3-E127FFD0CC42}"/>
    <cellStyle name="Total 2 6 4 2 2" xfId="45339" xr:uid="{E82A8D46-6D91-436E-8693-61BE7100BBC6}"/>
    <cellStyle name="Total 2 6 4 3" xfId="45340" xr:uid="{82700D24-6D04-4500-8528-07316159E7EF}"/>
    <cellStyle name="Total 2 6 4 3 2" xfId="45341" xr:uid="{7B9F894F-8497-4E7F-A5F7-93C2FF601057}"/>
    <cellStyle name="Total 2 6 4 4" xfId="45342" xr:uid="{3FEBC058-D814-44DF-9B63-E6416AEFA74D}"/>
    <cellStyle name="Total 2 6 4 4 2" xfId="45343" xr:uid="{C0341B16-7402-4D6F-B4C4-99A041B302F8}"/>
    <cellStyle name="Total 2 6 4 5" xfId="45344" xr:uid="{87AB113B-1BAB-4497-90EF-9EDEB8E105DA}"/>
    <cellStyle name="Total 2 6 4 6" xfId="45337" xr:uid="{581FDB0F-5784-4672-842B-4A49F2D8F0CB}"/>
    <cellStyle name="Total 2 6 5" xfId="14586" xr:uid="{74C87525-8F3B-43FB-9BE9-4B2C7CA06C14}"/>
    <cellStyle name="Total 2 6 5 2" xfId="45346" xr:uid="{E51B4C89-199A-4588-A264-64AA47DB9694}"/>
    <cellStyle name="Total 2 6 5 2 2" xfId="45347" xr:uid="{2478ED0C-AF5F-4330-B3FD-D8B7D8235005}"/>
    <cellStyle name="Total 2 6 5 3" xfId="45348" xr:uid="{2351AD6E-D1C6-47DD-8447-0F42BA560533}"/>
    <cellStyle name="Total 2 6 5 3 2" xfId="45349" xr:uid="{BAE5425E-416D-405C-81B2-0A1B74EBF1E0}"/>
    <cellStyle name="Total 2 6 5 4" xfId="45350" xr:uid="{736F3B27-34DB-4537-BE93-F9A5C2AE63E5}"/>
    <cellStyle name="Total 2 6 5 5" xfId="45345" xr:uid="{E4A266B6-3F91-4C04-9F50-AA0D5C056C2B}"/>
    <cellStyle name="Total 2 6 6" xfId="15259" xr:uid="{A8932BEE-244F-4D73-89A4-8B28CFB1EB07}"/>
    <cellStyle name="Total 2 6 6 2" xfId="45352" xr:uid="{048ACA85-E1F9-4675-8670-B53B532F87D3}"/>
    <cellStyle name="Total 2 6 6 3" xfId="45351" xr:uid="{C6DCFB80-358B-4C1F-A522-6A04393531CD}"/>
    <cellStyle name="Total 2 6 7" xfId="17235" xr:uid="{944DD2DA-108E-485F-ACF6-60D2A638FA9B}"/>
    <cellStyle name="Total 2 6 7 2" xfId="45354" xr:uid="{8032F886-16A1-47F3-9027-C77D50A596F0}"/>
    <cellStyle name="Total 2 6 7 3" xfId="45353" xr:uid="{9B841CEC-D729-4E5E-A6FF-8365B793097A}"/>
    <cellStyle name="Total 2 6 8" xfId="12466" xr:uid="{636F4075-FF1B-4E80-BB34-1E569A7D5900}"/>
    <cellStyle name="Total 2 6 8 2" xfId="45356" xr:uid="{CEB4D462-0BB0-4E86-BFE3-15AE3054B630}"/>
    <cellStyle name="Total 2 6 8 3" xfId="45355" xr:uid="{B36475D5-7C70-4FEC-B8F7-232B10F6725D}"/>
    <cellStyle name="Total 2 6 9" xfId="45357" xr:uid="{A2EE367C-8A9D-4EE4-9B16-2C0B740D4647}"/>
    <cellStyle name="Total 2 7" xfId="1882" xr:uid="{B36547FA-D942-41E6-A88B-758284F0BD53}"/>
    <cellStyle name="Total 2 7 10" xfId="45359" xr:uid="{F4600EF8-9D47-4281-96CB-6DA3644D7511}"/>
    <cellStyle name="Total 2 7 11" xfId="45358" xr:uid="{E28031B8-D838-449F-A124-0D5A4449093D}"/>
    <cellStyle name="Total 2 7 2" xfId="14587" xr:uid="{B5F885FC-AD59-4829-A8AA-378D7B8C13D2}"/>
    <cellStyle name="Total 2 7 2 2" xfId="45361" xr:uid="{6285B054-14A3-4397-895E-946519AF8A46}"/>
    <cellStyle name="Total 2 7 2 2 2" xfId="45362" xr:uid="{D38BEFDB-AC87-4EC8-9B7D-6EC0FF8213E8}"/>
    <cellStyle name="Total 2 7 2 3" xfId="45363" xr:uid="{39281083-C17A-4BD1-A7F7-433F89161CC7}"/>
    <cellStyle name="Total 2 7 2 3 2" xfId="45364" xr:uid="{CF5A4B73-C071-411D-94F8-4FA677707517}"/>
    <cellStyle name="Total 2 7 2 4" xfId="45365" xr:uid="{2A9CD4A1-C25F-4BB7-A9F8-DDBA697F923E}"/>
    <cellStyle name="Total 2 7 2 5" xfId="45360" xr:uid="{48C3D7D3-156E-4A6A-A062-B40B5F63B19C}"/>
    <cellStyle name="Total 2 7 3" xfId="14588" xr:uid="{66E14FBA-0CA0-4150-A4D9-ED52B3835D72}"/>
    <cellStyle name="Total 2 7 3 2" xfId="45367" xr:uid="{EC1106D7-6ED9-4DE5-8D8A-86515CA3FFC8}"/>
    <cellStyle name="Total 2 7 3 2 2" xfId="45368" xr:uid="{B9CB689D-EE99-4B5D-9CFE-83E3ABF3A1F7}"/>
    <cellStyle name="Total 2 7 3 3" xfId="45369" xr:uid="{6A946EA4-F158-44AF-A297-FDAD3EC7F27F}"/>
    <cellStyle name="Total 2 7 3 3 2" xfId="45370" xr:uid="{F51B5BF3-F6E6-4081-A69C-41F6E6A0A61C}"/>
    <cellStyle name="Total 2 7 3 4" xfId="45371" xr:uid="{EAFB333A-6712-4FF0-B1A2-7129A577EF5A}"/>
    <cellStyle name="Total 2 7 3 5" xfId="45366" xr:uid="{E9BCCE44-F12F-403F-A73A-E1C1A2FBB44A}"/>
    <cellStyle name="Total 2 7 4" xfId="14589" xr:uid="{D5A50B47-F863-4C2F-A453-426FF91E3E4C}"/>
    <cellStyle name="Total 2 7 4 2" xfId="45373" xr:uid="{150DE2D7-6916-442E-B399-B36E862B8844}"/>
    <cellStyle name="Total 2 7 4 2 2" xfId="45374" xr:uid="{764C5B61-FFD1-4056-9160-55E6D3CBB6D8}"/>
    <cellStyle name="Total 2 7 4 3" xfId="45375" xr:uid="{48F08377-4C4D-43E1-B4E4-175F54EFCEC7}"/>
    <cellStyle name="Total 2 7 4 3 2" xfId="45376" xr:uid="{78C7746B-ED1D-4E8F-8377-0DAAA26EB875}"/>
    <cellStyle name="Total 2 7 4 4" xfId="45377" xr:uid="{D4F9F415-DB16-4CED-AA0A-9BBB0F48CA26}"/>
    <cellStyle name="Total 2 7 4 4 2" xfId="45378" xr:uid="{307B5A52-12A1-484A-B4BB-9B2FC7BB2550}"/>
    <cellStyle name="Total 2 7 4 5" xfId="45379" xr:uid="{49F1EBBE-6688-4028-A205-BBD49EE5F47F}"/>
    <cellStyle name="Total 2 7 4 6" xfId="45372" xr:uid="{FB539727-EBBB-4E22-AE57-52F67DDD5A71}"/>
    <cellStyle name="Total 2 7 5" xfId="14590" xr:uid="{52549A51-A70A-4B16-846B-49D648E89562}"/>
    <cellStyle name="Total 2 7 5 2" xfId="45381" xr:uid="{E9AE55BF-008C-4E2D-9631-423C62D289BB}"/>
    <cellStyle name="Total 2 7 5 2 2" xfId="45382" xr:uid="{18AE57CE-FA3D-4DBF-BD91-1025C88FB6C3}"/>
    <cellStyle name="Total 2 7 5 3" xfId="45383" xr:uid="{4C19F879-04BF-489D-A2BC-FB56D801E5C7}"/>
    <cellStyle name="Total 2 7 5 3 2" xfId="45384" xr:uid="{D0278D2B-A00B-43DF-9A01-5BFD776274F0}"/>
    <cellStyle name="Total 2 7 5 4" xfId="45385" xr:uid="{B8700392-867B-4D89-8208-A616E38EF7D3}"/>
    <cellStyle name="Total 2 7 5 5" xfId="45380" xr:uid="{B4945C70-F9C8-475D-862F-7A375B22DE80}"/>
    <cellStyle name="Total 2 7 6" xfId="15260" xr:uid="{1BF7D422-F5E9-4596-86EA-1642AA514556}"/>
    <cellStyle name="Total 2 7 6 2" xfId="45387" xr:uid="{5749A7DD-AE69-4F0E-94B6-757EA819AFF5}"/>
    <cellStyle name="Total 2 7 6 3" xfId="45386" xr:uid="{0E198989-A432-4937-AA8B-4D5E0E947B23}"/>
    <cellStyle name="Total 2 7 7" xfId="19061" xr:uid="{F5CBBB1E-9911-494D-A614-7D7CBE5C477C}"/>
    <cellStyle name="Total 2 7 7 2" xfId="45389" xr:uid="{D21C1D0E-5632-4860-B097-ACAC5076C232}"/>
    <cellStyle name="Total 2 7 7 3" xfId="45388" xr:uid="{D2943022-E89F-4C3E-B143-DDCF642955F4}"/>
    <cellStyle name="Total 2 7 8" xfId="12467" xr:uid="{13592A9E-A7FF-4327-A8A7-F02477EB9A1E}"/>
    <cellStyle name="Total 2 7 8 2" xfId="45391" xr:uid="{5BA5885E-10E6-4717-84F8-18F663F9D353}"/>
    <cellStyle name="Total 2 7 8 3" xfId="45390" xr:uid="{42E7884D-0437-4C34-84A3-D7125EB05C4C}"/>
    <cellStyle name="Total 2 7 9" xfId="45392" xr:uid="{041E338A-7B1F-48A2-B334-A820E3036232}"/>
    <cellStyle name="Total 2 8" xfId="1883" xr:uid="{5747B869-204E-411D-B80B-253C94659272}"/>
    <cellStyle name="Total 2 8 10" xfId="45394" xr:uid="{605DFD87-400A-4D5B-8865-F9BD70D4C3C0}"/>
    <cellStyle name="Total 2 8 11" xfId="45393" xr:uid="{BDBC0935-4A8F-4ACC-8305-20CA430AAD22}"/>
    <cellStyle name="Total 2 8 2" xfId="14591" xr:uid="{C8C6A652-A614-4052-8E45-FC9377EFC50D}"/>
    <cellStyle name="Total 2 8 2 2" xfId="45396" xr:uid="{901B59D9-0076-4004-851B-01E93819C0E9}"/>
    <cellStyle name="Total 2 8 2 2 2" xfId="45397" xr:uid="{53B7C799-6B44-4C12-A6DF-3F5EFE81CE52}"/>
    <cellStyle name="Total 2 8 2 3" xfId="45398" xr:uid="{003BA2E9-C1F9-42EF-982C-8D1C0026B420}"/>
    <cellStyle name="Total 2 8 2 3 2" xfId="45399" xr:uid="{02335AFD-1452-4098-AE36-DE6EA9ED1C90}"/>
    <cellStyle name="Total 2 8 2 4" xfId="45400" xr:uid="{9D7E425D-DE4F-42F1-B07B-1E56F8B84AB3}"/>
    <cellStyle name="Total 2 8 2 5" xfId="45395" xr:uid="{BB5ED672-D0AE-4AD4-8779-20CEAC0B28B9}"/>
    <cellStyle name="Total 2 8 3" xfId="14592" xr:uid="{139B9980-96DF-446D-A4E0-4DA08BE5D55C}"/>
    <cellStyle name="Total 2 8 3 2" xfId="45402" xr:uid="{C7954532-8D71-49C8-A5BB-EAAEF00DCF68}"/>
    <cellStyle name="Total 2 8 3 2 2" xfId="45403" xr:uid="{33D50F7F-5026-4F7C-AF13-B88F490B9719}"/>
    <cellStyle name="Total 2 8 3 3" xfId="45404" xr:uid="{84064875-911B-430E-8757-3446D3E2F8F0}"/>
    <cellStyle name="Total 2 8 3 3 2" xfId="45405" xr:uid="{BC6603FF-8E42-443C-9A17-28E4A4A13B7C}"/>
    <cellStyle name="Total 2 8 3 4" xfId="45406" xr:uid="{9260C880-ABD4-4838-85BD-2B18DB7939B9}"/>
    <cellStyle name="Total 2 8 3 5" xfId="45401" xr:uid="{3E738AC2-BF8B-4421-BE79-A1DA0EC0DB1F}"/>
    <cellStyle name="Total 2 8 4" xfId="14593" xr:uid="{E3220AE4-985A-4204-A42D-93367DE28416}"/>
    <cellStyle name="Total 2 8 4 2" xfId="45408" xr:uid="{CD87B3D2-DAC4-4694-911D-3E82A7A7AFF1}"/>
    <cellStyle name="Total 2 8 4 2 2" xfId="45409" xr:uid="{25BC01FB-FA18-4AF9-BED4-B921EED699A2}"/>
    <cellStyle name="Total 2 8 4 3" xfId="45410" xr:uid="{069FCF51-02E2-4DE8-A580-2DED4332933B}"/>
    <cellStyle name="Total 2 8 4 3 2" xfId="45411" xr:uid="{10687030-3FE4-460F-BB03-328C42AD7735}"/>
    <cellStyle name="Total 2 8 4 4" xfId="45412" xr:uid="{A7895B14-DEA8-445F-9871-5EA31ADC10CB}"/>
    <cellStyle name="Total 2 8 4 4 2" xfId="45413" xr:uid="{6499F6B8-BCF9-49B6-9A0E-BF0B4AAD7830}"/>
    <cellStyle name="Total 2 8 4 5" xfId="45414" xr:uid="{4D948209-295B-4FE2-B161-0A6D0F5AEE27}"/>
    <cellStyle name="Total 2 8 4 6" xfId="45407" xr:uid="{0A1DF7FA-A080-4232-847A-83CEEBA2203F}"/>
    <cellStyle name="Total 2 8 5" xfId="14594" xr:uid="{7563242A-F356-46B6-98C1-15AC58661F43}"/>
    <cellStyle name="Total 2 8 5 2" xfId="45416" xr:uid="{EF9F3FFA-87E6-4F01-91F1-9DE0AE2251AA}"/>
    <cellStyle name="Total 2 8 5 2 2" xfId="45417" xr:uid="{8073D93A-2371-42BC-B2B1-53025249541B}"/>
    <cellStyle name="Total 2 8 5 3" xfId="45418" xr:uid="{95BF43E9-5312-4BA7-BC96-CE10F2B4E43B}"/>
    <cellStyle name="Total 2 8 5 3 2" xfId="45419" xr:uid="{F8AB6A88-1423-4E5D-8492-89900534E265}"/>
    <cellStyle name="Total 2 8 5 4" xfId="45420" xr:uid="{D2FA7181-1969-4354-A5A3-A945593DB5F0}"/>
    <cellStyle name="Total 2 8 5 5" xfId="45415" xr:uid="{97E34693-C650-469B-A2B9-353803EBFED6}"/>
    <cellStyle name="Total 2 8 6" xfId="15261" xr:uid="{325B9AA5-B0E1-49C7-AEF0-CD3948A63F24}"/>
    <cellStyle name="Total 2 8 6 2" xfId="45422" xr:uid="{F1F777C5-720C-4B46-BEC2-02735D30ADA2}"/>
    <cellStyle name="Total 2 8 6 3" xfId="45421" xr:uid="{9C08123E-A174-4766-ABAB-14A1B2C0D5AC}"/>
    <cellStyle name="Total 2 8 7" xfId="19494" xr:uid="{06E390D5-9E3A-4D6C-8F95-0797B3C46206}"/>
    <cellStyle name="Total 2 8 7 2" xfId="45424" xr:uid="{439A776C-90CD-443E-BA48-A26BFBA130CD}"/>
    <cellStyle name="Total 2 8 7 3" xfId="45423" xr:uid="{83FE57DA-633A-45D6-8A4B-5DC5699B39B6}"/>
    <cellStyle name="Total 2 8 8" xfId="12468" xr:uid="{44852F07-0A37-4BA8-A0B4-3A6B020770E0}"/>
    <cellStyle name="Total 2 8 8 2" xfId="45426" xr:uid="{0CE75BE8-D2FE-4486-9E94-44C1CD758F71}"/>
    <cellStyle name="Total 2 8 8 3" xfId="45425" xr:uid="{0F8568F3-7C11-49FF-80A2-09CE37152667}"/>
    <cellStyle name="Total 2 8 9" xfId="45427" xr:uid="{7DF82A52-B199-40E7-B251-E62B34BDE938}"/>
    <cellStyle name="Total 2 9" xfId="1884" xr:uid="{482C3BD6-F698-4C1F-BAAB-056FFF85424A}"/>
    <cellStyle name="Total 2 9 10" xfId="45429" xr:uid="{F3D4F579-D0F8-4434-A756-F2E58F4F37FE}"/>
    <cellStyle name="Total 2 9 11" xfId="45428" xr:uid="{819DDB16-589A-41A6-9C7A-E828CF59017B}"/>
    <cellStyle name="Total 2 9 2" xfId="14595" xr:uid="{A01BE512-9878-476A-8DB2-3A91808E0CFD}"/>
    <cellStyle name="Total 2 9 2 2" xfId="45431" xr:uid="{F1FD95E7-71DA-43BC-B646-77AE50BAFA29}"/>
    <cellStyle name="Total 2 9 2 2 2" xfId="45432" xr:uid="{9B7F0797-8DC0-4DB9-8300-0167BA5CA403}"/>
    <cellStyle name="Total 2 9 2 3" xfId="45433" xr:uid="{179B7070-6C4D-45A6-8505-7AEB40767ED0}"/>
    <cellStyle name="Total 2 9 2 3 2" xfId="45434" xr:uid="{375F9F90-7B43-4024-BCE2-89E8457AD124}"/>
    <cellStyle name="Total 2 9 2 4" xfId="45435" xr:uid="{6C793DF5-B763-4EAB-843A-6314A193A140}"/>
    <cellStyle name="Total 2 9 2 5" xfId="45430" xr:uid="{A3152762-EE27-4F63-B586-7019776DE732}"/>
    <cellStyle name="Total 2 9 3" xfId="14596" xr:uid="{AF9E05A8-769E-4E73-A3C2-638312C4F3ED}"/>
    <cellStyle name="Total 2 9 3 2" xfId="45437" xr:uid="{024BE138-E135-41BB-A1BA-86ED29E5A674}"/>
    <cellStyle name="Total 2 9 3 2 2" xfId="45438" xr:uid="{6A17C878-5725-480F-9575-7A2FBAE5B02B}"/>
    <cellStyle name="Total 2 9 3 3" xfId="45439" xr:uid="{DDC2900C-3B82-4DDB-8592-13BC8267F1AF}"/>
    <cellStyle name="Total 2 9 3 3 2" xfId="45440" xr:uid="{38CD2BA6-9A5D-4F85-AD77-A6211558A1F1}"/>
    <cellStyle name="Total 2 9 3 4" xfId="45441" xr:uid="{AF3581A2-E460-4CEB-AD38-E9692E6AAB10}"/>
    <cellStyle name="Total 2 9 3 5" xfId="45436" xr:uid="{0FCCC8CF-56D7-45C6-B0DA-83D7A4EA32E0}"/>
    <cellStyle name="Total 2 9 4" xfId="14597" xr:uid="{839ADDC1-8DFF-4510-B003-BB1543F4A4BD}"/>
    <cellStyle name="Total 2 9 4 2" xfId="45443" xr:uid="{39287FD4-8338-4714-ACE9-D6BBB07977A2}"/>
    <cellStyle name="Total 2 9 4 2 2" xfId="45444" xr:uid="{2805E658-34AC-4D4D-A600-F3FC233FDE6B}"/>
    <cellStyle name="Total 2 9 4 3" xfId="45445" xr:uid="{41B23B5F-C9E6-4935-B7EA-93E105F55C1A}"/>
    <cellStyle name="Total 2 9 4 3 2" xfId="45446" xr:uid="{2720A0A3-F049-4E54-AA9D-ACF4355D55FA}"/>
    <cellStyle name="Total 2 9 4 4" xfId="45447" xr:uid="{51106E79-23ED-438B-8457-AB718684108F}"/>
    <cellStyle name="Total 2 9 4 4 2" xfId="45448" xr:uid="{31B8F00A-3B7B-4C12-BDB1-552F89311B49}"/>
    <cellStyle name="Total 2 9 4 5" xfId="45449" xr:uid="{AF231288-E94C-4324-B0DE-98439D703CDE}"/>
    <cellStyle name="Total 2 9 4 6" xfId="45442" xr:uid="{F80B208C-EAA6-4BE4-9FA7-4058D86FD1BA}"/>
    <cellStyle name="Total 2 9 5" xfId="14598" xr:uid="{F190BC58-3EDD-4A15-B04E-927193340B08}"/>
    <cellStyle name="Total 2 9 5 2" xfId="45451" xr:uid="{C2B7453D-8B06-4E09-BE55-26630F2AFEB8}"/>
    <cellStyle name="Total 2 9 5 2 2" xfId="45452" xr:uid="{C5D77180-4AE7-45F9-8F04-FE44F0236522}"/>
    <cellStyle name="Total 2 9 5 3" xfId="45453" xr:uid="{7C990279-8F54-413A-B835-8C6FE1A650E0}"/>
    <cellStyle name="Total 2 9 5 3 2" xfId="45454" xr:uid="{4BD8D68D-1BAF-4DCB-BBD6-CE4B79C78242}"/>
    <cellStyle name="Total 2 9 5 4" xfId="45455" xr:uid="{ED0F96AC-EE13-4617-AD35-C00584BDDC0A}"/>
    <cellStyle name="Total 2 9 5 5" xfId="45450" xr:uid="{6433F8D8-00F8-45EC-9359-BCFEAB7E839C}"/>
    <cellStyle name="Total 2 9 6" xfId="15262" xr:uid="{3CBA12DF-3A71-4A6B-8DE5-D6B4A7F7F03D}"/>
    <cellStyle name="Total 2 9 6 2" xfId="45457" xr:uid="{874D050F-C2EA-4F5C-A13F-25456B0613D4}"/>
    <cellStyle name="Total 2 9 6 3" xfId="45456" xr:uid="{D7F5D89E-0023-430F-B458-6BD3955AFDFB}"/>
    <cellStyle name="Total 2 9 7" xfId="15517" xr:uid="{28260D23-AA9F-4BE8-8202-0D03C7F8A2FE}"/>
    <cellStyle name="Total 2 9 7 2" xfId="45459" xr:uid="{6327DFFC-ABD2-4E5E-8E8E-A252AD7FA772}"/>
    <cellStyle name="Total 2 9 7 3" xfId="45458" xr:uid="{A9E5BB62-4EAD-4C62-8B25-ACD4553921BD}"/>
    <cellStyle name="Total 2 9 8" xfId="12469" xr:uid="{263E278F-6E4F-47B2-B34D-9802B5011374}"/>
    <cellStyle name="Total 2 9 8 2" xfId="45461" xr:uid="{575DBC10-23BE-45F8-BE49-30DED3FF9D3E}"/>
    <cellStyle name="Total 2 9 8 3" xfId="45460" xr:uid="{4117E969-8E71-408B-BBA7-9474FFEDDC3A}"/>
    <cellStyle name="Total 2 9 9" xfId="45462" xr:uid="{A0CE427D-4D7A-40B7-924C-17A028D75AAC}"/>
    <cellStyle name="Total 20" xfId="7341" xr:uid="{119FDA0D-52E9-485D-97C3-C9934E6978EC}"/>
    <cellStyle name="Total 20 10" xfId="45464" xr:uid="{1311C37D-FC4C-4A99-BB1C-FDAF35608D82}"/>
    <cellStyle name="Total 20 11" xfId="45465" xr:uid="{59A0015F-23D7-4900-A29A-D6F49F43A9DE}"/>
    <cellStyle name="Total 20 12" xfId="45463" xr:uid="{9F7C7B95-872C-4B98-9529-CEE65469C6A8}"/>
    <cellStyle name="Total 20 2" xfId="14599" xr:uid="{CB1779E0-9218-42C5-8D38-FDE2ACD03282}"/>
    <cellStyle name="Total 20 2 2" xfId="45467" xr:uid="{96CC1504-8E04-4265-9DA2-EABC3FFE2A97}"/>
    <cellStyle name="Total 20 2 2 2" xfId="45468" xr:uid="{512DB61E-D7BA-4850-BDE4-492DD738A0C5}"/>
    <cellStyle name="Total 20 2 3" xfId="45469" xr:uid="{40CA58D5-4FD7-4A0B-83E4-305177982885}"/>
    <cellStyle name="Total 20 2 3 2" xfId="45470" xr:uid="{2C13A6DE-B3C0-4EEE-8325-80F11D448E51}"/>
    <cellStyle name="Total 20 2 4" xfId="45471" xr:uid="{D2B8A59A-DCD1-4B74-B708-F1100FBBA97B}"/>
    <cellStyle name="Total 20 2 5" xfId="45472" xr:uid="{5828E345-1C86-428C-BEF3-92A3D6217A2F}"/>
    <cellStyle name="Total 20 2 6" xfId="45466" xr:uid="{4700CE51-8D9D-41E0-83AE-F8E5D7EE2F8C}"/>
    <cellStyle name="Total 20 3" xfId="14600" xr:uid="{1CC230BB-32E3-46A0-B63B-8B823DF18BA6}"/>
    <cellStyle name="Total 20 3 2" xfId="45474" xr:uid="{11238129-8B7B-4D27-9090-97C72A32F985}"/>
    <cellStyle name="Total 20 3 2 2" xfId="45475" xr:uid="{937FAB88-8BEF-4A84-A908-7132D1FC9B53}"/>
    <cellStyle name="Total 20 3 3" xfId="45476" xr:uid="{171B9F03-C973-4692-9CE8-0C9E597B7936}"/>
    <cellStyle name="Total 20 3 3 2" xfId="45477" xr:uid="{8198FE7E-15B5-49B1-A9A3-5ED8AFB36C79}"/>
    <cellStyle name="Total 20 3 4" xfId="45478" xr:uid="{887DD023-55D6-4392-AA36-D86F075D7AE1}"/>
    <cellStyle name="Total 20 3 5" xfId="45473" xr:uid="{276AAD1D-4F30-412B-B577-E9D66E61DD46}"/>
    <cellStyle name="Total 20 4" xfId="14601" xr:uid="{E601052E-27E8-4350-9620-EE3C4AE241CE}"/>
    <cellStyle name="Total 20 4 2" xfId="45480" xr:uid="{36801EED-7A6F-4967-B92A-B44B6E794115}"/>
    <cellStyle name="Total 20 4 2 2" xfId="45481" xr:uid="{D6CC61AA-4B02-49D4-B120-FFD074472542}"/>
    <cellStyle name="Total 20 4 3" xfId="45482" xr:uid="{7189AC74-4A76-4490-B0CE-BEAB954AE588}"/>
    <cellStyle name="Total 20 4 3 2" xfId="45483" xr:uid="{838B39C6-9E26-47D0-9439-8F17E6D4B4C0}"/>
    <cellStyle name="Total 20 4 4" xfId="45484" xr:uid="{20714B7E-880E-4955-8003-513535DB9085}"/>
    <cellStyle name="Total 20 4 5" xfId="45479" xr:uid="{59DDF312-168D-4A6C-880A-E5B2906FF8B4}"/>
    <cellStyle name="Total 20 5" xfId="14602" xr:uid="{A0BA6F61-27F9-4A9A-ABBB-D1599B5E04D8}"/>
    <cellStyle name="Total 20 5 2" xfId="45486" xr:uid="{BA56FE02-5C62-45B4-9A7B-36FC6DD2D1E4}"/>
    <cellStyle name="Total 20 5 2 2" xfId="45487" xr:uid="{B3C6F115-388B-4BDE-893D-D3CE14BCA604}"/>
    <cellStyle name="Total 20 5 3" xfId="45488" xr:uid="{DCD847E8-7C3F-41BC-851F-457CFE5B3707}"/>
    <cellStyle name="Total 20 5 3 2" xfId="45489" xr:uid="{3F30A861-AF41-4D01-8340-2AFB41D65CA4}"/>
    <cellStyle name="Total 20 5 4" xfId="45490" xr:uid="{73983A90-9B62-4D39-A37B-CB0158F438F2}"/>
    <cellStyle name="Total 20 5 4 2" xfId="45491" xr:uid="{C03F9501-7968-4B35-886A-884FAAF3D555}"/>
    <cellStyle name="Total 20 5 5" xfId="45492" xr:uid="{F49D57DB-FF22-41FB-84AE-7AC44CC0F2C9}"/>
    <cellStyle name="Total 20 5 6" xfId="45485" xr:uid="{1DEA860B-7542-48B7-A85E-D2ED9E93736E}"/>
    <cellStyle name="Total 20 6" xfId="14603" xr:uid="{E4E2CFDB-6509-4FF4-826C-5E95E0B280B2}"/>
    <cellStyle name="Total 20 6 2" xfId="45494" xr:uid="{EE40ACE9-098C-4081-97B4-DD6EF7C32D5E}"/>
    <cellStyle name="Total 20 6 2 2" xfId="45495" xr:uid="{346A5D36-0B42-4F16-A232-7B9E8E0155C7}"/>
    <cellStyle name="Total 20 6 3" xfId="45496" xr:uid="{C081A42B-99C6-4FD6-B8E3-A038FF420527}"/>
    <cellStyle name="Total 20 6 3 2" xfId="45497" xr:uid="{5D1A8EFF-B941-47CC-9761-5C25C86C9298}"/>
    <cellStyle name="Total 20 6 4" xfId="45498" xr:uid="{EF46D8ED-58C7-45E0-AAFE-666C33907FB9}"/>
    <cellStyle name="Total 20 6 5" xfId="45493" xr:uid="{41BF875A-65FF-4E6A-B7B1-A2A604505F62}"/>
    <cellStyle name="Total 20 7" xfId="16281" xr:uid="{6131326D-9637-45AD-81D0-35AECCE62F11}"/>
    <cellStyle name="Total 20 7 2" xfId="45500" xr:uid="{29CD50D2-3C43-412F-AF3D-12067F755BC8}"/>
    <cellStyle name="Total 20 7 3" xfId="45499" xr:uid="{872131F1-C01A-43B1-800E-20DDCB6D940D}"/>
    <cellStyle name="Total 20 8" xfId="19152" xr:uid="{BC96F08A-E24E-4BE8-A191-0CCC20C44B2A}"/>
    <cellStyle name="Total 20 8 2" xfId="45502" xr:uid="{8728C827-ADC8-4A5D-8C73-7D46A92A0FD8}"/>
    <cellStyle name="Total 20 8 3" xfId="45501" xr:uid="{9C7316AD-1CCE-4A4F-8386-0D0B4750EE7D}"/>
    <cellStyle name="Total 20 9" xfId="12470" xr:uid="{9B2CE464-682B-4046-B6E8-1F090EACDBCF}"/>
    <cellStyle name="Total 20 9 2" xfId="45504" xr:uid="{C1DDE560-FD87-4C3C-8F16-76FAF2E6517E}"/>
    <cellStyle name="Total 20 9 3" xfId="45503" xr:uid="{7095671F-F051-49EB-AA06-ABE1A33ED0E8}"/>
    <cellStyle name="Total 21" xfId="7342" xr:uid="{8A974927-37CD-4990-8253-366E83F032C6}"/>
    <cellStyle name="Total 21 10" xfId="45506" xr:uid="{7CFB380D-0B37-4D14-A612-4087F52A0B41}"/>
    <cellStyle name="Total 21 11" xfId="45507" xr:uid="{EBF24D08-1B59-4CFD-A6E1-6FC00B273D62}"/>
    <cellStyle name="Total 21 12" xfId="45505" xr:uid="{33A3B502-682F-41C6-8A44-9C622AD775F0}"/>
    <cellStyle name="Total 21 2" xfId="14604" xr:uid="{08D825DA-DCCD-45CC-AABF-34EBF6F4DDD4}"/>
    <cellStyle name="Total 21 2 2" xfId="45509" xr:uid="{010DAFC5-171A-4DA9-BB55-18E166870E62}"/>
    <cellStyle name="Total 21 2 2 2" xfId="45510" xr:uid="{AB295BB6-36FA-41E9-910C-AC542E6347AE}"/>
    <cellStyle name="Total 21 2 3" xfId="45511" xr:uid="{8D08D9F0-3455-4584-BC0D-B15E7FC8CD10}"/>
    <cellStyle name="Total 21 2 3 2" xfId="45512" xr:uid="{6B223C7D-C726-4BA8-AE6A-1CBFFF6B2031}"/>
    <cellStyle name="Total 21 2 4" xfId="45513" xr:uid="{205763B5-1BF8-4481-86A5-4D4EA353915D}"/>
    <cellStyle name="Total 21 2 5" xfId="45514" xr:uid="{9B609F78-23CB-42A6-9C0D-A5DD52A498F7}"/>
    <cellStyle name="Total 21 2 6" xfId="45508" xr:uid="{F65D788E-5CBA-46B2-B353-AAEBA784B990}"/>
    <cellStyle name="Total 21 3" xfId="14605" xr:uid="{8FF77119-F2E7-4498-80B9-F6DB3B068A23}"/>
    <cellStyle name="Total 21 3 2" xfId="45516" xr:uid="{13D67874-245C-4DB2-B385-A83F133D63AC}"/>
    <cellStyle name="Total 21 3 2 2" xfId="45517" xr:uid="{83724BFC-2C23-47C2-848B-DEB967F6D75E}"/>
    <cellStyle name="Total 21 3 3" xfId="45518" xr:uid="{2D61A390-BC8D-4345-8B52-415B993FC375}"/>
    <cellStyle name="Total 21 3 3 2" xfId="45519" xr:uid="{AC754B42-D6FB-4C0D-B810-F06E88CD3CEB}"/>
    <cellStyle name="Total 21 3 4" xfId="45520" xr:uid="{1E33C4F9-D316-4E2F-A8BE-70DA9C0B3404}"/>
    <cellStyle name="Total 21 3 5" xfId="45515" xr:uid="{BB731A9C-1ADC-48A8-B3AA-86EA77269948}"/>
    <cellStyle name="Total 21 4" xfId="14606" xr:uid="{5E7BA4C1-5E65-40AB-8D8F-800E844E1F67}"/>
    <cellStyle name="Total 21 4 2" xfId="45522" xr:uid="{441D7B9B-D182-420B-BF96-7667716FBAD1}"/>
    <cellStyle name="Total 21 4 2 2" xfId="45523" xr:uid="{2A93D00C-4BCB-44DA-972C-705AA860C1C7}"/>
    <cellStyle name="Total 21 4 3" xfId="45524" xr:uid="{DB34732E-A328-474B-A9DD-15B643572AB3}"/>
    <cellStyle name="Total 21 4 3 2" xfId="45525" xr:uid="{FC03551D-5495-4FDF-928E-F925B1E0B5C9}"/>
    <cellStyle name="Total 21 4 4" xfId="45526" xr:uid="{6D551867-2309-4C45-BDDE-9545841A509D}"/>
    <cellStyle name="Total 21 4 5" xfId="45521" xr:uid="{8F5ACA7F-39B3-4306-9C01-0D6456208CF2}"/>
    <cellStyle name="Total 21 5" xfId="14607" xr:uid="{F6D2D552-1A7F-4914-9877-DEEABE6D3E58}"/>
    <cellStyle name="Total 21 5 2" xfId="45528" xr:uid="{DB64818E-7DF4-472F-B388-C4A2EAADBA26}"/>
    <cellStyle name="Total 21 5 2 2" xfId="45529" xr:uid="{132F810D-82A0-41B9-9113-2E23A401AF5C}"/>
    <cellStyle name="Total 21 5 3" xfId="45530" xr:uid="{E28505EB-CD6E-4FEC-B1A1-FEC10A13A351}"/>
    <cellStyle name="Total 21 5 3 2" xfId="45531" xr:uid="{2A26440F-8284-40E0-930E-2846E9BDDFB5}"/>
    <cellStyle name="Total 21 5 4" xfId="45532" xr:uid="{EFB2E3B8-B487-47BA-9716-DFA561143BA8}"/>
    <cellStyle name="Total 21 5 4 2" xfId="45533" xr:uid="{276CFD95-C5D7-403C-B7BC-ACB2EBE30D7C}"/>
    <cellStyle name="Total 21 5 5" xfId="45534" xr:uid="{2C732C76-7C29-432D-94DD-E4108C28FF01}"/>
    <cellStyle name="Total 21 5 6" xfId="45527" xr:uid="{8CB7C328-1986-482B-8D76-7CEC509A3D14}"/>
    <cellStyle name="Total 21 6" xfId="14608" xr:uid="{4BE48EEA-C7CD-461E-A270-ABF8F3145AB1}"/>
    <cellStyle name="Total 21 6 2" xfId="45536" xr:uid="{93A8D11E-A303-4DB3-A221-E627AD483270}"/>
    <cellStyle name="Total 21 6 2 2" xfId="45537" xr:uid="{AE192559-8D97-4871-A5CC-D403386FF731}"/>
    <cellStyle name="Total 21 6 3" xfId="45538" xr:uid="{5FE4B97A-5CE5-48DE-BA21-EC35C1CAEAB7}"/>
    <cellStyle name="Total 21 6 3 2" xfId="45539" xr:uid="{30952590-F670-4C56-AC45-D9EA161B733C}"/>
    <cellStyle name="Total 21 6 4" xfId="45540" xr:uid="{1F8D3D37-323E-4E12-93B2-EEB7247AB321}"/>
    <cellStyle name="Total 21 6 5" xfId="45535" xr:uid="{66EAEA5E-4507-4C5D-A4BB-328B87E832EB}"/>
    <cellStyle name="Total 21 7" xfId="16282" xr:uid="{984F70AC-332E-441D-822B-0527A6D65BD2}"/>
    <cellStyle name="Total 21 7 2" xfId="45542" xr:uid="{EF6708C4-E751-4215-8829-80D382A75082}"/>
    <cellStyle name="Total 21 7 3" xfId="45541" xr:uid="{1493F8FF-3887-4032-B5A6-9938E5408BC8}"/>
    <cellStyle name="Total 21 8" xfId="19413" xr:uid="{01091E1B-89F2-4E6D-822E-4D6DBAE1FA7D}"/>
    <cellStyle name="Total 21 8 2" xfId="45544" xr:uid="{9168A03B-0894-4BB0-8CAB-A8A7E99395E5}"/>
    <cellStyle name="Total 21 8 3" xfId="45543" xr:uid="{E419592A-E39E-4AEA-9027-8F0EBB7D716B}"/>
    <cellStyle name="Total 21 9" xfId="12471" xr:uid="{F4A95F14-E943-4AB7-8B6D-3B1BFE60B8C2}"/>
    <cellStyle name="Total 21 9 2" xfId="45546" xr:uid="{44FBBFA1-FC38-4740-A197-527FF2DCEFA1}"/>
    <cellStyle name="Total 21 9 3" xfId="45545" xr:uid="{27073E85-CED3-4528-A50D-7DAA7848C180}"/>
    <cellStyle name="Total 22" xfId="7343" xr:uid="{8883B301-937C-4645-8275-696AEC5375F8}"/>
    <cellStyle name="Total 22 10" xfId="45548" xr:uid="{107BDF74-0FC8-4358-BD49-9361BC2CC79D}"/>
    <cellStyle name="Total 22 11" xfId="45549" xr:uid="{BF297818-1C21-480A-97E9-AFD62DCC0D77}"/>
    <cellStyle name="Total 22 12" xfId="45547" xr:uid="{064E0261-C89A-4496-AD40-A5816F86BA57}"/>
    <cellStyle name="Total 22 2" xfId="14609" xr:uid="{EC517726-1492-4A78-93EC-C273AD11A469}"/>
    <cellStyle name="Total 22 2 2" xfId="45551" xr:uid="{8C67AE0D-FBCB-4992-B523-6CA06076E955}"/>
    <cellStyle name="Total 22 2 2 2" xfId="45552" xr:uid="{44C8FFE1-0502-4B29-9AD6-25ED6A6E41DB}"/>
    <cellStyle name="Total 22 2 3" xfId="45553" xr:uid="{61772FA5-D36E-4B22-B381-86688441139E}"/>
    <cellStyle name="Total 22 2 3 2" xfId="45554" xr:uid="{767D7100-0381-4078-826F-3BE7CEF8AE23}"/>
    <cellStyle name="Total 22 2 4" xfId="45555" xr:uid="{EDB6884B-E06C-43DB-A360-905D8D0DA569}"/>
    <cellStyle name="Total 22 2 5" xfId="45556" xr:uid="{5B7EE9BF-B76C-4E1A-9D81-D9EEF14297DB}"/>
    <cellStyle name="Total 22 2 6" xfId="45550" xr:uid="{9F3458FB-CC1F-45A7-AE0D-00F0EAB32DD4}"/>
    <cellStyle name="Total 22 3" xfId="14610" xr:uid="{934BC298-FF75-454D-B8BE-759195C6D205}"/>
    <cellStyle name="Total 22 3 2" xfId="45558" xr:uid="{AEB2E567-CA0D-4904-A3CF-F0BD2E777630}"/>
    <cellStyle name="Total 22 3 2 2" xfId="45559" xr:uid="{B61DC264-3068-48BE-9356-B8EA491E94FA}"/>
    <cellStyle name="Total 22 3 3" xfId="45560" xr:uid="{76B0BBF8-14B3-4D58-8258-1763640F96F6}"/>
    <cellStyle name="Total 22 3 3 2" xfId="45561" xr:uid="{B9320AAF-7C2A-4909-A76E-795C3971E1E1}"/>
    <cellStyle name="Total 22 3 4" xfId="45562" xr:uid="{1BA688DB-0219-44BA-81A5-33DF2B94E40B}"/>
    <cellStyle name="Total 22 3 5" xfId="45557" xr:uid="{D8249999-8440-4553-B491-37033BBE26D4}"/>
    <cellStyle name="Total 22 4" xfId="14611" xr:uid="{1AB59F64-F609-49F3-B1C6-EC748D8F9531}"/>
    <cellStyle name="Total 22 4 2" xfId="45564" xr:uid="{20D6E5A8-ECBA-4A71-AEDF-A62CE0B18232}"/>
    <cellStyle name="Total 22 4 2 2" xfId="45565" xr:uid="{E3B4B3C5-DA23-4F98-822B-272F52F0720F}"/>
    <cellStyle name="Total 22 4 3" xfId="45566" xr:uid="{D587F3AC-A45E-4DBA-982F-31C13665A121}"/>
    <cellStyle name="Total 22 4 3 2" xfId="45567" xr:uid="{2F04EC28-73ED-4BF2-9EC5-8F96497963C9}"/>
    <cellStyle name="Total 22 4 4" xfId="45568" xr:uid="{A9442D92-5714-4529-A2E7-D4F297999546}"/>
    <cellStyle name="Total 22 4 5" xfId="45563" xr:uid="{2C9282C5-5466-4071-A356-CD5538AC2FF2}"/>
    <cellStyle name="Total 22 5" xfId="14612" xr:uid="{270D722C-2B7C-4E22-98CE-83D4F3B81676}"/>
    <cellStyle name="Total 22 5 2" xfId="45570" xr:uid="{E300804E-CC23-4B48-B7A2-A56A6170E3ED}"/>
    <cellStyle name="Total 22 5 2 2" xfId="45571" xr:uid="{EAB94DC9-E768-43D6-85F9-EEC1F4D28F03}"/>
    <cellStyle name="Total 22 5 3" xfId="45572" xr:uid="{82654975-4F7B-48C7-B2C2-692F7CAEE8F7}"/>
    <cellStyle name="Total 22 5 3 2" xfId="45573" xr:uid="{B2329AFA-9C68-4897-9353-B2039A5294E8}"/>
    <cellStyle name="Total 22 5 4" xfId="45574" xr:uid="{47D754D1-32A3-42E3-8BEC-47F01709CFB5}"/>
    <cellStyle name="Total 22 5 4 2" xfId="45575" xr:uid="{6E7DC34B-FD80-4E7E-9F90-3D84426EB23B}"/>
    <cellStyle name="Total 22 5 5" xfId="45576" xr:uid="{4B192EF2-4283-4D09-94ED-D65312669A56}"/>
    <cellStyle name="Total 22 5 6" xfId="45569" xr:uid="{A0EFC757-87B3-4143-84BD-818DC26417FC}"/>
    <cellStyle name="Total 22 6" xfId="14613" xr:uid="{A6CB346F-03B3-4D4C-8B96-19974E96BED8}"/>
    <cellStyle name="Total 22 6 2" xfId="45578" xr:uid="{4B05B654-CD05-4CD5-B3F3-C27E0D701A62}"/>
    <cellStyle name="Total 22 6 2 2" xfId="45579" xr:uid="{F14F9224-C143-4E6B-B42C-6CC305199DAD}"/>
    <cellStyle name="Total 22 6 3" xfId="45580" xr:uid="{2EDEB435-385C-4B7D-98D1-BA262AA7B51B}"/>
    <cellStyle name="Total 22 6 3 2" xfId="45581" xr:uid="{594ECC41-F223-4308-8E14-F80C0CA40A74}"/>
    <cellStyle name="Total 22 6 4" xfId="45582" xr:uid="{8AC7CB1C-B756-4048-839A-C59EA4432137}"/>
    <cellStyle name="Total 22 6 5" xfId="45577" xr:uid="{367D4076-3E18-4032-A32D-0BF55235167C}"/>
    <cellStyle name="Total 22 7" xfId="16283" xr:uid="{6ADE912B-F7D3-47A9-B701-AC1726B36AB7}"/>
    <cellStyle name="Total 22 7 2" xfId="45584" xr:uid="{BF70F797-8C37-4413-A69C-DA61615CACB8}"/>
    <cellStyle name="Total 22 7 3" xfId="45583" xr:uid="{4DA6020F-01CC-4938-96BB-E18F4F399AC7}"/>
    <cellStyle name="Total 22 8" xfId="16402" xr:uid="{90F494AB-D853-4C58-BDE6-66F725EF8396}"/>
    <cellStyle name="Total 22 8 2" xfId="45586" xr:uid="{CC1445B1-3566-4225-BC24-8E53B4A6AA37}"/>
    <cellStyle name="Total 22 8 3" xfId="45585" xr:uid="{65AFBDA1-5DFF-45C5-9A66-D32B22B97B7B}"/>
    <cellStyle name="Total 22 9" xfId="12472" xr:uid="{BE118C70-5197-493D-AB0F-40AEB1084DAB}"/>
    <cellStyle name="Total 22 9 2" xfId="45588" xr:uid="{89F7411A-4CFF-45BD-81AF-991FAEE19CBF}"/>
    <cellStyle name="Total 22 9 3" xfId="45587" xr:uid="{43191896-6F4A-4719-A213-94137F522FEC}"/>
    <cellStyle name="Total 23" xfId="7344" xr:uid="{E583D86D-464D-42B7-A976-129334868B0E}"/>
    <cellStyle name="Total 23 10" xfId="45590" xr:uid="{75338C83-DE82-4B52-B513-13D971223D70}"/>
    <cellStyle name="Total 23 11" xfId="45591" xr:uid="{34997EEB-974B-477C-8D88-A1650AF19823}"/>
    <cellStyle name="Total 23 12" xfId="45589" xr:uid="{20ED0F60-9B46-47CC-A2AB-244916473056}"/>
    <cellStyle name="Total 23 2" xfId="14614" xr:uid="{E3EF13D2-7A93-4F9B-949C-FD7707FAA4D8}"/>
    <cellStyle name="Total 23 2 2" xfId="45593" xr:uid="{DC86A4A9-E64B-45B8-A989-CAAD80843987}"/>
    <cellStyle name="Total 23 2 2 2" xfId="45594" xr:uid="{E64161C3-7C2B-4926-891D-DA09574E08AD}"/>
    <cellStyle name="Total 23 2 3" xfId="45595" xr:uid="{E567DC53-C096-434B-93E7-14BD094E57D5}"/>
    <cellStyle name="Total 23 2 3 2" xfId="45596" xr:uid="{1EBADAA8-C048-4498-A149-F6BCEE416FF0}"/>
    <cellStyle name="Total 23 2 4" xfId="45597" xr:uid="{BFF5C435-5DB5-4182-A0E8-36C1E8695D47}"/>
    <cellStyle name="Total 23 2 5" xfId="45598" xr:uid="{5F35C1A3-21DC-4092-A2EA-652C28B6A1E9}"/>
    <cellStyle name="Total 23 2 6" xfId="45592" xr:uid="{7C00D2D7-06D2-40F9-AE2D-9043AABC440B}"/>
    <cellStyle name="Total 23 3" xfId="14615" xr:uid="{65F2BC92-A568-40C0-8775-95ECF2909718}"/>
    <cellStyle name="Total 23 3 2" xfId="45600" xr:uid="{ECB1C1E5-B96B-4ABB-AFBE-D4A4BD34EA5D}"/>
    <cellStyle name="Total 23 3 2 2" xfId="45601" xr:uid="{35ADB32A-CF2A-4D88-8358-A5C318B26F75}"/>
    <cellStyle name="Total 23 3 3" xfId="45602" xr:uid="{ED35C51B-DCF9-4839-B30C-E06EAD14D65C}"/>
    <cellStyle name="Total 23 3 3 2" xfId="45603" xr:uid="{298E61CC-128E-428D-ABB5-E28E9E055E34}"/>
    <cellStyle name="Total 23 3 4" xfId="45604" xr:uid="{F2E412EB-1F82-41DB-9A83-FE0973B542A8}"/>
    <cellStyle name="Total 23 3 5" xfId="45599" xr:uid="{95787B22-2022-4B67-8F47-1B848EFFA4A4}"/>
    <cellStyle name="Total 23 4" xfId="14616" xr:uid="{B281C9E7-7B87-4D2F-AD46-2CF38506AE30}"/>
    <cellStyle name="Total 23 4 2" xfId="45606" xr:uid="{3C9091D7-872A-49F2-8A37-65CC3104FE43}"/>
    <cellStyle name="Total 23 4 2 2" xfId="45607" xr:uid="{AE6A0449-386D-41FC-8C67-1EFC2B9E3A9E}"/>
    <cellStyle name="Total 23 4 3" xfId="45608" xr:uid="{CC5B470D-BB0E-45E2-87D5-73086D043AE3}"/>
    <cellStyle name="Total 23 4 3 2" xfId="45609" xr:uid="{61365A23-FBF8-4264-B4A0-5CB11AB322AC}"/>
    <cellStyle name="Total 23 4 4" xfId="45610" xr:uid="{A9211E4A-73A5-4CA4-AA98-8ACCF35CE2D8}"/>
    <cellStyle name="Total 23 4 5" xfId="45605" xr:uid="{9ABA7D67-EA76-4CFA-8D2B-146D4E187344}"/>
    <cellStyle name="Total 23 5" xfId="14617" xr:uid="{4FD07D16-F092-43F8-A72A-A60C7D8D88AA}"/>
    <cellStyle name="Total 23 5 2" xfId="45612" xr:uid="{E940C142-1394-4EBB-A68B-E96271435C79}"/>
    <cellStyle name="Total 23 5 2 2" xfId="45613" xr:uid="{BBCFD2F1-EB04-45D6-B563-667299B8442A}"/>
    <cellStyle name="Total 23 5 3" xfId="45614" xr:uid="{BC944A23-8AE4-4B39-9A2F-4F66EA03DCEC}"/>
    <cellStyle name="Total 23 5 3 2" xfId="45615" xr:uid="{1DC3381E-5557-4105-9158-5C07954D92A5}"/>
    <cellStyle name="Total 23 5 4" xfId="45616" xr:uid="{10076B71-945B-49E2-8237-FD0A0B2AC894}"/>
    <cellStyle name="Total 23 5 4 2" xfId="45617" xr:uid="{ED32947C-3293-4F68-8329-23BAB780A9D6}"/>
    <cellStyle name="Total 23 5 5" xfId="45618" xr:uid="{32B2B7AC-5457-4807-BD56-03920D1A2488}"/>
    <cellStyle name="Total 23 5 6" xfId="45611" xr:uid="{4E44CF4D-8C5B-4D48-A33F-9954C444A2B7}"/>
    <cellStyle name="Total 23 6" xfId="14618" xr:uid="{C65BA0CC-09AF-4D7C-A1A8-D2C9843A9168}"/>
    <cellStyle name="Total 23 6 2" xfId="45620" xr:uid="{544FF9B6-003A-49E6-B90E-86DD1A6535C7}"/>
    <cellStyle name="Total 23 6 2 2" xfId="45621" xr:uid="{E1F2AAEB-4603-41E3-83A6-A3ED91E38787}"/>
    <cellStyle name="Total 23 6 3" xfId="45622" xr:uid="{F4CBE4B5-8A37-41DF-B279-D8CCA9A7F3DD}"/>
    <cellStyle name="Total 23 6 3 2" xfId="45623" xr:uid="{9F825487-F7BB-48A1-9E0D-6F95E7A58498}"/>
    <cellStyle name="Total 23 6 4" xfId="45624" xr:uid="{4E99E22E-F339-4089-833C-00C73638AAB2}"/>
    <cellStyle name="Total 23 6 5" xfId="45619" xr:uid="{754210E8-E816-4E3E-AEE8-1FF6D5ED4D1F}"/>
    <cellStyle name="Total 23 7" xfId="16284" xr:uid="{FECB3CD1-F865-4D60-8576-EC26E2236251}"/>
    <cellStyle name="Total 23 7 2" xfId="45626" xr:uid="{077F75FE-6211-4800-BBB4-FCDC31138445}"/>
    <cellStyle name="Total 23 7 3" xfId="45625" xr:uid="{AD396D44-3786-4555-A77D-426FEA9D3731}"/>
    <cellStyle name="Total 23 8" xfId="19305" xr:uid="{58208317-AC67-418A-AE59-01E30D0AE149}"/>
    <cellStyle name="Total 23 8 2" xfId="45628" xr:uid="{D5085440-56D6-4573-AA56-94006EF97A53}"/>
    <cellStyle name="Total 23 8 3" xfId="45627" xr:uid="{AC58C042-B9DF-4BF5-8361-3D8252F81D6B}"/>
    <cellStyle name="Total 23 9" xfId="12473" xr:uid="{7C191E27-A367-4A19-908E-D894ECE28578}"/>
    <cellStyle name="Total 23 9 2" xfId="45630" xr:uid="{C20B7BB1-8924-46D7-86E6-2AA9E5301997}"/>
    <cellStyle name="Total 23 9 3" xfId="45629" xr:uid="{9584364A-6047-473F-A223-E97F5317D033}"/>
    <cellStyle name="Total 24" xfId="7345" xr:uid="{EEF56AC2-A8D8-4E71-A324-FCCF3E9574B3}"/>
    <cellStyle name="Total 24 10" xfId="45632" xr:uid="{7CB7C6A6-E551-421D-8337-D754044E56E4}"/>
    <cellStyle name="Total 24 11" xfId="45633" xr:uid="{7C433F27-CBEB-46A8-8C11-49277E7E8F8B}"/>
    <cellStyle name="Total 24 12" xfId="45631" xr:uid="{64D65458-7127-489E-B387-9CF4BC295A4B}"/>
    <cellStyle name="Total 24 2" xfId="14619" xr:uid="{8C1BF328-1060-439F-9A87-365ACEF1830E}"/>
    <cellStyle name="Total 24 2 2" xfId="45635" xr:uid="{DE0EAC2D-F862-4A3C-B70B-1A847C2B0295}"/>
    <cellStyle name="Total 24 2 2 2" xfId="45636" xr:uid="{7F314727-2535-4F03-9F1F-3765BE84BD8A}"/>
    <cellStyle name="Total 24 2 3" xfId="45637" xr:uid="{7325FCE2-B9F0-4C89-8846-BD79A81481B8}"/>
    <cellStyle name="Total 24 2 3 2" xfId="45638" xr:uid="{3E567487-23E1-4893-9F9C-F03305D50FB6}"/>
    <cellStyle name="Total 24 2 4" xfId="45639" xr:uid="{6BB26381-4ADB-43EC-8DF7-E947DF326F15}"/>
    <cellStyle name="Total 24 2 5" xfId="45640" xr:uid="{61F58492-31C2-402D-8578-4A95B721D928}"/>
    <cellStyle name="Total 24 2 6" xfId="45634" xr:uid="{590C2BF9-22B6-420F-8394-90A246C12C46}"/>
    <cellStyle name="Total 24 3" xfId="14620" xr:uid="{4EC6534C-0354-4E09-A6C5-97A610FD52C4}"/>
    <cellStyle name="Total 24 3 2" xfId="45642" xr:uid="{51EC38D2-4D89-464B-8FBE-BE237F507BAE}"/>
    <cellStyle name="Total 24 3 2 2" xfId="45643" xr:uid="{3DCDE125-DB36-4805-A396-E5DB88C5AA91}"/>
    <cellStyle name="Total 24 3 3" xfId="45644" xr:uid="{30528273-88F7-464C-B9F9-8B8826511D2E}"/>
    <cellStyle name="Total 24 3 3 2" xfId="45645" xr:uid="{56BF55F0-C735-497B-B35C-010FF2E2025D}"/>
    <cellStyle name="Total 24 3 4" xfId="45646" xr:uid="{23076FFC-9091-44A5-B364-50A6EA4BF6C4}"/>
    <cellStyle name="Total 24 3 5" xfId="45641" xr:uid="{683C1FFE-02A6-44E3-9AC5-895B0704591D}"/>
    <cellStyle name="Total 24 4" xfId="14621" xr:uid="{1A4E7925-516E-4AAC-895E-A10EFED63FFC}"/>
    <cellStyle name="Total 24 4 2" xfId="45648" xr:uid="{FA45DD10-0E5B-4302-85B1-404DB0B00D35}"/>
    <cellStyle name="Total 24 4 2 2" xfId="45649" xr:uid="{6B55C266-6A24-465B-A977-23970ACFEE87}"/>
    <cellStyle name="Total 24 4 3" xfId="45650" xr:uid="{41F0CE9B-AB3D-439E-848B-BD7862F7B0C8}"/>
    <cellStyle name="Total 24 4 3 2" xfId="45651" xr:uid="{87E745DA-6C3F-48A5-A3CE-87219EFD78E4}"/>
    <cellStyle name="Total 24 4 4" xfId="45652" xr:uid="{7D202AD3-AE29-4AF0-A182-958CB0055970}"/>
    <cellStyle name="Total 24 4 5" xfId="45647" xr:uid="{664494D3-A78B-465E-A222-0FED805897D3}"/>
    <cellStyle name="Total 24 5" xfId="14622" xr:uid="{1B125D09-A216-45D7-B6D5-B6C56C30FFBA}"/>
    <cellStyle name="Total 24 5 2" xfId="45654" xr:uid="{FBDD20F9-F83B-4616-9089-DA765084650C}"/>
    <cellStyle name="Total 24 5 2 2" xfId="45655" xr:uid="{B47C5983-81F4-47C1-A8FD-F5835F29EFC4}"/>
    <cellStyle name="Total 24 5 3" xfId="45656" xr:uid="{0D52D528-6A82-4B4C-AEE9-58560C6ABE7D}"/>
    <cellStyle name="Total 24 5 3 2" xfId="45657" xr:uid="{E5E45A85-84CA-4406-890B-9CD35DF9ADED}"/>
    <cellStyle name="Total 24 5 4" xfId="45658" xr:uid="{AB35603A-C30D-49BF-9181-14E9059D1E00}"/>
    <cellStyle name="Total 24 5 4 2" xfId="45659" xr:uid="{68B519E0-7283-4BC6-AAD7-AB5E9F440FAB}"/>
    <cellStyle name="Total 24 5 5" xfId="45660" xr:uid="{0DE6C6C6-B085-4191-A21F-266F8ED7808F}"/>
    <cellStyle name="Total 24 5 6" xfId="45653" xr:uid="{03433929-331E-4CE0-8D68-8ED0BF23765E}"/>
    <cellStyle name="Total 24 6" xfId="14623" xr:uid="{B1773840-DCFC-4381-AF83-A04728B324D9}"/>
    <cellStyle name="Total 24 6 2" xfId="45662" xr:uid="{D1767200-38F3-4D47-A813-7169FE54EE5F}"/>
    <cellStyle name="Total 24 6 2 2" xfId="45663" xr:uid="{08D6B160-8D09-44A8-A9B5-2B87AB1AEC0D}"/>
    <cellStyle name="Total 24 6 3" xfId="45664" xr:uid="{E3187278-9FDD-4464-BEF0-922DF9E5B9BF}"/>
    <cellStyle name="Total 24 6 3 2" xfId="45665" xr:uid="{A49C7244-D073-497A-AEA6-C24BC65861ED}"/>
    <cellStyle name="Total 24 6 4" xfId="45666" xr:uid="{8493B87B-DC13-4907-89DA-8FABACE553E9}"/>
    <cellStyle name="Total 24 6 5" xfId="45661" xr:uid="{A8CD6E20-2E6E-4845-9B09-EFFA310D3F12}"/>
    <cellStyle name="Total 24 7" xfId="16285" xr:uid="{339C4404-5558-4309-855A-7310BC13B5D2}"/>
    <cellStyle name="Total 24 7 2" xfId="45668" xr:uid="{9FE6FCF9-FBA8-40B2-A747-042FBA3B87E3}"/>
    <cellStyle name="Total 24 7 3" xfId="45667" xr:uid="{6EDBEF0C-E7B3-4345-9EB8-C357AF6B6E2B}"/>
    <cellStyle name="Total 24 8" xfId="15323" xr:uid="{873D9CA0-A53A-4C51-B3AC-E6479D67A9A5}"/>
    <cellStyle name="Total 24 8 2" xfId="45670" xr:uid="{EB5AA62D-E7F6-44A2-B924-A73D6DDCCB29}"/>
    <cellStyle name="Total 24 8 3" xfId="45669" xr:uid="{CECA1300-0374-4ADF-B95C-502D18D839CF}"/>
    <cellStyle name="Total 24 9" xfId="12474" xr:uid="{174C8000-35AA-4BE7-BA26-065E5D778E7F}"/>
    <cellStyle name="Total 24 9 2" xfId="45672" xr:uid="{3CC95617-C794-4180-9D1B-ED1950F6796F}"/>
    <cellStyle name="Total 24 9 3" xfId="45671" xr:uid="{A066BF2D-D825-4159-BC77-5D6978F368CD}"/>
    <cellStyle name="Total 25" xfId="7346" xr:uid="{D4A8D67C-ECD4-45EF-8EEA-2C4EB9EFEFA0}"/>
    <cellStyle name="Total 25 10" xfId="45674" xr:uid="{2DB53E46-D789-4FB1-B656-C26CB8EFE9F6}"/>
    <cellStyle name="Total 25 11" xfId="45675" xr:uid="{B5DC84AF-5BAA-49C4-A977-A34CF7682162}"/>
    <cellStyle name="Total 25 12" xfId="45673" xr:uid="{F7B9C475-0098-43E3-A8FD-207D745D4741}"/>
    <cellStyle name="Total 25 2" xfId="14624" xr:uid="{64421DD0-BE8F-4D8E-9316-DFC7F7CFCFBC}"/>
    <cellStyle name="Total 25 2 2" xfId="45677" xr:uid="{50DDCD5E-20F8-445D-9222-4CCDE183451D}"/>
    <cellStyle name="Total 25 2 2 2" xfId="45678" xr:uid="{7219860E-7ADF-4A3E-A040-D1BBE7FD05D8}"/>
    <cellStyle name="Total 25 2 3" xfId="45679" xr:uid="{128E4893-AAE1-448C-8F52-CDB360E51E75}"/>
    <cellStyle name="Total 25 2 3 2" xfId="45680" xr:uid="{2C49B561-0631-4A57-A417-69DC531FBF85}"/>
    <cellStyle name="Total 25 2 4" xfId="45681" xr:uid="{33F50AE1-CDC4-4592-9485-0444675C2055}"/>
    <cellStyle name="Total 25 2 5" xfId="45682" xr:uid="{649A3420-BC18-4CC5-A5EC-DD414D00527D}"/>
    <cellStyle name="Total 25 2 6" xfId="45676" xr:uid="{A22CD8AB-3C05-4DC5-90BA-485593F9E5EE}"/>
    <cellStyle name="Total 25 3" xfId="14625" xr:uid="{CF4328BF-D12F-4B2D-BCD2-7A937A538826}"/>
    <cellStyle name="Total 25 3 2" xfId="45684" xr:uid="{5F72FBC4-C0A5-42B3-853E-EA1FE1B91BFA}"/>
    <cellStyle name="Total 25 3 2 2" xfId="45685" xr:uid="{438D0C60-851C-4F74-9D46-A11B28A3ADD0}"/>
    <cellStyle name="Total 25 3 3" xfId="45686" xr:uid="{71D4D2BE-B7C4-4BBF-AACE-78112D52B49F}"/>
    <cellStyle name="Total 25 3 3 2" xfId="45687" xr:uid="{5D2440E0-30F7-41CB-A65E-D509542D3B4C}"/>
    <cellStyle name="Total 25 3 4" xfId="45688" xr:uid="{54C92E3A-DEA9-4D0B-AF59-A07D8B5BE95B}"/>
    <cellStyle name="Total 25 3 5" xfId="45683" xr:uid="{27F3D96B-7EA5-4829-93B8-3465C965FC71}"/>
    <cellStyle name="Total 25 4" xfId="14626" xr:uid="{A5DAB77A-AF27-46E0-9136-D1BA00C2B698}"/>
    <cellStyle name="Total 25 4 2" xfId="45690" xr:uid="{130F720C-37FF-4920-BC7B-78637A82BB81}"/>
    <cellStyle name="Total 25 4 2 2" xfId="45691" xr:uid="{0582AB7E-2697-42BE-904F-BE271BE4F7F0}"/>
    <cellStyle name="Total 25 4 3" xfId="45692" xr:uid="{F5AC63FC-4248-4B97-9C5B-40D3B52C2F25}"/>
    <cellStyle name="Total 25 4 3 2" xfId="45693" xr:uid="{2931D952-5411-4C98-AA72-871213AEC183}"/>
    <cellStyle name="Total 25 4 4" xfId="45694" xr:uid="{587FF9F0-EBA4-4F72-9BDF-7923486DD501}"/>
    <cellStyle name="Total 25 4 5" xfId="45689" xr:uid="{E370A219-6205-4C61-B024-2004262D36E4}"/>
    <cellStyle name="Total 25 5" xfId="14627" xr:uid="{E3917DBF-CD31-49A8-84C9-187EA5042223}"/>
    <cellStyle name="Total 25 5 2" xfId="45696" xr:uid="{13525D0A-8BE3-4E0A-97A2-D949F96AAEE0}"/>
    <cellStyle name="Total 25 5 2 2" xfId="45697" xr:uid="{12E1DA60-7B0F-4753-B291-B78B41E3ADF7}"/>
    <cellStyle name="Total 25 5 3" xfId="45698" xr:uid="{F5592D7A-C2CC-4A87-8A62-43AD1F5A2E0D}"/>
    <cellStyle name="Total 25 5 3 2" xfId="45699" xr:uid="{49C916F4-B1A0-4F16-95E9-3925E7589485}"/>
    <cellStyle name="Total 25 5 4" xfId="45700" xr:uid="{13E7A81A-416B-40DE-BDA4-1F96690B0969}"/>
    <cellStyle name="Total 25 5 4 2" xfId="45701" xr:uid="{3C26E3B6-AFFE-469E-BA65-75A6797BCACD}"/>
    <cellStyle name="Total 25 5 5" xfId="45702" xr:uid="{02D57BAE-BD13-4909-B501-3C75F9DF34BA}"/>
    <cellStyle name="Total 25 5 6" xfId="45695" xr:uid="{286DAF17-2DB1-4581-AA85-F05DAAFFF13E}"/>
    <cellStyle name="Total 25 6" xfId="14628" xr:uid="{7521A826-F029-4E7F-AC2F-667FBEADF8BF}"/>
    <cellStyle name="Total 25 6 2" xfId="45704" xr:uid="{279A0566-D10D-49DA-B2AD-D1BFBC08E708}"/>
    <cellStyle name="Total 25 6 2 2" xfId="45705" xr:uid="{9E388432-7B54-4738-90A9-7ACE90DA62DB}"/>
    <cellStyle name="Total 25 6 3" xfId="45706" xr:uid="{7C793877-B314-4FAE-A3FE-1B98333F0E98}"/>
    <cellStyle name="Total 25 6 3 2" xfId="45707" xr:uid="{E06DFC8A-9E9A-439E-8E8E-8D43581C0898}"/>
    <cellStyle name="Total 25 6 4" xfId="45708" xr:uid="{686977FB-46BE-46C4-A483-22F32F17BEA3}"/>
    <cellStyle name="Total 25 6 5" xfId="45703" xr:uid="{92DFA1DB-31DC-4022-BF43-BA7F1B61C801}"/>
    <cellStyle name="Total 25 7" xfId="16286" xr:uid="{43B9AADE-D0F5-4D48-AC16-F4DBBF7180E0}"/>
    <cellStyle name="Total 25 7 2" xfId="45710" xr:uid="{57B1E21D-75A8-47D9-8744-83642598AADC}"/>
    <cellStyle name="Total 25 7 3" xfId="45709" xr:uid="{63CC8913-5715-421E-8998-4D8D53B6C559}"/>
    <cellStyle name="Total 25 8" xfId="19417" xr:uid="{F4C32ABB-3BEF-4DC8-954A-51C72685EF37}"/>
    <cellStyle name="Total 25 8 2" xfId="45712" xr:uid="{66F1F12C-2BD5-4C50-ADC3-6FBB8FA6B151}"/>
    <cellStyle name="Total 25 8 3" xfId="45711" xr:uid="{47D67C9E-4824-427A-9685-924EF99B53E6}"/>
    <cellStyle name="Total 25 9" xfId="12475" xr:uid="{0201DF8E-FA8B-4116-BDB5-F8C7697A0C90}"/>
    <cellStyle name="Total 25 9 2" xfId="45714" xr:uid="{C129AFA6-05CF-4938-89FE-B69A56901EF7}"/>
    <cellStyle name="Total 25 9 3" xfId="45713" xr:uid="{E0CB1252-D398-4853-AAB5-B9EEB7D5B1E3}"/>
    <cellStyle name="Total 26" xfId="7347" xr:uid="{C6A90EE6-52F6-4BA1-9308-755BD122F2C2}"/>
    <cellStyle name="Total 26 10" xfId="45716" xr:uid="{94292902-2190-4152-9D5B-6BFC7AD7B159}"/>
    <cellStyle name="Total 26 11" xfId="45717" xr:uid="{E2C2D29F-95A7-41B5-903E-BA958C324EAD}"/>
    <cellStyle name="Total 26 12" xfId="45715" xr:uid="{45E26F98-E114-4032-B08F-552E404AD9EE}"/>
    <cellStyle name="Total 26 2" xfId="14629" xr:uid="{8312C440-4C51-4A1C-9F50-5D438097750C}"/>
    <cellStyle name="Total 26 2 2" xfId="45719" xr:uid="{25FE4379-B515-4B67-BEA0-3A9E570FF2DC}"/>
    <cellStyle name="Total 26 2 2 2" xfId="45720" xr:uid="{FA071AA9-F718-4C45-B3EF-928079FF850E}"/>
    <cellStyle name="Total 26 2 3" xfId="45721" xr:uid="{12636637-6366-4F7C-BC59-215825189869}"/>
    <cellStyle name="Total 26 2 3 2" xfId="45722" xr:uid="{6B19CAAD-39F1-4195-AD42-D8D37AE8186B}"/>
    <cellStyle name="Total 26 2 4" xfId="45723" xr:uid="{D954B40B-C9C7-4D4A-B78E-0D353AB78ABB}"/>
    <cellStyle name="Total 26 2 5" xfId="45724" xr:uid="{F81F1CA4-A68B-44A5-BBDA-1EC63B5030A5}"/>
    <cellStyle name="Total 26 2 6" xfId="45718" xr:uid="{8E001631-89A5-4215-904B-22A605EF17C7}"/>
    <cellStyle name="Total 26 3" xfId="14630" xr:uid="{6BB5D055-9CC2-4318-A8E7-83079A3BAE8B}"/>
    <cellStyle name="Total 26 3 2" xfId="45726" xr:uid="{642B00E1-8466-4F79-941E-3B3630C427DE}"/>
    <cellStyle name="Total 26 3 2 2" xfId="45727" xr:uid="{45B9E045-F5AA-4A27-AA9D-B10C2C0954B8}"/>
    <cellStyle name="Total 26 3 3" xfId="45728" xr:uid="{909F4C6F-C21F-4ADA-98C3-7060DBA148B2}"/>
    <cellStyle name="Total 26 3 3 2" xfId="45729" xr:uid="{8CD32D9C-611F-4EB8-895C-E8262E815CBC}"/>
    <cellStyle name="Total 26 3 4" xfId="45730" xr:uid="{625947B8-D18A-4660-B34E-AC9B275D4B17}"/>
    <cellStyle name="Total 26 3 5" xfId="45725" xr:uid="{D67FC7C3-55D2-4362-82C8-FFB5E6E9F6DD}"/>
    <cellStyle name="Total 26 4" xfId="14631" xr:uid="{B9DC1811-3102-4B25-8B44-CA6B8F5DC888}"/>
    <cellStyle name="Total 26 4 2" xfId="45732" xr:uid="{D2041CE4-6B46-45ED-9A19-F0BCECBD7B7B}"/>
    <cellStyle name="Total 26 4 2 2" xfId="45733" xr:uid="{1D900BFD-A2F7-4411-975C-03FBC65474A5}"/>
    <cellStyle name="Total 26 4 3" xfId="45734" xr:uid="{249053F7-53D6-426A-8BBE-B55494F1D9EC}"/>
    <cellStyle name="Total 26 4 3 2" xfId="45735" xr:uid="{42E921A8-CD2C-469C-9498-B25867635E4E}"/>
    <cellStyle name="Total 26 4 4" xfId="45736" xr:uid="{E15C4976-BCCA-4E63-AB1B-1A653F91692A}"/>
    <cellStyle name="Total 26 4 5" xfId="45731" xr:uid="{90C00E0A-2919-4CC9-A335-85F7FF53B5B9}"/>
    <cellStyle name="Total 26 5" xfId="14632" xr:uid="{4FBD1B98-8ADA-40DB-8DD7-26DAA40B7591}"/>
    <cellStyle name="Total 26 5 2" xfId="45738" xr:uid="{4EC6C0B1-0AED-4E75-93F1-4D711FD60FCE}"/>
    <cellStyle name="Total 26 5 2 2" xfId="45739" xr:uid="{94E53FA4-21BC-4B35-82EC-EFD536526680}"/>
    <cellStyle name="Total 26 5 3" xfId="45740" xr:uid="{BF7BAC3E-FA32-4AC4-894A-1765648010E3}"/>
    <cellStyle name="Total 26 5 3 2" xfId="45741" xr:uid="{56F0D95C-A92D-4B38-8EAA-C00BA9278F47}"/>
    <cellStyle name="Total 26 5 4" xfId="45742" xr:uid="{73442648-BF15-476C-895D-994D6A97F4AB}"/>
    <cellStyle name="Total 26 5 4 2" xfId="45743" xr:uid="{D1CD3791-6464-4631-BDF0-6CC24276E42F}"/>
    <cellStyle name="Total 26 5 5" xfId="45744" xr:uid="{916A4D89-8E4F-4FC3-B455-A75DC2158D32}"/>
    <cellStyle name="Total 26 5 6" xfId="45737" xr:uid="{C961CF65-717B-4819-9666-513AE4592069}"/>
    <cellStyle name="Total 26 6" xfId="14633" xr:uid="{572D4F03-E3AC-491F-94B3-7442A07906B2}"/>
    <cellStyle name="Total 26 6 2" xfId="45746" xr:uid="{C8CE1DBC-B76F-4633-A228-94A02122D149}"/>
    <cellStyle name="Total 26 6 2 2" xfId="45747" xr:uid="{0C1FB424-440B-4FE9-BF20-2FF1CE6F2237}"/>
    <cellStyle name="Total 26 6 3" xfId="45748" xr:uid="{C111A045-B3F5-49D5-86BE-F039EE71D5F5}"/>
    <cellStyle name="Total 26 6 3 2" xfId="45749" xr:uid="{462FD88A-6EC6-43F0-9C45-5FE69DDC9180}"/>
    <cellStyle name="Total 26 6 4" xfId="45750" xr:uid="{7057F54F-8FCA-4FC3-B70E-E022B58DF0DF}"/>
    <cellStyle name="Total 26 6 5" xfId="45745" xr:uid="{067DAB01-F55F-4D71-B2F1-5B0383E5C259}"/>
    <cellStyle name="Total 26 7" xfId="16287" xr:uid="{8D777228-4AA2-4794-B936-1A9621B237F4}"/>
    <cellStyle name="Total 26 7 2" xfId="45752" xr:uid="{E4EBB5AF-10BC-4BD7-AC39-57348DFBB14D}"/>
    <cellStyle name="Total 26 7 3" xfId="45751" xr:uid="{ED13B792-28BB-42FC-8AC3-E37CC321C68A}"/>
    <cellStyle name="Total 26 8" xfId="19557" xr:uid="{3772DADC-9968-4FEA-9DAD-8113C9D0B0E3}"/>
    <cellStyle name="Total 26 8 2" xfId="45754" xr:uid="{5D87455C-D32A-4A30-A1AE-DD50E4C3BEC2}"/>
    <cellStyle name="Total 26 8 3" xfId="45753" xr:uid="{4AF8C953-B9E7-45F3-A131-CE5D91D33F05}"/>
    <cellStyle name="Total 26 9" xfId="12476" xr:uid="{048B9FAA-C3FE-4844-881A-F04AEB6C86DD}"/>
    <cellStyle name="Total 26 9 2" xfId="45756" xr:uid="{35F17664-B54C-426B-A1BF-2E17CBE1E5A3}"/>
    <cellStyle name="Total 26 9 3" xfId="45755" xr:uid="{97622F00-B9AC-4CE4-8022-A9E091A2546D}"/>
    <cellStyle name="Total 27" xfId="7348" xr:uid="{D1748247-9530-452C-B9CA-ECCBB4DE4C85}"/>
    <cellStyle name="Total 27 10" xfId="45758" xr:uid="{9BCAC4E7-0515-4F4E-AAC6-EB76D60969FF}"/>
    <cellStyle name="Total 27 11" xfId="45759" xr:uid="{D125C9EB-DC49-4A02-BC74-076C2CE10A87}"/>
    <cellStyle name="Total 27 12" xfId="45757" xr:uid="{6E69C2A2-C773-4E76-9D39-269CDD67BEA1}"/>
    <cellStyle name="Total 27 2" xfId="14634" xr:uid="{02E98072-252B-4C11-A19E-FF2621774DB3}"/>
    <cellStyle name="Total 27 2 2" xfId="45761" xr:uid="{2465973F-A30A-48D8-AFB2-D4EF0249F737}"/>
    <cellStyle name="Total 27 2 2 2" xfId="45762" xr:uid="{F37A5C2E-C929-4CAF-9097-504C83D4DEF7}"/>
    <cellStyle name="Total 27 2 3" xfId="45763" xr:uid="{BDBD68DB-5A7A-4455-8AC5-4BB6F8629908}"/>
    <cellStyle name="Total 27 2 3 2" xfId="45764" xr:uid="{AF8B8D46-C2AA-4A2B-89D3-675856EF13E4}"/>
    <cellStyle name="Total 27 2 4" xfId="45765" xr:uid="{A716A7F2-3B0F-498A-B28C-70EB85F35C97}"/>
    <cellStyle name="Total 27 2 5" xfId="45766" xr:uid="{A9094062-E297-4CD3-9464-E41FA75B763E}"/>
    <cellStyle name="Total 27 2 6" xfId="45760" xr:uid="{F21E5DE5-7B39-41EC-9651-E8633EFD3617}"/>
    <cellStyle name="Total 27 3" xfId="14635" xr:uid="{9DC0A845-3D16-440F-B67A-01088C5F97E8}"/>
    <cellStyle name="Total 27 3 2" xfId="45768" xr:uid="{03484395-4B1F-428C-9997-2BD32C8FF859}"/>
    <cellStyle name="Total 27 3 2 2" xfId="45769" xr:uid="{07141C9C-E65C-447B-9F95-B16479CB8971}"/>
    <cellStyle name="Total 27 3 3" xfId="45770" xr:uid="{EB7B894F-8437-4F76-8A9B-842D266CE77A}"/>
    <cellStyle name="Total 27 3 3 2" xfId="45771" xr:uid="{91092232-D17C-4009-B4B1-A69D6AD92F99}"/>
    <cellStyle name="Total 27 3 4" xfId="45772" xr:uid="{635E6BFD-8E30-4731-B486-AAB3F73B874E}"/>
    <cellStyle name="Total 27 3 5" xfId="45767" xr:uid="{114BF32C-66B8-45D1-ABCD-2A99781B03B5}"/>
    <cellStyle name="Total 27 4" xfId="14636" xr:uid="{0B6BBD64-54BB-4EA9-8BF8-CAE386CBCE1A}"/>
    <cellStyle name="Total 27 4 2" xfId="45774" xr:uid="{D527BC80-D551-41FB-BDBF-C05782B92B09}"/>
    <cellStyle name="Total 27 4 2 2" xfId="45775" xr:uid="{FF9D4300-F79A-4010-820F-3B2752600FA3}"/>
    <cellStyle name="Total 27 4 3" xfId="45776" xr:uid="{79641E22-3513-451C-91EF-05DA4673BF62}"/>
    <cellStyle name="Total 27 4 3 2" xfId="45777" xr:uid="{50AFE48F-406A-4577-AD6B-C91E75F8B223}"/>
    <cellStyle name="Total 27 4 4" xfId="45778" xr:uid="{44504A23-C6B3-4B1A-81DD-37BBFB3A766C}"/>
    <cellStyle name="Total 27 4 5" xfId="45773" xr:uid="{CEAA0DAD-EC8F-4467-A159-FA212CAAC2A9}"/>
    <cellStyle name="Total 27 5" xfId="14637" xr:uid="{40C4A0A5-D631-43EF-92BC-914354D21B60}"/>
    <cellStyle name="Total 27 5 2" xfId="45780" xr:uid="{EE692C12-0E68-470C-AC82-230311E41B62}"/>
    <cellStyle name="Total 27 5 2 2" xfId="45781" xr:uid="{0807D349-E600-4C35-ABCD-0A4B487F050A}"/>
    <cellStyle name="Total 27 5 3" xfId="45782" xr:uid="{4DF3C258-1946-4655-89D3-A70617634BFA}"/>
    <cellStyle name="Total 27 5 3 2" xfId="45783" xr:uid="{8F83E4D2-68DA-48C4-9958-E0978A69FDF0}"/>
    <cellStyle name="Total 27 5 4" xfId="45784" xr:uid="{949029B2-8D8F-4DFF-90EA-ABBB7DF9C703}"/>
    <cellStyle name="Total 27 5 4 2" xfId="45785" xr:uid="{BC5FD753-56F5-4F1E-8385-3DC10E8FA5BF}"/>
    <cellStyle name="Total 27 5 5" xfId="45786" xr:uid="{FB685773-5CFF-48C6-96A6-0B47D9E9EC8B}"/>
    <cellStyle name="Total 27 5 6" xfId="45779" xr:uid="{98BF3BB4-B832-440D-B7F5-C8BFD69BC1C5}"/>
    <cellStyle name="Total 27 6" xfId="14638" xr:uid="{6ED0D330-0F8A-4173-BEFC-DDD4A0CBAE9C}"/>
    <cellStyle name="Total 27 6 2" xfId="45788" xr:uid="{4BAC6ACB-DA34-42C5-BE23-9694CFA03779}"/>
    <cellStyle name="Total 27 6 2 2" xfId="45789" xr:uid="{8D47BAC0-1F6E-4441-A1C8-3309046A1B15}"/>
    <cellStyle name="Total 27 6 3" xfId="45790" xr:uid="{4F32ED8F-C754-477E-BDAA-440EF24367B9}"/>
    <cellStyle name="Total 27 6 3 2" xfId="45791" xr:uid="{57E856B5-9A8B-466F-AEDF-057118F33E19}"/>
    <cellStyle name="Total 27 6 4" xfId="45792" xr:uid="{3ABD60D6-0B4B-4049-8F6D-251FBB175894}"/>
    <cellStyle name="Total 27 6 5" xfId="45787" xr:uid="{51853825-D1A8-4631-B30A-61BEA4F2C925}"/>
    <cellStyle name="Total 27 7" xfId="16288" xr:uid="{ABCD65D4-0A1B-4DEE-B540-B05A271BB669}"/>
    <cellStyle name="Total 27 7 2" xfId="45794" xr:uid="{75CFE870-6491-4650-869B-CBF9050F0D05}"/>
    <cellStyle name="Total 27 7 3" xfId="45793" xr:uid="{2FD9440E-9459-4202-AF6B-2A1665C5B609}"/>
    <cellStyle name="Total 27 8" xfId="16711" xr:uid="{108C80DA-F5E4-48AB-A0A7-41A402A5B895}"/>
    <cellStyle name="Total 27 8 2" xfId="45796" xr:uid="{3476F2CA-5AE4-4FA0-AE52-7A329F2BF161}"/>
    <cellStyle name="Total 27 8 3" xfId="45795" xr:uid="{FE406EEA-1206-4DDE-AFF1-A91508858EA7}"/>
    <cellStyle name="Total 27 9" xfId="12477" xr:uid="{15E9EF3D-076B-4980-9B57-B9BE9588C784}"/>
    <cellStyle name="Total 27 9 2" xfId="45798" xr:uid="{9DDBDB2B-15B2-4C1F-B18B-3CC65B9A2872}"/>
    <cellStyle name="Total 27 9 3" xfId="45797" xr:uid="{DCB8AD91-C96E-4A69-A037-A1998F1B1A3C}"/>
    <cellStyle name="Total 28" xfId="7349" xr:uid="{08FB5179-CFE5-45DB-957B-80F379FCDB55}"/>
    <cellStyle name="Total 28 10" xfId="45800" xr:uid="{2FFBCD27-6615-4802-85DF-81DAC0AD9A9C}"/>
    <cellStyle name="Total 28 11" xfId="45801" xr:uid="{CB6CB27D-A99A-42E8-8C8E-1A3046201EDF}"/>
    <cellStyle name="Total 28 12" xfId="45799" xr:uid="{5E6A78FC-53E2-43E3-9039-21A8465D30E7}"/>
    <cellStyle name="Total 28 2" xfId="14639" xr:uid="{3630AA71-9CA0-44D9-A8A3-9C4C9FE810E4}"/>
    <cellStyle name="Total 28 2 2" xfId="45803" xr:uid="{FE829252-4648-44EE-A9D6-484ABC597BA6}"/>
    <cellStyle name="Total 28 2 2 2" xfId="45804" xr:uid="{C5DC2B31-773F-41D3-869A-871E40E42CA7}"/>
    <cellStyle name="Total 28 2 3" xfId="45805" xr:uid="{813A69DD-91A4-4937-8840-70AA5548D3FF}"/>
    <cellStyle name="Total 28 2 3 2" xfId="45806" xr:uid="{6431AB27-4271-4899-9E41-B9463AD7869A}"/>
    <cellStyle name="Total 28 2 4" xfId="45807" xr:uid="{1200EC70-FC78-457F-AF70-A7B2A2AE8908}"/>
    <cellStyle name="Total 28 2 5" xfId="45808" xr:uid="{FFF3CB9F-BFF7-437D-86E4-7DE82AD6A4A7}"/>
    <cellStyle name="Total 28 2 6" xfId="45802" xr:uid="{775A78D3-EDEE-457D-AF83-D34F3CDD1DAA}"/>
    <cellStyle name="Total 28 3" xfId="14640" xr:uid="{042EC6F5-1F33-4A7B-92F3-2936E72C5CD3}"/>
    <cellStyle name="Total 28 3 2" xfId="45810" xr:uid="{6B3B94D7-2321-4BB8-A943-B18E366D14B1}"/>
    <cellStyle name="Total 28 3 2 2" xfId="45811" xr:uid="{C40E2A5D-3157-4AD8-88E2-70464487C43D}"/>
    <cellStyle name="Total 28 3 3" xfId="45812" xr:uid="{D26FC071-A3D8-4AE9-8FEA-E224D649DFF5}"/>
    <cellStyle name="Total 28 3 3 2" xfId="45813" xr:uid="{B7A22377-7ECD-4A2E-BE29-0B0CCCFA4FC7}"/>
    <cellStyle name="Total 28 3 4" xfId="45814" xr:uid="{04C41AC4-187F-42D0-91B9-CCF2CF787D0F}"/>
    <cellStyle name="Total 28 3 5" xfId="45809" xr:uid="{063928B1-C64E-4C30-8FE1-CDA88CEA4FCE}"/>
    <cellStyle name="Total 28 4" xfId="14641" xr:uid="{EDE90880-99CC-47EC-84A9-EAB5F446525F}"/>
    <cellStyle name="Total 28 4 2" xfId="45816" xr:uid="{CA0FF073-ED45-48EA-AC94-C29B369C75D9}"/>
    <cellStyle name="Total 28 4 2 2" xfId="45817" xr:uid="{FAD44DB6-C386-46FA-B292-E3DA15C66E6A}"/>
    <cellStyle name="Total 28 4 3" xfId="45818" xr:uid="{37563805-2AF6-4858-B6F5-D7037811D708}"/>
    <cellStyle name="Total 28 4 3 2" xfId="45819" xr:uid="{BD15D097-9EEF-437C-BEB0-A254EC029BB3}"/>
    <cellStyle name="Total 28 4 4" xfId="45820" xr:uid="{FFEF7E69-6727-4674-8492-35087A32A518}"/>
    <cellStyle name="Total 28 4 5" xfId="45815" xr:uid="{E41D1C67-54B4-4292-A55B-C2721DE0FC96}"/>
    <cellStyle name="Total 28 5" xfId="14642" xr:uid="{D510EB7A-138E-4702-9F8C-A4B26A38CD29}"/>
    <cellStyle name="Total 28 5 2" xfId="45822" xr:uid="{A6CA7A71-B25A-4392-B0EF-4A3AC11A7864}"/>
    <cellStyle name="Total 28 5 2 2" xfId="45823" xr:uid="{CFE42B18-49FC-4918-BCA0-46E4AE654F8F}"/>
    <cellStyle name="Total 28 5 3" xfId="45824" xr:uid="{6D74828D-8A38-4198-932D-96873B52E9AF}"/>
    <cellStyle name="Total 28 5 3 2" xfId="45825" xr:uid="{845C9DE2-284E-49B0-B3AA-38CAEF7BF87E}"/>
    <cellStyle name="Total 28 5 4" xfId="45826" xr:uid="{8D987822-B275-4FDA-96F7-FBA3FBBDD483}"/>
    <cellStyle name="Total 28 5 4 2" xfId="45827" xr:uid="{D9C90D25-CC03-431B-9757-49E97A98594C}"/>
    <cellStyle name="Total 28 5 5" xfId="45828" xr:uid="{66AC87F6-94AF-4923-BA23-261AE5DB1892}"/>
    <cellStyle name="Total 28 5 6" xfId="45821" xr:uid="{BDB7E0B3-893D-4955-B721-C27F123A9BBB}"/>
    <cellStyle name="Total 28 6" xfId="14643" xr:uid="{A236CFE6-F941-471C-BAA9-6D0AF2B5AEEC}"/>
    <cellStyle name="Total 28 6 2" xfId="45830" xr:uid="{A295F924-6F8D-4AF6-BC9A-3251F7138105}"/>
    <cellStyle name="Total 28 6 2 2" xfId="45831" xr:uid="{6C50535F-E460-4F95-B3F9-2585E979E2E3}"/>
    <cellStyle name="Total 28 6 3" xfId="45832" xr:uid="{E7516D52-7BB1-4335-8A02-5F6D1F6482A8}"/>
    <cellStyle name="Total 28 6 3 2" xfId="45833" xr:uid="{9E299E19-DB23-446B-85C8-8319780DD2B3}"/>
    <cellStyle name="Total 28 6 4" xfId="45834" xr:uid="{28EE687C-CD7C-40CA-B20C-1CFCEF17A725}"/>
    <cellStyle name="Total 28 6 5" xfId="45829" xr:uid="{88CEEC6A-9C36-4E5F-A53D-AABD9627D018}"/>
    <cellStyle name="Total 28 7" xfId="16289" xr:uid="{0021A385-E8CF-45D9-B81A-7CC6D405973B}"/>
    <cellStyle name="Total 28 7 2" xfId="45836" xr:uid="{90AA16DC-B800-492D-B734-609856140B38}"/>
    <cellStyle name="Total 28 7 3" xfId="45835" xr:uid="{A01245F6-F2B1-4F41-B93F-F4694469708D}"/>
    <cellStyle name="Total 28 8" xfId="19500" xr:uid="{B0564882-6F33-4E91-A8F1-FD2220C43F34}"/>
    <cellStyle name="Total 28 8 2" xfId="45838" xr:uid="{21B21286-D481-40A8-81BA-F85CF0B1D9E9}"/>
    <cellStyle name="Total 28 8 3" xfId="45837" xr:uid="{F86BB555-35A0-4F71-9B4F-9CA4E1CFF957}"/>
    <cellStyle name="Total 28 9" xfId="12478" xr:uid="{3B409A9D-5B88-4455-BD36-64433E386F8E}"/>
    <cellStyle name="Total 28 9 2" xfId="45840" xr:uid="{D4C76DB5-7332-4DB8-9235-DC599037A494}"/>
    <cellStyle name="Total 28 9 3" xfId="45839" xr:uid="{D77BF6BB-D878-4277-B448-0FED86698CDB}"/>
    <cellStyle name="Total 29" xfId="7350" xr:uid="{F2D4E6A1-85B7-4E97-9D48-9E2BCA7DB4E2}"/>
    <cellStyle name="Total 29 10" xfId="45842" xr:uid="{29609B21-600D-4746-9059-F9F61D27BDCF}"/>
    <cellStyle name="Total 29 11" xfId="45843" xr:uid="{A1CA66D8-1DD8-4AA6-A0FF-4F3F8CA5D2BB}"/>
    <cellStyle name="Total 29 12" xfId="45841" xr:uid="{0524F081-872E-4B1B-BFE6-97D584D0007B}"/>
    <cellStyle name="Total 29 2" xfId="14644" xr:uid="{BBAF7C3B-39C1-4864-9188-61A9A20DC365}"/>
    <cellStyle name="Total 29 2 2" xfId="45845" xr:uid="{4EF953CC-9845-4756-BEE9-912AA32ABDA0}"/>
    <cellStyle name="Total 29 2 2 2" xfId="45846" xr:uid="{6EF47436-600E-4ED3-9581-357FA008CD19}"/>
    <cellStyle name="Total 29 2 3" xfId="45847" xr:uid="{E383BAD8-301D-4B27-A892-4F86AA93AB18}"/>
    <cellStyle name="Total 29 2 3 2" xfId="45848" xr:uid="{1E59C41C-15E9-4370-9A1C-82DD5E26E265}"/>
    <cellStyle name="Total 29 2 4" xfId="45849" xr:uid="{1D2CA7F4-7E2D-49F8-BFB7-CC4E874646F6}"/>
    <cellStyle name="Total 29 2 5" xfId="45850" xr:uid="{3686DAEA-D07D-409E-BE26-458A0B1B6ECC}"/>
    <cellStyle name="Total 29 2 6" xfId="45844" xr:uid="{EF3FA750-7CE2-40C7-ADE7-0ADE9A6A3B95}"/>
    <cellStyle name="Total 29 3" xfId="14645" xr:uid="{E9DFEE92-D40B-4A35-80BE-0064A701F8F5}"/>
    <cellStyle name="Total 29 3 2" xfId="45852" xr:uid="{872874E3-3529-4786-B374-2E5BA09E15C1}"/>
    <cellStyle name="Total 29 3 2 2" xfId="45853" xr:uid="{807D35D9-227B-477A-B449-EF345E7D9EDF}"/>
    <cellStyle name="Total 29 3 3" xfId="45854" xr:uid="{4CCADBD3-16FE-4239-87C6-FB9564029FE7}"/>
    <cellStyle name="Total 29 3 3 2" xfId="45855" xr:uid="{502CDCE7-F996-404F-8B93-4BD145AA218F}"/>
    <cellStyle name="Total 29 3 4" xfId="45856" xr:uid="{810DBB42-A491-460B-BEE6-98ECF1D4FD82}"/>
    <cellStyle name="Total 29 3 5" xfId="45851" xr:uid="{FE2EBBC6-19FD-435D-A421-563BE607D4D5}"/>
    <cellStyle name="Total 29 4" xfId="14646" xr:uid="{A55A3E3F-4510-4E55-BAD6-95917662F51C}"/>
    <cellStyle name="Total 29 4 2" xfId="45858" xr:uid="{C05F2296-C43C-403E-982E-9259710ECDE9}"/>
    <cellStyle name="Total 29 4 2 2" xfId="45859" xr:uid="{7B59D544-63A7-427A-840E-439089BB96FA}"/>
    <cellStyle name="Total 29 4 3" xfId="45860" xr:uid="{E96B78CA-38C7-4E50-8412-CD6720891F71}"/>
    <cellStyle name="Total 29 4 3 2" xfId="45861" xr:uid="{BEA8C261-134B-4B34-98D4-9A592A8D2A3B}"/>
    <cellStyle name="Total 29 4 4" xfId="45862" xr:uid="{DD2F4C6C-164C-48C5-AC3D-53669D8EB29B}"/>
    <cellStyle name="Total 29 4 5" xfId="45857" xr:uid="{F6914A08-F1ED-472E-955D-BCD4C5B4491E}"/>
    <cellStyle name="Total 29 5" xfId="14647" xr:uid="{5375E9A1-068D-44D8-A462-E1DE19DAF2A5}"/>
    <cellStyle name="Total 29 5 2" xfId="45864" xr:uid="{8FD258E6-2206-4840-B6BF-C2875AAA1B00}"/>
    <cellStyle name="Total 29 5 2 2" xfId="45865" xr:uid="{1B61256A-8B8C-4732-9BE2-5A6D1605C57E}"/>
    <cellStyle name="Total 29 5 3" xfId="45866" xr:uid="{C6EC20D4-2AED-417C-8FD6-88085C8F1691}"/>
    <cellStyle name="Total 29 5 3 2" xfId="45867" xr:uid="{FB462DB8-73E3-41CF-BEFF-7FD63878E542}"/>
    <cellStyle name="Total 29 5 4" xfId="45868" xr:uid="{94B715F5-AEAB-4BA3-B0E0-0085A541E29C}"/>
    <cellStyle name="Total 29 5 4 2" xfId="45869" xr:uid="{B85E65B9-5680-4367-9CCF-82FC18151C36}"/>
    <cellStyle name="Total 29 5 5" xfId="45870" xr:uid="{5C9AF785-5AC8-4046-9B1A-C39893C26FE3}"/>
    <cellStyle name="Total 29 5 6" xfId="45863" xr:uid="{F2B048F2-750A-46D6-AAB4-FA79F8E42D98}"/>
    <cellStyle name="Total 29 6" xfId="14648" xr:uid="{0DB7E46B-F792-413D-B405-AD51E88E36ED}"/>
    <cellStyle name="Total 29 6 2" xfId="45872" xr:uid="{97A446F1-918D-4E3D-B27B-9E705A499F1A}"/>
    <cellStyle name="Total 29 6 2 2" xfId="45873" xr:uid="{0BCAD47C-2A02-44AB-B083-AFAFEE813179}"/>
    <cellStyle name="Total 29 6 3" xfId="45874" xr:uid="{0EDF2954-EBAA-4990-B6F4-730194B3CE79}"/>
    <cellStyle name="Total 29 6 3 2" xfId="45875" xr:uid="{E0A9CA58-C894-4D60-AADA-70713D48765C}"/>
    <cellStyle name="Total 29 6 4" xfId="45876" xr:uid="{C11D1F62-0477-4617-84F0-78729BF2EBE8}"/>
    <cellStyle name="Total 29 6 5" xfId="45871" xr:uid="{96B7741B-7AA0-4F75-B93E-2188BF6AEF3D}"/>
    <cellStyle name="Total 29 7" xfId="16290" xr:uid="{5AEB86D6-52B6-4899-938B-53DF49953408}"/>
    <cellStyle name="Total 29 7 2" xfId="45878" xr:uid="{3DAAC711-54B7-4F57-B817-8A14F2B6B374}"/>
    <cellStyle name="Total 29 7 3" xfId="45877" xr:uid="{D2321B12-F85F-4FB5-868B-067B42639319}"/>
    <cellStyle name="Total 29 8" xfId="19071" xr:uid="{507C1EA0-3D29-455E-B176-569AB6415301}"/>
    <cellStyle name="Total 29 8 2" xfId="45880" xr:uid="{99D078C9-8B6E-4098-99F0-1D5EC7640538}"/>
    <cellStyle name="Total 29 8 3" xfId="45879" xr:uid="{BE9ED5FE-57BC-4128-ABC8-0372560F6574}"/>
    <cellStyle name="Total 29 9" xfId="12479" xr:uid="{128E56CA-A1A5-4AE3-B9E9-5BBAC9E07BCA}"/>
    <cellStyle name="Total 29 9 2" xfId="45882" xr:uid="{CA7F8A6B-A9A1-4A80-9834-F23E421BB922}"/>
    <cellStyle name="Total 29 9 3" xfId="45881" xr:uid="{4992F049-4DB4-4016-B060-76CE923F7C73}"/>
    <cellStyle name="Total 3" xfId="225" xr:uid="{4FEA1113-9F96-465C-B419-7DFE77256463}"/>
    <cellStyle name="Total 3 10" xfId="19054" xr:uid="{BC363632-E0EA-4D03-9C8D-9916DA7E697D}"/>
    <cellStyle name="Total 3 10 2" xfId="45885" xr:uid="{072B155B-8E07-4CA3-9322-470777D65BAF}"/>
    <cellStyle name="Total 3 10 3" xfId="45884" xr:uid="{BDEA4F94-B5FD-4DFF-83AA-A2220849AE0E}"/>
    <cellStyle name="Total 3 11" xfId="12480" xr:uid="{80C0886F-8367-42F4-BA9D-6BD59FF31101}"/>
    <cellStyle name="Total 3 11 2" xfId="45886" xr:uid="{00939C64-D924-4724-BCFB-E5BD95B29387}"/>
    <cellStyle name="Total 3 12" xfId="45887" xr:uid="{055C030A-E22F-43E4-83FF-830561B8C1BF}"/>
    <cellStyle name="Total 3 13" xfId="45883" xr:uid="{1CC37F97-94F0-45C7-A3A4-F0A4BEDDFCF7}"/>
    <cellStyle name="Total 3 2" xfId="1885" xr:uid="{707001B6-08F8-47CA-9B3B-A0A6EECB98EB}"/>
    <cellStyle name="Total 3 2 10" xfId="45889" xr:uid="{BAE58CF2-4E19-433C-B40A-2846600C6731}"/>
    <cellStyle name="Total 3 2 11" xfId="45888" xr:uid="{7F52E752-8AC4-4C2E-81B1-4DE4B956D2E4}"/>
    <cellStyle name="Total 3 2 2" xfId="14649" xr:uid="{88D46DC0-7689-4E6A-AB18-A93AFB790471}"/>
    <cellStyle name="Total 3 2 2 2" xfId="45891" xr:uid="{CD6C3C33-5E80-4E43-A33F-8CDC6E291DF8}"/>
    <cellStyle name="Total 3 2 2 2 2" xfId="45892" xr:uid="{5643CE07-A207-4DBC-A79A-D741F923BDCA}"/>
    <cellStyle name="Total 3 2 2 3" xfId="45893" xr:uid="{78A28A2A-E821-4B0D-8FA3-7113CC20AA92}"/>
    <cellStyle name="Total 3 2 2 3 2" xfId="45894" xr:uid="{0EFAA67F-5506-4FCC-AE5A-8528134A895D}"/>
    <cellStyle name="Total 3 2 2 4" xfId="45895" xr:uid="{C63522D4-5608-4FFE-9884-2CF169842741}"/>
    <cellStyle name="Total 3 2 2 5" xfId="45890" xr:uid="{6588CEFF-5592-42DF-9180-6033BD770443}"/>
    <cellStyle name="Total 3 2 3" xfId="14650" xr:uid="{E23BE873-F0EC-4905-8855-D77A36C3C911}"/>
    <cellStyle name="Total 3 2 3 2" xfId="45897" xr:uid="{AEFAA768-F75F-4F0E-88B3-520A83D6B09B}"/>
    <cellStyle name="Total 3 2 3 2 2" xfId="45898" xr:uid="{48E7288A-5D3F-4C36-8FB4-C54443A409D0}"/>
    <cellStyle name="Total 3 2 3 3" xfId="45899" xr:uid="{D8BD027D-48A7-4066-AB15-E2421DB3DDE3}"/>
    <cellStyle name="Total 3 2 3 3 2" xfId="45900" xr:uid="{140049E6-BFA7-4A28-9541-5F4D653C2921}"/>
    <cellStyle name="Total 3 2 3 4" xfId="45901" xr:uid="{86A9D4EE-E4A1-4F74-8628-D3EBAC492ED5}"/>
    <cellStyle name="Total 3 2 3 5" xfId="45896" xr:uid="{C4CC47CE-A102-44F6-809F-A736F0CBD944}"/>
    <cellStyle name="Total 3 2 4" xfId="14651" xr:uid="{B931F893-E86B-485D-A516-6F2E22DAE672}"/>
    <cellStyle name="Total 3 2 4 2" xfId="45903" xr:uid="{F3B231C1-F54B-44D6-B602-1DA9032E78CB}"/>
    <cellStyle name="Total 3 2 4 2 2" xfId="45904" xr:uid="{A4CB6A9D-B0FF-42E3-BB9A-C48D570296E1}"/>
    <cellStyle name="Total 3 2 4 3" xfId="45905" xr:uid="{E3C12C92-9217-48B9-AEBB-220E80A3087E}"/>
    <cellStyle name="Total 3 2 4 3 2" xfId="45906" xr:uid="{E6C0AEAB-83BB-4B81-9157-42D017BDA080}"/>
    <cellStyle name="Total 3 2 4 4" xfId="45907" xr:uid="{A0C2F9A7-A01F-4295-A16C-5F47F97173D7}"/>
    <cellStyle name="Total 3 2 4 4 2" xfId="45908" xr:uid="{4269C280-378F-417F-A652-473D74CDF0EC}"/>
    <cellStyle name="Total 3 2 4 5" xfId="45909" xr:uid="{902A799E-7C48-4E68-BFE5-BF934B228DB4}"/>
    <cellStyle name="Total 3 2 4 6" xfId="45902" xr:uid="{7191DFCB-3D86-4684-85F3-D3A3E4515A32}"/>
    <cellStyle name="Total 3 2 5" xfId="14652" xr:uid="{B3C594FC-E1FA-4434-8C77-8B215BE389A1}"/>
    <cellStyle name="Total 3 2 5 2" xfId="45911" xr:uid="{C5977D94-4D2B-4715-B3B8-8CEEE4354733}"/>
    <cellStyle name="Total 3 2 5 2 2" xfId="45912" xr:uid="{2EC6FE1C-7BA6-45D2-A8ED-49AFDE1F5D1F}"/>
    <cellStyle name="Total 3 2 5 3" xfId="45913" xr:uid="{EF827909-D402-47C1-9A36-823A697497BD}"/>
    <cellStyle name="Total 3 2 5 3 2" xfId="45914" xr:uid="{BAF97C09-DF57-465A-A400-7C5E7A95C4F0}"/>
    <cellStyle name="Total 3 2 5 4" xfId="45915" xr:uid="{32733C2E-0B87-452F-8309-9C15161B2634}"/>
    <cellStyle name="Total 3 2 5 5" xfId="45910" xr:uid="{E232ED21-6D1C-4313-999B-ADED5AE968E2}"/>
    <cellStyle name="Total 3 2 6" xfId="16291" xr:uid="{E7C6119A-F115-4BCF-9DA7-1B88CDD42234}"/>
    <cellStyle name="Total 3 2 6 2" xfId="45917" xr:uid="{8C306BBF-B655-475A-A240-5B3316AA7F54}"/>
    <cellStyle name="Total 3 2 6 3" xfId="45916" xr:uid="{353BA0FF-0A8D-415D-B757-D1C90D1E1B1E}"/>
    <cellStyle name="Total 3 2 7" xfId="15756" xr:uid="{2AA00478-4797-4104-B140-57004AFD8FD8}"/>
    <cellStyle name="Total 3 2 7 2" xfId="45919" xr:uid="{2B1FB093-A1FC-4210-BAF9-34AAEC1151E3}"/>
    <cellStyle name="Total 3 2 7 3" xfId="45918" xr:uid="{8A8E508F-1CFB-47E1-AD2E-B1339BC61358}"/>
    <cellStyle name="Total 3 2 8" xfId="12481" xr:uid="{DB6AE436-BC1A-4E83-BFA7-8245F09FFAF1}"/>
    <cellStyle name="Total 3 2 8 2" xfId="45921" xr:uid="{B83B338A-1CB6-42B6-90B2-D1EFB1E1753B}"/>
    <cellStyle name="Total 3 2 8 3" xfId="45920" xr:uid="{CD73698D-882F-4410-9A4D-046043DAC3B1}"/>
    <cellStyle name="Total 3 2 9" xfId="7351" xr:uid="{A011042C-385B-442C-A2C2-720853C81EEC}"/>
    <cellStyle name="Total 3 2 9 2" xfId="45922" xr:uid="{2E0162E1-633F-4B92-B5C5-28302065BA54}"/>
    <cellStyle name="Total 3 3" xfId="7886" xr:uid="{D9ECAF1E-167E-420B-8381-636CD315FA2A}"/>
    <cellStyle name="Total 3 3 2" xfId="16773" xr:uid="{1CFFDEA3-0F0A-4762-84BA-802ACA2502B3}"/>
    <cellStyle name="Total 3 3 2 2" xfId="45925" xr:uid="{3C570F65-A998-43FD-BA8C-D1D2318999C9}"/>
    <cellStyle name="Total 3 3 2 3" xfId="45924" xr:uid="{1F0E20FE-458E-4F1B-8A0E-FE6F406BDDCD}"/>
    <cellStyle name="Total 3 3 3" xfId="15789" xr:uid="{7A537C2C-A777-4530-9C16-A43E8A56BA29}"/>
    <cellStyle name="Total 3 3 3 2" xfId="45927" xr:uid="{E482BA85-986B-4C42-88FA-93844D635362}"/>
    <cellStyle name="Total 3 3 3 3" xfId="45926" xr:uid="{B60BE919-0D1F-4B84-949E-B8FEA99C4A44}"/>
    <cellStyle name="Total 3 3 4" xfId="12482" xr:uid="{616B5878-7C7B-4442-A550-4D53BD89DB66}"/>
    <cellStyle name="Total 3 3 4 2" xfId="45928" xr:uid="{213BC877-3217-4976-A052-0F9A6510E5C5}"/>
    <cellStyle name="Total 3 3 5" xfId="45929" xr:uid="{247D3BC2-391E-4D09-B9DB-6A69589A03BE}"/>
    <cellStyle name="Total 3 3 6" xfId="45923" xr:uid="{D8ADB1E1-688C-4593-BDE1-786619CD59F6}"/>
    <cellStyle name="Total 3 4" xfId="8923" xr:uid="{19C5375C-CE89-4F25-BFC1-9C782A125FDB}"/>
    <cellStyle name="Total 3 4 2" xfId="17294" xr:uid="{F8E41B4B-F7C7-4283-9445-CF7A73B62AB8}"/>
    <cellStyle name="Total 3 4 2 2" xfId="45932" xr:uid="{BD1B73B2-1EC5-4FF8-BACD-AA3B9B8B232E}"/>
    <cellStyle name="Total 3 4 2 3" xfId="45931" xr:uid="{E1BEA25C-DE4F-4456-A355-89F012BCE79B}"/>
    <cellStyle name="Total 3 4 3" xfId="19197" xr:uid="{35CBB2E6-1D93-4626-A060-2E6817A820CA}"/>
    <cellStyle name="Total 3 4 3 2" xfId="45934" xr:uid="{56E0EDBB-5DD4-45D5-8E3A-5343BCB57A18}"/>
    <cellStyle name="Total 3 4 3 3" xfId="45933" xr:uid="{10E90D03-4A53-4268-9E40-E9225711A842}"/>
    <cellStyle name="Total 3 4 4" xfId="12483" xr:uid="{8F9BF834-6FD4-4B24-9000-6126129490F5}"/>
    <cellStyle name="Total 3 4 4 2" xfId="45935" xr:uid="{AE7DAC75-58AB-4C8B-99C5-A5F5CA634CFE}"/>
    <cellStyle name="Total 3 4 5" xfId="45930" xr:uid="{FA4AE370-9EA4-4EFD-A0CF-F222B42AB2F8}"/>
    <cellStyle name="Total 3 5" xfId="14653" xr:uid="{6E104303-17BF-4E8B-93B3-D614DE534C6B}"/>
    <cellStyle name="Total 3 5 2" xfId="45937" xr:uid="{1F8FEDF8-344A-4E3E-A531-5AF702D22AEB}"/>
    <cellStyle name="Total 3 5 2 2" xfId="45938" xr:uid="{1484EEAE-1456-430C-B50B-AAFCEA1CEBD7}"/>
    <cellStyle name="Total 3 5 3" xfId="45939" xr:uid="{8D0E0F20-5057-4A4C-9147-6EE9F00DB6BF}"/>
    <cellStyle name="Total 3 5 3 2" xfId="45940" xr:uid="{47641116-6678-4B55-86DD-C83636964ADF}"/>
    <cellStyle name="Total 3 5 4" xfId="45941" xr:uid="{76708C33-6DD6-44FA-9F0D-E9BF958F07D0}"/>
    <cellStyle name="Total 3 5 5" xfId="45936" xr:uid="{166B4120-2F63-4B42-BC0C-4ACD412DE56A}"/>
    <cellStyle name="Total 3 6" xfId="14654" xr:uid="{167659C0-C996-4984-A96B-5C159EE13DD2}"/>
    <cellStyle name="Total 3 6 2" xfId="45943" xr:uid="{EFE53F93-3166-45FC-9E71-2702E76210DF}"/>
    <cellStyle name="Total 3 6 2 2" xfId="45944" xr:uid="{53B09BE6-E1C0-4A0C-9C9D-F4242748327F}"/>
    <cellStyle name="Total 3 6 3" xfId="45945" xr:uid="{82ACFAD2-6E8B-427F-A8BD-3873C2A66A71}"/>
    <cellStyle name="Total 3 6 3 2" xfId="45946" xr:uid="{321F7CC3-D8FA-4CB6-B19D-302BDB5F1A47}"/>
    <cellStyle name="Total 3 6 4" xfId="45947" xr:uid="{EA53138C-91FA-49B7-829C-602877A448B6}"/>
    <cellStyle name="Total 3 6 4 2" xfId="45948" xr:uid="{362EEFDA-4372-4EAF-9FDB-697F019393A9}"/>
    <cellStyle name="Total 3 6 5" xfId="45949" xr:uid="{C11CC8CC-0B8F-4E02-8A1A-2E69E7155926}"/>
    <cellStyle name="Total 3 6 6" xfId="45942" xr:uid="{EC5FCFB7-9F66-4437-87C9-9CC97EE78256}"/>
    <cellStyle name="Total 3 7" xfId="14655" xr:uid="{3C371B9B-1DCA-473A-8310-E015DE5706A2}"/>
    <cellStyle name="Total 3 7 2" xfId="45951" xr:uid="{AB9818BC-53EF-4F0F-8151-D4C0EB99E6AC}"/>
    <cellStyle name="Total 3 7 2 2" xfId="45952" xr:uid="{3B6ABA78-38A9-44F9-8D5E-F844425C921C}"/>
    <cellStyle name="Total 3 7 3" xfId="45953" xr:uid="{370BDB12-4924-46F2-AB72-DC83F66BBA0C}"/>
    <cellStyle name="Total 3 7 3 2" xfId="45954" xr:uid="{09FA4417-F4E8-4CAE-9490-1FE0D2404FA7}"/>
    <cellStyle name="Total 3 7 4" xfId="45955" xr:uid="{D9D13EC3-629D-477F-84CF-78C9FF1EBA8C}"/>
    <cellStyle name="Total 3 7 5" xfId="45950" xr:uid="{BC1E080A-3590-48AF-8DFA-A48EB817F5E4}"/>
    <cellStyle name="Total 3 8" xfId="15263" xr:uid="{843CF286-860A-4831-AC94-9A3B19836F69}"/>
    <cellStyle name="Total 3 8 2" xfId="45957" xr:uid="{2C154219-327A-4F52-B597-C5F93377C033}"/>
    <cellStyle name="Total 3 8 3" xfId="45956" xr:uid="{A5A28A91-09FA-4E1C-9094-E8AAC4CD1D7F}"/>
    <cellStyle name="Total 3 9" xfId="15363" xr:uid="{412B5DD7-B37A-41BA-A821-BC65346644B3}"/>
    <cellStyle name="Total 3 9 2" xfId="45959" xr:uid="{629ACCDD-B416-4C05-AF10-49F5458FD041}"/>
    <cellStyle name="Total 3 9 3" xfId="45958" xr:uid="{936B6968-7735-4006-BA4D-8C97E8220C61}"/>
    <cellStyle name="Total 30" xfId="7352" xr:uid="{6092D60E-CFDB-4EC2-A2C2-A5509E2E7000}"/>
    <cellStyle name="Total 30 10" xfId="45961" xr:uid="{A9523D30-66B2-4E99-BD5F-16DABE976709}"/>
    <cellStyle name="Total 30 11" xfId="45962" xr:uid="{AEE7067C-FD5D-4831-81D8-6D6F841DEF64}"/>
    <cellStyle name="Total 30 12" xfId="45960" xr:uid="{0C4BB45A-C7FB-49B3-9FD9-E913F904DD1B}"/>
    <cellStyle name="Total 30 2" xfId="14656" xr:uid="{46C2100F-B566-4401-9F28-A3E211BE5F83}"/>
    <cellStyle name="Total 30 2 2" xfId="45964" xr:uid="{3CA9695D-7E78-43A7-91BE-4244B050C602}"/>
    <cellStyle name="Total 30 2 2 2" xfId="45965" xr:uid="{FD901967-9F9C-4B3E-913C-380BB8610267}"/>
    <cellStyle name="Total 30 2 3" xfId="45966" xr:uid="{2D87BF6A-025E-417A-8F08-5C7864107833}"/>
    <cellStyle name="Total 30 2 3 2" xfId="45967" xr:uid="{48F361F9-471E-4FA3-8295-D69B4BE925C4}"/>
    <cellStyle name="Total 30 2 4" xfId="45968" xr:uid="{258EB887-1661-4DE1-ACF5-FC76ED0EB3F1}"/>
    <cellStyle name="Total 30 2 5" xfId="45969" xr:uid="{A355FE40-8D8F-4B12-9619-43C00BD314AA}"/>
    <cellStyle name="Total 30 2 6" xfId="45963" xr:uid="{DDF5537C-7B48-4193-A591-CA2B9C3EACBD}"/>
    <cellStyle name="Total 30 3" xfId="14657" xr:uid="{972C841A-A5B5-41C4-9B51-37D3E6D9FC3B}"/>
    <cellStyle name="Total 30 3 2" xfId="45971" xr:uid="{21520026-1DB1-4472-A1D1-2DAC356E1463}"/>
    <cellStyle name="Total 30 3 2 2" xfId="45972" xr:uid="{084F8760-9A34-43F1-9B09-F2A7DE366FCD}"/>
    <cellStyle name="Total 30 3 3" xfId="45973" xr:uid="{FB55A492-2753-47D0-BCCA-3D34C9350EAB}"/>
    <cellStyle name="Total 30 3 3 2" xfId="45974" xr:uid="{E6CF930A-CAC8-4D4F-9CD1-882116947217}"/>
    <cellStyle name="Total 30 3 4" xfId="45975" xr:uid="{07B5D9C4-2173-453C-B0A5-F62091640781}"/>
    <cellStyle name="Total 30 3 5" xfId="45970" xr:uid="{553AEF17-9CDC-487F-9DB8-54FAD6155CF4}"/>
    <cellStyle name="Total 30 4" xfId="14658" xr:uid="{A6A45F0C-8BE2-4132-A0E2-D197F2A21508}"/>
    <cellStyle name="Total 30 4 2" xfId="45977" xr:uid="{EDFA5843-5ED6-44D7-AF3F-FBBE26450452}"/>
    <cellStyle name="Total 30 4 2 2" xfId="45978" xr:uid="{ADE28CE2-4A26-41FC-B160-18A5FFFEB92E}"/>
    <cellStyle name="Total 30 4 3" xfId="45979" xr:uid="{E42AB37C-2F92-44CB-B855-5514A8DC0294}"/>
    <cellStyle name="Total 30 4 3 2" xfId="45980" xr:uid="{299C1DB5-B80C-4031-8682-BEFD2000258E}"/>
    <cellStyle name="Total 30 4 4" xfId="45981" xr:uid="{A0A3C9CF-F7AA-448F-AB98-6314890FBBCC}"/>
    <cellStyle name="Total 30 4 5" xfId="45976" xr:uid="{3B805BFB-DF63-484D-840C-F3C4B21078BA}"/>
    <cellStyle name="Total 30 5" xfId="14659" xr:uid="{FEF92B0F-14B9-428D-9F1C-F473E62A97CA}"/>
    <cellStyle name="Total 30 5 2" xfId="45983" xr:uid="{E2A2D654-6594-400A-819A-968FE3301EA0}"/>
    <cellStyle name="Total 30 5 2 2" xfId="45984" xr:uid="{31CD7B8F-07FA-4237-8439-2DA7E5C09D2F}"/>
    <cellStyle name="Total 30 5 3" xfId="45985" xr:uid="{2181F3CF-3647-4878-8F04-5AC90296000D}"/>
    <cellStyle name="Total 30 5 3 2" xfId="45986" xr:uid="{C58950A9-B6BC-4341-9EA7-78CD696C7804}"/>
    <cellStyle name="Total 30 5 4" xfId="45987" xr:uid="{7EC7C5CD-19DB-4109-AF17-E2308A9F438E}"/>
    <cellStyle name="Total 30 5 4 2" xfId="45988" xr:uid="{57FFF8AE-9AB7-45BF-B9D3-49548871D48C}"/>
    <cellStyle name="Total 30 5 5" xfId="45989" xr:uid="{925D1A51-C654-43CC-B132-E267056454AF}"/>
    <cellStyle name="Total 30 5 6" xfId="45982" xr:uid="{658EC838-7E63-4D22-A239-82BA26252697}"/>
    <cellStyle name="Total 30 6" xfId="14660" xr:uid="{0ACE139E-9876-4E43-BD68-4F00453209C2}"/>
    <cellStyle name="Total 30 6 2" xfId="45991" xr:uid="{B5782BAE-8460-4A15-86D3-892EAD57F549}"/>
    <cellStyle name="Total 30 6 2 2" xfId="45992" xr:uid="{6B1072ED-4403-45D7-B2E6-F9519A93405E}"/>
    <cellStyle name="Total 30 6 3" xfId="45993" xr:uid="{49D45478-A768-4D79-B845-A5D8C1B5A32D}"/>
    <cellStyle name="Total 30 6 3 2" xfId="45994" xr:uid="{29F5C6A5-6A87-4D0D-BC22-214EDAE74900}"/>
    <cellStyle name="Total 30 6 4" xfId="45995" xr:uid="{29DFF9BA-3B5E-4D4D-8750-CE7BF0A99384}"/>
    <cellStyle name="Total 30 6 5" xfId="45990" xr:uid="{49AF95C4-8455-4D76-BEE6-2297F9D19B8A}"/>
    <cellStyle name="Total 30 7" xfId="16292" xr:uid="{F49F9CF4-0FB2-48D8-800A-62242209017C}"/>
    <cellStyle name="Total 30 7 2" xfId="45997" xr:uid="{FF2E4082-12CB-4005-9CA6-68A3ACD90CFD}"/>
    <cellStyle name="Total 30 7 3" xfId="45996" xr:uid="{196E80E2-0715-4D04-AB27-6A0C7DD335AE}"/>
    <cellStyle name="Total 30 8" xfId="19089" xr:uid="{29BC80BF-A2ED-43F2-935F-7F0FBA83AADB}"/>
    <cellStyle name="Total 30 8 2" xfId="45999" xr:uid="{ADFCA95E-278D-47E9-9F13-2FB0D2634D50}"/>
    <cellStyle name="Total 30 8 3" xfId="45998" xr:uid="{79D64F12-4344-42DB-A534-C5DAFAEDCE63}"/>
    <cellStyle name="Total 30 9" xfId="12484" xr:uid="{AE676203-013D-4DC0-9E8F-954132EE63D4}"/>
    <cellStyle name="Total 30 9 2" xfId="46001" xr:uid="{DE1704B9-A13D-4BB6-98E1-6E812EADA454}"/>
    <cellStyle name="Total 30 9 3" xfId="46000" xr:uid="{658243C6-9D52-43DD-B82E-3E6AC2A94F1A}"/>
    <cellStyle name="Total 31" xfId="7353" xr:uid="{E0504651-1AAE-4BE7-B7DF-51EF582C616D}"/>
    <cellStyle name="Total 31 10" xfId="46003" xr:uid="{EEBE94C4-193B-4E49-9573-CF33FF45412A}"/>
    <cellStyle name="Total 31 11" xfId="46004" xr:uid="{E7028385-162F-4031-8C0C-E8D26C1EFC87}"/>
    <cellStyle name="Total 31 12" xfId="46002" xr:uid="{FAB6D46F-23A1-4747-9744-8AE277BA633D}"/>
    <cellStyle name="Total 31 2" xfId="14661" xr:uid="{25680673-4358-48D0-83AC-773BAB1DB822}"/>
    <cellStyle name="Total 31 2 2" xfId="46006" xr:uid="{01DDF484-F6F6-426D-9DDD-09F1023BBCA2}"/>
    <cellStyle name="Total 31 2 2 2" xfId="46007" xr:uid="{F9919B06-9036-4A00-A09F-B03B9663FC39}"/>
    <cellStyle name="Total 31 2 3" xfId="46008" xr:uid="{18CA0DE7-E868-40B3-A0BE-A65BD75C075A}"/>
    <cellStyle name="Total 31 2 3 2" xfId="46009" xr:uid="{F9E2E4D1-6D8B-4BCB-A3E2-604612FFEB12}"/>
    <cellStyle name="Total 31 2 4" xfId="46010" xr:uid="{09E96BD7-F807-420D-8CF3-67B48D2E7C8A}"/>
    <cellStyle name="Total 31 2 5" xfId="46011" xr:uid="{3B4FFC03-4610-47AD-BFE6-52036A8B7C20}"/>
    <cellStyle name="Total 31 2 6" xfId="46005" xr:uid="{68871D57-F922-48CC-9365-35D15AC82037}"/>
    <cellStyle name="Total 31 3" xfId="14662" xr:uid="{EBDDD44E-D750-4C6B-B522-4E59B3F8D362}"/>
    <cellStyle name="Total 31 3 2" xfId="46013" xr:uid="{BB6A0440-C4C7-48A0-A00E-2CCB0D2A0F01}"/>
    <cellStyle name="Total 31 3 2 2" xfId="46014" xr:uid="{7C8F90A2-6356-45F0-9CD4-A8F196A39BD6}"/>
    <cellStyle name="Total 31 3 3" xfId="46015" xr:uid="{CA427205-4695-4FA6-B5C7-71E91A8B9BC8}"/>
    <cellStyle name="Total 31 3 3 2" xfId="46016" xr:uid="{384E3D48-7832-44E5-B2A6-887196C74D02}"/>
    <cellStyle name="Total 31 3 4" xfId="46017" xr:uid="{BFF57F0B-3E3B-47C4-BC48-993D89A5E06E}"/>
    <cellStyle name="Total 31 3 5" xfId="46012" xr:uid="{8119C544-E6A7-4613-BF1F-9D6B5D564500}"/>
    <cellStyle name="Total 31 4" xfId="14663" xr:uid="{DFCFD73E-64A3-4D22-A4B6-65DBE7DFF8DD}"/>
    <cellStyle name="Total 31 4 2" xfId="46019" xr:uid="{3618FD02-8A6C-418B-9373-81F84FA39E1B}"/>
    <cellStyle name="Total 31 4 2 2" xfId="46020" xr:uid="{386FDE10-B2EF-4F7A-9CAD-88CC5F51A691}"/>
    <cellStyle name="Total 31 4 3" xfId="46021" xr:uid="{642C9ABD-C1A0-4D8B-8F67-6EE894168CAC}"/>
    <cellStyle name="Total 31 4 3 2" xfId="46022" xr:uid="{3BDE26E6-A1D2-4DB9-9F46-10C8D19DF25A}"/>
    <cellStyle name="Total 31 4 4" xfId="46023" xr:uid="{F39882B8-4C3B-4B33-8A17-6B2275037F90}"/>
    <cellStyle name="Total 31 4 5" xfId="46018" xr:uid="{CB63E3D3-AC75-40D1-96C6-0FA524BCB114}"/>
    <cellStyle name="Total 31 5" xfId="14664" xr:uid="{3B9D267D-F073-4407-A8EB-146058C51AE8}"/>
    <cellStyle name="Total 31 5 2" xfId="46025" xr:uid="{BE37CDF9-F4B3-4803-841B-3D1C76F812AF}"/>
    <cellStyle name="Total 31 5 2 2" xfId="46026" xr:uid="{37658C04-78BA-4AB2-A217-24036DE0D044}"/>
    <cellStyle name="Total 31 5 3" xfId="46027" xr:uid="{118F6157-605C-4E09-924A-5C1E826F22AE}"/>
    <cellStyle name="Total 31 5 3 2" xfId="46028" xr:uid="{2DE21BA8-A5BF-483F-86E8-06FDDE484C37}"/>
    <cellStyle name="Total 31 5 4" xfId="46029" xr:uid="{721248E9-FCD6-406C-BD60-A269B674C81A}"/>
    <cellStyle name="Total 31 5 4 2" xfId="46030" xr:uid="{48C93904-81B3-4208-889D-C01F66E30A8C}"/>
    <cellStyle name="Total 31 5 5" xfId="46031" xr:uid="{76AFFF42-E858-4EA5-A1FD-953CB627307E}"/>
    <cellStyle name="Total 31 5 6" xfId="46024" xr:uid="{EF58DC84-12C7-4A06-BF19-81F92D9BBA8D}"/>
    <cellStyle name="Total 31 6" xfId="14665" xr:uid="{29DB7F5C-C6F4-4B80-9256-03235AE3464C}"/>
    <cellStyle name="Total 31 6 2" xfId="46033" xr:uid="{D01A5341-DFFF-4FEF-AAF8-05F44B64B044}"/>
    <cellStyle name="Total 31 6 2 2" xfId="46034" xr:uid="{E562C356-0B5E-43D9-9F8F-04B8BD496902}"/>
    <cellStyle name="Total 31 6 3" xfId="46035" xr:uid="{281480DB-A2F6-4A75-828E-56EDA747CEAF}"/>
    <cellStyle name="Total 31 6 3 2" xfId="46036" xr:uid="{3F2AF632-B6FF-436F-B12F-6F7C2C8A3E3A}"/>
    <cellStyle name="Total 31 6 4" xfId="46037" xr:uid="{5EE15AAF-59B0-49A6-AC28-B9A4EE03966F}"/>
    <cellStyle name="Total 31 6 5" xfId="46032" xr:uid="{A13487F8-E1FA-4C26-A1AC-A16AA27D047F}"/>
    <cellStyle name="Total 31 7" xfId="16293" xr:uid="{A8569F64-CFC7-414D-B817-0316C8C20654}"/>
    <cellStyle name="Total 31 7 2" xfId="46039" xr:uid="{E6A7E211-E43D-4FF1-8FB7-479A34D8328A}"/>
    <cellStyle name="Total 31 7 3" xfId="46038" xr:uid="{AF6BDF16-16EA-4C7D-87DF-F5B82DEA40EF}"/>
    <cellStyle name="Total 31 8" xfId="16798" xr:uid="{AA2C5128-2EA8-4858-B4FD-163D80953A24}"/>
    <cellStyle name="Total 31 8 2" xfId="46041" xr:uid="{2F9D8A21-AA4F-43E9-BAD8-DF01C82E7713}"/>
    <cellStyle name="Total 31 8 3" xfId="46040" xr:uid="{CD3D9D5E-4190-4DB8-B137-11E11A044C3D}"/>
    <cellStyle name="Total 31 9" xfId="12485" xr:uid="{07A1785B-070E-4FE0-8EFD-9840F15B7846}"/>
    <cellStyle name="Total 31 9 2" xfId="46043" xr:uid="{A24F2D99-7372-4140-A8C0-E8E72611261C}"/>
    <cellStyle name="Total 31 9 3" xfId="46042" xr:uid="{4E03234A-DBF4-41A0-AFEC-89B42D038374}"/>
    <cellStyle name="Total 32" xfId="7354" xr:uid="{1759CFB8-43A6-43B7-A6E3-3F44F882A2A2}"/>
    <cellStyle name="Total 32 10" xfId="46045" xr:uid="{3F1A6296-9BB9-471A-B2DC-37E451FCA703}"/>
    <cellStyle name="Total 32 11" xfId="46046" xr:uid="{B6716441-42B3-4879-AC59-72CC9C8096C3}"/>
    <cellStyle name="Total 32 12" xfId="46044" xr:uid="{A9C04B89-E332-4D47-84C4-6AF6EF1B6EB9}"/>
    <cellStyle name="Total 32 2" xfId="14666" xr:uid="{184A2006-1CAF-4332-914A-2410FF43E1CC}"/>
    <cellStyle name="Total 32 2 2" xfId="46048" xr:uid="{C7A33D7E-A34D-426E-90BE-AC97D3059236}"/>
    <cellStyle name="Total 32 2 2 2" xfId="46049" xr:uid="{99D52E14-0FFF-4683-B1CC-70092558DED2}"/>
    <cellStyle name="Total 32 2 3" xfId="46050" xr:uid="{80C7D7FE-E873-495B-9DA9-74D7A3FC6949}"/>
    <cellStyle name="Total 32 2 3 2" xfId="46051" xr:uid="{0B5BEB5D-5720-4440-820B-4684D0B41706}"/>
    <cellStyle name="Total 32 2 4" xfId="46052" xr:uid="{AAFBECCF-698D-4A1C-AF4F-A28598130BFE}"/>
    <cellStyle name="Total 32 2 5" xfId="46053" xr:uid="{8F7DB353-99B0-435D-AE24-5C0417F00186}"/>
    <cellStyle name="Total 32 2 6" xfId="46047" xr:uid="{A5469308-72BC-469E-BDD3-3A217D7F6EAC}"/>
    <cellStyle name="Total 32 3" xfId="14667" xr:uid="{D9DD876E-A1B9-4121-A22C-D330018A5CC4}"/>
    <cellStyle name="Total 32 3 2" xfId="46055" xr:uid="{E978B30C-C180-4F2B-9795-F45F9671589A}"/>
    <cellStyle name="Total 32 3 2 2" xfId="46056" xr:uid="{1BDE352C-B9A1-4F9C-A00F-DFE99B2F3753}"/>
    <cellStyle name="Total 32 3 3" xfId="46057" xr:uid="{4071EF1B-7CA4-4357-B4DC-3037BC273D88}"/>
    <cellStyle name="Total 32 3 3 2" xfId="46058" xr:uid="{43F63B43-1010-48F2-A665-845A551E599B}"/>
    <cellStyle name="Total 32 3 4" xfId="46059" xr:uid="{6EAB397A-37AA-4D68-B014-43329ABD3884}"/>
    <cellStyle name="Total 32 3 5" xfId="46054" xr:uid="{0539E5EA-04E0-45FF-9969-7348F1E1B131}"/>
    <cellStyle name="Total 32 4" xfId="14668" xr:uid="{9DB145F7-A993-4C24-848F-E7A6597956CD}"/>
    <cellStyle name="Total 32 4 2" xfId="46061" xr:uid="{E2DDC3A0-8FFF-4F1F-8270-006EE8F7BC84}"/>
    <cellStyle name="Total 32 4 2 2" xfId="46062" xr:uid="{52ED93C9-CA91-4E63-9123-913B977AB7F5}"/>
    <cellStyle name="Total 32 4 3" xfId="46063" xr:uid="{8DBA4BB5-0473-4699-B93B-BC4DE5C84CBE}"/>
    <cellStyle name="Total 32 4 3 2" xfId="46064" xr:uid="{09991B7F-3443-4C48-87AB-9FC7C833C790}"/>
    <cellStyle name="Total 32 4 4" xfId="46065" xr:uid="{C1FD4F0C-1053-4C70-853D-53E4562820D2}"/>
    <cellStyle name="Total 32 4 5" xfId="46060" xr:uid="{1DC59C4E-16BC-4650-8278-3902733D6C22}"/>
    <cellStyle name="Total 32 5" xfId="14669" xr:uid="{3F9AA52E-3696-490E-91F6-E53E2073004E}"/>
    <cellStyle name="Total 32 5 2" xfId="46067" xr:uid="{7FA88F87-129D-4447-AB71-5ABD0FDAA6E9}"/>
    <cellStyle name="Total 32 5 2 2" xfId="46068" xr:uid="{4AB1C5F0-876C-4576-995E-88C401A3FD57}"/>
    <cellStyle name="Total 32 5 3" xfId="46069" xr:uid="{12298159-CB94-4CFC-B567-7C2678B0B5A1}"/>
    <cellStyle name="Total 32 5 3 2" xfId="46070" xr:uid="{246DB03D-8889-4EC4-BA83-13585B07D0F7}"/>
    <cellStyle name="Total 32 5 4" xfId="46071" xr:uid="{7E2B6E00-E605-4598-8C0A-4F37714BE562}"/>
    <cellStyle name="Total 32 5 4 2" xfId="46072" xr:uid="{89E5BFBD-A535-45E2-9830-CAF7AA4006EC}"/>
    <cellStyle name="Total 32 5 5" xfId="46073" xr:uid="{F716CAE2-5284-48AC-8C29-7E47ED3C8C0F}"/>
    <cellStyle name="Total 32 5 6" xfId="46066" xr:uid="{8F44F35A-8D28-47F8-874A-9545832324D4}"/>
    <cellStyle name="Total 32 6" xfId="14670" xr:uid="{D35D158D-8AF9-4B8B-97FF-1F1CDCEB6665}"/>
    <cellStyle name="Total 32 6 2" xfId="46075" xr:uid="{5A1B8425-0006-429F-9965-CC841BD22BDE}"/>
    <cellStyle name="Total 32 6 2 2" xfId="46076" xr:uid="{6A9BD024-4BA5-4455-AAC5-D3C47C122ABD}"/>
    <cellStyle name="Total 32 6 3" xfId="46077" xr:uid="{EDEB7583-8635-480D-AC30-525178F77A2B}"/>
    <cellStyle name="Total 32 6 3 2" xfId="46078" xr:uid="{5A8E102A-1DCE-47B1-989D-446A832EEC32}"/>
    <cellStyle name="Total 32 6 4" xfId="46079" xr:uid="{628ED5F7-394D-4DBC-A857-EB4109362DC1}"/>
    <cellStyle name="Total 32 6 5" xfId="46074" xr:uid="{09617C61-06A1-4D57-BE22-B4E24D834F55}"/>
    <cellStyle name="Total 32 7" xfId="16294" xr:uid="{3418D010-B94E-4135-A1A1-6D39AE4730E6}"/>
    <cellStyle name="Total 32 7 2" xfId="46081" xr:uid="{8CD52B74-02A5-4B08-8F20-657A951DD51D}"/>
    <cellStyle name="Total 32 7 3" xfId="46080" xr:uid="{9163254A-9B77-442B-AA02-2C6972052C60}"/>
    <cellStyle name="Total 32 8" xfId="15788" xr:uid="{3F8FA3DF-592B-4C86-977C-64E0050272EF}"/>
    <cellStyle name="Total 32 8 2" xfId="46083" xr:uid="{F24A7407-5818-47BA-B6E8-B56A9F3F4BAF}"/>
    <cellStyle name="Total 32 8 3" xfId="46082" xr:uid="{4A0AC682-6456-4DE4-BB84-D438FAA3B422}"/>
    <cellStyle name="Total 32 9" xfId="12486" xr:uid="{E5B19F85-8307-472E-BB15-F6C4495CC022}"/>
    <cellStyle name="Total 32 9 2" xfId="46085" xr:uid="{BDBDB99D-4F05-4730-BE81-D02B7B0AA9B7}"/>
    <cellStyle name="Total 32 9 3" xfId="46084" xr:uid="{CE5A9DF3-347F-4AB5-8FD9-1E690BFFCF73}"/>
    <cellStyle name="Total 33" xfId="7355" xr:uid="{6A053CA2-A064-4CBB-88EC-9FA9C126395E}"/>
    <cellStyle name="Total 33 10" xfId="46087" xr:uid="{5BAB30C5-6094-428A-A7A9-1E26F6DE980D}"/>
    <cellStyle name="Total 33 11" xfId="46088" xr:uid="{4657D1F0-A91A-48B4-BFE4-A9A00C21AB39}"/>
    <cellStyle name="Total 33 12" xfId="46086" xr:uid="{A9D36A99-D8C2-421D-926A-8C43277AE931}"/>
    <cellStyle name="Total 33 2" xfId="14671" xr:uid="{97B23B68-36A1-4533-B532-4E9082C87E09}"/>
    <cellStyle name="Total 33 2 2" xfId="46090" xr:uid="{94703E9E-319F-441A-9041-C306A0D6C24B}"/>
    <cellStyle name="Total 33 2 2 2" xfId="46091" xr:uid="{6BF80A0F-D9BF-4260-9FCE-71F232CB5D14}"/>
    <cellStyle name="Total 33 2 3" xfId="46092" xr:uid="{05187469-BCBC-47CA-B492-FAD4DF612F65}"/>
    <cellStyle name="Total 33 2 3 2" xfId="46093" xr:uid="{340D191C-B33F-41F2-BA69-38791BE6F00A}"/>
    <cellStyle name="Total 33 2 4" xfId="46094" xr:uid="{5FA69B90-B494-49E2-A15C-5CC905A74626}"/>
    <cellStyle name="Total 33 2 5" xfId="46095" xr:uid="{E00E9594-CD10-4AEE-B775-CA4E230B2A5E}"/>
    <cellStyle name="Total 33 2 6" xfId="46089" xr:uid="{AE2C030F-9D2F-45BE-9EBC-31F7DD73E059}"/>
    <cellStyle name="Total 33 3" xfId="14672" xr:uid="{4CA91DF4-26EF-4183-888B-BCA35327359C}"/>
    <cellStyle name="Total 33 3 2" xfId="46097" xr:uid="{29314313-C731-4F09-A219-046D356F219B}"/>
    <cellStyle name="Total 33 3 2 2" xfId="46098" xr:uid="{043230CD-21E9-415C-9DC8-5B9E22FA99D5}"/>
    <cellStyle name="Total 33 3 3" xfId="46099" xr:uid="{D4451B01-1764-4E8F-9A2A-2BAC8EA3F79A}"/>
    <cellStyle name="Total 33 3 3 2" xfId="46100" xr:uid="{79992B17-31A2-4549-81A7-10A2BD9145EE}"/>
    <cellStyle name="Total 33 3 4" xfId="46101" xr:uid="{98EFCBCA-88F0-48B1-B65D-572D86A7FDFB}"/>
    <cellStyle name="Total 33 3 5" xfId="46096" xr:uid="{3DB5E513-4B7A-48BB-9736-D614FDB5006F}"/>
    <cellStyle name="Total 33 4" xfId="14673" xr:uid="{79734DD6-DD44-40FE-A405-DED01E613760}"/>
    <cellStyle name="Total 33 4 2" xfId="46103" xr:uid="{9C1044BE-2E4B-4E43-8407-B18FA484DCE1}"/>
    <cellStyle name="Total 33 4 2 2" xfId="46104" xr:uid="{5EE46FE3-AB22-4B93-9595-6093EC950974}"/>
    <cellStyle name="Total 33 4 3" xfId="46105" xr:uid="{A5DE46AE-34D2-4561-B8FC-D1AA8B9B8AF3}"/>
    <cellStyle name="Total 33 4 3 2" xfId="46106" xr:uid="{4623BC3A-3192-41A9-B90C-5B3659AD6C1F}"/>
    <cellStyle name="Total 33 4 4" xfId="46107" xr:uid="{09C63583-82D1-4F3F-82EA-3FB0422590A7}"/>
    <cellStyle name="Total 33 4 5" xfId="46102" xr:uid="{648532D9-DA28-4656-BE3A-244DA67A3617}"/>
    <cellStyle name="Total 33 5" xfId="14674" xr:uid="{70ECAAE3-7170-4190-A38E-153A9C325F7F}"/>
    <cellStyle name="Total 33 5 2" xfId="46109" xr:uid="{4F5C05A2-04A2-4FD4-A6BD-F1C62A7C2148}"/>
    <cellStyle name="Total 33 5 2 2" xfId="46110" xr:uid="{BE445785-927E-436D-9D18-5ED9DCC0E4BD}"/>
    <cellStyle name="Total 33 5 3" xfId="46111" xr:uid="{6BB2E293-7A9A-4363-9422-4F0CC61B4772}"/>
    <cellStyle name="Total 33 5 3 2" xfId="46112" xr:uid="{2E9013A6-8694-479B-9651-9807702D5675}"/>
    <cellStyle name="Total 33 5 4" xfId="46113" xr:uid="{8334E835-20CB-4AF7-BB74-3AF5E83B2370}"/>
    <cellStyle name="Total 33 5 4 2" xfId="46114" xr:uid="{85C47D37-C6E0-4DDD-8EF5-C7E321CEA5B2}"/>
    <cellStyle name="Total 33 5 5" xfId="46115" xr:uid="{77F9E9D6-30B1-44E8-9EAB-9A06101D62FC}"/>
    <cellStyle name="Total 33 5 6" xfId="46108" xr:uid="{CCE3DCD2-0F75-4E34-B74A-0D1D79AE35EE}"/>
    <cellStyle name="Total 33 6" xfId="14675" xr:uid="{78F2F971-2FC4-4E00-950E-FC423AEECE36}"/>
    <cellStyle name="Total 33 6 2" xfId="46117" xr:uid="{BCD6C627-660E-44D7-A067-5B5BD282EBAA}"/>
    <cellStyle name="Total 33 6 2 2" xfId="46118" xr:uid="{4F632662-5ADC-44EF-9066-5ABE0B74052A}"/>
    <cellStyle name="Total 33 6 3" xfId="46119" xr:uid="{9806ECAF-6265-4ED4-BF65-7B37452A3DA2}"/>
    <cellStyle name="Total 33 6 3 2" xfId="46120" xr:uid="{EB82893A-4558-46DB-9D1E-C0AD4D5FCB7A}"/>
    <cellStyle name="Total 33 6 4" xfId="46121" xr:uid="{D693D363-CE11-4096-B35B-B75590B00425}"/>
    <cellStyle name="Total 33 6 5" xfId="46116" xr:uid="{003FF482-16EE-4D28-A3B9-EA4EBCAE3CE0}"/>
    <cellStyle name="Total 33 7" xfId="16295" xr:uid="{922D7308-2A49-48B9-9E56-232BED5C2E74}"/>
    <cellStyle name="Total 33 7 2" xfId="46123" xr:uid="{D9ECE1C6-F4B2-48A4-BE20-41EE5541C849}"/>
    <cellStyle name="Total 33 7 3" xfId="46122" xr:uid="{5D7FC20B-BFFF-452F-A1DD-8E3C8704EB75}"/>
    <cellStyle name="Total 33 8" xfId="19191" xr:uid="{09C610F1-9971-4C76-852A-9C384F72B0DA}"/>
    <cellStyle name="Total 33 8 2" xfId="46125" xr:uid="{8E849FF2-8D41-4137-A9CF-BF0C7F001579}"/>
    <cellStyle name="Total 33 8 3" xfId="46124" xr:uid="{46D48D76-333B-4165-A88D-2AE27377F3F9}"/>
    <cellStyle name="Total 33 9" xfId="12487" xr:uid="{5DE2DAC8-9E88-4370-BB37-83DC045FF25C}"/>
    <cellStyle name="Total 33 9 2" xfId="46127" xr:uid="{A1350910-58ED-4147-83D0-E2834F0F7F70}"/>
    <cellStyle name="Total 33 9 3" xfId="46126" xr:uid="{6BE94D59-7142-4E6E-BEB7-58E373AB914E}"/>
    <cellStyle name="Total 34" xfId="7356" xr:uid="{BF69D27C-32B6-4EE6-95B0-CEA299426318}"/>
    <cellStyle name="Total 34 10" xfId="46129" xr:uid="{47E38850-FAE1-4102-8900-F168BF337A42}"/>
    <cellStyle name="Total 34 11" xfId="46130" xr:uid="{1AA27DFB-5D2C-43B0-A81F-585AE5206A37}"/>
    <cellStyle name="Total 34 12" xfId="46128" xr:uid="{48B58259-B972-4373-9F3C-4DE86936EFEB}"/>
    <cellStyle name="Total 34 2" xfId="14676" xr:uid="{43E84D22-BD52-436D-A375-869E9B1E2AD3}"/>
    <cellStyle name="Total 34 2 2" xfId="46132" xr:uid="{E887CF49-A4B0-4B21-9D96-7B831AF043A1}"/>
    <cellStyle name="Total 34 2 2 2" xfId="46133" xr:uid="{0F39BBEC-B6D5-42EC-ABFE-7A57B049C10B}"/>
    <cellStyle name="Total 34 2 3" xfId="46134" xr:uid="{80607E4E-745C-4D39-BA9B-ACE582079A51}"/>
    <cellStyle name="Total 34 2 3 2" xfId="46135" xr:uid="{1E2281F8-4D80-40F4-84F6-2E30089D5626}"/>
    <cellStyle name="Total 34 2 4" xfId="46136" xr:uid="{EFD150C8-5155-4AAA-A278-B6A8E9D75CFC}"/>
    <cellStyle name="Total 34 2 5" xfId="46137" xr:uid="{C3CC1D2F-015F-404C-9604-F1A5AC8182D8}"/>
    <cellStyle name="Total 34 2 6" xfId="46131" xr:uid="{13C7871B-9629-4873-BEAF-22EFDBCCD436}"/>
    <cellStyle name="Total 34 3" xfId="14677" xr:uid="{D0F4F789-91FA-49F5-8383-377D2A6D9BEA}"/>
    <cellStyle name="Total 34 3 2" xfId="46139" xr:uid="{AB4F622F-4E64-4E4C-B10D-B3A8C19A0F0E}"/>
    <cellStyle name="Total 34 3 2 2" xfId="46140" xr:uid="{54D48541-2A44-4903-BE16-40A843E221B2}"/>
    <cellStyle name="Total 34 3 3" xfId="46141" xr:uid="{25C6DBCA-68E9-46AB-B606-D6735B780F0A}"/>
    <cellStyle name="Total 34 3 3 2" xfId="46142" xr:uid="{1DC68030-08A2-4CCF-8508-1C6D5E5626A0}"/>
    <cellStyle name="Total 34 3 4" xfId="46143" xr:uid="{07839969-EF6A-4928-AE06-010C5D186FD9}"/>
    <cellStyle name="Total 34 3 5" xfId="46138" xr:uid="{E46D8833-EF97-4576-AE6A-3175248FF115}"/>
    <cellStyle name="Total 34 4" xfId="14678" xr:uid="{752A3B29-6E34-46E3-BF33-213DF7769B3D}"/>
    <cellStyle name="Total 34 4 2" xfId="46145" xr:uid="{85F08185-D812-4CE4-9A09-014BFBBC2BB4}"/>
    <cellStyle name="Total 34 4 2 2" xfId="46146" xr:uid="{96AD3B79-348F-4BD8-B584-025EA13DF059}"/>
    <cellStyle name="Total 34 4 3" xfId="46147" xr:uid="{E9806B47-82FF-412C-9A56-814C996C86EB}"/>
    <cellStyle name="Total 34 4 3 2" xfId="46148" xr:uid="{FFDF0960-BF8D-4041-892A-C836D4622FA7}"/>
    <cellStyle name="Total 34 4 4" xfId="46149" xr:uid="{98F8BFD3-7473-477F-A4CC-DFD381ADC939}"/>
    <cellStyle name="Total 34 4 5" xfId="46144" xr:uid="{326966EA-9768-4EAF-A999-3C99BA47BE51}"/>
    <cellStyle name="Total 34 5" xfId="14679" xr:uid="{B4B36E29-5A1A-4862-84D7-98F7990F8508}"/>
    <cellStyle name="Total 34 5 2" xfId="46151" xr:uid="{A46D94FD-C281-4049-B515-35576D3725B9}"/>
    <cellStyle name="Total 34 5 2 2" xfId="46152" xr:uid="{4E11D5B7-B81F-43D2-8FC2-9CEFC4134377}"/>
    <cellStyle name="Total 34 5 3" xfId="46153" xr:uid="{33164E8A-4A91-4985-A6DA-B75ACE008ACC}"/>
    <cellStyle name="Total 34 5 3 2" xfId="46154" xr:uid="{3A982309-2035-4339-8A62-E1983D1771A4}"/>
    <cellStyle name="Total 34 5 4" xfId="46155" xr:uid="{D41419C4-A52C-4A7D-A31C-C7B2FD5143FA}"/>
    <cellStyle name="Total 34 5 4 2" xfId="46156" xr:uid="{6DC1F433-4AA0-4429-99D9-3C041103A7EB}"/>
    <cellStyle name="Total 34 5 5" xfId="46157" xr:uid="{96548EF2-CB77-4FD3-971A-A98BCAF6D401}"/>
    <cellStyle name="Total 34 5 6" xfId="46150" xr:uid="{56A698E2-4096-4688-88C6-DAB94D07B95B}"/>
    <cellStyle name="Total 34 6" xfId="14680" xr:uid="{19555CEB-797D-47FF-8DE2-989D77DAB5B6}"/>
    <cellStyle name="Total 34 6 2" xfId="46159" xr:uid="{BBF9FCB6-FAA3-4935-859F-5AB148258115}"/>
    <cellStyle name="Total 34 6 2 2" xfId="46160" xr:uid="{ECC64E5A-38A4-4783-B5FE-B71814F7EE03}"/>
    <cellStyle name="Total 34 6 3" xfId="46161" xr:uid="{F6C77767-EE6B-47EE-8180-A5E0F53C3EF9}"/>
    <cellStyle name="Total 34 6 3 2" xfId="46162" xr:uid="{CF798B5D-D670-466E-8697-51F22900374E}"/>
    <cellStyle name="Total 34 6 4" xfId="46163" xr:uid="{A7BC882B-32AC-492D-A138-EE8634B26048}"/>
    <cellStyle name="Total 34 6 5" xfId="46158" xr:uid="{DEEF7052-26B1-4E0A-8257-56D3475A9158}"/>
    <cellStyle name="Total 34 7" xfId="16296" xr:uid="{3B92D477-D7FA-4D8E-9AF5-EE22F00541F4}"/>
    <cellStyle name="Total 34 7 2" xfId="46165" xr:uid="{CD475A58-AD45-4BAD-9620-309BB10B1B8D}"/>
    <cellStyle name="Total 34 7 3" xfId="46164" xr:uid="{5C9C9810-4E8E-4FF8-A09A-03DBB07C9C0A}"/>
    <cellStyle name="Total 34 8" xfId="15440" xr:uid="{5960A2CB-D2C7-466B-A7ED-7AE55759D597}"/>
    <cellStyle name="Total 34 8 2" xfId="46167" xr:uid="{46E01C14-3846-4702-9328-3A39A8A7DC27}"/>
    <cellStyle name="Total 34 8 3" xfId="46166" xr:uid="{439F1323-25E0-4AB5-AEB8-0931E960D476}"/>
    <cellStyle name="Total 34 9" xfId="12488" xr:uid="{35E9048F-07D4-4142-8FA8-B01601280F24}"/>
    <cellStyle name="Total 34 9 2" xfId="46169" xr:uid="{23A4BF28-58E5-4944-96A0-36313A33B791}"/>
    <cellStyle name="Total 34 9 3" xfId="46168" xr:uid="{F49B8CB0-587B-45E3-A4D9-82F28969A3A5}"/>
    <cellStyle name="Total 35" xfId="7357" xr:uid="{9A1F0CBD-9A4F-4E29-85D0-F9075CC54335}"/>
    <cellStyle name="Total 35 10" xfId="46171" xr:uid="{40FFE051-5A31-4E5A-850C-E2725C50E4E1}"/>
    <cellStyle name="Total 35 11" xfId="46172" xr:uid="{3C303606-1458-4722-A002-4B1C0536B91E}"/>
    <cellStyle name="Total 35 12" xfId="46170" xr:uid="{3C52D369-F413-472E-A900-6C35254A8208}"/>
    <cellStyle name="Total 35 2" xfId="14681" xr:uid="{BE08553B-C11F-4BD6-B98E-FDDD32DDD501}"/>
    <cellStyle name="Total 35 2 2" xfId="46174" xr:uid="{EDED6E57-797D-4179-A0E3-64BA3A85F46A}"/>
    <cellStyle name="Total 35 2 2 2" xfId="46175" xr:uid="{68843941-491B-41AF-9A35-2F18362E5FCD}"/>
    <cellStyle name="Total 35 2 3" xfId="46176" xr:uid="{4FC7E31C-9F30-4512-BDDA-457F7B24C803}"/>
    <cellStyle name="Total 35 2 3 2" xfId="46177" xr:uid="{3359F875-D9F8-4ED3-9F28-8B952E1D022A}"/>
    <cellStyle name="Total 35 2 4" xfId="46178" xr:uid="{75274A62-31A8-499D-9F81-FA88A48609F0}"/>
    <cellStyle name="Total 35 2 5" xfId="46179" xr:uid="{5D528CC2-12A8-4C78-9802-1BF92753D115}"/>
    <cellStyle name="Total 35 2 6" xfId="46173" xr:uid="{7F7EA713-CC80-46AB-947B-5276CE1C5F61}"/>
    <cellStyle name="Total 35 3" xfId="14682" xr:uid="{2D38710E-AC6A-4764-B5CE-BBF93C929EED}"/>
    <cellStyle name="Total 35 3 2" xfId="46181" xr:uid="{9D822626-EC6A-4602-BD98-BF4950C7D656}"/>
    <cellStyle name="Total 35 3 2 2" xfId="46182" xr:uid="{D03C7330-ED6B-48CF-A311-E8C1812D7BF5}"/>
    <cellStyle name="Total 35 3 3" xfId="46183" xr:uid="{7AF11F33-B462-4E63-AACE-05009985E5C8}"/>
    <cellStyle name="Total 35 3 3 2" xfId="46184" xr:uid="{209467F3-6E64-4CC8-8F13-C139E24F0542}"/>
    <cellStyle name="Total 35 3 4" xfId="46185" xr:uid="{CEBB54ED-A174-4334-A423-C73A7EF1C445}"/>
    <cellStyle name="Total 35 3 5" xfId="46180" xr:uid="{BBEFABE3-37FE-43A7-AC05-9449F13DA87E}"/>
    <cellStyle name="Total 35 4" xfId="14683" xr:uid="{F572A097-2E93-4559-B420-7DEC98BB1396}"/>
    <cellStyle name="Total 35 4 2" xfId="46187" xr:uid="{7D553D06-5D6F-43E2-80C0-18AF502455F7}"/>
    <cellStyle name="Total 35 4 2 2" xfId="46188" xr:uid="{850FA1CE-538A-4751-A8D9-72C065FA28B1}"/>
    <cellStyle name="Total 35 4 3" xfId="46189" xr:uid="{2B0A6353-AC98-4676-9E37-8D21FA97E63A}"/>
    <cellStyle name="Total 35 4 3 2" xfId="46190" xr:uid="{BD0A1B55-11C2-43A6-B586-D595326FD43B}"/>
    <cellStyle name="Total 35 4 4" xfId="46191" xr:uid="{5E36B31B-39B5-45F8-BB61-9EA9174BE476}"/>
    <cellStyle name="Total 35 4 5" xfId="46186" xr:uid="{BE6F9A00-8D7F-40F9-AFC4-8047329D519B}"/>
    <cellStyle name="Total 35 5" xfId="14684" xr:uid="{B7E16D28-2909-41B6-90D9-2F85E88E25CA}"/>
    <cellStyle name="Total 35 5 2" xfId="46193" xr:uid="{BA6E597B-D2BD-4DC0-AC75-14FA0CE250EC}"/>
    <cellStyle name="Total 35 5 2 2" xfId="46194" xr:uid="{E1CCCEF7-E085-4E50-B469-60B9472ED425}"/>
    <cellStyle name="Total 35 5 3" xfId="46195" xr:uid="{D37C6BFE-49AF-484D-BEB5-0D1721D11633}"/>
    <cellStyle name="Total 35 5 3 2" xfId="46196" xr:uid="{9CEB1E3D-A909-4C3B-AB4B-8CCF66A20E6E}"/>
    <cellStyle name="Total 35 5 4" xfId="46197" xr:uid="{C05FA66C-6B4D-40C1-86A8-7D01C4B601DB}"/>
    <cellStyle name="Total 35 5 4 2" xfId="46198" xr:uid="{CCC3DD83-AB32-4C51-8CA4-C9AA77E8E35A}"/>
    <cellStyle name="Total 35 5 5" xfId="46199" xr:uid="{9C04E73F-4ED7-415B-A2E3-7A5FD830B92D}"/>
    <cellStyle name="Total 35 5 6" xfId="46192" xr:uid="{56D13583-3399-40D0-9CA8-240F3D00340D}"/>
    <cellStyle name="Total 35 6" xfId="14685" xr:uid="{B84D3966-D41F-4EB5-AC2F-FA7E57B0DFB9}"/>
    <cellStyle name="Total 35 6 2" xfId="46201" xr:uid="{9007A20B-2712-44F9-9FC0-9FE8DF67F94C}"/>
    <cellStyle name="Total 35 6 2 2" xfId="46202" xr:uid="{DBF05174-EB39-4723-80EA-7C5E330247E5}"/>
    <cellStyle name="Total 35 6 3" xfId="46203" xr:uid="{28F779B8-CB13-4658-B2AD-F94AACEA183A}"/>
    <cellStyle name="Total 35 6 3 2" xfId="46204" xr:uid="{D972CAF4-B631-469D-AAA0-C387F698BE17}"/>
    <cellStyle name="Total 35 6 4" xfId="46205" xr:uid="{8F965399-FB81-41C7-86CC-D2DEE88122BF}"/>
    <cellStyle name="Total 35 6 5" xfId="46200" xr:uid="{E3B0D221-D85E-4065-8DBC-F6591DEDC10F}"/>
    <cellStyle name="Total 35 7" xfId="16297" xr:uid="{1F9997A9-0FC7-432A-BE4F-06C0B2DC2A72}"/>
    <cellStyle name="Total 35 7 2" xfId="46207" xr:uid="{C57A0924-4897-4851-8AED-C54202E2FA4E}"/>
    <cellStyle name="Total 35 7 3" xfId="46206" xr:uid="{73A5E0CA-F643-4582-B0E5-485F5C2E3FD2}"/>
    <cellStyle name="Total 35 8" xfId="19471" xr:uid="{6275E821-BA30-416A-928F-57E795CD8BB0}"/>
    <cellStyle name="Total 35 8 2" xfId="46209" xr:uid="{872B5D8F-9BD6-4F3F-9DF6-27B972C1D368}"/>
    <cellStyle name="Total 35 8 3" xfId="46208" xr:uid="{C9191D12-29D3-475E-B070-04D67EE9442E}"/>
    <cellStyle name="Total 35 9" xfId="12489" xr:uid="{0CEDBC5C-9251-411F-9199-7FE4F1B61F91}"/>
    <cellStyle name="Total 35 9 2" xfId="46211" xr:uid="{E99CB435-6B0A-4B23-BD7E-66A904BFCEB1}"/>
    <cellStyle name="Total 35 9 3" xfId="46210" xr:uid="{71EDF19C-88DA-43E2-99D9-36DF1A1ED8B8}"/>
    <cellStyle name="Total 36" xfId="7358" xr:uid="{5E758883-19EF-421C-AABF-C24771880CD8}"/>
    <cellStyle name="Total 36 10" xfId="46213" xr:uid="{D4338B75-80D3-4ECC-9AD1-751E141F1EF0}"/>
    <cellStyle name="Total 36 11" xfId="46214" xr:uid="{FFF8C00B-925A-4C34-A968-4A954F559672}"/>
    <cellStyle name="Total 36 12" xfId="46212" xr:uid="{64B27D9B-F495-4249-8676-F6FB480C5022}"/>
    <cellStyle name="Total 36 2" xfId="14686" xr:uid="{4A681097-D382-4E7F-B9C3-1CA7D84A78C2}"/>
    <cellStyle name="Total 36 2 2" xfId="46216" xr:uid="{2D27157F-3029-4434-AE75-F8D591C7A6AE}"/>
    <cellStyle name="Total 36 2 2 2" xfId="46217" xr:uid="{B6E313E3-DE31-4A8A-B933-0ED0CB02AF86}"/>
    <cellStyle name="Total 36 2 3" xfId="46218" xr:uid="{9F2706EB-52AE-458D-AC08-EAAC0395940E}"/>
    <cellStyle name="Total 36 2 3 2" xfId="46219" xr:uid="{6A57C0CF-8BE3-4060-8A7B-0344EFBD580F}"/>
    <cellStyle name="Total 36 2 4" xfId="46220" xr:uid="{0F29E246-C4B8-4F6E-B046-382A1B798C9A}"/>
    <cellStyle name="Total 36 2 5" xfId="46221" xr:uid="{EE6D2316-2F6A-49BD-B46E-84B691402C12}"/>
    <cellStyle name="Total 36 2 6" xfId="46215" xr:uid="{DB18CF62-9FBB-4B3B-8C6A-05FEE3F19867}"/>
    <cellStyle name="Total 36 3" xfId="14687" xr:uid="{6822538C-19F0-4E82-907A-E3A946E0577D}"/>
    <cellStyle name="Total 36 3 2" xfId="46223" xr:uid="{C944307C-5FDF-4FB8-AE1D-5CF542300067}"/>
    <cellStyle name="Total 36 3 2 2" xfId="46224" xr:uid="{00288065-07C3-4C4C-B6D8-24FBDA76ABE3}"/>
    <cellStyle name="Total 36 3 3" xfId="46225" xr:uid="{536FD1B1-C2DA-4E81-86F9-A8DDD3074505}"/>
    <cellStyle name="Total 36 3 3 2" xfId="46226" xr:uid="{FC60B0D9-2661-496B-884B-00202F2393D7}"/>
    <cellStyle name="Total 36 3 4" xfId="46227" xr:uid="{63FC9BB8-6D6A-44EB-99BA-3EE001528A0F}"/>
    <cellStyle name="Total 36 3 5" xfId="46222" xr:uid="{6D28212E-1EA9-439B-8F50-076EFF556978}"/>
    <cellStyle name="Total 36 4" xfId="14688" xr:uid="{21BE83FC-4EEC-42FD-A2E9-2D72EA4FDCE1}"/>
    <cellStyle name="Total 36 4 2" xfId="46229" xr:uid="{53981F17-C9E9-4530-86E9-22E7D444C12B}"/>
    <cellStyle name="Total 36 4 2 2" xfId="46230" xr:uid="{83F82571-0DF5-4432-A818-67EFA7F85304}"/>
    <cellStyle name="Total 36 4 3" xfId="46231" xr:uid="{4872A26A-A684-4D13-8695-07C682BF618F}"/>
    <cellStyle name="Total 36 4 3 2" xfId="46232" xr:uid="{7A554A6A-B665-417B-B32C-7F8803AEC6C2}"/>
    <cellStyle name="Total 36 4 4" xfId="46233" xr:uid="{13CFD27E-70CF-4C86-A7B0-2C4FDCE8A30E}"/>
    <cellStyle name="Total 36 4 5" xfId="46228" xr:uid="{51C83AD5-D0AF-45CC-8FB8-7BDD295E2713}"/>
    <cellStyle name="Total 36 5" xfId="14689" xr:uid="{362A0318-D2D8-478A-BAE5-7BB916386848}"/>
    <cellStyle name="Total 36 5 2" xfId="46235" xr:uid="{ED18CCD3-A929-480B-BA22-58F0FDF90240}"/>
    <cellStyle name="Total 36 5 2 2" xfId="46236" xr:uid="{91770F0E-6442-4AA9-BC95-B50AFAA8D47E}"/>
    <cellStyle name="Total 36 5 3" xfId="46237" xr:uid="{9C536840-8B60-464F-84D1-6655452AC911}"/>
    <cellStyle name="Total 36 5 3 2" xfId="46238" xr:uid="{6F9A80C9-EB1F-443E-9420-6ED8918CD949}"/>
    <cellStyle name="Total 36 5 4" xfId="46239" xr:uid="{29458D2D-E02E-4E1D-B8A9-B0A50ECA36A6}"/>
    <cellStyle name="Total 36 5 4 2" xfId="46240" xr:uid="{C506C460-1CF7-404F-913E-F93C22112DAD}"/>
    <cellStyle name="Total 36 5 5" xfId="46241" xr:uid="{ED0D14C7-D76E-47C1-9990-2BB0055C6C6F}"/>
    <cellStyle name="Total 36 5 6" xfId="46234" xr:uid="{890A770A-7099-4197-9B06-882B392E7FE6}"/>
    <cellStyle name="Total 36 6" xfId="14690" xr:uid="{27B87279-B156-4185-BC0A-AEE52C78EC4E}"/>
    <cellStyle name="Total 36 6 2" xfId="46243" xr:uid="{9A301A52-B8AD-4622-8588-BF377C924F05}"/>
    <cellStyle name="Total 36 6 2 2" xfId="46244" xr:uid="{43EB8F97-D39C-49F8-AA66-45B608F81B73}"/>
    <cellStyle name="Total 36 6 3" xfId="46245" xr:uid="{CAACA29B-DA7D-4100-AAD9-EB1624DCA85E}"/>
    <cellStyle name="Total 36 6 3 2" xfId="46246" xr:uid="{956F7B73-C452-4E43-92BC-2B965FEDD436}"/>
    <cellStyle name="Total 36 6 4" xfId="46247" xr:uid="{806BAB48-EE62-4927-9135-F80D7D72C02E}"/>
    <cellStyle name="Total 36 6 5" xfId="46242" xr:uid="{858A039C-819A-4A0B-9464-F9AAFF2E1A88}"/>
    <cellStyle name="Total 36 7" xfId="16298" xr:uid="{D9F567E5-9BF1-4B1F-BB6C-7A6F48FC6BE7}"/>
    <cellStyle name="Total 36 7 2" xfId="46249" xr:uid="{8F36EA04-D3BE-4A80-B215-9F55BC783228}"/>
    <cellStyle name="Total 36 7 3" xfId="46248" xr:uid="{E9B0110A-EDFD-4620-94D7-E5F65FAF98C0}"/>
    <cellStyle name="Total 36 8" xfId="15325" xr:uid="{47832792-3FE8-40CE-9DB3-341F0C37D33D}"/>
    <cellStyle name="Total 36 8 2" xfId="46251" xr:uid="{5393A993-FAFA-479B-9911-FAF82B210321}"/>
    <cellStyle name="Total 36 8 3" xfId="46250" xr:uid="{652EB79B-750D-4292-81B2-87B78874B053}"/>
    <cellStyle name="Total 36 9" xfId="12490" xr:uid="{771A8291-AF6D-4558-9BE0-46AE5987E0B2}"/>
    <cellStyle name="Total 36 9 2" xfId="46253" xr:uid="{CF7F7A74-9D8D-4276-B5E1-05D4D57B3A97}"/>
    <cellStyle name="Total 36 9 3" xfId="46252" xr:uid="{975249CE-76FC-4A20-8731-F6E9C2B03C5B}"/>
    <cellStyle name="Total 37" xfId="7359" xr:uid="{E75A5033-EDE1-4D95-9E4A-5F76A9B411A2}"/>
    <cellStyle name="Total 37 10" xfId="46255" xr:uid="{36B108AE-6AF8-4C59-BDDA-395058FE8ADA}"/>
    <cellStyle name="Total 37 11" xfId="46256" xr:uid="{5C98FE02-5621-499C-A6D0-0F10FFE722E2}"/>
    <cellStyle name="Total 37 12" xfId="46254" xr:uid="{279C5E29-7DB4-4669-9787-301F8C0421B3}"/>
    <cellStyle name="Total 37 2" xfId="14691" xr:uid="{B5764CE6-8824-4EC3-BF56-F2EFEBF525E4}"/>
    <cellStyle name="Total 37 2 2" xfId="46258" xr:uid="{BE54CC78-CA3D-407F-B926-8E849C1AA3C3}"/>
    <cellStyle name="Total 37 2 2 2" xfId="46259" xr:uid="{A00E99CC-A425-40C4-A157-C4013357FE5E}"/>
    <cellStyle name="Total 37 2 3" xfId="46260" xr:uid="{0132208E-D1B2-401C-BDA5-46840CE63384}"/>
    <cellStyle name="Total 37 2 3 2" xfId="46261" xr:uid="{4924A9C5-A72F-4372-AD8A-DC2173A3187E}"/>
    <cellStyle name="Total 37 2 4" xfId="46262" xr:uid="{7E2B8E2E-4BAD-477C-9765-CC02DB5A2654}"/>
    <cellStyle name="Total 37 2 5" xfId="46263" xr:uid="{688D2D5F-F384-4AA3-B3AC-4828CA2D642C}"/>
    <cellStyle name="Total 37 2 6" xfId="46257" xr:uid="{40A3F686-3EC5-48DB-9B70-31F614FB9980}"/>
    <cellStyle name="Total 37 3" xfId="14692" xr:uid="{DF5794F4-394C-42D9-BFDC-8E0409309079}"/>
    <cellStyle name="Total 37 3 2" xfId="46265" xr:uid="{E7CA4334-992E-4AEA-A9A6-09439E05C8BE}"/>
    <cellStyle name="Total 37 3 2 2" xfId="46266" xr:uid="{BE6A8F51-321C-4ADC-A5B6-EB7CC494E434}"/>
    <cellStyle name="Total 37 3 3" xfId="46267" xr:uid="{AF5A7179-D1AD-478B-8218-14E2B7C6824D}"/>
    <cellStyle name="Total 37 3 3 2" xfId="46268" xr:uid="{A3225879-1A7B-4C8C-8C8F-3A0C9CD454D5}"/>
    <cellStyle name="Total 37 3 4" xfId="46269" xr:uid="{BA6E1184-D36B-4CFA-8188-99F1B5C1357E}"/>
    <cellStyle name="Total 37 3 5" xfId="46264" xr:uid="{B5A4C03A-7E2D-43DC-A22A-FCBA0921CF00}"/>
    <cellStyle name="Total 37 4" xfId="14693" xr:uid="{F25167F8-8FB3-4F3E-A421-602B237DE30A}"/>
    <cellStyle name="Total 37 4 2" xfId="46271" xr:uid="{7AD98CFE-4A90-44A0-81EB-EE9D09FA9F84}"/>
    <cellStyle name="Total 37 4 2 2" xfId="46272" xr:uid="{5C16E349-393B-4318-BF58-D37E67479269}"/>
    <cellStyle name="Total 37 4 3" xfId="46273" xr:uid="{7BC4F409-A21C-4242-92DB-CAEA02F2F40E}"/>
    <cellStyle name="Total 37 4 3 2" xfId="46274" xr:uid="{7291B1A8-2253-4671-84D0-D246B465A87A}"/>
    <cellStyle name="Total 37 4 4" xfId="46275" xr:uid="{0478CE76-54F9-41F2-A715-CDF8B2DF1924}"/>
    <cellStyle name="Total 37 4 5" xfId="46270" xr:uid="{12A125D6-F14D-40CA-BFD8-EC2FE7362816}"/>
    <cellStyle name="Total 37 5" xfId="14694" xr:uid="{772ED785-1975-4E95-96D5-6A1875503B17}"/>
    <cellStyle name="Total 37 5 2" xfId="46277" xr:uid="{1715E961-BF84-4020-BB7F-2E82F12FE8C1}"/>
    <cellStyle name="Total 37 5 2 2" xfId="46278" xr:uid="{DCB27AE2-4722-40A3-B6DC-6CE568EB1BD4}"/>
    <cellStyle name="Total 37 5 3" xfId="46279" xr:uid="{BE4D8F36-B834-4455-8138-C5E16075F4A0}"/>
    <cellStyle name="Total 37 5 3 2" xfId="46280" xr:uid="{70BDDB58-1C3E-4294-A89B-77340007FDB3}"/>
    <cellStyle name="Total 37 5 4" xfId="46281" xr:uid="{A63C0644-52FF-4D00-A06E-86E9F69FA58C}"/>
    <cellStyle name="Total 37 5 4 2" xfId="46282" xr:uid="{BD5DC6EC-EE20-44B2-95E5-33A01DA06A97}"/>
    <cellStyle name="Total 37 5 5" xfId="46283" xr:uid="{71DCA216-0A05-42D5-B4D1-F798B45D1904}"/>
    <cellStyle name="Total 37 5 6" xfId="46276" xr:uid="{0CB69C74-E8E5-49E6-BFCB-B4E76A04E511}"/>
    <cellStyle name="Total 37 6" xfId="14695" xr:uid="{B7F31B12-2DEE-4CCE-ACB2-3198EDAA114B}"/>
    <cellStyle name="Total 37 6 2" xfId="46285" xr:uid="{12FC14E6-5BDD-40B1-852E-0AABE3BAA3BC}"/>
    <cellStyle name="Total 37 6 2 2" xfId="46286" xr:uid="{937E556E-5CAB-45B7-981F-7DBB15787021}"/>
    <cellStyle name="Total 37 6 3" xfId="46287" xr:uid="{5BE4842C-6F95-498D-B1BD-F02E7826C4FA}"/>
    <cellStyle name="Total 37 6 3 2" xfId="46288" xr:uid="{0F7F6E00-24D7-44FF-B10E-D3972D8D7746}"/>
    <cellStyle name="Total 37 6 4" xfId="46289" xr:uid="{652420E9-6C63-44F3-A4C4-FE4F54B0A257}"/>
    <cellStyle name="Total 37 6 5" xfId="46284" xr:uid="{494E1227-491C-4D56-A6FC-734B20F5F487}"/>
    <cellStyle name="Total 37 7" xfId="16299" xr:uid="{4A1F3E63-E792-4C15-9088-AF09F0E9CD1F}"/>
    <cellStyle name="Total 37 7 2" xfId="46291" xr:uid="{F2666AF9-FFFA-41BB-86DF-033540C4CF7B}"/>
    <cellStyle name="Total 37 7 3" xfId="46290" xr:uid="{5C6004EC-2189-4008-8710-E77334B84AD0}"/>
    <cellStyle name="Total 37 8" xfId="19143" xr:uid="{651CB60A-4A2C-4AE5-828F-7734BADA8993}"/>
    <cellStyle name="Total 37 8 2" xfId="46293" xr:uid="{F392D330-879B-4C46-A528-CAD9F59873E9}"/>
    <cellStyle name="Total 37 8 3" xfId="46292" xr:uid="{7D6AF15D-07BE-4428-98CC-F3EE5D7C99AF}"/>
    <cellStyle name="Total 37 9" xfId="12491" xr:uid="{50352726-8E6D-43FE-B182-251A22064597}"/>
    <cellStyle name="Total 37 9 2" xfId="46295" xr:uid="{BA3B90C4-B948-434C-968E-A0EB203EBD82}"/>
    <cellStyle name="Total 37 9 3" xfId="46294" xr:uid="{3F71979D-FCDA-4EEB-BFA0-5B1334315F86}"/>
    <cellStyle name="Total 38" xfId="7360" xr:uid="{3C16D995-FB34-42B4-BA13-DB1ACBB6106F}"/>
    <cellStyle name="Total 38 10" xfId="46297" xr:uid="{062B5634-58FA-416E-A35D-5ABF59A32B5B}"/>
    <cellStyle name="Total 38 11" xfId="46298" xr:uid="{57B97B4B-41F5-45A3-80F7-9F7734F1EB9C}"/>
    <cellStyle name="Total 38 12" xfId="46296" xr:uid="{54FBB22E-C202-49A9-A238-E4558530C58C}"/>
    <cellStyle name="Total 38 2" xfId="14696" xr:uid="{267C6B5B-B998-4426-8E91-4C89EBD92B7E}"/>
    <cellStyle name="Total 38 2 2" xfId="46300" xr:uid="{A9174B54-0EE9-490D-9658-F1C5C9AEAB87}"/>
    <cellStyle name="Total 38 2 2 2" xfId="46301" xr:uid="{852B7961-F809-456D-B03E-F699DB258727}"/>
    <cellStyle name="Total 38 2 3" xfId="46302" xr:uid="{04613A77-32F3-4826-BC9C-161AF0DD3635}"/>
    <cellStyle name="Total 38 2 3 2" xfId="46303" xr:uid="{CD7CB7D9-E4FF-4F68-A454-08D92891E674}"/>
    <cellStyle name="Total 38 2 4" xfId="46304" xr:uid="{02AF100C-A34B-490E-8E42-6BC1BAE7754C}"/>
    <cellStyle name="Total 38 2 5" xfId="46305" xr:uid="{C07F590D-761F-407E-8166-709DA9D0EDD8}"/>
    <cellStyle name="Total 38 2 6" xfId="46299" xr:uid="{B91C4AEB-FA8A-414D-B74B-773C42EACEF4}"/>
    <cellStyle name="Total 38 3" xfId="14697" xr:uid="{C291F7C3-4A2C-4C28-9722-418E94C16EAF}"/>
    <cellStyle name="Total 38 3 2" xfId="46307" xr:uid="{E04F6FA7-0949-426E-9157-7299C03910AF}"/>
    <cellStyle name="Total 38 3 2 2" xfId="46308" xr:uid="{9AAF253B-1D89-485E-B46B-CE96535BE49A}"/>
    <cellStyle name="Total 38 3 3" xfId="46309" xr:uid="{1CBE247F-3DC7-4358-9187-B204C33FE92B}"/>
    <cellStyle name="Total 38 3 3 2" xfId="46310" xr:uid="{7AA3B083-30E5-493E-8562-04064F6DAAE0}"/>
    <cellStyle name="Total 38 3 4" xfId="46311" xr:uid="{7E1B1E61-7CDB-4C7C-9A3B-EE8917D60456}"/>
    <cellStyle name="Total 38 3 5" xfId="46306" xr:uid="{B9025990-B350-4588-A5C3-69046EC46CC7}"/>
    <cellStyle name="Total 38 4" xfId="14698" xr:uid="{D6999DFA-A447-4862-80EA-D6074BBE0059}"/>
    <cellStyle name="Total 38 4 2" xfId="46313" xr:uid="{49703105-A4A5-4103-A4E3-62C8FEDB4978}"/>
    <cellStyle name="Total 38 4 2 2" xfId="46314" xr:uid="{10CBA9B4-D1C7-4681-B198-846FA98391C9}"/>
    <cellStyle name="Total 38 4 3" xfId="46315" xr:uid="{D35363CA-6939-4DDB-81E2-E2122F26BD34}"/>
    <cellStyle name="Total 38 4 3 2" xfId="46316" xr:uid="{B40919F7-CEA8-4CC2-BA19-090E1F86A809}"/>
    <cellStyle name="Total 38 4 4" xfId="46317" xr:uid="{824727AF-E08C-4EC5-BC01-5A38C3E940FB}"/>
    <cellStyle name="Total 38 4 5" xfId="46312" xr:uid="{E0AEAF32-61CA-4E52-BD30-D132CF7E3AD2}"/>
    <cellStyle name="Total 38 5" xfId="14699" xr:uid="{EFE94DFA-AA1B-4A8D-A1FA-08B7AD20E0DF}"/>
    <cellStyle name="Total 38 5 2" xfId="46319" xr:uid="{441F9EB6-5448-4C22-8D86-766F82046E4D}"/>
    <cellStyle name="Total 38 5 2 2" xfId="46320" xr:uid="{F76E41F9-202A-4565-B73B-EE6B4E479504}"/>
    <cellStyle name="Total 38 5 3" xfId="46321" xr:uid="{76F301F2-0DDD-44ED-9C2E-8708BA32A24E}"/>
    <cellStyle name="Total 38 5 3 2" xfId="46322" xr:uid="{DA89908C-E54E-4AA2-95F3-036A07BE81CA}"/>
    <cellStyle name="Total 38 5 4" xfId="46323" xr:uid="{EC3ECA18-47D1-4777-8D46-E3A6DD369358}"/>
    <cellStyle name="Total 38 5 4 2" xfId="46324" xr:uid="{A84A3032-82E5-4B65-95D5-D9C3AA342C5E}"/>
    <cellStyle name="Total 38 5 5" xfId="46325" xr:uid="{5B1F2761-33AA-4B3B-A434-045E101BCED4}"/>
    <cellStyle name="Total 38 5 6" xfId="46318" xr:uid="{0F5C1DB2-F302-468C-A391-87D71EAFF622}"/>
    <cellStyle name="Total 38 6" xfId="14700" xr:uid="{EB78F74F-9AEA-47FB-BBA8-BE46BFCC188B}"/>
    <cellStyle name="Total 38 6 2" xfId="46327" xr:uid="{4FFBC514-0844-4919-87C0-24BDBC6CE354}"/>
    <cellStyle name="Total 38 6 2 2" xfId="46328" xr:uid="{965AED07-CA07-461D-8649-29B53AAD5DBD}"/>
    <cellStyle name="Total 38 6 3" xfId="46329" xr:uid="{34596878-CEAE-4628-B1BE-7D3E1227E573}"/>
    <cellStyle name="Total 38 6 3 2" xfId="46330" xr:uid="{6B713DF8-7246-4A13-BAEC-A1A23814D14A}"/>
    <cellStyle name="Total 38 6 4" xfId="46331" xr:uid="{196056FD-DFD6-4D79-AF32-E0DA92926AE4}"/>
    <cellStyle name="Total 38 6 5" xfId="46326" xr:uid="{8B0B0321-B72E-492B-B663-8FC92F5FA9B0}"/>
    <cellStyle name="Total 38 7" xfId="16300" xr:uid="{B8B37E8C-6514-4059-9132-840F43AAA881}"/>
    <cellStyle name="Total 38 7 2" xfId="46333" xr:uid="{C00FD89A-8AED-4E6F-946A-C5FEA055E66C}"/>
    <cellStyle name="Total 38 7 3" xfId="46332" xr:uid="{783ACE16-828C-41BF-8731-8DA1CF8C0645}"/>
    <cellStyle name="Total 38 8" xfId="15526" xr:uid="{E123390B-7EE6-4E31-90A9-EFF48482370B}"/>
    <cellStyle name="Total 38 8 2" xfId="46335" xr:uid="{B55A0ECE-3776-46CE-BE06-1434012521E0}"/>
    <cellStyle name="Total 38 8 3" xfId="46334" xr:uid="{8B332C02-94DD-4E14-8253-803B8BDA147A}"/>
    <cellStyle name="Total 38 9" xfId="12492" xr:uid="{312D1C9C-528A-4CD6-9F77-29C8230A5976}"/>
    <cellStyle name="Total 38 9 2" xfId="46337" xr:uid="{20F34151-8652-46C8-BC6A-3735AD19C4D7}"/>
    <cellStyle name="Total 38 9 3" xfId="46336" xr:uid="{7D6A25AE-E3F5-42BE-BCB4-1FE48F612C77}"/>
    <cellStyle name="Total 39" xfId="7361" xr:uid="{140373B6-3F7C-46A2-BFC1-26CE3A0A4669}"/>
    <cellStyle name="Total 39 10" xfId="46339" xr:uid="{271246B3-C0B0-4D5A-9892-50B641B70260}"/>
    <cellStyle name="Total 39 11" xfId="46340" xr:uid="{2B662E4F-E1DF-452D-B8FB-33C8FB5E4684}"/>
    <cellStyle name="Total 39 12" xfId="46338" xr:uid="{A9F75DEF-4449-47FE-93CA-7ED1DB19DB93}"/>
    <cellStyle name="Total 39 2" xfId="14701" xr:uid="{988872E5-78F4-4428-BA8C-D9864866FD3F}"/>
    <cellStyle name="Total 39 2 2" xfId="46342" xr:uid="{C3AC4584-F73E-485F-BBB5-24C1AE2624C6}"/>
    <cellStyle name="Total 39 2 2 2" xfId="46343" xr:uid="{B44C0F3C-7388-4FB4-A709-8304BF5B076D}"/>
    <cellStyle name="Total 39 2 3" xfId="46344" xr:uid="{12FDD17C-6653-4436-9592-E36B79629F24}"/>
    <cellStyle name="Total 39 2 3 2" xfId="46345" xr:uid="{8D997FB7-1DD9-4E9D-8102-28612D679918}"/>
    <cellStyle name="Total 39 2 4" xfId="46346" xr:uid="{8A926992-40F4-4313-B609-22902C2CAECF}"/>
    <cellStyle name="Total 39 2 5" xfId="46347" xr:uid="{D0D10FDB-3FA7-41F0-829F-FB22E77AA861}"/>
    <cellStyle name="Total 39 2 6" xfId="46341" xr:uid="{2CF2322B-1302-4DA7-8DD9-07C46EA485C2}"/>
    <cellStyle name="Total 39 3" xfId="14702" xr:uid="{D1FD25C9-B136-4268-A85A-3F66D638DAC6}"/>
    <cellStyle name="Total 39 3 2" xfId="46349" xr:uid="{85E418C7-EBB9-4CBF-9BFA-823B1EBA7857}"/>
    <cellStyle name="Total 39 3 2 2" xfId="46350" xr:uid="{2EC126D7-6D28-4040-AC1B-EBC65E9056A5}"/>
    <cellStyle name="Total 39 3 3" xfId="46351" xr:uid="{F8BF1292-DDC1-48EE-AF4B-F9AD8CCF3F48}"/>
    <cellStyle name="Total 39 3 3 2" xfId="46352" xr:uid="{45233B23-F14C-4D4E-A7B8-D12FF7EE787C}"/>
    <cellStyle name="Total 39 3 4" xfId="46353" xr:uid="{A3154899-2374-4169-A8E0-93A873238F3A}"/>
    <cellStyle name="Total 39 3 5" xfId="46348" xr:uid="{58E9A30C-C47A-4F6E-872B-FC8038A35A5D}"/>
    <cellStyle name="Total 39 4" xfId="14703" xr:uid="{97D10C69-D7F2-4BA6-8AEC-825265FB2862}"/>
    <cellStyle name="Total 39 4 2" xfId="46355" xr:uid="{AB1586F1-B8B3-4BF2-B2F9-4A9EE60E67EE}"/>
    <cellStyle name="Total 39 4 2 2" xfId="46356" xr:uid="{BEA91438-21D7-4DC4-BE04-2F1227D0FC5A}"/>
    <cellStyle name="Total 39 4 3" xfId="46357" xr:uid="{3C6A6C09-629C-49BC-8BB5-B4C3AB102440}"/>
    <cellStyle name="Total 39 4 3 2" xfId="46358" xr:uid="{C2203F3A-E60C-46C8-A477-C500CA7A8A1E}"/>
    <cellStyle name="Total 39 4 4" xfId="46359" xr:uid="{34A8272B-FB3F-4E35-9668-6F2AC48833E1}"/>
    <cellStyle name="Total 39 4 5" xfId="46354" xr:uid="{784DA82A-962E-49FA-BB3D-24CFC95637E0}"/>
    <cellStyle name="Total 39 5" xfId="14704" xr:uid="{747A7240-6777-4E97-84C7-D641094FCA0B}"/>
    <cellStyle name="Total 39 5 2" xfId="46361" xr:uid="{D0193F55-C579-4344-BAFF-CA19E9DBA693}"/>
    <cellStyle name="Total 39 5 2 2" xfId="46362" xr:uid="{314163C8-71E3-473D-843A-5DAA6EA9E3C5}"/>
    <cellStyle name="Total 39 5 3" xfId="46363" xr:uid="{609F5676-892F-4FEB-BC6E-6814802F0BA6}"/>
    <cellStyle name="Total 39 5 3 2" xfId="46364" xr:uid="{A7EE6A6F-36E8-474C-9536-ED46569B1BE0}"/>
    <cellStyle name="Total 39 5 4" xfId="46365" xr:uid="{A27384D8-7EDD-4F0E-851D-E43BB7241F92}"/>
    <cellStyle name="Total 39 5 4 2" xfId="46366" xr:uid="{42469AD6-546F-4F46-BC16-F3F238F8B0A9}"/>
    <cellStyle name="Total 39 5 5" xfId="46367" xr:uid="{F71E61FE-8CE7-4175-8F0F-ED5B6903CA09}"/>
    <cellStyle name="Total 39 5 6" xfId="46360" xr:uid="{2C13A7FB-74B6-4616-B3A2-592D903FEE58}"/>
    <cellStyle name="Total 39 6" xfId="14705" xr:uid="{2DB764B7-FF6C-471D-B93B-9ACABA46119B}"/>
    <cellStyle name="Total 39 6 2" xfId="46369" xr:uid="{6CC874D0-8894-41BC-854F-5AAB4CCB8E6D}"/>
    <cellStyle name="Total 39 6 2 2" xfId="46370" xr:uid="{26FD239B-8C66-490D-8C7F-9778A6FC3EC4}"/>
    <cellStyle name="Total 39 6 3" xfId="46371" xr:uid="{D5A3842D-B522-4CC8-87FC-019E4EC35263}"/>
    <cellStyle name="Total 39 6 3 2" xfId="46372" xr:uid="{3A94D641-08C2-44E5-A5DC-40166F58C245}"/>
    <cellStyle name="Total 39 6 4" xfId="46373" xr:uid="{5AD9F606-15B8-486F-A29C-E22BB2AF58A3}"/>
    <cellStyle name="Total 39 6 5" xfId="46368" xr:uid="{11B9C981-7170-4029-81EE-29DC014E4AE3}"/>
    <cellStyle name="Total 39 7" xfId="16301" xr:uid="{EE463D51-359E-4ADD-9A84-A0DEF8DAC632}"/>
    <cellStyle name="Total 39 7 2" xfId="46375" xr:uid="{E85EF224-3EBC-452C-94B7-220E306A1D8A}"/>
    <cellStyle name="Total 39 7 3" xfId="46374" xr:uid="{F371B915-1E2F-49F6-8F5E-6F4764F0762C}"/>
    <cellStyle name="Total 39 8" xfId="19502" xr:uid="{9A0A245C-7EA3-4B59-8AFB-60420382F784}"/>
    <cellStyle name="Total 39 8 2" xfId="46377" xr:uid="{18F51149-6DD3-4ADB-9031-257B1DC18B8C}"/>
    <cellStyle name="Total 39 8 3" xfId="46376" xr:uid="{2BDC2901-BB59-481E-AD17-0487021C372C}"/>
    <cellStyle name="Total 39 9" xfId="12493" xr:uid="{B4044FD9-CF81-463F-A094-175CD484C267}"/>
    <cellStyle name="Total 39 9 2" xfId="46379" xr:uid="{097F9F20-4FD3-4742-AEE3-B2B5C408B6B5}"/>
    <cellStyle name="Total 39 9 3" xfId="46378" xr:uid="{DFA2CECD-1CD6-4474-B969-DA0CA7F629C9}"/>
    <cellStyle name="Total 4" xfId="7362" xr:uid="{2DC675AC-0227-466E-9C16-E420A5E879FE}"/>
    <cellStyle name="Total 4 10" xfId="12494" xr:uid="{17E5D5B5-D776-47B8-8680-E510ED0DD9C0}"/>
    <cellStyle name="Total 4 10 2" xfId="46382" xr:uid="{64371047-3BE2-417D-BD8A-909311E6399B}"/>
    <cellStyle name="Total 4 10 3" xfId="46381" xr:uid="{8D40234B-0924-410E-9D3D-2FE7355A8B1F}"/>
    <cellStyle name="Total 4 11" xfId="46383" xr:uid="{427D1450-800C-4177-8970-0F9377649210}"/>
    <cellStyle name="Total 4 12" xfId="46384" xr:uid="{3165011D-1E70-4576-9C6D-EDCCAB73D227}"/>
    <cellStyle name="Total 4 13" xfId="46380" xr:uid="{92189E82-F6F7-4602-9B98-F13BB5442FC6}"/>
    <cellStyle name="Total 4 2" xfId="14706" xr:uid="{7D43039C-544D-4CFC-8F2E-30AEEF29390C}"/>
    <cellStyle name="Total 4 2 10" xfId="46386" xr:uid="{51DB7BA3-EDA3-49C2-B004-027B547DBBE5}"/>
    <cellStyle name="Total 4 2 11" xfId="46385" xr:uid="{D449EA0C-B255-45F0-B16E-DCDF93394D9E}"/>
    <cellStyle name="Total 4 2 2" xfId="14707" xr:uid="{87876568-20B0-4016-BFCF-F5F6192EDF2D}"/>
    <cellStyle name="Total 4 2 2 2" xfId="46388" xr:uid="{F2C38A71-7C90-4D7B-AACE-09CD71B09D44}"/>
    <cellStyle name="Total 4 2 2 2 2" xfId="46389" xr:uid="{E53E9181-D6CB-4E02-8D14-7E46D624521E}"/>
    <cellStyle name="Total 4 2 2 3" xfId="46390" xr:uid="{46F70B74-0F74-48E6-BBD7-93628547E5D8}"/>
    <cellStyle name="Total 4 2 2 3 2" xfId="46391" xr:uid="{F083F1FD-294A-4F33-A54A-589CC0AAD34F}"/>
    <cellStyle name="Total 4 2 2 4" xfId="46392" xr:uid="{46C65835-A79D-4DF3-93FA-969854A3B39C}"/>
    <cellStyle name="Total 4 2 2 5" xfId="46387" xr:uid="{4DBA341E-76AE-4BD1-B6F7-647F4FCB5EFA}"/>
    <cellStyle name="Total 4 2 3" xfId="14708" xr:uid="{C05B8D98-797C-4114-8C1C-F596C0E0BF4F}"/>
    <cellStyle name="Total 4 2 3 2" xfId="46394" xr:uid="{E7134049-D598-4D31-9878-7F9C84A17E04}"/>
    <cellStyle name="Total 4 2 3 2 2" xfId="46395" xr:uid="{00F2A494-D3F1-4798-8CCD-B5F815935E28}"/>
    <cellStyle name="Total 4 2 3 3" xfId="46396" xr:uid="{D0311D80-9178-4B6B-A765-6CEF3E19A35C}"/>
    <cellStyle name="Total 4 2 3 3 2" xfId="46397" xr:uid="{8346F1B5-B4D9-44F2-9C62-57F6920F382E}"/>
    <cellStyle name="Total 4 2 3 4" xfId="46398" xr:uid="{C69B20AF-859A-4BFE-9CA3-A46110F87608}"/>
    <cellStyle name="Total 4 2 3 5" xfId="46393" xr:uid="{1BD7F7F2-E895-423B-A184-B9C24B046A29}"/>
    <cellStyle name="Total 4 2 4" xfId="14709" xr:uid="{1932EC87-E302-4EEF-BE01-BECF93C604E3}"/>
    <cellStyle name="Total 4 2 4 2" xfId="46400" xr:uid="{79D863E4-659A-4568-89CE-4D072B99B287}"/>
    <cellStyle name="Total 4 2 4 2 2" xfId="46401" xr:uid="{D2E5E98F-30C5-4D2B-9748-386D90F054C7}"/>
    <cellStyle name="Total 4 2 4 3" xfId="46402" xr:uid="{59ADC881-764F-4C02-9260-33FDE218FE26}"/>
    <cellStyle name="Total 4 2 4 3 2" xfId="46403" xr:uid="{9A7D1201-FA83-4A1E-9FB4-5BAC9E3193EC}"/>
    <cellStyle name="Total 4 2 4 4" xfId="46404" xr:uid="{3A48F8B0-9F08-42DA-A754-ACBFB6CD033D}"/>
    <cellStyle name="Total 4 2 4 4 2" xfId="46405" xr:uid="{EA7641AB-381B-4F2E-93AD-B8629DF5F080}"/>
    <cellStyle name="Total 4 2 4 5" xfId="46406" xr:uid="{847C5688-0630-48F5-A341-AF2C26BBBA1B}"/>
    <cellStyle name="Total 4 2 4 6" xfId="46399" xr:uid="{562A869E-F3D7-4C6B-9B57-54BE872A9B62}"/>
    <cellStyle name="Total 4 2 5" xfId="14710" xr:uid="{7C794C63-C4BF-4E7A-9537-A04E1B530F7C}"/>
    <cellStyle name="Total 4 2 5 2" xfId="46408" xr:uid="{5536B45F-A80F-4FC4-9E87-C0C313D529F0}"/>
    <cellStyle name="Total 4 2 5 2 2" xfId="46409" xr:uid="{6D2A4738-82AF-4719-AA29-8BC6DAE191EC}"/>
    <cellStyle name="Total 4 2 5 3" xfId="46410" xr:uid="{AA2C8C16-227A-414D-A472-7F3B9F1F1FD5}"/>
    <cellStyle name="Total 4 2 5 3 2" xfId="46411" xr:uid="{C24356A8-8954-4542-87D9-0A4D8DD34016}"/>
    <cellStyle name="Total 4 2 5 4" xfId="46412" xr:uid="{6D1E3F66-F66A-4F3F-B2CA-36D0D8BE78CB}"/>
    <cellStyle name="Total 4 2 5 5" xfId="46407" xr:uid="{41A792BB-6C26-42B4-8DCE-EB4BAF1726D8}"/>
    <cellStyle name="Total 4 2 6" xfId="46413" xr:uid="{6E9F3494-80AA-40CC-91DA-F4A115A1A3A3}"/>
    <cellStyle name="Total 4 2 6 2" xfId="46414" xr:uid="{183D8BF4-E5A8-4269-A132-1F9831D77907}"/>
    <cellStyle name="Total 4 2 7" xfId="46415" xr:uid="{5926F564-C285-4078-B8FD-F2DB0B635286}"/>
    <cellStyle name="Total 4 2 7 2" xfId="46416" xr:uid="{80DDC32D-A0D2-4BF8-8AC7-DC5312DCF309}"/>
    <cellStyle name="Total 4 2 8" xfId="46417" xr:uid="{2D0B316C-02F7-4FB6-B02B-660872A2818E}"/>
    <cellStyle name="Total 4 2 8 2" xfId="46418" xr:uid="{448CE330-408A-423A-89A2-2FE9095ADDAE}"/>
    <cellStyle name="Total 4 2 9" xfId="46419" xr:uid="{E9F976FD-2B89-4857-8DC4-A32C708F3B79}"/>
    <cellStyle name="Total 4 3" xfId="14711" xr:uid="{6B2FFE35-D4D9-4507-8ADE-88F279CC171F}"/>
    <cellStyle name="Total 4 3 2" xfId="46421" xr:uid="{162A0B63-400F-4AFD-989F-445AEF92F120}"/>
    <cellStyle name="Total 4 3 2 2" xfId="46422" xr:uid="{B7BF5FCC-49A7-4F4B-95EF-A3D3F2563F92}"/>
    <cellStyle name="Total 4 3 3" xfId="46423" xr:uid="{63E43A35-0AD4-4201-B1F6-555EFECB76D1}"/>
    <cellStyle name="Total 4 3 3 2" xfId="46424" xr:uid="{7ED2A9FD-6ED0-4EA8-9058-8883F9DB1C0C}"/>
    <cellStyle name="Total 4 3 4" xfId="46425" xr:uid="{78324DE2-0308-46F3-98ED-DD909D9DA139}"/>
    <cellStyle name="Total 4 3 5" xfId="46426" xr:uid="{B189B7EE-4FEE-4019-B2F1-D84C11844EF5}"/>
    <cellStyle name="Total 4 3 6" xfId="46420" xr:uid="{05A1B5F6-64D6-430A-ADC2-921C3F15FE7A}"/>
    <cellStyle name="Total 4 4" xfId="14712" xr:uid="{0B2E7144-A925-4924-B55C-5FD9B1A06006}"/>
    <cellStyle name="Total 4 4 2" xfId="46428" xr:uid="{D61E89D7-B277-4D0C-AA9E-7CBBD86831AB}"/>
    <cellStyle name="Total 4 4 2 2" xfId="46429" xr:uid="{FBFF14A2-929B-489C-946B-CA31E10FFEE4}"/>
    <cellStyle name="Total 4 4 3" xfId="46430" xr:uid="{36D899EB-EAE2-4EDE-9E52-D2689690F263}"/>
    <cellStyle name="Total 4 4 3 2" xfId="46431" xr:uid="{FC3A4486-9A62-4EA2-BB24-15BFF51CDCF3}"/>
    <cellStyle name="Total 4 4 4" xfId="46432" xr:uid="{1938A914-C508-4918-8B3D-25E9C3626A85}"/>
    <cellStyle name="Total 4 4 5" xfId="46427" xr:uid="{FC44E043-0860-4456-AC6E-83EAC978F429}"/>
    <cellStyle name="Total 4 5" xfId="14713" xr:uid="{434C5859-BE22-4AEB-94F5-BB87110D4950}"/>
    <cellStyle name="Total 4 5 2" xfId="46434" xr:uid="{C01DBCE4-DF88-4C49-903E-E2376F431A61}"/>
    <cellStyle name="Total 4 5 2 2" xfId="46435" xr:uid="{B09877F9-F9BB-4423-BCBB-F3AA0A38715A}"/>
    <cellStyle name="Total 4 5 3" xfId="46436" xr:uid="{5D591796-227D-41DD-ACF4-9AAE00C819A8}"/>
    <cellStyle name="Total 4 5 3 2" xfId="46437" xr:uid="{BFBF8181-2908-4F89-883E-039A3C37570C}"/>
    <cellStyle name="Total 4 5 4" xfId="46438" xr:uid="{EB8501AF-D183-433C-872A-72D973CAE93B}"/>
    <cellStyle name="Total 4 5 5" xfId="46433" xr:uid="{0EF3614E-3AF5-4DA8-AE15-11A9CD1D2455}"/>
    <cellStyle name="Total 4 6" xfId="14714" xr:uid="{91A98912-6D98-401F-B577-58F6919A79CC}"/>
    <cellStyle name="Total 4 6 2" xfId="46440" xr:uid="{69B147DC-846D-42F6-B4A8-79A7619DC871}"/>
    <cellStyle name="Total 4 6 2 2" xfId="46441" xr:uid="{20611A7A-4509-4B22-9112-0D9CB84205D4}"/>
    <cellStyle name="Total 4 6 3" xfId="46442" xr:uid="{E2064486-AF9B-42EC-BE57-16005D075FBF}"/>
    <cellStyle name="Total 4 6 3 2" xfId="46443" xr:uid="{A3C7A824-8FC4-4FDD-BE5D-8C2801236D87}"/>
    <cellStyle name="Total 4 6 4" xfId="46444" xr:uid="{62EFC9D2-4F98-4DE9-8016-AA6F35E42473}"/>
    <cellStyle name="Total 4 6 4 2" xfId="46445" xr:uid="{A3D6202B-B1D5-47FE-B271-44147470BA81}"/>
    <cellStyle name="Total 4 6 5" xfId="46446" xr:uid="{BF462612-A1F4-42FF-BEDB-ACF9637D6577}"/>
    <cellStyle name="Total 4 6 6" xfId="46439" xr:uid="{0B91DD05-EA72-461A-A48A-0A13EB883855}"/>
    <cellStyle name="Total 4 7" xfId="14715" xr:uid="{4A4E8440-05F3-4EA2-A469-FAB611ADD234}"/>
    <cellStyle name="Total 4 7 2" xfId="46448" xr:uid="{7C5ECF45-4D31-4154-B531-41991BD10C43}"/>
    <cellStyle name="Total 4 7 2 2" xfId="46449" xr:uid="{ED9E10FB-A53D-4420-A456-74653AF68613}"/>
    <cellStyle name="Total 4 7 3" xfId="46450" xr:uid="{55F5BB0C-1A6A-4E35-9695-B079812BF237}"/>
    <cellStyle name="Total 4 7 3 2" xfId="46451" xr:uid="{2410FB9A-D34A-497A-AEA5-62089B63AF53}"/>
    <cellStyle name="Total 4 7 4" xfId="46452" xr:uid="{FB611345-00D9-42A0-A274-E93966868B83}"/>
    <cellStyle name="Total 4 7 5" xfId="46447" xr:uid="{D4B6DC61-4E84-437F-BB1C-001604121471}"/>
    <cellStyle name="Total 4 8" xfId="16302" xr:uid="{DDF64B79-BF7C-4847-BD56-A812CA608692}"/>
    <cellStyle name="Total 4 8 2" xfId="46454" xr:uid="{6625FFDA-E6EE-46A2-8C36-E29E0D0B1DF6}"/>
    <cellStyle name="Total 4 8 3" xfId="46453" xr:uid="{41CB7A1F-8130-4773-BDC1-76BE24DF7DB8}"/>
    <cellStyle name="Total 4 9" xfId="16624" xr:uid="{15DFD211-FE52-465A-BB55-41AEB0ACAB0A}"/>
    <cellStyle name="Total 4 9 2" xfId="46456" xr:uid="{0B26323C-4A37-4EBA-BE99-BC757EB423C2}"/>
    <cellStyle name="Total 4 9 3" xfId="46455" xr:uid="{6E1C170E-480A-4667-B971-E5027A791D5B}"/>
    <cellStyle name="Total 40" xfId="7363" xr:uid="{7ADAAF9D-CB50-4880-8410-7CA0285D25A7}"/>
    <cellStyle name="Total 40 10" xfId="46458" xr:uid="{485F552A-F193-425E-9A21-8651CDD5C943}"/>
    <cellStyle name="Total 40 11" xfId="46459" xr:uid="{68056F1D-5F08-4048-BD3F-E388CB1FFC1C}"/>
    <cellStyle name="Total 40 12" xfId="46457" xr:uid="{8FA28DF6-9BBE-463F-8C60-6A43D5C31A01}"/>
    <cellStyle name="Total 40 2" xfId="14716" xr:uid="{AAE25FA8-AF2A-4ADC-8EE6-34E7F4C15BAB}"/>
    <cellStyle name="Total 40 2 2" xfId="46461" xr:uid="{A7EDDCDC-202E-4C30-979D-353D641C2623}"/>
    <cellStyle name="Total 40 2 2 2" xfId="46462" xr:uid="{1D2AD942-79A2-4CE1-BD93-D5D7F23A57A1}"/>
    <cellStyle name="Total 40 2 3" xfId="46463" xr:uid="{16DCD20D-25BD-49F2-BDE6-F772D79382C0}"/>
    <cellStyle name="Total 40 2 3 2" xfId="46464" xr:uid="{E63E99D9-B75E-4431-BE39-1744114DCE44}"/>
    <cellStyle name="Total 40 2 4" xfId="46465" xr:uid="{8604F609-B3B5-45AC-A1EC-AABE283E5681}"/>
    <cellStyle name="Total 40 2 5" xfId="46466" xr:uid="{A3CDE527-01F4-4E94-BCBC-F6B6965A5DA4}"/>
    <cellStyle name="Total 40 2 6" xfId="46460" xr:uid="{E795FD3F-55B7-4773-900E-8DD9AF6E6ECB}"/>
    <cellStyle name="Total 40 3" xfId="14717" xr:uid="{820394CC-478C-42A9-BB2B-B2A5B7C27714}"/>
    <cellStyle name="Total 40 3 2" xfId="46468" xr:uid="{D7C9FDB8-AAA4-49E5-B98B-ADA2D4106603}"/>
    <cellStyle name="Total 40 3 2 2" xfId="46469" xr:uid="{F24A6741-3A21-4B03-B552-9635FA1433CE}"/>
    <cellStyle name="Total 40 3 3" xfId="46470" xr:uid="{E838925D-7166-4B74-859C-D5B92D0596F9}"/>
    <cellStyle name="Total 40 3 3 2" xfId="46471" xr:uid="{FC4243BD-F903-44EE-BD23-8581DB9EB6CE}"/>
    <cellStyle name="Total 40 3 4" xfId="46472" xr:uid="{6277921C-636E-439B-B039-82EBB7CE8605}"/>
    <cellStyle name="Total 40 3 5" xfId="46467" xr:uid="{C63A5875-BD0D-4A00-9C41-1C9E9F04ED89}"/>
    <cellStyle name="Total 40 4" xfId="14718" xr:uid="{EF28593D-2167-4C13-934C-4F7D6EB8DFA3}"/>
    <cellStyle name="Total 40 4 2" xfId="46474" xr:uid="{DFDE0A84-B1B9-4088-B76B-F8E82212632A}"/>
    <cellStyle name="Total 40 4 2 2" xfId="46475" xr:uid="{32F276D7-03F4-456A-BB5C-0910F46280AA}"/>
    <cellStyle name="Total 40 4 3" xfId="46476" xr:uid="{EF9D13B9-8A6C-43F4-920A-C5608DE9B8F0}"/>
    <cellStyle name="Total 40 4 3 2" xfId="46477" xr:uid="{4D5FC637-2AE8-4AAE-9A6E-1C1CA5A3C48A}"/>
    <cellStyle name="Total 40 4 4" xfId="46478" xr:uid="{EDEB6062-1273-4560-9FC9-3EDBE93CBDE6}"/>
    <cellStyle name="Total 40 4 5" xfId="46473" xr:uid="{83B93206-AF87-4575-B4FD-EA7186D46278}"/>
    <cellStyle name="Total 40 5" xfId="14719" xr:uid="{7F3F5620-7CD4-49CA-9445-C1400DA03391}"/>
    <cellStyle name="Total 40 5 2" xfId="46480" xr:uid="{9CA44C19-9DCA-4621-BCDD-03E278526A86}"/>
    <cellStyle name="Total 40 5 2 2" xfId="46481" xr:uid="{CFC66128-5691-4CBE-B52B-83CA0B072533}"/>
    <cellStyle name="Total 40 5 3" xfId="46482" xr:uid="{75946614-14CB-472D-B56D-4F49FE6F2EEF}"/>
    <cellStyle name="Total 40 5 3 2" xfId="46483" xr:uid="{75544D1E-D489-44EC-9623-96F286C6256B}"/>
    <cellStyle name="Total 40 5 4" xfId="46484" xr:uid="{5C709B3A-1927-4A40-A464-A83165489FDB}"/>
    <cellStyle name="Total 40 5 4 2" xfId="46485" xr:uid="{9F8E04A6-83F1-4D81-AA92-963857F8018B}"/>
    <cellStyle name="Total 40 5 5" xfId="46486" xr:uid="{34CE2C5F-2D36-4B36-A9A3-EF56C9A58C64}"/>
    <cellStyle name="Total 40 5 6" xfId="46479" xr:uid="{A3C33EC4-4957-45C3-AEF5-6AF35CC0B75D}"/>
    <cellStyle name="Total 40 6" xfId="14720" xr:uid="{D76F4CCA-BA3F-4036-8A12-9EA69ABEDA16}"/>
    <cellStyle name="Total 40 6 2" xfId="46488" xr:uid="{F9D7A590-5D0E-4FCC-ACFD-7E31AFF80444}"/>
    <cellStyle name="Total 40 6 2 2" xfId="46489" xr:uid="{E37A125A-7825-48A1-B983-B8C705BF5FE4}"/>
    <cellStyle name="Total 40 6 3" xfId="46490" xr:uid="{15D2743F-D46C-4D7A-BE24-9A3C4FB33098}"/>
    <cellStyle name="Total 40 6 3 2" xfId="46491" xr:uid="{A8D17B5B-90A2-42D2-BC8A-99E0E1940450}"/>
    <cellStyle name="Total 40 6 4" xfId="46492" xr:uid="{78B4F114-8480-4B3E-BB7F-FE3E53D77ED2}"/>
    <cellStyle name="Total 40 6 5" xfId="46487" xr:uid="{018C0C9D-9FC5-4A6D-B792-50AA880E5117}"/>
    <cellStyle name="Total 40 7" xfId="16303" xr:uid="{7CCA0232-7376-46F4-81A1-50CF3B2A3F28}"/>
    <cellStyle name="Total 40 7 2" xfId="46494" xr:uid="{023F188B-7D1F-43F3-88FC-4186E4A83DEE}"/>
    <cellStyle name="Total 40 7 3" xfId="46493" xr:uid="{21466E9D-55D3-4E0A-A032-237E270F13C2}"/>
    <cellStyle name="Total 40 8" xfId="17306" xr:uid="{9DA46B4B-D1A6-49C9-8162-F1C14267A1A2}"/>
    <cellStyle name="Total 40 8 2" xfId="46496" xr:uid="{4C1DF35D-9E4D-4685-95EA-2226B66643C0}"/>
    <cellStyle name="Total 40 8 3" xfId="46495" xr:uid="{D811A341-4F3E-4B55-8A04-B91558A6BAB8}"/>
    <cellStyle name="Total 40 9" xfId="12495" xr:uid="{87FC6D4B-802A-46C7-871E-0871B5FAA841}"/>
    <cellStyle name="Total 40 9 2" xfId="46498" xr:uid="{D73E811A-EFD5-4CF6-8A2C-701795D05DB1}"/>
    <cellStyle name="Total 40 9 3" xfId="46497" xr:uid="{46D4DF87-B949-480B-92E6-1FAD6FC78942}"/>
    <cellStyle name="Total 41" xfId="7364" xr:uid="{EBA203C1-44D3-4C05-8506-084EA97C3C9D}"/>
    <cellStyle name="Total 41 10" xfId="46500" xr:uid="{969FCDDE-3F2D-4BDE-97B7-6EC7F44D68B1}"/>
    <cellStyle name="Total 41 11" xfId="46501" xr:uid="{46E04FFB-A0A2-4098-9A78-50B551B7ADF7}"/>
    <cellStyle name="Total 41 12" xfId="46499" xr:uid="{11506B90-099E-49D9-B237-905E614CD34A}"/>
    <cellStyle name="Total 41 2" xfId="14721" xr:uid="{D51E2FC3-DBF6-40EC-A85A-8ADEDBF7A2CF}"/>
    <cellStyle name="Total 41 2 2" xfId="46503" xr:uid="{7D4A1970-2154-4028-AE44-1979EC41771D}"/>
    <cellStyle name="Total 41 2 2 2" xfId="46504" xr:uid="{3C8C94A4-F882-4812-B59C-7786687A7963}"/>
    <cellStyle name="Total 41 2 3" xfId="46505" xr:uid="{4335DFD8-73C0-47BA-A557-01D6ADE774E5}"/>
    <cellStyle name="Total 41 2 3 2" xfId="46506" xr:uid="{618DE19E-41C7-47D8-AF2E-A6ED0F607FC0}"/>
    <cellStyle name="Total 41 2 4" xfId="46507" xr:uid="{459EB8FE-7A7E-4405-A147-207DD7B244CB}"/>
    <cellStyle name="Total 41 2 5" xfId="46508" xr:uid="{EE6A6DE8-26B4-4322-8939-FF16BE845EE2}"/>
    <cellStyle name="Total 41 2 6" xfId="46502" xr:uid="{A30295A9-FAD5-4EB7-96C7-B96A6EC547ED}"/>
    <cellStyle name="Total 41 3" xfId="14722" xr:uid="{23DBA42B-AAF1-4339-9461-2D3AD28BF3F9}"/>
    <cellStyle name="Total 41 3 2" xfId="46510" xr:uid="{015A3511-53CC-4CFA-9AA7-F9F35DE22DFC}"/>
    <cellStyle name="Total 41 3 2 2" xfId="46511" xr:uid="{4AEFE8C7-6A81-4BF9-BB4B-A07B8749CE78}"/>
    <cellStyle name="Total 41 3 3" xfId="46512" xr:uid="{E64BCDE7-61DE-45E3-92C5-8AEF29E7A399}"/>
    <cellStyle name="Total 41 3 3 2" xfId="46513" xr:uid="{EBD82059-4DF6-4E4C-A853-93378A5C452E}"/>
    <cellStyle name="Total 41 3 4" xfId="46514" xr:uid="{F4A7176E-092B-47D3-BDDC-089409100D2C}"/>
    <cellStyle name="Total 41 3 5" xfId="46509" xr:uid="{FD2F1DF2-6BD0-4E2C-B896-98C03C7FEF05}"/>
    <cellStyle name="Total 41 4" xfId="14723" xr:uid="{F97FDFAE-1A94-472C-B6A2-CE0B38FA69FC}"/>
    <cellStyle name="Total 41 4 2" xfId="46516" xr:uid="{DE2E405B-D360-4CF3-9C68-13EB4F44D301}"/>
    <cellStyle name="Total 41 4 2 2" xfId="46517" xr:uid="{401E3C93-C42A-4D17-90FF-AB42BD38FAFD}"/>
    <cellStyle name="Total 41 4 3" xfId="46518" xr:uid="{AFF13AB7-95EB-48D3-9299-B09410CFEABC}"/>
    <cellStyle name="Total 41 4 3 2" xfId="46519" xr:uid="{AA02D3F3-12C0-4131-9C1F-E223DFFF62C1}"/>
    <cellStyle name="Total 41 4 4" xfId="46520" xr:uid="{BC40AC9E-487F-45AB-8565-48523F3A5D06}"/>
    <cellStyle name="Total 41 4 5" xfId="46515" xr:uid="{A247FB90-C21C-4290-BFB4-93FB1A978EA7}"/>
    <cellStyle name="Total 41 5" xfId="14724" xr:uid="{0DB337F3-85ED-4196-A300-8DDDB0C13809}"/>
    <cellStyle name="Total 41 5 2" xfId="46522" xr:uid="{26DBCABD-3E8E-4D77-A3C0-9C936209253C}"/>
    <cellStyle name="Total 41 5 2 2" xfId="46523" xr:uid="{E6031D39-A9C8-4EA3-BF8A-74FFE82DC65D}"/>
    <cellStyle name="Total 41 5 3" xfId="46524" xr:uid="{36989CF0-9854-4C8B-99CD-8967112D7117}"/>
    <cellStyle name="Total 41 5 3 2" xfId="46525" xr:uid="{C84C2AA4-B1FD-453F-8FC0-D1FD78B2FF40}"/>
    <cellStyle name="Total 41 5 4" xfId="46526" xr:uid="{AB67610F-D34C-4BC1-8414-ED2E8644832D}"/>
    <cellStyle name="Total 41 5 4 2" xfId="46527" xr:uid="{EFB73616-2ECD-46E4-8A23-F79AE9CD3068}"/>
    <cellStyle name="Total 41 5 5" xfId="46528" xr:uid="{9EB4D538-1EAD-43D3-8290-19838F1AB948}"/>
    <cellStyle name="Total 41 5 6" xfId="46521" xr:uid="{944C64A8-CAD8-4008-B8D7-9105E6228B6A}"/>
    <cellStyle name="Total 41 6" xfId="14725" xr:uid="{BC782743-9FA9-4ED7-84B0-EE59314E3774}"/>
    <cellStyle name="Total 41 6 2" xfId="46530" xr:uid="{B34696A6-9643-4CCD-A60F-E129398BB605}"/>
    <cellStyle name="Total 41 6 2 2" xfId="46531" xr:uid="{37D28346-016B-4CDA-83B7-76C11EC258DF}"/>
    <cellStyle name="Total 41 6 3" xfId="46532" xr:uid="{213DB883-AB99-4653-96C4-5239835F368F}"/>
    <cellStyle name="Total 41 6 3 2" xfId="46533" xr:uid="{AA676394-BBFE-400E-A8A4-4DAE216C3210}"/>
    <cellStyle name="Total 41 6 4" xfId="46534" xr:uid="{A48CDEA9-2E4E-40CB-B002-B1E01EE218FA}"/>
    <cellStyle name="Total 41 6 5" xfId="46529" xr:uid="{1000D14C-C22B-4BFC-8C8C-EAE1D8217152}"/>
    <cellStyle name="Total 41 7" xfId="16304" xr:uid="{12930B73-EEF8-4D4B-8885-601476C31FF3}"/>
    <cellStyle name="Total 41 7 2" xfId="46536" xr:uid="{9EC22834-13C6-44C7-B50F-35E59EECE7E9}"/>
    <cellStyle name="Total 41 7 3" xfId="46535" xr:uid="{EDD76D93-EF9C-4EA9-8FA7-7C902C294E59}"/>
    <cellStyle name="Total 41 8" xfId="19371" xr:uid="{90B2048F-A893-44E4-B517-65C190EFB0AB}"/>
    <cellStyle name="Total 41 8 2" xfId="46538" xr:uid="{92C22FA2-3479-4738-B9B2-B17CDDF763E9}"/>
    <cellStyle name="Total 41 8 3" xfId="46537" xr:uid="{4160C021-2673-49D4-8E4E-EC00A6B4DF64}"/>
    <cellStyle name="Total 41 9" xfId="12496" xr:uid="{E04AA62E-B4BF-46BD-B19B-CBD0D0457CAA}"/>
    <cellStyle name="Total 41 9 2" xfId="46540" xr:uid="{3C3BC5D7-DC53-4D5E-B9B8-6F39628A1973}"/>
    <cellStyle name="Total 41 9 3" xfId="46539" xr:uid="{71987067-222B-4515-AF8F-033D13CB4E54}"/>
    <cellStyle name="Total 42" xfId="7365" xr:uid="{8DFD56D2-1012-4C51-8319-CC76749E2767}"/>
    <cellStyle name="Total 42 10" xfId="46542" xr:uid="{E3CF9699-2C82-4F9A-B8B8-21F8E2C82E8D}"/>
    <cellStyle name="Total 42 11" xfId="46543" xr:uid="{84706C41-350D-4119-9697-0FFF7E65357D}"/>
    <cellStyle name="Total 42 12" xfId="46541" xr:uid="{2F5CB4B4-F7B3-4831-831F-63B0B27073E0}"/>
    <cellStyle name="Total 42 2" xfId="14726" xr:uid="{C287F0B4-F429-4189-BDB3-B7838C203D21}"/>
    <cellStyle name="Total 42 2 2" xfId="46545" xr:uid="{995F465F-CF56-4C65-84F8-43DCEED862DD}"/>
    <cellStyle name="Total 42 2 2 2" xfId="46546" xr:uid="{5D0930C6-7CDC-45A6-879C-DF0C7FABECDC}"/>
    <cellStyle name="Total 42 2 3" xfId="46547" xr:uid="{7C160878-5973-494C-AC56-1847CF5EAEA7}"/>
    <cellStyle name="Total 42 2 3 2" xfId="46548" xr:uid="{B473BA3D-C880-4EBA-97F8-E528A21E1088}"/>
    <cellStyle name="Total 42 2 4" xfId="46549" xr:uid="{4953571C-BF9E-41E4-8C05-D271F93071E9}"/>
    <cellStyle name="Total 42 2 5" xfId="46550" xr:uid="{91834321-BADE-4CE6-BDFE-72F6EA33EF38}"/>
    <cellStyle name="Total 42 2 6" xfId="46544" xr:uid="{38617AEE-B326-42EA-BF50-08504F3EDC14}"/>
    <cellStyle name="Total 42 3" xfId="14727" xr:uid="{FB712396-D644-4FB7-8947-63FAAAD3A607}"/>
    <cellStyle name="Total 42 3 2" xfId="46552" xr:uid="{368000DE-54AD-4501-89EE-17B569DE5538}"/>
    <cellStyle name="Total 42 3 2 2" xfId="46553" xr:uid="{C03109AF-57AB-4EA0-8A0B-69165CA35F63}"/>
    <cellStyle name="Total 42 3 3" xfId="46554" xr:uid="{BA2CF0C3-79D0-400B-94B1-418A15D3E7B8}"/>
    <cellStyle name="Total 42 3 3 2" xfId="46555" xr:uid="{B91B50B8-F9B5-41C8-B0AB-A20864D3EA59}"/>
    <cellStyle name="Total 42 3 4" xfId="46556" xr:uid="{17D14CE2-2A63-4121-A7F4-7014875DCB5A}"/>
    <cellStyle name="Total 42 3 5" xfId="46551" xr:uid="{93F4E003-2E1F-4D3B-B78F-E5F96458FE3C}"/>
    <cellStyle name="Total 42 4" xfId="14728" xr:uid="{BB5FB5D8-F6F6-4672-93AD-CFE6129FC36D}"/>
    <cellStyle name="Total 42 4 2" xfId="46558" xr:uid="{CFD3F671-7DE6-4941-A096-C04ED945700D}"/>
    <cellStyle name="Total 42 4 2 2" xfId="46559" xr:uid="{F740A237-ECAC-4AA6-A442-A2466A42F2C4}"/>
    <cellStyle name="Total 42 4 3" xfId="46560" xr:uid="{DB1949ED-D686-49B5-8B79-08E5F9463D02}"/>
    <cellStyle name="Total 42 4 3 2" xfId="46561" xr:uid="{B778A8DB-5F6A-4675-9DAD-561DB559582A}"/>
    <cellStyle name="Total 42 4 4" xfId="46562" xr:uid="{E823C496-2A6B-4F0A-88D1-35FA434D1B65}"/>
    <cellStyle name="Total 42 4 5" xfId="46557" xr:uid="{3B27324F-3E32-4721-BBE4-4744FC96BC5D}"/>
    <cellStyle name="Total 42 5" xfId="14729" xr:uid="{15FCCCEA-22E8-4248-A55A-4244A9FAA80A}"/>
    <cellStyle name="Total 42 5 2" xfId="46564" xr:uid="{EA18D4A4-B48F-44A6-85F7-70415FC0C556}"/>
    <cellStyle name="Total 42 5 2 2" xfId="46565" xr:uid="{2CB0827D-5545-42D8-8FAA-46FD888444C4}"/>
    <cellStyle name="Total 42 5 3" xfId="46566" xr:uid="{D4B8EE73-FA0E-42CA-B585-E0C97FC3C884}"/>
    <cellStyle name="Total 42 5 3 2" xfId="46567" xr:uid="{CFB4FBF9-1B1F-437E-A7DA-09BB414F1F90}"/>
    <cellStyle name="Total 42 5 4" xfId="46568" xr:uid="{23C3DDD2-91C6-4273-81AC-7209D454FA2B}"/>
    <cellStyle name="Total 42 5 4 2" xfId="46569" xr:uid="{3F4EAFDB-C445-4A6E-AC63-9B73E9845C8A}"/>
    <cellStyle name="Total 42 5 5" xfId="46570" xr:uid="{8E1B32B8-A51A-47DA-9DEE-9AD6434037F8}"/>
    <cellStyle name="Total 42 5 6" xfId="46563" xr:uid="{33BA51D2-A552-4555-86FE-715DCC2BB10B}"/>
    <cellStyle name="Total 42 6" xfId="14730" xr:uid="{DB7E320C-0D31-4727-BC40-AE79F04B4681}"/>
    <cellStyle name="Total 42 6 2" xfId="46572" xr:uid="{33F7988F-E41F-4E87-95EF-EE53FF932CAC}"/>
    <cellStyle name="Total 42 6 2 2" xfId="46573" xr:uid="{8C1BCF29-1708-4C6F-8975-61F65D2BA07F}"/>
    <cellStyle name="Total 42 6 3" xfId="46574" xr:uid="{C2328A41-8B56-4A72-A652-E2456D0987D5}"/>
    <cellStyle name="Total 42 6 3 2" xfId="46575" xr:uid="{49E648AC-5674-4211-8358-82192A1B22BC}"/>
    <cellStyle name="Total 42 6 4" xfId="46576" xr:uid="{EE7342B5-9559-4AAA-AE50-C36710604ED2}"/>
    <cellStyle name="Total 42 6 5" xfId="46571" xr:uid="{BD973D3C-370C-4079-95A6-12A23D17B9B1}"/>
    <cellStyle name="Total 42 7" xfId="16305" xr:uid="{0FD35D4B-196A-4249-A886-A4020DBC4B80}"/>
    <cellStyle name="Total 42 7 2" xfId="46578" xr:uid="{705DE309-2BB4-46E7-93F2-454BDDF2AC49}"/>
    <cellStyle name="Total 42 7 3" xfId="46577" xr:uid="{72A1BE52-E091-477A-984A-C8A904AAD8A2}"/>
    <cellStyle name="Total 42 8" xfId="15474" xr:uid="{3E2AE70D-7C83-4BA5-89D2-B42B49133095}"/>
    <cellStyle name="Total 42 8 2" xfId="46580" xr:uid="{20EBF344-D568-47A6-AF26-EE8BE4F88A58}"/>
    <cellStyle name="Total 42 8 3" xfId="46579" xr:uid="{4250FEB3-F5D8-4D72-9B67-CE99994FA758}"/>
    <cellStyle name="Total 42 9" xfId="12497" xr:uid="{34A798A4-5D2E-4BAF-856D-27ACBBDB3A49}"/>
    <cellStyle name="Total 42 9 2" xfId="46582" xr:uid="{E039ED44-EC81-4157-846B-ABA0B66E6C1B}"/>
    <cellStyle name="Total 42 9 3" xfId="46581" xr:uid="{249F89B4-8904-47CE-BAC8-864B1671C407}"/>
    <cellStyle name="Total 5" xfId="7366" xr:uid="{96081D96-CA61-441F-A7D8-F26539DDA98C}"/>
    <cellStyle name="Total 5 10" xfId="12498" xr:uid="{03D7176C-67FE-44D1-804D-FCBB926B9B08}"/>
    <cellStyle name="Total 5 10 2" xfId="46585" xr:uid="{37FF6380-B5C3-4572-BB1C-FE54432B2AB7}"/>
    <cellStyle name="Total 5 10 3" xfId="46584" xr:uid="{EBE13099-174A-42B4-81C1-C6506FE88F23}"/>
    <cellStyle name="Total 5 11" xfId="46586" xr:uid="{FA068EA4-A7EB-4E2F-B32C-08E84132BBF1}"/>
    <cellStyle name="Total 5 12" xfId="46587" xr:uid="{744014DA-264A-400F-82CB-9FAC19737084}"/>
    <cellStyle name="Total 5 13" xfId="46583" xr:uid="{7CC7766A-2841-4B4D-AC44-3AA9D9132D8B}"/>
    <cellStyle name="Total 5 2" xfId="14731" xr:uid="{7FFFB1DD-CFC3-452C-A6C5-B0C1880DE7F4}"/>
    <cellStyle name="Total 5 2 10" xfId="46589" xr:uid="{7B000D15-C697-4833-97A5-9FB7D16AFB54}"/>
    <cellStyle name="Total 5 2 11" xfId="46588" xr:uid="{B55D2220-C69E-45D3-8EA3-78C0B20487E8}"/>
    <cellStyle name="Total 5 2 2" xfId="14732" xr:uid="{8ACD0E4F-785A-4EEE-93FF-FB51281266C1}"/>
    <cellStyle name="Total 5 2 2 2" xfId="46591" xr:uid="{31C233B4-46B9-4857-96B5-1757D67C8406}"/>
    <cellStyle name="Total 5 2 2 2 2" xfId="46592" xr:uid="{B682B9A8-C308-4342-99EA-275207DAA707}"/>
    <cellStyle name="Total 5 2 2 3" xfId="46593" xr:uid="{E5942AFE-63A7-4652-8E9B-BA7523436391}"/>
    <cellStyle name="Total 5 2 2 3 2" xfId="46594" xr:uid="{7B8E89C5-8BF4-4521-B58D-4D3F1A02665D}"/>
    <cellStyle name="Total 5 2 2 4" xfId="46595" xr:uid="{1C0C8656-B014-4A07-AC11-398E4F52990B}"/>
    <cellStyle name="Total 5 2 2 5" xfId="46590" xr:uid="{BEB9827E-CA6C-49F4-8130-78E6DB3211A8}"/>
    <cellStyle name="Total 5 2 3" xfId="14733" xr:uid="{6684BBC0-29A0-46D3-A058-0A78AE572130}"/>
    <cellStyle name="Total 5 2 3 2" xfId="46597" xr:uid="{06656DA8-F278-4099-B8E5-5CAA43E6361F}"/>
    <cellStyle name="Total 5 2 3 2 2" xfId="46598" xr:uid="{1B76C878-0D3A-449E-93DB-1FA1CF3146E2}"/>
    <cellStyle name="Total 5 2 3 3" xfId="46599" xr:uid="{32E72512-F3E7-474C-920D-BCC4484E0E78}"/>
    <cellStyle name="Total 5 2 3 3 2" xfId="46600" xr:uid="{73923398-EED6-49F1-8E93-6DEDB2A2A434}"/>
    <cellStyle name="Total 5 2 3 4" xfId="46601" xr:uid="{20138894-60B5-4972-85C2-9EC82346010D}"/>
    <cellStyle name="Total 5 2 3 5" xfId="46596" xr:uid="{226E5E69-8C68-4A5D-B1CA-B330023BF341}"/>
    <cellStyle name="Total 5 2 4" xfId="14734" xr:uid="{DA815EAA-6EC8-4B3B-828D-3E13AF40997E}"/>
    <cellStyle name="Total 5 2 4 2" xfId="46603" xr:uid="{525DB2FD-1829-4AD8-BD5B-CEC444DA17A0}"/>
    <cellStyle name="Total 5 2 4 2 2" xfId="46604" xr:uid="{4F98D13E-E288-46B5-920F-BFC355649C27}"/>
    <cellStyle name="Total 5 2 4 3" xfId="46605" xr:uid="{63274468-C974-41A5-AAD8-AECDBEDB7E3F}"/>
    <cellStyle name="Total 5 2 4 3 2" xfId="46606" xr:uid="{5E10E2D2-42CB-4058-A1E5-ECC4889B8097}"/>
    <cellStyle name="Total 5 2 4 4" xfId="46607" xr:uid="{32D787E0-D9A0-4FCD-BB47-F2E770EA86C2}"/>
    <cellStyle name="Total 5 2 4 4 2" xfId="46608" xr:uid="{707D0C1C-6D21-465B-BF78-685C6BF98FCA}"/>
    <cellStyle name="Total 5 2 4 5" xfId="46609" xr:uid="{43C1F426-C06E-44CD-8572-901A8CC2A783}"/>
    <cellStyle name="Total 5 2 4 6" xfId="46602" xr:uid="{4ABDD570-3294-4B24-BAEE-CBAAB7037D22}"/>
    <cellStyle name="Total 5 2 5" xfId="14735" xr:uid="{C5B6C3C2-B240-4680-83EC-08FEE9961589}"/>
    <cellStyle name="Total 5 2 5 2" xfId="46611" xr:uid="{2D09B0DA-CC1E-4424-9715-C4DC6AE3D38A}"/>
    <cellStyle name="Total 5 2 5 2 2" xfId="46612" xr:uid="{65F2A230-B548-4239-8EB6-812A1C39F70D}"/>
    <cellStyle name="Total 5 2 5 3" xfId="46613" xr:uid="{FB957782-A452-405A-9830-009CE5386DCF}"/>
    <cellStyle name="Total 5 2 5 3 2" xfId="46614" xr:uid="{71C8A519-4DCA-4E5A-8E59-D97AB8BD8673}"/>
    <cellStyle name="Total 5 2 5 4" xfId="46615" xr:uid="{795633A5-E8B3-4BA0-AA22-7FF9A0B17276}"/>
    <cellStyle name="Total 5 2 5 5" xfId="46610" xr:uid="{BA0C3CA6-5656-49BB-885B-88A776054B32}"/>
    <cellStyle name="Total 5 2 6" xfId="46616" xr:uid="{15FB4CB8-F209-4408-B9E8-5D29B79820B2}"/>
    <cellStyle name="Total 5 2 6 2" xfId="46617" xr:uid="{60A733CB-268A-4D16-B4C2-5921829E7539}"/>
    <cellStyle name="Total 5 2 7" xfId="46618" xr:uid="{DF13402C-3C9D-4338-8E6E-107D1E01C30C}"/>
    <cellStyle name="Total 5 2 7 2" xfId="46619" xr:uid="{06C1AA56-CFC6-400E-993F-724D0C1DB317}"/>
    <cellStyle name="Total 5 2 8" xfId="46620" xr:uid="{8A18D6A2-8A20-40B8-B681-4B096E675EF2}"/>
    <cellStyle name="Total 5 2 8 2" xfId="46621" xr:uid="{FA5BDDCB-6793-42D2-ABDD-BFA2C94B23CD}"/>
    <cellStyle name="Total 5 2 9" xfId="46622" xr:uid="{B7AB6530-598A-4368-89C8-7F9B495F2A55}"/>
    <cellStyle name="Total 5 3" xfId="14736" xr:uid="{A9FADFC6-975C-4C1C-A629-96C50078B09A}"/>
    <cellStyle name="Total 5 3 2" xfId="46624" xr:uid="{D5EFEF37-2C64-4A56-B8C7-F1F7F04F5C21}"/>
    <cellStyle name="Total 5 3 2 2" xfId="46625" xr:uid="{30EE8A20-4B7B-44B5-902B-55E3CECBE01D}"/>
    <cellStyle name="Total 5 3 3" xfId="46626" xr:uid="{362FB16A-C6C6-4CA3-858F-1E143789FA2F}"/>
    <cellStyle name="Total 5 3 3 2" xfId="46627" xr:uid="{0CA5C295-BAD6-4951-8B53-2D83CAD12DB4}"/>
    <cellStyle name="Total 5 3 4" xfId="46628" xr:uid="{4A66B115-C9FD-461B-B632-860013BD4B32}"/>
    <cellStyle name="Total 5 3 5" xfId="46629" xr:uid="{F1E5131E-AF02-4635-8711-96ED36BD32E8}"/>
    <cellStyle name="Total 5 3 6" xfId="46623" xr:uid="{D8D80D8D-BB7E-4C42-BA8F-07F3527A5EE9}"/>
    <cellStyle name="Total 5 4" xfId="14737" xr:uid="{AF901A39-9FE9-4B08-8254-F928AA8CD71B}"/>
    <cellStyle name="Total 5 4 2" xfId="46631" xr:uid="{D5AD599E-E43E-419B-8144-98DEC1C21925}"/>
    <cellStyle name="Total 5 4 2 2" xfId="46632" xr:uid="{5C42DA5B-A779-4700-A7B5-B511F6F6D4E4}"/>
    <cellStyle name="Total 5 4 3" xfId="46633" xr:uid="{840C2E10-9DBE-4837-BBF2-8145F5C29A98}"/>
    <cellStyle name="Total 5 4 3 2" xfId="46634" xr:uid="{45A9D190-8BEC-421D-B918-F9903553E179}"/>
    <cellStyle name="Total 5 4 4" xfId="46635" xr:uid="{82339E37-795C-4DA5-9A69-59C216DEAE00}"/>
    <cellStyle name="Total 5 4 5" xfId="46630" xr:uid="{1C20A027-B4D0-4759-8FF3-B3C441A0A7CF}"/>
    <cellStyle name="Total 5 5" xfId="14738" xr:uid="{AC9DEBF8-A1B7-4F28-A56F-14075D66D441}"/>
    <cellStyle name="Total 5 5 2" xfId="46637" xr:uid="{D77AE679-E293-4D3B-BE1E-9277D74B9958}"/>
    <cellStyle name="Total 5 5 2 2" xfId="46638" xr:uid="{7C0C9830-10DA-45F1-9845-918729BEACDC}"/>
    <cellStyle name="Total 5 5 3" xfId="46639" xr:uid="{5E2ED4CC-4B98-42F0-99DF-287334F3EE97}"/>
    <cellStyle name="Total 5 5 3 2" xfId="46640" xr:uid="{49C6C014-FDD8-4823-BC19-F72E5562A2F3}"/>
    <cellStyle name="Total 5 5 4" xfId="46641" xr:uid="{7652E335-626E-46E1-807D-A1916413CAF7}"/>
    <cellStyle name="Total 5 5 5" xfId="46636" xr:uid="{8252C892-ABCD-47E4-9FC9-00EFC4EF90CF}"/>
    <cellStyle name="Total 5 6" xfId="14739" xr:uid="{028F2439-57A7-4FCA-86DE-DC6F84BD2CD6}"/>
    <cellStyle name="Total 5 6 2" xfId="46643" xr:uid="{15FA853A-1123-4375-A66F-6FF2F6648FD3}"/>
    <cellStyle name="Total 5 6 2 2" xfId="46644" xr:uid="{E6E69195-D704-4D56-9BAE-41FAF64A04C2}"/>
    <cellStyle name="Total 5 6 3" xfId="46645" xr:uid="{BEFB390B-5CC1-471B-8380-E18FF0DA4848}"/>
    <cellStyle name="Total 5 6 3 2" xfId="46646" xr:uid="{60AABF7A-4200-4218-9781-4DE5BD4DA685}"/>
    <cellStyle name="Total 5 6 4" xfId="46647" xr:uid="{9B6D40E2-7A34-49AE-AFB7-3CA916BF1BEF}"/>
    <cellStyle name="Total 5 6 4 2" xfId="46648" xr:uid="{A58F0E08-EFB1-441C-A096-063B71DC518B}"/>
    <cellStyle name="Total 5 6 5" xfId="46649" xr:uid="{C48A40F1-5C42-4C36-96F3-716014F8585E}"/>
    <cellStyle name="Total 5 6 6" xfId="46642" xr:uid="{F0C72925-88AD-4052-906C-AC811A39A997}"/>
    <cellStyle name="Total 5 7" xfId="14740" xr:uid="{62E0886D-A406-4361-882F-566951F2A47B}"/>
    <cellStyle name="Total 5 7 2" xfId="46651" xr:uid="{2C60748E-5705-4EBB-8346-F878AABBABCC}"/>
    <cellStyle name="Total 5 7 2 2" xfId="46652" xr:uid="{D7C226DE-14D3-472E-8327-50E999E3DFCD}"/>
    <cellStyle name="Total 5 7 3" xfId="46653" xr:uid="{7BD1DC9A-49DE-4211-8C8F-39618246D74B}"/>
    <cellStyle name="Total 5 7 3 2" xfId="46654" xr:uid="{1E800B95-8844-4DBA-B20E-9219489527F2}"/>
    <cellStyle name="Total 5 7 4" xfId="46655" xr:uid="{63C286C0-CBA1-4BB1-B3B9-C292378B0CEC}"/>
    <cellStyle name="Total 5 7 5" xfId="46650" xr:uid="{75E80D0D-976C-498F-BF4A-3329BF580DD9}"/>
    <cellStyle name="Total 5 8" xfId="16306" xr:uid="{1AFD596B-5299-4B5E-9DA5-E270467BB74F}"/>
    <cellStyle name="Total 5 8 2" xfId="46657" xr:uid="{541151B8-ED48-4B9C-9664-5BC8EE0D233A}"/>
    <cellStyle name="Total 5 8 3" xfId="46656" xr:uid="{34558194-7C4A-4840-BD96-24C0DFD58E9E}"/>
    <cellStyle name="Total 5 9" xfId="16676" xr:uid="{1EFF7376-15F1-4D8C-8973-5D24813A6D86}"/>
    <cellStyle name="Total 5 9 2" xfId="46659" xr:uid="{DE471990-7E54-40DB-B7D3-E7B5564543C5}"/>
    <cellStyle name="Total 5 9 3" xfId="46658" xr:uid="{D5E5BB6B-F3F2-4022-9708-D2A842DC95FF}"/>
    <cellStyle name="Total 6" xfId="7367" xr:uid="{00FD3876-3A95-433E-8B59-74828740E323}"/>
    <cellStyle name="Total 6 10" xfId="12499" xr:uid="{8B014961-B7C2-4E20-AF00-DDE1D411D67F}"/>
    <cellStyle name="Total 6 10 2" xfId="46662" xr:uid="{C7A6E729-D3B7-4A39-BBEC-CB602D1067B6}"/>
    <cellStyle name="Total 6 10 3" xfId="46661" xr:uid="{57FB0A8F-A2FE-46CF-B48A-9E7E41A97835}"/>
    <cellStyle name="Total 6 11" xfId="46663" xr:uid="{6592D00D-D674-4F9E-969F-9267B0210163}"/>
    <cellStyle name="Total 6 12" xfId="46664" xr:uid="{E8187C3F-C1CC-4E5D-8729-CA31AE649200}"/>
    <cellStyle name="Total 6 13" xfId="46660" xr:uid="{8DD1D7BC-C355-45C8-BB9A-2A651B7002CB}"/>
    <cellStyle name="Total 6 2" xfId="14741" xr:uid="{7CF080E9-279C-423A-81CF-656EAC6C5571}"/>
    <cellStyle name="Total 6 2 10" xfId="46666" xr:uid="{BF776279-901D-4C5E-ABA0-DA16EF94F2A0}"/>
    <cellStyle name="Total 6 2 11" xfId="46665" xr:uid="{C6C2F0CB-5D3A-4A3E-8533-B31C0663D29E}"/>
    <cellStyle name="Total 6 2 2" xfId="14742" xr:uid="{6FB884D5-4B1B-4F49-9532-2D04D93DFAE5}"/>
    <cellStyle name="Total 6 2 2 2" xfId="46668" xr:uid="{59C4BABC-A8CC-4FDB-8BAD-1D8840F81DDF}"/>
    <cellStyle name="Total 6 2 2 2 2" xfId="46669" xr:uid="{90166B6F-16A5-4B4C-A1A3-F7916A489CD1}"/>
    <cellStyle name="Total 6 2 2 3" xfId="46670" xr:uid="{6E960454-DF65-4D44-85BD-4B6D58F01D1B}"/>
    <cellStyle name="Total 6 2 2 3 2" xfId="46671" xr:uid="{CB7C627B-B02C-4703-941C-8483D919E13B}"/>
    <cellStyle name="Total 6 2 2 4" xfId="46672" xr:uid="{2896F095-6635-480A-9849-878800425549}"/>
    <cellStyle name="Total 6 2 2 5" xfId="46667" xr:uid="{4B321312-0A19-477D-8C0D-74852E3B4720}"/>
    <cellStyle name="Total 6 2 3" xfId="14743" xr:uid="{DAF505FA-4B81-49E4-B3AC-C7A84AF8F1E6}"/>
    <cellStyle name="Total 6 2 3 2" xfId="46674" xr:uid="{955B7B5B-47CD-468C-9609-21C58E773B22}"/>
    <cellStyle name="Total 6 2 3 2 2" xfId="46675" xr:uid="{59BE65EB-6422-4A26-8BA0-6EA06B9962DB}"/>
    <cellStyle name="Total 6 2 3 3" xfId="46676" xr:uid="{98ED4DD8-B6B3-4892-BC81-C0EDB18A21B3}"/>
    <cellStyle name="Total 6 2 3 3 2" xfId="46677" xr:uid="{D530E8F9-84FB-4108-B2D9-8627A363737B}"/>
    <cellStyle name="Total 6 2 3 4" xfId="46678" xr:uid="{38F43FCF-9628-4B6B-A6D6-7D8CACAC2BA3}"/>
    <cellStyle name="Total 6 2 3 5" xfId="46673" xr:uid="{97B9621C-9CCA-413E-8A9D-8D96B7B3AD7D}"/>
    <cellStyle name="Total 6 2 4" xfId="14744" xr:uid="{8502EB20-5F0A-4BF3-ACD4-59000EF632C1}"/>
    <cellStyle name="Total 6 2 4 2" xfId="46680" xr:uid="{5A582C8B-30B2-43D0-A89A-C75F7714E048}"/>
    <cellStyle name="Total 6 2 4 2 2" xfId="46681" xr:uid="{69B26678-CF01-4839-BF81-7EFFBC842ADB}"/>
    <cellStyle name="Total 6 2 4 3" xfId="46682" xr:uid="{FCC5B396-7F97-4FF9-B1A0-184CA7CFBD96}"/>
    <cellStyle name="Total 6 2 4 3 2" xfId="46683" xr:uid="{2CEEE07E-9CFD-4D0A-939D-C71DF6FB069C}"/>
    <cellStyle name="Total 6 2 4 4" xfId="46684" xr:uid="{F26FCD7F-1C10-4306-90A7-DAD41290DA01}"/>
    <cellStyle name="Total 6 2 4 4 2" xfId="46685" xr:uid="{282B3308-414B-4AA9-8412-21E538B98F4E}"/>
    <cellStyle name="Total 6 2 4 5" xfId="46686" xr:uid="{3076F1E6-DB2B-436B-9E06-C2B9BAFF62F1}"/>
    <cellStyle name="Total 6 2 4 6" xfId="46679" xr:uid="{50E92BD7-1CEA-48FD-9340-85408626FD89}"/>
    <cellStyle name="Total 6 2 5" xfId="14745" xr:uid="{E19A0503-82F9-4AA8-897F-C87E5DD459D5}"/>
    <cellStyle name="Total 6 2 5 2" xfId="46688" xr:uid="{9D6D53AC-3C4C-4BF1-BB2A-B680FCA87F56}"/>
    <cellStyle name="Total 6 2 5 2 2" xfId="46689" xr:uid="{A299917F-6E18-40C6-95DE-B9C888FF0C5B}"/>
    <cellStyle name="Total 6 2 5 3" xfId="46690" xr:uid="{CCCC2166-9753-4564-B623-4CCBDDC91CA3}"/>
    <cellStyle name="Total 6 2 5 3 2" xfId="46691" xr:uid="{BC192D21-B899-43E1-AFEC-41F0AC2E6D07}"/>
    <cellStyle name="Total 6 2 5 4" xfId="46692" xr:uid="{65424F7D-EDE4-455C-9962-4F7C5CA34F9E}"/>
    <cellStyle name="Total 6 2 5 5" xfId="46687" xr:uid="{38CB4CB1-0756-4D27-887D-59C8BE561F7E}"/>
    <cellStyle name="Total 6 2 6" xfId="46693" xr:uid="{15E1C6F9-09A4-4F44-B94F-DF4A5403DD95}"/>
    <cellStyle name="Total 6 2 6 2" xfId="46694" xr:uid="{5DEB5394-AE7E-4DAB-BEC4-F534688BD078}"/>
    <cellStyle name="Total 6 2 7" xfId="46695" xr:uid="{695E6E0D-EB18-4556-B842-7E374984B163}"/>
    <cellStyle name="Total 6 2 7 2" xfId="46696" xr:uid="{D0FE0020-C29F-43C7-B82B-BAD4DBF36D16}"/>
    <cellStyle name="Total 6 2 8" xfId="46697" xr:uid="{C0CCA32C-EB30-49EB-80C8-69F39102CF85}"/>
    <cellStyle name="Total 6 2 8 2" xfId="46698" xr:uid="{471C6DA7-179F-4193-95B7-4A7526875745}"/>
    <cellStyle name="Total 6 2 9" xfId="46699" xr:uid="{6F44ABF3-144A-4228-9D00-1EC92E222D6B}"/>
    <cellStyle name="Total 6 3" xfId="14746" xr:uid="{160C62B4-3F27-4F66-9C04-E7401B7A4674}"/>
    <cellStyle name="Total 6 3 2" xfId="46701" xr:uid="{D9AC42D9-B45D-482D-98AC-11754F85A183}"/>
    <cellStyle name="Total 6 3 2 2" xfId="46702" xr:uid="{4F1E58A7-3E92-498A-BFB5-753F78F6EE10}"/>
    <cellStyle name="Total 6 3 3" xfId="46703" xr:uid="{D42BF423-4D03-47D1-BAC2-85D9B5EE7C48}"/>
    <cellStyle name="Total 6 3 3 2" xfId="46704" xr:uid="{A2B115CE-72AD-4BC8-81DB-9651E3F0C25F}"/>
    <cellStyle name="Total 6 3 4" xfId="46705" xr:uid="{226EA0C9-BD14-4DFF-B586-90D3FA9BC4BC}"/>
    <cellStyle name="Total 6 3 5" xfId="46706" xr:uid="{603C9175-BD8C-4C6D-AE22-3EACC523C1BB}"/>
    <cellStyle name="Total 6 3 6" xfId="46700" xr:uid="{0AAA6520-9410-4E5B-89A5-89F3C00F8073}"/>
    <cellStyle name="Total 6 4" xfId="14747" xr:uid="{79949228-03E3-4EBB-8C25-C696F01F5A9A}"/>
    <cellStyle name="Total 6 4 2" xfId="46708" xr:uid="{2F463BFA-EAA2-4C9F-B6D8-0F3FC9DE3D48}"/>
    <cellStyle name="Total 6 4 2 2" xfId="46709" xr:uid="{BBECA3B4-ABB4-41B2-B274-A594BAF66278}"/>
    <cellStyle name="Total 6 4 3" xfId="46710" xr:uid="{59F9656F-3AD9-4089-896F-581140A9741B}"/>
    <cellStyle name="Total 6 4 3 2" xfId="46711" xr:uid="{017E70C5-DE8A-402F-AE49-C23C469CB42A}"/>
    <cellStyle name="Total 6 4 4" xfId="46712" xr:uid="{E035806F-7E79-4893-BBA6-A15994B0AA20}"/>
    <cellStyle name="Total 6 4 5" xfId="46707" xr:uid="{66252F37-2E51-47DD-AAB2-74EC6A2B452F}"/>
    <cellStyle name="Total 6 5" xfId="14748" xr:uid="{BD113735-5185-4DCA-BBD5-E5BF45A14D5A}"/>
    <cellStyle name="Total 6 5 2" xfId="46714" xr:uid="{A851312F-71E9-4EB6-9C63-E03BB8270590}"/>
    <cellStyle name="Total 6 5 2 2" xfId="46715" xr:uid="{5BDA63DC-23B1-4C08-8BC4-CF21F2275185}"/>
    <cellStyle name="Total 6 5 3" xfId="46716" xr:uid="{501FF951-9AB1-471B-ADA6-ED0E45F18F9F}"/>
    <cellStyle name="Total 6 5 3 2" xfId="46717" xr:uid="{C87468FF-CFA7-4E31-B3B7-A27CAC2A4058}"/>
    <cellStyle name="Total 6 5 4" xfId="46718" xr:uid="{FA580495-B743-4EEC-AF0E-290BAE11FD2F}"/>
    <cellStyle name="Total 6 5 5" xfId="46713" xr:uid="{F9AD86E1-A361-4009-8BEC-93393BA8CC6F}"/>
    <cellStyle name="Total 6 6" xfId="14749" xr:uid="{43201C1E-4C32-4DA8-8A1E-15AF0EEAD4AF}"/>
    <cellStyle name="Total 6 6 2" xfId="46720" xr:uid="{16B917E2-9E7C-4DAB-A400-3C5A9E0A6CAD}"/>
    <cellStyle name="Total 6 6 2 2" xfId="46721" xr:uid="{05330B36-C453-4F50-8036-6B816F3A9EA1}"/>
    <cellStyle name="Total 6 6 3" xfId="46722" xr:uid="{5EABD011-AA64-402F-B78F-F40D0D2C2483}"/>
    <cellStyle name="Total 6 6 3 2" xfId="46723" xr:uid="{A5589EB4-20ED-4C0C-B1B2-EB7839B4E652}"/>
    <cellStyle name="Total 6 6 4" xfId="46724" xr:uid="{047D6AD4-E53E-444C-AB38-306DFD50108C}"/>
    <cellStyle name="Total 6 6 4 2" xfId="46725" xr:uid="{F4DBE229-A7A0-40C8-B5F4-23253EE1FA6E}"/>
    <cellStyle name="Total 6 6 5" xfId="46726" xr:uid="{0EBFBD0E-7D1D-4577-B4B0-AA382BB03629}"/>
    <cellStyle name="Total 6 6 6" xfId="46719" xr:uid="{EFF09AB3-0943-4E9E-AF63-D7A165D279AB}"/>
    <cellStyle name="Total 6 7" xfId="14750" xr:uid="{DFF5B40D-9EA4-484E-9932-746271C52BA3}"/>
    <cellStyle name="Total 6 7 2" xfId="46728" xr:uid="{DC921B93-7F3E-4B2A-9D93-D9749FF85EB5}"/>
    <cellStyle name="Total 6 7 2 2" xfId="46729" xr:uid="{5DADFFD0-2E10-414A-965F-2B6EBBC13D26}"/>
    <cellStyle name="Total 6 7 3" xfId="46730" xr:uid="{5E07367F-52EA-449B-A97F-6E652D4F4706}"/>
    <cellStyle name="Total 6 7 3 2" xfId="46731" xr:uid="{21689CBB-E5B1-43B3-A225-DE6E48667DB0}"/>
    <cellStyle name="Total 6 7 4" xfId="46732" xr:uid="{20F4D491-40F5-4009-BCC7-952DA3858F72}"/>
    <cellStyle name="Total 6 7 5" xfId="46727" xr:uid="{B57D6EC5-82C0-4987-BE8E-0B9EAB32DB4B}"/>
    <cellStyle name="Total 6 8" xfId="16307" xr:uid="{7170040A-7C21-4E56-82A0-D5BD8ACDF5D6}"/>
    <cellStyle name="Total 6 8 2" xfId="46734" xr:uid="{91256885-3D3A-4BC9-BD88-08091147FFC3}"/>
    <cellStyle name="Total 6 8 3" xfId="46733" xr:uid="{BBA9DE88-5ECC-4C0B-9EB3-69AB3148BDF9}"/>
    <cellStyle name="Total 6 9" xfId="19318" xr:uid="{9879D307-6E72-4D81-A354-A56576A3F007}"/>
    <cellStyle name="Total 6 9 2" xfId="46736" xr:uid="{821B90C7-445C-4F83-9511-AA9771E29363}"/>
    <cellStyle name="Total 6 9 3" xfId="46735" xr:uid="{F26ABBC9-95C6-405C-949D-9012CC0689C2}"/>
    <cellStyle name="Total 7" xfId="7368" xr:uid="{DCD10060-F336-4B5F-8DAC-029EB29ECD43}"/>
    <cellStyle name="Total 7 10" xfId="46738" xr:uid="{F0B1E105-7772-4FA2-8197-632069991816}"/>
    <cellStyle name="Total 7 11" xfId="46739" xr:uid="{32D000E7-E701-4B08-B532-9F57A749FF68}"/>
    <cellStyle name="Total 7 12" xfId="46737" xr:uid="{B48AEB0F-B88E-496F-A148-317D7FA20F4D}"/>
    <cellStyle name="Total 7 2" xfId="14751" xr:uid="{8C05E334-285D-4C66-ACF6-617797612ECE}"/>
    <cellStyle name="Total 7 2 2" xfId="46741" xr:uid="{DBFB6EEB-BC00-42D3-8AD2-6403E05384A2}"/>
    <cellStyle name="Total 7 2 2 2" xfId="46742" xr:uid="{98B7B057-36F4-44A7-B0C4-A802BC6D8FC6}"/>
    <cellStyle name="Total 7 2 3" xfId="46743" xr:uid="{786F01AE-2675-45AC-8637-4EAAA2974206}"/>
    <cellStyle name="Total 7 2 3 2" xfId="46744" xr:uid="{42F72E6D-F4E8-4735-BE18-D83E76C410C8}"/>
    <cellStyle name="Total 7 2 4" xfId="46745" xr:uid="{C29CCC57-271B-4782-B36F-09383B472C5D}"/>
    <cellStyle name="Total 7 2 5" xfId="46746" xr:uid="{482113D7-9145-4A8A-AEAE-74E7E3E9B830}"/>
    <cellStyle name="Total 7 2 6" xfId="46740" xr:uid="{FC7F8A43-6215-4C9B-B34E-B647D000C908}"/>
    <cellStyle name="Total 7 3" xfId="14752" xr:uid="{A8E26AC6-7122-4257-9DFF-9C3A0142683B}"/>
    <cellStyle name="Total 7 3 2" xfId="46748" xr:uid="{14D280F6-1F58-43D1-B96F-DC672174947B}"/>
    <cellStyle name="Total 7 3 2 2" xfId="46749" xr:uid="{2DB36587-DD52-407C-8912-50710164C379}"/>
    <cellStyle name="Total 7 3 3" xfId="46750" xr:uid="{8D31CC62-99B0-498D-AE60-1C0CE320240B}"/>
    <cellStyle name="Total 7 3 3 2" xfId="46751" xr:uid="{B286A8EA-E167-4480-B164-CC591C9C57C7}"/>
    <cellStyle name="Total 7 3 4" xfId="46752" xr:uid="{14B4D3D2-2E1C-40FD-936C-6E532DE46D5E}"/>
    <cellStyle name="Total 7 3 5" xfId="46747" xr:uid="{86A6FA5A-AAE2-496E-A47E-99D161E15D56}"/>
    <cellStyle name="Total 7 4" xfId="14753" xr:uid="{6360D976-1F15-4C28-84C5-BD4F60D479E9}"/>
    <cellStyle name="Total 7 4 2" xfId="46754" xr:uid="{2F729BAB-4A82-4069-B98A-AB7058DCF8CA}"/>
    <cellStyle name="Total 7 4 2 2" xfId="46755" xr:uid="{637E5FF9-F7A9-4916-9187-17A69E5A2015}"/>
    <cellStyle name="Total 7 4 3" xfId="46756" xr:uid="{2B284656-32E1-4B31-9EA5-8394D173CA89}"/>
    <cellStyle name="Total 7 4 3 2" xfId="46757" xr:uid="{BAF089F8-A5A3-47DA-8598-7F1A90D52550}"/>
    <cellStyle name="Total 7 4 4" xfId="46758" xr:uid="{00E51735-3E76-49C9-B029-D536EF601B02}"/>
    <cellStyle name="Total 7 4 5" xfId="46753" xr:uid="{F79A0B3F-1D54-41CF-8078-1825D5440DB3}"/>
    <cellStyle name="Total 7 5" xfId="14754" xr:uid="{9798BFC9-3628-4918-9C7A-897F62C6AC44}"/>
    <cellStyle name="Total 7 5 2" xfId="46760" xr:uid="{B5A37041-EA8C-4984-A00B-8B64CDD4A0E5}"/>
    <cellStyle name="Total 7 5 2 2" xfId="46761" xr:uid="{5E98C942-E58D-473E-9CBF-623A610F4778}"/>
    <cellStyle name="Total 7 5 3" xfId="46762" xr:uid="{B96D284F-4637-444F-849A-7567433E5AB3}"/>
    <cellStyle name="Total 7 5 3 2" xfId="46763" xr:uid="{746D71C3-CAFB-4D5B-8B88-44C01AF5896F}"/>
    <cellStyle name="Total 7 5 4" xfId="46764" xr:uid="{1AD593A9-EE28-4239-9C3E-25387C491C8D}"/>
    <cellStyle name="Total 7 5 4 2" xfId="46765" xr:uid="{F6C0A077-C845-4A89-B24D-3EEB5FB69B11}"/>
    <cellStyle name="Total 7 5 5" xfId="46766" xr:uid="{CB2DA77B-0082-4599-AF1F-F697A94A17DE}"/>
    <cellStyle name="Total 7 5 6" xfId="46759" xr:uid="{21695A9B-388E-4941-8270-6F406302C156}"/>
    <cellStyle name="Total 7 6" xfId="14755" xr:uid="{A56BCACC-C3DB-425D-A33D-866F8E2BAB39}"/>
    <cellStyle name="Total 7 6 2" xfId="46768" xr:uid="{BDF1F6AF-4A61-449C-9047-EFFED96302F9}"/>
    <cellStyle name="Total 7 6 2 2" xfId="46769" xr:uid="{C19184C3-37EB-42C0-8C9D-901377113101}"/>
    <cellStyle name="Total 7 6 3" xfId="46770" xr:uid="{9D21B0B7-A40F-44FA-93BC-DEBB36400604}"/>
    <cellStyle name="Total 7 6 3 2" xfId="46771" xr:uid="{68D3844D-8844-40BC-9DA6-D4C3A70C4FA0}"/>
    <cellStyle name="Total 7 6 4" xfId="46772" xr:uid="{B2D750F9-2B38-4E07-9689-C985A6D69A4F}"/>
    <cellStyle name="Total 7 6 5" xfId="46767" xr:uid="{55E01187-82CD-4B72-A935-BDEC5E1388A8}"/>
    <cellStyle name="Total 7 7" xfId="16308" xr:uid="{32C1389B-0C27-4BBE-8DAF-235520605CFB}"/>
    <cellStyle name="Total 7 7 2" xfId="46774" xr:uid="{42B49A08-2C05-4A80-8811-D1855616957E}"/>
    <cellStyle name="Total 7 7 3" xfId="46773" xr:uid="{F0B6D0AA-A03F-451C-A0BD-E29656343BE3}"/>
    <cellStyle name="Total 7 8" xfId="19461" xr:uid="{4863369B-7713-4F8F-9EDD-AF3CC6FD863F}"/>
    <cellStyle name="Total 7 8 2" xfId="46776" xr:uid="{135D402C-D195-4035-90E2-6EDDF7777D92}"/>
    <cellStyle name="Total 7 8 3" xfId="46775" xr:uid="{4D678D01-CCE2-434C-BFE9-8941429CCCAB}"/>
    <cellStyle name="Total 7 9" xfId="12500" xr:uid="{55939066-C601-4840-BD45-3A82506FA035}"/>
    <cellStyle name="Total 7 9 2" xfId="46778" xr:uid="{3BD8AC2F-B342-4FBC-841D-F5002F8B7F3D}"/>
    <cellStyle name="Total 7 9 3" xfId="46777" xr:uid="{44078EFE-D70F-4D8B-A8D5-D2F2235DA7FA}"/>
    <cellStyle name="Total 8" xfId="7369" xr:uid="{7D03989B-D2A0-46B6-9FD1-C180875DE48C}"/>
    <cellStyle name="Total 8 10" xfId="46780" xr:uid="{1CDBA7C2-CF7D-4E26-8853-D9973CA11052}"/>
    <cellStyle name="Total 8 11" xfId="46781" xr:uid="{5C72E778-072E-452F-AE0A-484D83380291}"/>
    <cellStyle name="Total 8 12" xfId="46779" xr:uid="{6B4A5DE5-2EBC-423C-92EB-89D6017133E9}"/>
    <cellStyle name="Total 8 2" xfId="14756" xr:uid="{50D0B18D-C8D7-48A6-B4A5-3087C0EB87E2}"/>
    <cellStyle name="Total 8 2 2" xfId="46783" xr:uid="{9395A145-DA24-439E-9D06-7C231828F8AE}"/>
    <cellStyle name="Total 8 2 2 2" xfId="46784" xr:uid="{C3FEE47D-6D12-46C7-8E7D-E890D6C28B17}"/>
    <cellStyle name="Total 8 2 3" xfId="46785" xr:uid="{9A9262FB-1A6C-4729-AB16-61F24D8A56BE}"/>
    <cellStyle name="Total 8 2 3 2" xfId="46786" xr:uid="{2F2960B3-87CA-485E-8455-D3622133047D}"/>
    <cellStyle name="Total 8 2 4" xfId="46787" xr:uid="{AE6DA9DA-AFDB-40E0-BDF5-9892B974F4A6}"/>
    <cellStyle name="Total 8 2 5" xfId="46788" xr:uid="{48461F6C-5C37-43F1-B26A-49EDC9F0D932}"/>
    <cellStyle name="Total 8 2 6" xfId="46782" xr:uid="{9812B93C-5193-4634-90B4-475705F28620}"/>
    <cellStyle name="Total 8 3" xfId="14757" xr:uid="{B77120ED-FFD8-4286-8C64-5431DA012DA8}"/>
    <cellStyle name="Total 8 3 2" xfId="46790" xr:uid="{C61F8479-EF9E-4DE3-A291-970D62C9D2E2}"/>
    <cellStyle name="Total 8 3 2 2" xfId="46791" xr:uid="{B4FBC37D-5C43-4321-8EE1-0E4A28F431AD}"/>
    <cellStyle name="Total 8 3 3" xfId="46792" xr:uid="{201F0BDB-4A99-4D54-80D5-5F5F0EE0B4C6}"/>
    <cellStyle name="Total 8 3 3 2" xfId="46793" xr:uid="{6C543D76-D1F1-4BB1-A839-B05A09B6BACD}"/>
    <cellStyle name="Total 8 3 4" xfId="46794" xr:uid="{5C738870-0C09-4277-B069-EB1DC1D1B91D}"/>
    <cellStyle name="Total 8 3 5" xfId="46789" xr:uid="{3B23AB80-CC65-49B3-90FE-BA8E32E71E57}"/>
    <cellStyle name="Total 8 4" xfId="14758" xr:uid="{6187D8D9-BC48-447A-92B1-1F0ED90C7F5B}"/>
    <cellStyle name="Total 8 4 2" xfId="46796" xr:uid="{EF5AE6F7-E427-41A0-88A5-32ECC86D9D38}"/>
    <cellStyle name="Total 8 4 2 2" xfId="46797" xr:uid="{B7B97983-CFB0-448A-97D7-F94A95C103F6}"/>
    <cellStyle name="Total 8 4 3" xfId="46798" xr:uid="{C0910C09-CC2F-40D9-AD3A-22E950C340DA}"/>
    <cellStyle name="Total 8 4 3 2" xfId="46799" xr:uid="{51803FD9-070D-45F9-9909-7B24BA149FB9}"/>
    <cellStyle name="Total 8 4 4" xfId="46800" xr:uid="{B0D5583B-0716-4998-B4E3-638F71A9EB36}"/>
    <cellStyle name="Total 8 4 5" xfId="46795" xr:uid="{802DC122-0123-41C7-AECE-B491C342CB10}"/>
    <cellStyle name="Total 8 5" xfId="14759" xr:uid="{EE629750-23B7-47EB-8F9C-76D0270A0B32}"/>
    <cellStyle name="Total 8 5 2" xfId="46802" xr:uid="{3903AED0-DF64-4087-884A-1999B4280C51}"/>
    <cellStyle name="Total 8 5 2 2" xfId="46803" xr:uid="{A2688D77-43FF-4E16-880A-240AC6DAA9A2}"/>
    <cellStyle name="Total 8 5 3" xfId="46804" xr:uid="{78496406-1AD7-46CF-B8E0-7FB62074B1BB}"/>
    <cellStyle name="Total 8 5 3 2" xfId="46805" xr:uid="{1D085B1A-2EDC-46C8-BECF-A326A958B0E6}"/>
    <cellStyle name="Total 8 5 4" xfId="46806" xr:uid="{CCA2F424-88F8-434F-B148-36722B49568F}"/>
    <cellStyle name="Total 8 5 4 2" xfId="46807" xr:uid="{3857D065-FB4E-4F1F-8832-84F906995C6B}"/>
    <cellStyle name="Total 8 5 5" xfId="46808" xr:uid="{E0BEC4EE-5C42-475C-AFF9-5FB8A62CD763}"/>
    <cellStyle name="Total 8 5 6" xfId="46801" xr:uid="{71884003-08C1-4650-85BA-87A1AB18D7DD}"/>
    <cellStyle name="Total 8 6" xfId="14760" xr:uid="{AC53C762-9F63-4601-A700-C952014F55E7}"/>
    <cellStyle name="Total 8 6 2" xfId="46810" xr:uid="{99475A3E-283F-43DC-945B-D1BAE78756E3}"/>
    <cellStyle name="Total 8 6 2 2" xfId="46811" xr:uid="{E8D9EEE0-CEE5-472B-BFCB-6478DC75EEBF}"/>
    <cellStyle name="Total 8 6 3" xfId="46812" xr:uid="{6428D28A-5AAF-439F-BD87-A125C5CDC633}"/>
    <cellStyle name="Total 8 6 3 2" xfId="46813" xr:uid="{5473173D-2C43-444F-8927-B9106396A1D9}"/>
    <cellStyle name="Total 8 6 4" xfId="46814" xr:uid="{D62B48E6-F005-47D4-8C4C-6AAE23F117D8}"/>
    <cellStyle name="Total 8 6 5" xfId="46809" xr:uid="{7E12DC30-6267-44BE-B68D-C675456A64ED}"/>
    <cellStyle name="Total 8 7" xfId="16309" xr:uid="{7ACC0C80-05B3-40BF-955F-A3C759CEFD37}"/>
    <cellStyle name="Total 8 7 2" xfId="46816" xr:uid="{63EF10C2-9CF5-4FF7-8C7B-5BEFD3B909B5}"/>
    <cellStyle name="Total 8 7 3" xfId="46815" xr:uid="{1CEEAE4D-7119-401D-B30B-6D7745A3B693}"/>
    <cellStyle name="Total 8 8" xfId="15806" xr:uid="{F10B2DFD-1794-4F17-9C61-C3995F1F93A8}"/>
    <cellStyle name="Total 8 8 2" xfId="46818" xr:uid="{0A6801AC-43B1-4667-AA42-F4D402A0120E}"/>
    <cellStyle name="Total 8 8 3" xfId="46817" xr:uid="{C80AB57C-C0A7-446E-A090-5FE15C41D5CD}"/>
    <cellStyle name="Total 8 9" xfId="12501" xr:uid="{988901C2-1FA8-4C79-9E11-5ED56816EDCC}"/>
    <cellStyle name="Total 8 9 2" xfId="46820" xr:uid="{B3752494-9873-4074-87F0-93132A6817A3}"/>
    <cellStyle name="Total 8 9 3" xfId="46819" xr:uid="{6CF2DD01-18E7-4D3E-8FE5-5EA500A7C2B2}"/>
    <cellStyle name="Total 9" xfId="7370" xr:uid="{407095FA-B3A7-4DDE-B13F-3132637E1187}"/>
    <cellStyle name="Total 9 10" xfId="46822" xr:uid="{4AF5B9E1-83C9-407D-BF05-63A3D2ECBEA3}"/>
    <cellStyle name="Total 9 11" xfId="46823" xr:uid="{8132D375-0132-48B4-AFC4-ED52B230F89F}"/>
    <cellStyle name="Total 9 12" xfId="46821" xr:uid="{DE5777D2-D518-4063-9DDB-7DE6E32A2903}"/>
    <cellStyle name="Total 9 2" xfId="14761" xr:uid="{7F904438-61BF-4761-94AB-1A5AC77B6C8B}"/>
    <cellStyle name="Total 9 2 2" xfId="46825" xr:uid="{DA9C1E4C-01F7-49BB-8476-DA02641FD4DD}"/>
    <cellStyle name="Total 9 2 2 2" xfId="46826" xr:uid="{6A20C25D-7BE5-49A6-BF84-D0D69FDB5786}"/>
    <cellStyle name="Total 9 2 3" xfId="46827" xr:uid="{932CE08F-D01A-439B-9220-3075CCAA2CEB}"/>
    <cellStyle name="Total 9 2 3 2" xfId="46828" xr:uid="{C5C18D2D-BA55-4781-B44A-A07991689E90}"/>
    <cellStyle name="Total 9 2 4" xfId="46829" xr:uid="{44DF4DB4-3C83-4875-A89E-3E0320A8B6A8}"/>
    <cellStyle name="Total 9 2 5" xfId="46830" xr:uid="{0FAF62A7-D704-46D2-A797-CE3C0BB49599}"/>
    <cellStyle name="Total 9 2 6" xfId="46824" xr:uid="{E409FE9F-2720-4933-B37C-4B1442E1F6D4}"/>
    <cellStyle name="Total 9 3" xfId="14762" xr:uid="{45EF486B-DBEB-4B5E-8434-4A7F6D271CBB}"/>
    <cellStyle name="Total 9 3 2" xfId="46832" xr:uid="{4C55E5ED-D4F3-4821-8C6E-69DE79C05DD3}"/>
    <cellStyle name="Total 9 3 2 2" xfId="46833" xr:uid="{E430FF5E-9CFF-467B-A6AB-1F9F3AB087EB}"/>
    <cellStyle name="Total 9 3 3" xfId="46834" xr:uid="{96BFF4AB-46AA-4A8A-A496-96687A453B1B}"/>
    <cellStyle name="Total 9 3 3 2" xfId="46835" xr:uid="{3C2E08FF-1DED-45E5-BE48-898807C62847}"/>
    <cellStyle name="Total 9 3 4" xfId="46836" xr:uid="{E8BA4C72-0E9F-4C55-B96A-08C043D38E43}"/>
    <cellStyle name="Total 9 3 5" xfId="46831" xr:uid="{EC0F7E0A-DCF9-49AA-B01C-D0C5388095C1}"/>
    <cellStyle name="Total 9 4" xfId="14763" xr:uid="{1C867A4A-9ADC-4666-918B-5C2CDFF6D446}"/>
    <cellStyle name="Total 9 4 2" xfId="46838" xr:uid="{3DD33960-94A1-4523-8141-C3810F300797}"/>
    <cellStyle name="Total 9 4 2 2" xfId="46839" xr:uid="{C0BFF9B1-41E5-48B3-90C1-D77140DE20A1}"/>
    <cellStyle name="Total 9 4 3" xfId="46840" xr:uid="{DE2988B5-58F8-4C79-9556-A075EBE27897}"/>
    <cellStyle name="Total 9 4 3 2" xfId="46841" xr:uid="{E51CF6C6-10B3-43DB-9AF2-88CD4BEDC2EC}"/>
    <cellStyle name="Total 9 4 4" xfId="46842" xr:uid="{A128D6F3-340D-4130-8F79-DEA76D899D08}"/>
    <cellStyle name="Total 9 4 5" xfId="46837" xr:uid="{66143165-434A-424F-8F25-31665DDBD719}"/>
    <cellStyle name="Total 9 5" xfId="14764" xr:uid="{18792958-4506-46D6-8E74-42FF1AD6D773}"/>
    <cellStyle name="Total 9 5 2" xfId="46844" xr:uid="{BB930DB8-12F4-4D1E-8CBA-6BD769F75E71}"/>
    <cellStyle name="Total 9 5 2 2" xfId="46845" xr:uid="{14E719EC-FA9E-4781-A2FF-08916E2572B7}"/>
    <cellStyle name="Total 9 5 3" xfId="46846" xr:uid="{C3E24E8A-12EF-49A1-9E0E-0DF3C3F6570C}"/>
    <cellStyle name="Total 9 5 3 2" xfId="46847" xr:uid="{9E35ADFF-488D-48B3-88C5-E695DE1F1CA7}"/>
    <cellStyle name="Total 9 5 4" xfId="46848" xr:uid="{E90A6666-F3D1-4FC2-AD90-FD5730D6B579}"/>
    <cellStyle name="Total 9 5 4 2" xfId="46849" xr:uid="{65DE02AD-ED70-4452-B2EC-3542BDB9CBFB}"/>
    <cellStyle name="Total 9 5 5" xfId="46850" xr:uid="{A7817166-5F3E-40DB-ABCA-731CC7B24474}"/>
    <cellStyle name="Total 9 5 6" xfId="46843" xr:uid="{769C9C13-1AD1-485B-8258-379C2C92D818}"/>
    <cellStyle name="Total 9 6" xfId="14765" xr:uid="{78CF4C1E-D3AE-4EE7-8314-C470F50CB4C4}"/>
    <cellStyle name="Total 9 6 2" xfId="46852" xr:uid="{59762B52-B552-49CA-87B8-72BA422A0020}"/>
    <cellStyle name="Total 9 6 2 2" xfId="46853" xr:uid="{8782350B-BDB0-4B24-9194-CE41F069CBF8}"/>
    <cellStyle name="Total 9 6 3" xfId="46854" xr:uid="{F0BD4215-89F5-4463-BE65-97A2FFFA2666}"/>
    <cellStyle name="Total 9 6 3 2" xfId="46855" xr:uid="{BDE9C305-A5A9-473F-B06E-B3BBD9139EBB}"/>
    <cellStyle name="Total 9 6 4" xfId="46856" xr:uid="{091629C3-34A0-45F3-889C-82A18CE76BF9}"/>
    <cellStyle name="Total 9 6 5" xfId="46851" xr:uid="{0D066CD5-B9C6-483C-9800-DDAC4227E5C8}"/>
    <cellStyle name="Total 9 7" xfId="16310" xr:uid="{FE18783E-A5E4-4AC6-9541-66E5DD1C37AA}"/>
    <cellStyle name="Total 9 7 2" xfId="46858" xr:uid="{1D62B432-731D-48BE-A1F2-AEAA1B096FBE}"/>
    <cellStyle name="Total 9 7 3" xfId="46857" xr:uid="{BD77DE27-F9B8-4F1B-B9E1-EFC7E07206F1}"/>
    <cellStyle name="Total 9 8" xfId="15730" xr:uid="{6B3536FF-38F8-4ABB-8079-D6D68FD8EEC1}"/>
    <cellStyle name="Total 9 8 2" xfId="46860" xr:uid="{87F29FC9-397C-4747-AA5B-F818E1ACF866}"/>
    <cellStyle name="Total 9 8 3" xfId="46859" xr:uid="{D7E4CD0A-46DE-4247-8C03-6F9D5A71558A}"/>
    <cellStyle name="Total 9 9" xfId="12502" xr:uid="{66EE8D8A-0F0C-4403-948F-A334B13FB1BB}"/>
    <cellStyle name="Total 9 9 2" xfId="46862" xr:uid="{FD069E5D-7910-4DD3-8226-1470155B7E54}"/>
    <cellStyle name="Total 9 9 3" xfId="46861" xr:uid="{99E1FDF9-AE37-4F70-BCCF-E68FA999E899}"/>
    <cellStyle name="Überschrift" xfId="7371" xr:uid="{7F67468E-92FF-4B31-8DFB-6A266A2C41FF}"/>
    <cellStyle name="Überschrift 1" xfId="7372" xr:uid="{81348D1A-5FA3-4A89-A047-B48C6B31B518}"/>
    <cellStyle name="Überschrift 1 10" xfId="46865" xr:uid="{1315CC50-EB55-483C-B1E6-017355DC74A8}"/>
    <cellStyle name="Überschrift 1 11" xfId="46866" xr:uid="{B358DB4A-FC5C-4CE1-AEA2-62CCE445F177}"/>
    <cellStyle name="Überschrift 1 12" xfId="46864" xr:uid="{20F8CD32-DAA6-48A2-A9D2-E3259D420D04}"/>
    <cellStyle name="Überschrift 1 2" xfId="14766" xr:uid="{9EEB7DD2-741B-44D3-A8CF-5283664C913B}"/>
    <cellStyle name="Überschrift 1 2 2" xfId="46868" xr:uid="{DBDBD048-24AF-4931-BD93-9BD5CAB25733}"/>
    <cellStyle name="Überschrift 1 2 2 2" xfId="46869" xr:uid="{26A8B1CC-C181-4040-840E-D0713A8716E9}"/>
    <cellStyle name="Überschrift 1 2 3" xfId="46870" xr:uid="{337467AF-D3DF-48C4-A4A9-286940196A2D}"/>
    <cellStyle name="Überschrift 1 2 3 2" xfId="46871" xr:uid="{C0BF483D-F695-449B-9FEE-C501200357BD}"/>
    <cellStyle name="Überschrift 1 2 4" xfId="46872" xr:uid="{8717ADD1-5468-44D8-A714-709679792256}"/>
    <cellStyle name="Überschrift 1 2 5" xfId="46873" xr:uid="{D13E8DFC-3516-4169-AD26-4F78AEC05481}"/>
    <cellStyle name="Überschrift 1 2 6" xfId="46867" xr:uid="{A48EBA74-16F5-4D86-98A6-DE2B24A75166}"/>
    <cellStyle name="Überschrift 1 3" xfId="14767" xr:uid="{D8ED4314-2348-448E-92EC-39EE7C558BBD}"/>
    <cellStyle name="Überschrift 1 3 2" xfId="46875" xr:uid="{652E25DD-7895-41EB-AE2B-C46388B8F896}"/>
    <cellStyle name="Überschrift 1 3 2 2" xfId="46876" xr:uid="{6BA95D46-28F2-42E2-BD29-224B5949BC3B}"/>
    <cellStyle name="Überschrift 1 3 3" xfId="46877" xr:uid="{5AEA4592-8213-4135-BBB7-F4AAF350A7CE}"/>
    <cellStyle name="Überschrift 1 3 3 2" xfId="46878" xr:uid="{504B8794-3D4D-4B3B-9422-729D4F82284F}"/>
    <cellStyle name="Überschrift 1 3 4" xfId="46879" xr:uid="{A93270D4-2F66-41BB-A8A3-3851D2147690}"/>
    <cellStyle name="Überschrift 1 3 5" xfId="46874" xr:uid="{1ADBC41C-4A6B-471D-BAAE-7AEEAF911A9C}"/>
    <cellStyle name="Überschrift 1 4" xfId="14768" xr:uid="{865BC983-6842-46C9-AEAE-665A79572C98}"/>
    <cellStyle name="Überschrift 1 4 2" xfId="46881" xr:uid="{854E5F32-0476-4FE5-A503-04A769479CE4}"/>
    <cellStyle name="Überschrift 1 4 2 2" xfId="46882" xr:uid="{3B2F8318-66F6-415A-95E4-82E448B8916A}"/>
    <cellStyle name="Überschrift 1 4 3" xfId="46883" xr:uid="{FA285FD7-F63C-4B48-83D8-A946EAC0732A}"/>
    <cellStyle name="Überschrift 1 4 3 2" xfId="46884" xr:uid="{D107B202-63AE-40A8-9B7F-C0EE93290EDD}"/>
    <cellStyle name="Überschrift 1 4 4" xfId="46885" xr:uid="{CE8643C3-2114-4078-9457-7EC181B0C5C9}"/>
    <cellStyle name="Überschrift 1 4 5" xfId="46880" xr:uid="{C082087F-95A0-40DC-AD85-9980AA76D48F}"/>
    <cellStyle name="Überschrift 1 5" xfId="14769" xr:uid="{0DDAA90F-6A46-40A2-AED1-24DB0BD5DF3E}"/>
    <cellStyle name="Überschrift 1 5 2" xfId="46887" xr:uid="{9B140645-0782-4903-BBEB-A18466EB6362}"/>
    <cellStyle name="Überschrift 1 5 2 2" xfId="46888" xr:uid="{607CE6EC-F8A4-4C8F-88D7-9FBD0F8D2AAB}"/>
    <cellStyle name="Überschrift 1 5 3" xfId="46889" xr:uid="{C945697A-D369-4C2E-976E-73BB0CA47F4E}"/>
    <cellStyle name="Überschrift 1 5 3 2" xfId="46890" xr:uid="{1EBF27BD-AB68-45ED-88B5-4B88043B776B}"/>
    <cellStyle name="Überschrift 1 5 4" xfId="46891" xr:uid="{214BA730-47C8-44B4-82ED-A789ACD0C0A6}"/>
    <cellStyle name="Überschrift 1 5 4 2" xfId="46892" xr:uid="{31F266CD-2544-4B8E-946A-ED5ED73EAE8D}"/>
    <cellStyle name="Überschrift 1 5 5" xfId="46893" xr:uid="{CA34B2F5-021E-4479-A407-34FE4AAC409D}"/>
    <cellStyle name="Überschrift 1 5 6" xfId="46886" xr:uid="{C8B3D3EE-C94D-4F28-A2D7-3312E6362EC1}"/>
    <cellStyle name="Überschrift 1 6" xfId="14770" xr:uid="{FBACAE91-9CB1-4C72-A1DB-B561F3F7F36A}"/>
    <cellStyle name="Überschrift 1 6 2" xfId="46895" xr:uid="{3F45FA26-2DD3-4869-AC82-BD5C1D3FCB79}"/>
    <cellStyle name="Überschrift 1 6 2 2" xfId="46896" xr:uid="{1EBFB363-8398-4066-8AA2-B664C92FB1F9}"/>
    <cellStyle name="Überschrift 1 6 3" xfId="46897" xr:uid="{DA247F8E-9A3C-4C3B-BF15-10C5658190B3}"/>
    <cellStyle name="Überschrift 1 6 3 2" xfId="46898" xr:uid="{26DB4114-7BF6-42DC-8F03-E73073986D7B}"/>
    <cellStyle name="Überschrift 1 6 4" xfId="46899" xr:uid="{DA069B93-5EC0-46E6-B0F3-45010570A162}"/>
    <cellStyle name="Überschrift 1 6 5" xfId="46894" xr:uid="{680DDD21-8A7D-4393-8FE5-A7762EE1D7D9}"/>
    <cellStyle name="Überschrift 1 7" xfId="16312" xr:uid="{1BE2EBEF-0D35-4FB6-9181-DAE778AF9111}"/>
    <cellStyle name="Überschrift 1 7 2" xfId="46901" xr:uid="{1451F49E-E15A-43C0-A8B5-5733E3A642E0}"/>
    <cellStyle name="Überschrift 1 7 3" xfId="46900" xr:uid="{001AA4A7-BC05-4537-8AEC-807944CAF38E}"/>
    <cellStyle name="Überschrift 1 8" xfId="15817" xr:uid="{59E4FC7F-F2BE-4763-A3DA-719511DB007F}"/>
    <cellStyle name="Überschrift 1 8 2" xfId="46903" xr:uid="{03930243-4E4E-4BDB-AE20-99649C5307C1}"/>
    <cellStyle name="Überschrift 1 8 3" xfId="46902" xr:uid="{D792DDA8-1929-4467-AFCE-254E0687FB18}"/>
    <cellStyle name="Überschrift 1 9" xfId="12504" xr:uid="{946EA652-E8C6-4441-B0BB-666556465D10}"/>
    <cellStyle name="Überschrift 1 9 2" xfId="46905" xr:uid="{3C783F5C-D219-48B2-B28D-7EF4C4B927E3}"/>
    <cellStyle name="Überschrift 1 9 3" xfId="46904" xr:uid="{3556FA2C-3F51-4D94-9D76-EED49DC4A101}"/>
    <cellStyle name="Überschrift 10" xfId="16311" xr:uid="{C5045122-053A-49E2-97DE-F394D43F6E3A}"/>
    <cellStyle name="Überschrift 10 2" xfId="46907" xr:uid="{D6A58E0B-C650-4B2A-82CD-CC2629B4433E}"/>
    <cellStyle name="Überschrift 10 3" xfId="46906" xr:uid="{0B124090-9B3B-448D-A216-FA7D1B774A42}"/>
    <cellStyle name="Überschrift 11" xfId="17272" xr:uid="{A4C9B34E-7479-4652-88A9-79DBE4D2B0FF}"/>
    <cellStyle name="Überschrift 11 2" xfId="46909" xr:uid="{90CBE3F4-75D6-4430-88FD-6E8155D09911}"/>
    <cellStyle name="Überschrift 11 3" xfId="46908" xr:uid="{B4B7AE41-931D-455B-86EB-044223128918}"/>
    <cellStyle name="Überschrift 12" xfId="12503" xr:uid="{75630E0A-DCD5-46BA-A551-E5553D2A88C1}"/>
    <cellStyle name="Überschrift 12 2" xfId="46911" xr:uid="{3AA72F0A-90F2-4FCA-AC6B-7778655F30E6}"/>
    <cellStyle name="Überschrift 12 3" xfId="46910" xr:uid="{9D9C5CA3-EF1E-44C7-B0D2-31A1FA5D2F63}"/>
    <cellStyle name="Überschrift 13" xfId="46912" xr:uid="{44392A7F-BC43-4D47-A312-E0953F43921E}"/>
    <cellStyle name="Überschrift 14" xfId="46913" xr:uid="{1B41DA1B-CC8B-4B27-A679-14B576157203}"/>
    <cellStyle name="Überschrift 15" xfId="46863" xr:uid="{5508E762-4186-4A07-9954-9F683A7602C2}"/>
    <cellStyle name="Überschrift 2" xfId="7373" xr:uid="{6F6D7714-87B0-48B8-9A9B-B872AB6A9AFD}"/>
    <cellStyle name="Überschrift 2 10" xfId="46915" xr:uid="{DA137E2E-A2CA-4E34-916E-AB2F3042BE30}"/>
    <cellStyle name="Überschrift 2 11" xfId="46916" xr:uid="{730C4E3E-C862-46A8-98D2-34524C000F57}"/>
    <cellStyle name="Überschrift 2 12" xfId="46914" xr:uid="{206E6F52-018E-4B3E-9211-EA3EA7F21782}"/>
    <cellStyle name="Überschrift 2 2" xfId="14771" xr:uid="{5E94B7DD-FD91-455E-840E-96C8DD3975F2}"/>
    <cellStyle name="Überschrift 2 2 2" xfId="46918" xr:uid="{2600663B-93D6-4740-8608-80FCD3A3A411}"/>
    <cellStyle name="Überschrift 2 2 2 2" xfId="46919" xr:uid="{AA153410-E8A2-49BC-A5D9-818AD77C19ED}"/>
    <cellStyle name="Überschrift 2 2 3" xfId="46920" xr:uid="{61D676B5-AD0E-4D4D-BBA2-C996D7300B04}"/>
    <cellStyle name="Überschrift 2 2 3 2" xfId="46921" xr:uid="{7F94D7EF-BFCE-4B5C-BF45-E7C6A333C6CE}"/>
    <cellStyle name="Überschrift 2 2 4" xfId="46922" xr:uid="{1CE3F2BE-9C98-46C9-B970-1E31F40711D4}"/>
    <cellStyle name="Überschrift 2 2 5" xfId="46923" xr:uid="{CA1854B8-03CD-457C-99C7-AFD3E9351B89}"/>
    <cellStyle name="Überschrift 2 2 6" xfId="46917" xr:uid="{E2582603-A4BF-48DE-872D-9D2FF2705A7C}"/>
    <cellStyle name="Überschrift 2 3" xfId="14772" xr:uid="{2CD2925D-546C-4F0C-8A45-C11621BC384B}"/>
    <cellStyle name="Überschrift 2 3 2" xfId="46925" xr:uid="{27D9AC47-4AE2-4AB6-83DC-A3B8095C5535}"/>
    <cellStyle name="Überschrift 2 3 2 2" xfId="46926" xr:uid="{807D20F0-5812-4D89-A7A1-15E953176223}"/>
    <cellStyle name="Überschrift 2 3 3" xfId="46927" xr:uid="{1F758953-3A05-4AA5-8D8F-474AFA95978C}"/>
    <cellStyle name="Überschrift 2 3 3 2" xfId="46928" xr:uid="{1B099AA2-A9D7-443B-AE1F-43E098006D94}"/>
    <cellStyle name="Überschrift 2 3 4" xfId="46929" xr:uid="{2552895C-3C55-41E9-97E6-C0C0BA260381}"/>
    <cellStyle name="Überschrift 2 3 5" xfId="46924" xr:uid="{4901A717-420C-41CE-B47F-21ADF423657D}"/>
    <cellStyle name="Überschrift 2 4" xfId="14773" xr:uid="{8A8A483E-53BB-4237-BF20-AB793AC23EC4}"/>
    <cellStyle name="Überschrift 2 4 2" xfId="46931" xr:uid="{E067D230-FC8B-4D9C-8B92-2DF3F11C0DE3}"/>
    <cellStyle name="Überschrift 2 4 2 2" xfId="46932" xr:uid="{2F49D64D-4EC3-4970-AF78-071D9B5B9C22}"/>
    <cellStyle name="Überschrift 2 4 3" xfId="46933" xr:uid="{5D20B0CE-5B81-4654-B0E4-ADC91DF8F25F}"/>
    <cellStyle name="Überschrift 2 4 3 2" xfId="46934" xr:uid="{29C4345D-CA09-425D-A4D8-F74303B4EC82}"/>
    <cellStyle name="Überschrift 2 4 4" xfId="46935" xr:uid="{84CA2231-1BA9-43FD-A7FE-98D7C1D684CC}"/>
    <cellStyle name="Überschrift 2 4 5" xfId="46930" xr:uid="{2FF85D46-7BE1-4C4E-8E59-F302E2E1A753}"/>
    <cellStyle name="Überschrift 2 5" xfId="14774" xr:uid="{2F584C3D-89EB-4DFF-809E-6CE1A274FFD8}"/>
    <cellStyle name="Überschrift 2 5 2" xfId="46937" xr:uid="{B9CF5398-50D5-4FA4-9E53-F58320C1B2B9}"/>
    <cellStyle name="Überschrift 2 5 2 2" xfId="46938" xr:uid="{331A81CD-1CBA-4395-845A-BCDD07C26E00}"/>
    <cellStyle name="Überschrift 2 5 3" xfId="46939" xr:uid="{88A6CF23-984B-4D9A-A434-E2DBF4076E0F}"/>
    <cellStyle name="Überschrift 2 5 3 2" xfId="46940" xr:uid="{836E6B7D-1E5A-46AE-ACF9-87B45598E8A0}"/>
    <cellStyle name="Überschrift 2 5 4" xfId="46941" xr:uid="{DCE541E8-85CC-4129-98FF-7EA570131147}"/>
    <cellStyle name="Überschrift 2 5 4 2" xfId="46942" xr:uid="{6CA0E298-38B6-44EB-9BAB-A946DC143E81}"/>
    <cellStyle name="Überschrift 2 5 5" xfId="46943" xr:uid="{D4E09926-7ADC-419E-8D42-5D3489E4E132}"/>
    <cellStyle name="Überschrift 2 5 6" xfId="46936" xr:uid="{AAF7FB11-088A-42C7-BE06-E669A56E49F7}"/>
    <cellStyle name="Überschrift 2 6" xfId="14775" xr:uid="{32F928DA-1479-4ECD-AEC9-4054834B2FBC}"/>
    <cellStyle name="Überschrift 2 6 2" xfId="46945" xr:uid="{2C4FAD58-7633-41FE-9D82-219A1F1983B0}"/>
    <cellStyle name="Überschrift 2 6 2 2" xfId="46946" xr:uid="{EB02522F-6CF4-4A69-82AF-AB139129F7F0}"/>
    <cellStyle name="Überschrift 2 6 3" xfId="46947" xr:uid="{B34F4E9D-AC75-49F8-AB1B-2965EA64D42D}"/>
    <cellStyle name="Überschrift 2 6 3 2" xfId="46948" xr:uid="{DB6BEFC2-F195-46CD-950B-D11EF0C13C6D}"/>
    <cellStyle name="Überschrift 2 6 4" xfId="46949" xr:uid="{6EAE3989-259A-4B16-9827-FAE00EB1CC29}"/>
    <cellStyle name="Überschrift 2 6 5" xfId="46944" xr:uid="{61AF33FE-615B-44CF-B76A-44B0E2F50062}"/>
    <cellStyle name="Überschrift 2 7" xfId="16313" xr:uid="{23E990CB-CCC2-4C80-96D0-353366514120}"/>
    <cellStyle name="Überschrift 2 7 2" xfId="46951" xr:uid="{A671A9B8-D2AF-462C-9751-A14D0CA9E7B4}"/>
    <cellStyle name="Überschrift 2 7 3" xfId="46950" xr:uid="{8FA0950F-5808-45C2-A622-E458637500DF}"/>
    <cellStyle name="Überschrift 2 8" xfId="15720" xr:uid="{C2CF9903-644F-4A62-A52A-0C645DA970D1}"/>
    <cellStyle name="Überschrift 2 8 2" xfId="46953" xr:uid="{6D7DDA7B-7639-4C15-A893-6857E56A3BB2}"/>
    <cellStyle name="Überschrift 2 8 3" xfId="46952" xr:uid="{7E3E9AB5-07D4-449D-8328-6B46350ECF45}"/>
    <cellStyle name="Überschrift 2 9" xfId="12505" xr:uid="{98046D8A-154F-46FF-874C-D0C6C91EFB64}"/>
    <cellStyle name="Überschrift 2 9 2" xfId="46955" xr:uid="{9D05433B-E4E4-4D1F-8D77-DFE924403D95}"/>
    <cellStyle name="Überschrift 2 9 3" xfId="46954" xr:uid="{DB9BF70D-6E44-4C22-AB5A-1A1CB0611364}"/>
    <cellStyle name="Überschrift 3" xfId="7374" xr:uid="{215039E5-68CC-41CD-A33D-1D0FE9EC2876}"/>
    <cellStyle name="Überschrift 3 10" xfId="46957" xr:uid="{40C1BD48-758C-4EAB-93C8-0707D5CA72A9}"/>
    <cellStyle name="Überschrift 3 11" xfId="46958" xr:uid="{346BF3CE-037A-4AB7-B14F-12F842931AD8}"/>
    <cellStyle name="Überschrift 3 12" xfId="46956" xr:uid="{57FE3D0E-B132-49A6-B7B8-AF6FF9307E03}"/>
    <cellStyle name="Überschrift 3 2" xfId="14776" xr:uid="{6B4BC9B0-EABB-4C7A-82EC-BAD820D99565}"/>
    <cellStyle name="Überschrift 3 2 2" xfId="46960" xr:uid="{81502509-44F2-4745-9FE3-66B9871CB70F}"/>
    <cellStyle name="Überschrift 3 2 2 2" xfId="46961" xr:uid="{3EEA99FB-ED5C-41C6-94EE-941ED6A361C4}"/>
    <cellStyle name="Überschrift 3 2 3" xfId="46962" xr:uid="{494A99B2-53C4-4EA1-B64E-9D9579B34204}"/>
    <cellStyle name="Überschrift 3 2 3 2" xfId="46963" xr:uid="{74A1D1C1-70C4-42BF-A5AB-41C56B039DF4}"/>
    <cellStyle name="Überschrift 3 2 4" xfId="46964" xr:uid="{BBB0D721-E532-41BF-A504-0BE9902D9649}"/>
    <cellStyle name="Überschrift 3 2 5" xfId="46965" xr:uid="{8C50E8CC-1475-45A3-A641-574707AFE380}"/>
    <cellStyle name="Überschrift 3 2 6" xfId="46959" xr:uid="{FEBD3C68-3ABA-41F5-8A94-9D3297D4852B}"/>
    <cellStyle name="Überschrift 3 3" xfId="14777" xr:uid="{EB8E22F6-CEE2-4DE2-853F-86C1D862ACBE}"/>
    <cellStyle name="Überschrift 3 3 2" xfId="46967" xr:uid="{C4FC6848-AF82-4A95-8E8C-900A4B348C53}"/>
    <cellStyle name="Überschrift 3 3 2 2" xfId="46968" xr:uid="{0F3F1797-9C1B-4F30-A7E0-C3B578D0336C}"/>
    <cellStyle name="Überschrift 3 3 3" xfId="46969" xr:uid="{F778CFCA-3040-448D-87EF-8AB6A83B661D}"/>
    <cellStyle name="Überschrift 3 3 3 2" xfId="46970" xr:uid="{5460B94C-7A60-45BC-B770-404CAC31CBA9}"/>
    <cellStyle name="Überschrift 3 3 4" xfId="46971" xr:uid="{AC6A987E-81EF-4317-AD29-8F81B763AB3B}"/>
    <cellStyle name="Überschrift 3 3 5" xfId="46966" xr:uid="{235C8746-6756-4BBB-969A-1971D92BC61A}"/>
    <cellStyle name="Überschrift 3 4" xfId="14778" xr:uid="{8E25DD7C-CEE2-4BB7-91FB-DC0C9AC934D9}"/>
    <cellStyle name="Überschrift 3 4 2" xfId="46973" xr:uid="{1376150F-8AB7-4BFB-9C24-447644EEE3DF}"/>
    <cellStyle name="Überschrift 3 4 2 2" xfId="46974" xr:uid="{A47B2EFD-B879-49C2-9085-4BE117884381}"/>
    <cellStyle name="Überschrift 3 4 3" xfId="46975" xr:uid="{7E03B69E-686D-4594-A7F0-2C099A235FB1}"/>
    <cellStyle name="Überschrift 3 4 3 2" xfId="46976" xr:uid="{B763DC14-A731-47AC-8D4A-858A28587655}"/>
    <cellStyle name="Überschrift 3 4 4" xfId="46977" xr:uid="{A8001C99-AD8E-4B59-820D-AAF69BAFF502}"/>
    <cellStyle name="Überschrift 3 4 5" xfId="46972" xr:uid="{4AA4E2B3-70EB-4CCF-B7E6-A976159CC60E}"/>
    <cellStyle name="Überschrift 3 5" xfId="14779" xr:uid="{EF06DF9D-BC55-47E3-8E9F-81709F193423}"/>
    <cellStyle name="Überschrift 3 5 2" xfId="46979" xr:uid="{BEEF0571-E620-45C3-9FF2-F40A1371D224}"/>
    <cellStyle name="Überschrift 3 5 2 2" xfId="46980" xr:uid="{65267D77-0F23-41D7-B271-424BF2C1E3B4}"/>
    <cellStyle name="Überschrift 3 5 3" xfId="46981" xr:uid="{564E0C86-1A1B-4C43-AE9E-FD76AF265E40}"/>
    <cellStyle name="Überschrift 3 5 3 2" xfId="46982" xr:uid="{DEFDD5B8-C3B8-40A4-91D2-F98DCC00B803}"/>
    <cellStyle name="Überschrift 3 5 4" xfId="46983" xr:uid="{2E3BCCBC-45A1-42DA-89F4-8BF702E3DEAD}"/>
    <cellStyle name="Überschrift 3 5 4 2" xfId="46984" xr:uid="{CB198C96-1A1F-449A-A1DB-96D6BA12D975}"/>
    <cellStyle name="Überschrift 3 5 5" xfId="46985" xr:uid="{EDE09F0B-7ADC-4BB3-9310-38C43907BF89}"/>
    <cellStyle name="Überschrift 3 5 6" xfId="46978" xr:uid="{B9C90845-92B7-4F3A-B81E-BC3769473D75}"/>
    <cellStyle name="Überschrift 3 6" xfId="14780" xr:uid="{CCC0C922-4638-404B-82FC-29BB56292ACA}"/>
    <cellStyle name="Überschrift 3 6 2" xfId="46987" xr:uid="{7338E099-64F5-4144-8583-3FC47C03FF7B}"/>
    <cellStyle name="Überschrift 3 6 2 2" xfId="46988" xr:uid="{618DC837-C223-4D4B-9779-4D3E3C96ED66}"/>
    <cellStyle name="Überschrift 3 6 3" xfId="46989" xr:uid="{E3295250-46CB-4FED-8F31-266C57D61E31}"/>
    <cellStyle name="Überschrift 3 6 3 2" xfId="46990" xr:uid="{5122A614-D37C-4DC7-959B-E79776F21695}"/>
    <cellStyle name="Überschrift 3 6 4" xfId="46991" xr:uid="{D8E3F784-55EB-45C8-8F6B-85286996B61A}"/>
    <cellStyle name="Überschrift 3 6 5" xfId="46986" xr:uid="{E7A74C90-45BC-4D4D-A54C-87FC968CF342}"/>
    <cellStyle name="Überschrift 3 7" xfId="16314" xr:uid="{F23A03D2-8EAE-4829-80D1-0C5072C40B8E}"/>
    <cellStyle name="Überschrift 3 7 2" xfId="46993" xr:uid="{7A1E3429-2510-48FF-9841-2C27BF14BB92}"/>
    <cellStyle name="Überschrift 3 7 3" xfId="46992" xr:uid="{597FE979-3BB4-46A5-A13F-F9EFDD2083EF}"/>
    <cellStyle name="Überschrift 3 8" xfId="19437" xr:uid="{B6ADE2BB-ED74-4E89-AB2B-358990081999}"/>
    <cellStyle name="Überschrift 3 8 2" xfId="46995" xr:uid="{07563D6E-C60E-45EE-BCE6-067E76D3AD65}"/>
    <cellStyle name="Überschrift 3 8 3" xfId="46994" xr:uid="{E37587EC-7D84-410B-9E65-9F49833169BC}"/>
    <cellStyle name="Überschrift 3 9" xfId="12506" xr:uid="{13B1ADD9-C12B-4883-8485-85C94730958E}"/>
    <cellStyle name="Überschrift 3 9 2" xfId="46997" xr:uid="{67994483-16CD-4060-9B0F-BC89867522E8}"/>
    <cellStyle name="Überschrift 3 9 3" xfId="46996" xr:uid="{D769D666-E3C4-48D1-ADF8-390BEC5BF873}"/>
    <cellStyle name="Überschrift 4" xfId="7375" xr:uid="{3BE1CB3C-08F4-4348-87C5-E1DE5BA8C63C}"/>
    <cellStyle name="Überschrift 4 10" xfId="46999" xr:uid="{D063DA31-51A8-462E-ACE4-C58CD9951890}"/>
    <cellStyle name="Überschrift 4 11" xfId="47000" xr:uid="{CA61FB4B-A5C2-443F-8793-2FC17C1CDB65}"/>
    <cellStyle name="Überschrift 4 12" xfId="46998" xr:uid="{E9422B51-DF87-455E-8606-4288F1DF46A3}"/>
    <cellStyle name="Überschrift 4 2" xfId="14781" xr:uid="{7D3213B8-E9D8-4D50-8B39-4ACD9C362058}"/>
    <cellStyle name="Überschrift 4 2 2" xfId="47002" xr:uid="{9A8F0A8F-09FA-41C0-A848-E3E8690B04EB}"/>
    <cellStyle name="Überschrift 4 2 2 2" xfId="47003" xr:uid="{77306F0D-78E2-41FB-A75E-BF85434C6B12}"/>
    <cellStyle name="Überschrift 4 2 3" xfId="47004" xr:uid="{9D739317-EEFD-44D9-8A34-1E53A16150B3}"/>
    <cellStyle name="Überschrift 4 2 3 2" xfId="47005" xr:uid="{443E8672-3550-4FA9-B57E-DFF89AC6C059}"/>
    <cellStyle name="Überschrift 4 2 4" xfId="47006" xr:uid="{8C295A9F-FB0C-4AF6-BD90-F02DD4176F78}"/>
    <cellStyle name="Überschrift 4 2 5" xfId="47007" xr:uid="{49247C59-0A0B-4B7C-AB1A-C3A627A7EEB9}"/>
    <cellStyle name="Überschrift 4 2 6" xfId="47001" xr:uid="{CE1F5DA3-0BE1-4A16-BA0D-38674094C4B5}"/>
    <cellStyle name="Überschrift 4 3" xfId="14782" xr:uid="{690DED66-885A-4FCB-A898-66198028E83F}"/>
    <cellStyle name="Überschrift 4 3 2" xfId="47009" xr:uid="{E008CEC1-7772-44DA-B3B9-4485BB7D0FED}"/>
    <cellStyle name="Überschrift 4 3 2 2" xfId="47010" xr:uid="{B08B4FC8-4CE4-4034-B2D7-0860DA9EE354}"/>
    <cellStyle name="Überschrift 4 3 3" xfId="47011" xr:uid="{352FF4DA-81C7-4CC3-8458-C27734EF6CC2}"/>
    <cellStyle name="Überschrift 4 3 3 2" xfId="47012" xr:uid="{9B01FC69-985E-452A-82E4-8944E4791B5E}"/>
    <cellStyle name="Überschrift 4 3 4" xfId="47013" xr:uid="{23027581-0CD2-449C-B71C-B5FB2473C6E2}"/>
    <cellStyle name="Überschrift 4 3 5" xfId="47008" xr:uid="{17FAAAB8-9584-49C1-9260-D24CE3F02230}"/>
    <cellStyle name="Überschrift 4 4" xfId="14783" xr:uid="{AA28243E-73A9-4220-8D71-69941121491B}"/>
    <cellStyle name="Überschrift 4 4 2" xfId="47015" xr:uid="{67E983C0-FD7D-4B58-8830-61BB47E59B11}"/>
    <cellStyle name="Überschrift 4 4 2 2" xfId="47016" xr:uid="{CAA56ACE-D90E-41E7-8F9B-F073E219C9AB}"/>
    <cellStyle name="Überschrift 4 4 3" xfId="47017" xr:uid="{1E2B3550-5DBD-4D25-B143-9BA28626B6E4}"/>
    <cellStyle name="Überschrift 4 4 3 2" xfId="47018" xr:uid="{D2892EA2-C628-441C-A3CF-0548F7753FE8}"/>
    <cellStyle name="Überschrift 4 4 4" xfId="47019" xr:uid="{7CC886D9-6C2D-4312-B7FD-533CEB87B352}"/>
    <cellStyle name="Überschrift 4 4 5" xfId="47014" xr:uid="{0B516714-9425-4596-B042-3620762571CC}"/>
    <cellStyle name="Überschrift 4 5" xfId="14784" xr:uid="{BBBB71FE-FD3E-4484-B37B-6D1BCD062260}"/>
    <cellStyle name="Überschrift 4 5 2" xfId="47021" xr:uid="{11F59C6B-C8C6-46E9-873F-062992443D6B}"/>
    <cellStyle name="Überschrift 4 5 2 2" xfId="47022" xr:uid="{F57FE2BB-CA56-4D17-9D43-441F33A1AEA7}"/>
    <cellStyle name="Überschrift 4 5 3" xfId="47023" xr:uid="{1582045C-D80A-4488-B3FF-5483DC34D233}"/>
    <cellStyle name="Überschrift 4 5 3 2" xfId="47024" xr:uid="{53D23F0A-108B-4C4D-8D2D-BA5B8B611566}"/>
    <cellStyle name="Überschrift 4 5 4" xfId="47025" xr:uid="{326D0ECB-6D82-4DD2-897D-35F1F12F7433}"/>
    <cellStyle name="Überschrift 4 5 4 2" xfId="47026" xr:uid="{5B991938-9012-4B6A-8702-E116E128107B}"/>
    <cellStyle name="Überschrift 4 5 5" xfId="47027" xr:uid="{C681BB0A-DB08-4DC8-8AC0-849BD401B136}"/>
    <cellStyle name="Überschrift 4 5 6" xfId="47020" xr:uid="{CABF75ED-6DBC-4758-9152-8697476507E6}"/>
    <cellStyle name="Überschrift 4 6" xfId="14785" xr:uid="{D6D08094-CDB1-4739-A0E4-BEFBA7B032FD}"/>
    <cellStyle name="Überschrift 4 6 2" xfId="47029" xr:uid="{8F0F37CF-854D-42B0-A17E-793970B1400E}"/>
    <cellStyle name="Überschrift 4 6 2 2" xfId="47030" xr:uid="{D0B2D1BE-C237-4FA9-89F8-509D3306941D}"/>
    <cellStyle name="Überschrift 4 6 3" xfId="47031" xr:uid="{D99094B2-98D7-4002-A5CA-4BDAC773C07B}"/>
    <cellStyle name="Überschrift 4 6 3 2" xfId="47032" xr:uid="{415E35E7-7830-4CB3-9710-210C55C72707}"/>
    <cellStyle name="Überschrift 4 6 4" xfId="47033" xr:uid="{E75090B2-272B-4450-B72F-098AF826C929}"/>
    <cellStyle name="Überschrift 4 6 5" xfId="47028" xr:uid="{244692BF-2000-4413-BEFA-8044A44A0328}"/>
    <cellStyle name="Überschrift 4 7" xfId="16315" xr:uid="{336C9842-F5F3-402F-9CF3-F212890CB3F9}"/>
    <cellStyle name="Überschrift 4 7 2" xfId="47035" xr:uid="{9A89681E-29FE-4666-8114-4DEBBA5A2094}"/>
    <cellStyle name="Überschrift 4 7 3" xfId="47034" xr:uid="{FC270437-AF34-4863-8C28-ADAEA526C0B7}"/>
    <cellStyle name="Überschrift 4 8" xfId="19402" xr:uid="{4D4868D8-A0E6-48AD-86D8-07B9F0FC5978}"/>
    <cellStyle name="Überschrift 4 8 2" xfId="47037" xr:uid="{225B55E3-C7F4-4ABD-A653-B6F36B9A7FF4}"/>
    <cellStyle name="Überschrift 4 8 3" xfId="47036" xr:uid="{B2D7E5E8-9915-447E-87CE-A5A32845EBDA}"/>
    <cellStyle name="Überschrift 4 9" xfId="12507" xr:uid="{55DCC41F-E58C-4BB6-A12F-6E5536CF0565}"/>
    <cellStyle name="Überschrift 4 9 2" xfId="47039" xr:uid="{D527B8D5-8DB8-4CE8-A46E-8FFFC0B47050}"/>
    <cellStyle name="Überschrift 4 9 3" xfId="47038" xr:uid="{FD3ED7CB-579D-4FCC-A1CB-38A960067AD9}"/>
    <cellStyle name="Überschrift 5" xfId="14786" xr:uid="{1FD2E4A4-2596-48FF-8B6F-4AE5CDCD9EE9}"/>
    <cellStyle name="Überschrift 5 2" xfId="47041" xr:uid="{B7F4D514-FD54-448E-97F5-DE5F83971026}"/>
    <cellStyle name="Überschrift 5 2 2" xfId="47042" xr:uid="{BEA75E33-3868-4979-9292-3FCFC84C0EB9}"/>
    <cellStyle name="Überschrift 5 3" xfId="47043" xr:uid="{A0B14B8A-77EC-4DD2-8201-3F02F366AE01}"/>
    <cellStyle name="Überschrift 5 3 2" xfId="47044" xr:uid="{8951340B-D973-4921-8006-C4D1B0C84965}"/>
    <cellStyle name="Überschrift 5 4" xfId="47045" xr:uid="{9E3A9C13-5293-4D7E-93CA-3AB318A21CE4}"/>
    <cellStyle name="Überschrift 5 5" xfId="47046" xr:uid="{A12688C7-4BC8-48E1-9608-BB83F5EF0FB4}"/>
    <cellStyle name="Überschrift 5 6" xfId="47040" xr:uid="{E1E954AA-70A3-4308-B853-FEFA3BC5F238}"/>
    <cellStyle name="Überschrift 6" xfId="14787" xr:uid="{80FCCFB1-837C-488A-AAD2-1560D6330C8C}"/>
    <cellStyle name="Überschrift 6 2" xfId="47048" xr:uid="{250C850F-D86D-49BD-87B7-B5DA2B8E71B6}"/>
    <cellStyle name="Überschrift 6 2 2" xfId="47049" xr:uid="{C9645457-E1D6-4353-9BEA-6D9117AEA14F}"/>
    <cellStyle name="Überschrift 6 3" xfId="47050" xr:uid="{BAAFEF30-4CED-4CB0-AFE1-8917F6354970}"/>
    <cellStyle name="Überschrift 6 3 2" xfId="47051" xr:uid="{96C96C94-99E6-4A81-9338-F0D265A4C36F}"/>
    <cellStyle name="Überschrift 6 4" xfId="47052" xr:uid="{669358C1-6E54-455E-8FE9-381A2ABD3C0D}"/>
    <cellStyle name="Überschrift 6 5" xfId="47047" xr:uid="{B9A953DC-DF2F-4D5A-9F1A-C7ED08B3A92F}"/>
    <cellStyle name="Überschrift 7" xfId="14788" xr:uid="{6AC8D176-D27C-462B-95C0-BDA5FDDC80E2}"/>
    <cellStyle name="Überschrift 7 2" xfId="47054" xr:uid="{AF18F37B-AB3C-4DFB-BEEE-399D8A1715A6}"/>
    <cellStyle name="Überschrift 7 2 2" xfId="47055" xr:uid="{E850861E-D275-4B6B-A492-F1FEE4E49DC6}"/>
    <cellStyle name="Überschrift 7 3" xfId="47056" xr:uid="{15CBE58B-A89D-4785-9205-A15B35640F50}"/>
    <cellStyle name="Überschrift 7 3 2" xfId="47057" xr:uid="{43554B87-E87B-4A46-8D46-0BEF74627BF3}"/>
    <cellStyle name="Überschrift 7 4" xfId="47058" xr:uid="{4DF13B2E-812B-4CD9-B1E2-B9FDE6C8A362}"/>
    <cellStyle name="Überschrift 7 5" xfId="47053" xr:uid="{8096D68B-04BE-4BB2-B3B0-BAAB89CCD7AB}"/>
    <cellStyle name="Überschrift 8" xfId="14789" xr:uid="{97D54568-B162-4962-B08F-710D0A38F46A}"/>
    <cellStyle name="Überschrift 8 2" xfId="47060" xr:uid="{F6C50D68-A14B-4B47-BC2D-D79CFBBDEA4C}"/>
    <cellStyle name="Überschrift 8 2 2" xfId="47061" xr:uid="{88FC1C9B-C571-4B99-800E-AAE0BF7401E7}"/>
    <cellStyle name="Überschrift 8 3" xfId="47062" xr:uid="{C40E70A1-A9BB-4DD2-BA34-824116C70A0C}"/>
    <cellStyle name="Überschrift 8 3 2" xfId="47063" xr:uid="{968E7921-EDC1-4A45-B773-E8F068CDECF5}"/>
    <cellStyle name="Überschrift 8 4" xfId="47064" xr:uid="{C15EE6F9-3563-4AD8-99DA-689178410528}"/>
    <cellStyle name="Überschrift 8 4 2" xfId="47065" xr:uid="{BACA26AD-D169-4555-BAE8-77CF9A3F609B}"/>
    <cellStyle name="Überschrift 8 5" xfId="47066" xr:uid="{96E81B31-82D0-478C-8DBB-4E335247B69A}"/>
    <cellStyle name="Überschrift 8 6" xfId="47059" xr:uid="{0CBB5B4B-CD8E-4417-AE04-9FA0B3D24CF2}"/>
    <cellStyle name="Überschrift 9" xfId="14790" xr:uid="{53B537C8-F94C-467D-96B4-BD99D8980496}"/>
    <cellStyle name="Überschrift 9 2" xfId="47068" xr:uid="{7B491791-6FC8-42FC-A72F-F3300C55FF77}"/>
    <cellStyle name="Überschrift 9 2 2" xfId="47069" xr:uid="{033B7E0D-2A19-4C18-8CFA-743AE16DC97F}"/>
    <cellStyle name="Überschrift 9 3" xfId="47070" xr:uid="{357D42FB-29FE-4B96-A42B-8F35022BCD98}"/>
    <cellStyle name="Überschrift 9 3 2" xfId="47071" xr:uid="{CD19609C-7D30-44D6-ACD1-91A141BD454B}"/>
    <cellStyle name="Überschrift 9 4" xfId="47072" xr:uid="{32668B1E-BF82-4DFF-86E8-64D35D5D2506}"/>
    <cellStyle name="Überschrift 9 5" xfId="47067" xr:uid="{6A4574AF-7AA9-48C4-A437-2D0D7DF33CFC}"/>
    <cellStyle name="Valuutta_Layo9704" xfId="226" xr:uid="{1E3EB6F6-728A-4C5C-B1D2-37C786F6DC59}"/>
    <cellStyle name="Verknüpfte Zelle" xfId="7376" xr:uid="{DE774A9C-7287-4715-9569-ABB291C23B07}"/>
    <cellStyle name="Verknüpfte Zelle 10" xfId="47074" xr:uid="{4F443CA3-1380-4FD0-8D00-F65DAECAEC6F}"/>
    <cellStyle name="Verknüpfte Zelle 11" xfId="47075" xr:uid="{E804F871-2105-4427-9F73-F2D334B3D3AE}"/>
    <cellStyle name="Verknüpfte Zelle 12" xfId="47073" xr:uid="{E8F3BFBD-86A6-4AA2-8BB9-C65D205F9971}"/>
    <cellStyle name="Verknüpfte Zelle 2" xfId="14791" xr:uid="{0C27ACF1-4782-4A5F-8F5F-367228030620}"/>
    <cellStyle name="Verknüpfte Zelle 2 2" xfId="47077" xr:uid="{BA579680-8D1B-40F4-9BEA-F5F17988B29E}"/>
    <cellStyle name="Verknüpfte Zelle 2 2 2" xfId="47078" xr:uid="{4E0DD582-CD77-42F4-8E3E-6A6F73216178}"/>
    <cellStyle name="Verknüpfte Zelle 2 3" xfId="47079" xr:uid="{108477EA-A239-404A-8757-D0278FB6068A}"/>
    <cellStyle name="Verknüpfte Zelle 2 3 2" xfId="47080" xr:uid="{408CDBB1-F8C5-487C-9670-08514217BB30}"/>
    <cellStyle name="Verknüpfte Zelle 2 4" xfId="47081" xr:uid="{AFE2AD7E-0EEC-4F88-A644-F329C9194C1D}"/>
    <cellStyle name="Verknüpfte Zelle 2 5" xfId="47082" xr:uid="{561063B9-8778-4AE1-9452-D5CDCF0E8C16}"/>
    <cellStyle name="Verknüpfte Zelle 2 6" xfId="47076" xr:uid="{B6B61E43-8150-4AD9-9A2A-76A748A29933}"/>
    <cellStyle name="Verknüpfte Zelle 3" xfId="14792" xr:uid="{88738B17-186E-4103-A34C-6978FF5CC7D9}"/>
    <cellStyle name="Verknüpfte Zelle 3 2" xfId="47084" xr:uid="{848B8AB4-DD8E-40DC-8BD2-BAC8B18D95E9}"/>
    <cellStyle name="Verknüpfte Zelle 3 2 2" xfId="47085" xr:uid="{ACD71652-C063-4644-979F-E2F8D2B2AD6F}"/>
    <cellStyle name="Verknüpfte Zelle 3 3" xfId="47086" xr:uid="{58AD08B4-F016-43AC-AF70-4510D9256988}"/>
    <cellStyle name="Verknüpfte Zelle 3 3 2" xfId="47087" xr:uid="{22B0E097-EE12-449C-A4D7-48CEDB977E40}"/>
    <cellStyle name="Verknüpfte Zelle 3 4" xfId="47088" xr:uid="{B58AB5E6-86B6-4529-A1DF-AF7525B58932}"/>
    <cellStyle name="Verknüpfte Zelle 3 5" xfId="47083" xr:uid="{D50734E8-036F-4308-ADEA-11C60208222B}"/>
    <cellStyle name="Verknüpfte Zelle 4" xfId="14793" xr:uid="{782841D4-C3D8-4E93-AD9D-2BEC1341AB32}"/>
    <cellStyle name="Verknüpfte Zelle 4 2" xfId="47090" xr:uid="{21A2ED33-0812-4676-AE39-42B4960F333D}"/>
    <cellStyle name="Verknüpfte Zelle 4 2 2" xfId="47091" xr:uid="{24998315-35D8-4F79-BDFA-1E3B8B5018EF}"/>
    <cellStyle name="Verknüpfte Zelle 4 3" xfId="47092" xr:uid="{D5CB6EF4-1424-4E20-B673-C66830C89A69}"/>
    <cellStyle name="Verknüpfte Zelle 4 3 2" xfId="47093" xr:uid="{F7CBACED-CB1C-4CF9-A11A-83708362B625}"/>
    <cellStyle name="Verknüpfte Zelle 4 4" xfId="47094" xr:uid="{E7C2EF9C-6D5C-4BC4-BBB4-DB168482398B}"/>
    <cellStyle name="Verknüpfte Zelle 4 5" xfId="47089" xr:uid="{70C4B4F2-6655-4E70-AF41-34C1B242CED3}"/>
    <cellStyle name="Verknüpfte Zelle 5" xfId="14794" xr:uid="{ED7785A0-4830-4160-BE15-FC2A4DFBE52B}"/>
    <cellStyle name="Verknüpfte Zelle 5 2" xfId="47096" xr:uid="{B7901F59-0DF1-40C6-9583-AAD051E347DD}"/>
    <cellStyle name="Verknüpfte Zelle 5 2 2" xfId="47097" xr:uid="{FF4F3AE1-38F5-4726-AAF7-AB2A8E1160C4}"/>
    <cellStyle name="Verknüpfte Zelle 5 3" xfId="47098" xr:uid="{339F2341-07C0-46B6-A350-41FB7ED95E6F}"/>
    <cellStyle name="Verknüpfte Zelle 5 3 2" xfId="47099" xr:uid="{4876E63C-FC9F-4EE6-89A2-297B64CBBD6D}"/>
    <cellStyle name="Verknüpfte Zelle 5 4" xfId="47100" xr:uid="{2F945DB0-21B7-4BD7-A294-25DCF3D2A50A}"/>
    <cellStyle name="Verknüpfte Zelle 5 4 2" xfId="47101" xr:uid="{1DDA0E3F-3D9B-4569-B85C-9A61B89F0E4B}"/>
    <cellStyle name="Verknüpfte Zelle 5 5" xfId="47102" xr:uid="{8A35F567-E2B0-4D09-8FDC-23DCA44F14CE}"/>
    <cellStyle name="Verknüpfte Zelle 5 6" xfId="47095" xr:uid="{025D06AE-5EE0-4EA1-9779-A22A9FCFE7D1}"/>
    <cellStyle name="Verknüpfte Zelle 6" xfId="14795" xr:uid="{D309FAA7-50CA-4CBD-B1F1-B7EEC3B77247}"/>
    <cellStyle name="Verknüpfte Zelle 6 2" xfId="47104" xr:uid="{1B18430C-26B4-46C3-A9B7-B5220D179D66}"/>
    <cellStyle name="Verknüpfte Zelle 6 2 2" xfId="47105" xr:uid="{6D7FAB76-235E-41B5-8440-F0EAEDFCDC19}"/>
    <cellStyle name="Verknüpfte Zelle 6 3" xfId="47106" xr:uid="{B40CF4E6-D25D-4191-9C60-C843DA86367F}"/>
    <cellStyle name="Verknüpfte Zelle 6 3 2" xfId="47107" xr:uid="{E8167718-C0E4-44B0-A751-9C9C9A71F087}"/>
    <cellStyle name="Verknüpfte Zelle 6 4" xfId="47108" xr:uid="{46A81955-851A-4A0A-B1A2-CF79E58988A1}"/>
    <cellStyle name="Verknüpfte Zelle 6 5" xfId="47103" xr:uid="{F4C640D5-91F9-49DF-9747-BEDBD890031A}"/>
    <cellStyle name="Verknüpfte Zelle 7" xfId="16316" xr:uid="{CC8FA419-DB2F-4540-B599-32A5869ED077}"/>
    <cellStyle name="Verknüpfte Zelle 7 2" xfId="47110" xr:uid="{ED2C06A3-5A58-41A2-A0E0-A34C5C2F00D2}"/>
    <cellStyle name="Verknüpfte Zelle 7 3" xfId="47109" xr:uid="{F285D26E-E078-451A-94F3-85444FF31F19}"/>
    <cellStyle name="Verknüpfte Zelle 8" xfId="19315" xr:uid="{8E4BC2C5-55C5-42DA-AB29-8BF87F0E7E6D}"/>
    <cellStyle name="Verknüpfte Zelle 8 2" xfId="47112" xr:uid="{9AE12B85-5246-46B0-B77F-D834117F0DBA}"/>
    <cellStyle name="Verknüpfte Zelle 8 3" xfId="47111" xr:uid="{555DF156-3771-49C4-94DB-604E60CB06D1}"/>
    <cellStyle name="Verknüpfte Zelle 9" xfId="12508" xr:uid="{8D38BACE-31BE-4D61-AD51-3A8031A06DEA}"/>
    <cellStyle name="Verknüpfte Zelle 9 2" xfId="47114" xr:uid="{A663D387-01D3-40A2-87FD-97CF8A40CE0D}"/>
    <cellStyle name="Verknüpfte Zelle 9 3" xfId="47113" xr:uid="{66FDB2EC-4EEF-4777-BC25-CCED658331C3}"/>
    <cellStyle name="Warnender Text" xfId="7377" xr:uid="{CADBEF02-6774-45D7-9CB2-A4139CB9089A}"/>
    <cellStyle name="Warnender Text 10" xfId="47116" xr:uid="{BDE56458-3B98-41E7-987B-20052539B25E}"/>
    <cellStyle name="Warnender Text 11" xfId="47117" xr:uid="{83C13DAE-5036-43D7-AE0E-3C662F846CD7}"/>
    <cellStyle name="Warnender Text 12" xfId="47115" xr:uid="{E787F39A-196B-4C3E-BAAA-83581F5634F2}"/>
    <cellStyle name="Warnender Text 2" xfId="14796" xr:uid="{A36BD392-71BE-4735-96E0-E1ECE7723EFE}"/>
    <cellStyle name="Warnender Text 2 2" xfId="47119" xr:uid="{21511961-8B68-44C8-91D9-EADBA4DA79B3}"/>
    <cellStyle name="Warnender Text 2 2 2" xfId="47120" xr:uid="{D66368FD-B8B6-44C8-A8B9-CBDD37EB8E6D}"/>
    <cellStyle name="Warnender Text 2 3" xfId="47121" xr:uid="{53BE684D-1C54-4E49-B6EA-C71816E2796A}"/>
    <cellStyle name="Warnender Text 2 3 2" xfId="47122" xr:uid="{E4FDB4D7-9D3B-4B7A-B7C2-306C6EA6BA5F}"/>
    <cellStyle name="Warnender Text 2 4" xfId="47123" xr:uid="{9E0080EC-BF26-44C2-B2F5-7778AC577023}"/>
    <cellStyle name="Warnender Text 2 5" xfId="47124" xr:uid="{82773F3B-979B-42C9-A51A-1D3CCFD7EEA4}"/>
    <cellStyle name="Warnender Text 2 6" xfId="47118" xr:uid="{03A54037-C90F-4545-81F9-B4F976F2DEB2}"/>
    <cellStyle name="Warnender Text 3" xfId="14797" xr:uid="{3A3D6069-BD19-479E-837B-36ABA5F441B3}"/>
    <cellStyle name="Warnender Text 3 2" xfId="47126" xr:uid="{DC8230D6-06D9-4B34-AD43-75FE4FF4F624}"/>
    <cellStyle name="Warnender Text 3 2 2" xfId="47127" xr:uid="{CCF2B4DD-7A17-4921-9D0C-22226F90CDA9}"/>
    <cellStyle name="Warnender Text 3 3" xfId="47128" xr:uid="{DDCAA34A-4842-4669-8C83-6AEF5193D794}"/>
    <cellStyle name="Warnender Text 3 3 2" xfId="47129" xr:uid="{F29A9546-AD52-4F05-AD97-1E9F15BAF760}"/>
    <cellStyle name="Warnender Text 3 4" xfId="47130" xr:uid="{0C901CC6-9CC4-4ADA-BD4A-CCFF335FE3B3}"/>
    <cellStyle name="Warnender Text 3 5" xfId="47125" xr:uid="{5CC788C4-367B-48C9-A7FD-3524406B9A5B}"/>
    <cellStyle name="Warnender Text 4" xfId="14798" xr:uid="{74298CE6-BA78-4C08-8683-463F98C94619}"/>
    <cellStyle name="Warnender Text 4 2" xfId="47132" xr:uid="{05D1D34F-3409-478B-B380-6CAECAF4DD04}"/>
    <cellStyle name="Warnender Text 4 2 2" xfId="47133" xr:uid="{E875EC5E-9088-4FA5-B21E-02685D425FE0}"/>
    <cellStyle name="Warnender Text 4 3" xfId="47134" xr:uid="{C6D99B93-48C9-49E2-A73E-507D2F9BE897}"/>
    <cellStyle name="Warnender Text 4 3 2" xfId="47135" xr:uid="{FE209BD9-B774-4406-8A78-E340BCA8B110}"/>
    <cellStyle name="Warnender Text 4 4" xfId="47136" xr:uid="{B754F2A4-F2CF-409A-9CDA-84AA6DDCB382}"/>
    <cellStyle name="Warnender Text 4 5" xfId="47131" xr:uid="{DACF569A-FC9A-4670-8EF7-578CD3D1C5F9}"/>
    <cellStyle name="Warnender Text 5" xfId="14799" xr:uid="{DA6D8011-65C1-4A59-A352-A3044143ADFA}"/>
    <cellStyle name="Warnender Text 5 2" xfId="47138" xr:uid="{C37202D4-58F1-4A88-9983-F944F2BCC8FB}"/>
    <cellStyle name="Warnender Text 5 2 2" xfId="47139" xr:uid="{7609B0A5-0573-4699-92D0-61B278CB8EB1}"/>
    <cellStyle name="Warnender Text 5 3" xfId="47140" xr:uid="{F18407D7-1932-4E65-855B-6988A60494D7}"/>
    <cellStyle name="Warnender Text 5 3 2" xfId="47141" xr:uid="{CBDBC5C3-28A2-4607-9E8D-82834275E884}"/>
    <cellStyle name="Warnender Text 5 4" xfId="47142" xr:uid="{0C2F81B9-4DCE-4FA1-8A11-313D6A4353E8}"/>
    <cellStyle name="Warnender Text 5 4 2" xfId="47143" xr:uid="{88A58282-EBF6-4654-AEB5-1BCE7DC39C1E}"/>
    <cellStyle name="Warnender Text 5 5" xfId="47144" xr:uid="{D0B599F3-6948-48FB-BA24-5604B118DBC9}"/>
    <cellStyle name="Warnender Text 5 6" xfId="47137" xr:uid="{27FA43D8-8CB4-4F21-B4D8-D36574D29FEC}"/>
    <cellStyle name="Warnender Text 6" xfId="14800" xr:uid="{57FEF1F9-2E1F-4157-A378-B1066E80D23D}"/>
    <cellStyle name="Warnender Text 6 2" xfId="47146" xr:uid="{5D249A3D-0848-4603-A581-7865D70593F9}"/>
    <cellStyle name="Warnender Text 6 2 2" xfId="47147" xr:uid="{A3135370-1781-47B2-9DEE-643C802A20DA}"/>
    <cellStyle name="Warnender Text 6 3" xfId="47148" xr:uid="{4E4003E3-5BC1-4B69-BCC8-6148B68E8449}"/>
    <cellStyle name="Warnender Text 6 3 2" xfId="47149" xr:uid="{0D9372B9-5412-4856-98D9-9316EF0C4D0A}"/>
    <cellStyle name="Warnender Text 6 4" xfId="47150" xr:uid="{2604A37F-4DBD-4AEB-B005-B5B7D14C7547}"/>
    <cellStyle name="Warnender Text 6 5" xfId="47145" xr:uid="{B5311CA4-FE55-46C4-A857-E0753DC30FE0}"/>
    <cellStyle name="Warnender Text 7" xfId="16317" xr:uid="{3C5BB950-A6E0-48AE-B592-62FD3A3F6C6E}"/>
    <cellStyle name="Warnender Text 7 2" xfId="47152" xr:uid="{CC2B9641-1ABE-47FD-BC9B-A7FDF7038746}"/>
    <cellStyle name="Warnender Text 7 3" xfId="47151" xr:uid="{44655AF1-65CD-4930-A814-950423F54AE9}"/>
    <cellStyle name="Warnender Text 8" xfId="19220" xr:uid="{218524D8-5051-4D39-A6B2-9338AB3DB2AB}"/>
    <cellStyle name="Warnender Text 8 2" xfId="47154" xr:uid="{91F28AD7-E3E6-4FC9-9271-CDDAB98AE795}"/>
    <cellStyle name="Warnender Text 8 3" xfId="47153" xr:uid="{177B7230-BC8A-46E8-B7AE-720122DACACD}"/>
    <cellStyle name="Warnender Text 9" xfId="12509" xr:uid="{FDABA01D-4D27-4EA8-BF3F-FBEFC32C2C87}"/>
    <cellStyle name="Warnender Text 9 2" xfId="47156" xr:uid="{DA5D60C1-50AF-488F-8AC6-29EC423CC70C}"/>
    <cellStyle name="Warnender Text 9 3" xfId="47155" xr:uid="{4E6D134F-657F-4B1B-8240-182B4248044B}"/>
    <cellStyle name="Warning Text" xfId="27" builtinId="11" customBuiltin="1"/>
    <cellStyle name="Warning Text 10" xfId="7378" xr:uid="{69677FC2-D30E-4F0C-B43E-C3DBC9D475C8}"/>
    <cellStyle name="Warning Text 10 10" xfId="47158" xr:uid="{A2F7A9D4-A9B6-47A7-B3DF-14BD884815DC}"/>
    <cellStyle name="Warning Text 10 11" xfId="47159" xr:uid="{C44E7055-B429-4276-922B-F15631EA069A}"/>
    <cellStyle name="Warning Text 10 12" xfId="47157" xr:uid="{A8E33591-24FB-4750-9E37-05A8F5C07495}"/>
    <cellStyle name="Warning Text 10 2" xfId="14801" xr:uid="{4DE1C825-7EE2-4082-A6F7-5B2D49B66015}"/>
    <cellStyle name="Warning Text 10 2 2" xfId="47161" xr:uid="{38F05C24-F756-47A9-B7D0-D907E2862F16}"/>
    <cellStyle name="Warning Text 10 2 2 2" xfId="47162" xr:uid="{1D3EC7E8-D6BF-4F78-A157-9D7C869BD06B}"/>
    <cellStyle name="Warning Text 10 2 3" xfId="47163" xr:uid="{FA87049D-7362-4E98-96B9-971C8E0BDC06}"/>
    <cellStyle name="Warning Text 10 2 3 2" xfId="47164" xr:uid="{58ABC49D-1F79-4798-9D55-3A4631971475}"/>
    <cellStyle name="Warning Text 10 2 4" xfId="47165" xr:uid="{0F3D24F3-4B3A-4A59-8BA3-0DAA17759751}"/>
    <cellStyle name="Warning Text 10 2 5" xfId="47166" xr:uid="{A306D55D-4D23-43E9-A378-DB98947DF552}"/>
    <cellStyle name="Warning Text 10 2 6" xfId="47160" xr:uid="{C216883B-BA9C-4AC4-8B41-6E4C49647703}"/>
    <cellStyle name="Warning Text 10 3" xfId="14802" xr:uid="{066E045C-53C6-426E-9222-3409220CD2DA}"/>
    <cellStyle name="Warning Text 10 3 2" xfId="47168" xr:uid="{5AC06171-D54A-49D5-8696-7E461BA1C058}"/>
    <cellStyle name="Warning Text 10 3 2 2" xfId="47169" xr:uid="{5D57DD2B-4C52-4642-8AAF-D7F0C9F23A60}"/>
    <cellStyle name="Warning Text 10 3 3" xfId="47170" xr:uid="{FFB48095-70FD-4076-85D3-CFDA1E5CB51F}"/>
    <cellStyle name="Warning Text 10 3 3 2" xfId="47171" xr:uid="{7385B1BC-B7DF-48E5-ACCC-20613ACB5A11}"/>
    <cellStyle name="Warning Text 10 3 4" xfId="47172" xr:uid="{BB1DEB81-1325-4DAD-905B-2E2FE15656CC}"/>
    <cellStyle name="Warning Text 10 3 5" xfId="47167" xr:uid="{40823183-44C9-4FDC-92EE-1D5C56993279}"/>
    <cellStyle name="Warning Text 10 4" xfId="14803" xr:uid="{F9D561FD-4029-407C-BF68-2C26869F5AD1}"/>
    <cellStyle name="Warning Text 10 4 2" xfId="47174" xr:uid="{F6B92CAA-C25C-4797-9D22-0F7814F0CCAF}"/>
    <cellStyle name="Warning Text 10 4 2 2" xfId="47175" xr:uid="{EBF86B07-8D00-421F-B69F-25BB6A7F1319}"/>
    <cellStyle name="Warning Text 10 4 3" xfId="47176" xr:uid="{E7B6A4F9-A4D0-47A1-9AE5-171173F3C0B2}"/>
    <cellStyle name="Warning Text 10 4 3 2" xfId="47177" xr:uid="{575FE157-F9EE-49F4-BB36-CDF5C360D6CD}"/>
    <cellStyle name="Warning Text 10 4 4" xfId="47178" xr:uid="{65A2FEA6-D80D-40FF-A753-4FC7ADDD7FCE}"/>
    <cellStyle name="Warning Text 10 4 5" xfId="47173" xr:uid="{F09F2962-377E-4BCF-AE97-0771B30F88BC}"/>
    <cellStyle name="Warning Text 10 5" xfId="14804" xr:uid="{890FC129-1056-4082-BD2C-905634349D4C}"/>
    <cellStyle name="Warning Text 10 5 2" xfId="47180" xr:uid="{234B05D8-9287-43B1-9400-B45A3A6A4D9E}"/>
    <cellStyle name="Warning Text 10 5 2 2" xfId="47181" xr:uid="{4A1B4A69-7FA3-4700-BADD-45097FEAFDB7}"/>
    <cellStyle name="Warning Text 10 5 3" xfId="47182" xr:uid="{7D20AAF5-2355-43A7-BEBC-62408577863B}"/>
    <cellStyle name="Warning Text 10 5 3 2" xfId="47183" xr:uid="{19A52454-C3CE-42D1-92E9-A6684333A14C}"/>
    <cellStyle name="Warning Text 10 5 4" xfId="47184" xr:uid="{903DDF79-D5BC-44D6-BE45-E2328F3A83A1}"/>
    <cellStyle name="Warning Text 10 5 4 2" xfId="47185" xr:uid="{7FECB8C1-E004-4C24-AB08-993244883427}"/>
    <cellStyle name="Warning Text 10 5 5" xfId="47186" xr:uid="{BBD5E67D-8ABB-48B2-B5F3-30E09A5ABF8F}"/>
    <cellStyle name="Warning Text 10 5 6" xfId="47179" xr:uid="{6E9B1FD6-F3A9-41AA-8E43-8209A0630E6D}"/>
    <cellStyle name="Warning Text 10 6" xfId="14805" xr:uid="{CEC87313-7045-452B-B5D1-026CAFBB1751}"/>
    <cellStyle name="Warning Text 10 6 2" xfId="47188" xr:uid="{DEA1860A-0E16-4FD3-BCCE-C921C2383C4C}"/>
    <cellStyle name="Warning Text 10 6 2 2" xfId="47189" xr:uid="{043187B2-5E31-456F-BADC-3E1F0D626E74}"/>
    <cellStyle name="Warning Text 10 6 3" xfId="47190" xr:uid="{AFE452BA-DCBC-4637-B8A5-82E8611F1AE0}"/>
    <cellStyle name="Warning Text 10 6 3 2" xfId="47191" xr:uid="{5AF31240-1E97-4987-965C-EFE703E6D9CF}"/>
    <cellStyle name="Warning Text 10 6 4" xfId="47192" xr:uid="{68E24AD3-4E18-480E-9673-4AEE60B75AB7}"/>
    <cellStyle name="Warning Text 10 6 5" xfId="47187" xr:uid="{112D5A09-066E-42D7-A2A2-E54FEBC63B99}"/>
    <cellStyle name="Warning Text 10 7" xfId="16318" xr:uid="{5C976220-9847-4E8D-A1DF-9996DB5BB981}"/>
    <cellStyle name="Warning Text 10 7 2" xfId="47194" xr:uid="{BCCB838C-6114-472A-8413-43BC062A7E58}"/>
    <cellStyle name="Warning Text 10 7 3" xfId="47193" xr:uid="{A437A493-CF67-4415-8C96-6F585D2665FF}"/>
    <cellStyle name="Warning Text 10 8" xfId="19288" xr:uid="{4620599C-A746-40AF-95D4-00B00567AC15}"/>
    <cellStyle name="Warning Text 10 8 2" xfId="47196" xr:uid="{A783F797-3BF4-4687-8DD8-EDDDEEF13D8C}"/>
    <cellStyle name="Warning Text 10 8 3" xfId="47195" xr:uid="{AA0DAA84-8871-49CD-9AB0-F9E257D810F6}"/>
    <cellStyle name="Warning Text 10 9" xfId="12510" xr:uid="{F892A1C2-7E7E-4F0B-A378-F0A1E2C3A802}"/>
    <cellStyle name="Warning Text 10 9 2" xfId="47198" xr:uid="{350F310B-2ADE-4E77-913A-04C3E64F9860}"/>
    <cellStyle name="Warning Text 10 9 3" xfId="47197" xr:uid="{E4E86E69-81B5-4018-8AA7-D33098000F12}"/>
    <cellStyle name="Warning Text 11" xfId="7379" xr:uid="{0D9E2A9B-879A-432D-A89B-8D60E2EF64E1}"/>
    <cellStyle name="Warning Text 11 10" xfId="47200" xr:uid="{1D81D1BF-3497-4BD9-88A6-1DB02DAA65EB}"/>
    <cellStyle name="Warning Text 11 11" xfId="47201" xr:uid="{B2A23661-24D8-4750-B9FE-499AA6E50102}"/>
    <cellStyle name="Warning Text 11 12" xfId="47199" xr:uid="{D2E4BB33-A83F-4BE4-9DB5-C7B0D277E40E}"/>
    <cellStyle name="Warning Text 11 2" xfId="14806" xr:uid="{715519FA-7E8B-48F6-9BE4-87940C8C3C42}"/>
    <cellStyle name="Warning Text 11 2 2" xfId="47203" xr:uid="{FBD80528-6389-4345-B4BB-9D00EA20D114}"/>
    <cellStyle name="Warning Text 11 2 2 2" xfId="47204" xr:uid="{6AE66F67-D3D4-4A1D-A835-89774DA117A0}"/>
    <cellStyle name="Warning Text 11 2 3" xfId="47205" xr:uid="{38F8F240-7D69-4DB1-BE42-5CA9F986A4C5}"/>
    <cellStyle name="Warning Text 11 2 3 2" xfId="47206" xr:uid="{C1E4C3CE-EBE8-4D56-A872-698B95D74695}"/>
    <cellStyle name="Warning Text 11 2 4" xfId="47207" xr:uid="{60A92640-AF72-4FA6-A074-08CC2F68AD69}"/>
    <cellStyle name="Warning Text 11 2 5" xfId="47208" xr:uid="{B71AA71C-7B74-42A1-B1DC-404CEE27418C}"/>
    <cellStyle name="Warning Text 11 2 6" xfId="47202" xr:uid="{80803EFC-8269-4399-BFDE-85238B362F64}"/>
    <cellStyle name="Warning Text 11 3" xfId="14807" xr:uid="{621F62ED-FFE6-4757-A3C1-D2491F3E9CD0}"/>
    <cellStyle name="Warning Text 11 3 2" xfId="47210" xr:uid="{720CB841-6DF1-45BF-9F03-8058486D5E37}"/>
    <cellStyle name="Warning Text 11 3 2 2" xfId="47211" xr:uid="{F508A904-CBF1-4EB6-8DFB-96B54C640B41}"/>
    <cellStyle name="Warning Text 11 3 3" xfId="47212" xr:uid="{31944E38-A5FC-4D79-8543-4A61F9062418}"/>
    <cellStyle name="Warning Text 11 3 3 2" xfId="47213" xr:uid="{44FD5834-C648-49E2-A37C-B9A3EBB79D76}"/>
    <cellStyle name="Warning Text 11 3 4" xfId="47214" xr:uid="{DF8F17BD-F63D-466C-86DA-FD68B61DEB1F}"/>
    <cellStyle name="Warning Text 11 3 5" xfId="47209" xr:uid="{4D95FC5D-8274-433C-B3C3-9347B14C039A}"/>
    <cellStyle name="Warning Text 11 4" xfId="14808" xr:uid="{564BDF9F-A3B6-443C-9AE7-AB17D9171609}"/>
    <cellStyle name="Warning Text 11 4 2" xfId="47216" xr:uid="{1060B299-C74E-414B-898E-233266E9A829}"/>
    <cellStyle name="Warning Text 11 4 2 2" xfId="47217" xr:uid="{009D4DE6-619B-4AD8-BA7A-D08EBEED11EE}"/>
    <cellStyle name="Warning Text 11 4 3" xfId="47218" xr:uid="{482190F1-13BC-444B-9A71-1433DB73614E}"/>
    <cellStyle name="Warning Text 11 4 3 2" xfId="47219" xr:uid="{39435AF3-2898-4C2E-9DB9-93A44C8DCB1D}"/>
    <cellStyle name="Warning Text 11 4 4" xfId="47220" xr:uid="{F63D078D-70FE-4F99-9D95-BF2F80678E87}"/>
    <cellStyle name="Warning Text 11 4 5" xfId="47215" xr:uid="{505DF849-4B65-4ED9-B8B6-9958C50A5E0A}"/>
    <cellStyle name="Warning Text 11 5" xfId="14809" xr:uid="{FA52E1D7-F037-4101-A758-42162D128985}"/>
    <cellStyle name="Warning Text 11 5 2" xfId="47222" xr:uid="{63D058CF-F948-45F9-BB20-555D5F3E4263}"/>
    <cellStyle name="Warning Text 11 5 2 2" xfId="47223" xr:uid="{F93E0750-7F0F-4C15-9A2B-F311585D4B7D}"/>
    <cellStyle name="Warning Text 11 5 3" xfId="47224" xr:uid="{29992B61-D0AB-4820-9E39-AA6290787C1A}"/>
    <cellStyle name="Warning Text 11 5 3 2" xfId="47225" xr:uid="{F3617CEC-E101-4928-9DF0-057CB61BD56F}"/>
    <cellStyle name="Warning Text 11 5 4" xfId="47226" xr:uid="{6B57CA1D-4869-49BC-B1F0-21269EB79F6D}"/>
    <cellStyle name="Warning Text 11 5 4 2" xfId="47227" xr:uid="{93C513E0-41DE-4A6C-9659-A931E39223DC}"/>
    <cellStyle name="Warning Text 11 5 5" xfId="47228" xr:uid="{A73758D0-7F15-4FCA-B4C2-79354E59FC8E}"/>
    <cellStyle name="Warning Text 11 5 6" xfId="47221" xr:uid="{A576B787-0E56-4845-8DF6-B7DBE0BC4197}"/>
    <cellStyle name="Warning Text 11 6" xfId="14810" xr:uid="{30B79A69-3DCC-4A1D-8503-3F0F1BF725CB}"/>
    <cellStyle name="Warning Text 11 6 2" xfId="47230" xr:uid="{5C2A754F-D7FF-4088-B8B2-CC604CB1E664}"/>
    <cellStyle name="Warning Text 11 6 2 2" xfId="47231" xr:uid="{2059D258-DA74-402A-83C0-8DC9B9B94A6A}"/>
    <cellStyle name="Warning Text 11 6 3" xfId="47232" xr:uid="{0EF98216-5F66-47FD-AF37-CE4917609E6B}"/>
    <cellStyle name="Warning Text 11 6 3 2" xfId="47233" xr:uid="{FC5BF4C8-4258-47D2-9B50-8858675A5B9A}"/>
    <cellStyle name="Warning Text 11 6 4" xfId="47234" xr:uid="{B05EDDC6-6F27-449D-8802-05963BA70A5D}"/>
    <cellStyle name="Warning Text 11 6 5" xfId="47229" xr:uid="{FA64D884-9B40-452D-BC6F-4E349B90B4B6}"/>
    <cellStyle name="Warning Text 11 7" xfId="16319" xr:uid="{440A4583-E48E-417D-8233-9D99B65333E5}"/>
    <cellStyle name="Warning Text 11 7 2" xfId="47236" xr:uid="{881B0D84-EFE3-4F6E-BE56-B3F193D169E1}"/>
    <cellStyle name="Warning Text 11 7 3" xfId="47235" xr:uid="{3159EB15-F66C-4AAC-A0D0-D55398A8E20C}"/>
    <cellStyle name="Warning Text 11 8" xfId="19226" xr:uid="{F299DB10-9682-416E-A4AF-38CEE3FAEFCF}"/>
    <cellStyle name="Warning Text 11 8 2" xfId="47238" xr:uid="{D755E9F3-065E-42C7-B4AF-2CBE31C44A0D}"/>
    <cellStyle name="Warning Text 11 8 3" xfId="47237" xr:uid="{5180AC85-0888-45AD-92B8-8A4F28D5C989}"/>
    <cellStyle name="Warning Text 11 9" xfId="12511" xr:uid="{A15B90F8-7EEA-4C85-B1F3-30AA44DF14CA}"/>
    <cellStyle name="Warning Text 11 9 2" xfId="47240" xr:uid="{1C2E7813-22CD-4C36-B17D-C288210B31B7}"/>
    <cellStyle name="Warning Text 11 9 3" xfId="47239" xr:uid="{28C36D7C-9A7B-41A0-96A5-089A43D558C5}"/>
    <cellStyle name="Warning Text 12" xfId="7380" xr:uid="{0A6AC691-5401-41F6-81EF-E1F4445CD141}"/>
    <cellStyle name="Warning Text 12 10" xfId="47242" xr:uid="{EA3A3844-0B3C-4C2E-A3ED-55DBAE11AF8B}"/>
    <cellStyle name="Warning Text 12 11" xfId="47243" xr:uid="{984944CD-EF1A-461F-B9BD-FB5B2319CDB0}"/>
    <cellStyle name="Warning Text 12 12" xfId="47241" xr:uid="{CC7EC695-553B-48A4-8CFF-BA65D7A314B4}"/>
    <cellStyle name="Warning Text 12 2" xfId="14811" xr:uid="{D1401F37-6500-4895-9976-7F52058CCB4E}"/>
    <cellStyle name="Warning Text 12 2 2" xfId="47245" xr:uid="{31423A77-7222-4359-B2B5-90273A2D26C1}"/>
    <cellStyle name="Warning Text 12 2 2 2" xfId="47246" xr:uid="{498AA6D6-A1FC-4C6C-8893-95FE828F9B34}"/>
    <cellStyle name="Warning Text 12 2 3" xfId="47247" xr:uid="{96E019DF-7C7C-4BD3-A84E-B6344BA8174A}"/>
    <cellStyle name="Warning Text 12 2 3 2" xfId="47248" xr:uid="{7F4E78F2-00B4-4345-BC97-FB4856E041F4}"/>
    <cellStyle name="Warning Text 12 2 4" xfId="47249" xr:uid="{95B6C606-5486-43E0-A877-03C12D56E58F}"/>
    <cellStyle name="Warning Text 12 2 5" xfId="47250" xr:uid="{F77C719D-446E-4981-B0C4-5D5C4A8CDEFE}"/>
    <cellStyle name="Warning Text 12 2 6" xfId="47244" xr:uid="{3128DFED-9850-49C1-9D09-42F1AD908A72}"/>
    <cellStyle name="Warning Text 12 3" xfId="14812" xr:uid="{EC45A7FC-F66A-4974-9700-2924783672E3}"/>
    <cellStyle name="Warning Text 12 3 2" xfId="47252" xr:uid="{AB132BF0-6545-4D97-A5AA-DE4701B16FF0}"/>
    <cellStyle name="Warning Text 12 3 2 2" xfId="47253" xr:uid="{8D0817BD-4F45-4713-8A9C-6C679C45FFF5}"/>
    <cellStyle name="Warning Text 12 3 3" xfId="47254" xr:uid="{ECDD3FD1-79C7-453C-8631-68644604BE8B}"/>
    <cellStyle name="Warning Text 12 3 3 2" xfId="47255" xr:uid="{414527A7-8392-4111-924E-1ED7ACA42ACC}"/>
    <cellStyle name="Warning Text 12 3 4" xfId="47256" xr:uid="{7A0E838E-9C8A-4F2F-8BD2-0ECCA547D2A4}"/>
    <cellStyle name="Warning Text 12 3 5" xfId="47251" xr:uid="{9C2F8C5D-00AF-4AEC-988A-1C4F58FA9074}"/>
    <cellStyle name="Warning Text 12 4" xfId="14813" xr:uid="{2A0C0C60-CD6B-4EF5-8D42-A2B33E9C23AB}"/>
    <cellStyle name="Warning Text 12 4 2" xfId="47258" xr:uid="{A09212AD-04D5-47EF-979C-4E5A74742F8C}"/>
    <cellStyle name="Warning Text 12 4 2 2" xfId="47259" xr:uid="{D2BF362B-8C4B-4392-825F-A94913E8CED3}"/>
    <cellStyle name="Warning Text 12 4 3" xfId="47260" xr:uid="{6866F4A6-4010-4201-B7E9-2B09D4C8D43D}"/>
    <cellStyle name="Warning Text 12 4 3 2" xfId="47261" xr:uid="{E251C83F-7A64-4A0B-975E-0F5027F86045}"/>
    <cellStyle name="Warning Text 12 4 4" xfId="47262" xr:uid="{463F8305-4B35-4CFF-AEFB-7D1D9B1BD063}"/>
    <cellStyle name="Warning Text 12 4 5" xfId="47257" xr:uid="{F292E871-7A08-4648-9A43-1A9D952DF0B7}"/>
    <cellStyle name="Warning Text 12 5" xfId="14814" xr:uid="{A16E771C-9D98-4AB3-B4BB-F672AE897C3A}"/>
    <cellStyle name="Warning Text 12 5 2" xfId="47264" xr:uid="{8F9B2337-CD8D-4C79-970F-94E6BDEF9F31}"/>
    <cellStyle name="Warning Text 12 5 2 2" xfId="47265" xr:uid="{B1F1CB95-B583-4491-9AF6-9BE8D1AF9BB9}"/>
    <cellStyle name="Warning Text 12 5 3" xfId="47266" xr:uid="{142AFD2C-A3DC-42A9-AB34-F7B7EF27456B}"/>
    <cellStyle name="Warning Text 12 5 3 2" xfId="47267" xr:uid="{D93AE21D-8C6E-44B1-B941-7E5A6FFF540C}"/>
    <cellStyle name="Warning Text 12 5 4" xfId="47268" xr:uid="{20320C7B-8160-4536-A057-66C33B9635DA}"/>
    <cellStyle name="Warning Text 12 5 4 2" xfId="47269" xr:uid="{0EE7A504-BBE0-4E6B-A969-DD2A6C391C80}"/>
    <cellStyle name="Warning Text 12 5 5" xfId="47270" xr:uid="{24B7293F-4C1E-4829-89EC-A3511E796145}"/>
    <cellStyle name="Warning Text 12 5 6" xfId="47263" xr:uid="{69711210-3AAD-42E3-9934-E823DC55C7C6}"/>
    <cellStyle name="Warning Text 12 6" xfId="14815" xr:uid="{CB91FCF1-4631-4FD5-84ED-336995B3653C}"/>
    <cellStyle name="Warning Text 12 6 2" xfId="47272" xr:uid="{3C36E681-2C26-440B-96D1-60FC9949AE04}"/>
    <cellStyle name="Warning Text 12 6 2 2" xfId="47273" xr:uid="{69160E01-B19C-481E-9824-6B9A6B2D0D8A}"/>
    <cellStyle name="Warning Text 12 6 3" xfId="47274" xr:uid="{1B116378-65ED-4CAF-B407-7EB5DE9AB5A7}"/>
    <cellStyle name="Warning Text 12 6 3 2" xfId="47275" xr:uid="{F9545443-7AA0-44C0-930E-18CB6D81F12A}"/>
    <cellStyle name="Warning Text 12 6 4" xfId="47276" xr:uid="{E33DE852-7725-4C95-8E6F-D9E25BAF1396}"/>
    <cellStyle name="Warning Text 12 6 5" xfId="47271" xr:uid="{EFB12BD1-31C3-44CB-A6A7-63C6D0ECDAE5}"/>
    <cellStyle name="Warning Text 12 7" xfId="16320" xr:uid="{88C1C95D-BA2F-48B1-9C31-417D61EF324E}"/>
    <cellStyle name="Warning Text 12 7 2" xfId="47278" xr:uid="{A3D2F5B4-C211-4D90-AC31-010925716F65}"/>
    <cellStyle name="Warning Text 12 7 3" xfId="47277" xr:uid="{80633A7A-7A4D-4A55-9ED4-DCDD3104A6E1}"/>
    <cellStyle name="Warning Text 12 8" xfId="19405" xr:uid="{BCDFFE08-EBFE-45DF-845D-DA811900577C}"/>
    <cellStyle name="Warning Text 12 8 2" xfId="47280" xr:uid="{16CA59A0-E6F5-45C1-BCF3-4C7909A010C4}"/>
    <cellStyle name="Warning Text 12 8 3" xfId="47279" xr:uid="{C813C49C-F4BB-4410-BCF5-708DA2A21185}"/>
    <cellStyle name="Warning Text 12 9" xfId="12512" xr:uid="{792D42CC-A4DB-46B7-A2E9-08DCAF3A536B}"/>
    <cellStyle name="Warning Text 12 9 2" xfId="47282" xr:uid="{38EAC45D-8E37-4A96-BA3C-18B0D6BF5A4E}"/>
    <cellStyle name="Warning Text 12 9 3" xfId="47281" xr:uid="{2EA68856-4730-4DDC-9C5B-E19D05E2C02D}"/>
    <cellStyle name="Warning Text 13" xfId="7381" xr:uid="{640A8B80-2177-4D3C-8633-D3769D2B013E}"/>
    <cellStyle name="Warning Text 13 10" xfId="47284" xr:uid="{82BDC3B5-37BF-4C65-80A7-D564FB980DF9}"/>
    <cellStyle name="Warning Text 13 11" xfId="47285" xr:uid="{D8385375-BC9E-4F64-BF97-8B5BE0A80E03}"/>
    <cellStyle name="Warning Text 13 12" xfId="47283" xr:uid="{0027FA21-671F-4772-88EA-B7AAA8FD9F6B}"/>
    <cellStyle name="Warning Text 13 2" xfId="14816" xr:uid="{FDD4E068-C294-484A-9A73-73F4F61EB52F}"/>
    <cellStyle name="Warning Text 13 2 2" xfId="47287" xr:uid="{A5780ABA-876C-4CA1-94B2-BC13E2E57F34}"/>
    <cellStyle name="Warning Text 13 2 2 2" xfId="47288" xr:uid="{564AF925-B72B-439E-97E0-4EA50746DF82}"/>
    <cellStyle name="Warning Text 13 2 3" xfId="47289" xr:uid="{FBA1B598-EB61-4DEB-8D90-29DEDD6BD5A4}"/>
    <cellStyle name="Warning Text 13 2 3 2" xfId="47290" xr:uid="{166C5BDD-6F41-4A05-974D-368F594D233D}"/>
    <cellStyle name="Warning Text 13 2 4" xfId="47291" xr:uid="{25BF7632-C0F5-443D-A980-1BB5E5FC6A42}"/>
    <cellStyle name="Warning Text 13 2 5" xfId="47292" xr:uid="{65C54C54-DF37-45EF-9BED-B8708F13F0E6}"/>
    <cellStyle name="Warning Text 13 2 6" xfId="47286" xr:uid="{092C03E4-80C8-49B3-984E-B6E155FE27AC}"/>
    <cellStyle name="Warning Text 13 3" xfId="14817" xr:uid="{A5898B08-75DC-4156-A047-3AF7B81982CD}"/>
    <cellStyle name="Warning Text 13 3 2" xfId="47294" xr:uid="{99D88165-2F5B-44EA-AFC0-8DFF7956FD25}"/>
    <cellStyle name="Warning Text 13 3 2 2" xfId="47295" xr:uid="{4A1A1F34-1DE4-4F91-AC7B-A93E6B2F1F13}"/>
    <cellStyle name="Warning Text 13 3 3" xfId="47296" xr:uid="{55AA267C-B123-4161-80C4-30A018896461}"/>
    <cellStyle name="Warning Text 13 3 3 2" xfId="47297" xr:uid="{9D0BE7E0-6F45-41B3-B8F9-BFC6750563A6}"/>
    <cellStyle name="Warning Text 13 3 4" xfId="47298" xr:uid="{67807395-DE5B-4B62-961F-627A67622444}"/>
    <cellStyle name="Warning Text 13 3 5" xfId="47293" xr:uid="{C2D2E2B7-C738-430B-BCFF-CACDB8F3AA11}"/>
    <cellStyle name="Warning Text 13 4" xfId="14818" xr:uid="{2129673A-1E48-44A4-A90B-726BC484474E}"/>
    <cellStyle name="Warning Text 13 4 2" xfId="47300" xr:uid="{7C081CCE-E6C6-4443-8279-FF4C3F7C5450}"/>
    <cellStyle name="Warning Text 13 4 2 2" xfId="47301" xr:uid="{1B1FD9BA-9666-4027-A6C5-ED1B29A216CC}"/>
    <cellStyle name="Warning Text 13 4 3" xfId="47302" xr:uid="{A2B65FF1-5A7B-4827-A189-43B35671D83F}"/>
    <cellStyle name="Warning Text 13 4 3 2" xfId="47303" xr:uid="{3FC48E29-00F1-4DDC-B9F8-FEDA8DAF71E5}"/>
    <cellStyle name="Warning Text 13 4 4" xfId="47304" xr:uid="{74F99BE9-FC6F-451F-A842-5128747E2818}"/>
    <cellStyle name="Warning Text 13 4 5" xfId="47299" xr:uid="{C416958F-EBAD-42A7-928B-B01CEF13E560}"/>
    <cellStyle name="Warning Text 13 5" xfId="14819" xr:uid="{381AA84C-E662-4D38-8448-14ABA5B213E1}"/>
    <cellStyle name="Warning Text 13 5 2" xfId="47306" xr:uid="{A83681E7-7965-4B9E-A2D1-8EC0557B1C9E}"/>
    <cellStyle name="Warning Text 13 5 2 2" xfId="47307" xr:uid="{11E59168-4753-4DE4-8BA4-0F7BCC4BB54D}"/>
    <cellStyle name="Warning Text 13 5 3" xfId="47308" xr:uid="{1C99AD3A-B7FF-4AAA-BFEB-F923C371CC00}"/>
    <cellStyle name="Warning Text 13 5 3 2" xfId="47309" xr:uid="{539DA16B-FC13-4848-A70D-028FC462657A}"/>
    <cellStyle name="Warning Text 13 5 4" xfId="47310" xr:uid="{475B27DF-9059-43A9-A818-93BADFAF7CA4}"/>
    <cellStyle name="Warning Text 13 5 4 2" xfId="47311" xr:uid="{7900A39E-E50A-43EA-87DD-91395D1DC744}"/>
    <cellStyle name="Warning Text 13 5 5" xfId="47312" xr:uid="{DA34EE6A-E602-42B0-A91E-305EB8E830E9}"/>
    <cellStyle name="Warning Text 13 5 6" xfId="47305" xr:uid="{44C0753A-FBBA-48B2-A8D9-A6193F2A0B4D}"/>
    <cellStyle name="Warning Text 13 6" xfId="14820" xr:uid="{7082151E-0E46-4E87-AC30-8A55E6249708}"/>
    <cellStyle name="Warning Text 13 6 2" xfId="47314" xr:uid="{AB36F072-297F-44CA-B63F-E701EB923544}"/>
    <cellStyle name="Warning Text 13 6 2 2" xfId="47315" xr:uid="{B93AD0BA-D543-4C94-90CC-0F69B9540E70}"/>
    <cellStyle name="Warning Text 13 6 3" xfId="47316" xr:uid="{9D8C24C0-469C-49CC-A697-65C99671FA6C}"/>
    <cellStyle name="Warning Text 13 6 3 2" xfId="47317" xr:uid="{9069E4D1-1B48-4D9D-B89E-28EBFAE93BBF}"/>
    <cellStyle name="Warning Text 13 6 4" xfId="47318" xr:uid="{96DDAEFC-A4E6-49D9-9C4F-42BB0739BA01}"/>
    <cellStyle name="Warning Text 13 6 5" xfId="47313" xr:uid="{68BDCA04-6CE8-44CE-B958-A7294F1E5AE8}"/>
    <cellStyle name="Warning Text 13 7" xfId="16321" xr:uid="{0D1B7E7A-13F8-4C8B-8B00-264B1393378D}"/>
    <cellStyle name="Warning Text 13 7 2" xfId="47320" xr:uid="{F8DD0FEE-43BE-4084-ADC0-67D06D0F2AE8}"/>
    <cellStyle name="Warning Text 13 7 3" xfId="47319" xr:uid="{A69276C2-5F2A-4873-9736-24604BC703F7}"/>
    <cellStyle name="Warning Text 13 8" xfId="15669" xr:uid="{90CF8008-CBDE-44B9-9200-199C1D7A050B}"/>
    <cellStyle name="Warning Text 13 8 2" xfId="47322" xr:uid="{2A62404E-924E-4D55-9F6D-B0D2663B1C56}"/>
    <cellStyle name="Warning Text 13 8 3" xfId="47321" xr:uid="{E2198BAF-46A1-4C29-979C-8FC81E5A73CC}"/>
    <cellStyle name="Warning Text 13 9" xfId="12513" xr:uid="{9B0309BC-A6E7-4447-8FEB-834B61EBFA19}"/>
    <cellStyle name="Warning Text 13 9 2" xfId="47324" xr:uid="{BF47472D-A2CD-44A4-9008-D18181DF0D88}"/>
    <cellStyle name="Warning Text 13 9 3" xfId="47323" xr:uid="{22ACD795-7734-4D36-9B79-F9C2C4C5CFF5}"/>
    <cellStyle name="Warning Text 14" xfId="7382" xr:uid="{DFB10FE5-FEDC-4A33-8457-C89BA9F14AFD}"/>
    <cellStyle name="Warning Text 14 10" xfId="47326" xr:uid="{065545EF-E544-4C97-9DFC-DEFB0159BF7D}"/>
    <cellStyle name="Warning Text 14 11" xfId="47327" xr:uid="{26368262-1BE5-47AD-B899-284D1B623657}"/>
    <cellStyle name="Warning Text 14 12" xfId="47325" xr:uid="{C0620CB6-12F5-43EC-BB3A-6CF66E663ED0}"/>
    <cellStyle name="Warning Text 14 2" xfId="14821" xr:uid="{41ABB184-BBDE-4ED1-9558-7E5A78D45E86}"/>
    <cellStyle name="Warning Text 14 2 2" xfId="47329" xr:uid="{87354065-EA0B-4147-905C-F0B3EACAE7A4}"/>
    <cellStyle name="Warning Text 14 2 2 2" xfId="47330" xr:uid="{9F0A24F7-A23B-4C67-AA8E-C057F5273F0D}"/>
    <cellStyle name="Warning Text 14 2 3" xfId="47331" xr:uid="{ABF82646-3FF1-4744-A1C8-29034A5AD085}"/>
    <cellStyle name="Warning Text 14 2 3 2" xfId="47332" xr:uid="{CC49A316-0D48-4477-AD43-56B896FA72B3}"/>
    <cellStyle name="Warning Text 14 2 4" xfId="47333" xr:uid="{F61D6656-4012-41CA-848D-E61A9E9B023B}"/>
    <cellStyle name="Warning Text 14 2 5" xfId="47334" xr:uid="{64BB51DC-2000-484F-9EA6-EB5DFB36BE09}"/>
    <cellStyle name="Warning Text 14 2 6" xfId="47328" xr:uid="{FBB5DD3A-472B-4760-BEAD-986DF260A169}"/>
    <cellStyle name="Warning Text 14 3" xfId="14822" xr:uid="{1A7E5772-79AF-4E43-99B5-E4F8005E43F1}"/>
    <cellStyle name="Warning Text 14 3 2" xfId="47336" xr:uid="{8B28F7A9-E7E7-4DD3-AF82-459B6AC32A7F}"/>
    <cellStyle name="Warning Text 14 3 2 2" xfId="47337" xr:uid="{D9C96253-9649-4C5C-A277-7FDB58138543}"/>
    <cellStyle name="Warning Text 14 3 3" xfId="47338" xr:uid="{80098985-0409-450D-80C2-576A7FA4C088}"/>
    <cellStyle name="Warning Text 14 3 3 2" xfId="47339" xr:uid="{3E544D6F-A4DF-4450-B3D1-B418F503144D}"/>
    <cellStyle name="Warning Text 14 3 4" xfId="47340" xr:uid="{18C02DD3-4C11-4588-90C3-4BF9819C4B73}"/>
    <cellStyle name="Warning Text 14 3 5" xfId="47335" xr:uid="{7D154601-86C4-4C4A-9263-A41B4667A754}"/>
    <cellStyle name="Warning Text 14 4" xfId="14823" xr:uid="{88A2C906-E99A-41C5-B59C-ED87DCAD42C9}"/>
    <cellStyle name="Warning Text 14 4 2" xfId="47342" xr:uid="{5E64D484-EA8C-4D8E-8B64-F6C9A9CA070E}"/>
    <cellStyle name="Warning Text 14 4 2 2" xfId="47343" xr:uid="{6A489246-584F-4851-BFC3-6137CE0309D7}"/>
    <cellStyle name="Warning Text 14 4 3" xfId="47344" xr:uid="{788D49B7-8E48-4E10-ADA5-C17DE7913AFF}"/>
    <cellStyle name="Warning Text 14 4 3 2" xfId="47345" xr:uid="{3C2928EE-6CED-4836-991F-2B8E85B6CF32}"/>
    <cellStyle name="Warning Text 14 4 4" xfId="47346" xr:uid="{3A972713-AAD9-4195-A5D2-43E0E3EA5826}"/>
    <cellStyle name="Warning Text 14 4 5" xfId="47341" xr:uid="{CD5586C9-AC6D-47A5-A176-8F6A828BFDFA}"/>
    <cellStyle name="Warning Text 14 5" xfId="14824" xr:uid="{2AD84150-E067-4BDD-B1E9-98E2BB117E30}"/>
    <cellStyle name="Warning Text 14 5 2" xfId="47348" xr:uid="{FC42C6E4-CC35-49AD-9F9B-753968372509}"/>
    <cellStyle name="Warning Text 14 5 2 2" xfId="47349" xr:uid="{F0E167AF-D64C-4E84-A95F-4A9D7ACD6B36}"/>
    <cellStyle name="Warning Text 14 5 3" xfId="47350" xr:uid="{317D22AC-A055-4302-AB81-EAB472BE4A7C}"/>
    <cellStyle name="Warning Text 14 5 3 2" xfId="47351" xr:uid="{14495753-04DB-4118-9A2F-4D8D0DD3AF78}"/>
    <cellStyle name="Warning Text 14 5 4" xfId="47352" xr:uid="{8EEC16DE-93C0-4096-8E9F-D80C209C55B8}"/>
    <cellStyle name="Warning Text 14 5 4 2" xfId="47353" xr:uid="{9C3AB610-9E16-47AB-9B2F-820902026618}"/>
    <cellStyle name="Warning Text 14 5 5" xfId="47354" xr:uid="{90639F07-3F9A-4AD5-9059-D64D1FC3B6E1}"/>
    <cellStyle name="Warning Text 14 5 6" xfId="47347" xr:uid="{22ABDA27-E8DF-4842-AB3A-AB058C07B173}"/>
    <cellStyle name="Warning Text 14 6" xfId="14825" xr:uid="{2CF81924-4DFA-4687-A085-248FC94EE580}"/>
    <cellStyle name="Warning Text 14 6 2" xfId="47356" xr:uid="{8ED3FFD2-143E-4891-8907-606530EC3CF8}"/>
    <cellStyle name="Warning Text 14 6 2 2" xfId="47357" xr:uid="{32405ADB-C918-443B-AF8F-2B5369BE33B7}"/>
    <cellStyle name="Warning Text 14 6 3" xfId="47358" xr:uid="{509FE2BA-23E8-408C-9911-EF8CB3987527}"/>
    <cellStyle name="Warning Text 14 6 3 2" xfId="47359" xr:uid="{E0EA3D22-9EDA-4B9D-9907-9C5648E7F2A7}"/>
    <cellStyle name="Warning Text 14 6 4" xfId="47360" xr:uid="{C58CBE6C-DD7B-4EF4-9FD0-466AE8E625B8}"/>
    <cellStyle name="Warning Text 14 6 5" xfId="47355" xr:uid="{BDDBC1DC-3AEF-4FA2-B147-AB7DDDDC1190}"/>
    <cellStyle name="Warning Text 14 7" xfId="16322" xr:uid="{5AAD8987-B44C-4D65-A3D0-FA421D476B4D}"/>
    <cellStyle name="Warning Text 14 7 2" xfId="47362" xr:uid="{95E5CB8D-6BCD-4FFF-80F2-2BDBE489F02A}"/>
    <cellStyle name="Warning Text 14 7 3" xfId="47361" xr:uid="{FF1D553D-BA91-4F5D-B4EF-E1B1D8FA18EB}"/>
    <cellStyle name="Warning Text 14 8" xfId="19381" xr:uid="{03D5ACF5-CB79-454B-ACB3-DA91C73F00C4}"/>
    <cellStyle name="Warning Text 14 8 2" xfId="47364" xr:uid="{AE67BC03-57B1-472D-9A0E-847157CB66B6}"/>
    <cellStyle name="Warning Text 14 8 3" xfId="47363" xr:uid="{90F1AFC9-6F21-407C-BE9F-F7BBF5AB7036}"/>
    <cellStyle name="Warning Text 14 9" xfId="12514" xr:uid="{AC48476B-5102-4EAC-8FEA-97EA06F9ACFF}"/>
    <cellStyle name="Warning Text 14 9 2" xfId="47366" xr:uid="{63DDE28C-B402-44F3-A219-9C2CC6386C55}"/>
    <cellStyle name="Warning Text 14 9 3" xfId="47365" xr:uid="{F7842AFE-B7DA-4015-A5A5-72C8DDEF1CCD}"/>
    <cellStyle name="Warning Text 15" xfId="7383" xr:uid="{16A97D0F-A803-4C9D-A696-9EDB63234EDB}"/>
    <cellStyle name="Warning Text 15 10" xfId="47368" xr:uid="{5927169E-3C13-4B3F-9FFA-DDA70B9B2C24}"/>
    <cellStyle name="Warning Text 15 11" xfId="47369" xr:uid="{F7134233-E080-4DED-AC98-3186683D7C86}"/>
    <cellStyle name="Warning Text 15 12" xfId="47367" xr:uid="{98790981-BB44-43B0-8DFF-C4B607C786AC}"/>
    <cellStyle name="Warning Text 15 2" xfId="14826" xr:uid="{91A0DA91-4AFF-4B3D-8809-304E473649C0}"/>
    <cellStyle name="Warning Text 15 2 2" xfId="47371" xr:uid="{F16179AF-AEEE-4F35-AF3C-941EA86DB680}"/>
    <cellStyle name="Warning Text 15 2 2 2" xfId="47372" xr:uid="{B453464E-4F4F-4A9A-BFAC-E94401DA9453}"/>
    <cellStyle name="Warning Text 15 2 3" xfId="47373" xr:uid="{B09E2F1D-6645-4348-B95B-513AE031E4A1}"/>
    <cellStyle name="Warning Text 15 2 3 2" xfId="47374" xr:uid="{C0689673-C2DD-47E4-A8E2-6EEC28BAA6A9}"/>
    <cellStyle name="Warning Text 15 2 4" xfId="47375" xr:uid="{F4113A7B-E9BD-4E29-A0E4-00C9C701EEF3}"/>
    <cellStyle name="Warning Text 15 2 5" xfId="47376" xr:uid="{DFB4325C-6B60-4334-9EB6-93CC1526265E}"/>
    <cellStyle name="Warning Text 15 2 6" xfId="47370" xr:uid="{9A7B6565-62FD-47FC-938F-427D653003DF}"/>
    <cellStyle name="Warning Text 15 3" xfId="14827" xr:uid="{AB92A126-C259-4F51-A2E5-7C6D71D5CFD8}"/>
    <cellStyle name="Warning Text 15 3 2" xfId="47378" xr:uid="{379A1199-F3E0-4C03-9D6F-057A020CE14B}"/>
    <cellStyle name="Warning Text 15 3 2 2" xfId="47379" xr:uid="{57683123-A93B-404F-8FDE-50212C3822DC}"/>
    <cellStyle name="Warning Text 15 3 3" xfId="47380" xr:uid="{72F5B2F2-6D6A-4F7C-817C-00684575A80B}"/>
    <cellStyle name="Warning Text 15 3 3 2" xfId="47381" xr:uid="{177FD46B-86E8-4367-A741-E756BE1FDE60}"/>
    <cellStyle name="Warning Text 15 3 4" xfId="47382" xr:uid="{F19025E5-A440-4938-94D1-FA0C0684C490}"/>
    <cellStyle name="Warning Text 15 3 5" xfId="47377" xr:uid="{1F35B9B4-8B85-496B-B6F5-8A38783CB2E0}"/>
    <cellStyle name="Warning Text 15 4" xfId="14828" xr:uid="{E9B8162B-88EB-47DE-AB5C-E632772A03F0}"/>
    <cellStyle name="Warning Text 15 4 2" xfId="47384" xr:uid="{6FBD868E-CC95-4470-BF41-67F4DD19E535}"/>
    <cellStyle name="Warning Text 15 4 2 2" xfId="47385" xr:uid="{020FFEBE-5547-42F4-95BA-7A1BB73EE533}"/>
    <cellStyle name="Warning Text 15 4 3" xfId="47386" xr:uid="{F5F6D61E-143C-45A7-B791-C261629751D1}"/>
    <cellStyle name="Warning Text 15 4 3 2" xfId="47387" xr:uid="{08E36146-B22D-4A15-B897-C4743F5241EC}"/>
    <cellStyle name="Warning Text 15 4 4" xfId="47388" xr:uid="{7C07F645-65CD-4F73-A7AC-6FE7B5F57BC3}"/>
    <cellStyle name="Warning Text 15 4 5" xfId="47383" xr:uid="{B095EFFE-0A0A-4B32-A9F1-0DB3ABC3B7BF}"/>
    <cellStyle name="Warning Text 15 5" xfId="14829" xr:uid="{C5323120-97C9-4E81-A257-523402B3A183}"/>
    <cellStyle name="Warning Text 15 5 2" xfId="47390" xr:uid="{FF041690-72FF-4CCF-98D1-12CB9D8BB7E7}"/>
    <cellStyle name="Warning Text 15 5 2 2" xfId="47391" xr:uid="{4DE968F8-1A41-468C-81E9-6F49E38CBB49}"/>
    <cellStyle name="Warning Text 15 5 3" xfId="47392" xr:uid="{A492BA50-60F4-45AC-92AE-9799F8370E15}"/>
    <cellStyle name="Warning Text 15 5 3 2" xfId="47393" xr:uid="{98C7ED04-E952-4769-B548-B1C0E3D25BE2}"/>
    <cellStyle name="Warning Text 15 5 4" xfId="47394" xr:uid="{F4F78FE3-D4B7-4BDF-B7C5-0489EB153C07}"/>
    <cellStyle name="Warning Text 15 5 4 2" xfId="47395" xr:uid="{0A71CB42-9525-4AC9-87EF-CC61FC114367}"/>
    <cellStyle name="Warning Text 15 5 5" xfId="47396" xr:uid="{A7418E6B-D935-47BE-9A6F-ED7117FCB941}"/>
    <cellStyle name="Warning Text 15 5 6" xfId="47389" xr:uid="{2CDAA5F9-8A9D-49E1-A57F-38F8D6AD72CD}"/>
    <cellStyle name="Warning Text 15 6" xfId="14830" xr:uid="{3F307B58-388D-4AD4-9E5E-3ACAB12B5EBA}"/>
    <cellStyle name="Warning Text 15 6 2" xfId="47398" xr:uid="{AD4FBF81-E549-477C-9689-DFF9CAE51AB9}"/>
    <cellStyle name="Warning Text 15 6 2 2" xfId="47399" xr:uid="{DB48D9E0-3134-42C8-B5DD-72A561BDCAC6}"/>
    <cellStyle name="Warning Text 15 6 3" xfId="47400" xr:uid="{D689127A-9BB7-4FF8-B21F-58F20A600897}"/>
    <cellStyle name="Warning Text 15 6 3 2" xfId="47401" xr:uid="{A7BBDF87-FBDB-4379-8EC6-0165CE45BA0B}"/>
    <cellStyle name="Warning Text 15 6 4" xfId="47402" xr:uid="{A8CE3321-8EA6-48C4-A7AB-F8E06ED21BBE}"/>
    <cellStyle name="Warning Text 15 6 5" xfId="47397" xr:uid="{D9E6CFA0-E093-4276-A9A7-ABF54912D542}"/>
    <cellStyle name="Warning Text 15 7" xfId="16323" xr:uid="{BA6AB23B-8083-4FA2-8933-8007B7C779B1}"/>
    <cellStyle name="Warning Text 15 7 2" xfId="47404" xr:uid="{FC744F25-D07E-46B8-99F1-9DDF2AA9EBB6}"/>
    <cellStyle name="Warning Text 15 7 3" xfId="47403" xr:uid="{BD2598A8-D980-46C7-B7C5-5C839DA58A48}"/>
    <cellStyle name="Warning Text 15 8" xfId="16660" xr:uid="{14E7AC80-900A-4676-8453-4CF762081AE0}"/>
    <cellStyle name="Warning Text 15 8 2" xfId="47406" xr:uid="{F2D787EC-5F68-45A0-A4F2-6AB20109D251}"/>
    <cellStyle name="Warning Text 15 8 3" xfId="47405" xr:uid="{8E2ECE0A-D531-48EB-8C59-D841A9E5EA57}"/>
    <cellStyle name="Warning Text 15 9" xfId="12515" xr:uid="{530DC0FE-BC00-47C9-B9B0-7CE4626FFEDB}"/>
    <cellStyle name="Warning Text 15 9 2" xfId="47408" xr:uid="{335FA91B-EC00-47F4-AE57-2CA8F0AB14EE}"/>
    <cellStyle name="Warning Text 15 9 3" xfId="47407" xr:uid="{3E1C826D-B99B-41F2-847D-534AC6687316}"/>
    <cellStyle name="Warning Text 16" xfId="7384" xr:uid="{653DCC74-DBD2-4FAF-9F22-08FE5EBDBB2C}"/>
    <cellStyle name="Warning Text 16 10" xfId="47410" xr:uid="{29AA979F-1602-4162-BCB2-F1559F28E445}"/>
    <cellStyle name="Warning Text 16 11" xfId="47411" xr:uid="{FF09F0E5-9C27-4C91-B28C-96DDADE7899F}"/>
    <cellStyle name="Warning Text 16 12" xfId="47409" xr:uid="{2A76174B-D769-4E65-A611-90DB968F435B}"/>
    <cellStyle name="Warning Text 16 2" xfId="14831" xr:uid="{8BB345A3-0678-485E-998B-8CFD62EA6AA7}"/>
    <cellStyle name="Warning Text 16 2 2" xfId="47413" xr:uid="{453D50E4-C0A2-4B10-B244-031A3ECBD234}"/>
    <cellStyle name="Warning Text 16 2 2 2" xfId="47414" xr:uid="{02E7BF54-9B2F-459F-A905-F239E2E671A9}"/>
    <cellStyle name="Warning Text 16 2 3" xfId="47415" xr:uid="{C64E6BF4-7691-4041-8E3C-28D324268024}"/>
    <cellStyle name="Warning Text 16 2 3 2" xfId="47416" xr:uid="{D153784C-739C-4F11-B6FD-FD0D1F31E696}"/>
    <cellStyle name="Warning Text 16 2 4" xfId="47417" xr:uid="{FDB4F8B4-1D88-4B11-A86D-520E591AF12D}"/>
    <cellStyle name="Warning Text 16 2 5" xfId="47418" xr:uid="{8E0E1F61-E42F-4E42-8386-DFE6E4427FE9}"/>
    <cellStyle name="Warning Text 16 2 6" xfId="47412" xr:uid="{89B8E79C-07E4-4BC6-B24A-9469BCE86183}"/>
    <cellStyle name="Warning Text 16 3" xfId="14832" xr:uid="{A138A22E-174F-4B49-9258-B670878010CD}"/>
    <cellStyle name="Warning Text 16 3 2" xfId="47420" xr:uid="{AEEAE78F-7956-4920-9DA9-215392F3564B}"/>
    <cellStyle name="Warning Text 16 3 2 2" xfId="47421" xr:uid="{10459AE2-BAC7-4657-B8E3-0DAE48596E8D}"/>
    <cellStyle name="Warning Text 16 3 3" xfId="47422" xr:uid="{0FB496F6-C330-47ED-9DEF-F5ACFE99BE63}"/>
    <cellStyle name="Warning Text 16 3 3 2" xfId="47423" xr:uid="{0658E0FC-61D3-45D6-95D0-39A7C4EB4659}"/>
    <cellStyle name="Warning Text 16 3 4" xfId="47424" xr:uid="{C728639C-A906-49CE-95D2-17D49CF822EC}"/>
    <cellStyle name="Warning Text 16 3 5" xfId="47419" xr:uid="{75C71080-E124-46F8-A828-431809866D7B}"/>
    <cellStyle name="Warning Text 16 4" xfId="14833" xr:uid="{A11BD9BF-2564-4043-8A7D-50E6CD4A1AFA}"/>
    <cellStyle name="Warning Text 16 4 2" xfId="47426" xr:uid="{D7455D54-AA90-4CDC-9618-94C7EEEE4EFF}"/>
    <cellStyle name="Warning Text 16 4 2 2" xfId="47427" xr:uid="{D00F1E98-0A05-4E6D-A7CA-59C71EC224AE}"/>
    <cellStyle name="Warning Text 16 4 3" xfId="47428" xr:uid="{F40F3B09-989B-439D-81B8-2842D464953B}"/>
    <cellStyle name="Warning Text 16 4 3 2" xfId="47429" xr:uid="{2D3710C7-6DBF-4474-AB42-92DD05EFB668}"/>
    <cellStyle name="Warning Text 16 4 4" xfId="47430" xr:uid="{F297772E-EF3A-47D7-B6A4-E2612CDEE415}"/>
    <cellStyle name="Warning Text 16 4 5" xfId="47425" xr:uid="{27901762-46AF-479B-A1F9-D196C4122BB4}"/>
    <cellStyle name="Warning Text 16 5" xfId="14834" xr:uid="{04F0B827-2BF4-4DD0-B0B5-441801501D9C}"/>
    <cellStyle name="Warning Text 16 5 2" xfId="47432" xr:uid="{ACA3B81C-C157-40B6-A23B-26BCBFCA3B81}"/>
    <cellStyle name="Warning Text 16 5 2 2" xfId="47433" xr:uid="{C05C0688-3F0F-4229-A690-38931D009F10}"/>
    <cellStyle name="Warning Text 16 5 3" xfId="47434" xr:uid="{2E921EDA-B07C-49FE-872F-C57ABDCF7A7C}"/>
    <cellStyle name="Warning Text 16 5 3 2" xfId="47435" xr:uid="{D7DADC8C-23DB-4E65-8BBA-C22CBD9F755E}"/>
    <cellStyle name="Warning Text 16 5 4" xfId="47436" xr:uid="{CF541CEF-807D-4979-B4AA-78B2DCCC0670}"/>
    <cellStyle name="Warning Text 16 5 4 2" xfId="47437" xr:uid="{FB7A41E2-713E-4ADD-A85F-090B2FD40B0A}"/>
    <cellStyle name="Warning Text 16 5 5" xfId="47438" xr:uid="{A57FDB45-CCE6-4457-92B7-82143D76C366}"/>
    <cellStyle name="Warning Text 16 5 6" xfId="47431" xr:uid="{49F44405-0430-4D10-AE9E-D286EE42D8A3}"/>
    <cellStyle name="Warning Text 16 6" xfId="14835" xr:uid="{BC5732E6-D08E-4CBB-A489-23E87FD4E98B}"/>
    <cellStyle name="Warning Text 16 6 2" xfId="47440" xr:uid="{E2B52157-430F-474C-A993-9E170DA79546}"/>
    <cellStyle name="Warning Text 16 6 2 2" xfId="47441" xr:uid="{21871931-73D7-442B-A798-AC4E057DDA45}"/>
    <cellStyle name="Warning Text 16 6 3" xfId="47442" xr:uid="{4A701F49-26EE-4810-B5BF-52C026B18893}"/>
    <cellStyle name="Warning Text 16 6 3 2" xfId="47443" xr:uid="{AE62255A-7665-4E70-8F66-E91DAC112A3E}"/>
    <cellStyle name="Warning Text 16 6 4" xfId="47444" xr:uid="{A9ACD1BD-7EA6-4EFE-A5B4-83A6FA93DCC0}"/>
    <cellStyle name="Warning Text 16 6 5" xfId="47439" xr:uid="{5E395572-B418-4CB7-B7CC-F17FB0A4079B}"/>
    <cellStyle name="Warning Text 16 7" xfId="16324" xr:uid="{AD754C2F-EA26-4BFC-AEBE-D7486150F23C}"/>
    <cellStyle name="Warning Text 16 7 2" xfId="47446" xr:uid="{093D7876-2A4E-404D-8B8C-DB84F4C1C9B6}"/>
    <cellStyle name="Warning Text 16 7 3" xfId="47445" xr:uid="{CEA81005-0E50-4012-8290-2627D85BB1A2}"/>
    <cellStyle name="Warning Text 16 8" xfId="15400" xr:uid="{B4C4519C-8579-41D9-9F6B-0583C454211E}"/>
    <cellStyle name="Warning Text 16 8 2" xfId="47448" xr:uid="{4C742C94-82C1-427B-A0BC-5017E144FCCF}"/>
    <cellStyle name="Warning Text 16 8 3" xfId="47447" xr:uid="{7720018D-D320-42FA-9C98-79B922FBB9C4}"/>
    <cellStyle name="Warning Text 16 9" xfId="12516" xr:uid="{4838F0FA-EB8E-42B2-997A-4DC150980BF1}"/>
    <cellStyle name="Warning Text 16 9 2" xfId="47450" xr:uid="{E7A35BBA-C51D-42B7-9A6B-F1BF42CE2144}"/>
    <cellStyle name="Warning Text 16 9 3" xfId="47449" xr:uid="{806764C0-B359-464B-96FA-E94CCDC0E247}"/>
    <cellStyle name="Warning Text 17" xfId="7385" xr:uid="{7DC85015-5DD9-4F46-A5CE-DD1623C9EF82}"/>
    <cellStyle name="Warning Text 17 10" xfId="47452" xr:uid="{C06209E5-531E-4046-BFB3-E87495953734}"/>
    <cellStyle name="Warning Text 17 11" xfId="47453" xr:uid="{9266DE48-6E89-4CB7-939B-4270F3449D5E}"/>
    <cellStyle name="Warning Text 17 12" xfId="47451" xr:uid="{3B3873CB-58A4-498A-8145-E09456C88CB9}"/>
    <cellStyle name="Warning Text 17 2" xfId="14836" xr:uid="{4C3E1C58-9230-463A-9195-6B923E269FB8}"/>
    <cellStyle name="Warning Text 17 2 2" xfId="47455" xr:uid="{BC60BCAC-CAE7-471A-B7AB-9FE8590B18C4}"/>
    <cellStyle name="Warning Text 17 2 2 2" xfId="47456" xr:uid="{25282509-0B2E-4D50-90D4-E03A0D6FDF3C}"/>
    <cellStyle name="Warning Text 17 2 3" xfId="47457" xr:uid="{95C19C41-5C58-4785-AFF9-164FA242B300}"/>
    <cellStyle name="Warning Text 17 2 3 2" xfId="47458" xr:uid="{BE405119-ACC1-4F8C-B4BB-5F17E3A672DD}"/>
    <cellStyle name="Warning Text 17 2 4" xfId="47459" xr:uid="{D0EF3ED6-9062-4154-AFC6-DF210274D19B}"/>
    <cellStyle name="Warning Text 17 2 5" xfId="47460" xr:uid="{7268DA4A-1499-49CC-B42D-7804E0ECA32D}"/>
    <cellStyle name="Warning Text 17 2 6" xfId="47454" xr:uid="{BDDD8416-A1EC-4682-AB4F-0DFD5FFE5177}"/>
    <cellStyle name="Warning Text 17 3" xfId="14837" xr:uid="{B7FB29DC-5066-4421-8E89-B4D197E83432}"/>
    <cellStyle name="Warning Text 17 3 2" xfId="47462" xr:uid="{5A8C37BE-CD89-4DCA-86C9-D4AE8ECE9BFC}"/>
    <cellStyle name="Warning Text 17 3 2 2" xfId="47463" xr:uid="{62FE76C3-0ED9-47FC-A281-C935A65D8CC9}"/>
    <cellStyle name="Warning Text 17 3 3" xfId="47464" xr:uid="{47D9FCA8-9725-4FF1-B3F4-FF2D38A40772}"/>
    <cellStyle name="Warning Text 17 3 3 2" xfId="47465" xr:uid="{143F1351-2178-4B9A-9FBD-107667909118}"/>
    <cellStyle name="Warning Text 17 3 4" xfId="47466" xr:uid="{EA761C95-1017-49AF-96DB-0C660BE5BAA7}"/>
    <cellStyle name="Warning Text 17 3 5" xfId="47461" xr:uid="{5728A0EC-CA74-4A28-B84A-D5E5EA328EA4}"/>
    <cellStyle name="Warning Text 17 4" xfId="14838" xr:uid="{BF905388-2247-4AE2-BBCF-B865C61678BE}"/>
    <cellStyle name="Warning Text 17 4 2" xfId="47468" xr:uid="{5D2EFC89-89D2-4690-9A28-271893377F21}"/>
    <cellStyle name="Warning Text 17 4 2 2" xfId="47469" xr:uid="{2477052F-5C5D-4A24-81B6-147E74C6BBE1}"/>
    <cellStyle name="Warning Text 17 4 3" xfId="47470" xr:uid="{A22AD38A-2151-425E-8DBA-FAA08209D513}"/>
    <cellStyle name="Warning Text 17 4 3 2" xfId="47471" xr:uid="{539B442A-9613-44EB-898F-590D351FBBF6}"/>
    <cellStyle name="Warning Text 17 4 4" xfId="47472" xr:uid="{58840139-EC74-4374-909F-40FAA445F23C}"/>
    <cellStyle name="Warning Text 17 4 5" xfId="47467" xr:uid="{0DFFEA4C-3C58-4BDB-B5B1-0FE713155933}"/>
    <cellStyle name="Warning Text 17 5" xfId="14839" xr:uid="{FCF9BC89-7103-4BA2-A4AD-E4593BA3732C}"/>
    <cellStyle name="Warning Text 17 5 2" xfId="47474" xr:uid="{F6F94CB2-7C8D-42E1-BECD-9842A5262FE1}"/>
    <cellStyle name="Warning Text 17 5 2 2" xfId="47475" xr:uid="{89C7DBAD-3F5E-449F-BAE5-21B137FE4209}"/>
    <cellStyle name="Warning Text 17 5 3" xfId="47476" xr:uid="{1AFA0938-C531-4B69-87A4-F10BF15B5FF3}"/>
    <cellStyle name="Warning Text 17 5 3 2" xfId="47477" xr:uid="{781375FB-E76A-4F9B-A1B6-0664C518A084}"/>
    <cellStyle name="Warning Text 17 5 4" xfId="47478" xr:uid="{7EA3351C-A40D-4846-ABB0-A943441CBD77}"/>
    <cellStyle name="Warning Text 17 5 4 2" xfId="47479" xr:uid="{5E51F2AA-B4B4-4585-BF45-07AEB9486BEA}"/>
    <cellStyle name="Warning Text 17 5 5" xfId="47480" xr:uid="{6DF80F92-8E97-403F-8810-23BBF7CF3488}"/>
    <cellStyle name="Warning Text 17 5 6" xfId="47473" xr:uid="{42EC4EF6-AD48-444E-8B0A-3DFCD1CB1828}"/>
    <cellStyle name="Warning Text 17 6" xfId="14840" xr:uid="{34379411-D762-49AF-9C97-17FA67A9B8B5}"/>
    <cellStyle name="Warning Text 17 6 2" xfId="47482" xr:uid="{83932CC8-2245-4EE4-9DBC-5123BEC395D5}"/>
    <cellStyle name="Warning Text 17 6 2 2" xfId="47483" xr:uid="{E58D5C2B-30FF-44B7-A84D-06DA4A9BC634}"/>
    <cellStyle name="Warning Text 17 6 3" xfId="47484" xr:uid="{5CED5DE3-36D0-4807-BD8B-4B0E12215FFA}"/>
    <cellStyle name="Warning Text 17 6 3 2" xfId="47485" xr:uid="{ED616C8B-DD12-44C0-A918-253509A91D92}"/>
    <cellStyle name="Warning Text 17 6 4" xfId="47486" xr:uid="{CFBC6FB7-E8FA-4684-A9E8-C3EAD757FD0C}"/>
    <cellStyle name="Warning Text 17 6 5" xfId="47481" xr:uid="{3DCCA4E5-3CE3-42C0-978D-0D3696D0CA01}"/>
    <cellStyle name="Warning Text 17 7" xfId="16325" xr:uid="{1FA22358-D9C2-4470-93A4-F5A4681A8CFD}"/>
    <cellStyle name="Warning Text 17 7 2" xfId="47488" xr:uid="{DBF376A2-BC9C-4DC6-97D2-B85060C38848}"/>
    <cellStyle name="Warning Text 17 7 3" xfId="47487" xr:uid="{EB5924B4-347F-4687-AEB0-23D16E293B7C}"/>
    <cellStyle name="Warning Text 17 8" xfId="15685" xr:uid="{0F76968F-F574-4C57-9794-693DBFFDB30D}"/>
    <cellStyle name="Warning Text 17 8 2" xfId="47490" xr:uid="{B96D729B-882F-4BDD-81A4-EDA21B086E17}"/>
    <cellStyle name="Warning Text 17 8 3" xfId="47489" xr:uid="{81626438-3C31-4977-BE5A-8A968F8E1133}"/>
    <cellStyle name="Warning Text 17 9" xfId="12517" xr:uid="{FB34B5F9-B306-4240-A96F-2BECBBFED209}"/>
    <cellStyle name="Warning Text 17 9 2" xfId="47492" xr:uid="{3A202E19-8AE3-478C-88EF-08A300690400}"/>
    <cellStyle name="Warning Text 17 9 3" xfId="47491" xr:uid="{7816AC23-7165-4DAE-97F4-6218A3D35D6A}"/>
    <cellStyle name="Warning Text 18" xfId="7386" xr:uid="{E8A2DA49-71CE-4D3C-8532-39B1D47EF3AC}"/>
    <cellStyle name="Warning Text 18 10" xfId="47494" xr:uid="{9AB55044-AD0A-4B22-BE5E-F58712DEBDD9}"/>
    <cellStyle name="Warning Text 18 11" xfId="47495" xr:uid="{8046D97B-1288-4EB8-93F9-F82232E44558}"/>
    <cellStyle name="Warning Text 18 12" xfId="47493" xr:uid="{FC5777A8-E06D-401B-B515-9C8D46B4C7A6}"/>
    <cellStyle name="Warning Text 18 2" xfId="14841" xr:uid="{E2324844-D0A3-4B95-8C94-5F695413474D}"/>
    <cellStyle name="Warning Text 18 2 2" xfId="47497" xr:uid="{6AB26C6D-BC7C-42EC-9156-9D22D0379380}"/>
    <cellStyle name="Warning Text 18 2 2 2" xfId="47498" xr:uid="{BAED94F4-A739-416F-84F8-608E81C62AE2}"/>
    <cellStyle name="Warning Text 18 2 3" xfId="47499" xr:uid="{4A3D3311-80FF-4607-B83B-D0296FECCB32}"/>
    <cellStyle name="Warning Text 18 2 3 2" xfId="47500" xr:uid="{AB6AFD77-970B-44DB-AB34-225B238D092A}"/>
    <cellStyle name="Warning Text 18 2 4" xfId="47501" xr:uid="{4BCD0C1D-5EF9-4997-9A34-6AFDA8D9F2AD}"/>
    <cellStyle name="Warning Text 18 2 5" xfId="47502" xr:uid="{8456641C-C303-4A1C-9C27-3E3CDA89CCAE}"/>
    <cellStyle name="Warning Text 18 2 6" xfId="47496" xr:uid="{59048724-6015-4ED8-8887-F4208C79AD06}"/>
    <cellStyle name="Warning Text 18 3" xfId="14842" xr:uid="{E95433F4-5199-4C57-B39B-A11C2BD6CBFB}"/>
    <cellStyle name="Warning Text 18 3 2" xfId="47504" xr:uid="{F5E45FD1-A0CC-4870-B251-190E559B7279}"/>
    <cellStyle name="Warning Text 18 3 2 2" xfId="47505" xr:uid="{8F84B7F0-ADAA-4F6A-89EA-044FD8896495}"/>
    <cellStyle name="Warning Text 18 3 3" xfId="47506" xr:uid="{DA9A1B40-874F-4D90-AFDE-26ADD97DF1AE}"/>
    <cellStyle name="Warning Text 18 3 3 2" xfId="47507" xr:uid="{500E47DA-7ED1-4BA0-A328-9B91F73CE9B2}"/>
    <cellStyle name="Warning Text 18 3 4" xfId="47508" xr:uid="{09850743-3D91-4CE5-AAE0-21E1F89A6D21}"/>
    <cellStyle name="Warning Text 18 3 5" xfId="47503" xr:uid="{0A48F631-BE89-4ADB-8FC8-CCD3FB9FEFE8}"/>
    <cellStyle name="Warning Text 18 4" xfId="14843" xr:uid="{844F5782-5E5D-402D-957A-FC5B9439BC1F}"/>
    <cellStyle name="Warning Text 18 4 2" xfId="47510" xr:uid="{41742FFB-A16E-4DB2-9F32-B7203D30E8F3}"/>
    <cellStyle name="Warning Text 18 4 2 2" xfId="47511" xr:uid="{410C917C-E794-4F26-9F7B-71E3A7AB706B}"/>
    <cellStyle name="Warning Text 18 4 3" xfId="47512" xr:uid="{CB953F71-E56F-43FA-B3CA-70F3562A592B}"/>
    <cellStyle name="Warning Text 18 4 3 2" xfId="47513" xr:uid="{D6837300-397D-4E87-9A79-6FF86CD29E8F}"/>
    <cellStyle name="Warning Text 18 4 4" xfId="47514" xr:uid="{7117BB15-C2D6-4B9F-80EA-6DCD51437EB1}"/>
    <cellStyle name="Warning Text 18 4 5" xfId="47509" xr:uid="{646399F7-7A9C-4B8D-994C-92ADA485D0B6}"/>
    <cellStyle name="Warning Text 18 5" xfId="14844" xr:uid="{F6E80C6C-056F-4AF3-9B76-F10F23E444EC}"/>
    <cellStyle name="Warning Text 18 5 2" xfId="47516" xr:uid="{517069F2-612F-48A3-AA2E-70859E74A915}"/>
    <cellStyle name="Warning Text 18 5 2 2" xfId="47517" xr:uid="{66DABC74-B055-4262-A94A-7D751B98AAF9}"/>
    <cellStyle name="Warning Text 18 5 3" xfId="47518" xr:uid="{42F4D267-C126-4BFD-BD90-8A53841DAE38}"/>
    <cellStyle name="Warning Text 18 5 3 2" xfId="47519" xr:uid="{D84C84AD-913D-49E8-863D-7621C2B3E345}"/>
    <cellStyle name="Warning Text 18 5 4" xfId="47520" xr:uid="{67C97323-16A9-4EF4-A899-AA78232514A6}"/>
    <cellStyle name="Warning Text 18 5 4 2" xfId="47521" xr:uid="{3BA732CD-B531-4AEF-8DDE-5BD843AD07B0}"/>
    <cellStyle name="Warning Text 18 5 5" xfId="47522" xr:uid="{105D4FAB-32B3-48CE-A3DF-5621F6685117}"/>
    <cellStyle name="Warning Text 18 5 6" xfId="47515" xr:uid="{3862E95E-7362-4273-8412-18B6247CAC8C}"/>
    <cellStyle name="Warning Text 18 6" xfId="14845" xr:uid="{C76F78D6-68DE-4CDB-AC78-1BC055E6B738}"/>
    <cellStyle name="Warning Text 18 6 2" xfId="47524" xr:uid="{D3DAB2F9-5409-4CE9-917A-ED6E61F49137}"/>
    <cellStyle name="Warning Text 18 6 2 2" xfId="47525" xr:uid="{D1156D7B-DA07-4E4B-9D87-2241B6D6ACB4}"/>
    <cellStyle name="Warning Text 18 6 3" xfId="47526" xr:uid="{DE54E638-27B9-493A-A705-DACE87365ECF}"/>
    <cellStyle name="Warning Text 18 6 3 2" xfId="47527" xr:uid="{13F9D3E0-8C54-4EC6-B5E9-1AB8D78378B1}"/>
    <cellStyle name="Warning Text 18 6 4" xfId="47528" xr:uid="{92D38D40-7879-44EB-B779-87A9EF29EE2F}"/>
    <cellStyle name="Warning Text 18 6 5" xfId="47523" xr:uid="{25104D75-BBA7-4418-BDEB-794737E581B7}"/>
    <cellStyle name="Warning Text 18 7" xfId="16326" xr:uid="{62776D71-0D8C-4DE6-97BF-4A7ED2A39953}"/>
    <cellStyle name="Warning Text 18 7 2" xfId="47530" xr:uid="{376BE78E-6F3A-45F3-9873-08D1630C2862}"/>
    <cellStyle name="Warning Text 18 7 3" xfId="47529" xr:uid="{EF9729DF-078F-4873-9BF7-B47823E82A85}"/>
    <cellStyle name="Warning Text 18 8" xfId="19249" xr:uid="{9CA4B72E-4D34-43C8-AE75-9C75A165C218}"/>
    <cellStyle name="Warning Text 18 8 2" xfId="47532" xr:uid="{181236C9-2EEC-4646-8B44-FDAB9E09557D}"/>
    <cellStyle name="Warning Text 18 8 3" xfId="47531" xr:uid="{4E6387E0-BB9E-4DDE-8801-CCD81745C8EC}"/>
    <cellStyle name="Warning Text 18 9" xfId="12518" xr:uid="{B3252D99-779D-4004-9EA8-82C1A068EE80}"/>
    <cellStyle name="Warning Text 18 9 2" xfId="47534" xr:uid="{03CD56DD-CDA8-4528-BFED-E3F23A1D884C}"/>
    <cellStyle name="Warning Text 18 9 3" xfId="47533" xr:uid="{95D879AF-218C-4C80-B80A-2D8C17C0A8FD}"/>
    <cellStyle name="Warning Text 19" xfId="7387" xr:uid="{22EA7923-4A93-435C-90F6-C932E99565C6}"/>
    <cellStyle name="Warning Text 19 10" xfId="47536" xr:uid="{DB2BFAFE-26A6-403A-B76B-EBC0D0571308}"/>
    <cellStyle name="Warning Text 19 11" xfId="47537" xr:uid="{BA0FE95C-B082-4964-8320-B7B5A26B9EAF}"/>
    <cellStyle name="Warning Text 19 12" xfId="47535" xr:uid="{0A5E65DA-7A48-4487-BD99-C08C724B8EF8}"/>
    <cellStyle name="Warning Text 19 2" xfId="14846" xr:uid="{520BF52C-2C3E-41A3-BE2A-D47D88FEF843}"/>
    <cellStyle name="Warning Text 19 2 2" xfId="47539" xr:uid="{38F69045-E095-41BA-B0A6-B4B093EBBA10}"/>
    <cellStyle name="Warning Text 19 2 2 2" xfId="47540" xr:uid="{4088E682-99D5-4720-816F-011BF723323D}"/>
    <cellStyle name="Warning Text 19 2 3" xfId="47541" xr:uid="{FA886FBB-8099-4036-8B03-0BD4234F80B0}"/>
    <cellStyle name="Warning Text 19 2 3 2" xfId="47542" xr:uid="{174A47A3-B946-446B-B644-CA7FE57E9A83}"/>
    <cellStyle name="Warning Text 19 2 4" xfId="47543" xr:uid="{F8337156-7311-444D-9217-67996F6077F2}"/>
    <cellStyle name="Warning Text 19 2 5" xfId="47544" xr:uid="{DCFBD3BA-9465-4933-B522-4D544A76A3C6}"/>
    <cellStyle name="Warning Text 19 2 6" xfId="47538" xr:uid="{138A5B56-418E-463B-8B22-DCE628A79D4A}"/>
    <cellStyle name="Warning Text 19 3" xfId="14847" xr:uid="{D6141C29-652A-4EB4-8752-4A7457809342}"/>
    <cellStyle name="Warning Text 19 3 2" xfId="47546" xr:uid="{B817B4CE-C5C8-41E3-AB09-8C3DFEBFDA8E}"/>
    <cellStyle name="Warning Text 19 3 2 2" xfId="47547" xr:uid="{AEC01E60-3F95-4158-B123-8D1B7F52736A}"/>
    <cellStyle name="Warning Text 19 3 3" xfId="47548" xr:uid="{5B078045-1AF6-4B37-B7DC-164A379CDAEA}"/>
    <cellStyle name="Warning Text 19 3 3 2" xfId="47549" xr:uid="{8730A72D-739E-4315-86FB-BACD32978E59}"/>
    <cellStyle name="Warning Text 19 3 4" xfId="47550" xr:uid="{56B6910D-F7B2-4B8D-9A3E-7CDBC0999910}"/>
    <cellStyle name="Warning Text 19 3 5" xfId="47545" xr:uid="{A2361771-18C5-4ABA-8C16-1F184C8710F9}"/>
    <cellStyle name="Warning Text 19 4" xfId="14848" xr:uid="{BFE28953-13D9-4435-82D3-E008202DF83B}"/>
    <cellStyle name="Warning Text 19 4 2" xfId="47552" xr:uid="{3065AF93-288D-46AE-AA68-3D499E4D2FD4}"/>
    <cellStyle name="Warning Text 19 4 2 2" xfId="47553" xr:uid="{3E7149CF-BB1B-4A09-B290-EF7E0C8AAB63}"/>
    <cellStyle name="Warning Text 19 4 3" xfId="47554" xr:uid="{C5268E46-7C2A-4C8B-A74D-5A95962174A2}"/>
    <cellStyle name="Warning Text 19 4 3 2" xfId="47555" xr:uid="{5A40EF37-FA8B-4AB7-8E4F-267EAF80BC6E}"/>
    <cellStyle name="Warning Text 19 4 4" xfId="47556" xr:uid="{BF4A5779-FFAA-4AED-9C6B-F836B8EADFA9}"/>
    <cellStyle name="Warning Text 19 4 5" xfId="47551" xr:uid="{383DFD56-01F0-4A88-A4C0-8D913EFF0F15}"/>
    <cellStyle name="Warning Text 19 5" xfId="14849" xr:uid="{DDB82134-E6E4-4BE3-B161-9CDBBEA21312}"/>
    <cellStyle name="Warning Text 19 5 2" xfId="47558" xr:uid="{09F693CA-6BF8-4BD7-978A-482200A4837D}"/>
    <cellStyle name="Warning Text 19 5 2 2" xfId="47559" xr:uid="{85CE8400-C218-4C00-8EA6-3C6B9953C624}"/>
    <cellStyle name="Warning Text 19 5 3" xfId="47560" xr:uid="{292844D0-D9FE-457B-B2AF-1C2C48575174}"/>
    <cellStyle name="Warning Text 19 5 3 2" xfId="47561" xr:uid="{D4309189-19A2-46A0-B41D-10B93B2B939D}"/>
    <cellStyle name="Warning Text 19 5 4" xfId="47562" xr:uid="{2B2044DE-5A23-4A08-A33B-C49FB43794C0}"/>
    <cellStyle name="Warning Text 19 5 4 2" xfId="47563" xr:uid="{C0B22956-4818-4D6C-8960-7A29787D1AA2}"/>
    <cellStyle name="Warning Text 19 5 5" xfId="47564" xr:uid="{7B873D6B-5165-4039-9F2B-43948303902F}"/>
    <cellStyle name="Warning Text 19 5 6" xfId="47557" xr:uid="{53DDB38A-FA96-4FA8-A3B2-F08BCFAA9AEC}"/>
    <cellStyle name="Warning Text 19 6" xfId="14850" xr:uid="{BA102A53-1517-4AC4-A800-F569D0F1E5DA}"/>
    <cellStyle name="Warning Text 19 6 2" xfId="47566" xr:uid="{916D2C55-71F4-468F-85BC-9E615CDAF566}"/>
    <cellStyle name="Warning Text 19 6 2 2" xfId="47567" xr:uid="{06D457E5-4C5A-4226-8A68-0F0F079BCE24}"/>
    <cellStyle name="Warning Text 19 6 3" xfId="47568" xr:uid="{1E088453-9524-4B08-A839-3625812DCF4A}"/>
    <cellStyle name="Warning Text 19 6 3 2" xfId="47569" xr:uid="{C1D3825E-113B-4F56-89FE-634556E75283}"/>
    <cellStyle name="Warning Text 19 6 4" xfId="47570" xr:uid="{D2620D88-6852-4243-B9F5-7EC8096D08B6}"/>
    <cellStyle name="Warning Text 19 6 5" xfId="47565" xr:uid="{ED93C9DE-353B-447D-A500-4D340C4BC396}"/>
    <cellStyle name="Warning Text 19 7" xfId="16327" xr:uid="{05D7EB78-89D9-4382-B5AD-B674A97C9F9F}"/>
    <cellStyle name="Warning Text 19 7 2" xfId="47572" xr:uid="{4E60D97E-5AC7-4CF3-A200-CC80DA3F2231}"/>
    <cellStyle name="Warning Text 19 7 3" xfId="47571" xr:uid="{A531E77F-F299-42C7-8924-F52AA717249E}"/>
    <cellStyle name="Warning Text 19 8" xfId="15699" xr:uid="{D43A9A7B-EE29-4F83-AF67-7F5E71F48C80}"/>
    <cellStyle name="Warning Text 19 8 2" xfId="47574" xr:uid="{D832CCC2-BC6F-425D-831A-80E9D2F2F1AC}"/>
    <cellStyle name="Warning Text 19 8 3" xfId="47573" xr:uid="{01F24256-AD2F-434A-A8AA-51456FA46B9B}"/>
    <cellStyle name="Warning Text 19 9" xfId="12519" xr:uid="{75583650-CEF5-4F5D-935C-94AA48E46579}"/>
    <cellStyle name="Warning Text 19 9 2" xfId="47576" xr:uid="{F6FD6FDA-D77E-459C-A1F1-46AB05B0F481}"/>
    <cellStyle name="Warning Text 19 9 3" xfId="47575" xr:uid="{1BAFE7E2-1F3A-4AE2-8870-F5D449CB9BC6}"/>
    <cellStyle name="Warning Text 2" xfId="227" xr:uid="{288F5501-8B5A-419E-9687-EE6939B22227}"/>
    <cellStyle name="Warning Text 2 10" xfId="1886" xr:uid="{F4D7B574-D4F4-425D-B47E-DEAB689E3F35}"/>
    <cellStyle name="Warning Text 2 10 10" xfId="47579" xr:uid="{48BF3E86-26EF-498E-B073-3022B2F8A921}"/>
    <cellStyle name="Warning Text 2 10 11" xfId="47578" xr:uid="{993F7D44-44DD-4270-AD72-8A352B8E74F6}"/>
    <cellStyle name="Warning Text 2 10 2" xfId="14851" xr:uid="{0CB18FE8-8E5C-4BA4-AD73-AE1B36FCB6DE}"/>
    <cellStyle name="Warning Text 2 10 2 2" xfId="47581" xr:uid="{3394EB70-7146-48CA-889E-6E7E59BEA76A}"/>
    <cellStyle name="Warning Text 2 10 2 2 2" xfId="47582" xr:uid="{51860274-E9A9-4CBC-AC4C-7F07E3704E88}"/>
    <cellStyle name="Warning Text 2 10 2 3" xfId="47583" xr:uid="{4FD969D7-80B8-468A-978B-4DF0809A3539}"/>
    <cellStyle name="Warning Text 2 10 2 3 2" xfId="47584" xr:uid="{5F48167F-556D-412C-9B1E-26C99A8EB214}"/>
    <cellStyle name="Warning Text 2 10 2 4" xfId="47585" xr:uid="{BB0F3C6B-E9D0-46FF-83F3-99DD4888D3BF}"/>
    <cellStyle name="Warning Text 2 10 2 5" xfId="47580" xr:uid="{16DFF237-4BA4-4CF3-AAFB-6F63B706F475}"/>
    <cellStyle name="Warning Text 2 10 3" xfId="14852" xr:uid="{880422CE-C436-4E11-A265-9B3FB52747C9}"/>
    <cellStyle name="Warning Text 2 10 3 2" xfId="47587" xr:uid="{5EC21209-506B-40EF-AA51-33447F458903}"/>
    <cellStyle name="Warning Text 2 10 3 2 2" xfId="47588" xr:uid="{649B96A9-1F65-4B02-9657-5631D9801667}"/>
    <cellStyle name="Warning Text 2 10 3 3" xfId="47589" xr:uid="{C6177532-83D2-4CC9-8DC3-58865E5F2211}"/>
    <cellStyle name="Warning Text 2 10 3 3 2" xfId="47590" xr:uid="{24324FB2-374A-4C8F-B4BF-03D693DD8317}"/>
    <cellStyle name="Warning Text 2 10 3 4" xfId="47591" xr:uid="{3AA80349-A58A-402F-A718-63B07028178B}"/>
    <cellStyle name="Warning Text 2 10 3 5" xfId="47586" xr:uid="{5E4A3438-AC25-4F48-87A7-0A9C20FB363B}"/>
    <cellStyle name="Warning Text 2 10 4" xfId="14853" xr:uid="{FE21EC65-892F-482B-A0BD-D9949C1B0FBA}"/>
    <cellStyle name="Warning Text 2 10 4 2" xfId="47593" xr:uid="{3135C89F-BE40-4809-A50D-91F5DB74C366}"/>
    <cellStyle name="Warning Text 2 10 4 2 2" xfId="47594" xr:uid="{3A5DEA0E-148C-4808-8533-0FFA4F3D7B1A}"/>
    <cellStyle name="Warning Text 2 10 4 3" xfId="47595" xr:uid="{630DFCD7-1C5F-4D7C-B8E6-D8430E974591}"/>
    <cellStyle name="Warning Text 2 10 4 3 2" xfId="47596" xr:uid="{D0A08CC9-F081-4788-ABE9-8AEC7AEAAF3C}"/>
    <cellStyle name="Warning Text 2 10 4 4" xfId="47597" xr:uid="{764A56C6-5D6E-4180-B6D5-F5D057A3D91A}"/>
    <cellStyle name="Warning Text 2 10 4 4 2" xfId="47598" xr:uid="{CAA08360-69FD-4E6A-B804-38001BA4746B}"/>
    <cellStyle name="Warning Text 2 10 4 5" xfId="47599" xr:uid="{D89102F4-8D7F-468F-B0DE-4A30DA28490C}"/>
    <cellStyle name="Warning Text 2 10 4 6" xfId="47592" xr:uid="{53C525DA-5520-41E8-AA75-E7FFF23D05A3}"/>
    <cellStyle name="Warning Text 2 10 5" xfId="14854" xr:uid="{8BB04D31-BDEE-4897-A5F1-926C058F2B3F}"/>
    <cellStyle name="Warning Text 2 10 5 2" xfId="47601" xr:uid="{BDDFA211-4FF0-4EA5-B2E3-2201FE6EE944}"/>
    <cellStyle name="Warning Text 2 10 5 2 2" xfId="47602" xr:uid="{D4C08FD4-3718-44E5-B288-8632D78CFFF7}"/>
    <cellStyle name="Warning Text 2 10 5 3" xfId="47603" xr:uid="{BF01DC05-18D3-4F1A-9588-563759C40160}"/>
    <cellStyle name="Warning Text 2 10 5 3 2" xfId="47604" xr:uid="{7443DD24-69B0-4767-95E5-C9E79303F20B}"/>
    <cellStyle name="Warning Text 2 10 5 4" xfId="47605" xr:uid="{B8461B65-0CA3-4F08-804F-40D1FEA9D330}"/>
    <cellStyle name="Warning Text 2 10 5 5" xfId="47600" xr:uid="{E9242939-36D8-4951-8EF9-95E81DDA2E70}"/>
    <cellStyle name="Warning Text 2 10 6" xfId="15265" xr:uid="{C2A3F062-BF05-4470-AC47-4475235A16A3}"/>
    <cellStyle name="Warning Text 2 10 6 2" xfId="47607" xr:uid="{318C114A-C1B9-409C-99E1-E1516CE392D1}"/>
    <cellStyle name="Warning Text 2 10 6 3" xfId="47606" xr:uid="{D5EE3D79-5A31-48F0-8B1A-48699DE052B3}"/>
    <cellStyle name="Warning Text 2 10 7" xfId="15329" xr:uid="{7BAD569C-A047-49A7-A55E-723978772E33}"/>
    <cellStyle name="Warning Text 2 10 7 2" xfId="47609" xr:uid="{AB278EB6-749B-4859-BEBF-7E1003E44939}"/>
    <cellStyle name="Warning Text 2 10 7 3" xfId="47608" xr:uid="{7E5E4AC8-5F0C-43D0-8BC6-940BB73D11B8}"/>
    <cellStyle name="Warning Text 2 10 8" xfId="12521" xr:uid="{637259D0-9C2E-4CE5-9A0E-E956B89163D2}"/>
    <cellStyle name="Warning Text 2 10 8 2" xfId="47611" xr:uid="{03CD6466-54E4-4838-8FB8-9EBB8B5DF4C6}"/>
    <cellStyle name="Warning Text 2 10 8 3" xfId="47610" xr:uid="{16048EB5-65D5-4E19-89AC-EB57BCAF075A}"/>
    <cellStyle name="Warning Text 2 10 9" xfId="47612" xr:uid="{58D895F8-71BC-4469-8C20-C6E10D1F38BF}"/>
    <cellStyle name="Warning Text 2 11" xfId="14855" xr:uid="{19438DB2-C6B6-4CD3-B0D3-E457AFA53C80}"/>
    <cellStyle name="Warning Text 2 11 2" xfId="47614" xr:uid="{C8D3FBAB-5E23-434C-9648-247D2655C1B1}"/>
    <cellStyle name="Warning Text 2 11 2 2" xfId="47615" xr:uid="{F624B265-96A8-49E8-A5CE-EB10E34ACFB4}"/>
    <cellStyle name="Warning Text 2 11 3" xfId="47616" xr:uid="{CF05E1D6-E6EA-4A40-92ED-73F1871EF14E}"/>
    <cellStyle name="Warning Text 2 11 3 2" xfId="47617" xr:uid="{B192639E-2C4C-4598-9C5C-B8439CE59E48}"/>
    <cellStyle name="Warning Text 2 11 4" xfId="47618" xr:uid="{ACDE3014-8ADF-4532-8769-8C0A06DAEE9E}"/>
    <cellStyle name="Warning Text 2 11 5" xfId="47619" xr:uid="{8D509A00-DB09-4895-A02B-BD74F9DCAA22}"/>
    <cellStyle name="Warning Text 2 11 6" xfId="47613" xr:uid="{8C50479D-91FC-4A5F-84B0-861240FD9C39}"/>
    <cellStyle name="Warning Text 2 12" xfId="14856" xr:uid="{3BF38EC5-AAD8-4F6B-8B3A-21F17E32400B}"/>
    <cellStyle name="Warning Text 2 12 2" xfId="47621" xr:uid="{E59D52D8-6E64-4146-A9CF-5C40EA475F17}"/>
    <cellStyle name="Warning Text 2 12 2 2" xfId="47622" xr:uid="{1785E338-26B6-4A7D-BD62-84011B308625}"/>
    <cellStyle name="Warning Text 2 12 3" xfId="47623" xr:uid="{4CCBF007-3D7C-4A85-8419-422E9812E706}"/>
    <cellStyle name="Warning Text 2 12 3 2" xfId="47624" xr:uid="{9CB84361-25C9-4F8C-956B-5FE7F7ACB363}"/>
    <cellStyle name="Warning Text 2 12 4" xfId="47625" xr:uid="{C27C367D-2898-4C24-BAC0-FFBA2CE3B5F3}"/>
    <cellStyle name="Warning Text 2 12 5" xfId="47620" xr:uid="{5C0BA002-3093-4D29-AA87-067B7E365FB7}"/>
    <cellStyle name="Warning Text 2 13" xfId="14857" xr:uid="{28962E4E-A96B-434A-9B5C-856771EBCF82}"/>
    <cellStyle name="Warning Text 2 13 2" xfId="47627" xr:uid="{CC3C2F47-FE76-40E4-A372-F66AE96E26DA}"/>
    <cellStyle name="Warning Text 2 13 2 2" xfId="47628" xr:uid="{19803012-7BE8-48BD-99A6-F0C984B87458}"/>
    <cellStyle name="Warning Text 2 13 3" xfId="47629" xr:uid="{1BB2C598-3BE6-4581-8AE7-EA18404CB98E}"/>
    <cellStyle name="Warning Text 2 13 3 2" xfId="47630" xr:uid="{A7797208-A530-47DE-AEEB-F45F2D1CD92C}"/>
    <cellStyle name="Warning Text 2 13 4" xfId="47631" xr:uid="{C5435EFA-EECD-423D-BBEE-A59345B7B91B}"/>
    <cellStyle name="Warning Text 2 13 5" xfId="47626" xr:uid="{CE448B4A-D9D8-4DE7-8BA5-AC9776FE9878}"/>
    <cellStyle name="Warning Text 2 14" xfId="14858" xr:uid="{5B2F08AA-97C9-40D8-A6F2-55971C09499A}"/>
    <cellStyle name="Warning Text 2 14 2" xfId="47633" xr:uid="{8E47B3D2-F447-4B87-8CAE-25CEE70D14DB}"/>
    <cellStyle name="Warning Text 2 14 2 2" xfId="47634" xr:uid="{D3BD096A-91BA-4E97-8351-99BEE93F3BEB}"/>
    <cellStyle name="Warning Text 2 14 3" xfId="47635" xr:uid="{EDA7B2E3-2DF3-4ABA-98F9-6F5BA93AFFC5}"/>
    <cellStyle name="Warning Text 2 14 3 2" xfId="47636" xr:uid="{37AF28A6-0159-40C7-8EC1-0FBC25387169}"/>
    <cellStyle name="Warning Text 2 14 4" xfId="47637" xr:uid="{E231D8AB-B197-4D21-A00D-F134A669C489}"/>
    <cellStyle name="Warning Text 2 14 4 2" xfId="47638" xr:uid="{FD2BFFC6-1B62-4CA8-BC01-5206D48A305F}"/>
    <cellStyle name="Warning Text 2 14 5" xfId="47639" xr:uid="{6186502B-E669-4CD4-AE26-9251ADEFE154}"/>
    <cellStyle name="Warning Text 2 14 6" xfId="47632" xr:uid="{F4B75C58-39C4-4D34-BE66-12515D4A3767}"/>
    <cellStyle name="Warning Text 2 15" xfId="14859" xr:uid="{D906CCCD-4E9B-4F06-A7BF-415467E0B720}"/>
    <cellStyle name="Warning Text 2 15 2" xfId="47641" xr:uid="{5F6C5FA4-F193-423F-A9A8-A548EFAAB10C}"/>
    <cellStyle name="Warning Text 2 15 2 2" xfId="47642" xr:uid="{818DE10B-F603-4D8E-ABFD-8D56A385517E}"/>
    <cellStyle name="Warning Text 2 15 3" xfId="47643" xr:uid="{F8BE59C9-2ED9-4EC0-85CD-118A8395C495}"/>
    <cellStyle name="Warning Text 2 15 3 2" xfId="47644" xr:uid="{B0A49DAC-ED60-4724-8943-8B114E29F734}"/>
    <cellStyle name="Warning Text 2 15 4" xfId="47645" xr:uid="{F287AA1E-985C-4654-90AA-BC2BC31F1AD9}"/>
    <cellStyle name="Warning Text 2 15 5" xfId="47640" xr:uid="{8B239CC1-E862-4207-99B6-9856E405733D}"/>
    <cellStyle name="Warning Text 2 16" xfId="15264" xr:uid="{5BCC3C1C-020F-4F1C-AF3D-D6033E768D7E}"/>
    <cellStyle name="Warning Text 2 16 2" xfId="47647" xr:uid="{6137CDFE-D724-4B03-922B-502C834BBCEB}"/>
    <cellStyle name="Warning Text 2 16 3" xfId="47646" xr:uid="{478BFF58-ED81-4C4B-ABDD-489AD76BCE46}"/>
    <cellStyle name="Warning Text 2 17" xfId="19367" xr:uid="{5A625A22-890F-4CFD-B320-8CCEB98D52CD}"/>
    <cellStyle name="Warning Text 2 17 2" xfId="47649" xr:uid="{A0419531-D462-4071-B727-C11CCFEB3A8B}"/>
    <cellStyle name="Warning Text 2 17 3" xfId="47648" xr:uid="{47519CE4-3DA0-4495-B7A4-0A38394C0C2A}"/>
    <cellStyle name="Warning Text 2 18" xfId="12520" xr:uid="{4E73957F-0DDB-4714-8C3B-FE0419ECC6EA}"/>
    <cellStyle name="Warning Text 2 18 2" xfId="47651" xr:uid="{44F79FEA-9B8C-4B06-899E-9EEC5B870C10}"/>
    <cellStyle name="Warning Text 2 18 3" xfId="47650" xr:uid="{A72CF618-6576-44C5-ABDE-5FD2AB896EED}"/>
    <cellStyle name="Warning Text 2 19" xfId="47652" xr:uid="{1F6A0CB1-619D-4425-9647-07964DCA40B7}"/>
    <cellStyle name="Warning Text 2 2" xfId="1887" xr:uid="{146D2107-6D7E-426E-9B09-9CB1F548515C}"/>
    <cellStyle name="Warning Text 2 2 10" xfId="47654" xr:uid="{34A07D17-9CAA-4FA2-A4C0-3F5CA6A9CAA5}"/>
    <cellStyle name="Warning Text 2 2 11" xfId="47653" xr:uid="{54A758A8-FC98-4F6D-8188-8D21C60DFC26}"/>
    <cellStyle name="Warning Text 2 2 2" xfId="14860" xr:uid="{6F01574C-8B4E-4AF4-8495-29E201D80566}"/>
    <cellStyle name="Warning Text 2 2 2 2" xfId="47656" xr:uid="{4F673ADB-9B60-4F4F-B634-B3CDA5107123}"/>
    <cellStyle name="Warning Text 2 2 2 2 2" xfId="47657" xr:uid="{C2EC3A00-59A5-44E8-8F0E-C3AC2453E341}"/>
    <cellStyle name="Warning Text 2 2 2 3" xfId="47658" xr:uid="{43710654-65F4-4EFE-A244-CC47C35DB51F}"/>
    <cellStyle name="Warning Text 2 2 2 3 2" xfId="47659" xr:uid="{B696FBE4-AB58-48D7-8C07-BCDC6DB15006}"/>
    <cellStyle name="Warning Text 2 2 2 4" xfId="47660" xr:uid="{BE05EEBE-7B04-4C4F-940F-66D8727B224C}"/>
    <cellStyle name="Warning Text 2 2 2 5" xfId="47655" xr:uid="{AA36A3BF-118E-46FB-9F35-EB22562976DE}"/>
    <cellStyle name="Warning Text 2 2 3" xfId="14861" xr:uid="{F169E173-D4DD-4C97-A979-2A27118234FD}"/>
    <cellStyle name="Warning Text 2 2 3 2" xfId="47662" xr:uid="{143AA8E3-D347-46FB-B166-764713C6CFDD}"/>
    <cellStyle name="Warning Text 2 2 3 2 2" xfId="47663" xr:uid="{31A7B347-F521-4703-B4A8-141C8EB4C7AE}"/>
    <cellStyle name="Warning Text 2 2 3 3" xfId="47664" xr:uid="{59A5F233-B605-441C-BF95-90076AEA75F0}"/>
    <cellStyle name="Warning Text 2 2 3 3 2" xfId="47665" xr:uid="{20925F0D-0D10-42DF-B6F7-8979DC6215C0}"/>
    <cellStyle name="Warning Text 2 2 3 4" xfId="47666" xr:uid="{FE3D33F4-EB70-449D-B271-D5B2F8FA865A}"/>
    <cellStyle name="Warning Text 2 2 3 5" xfId="47661" xr:uid="{5380E3B5-5AF1-452E-8BD8-90CAE5E12591}"/>
    <cellStyle name="Warning Text 2 2 4" xfId="14862" xr:uid="{395A7EF5-4324-45B0-830F-84C1044E41E7}"/>
    <cellStyle name="Warning Text 2 2 4 2" xfId="47668" xr:uid="{F2D40DFB-10A7-4BB9-A39B-56FF7F26813B}"/>
    <cellStyle name="Warning Text 2 2 4 2 2" xfId="47669" xr:uid="{CAF43E82-761A-4CD4-8204-1E7715F257B1}"/>
    <cellStyle name="Warning Text 2 2 4 3" xfId="47670" xr:uid="{9FF1EBC7-6ECC-4DA2-9783-4923D42DE0D2}"/>
    <cellStyle name="Warning Text 2 2 4 3 2" xfId="47671" xr:uid="{1D0DA8E2-D3B4-4BB9-AF50-FE5621EC88ED}"/>
    <cellStyle name="Warning Text 2 2 4 4" xfId="47672" xr:uid="{77E913CF-A296-4EE3-B711-8563FC713F07}"/>
    <cellStyle name="Warning Text 2 2 4 4 2" xfId="47673" xr:uid="{68E2CAD3-BE1C-4549-B05F-03BD5F294E5B}"/>
    <cellStyle name="Warning Text 2 2 4 5" xfId="47674" xr:uid="{89CE7531-39BF-490E-9B59-F76B92E89464}"/>
    <cellStyle name="Warning Text 2 2 4 6" xfId="47667" xr:uid="{4AB2CAA5-F96E-4169-88EA-2B0533FB8241}"/>
    <cellStyle name="Warning Text 2 2 5" xfId="14863" xr:uid="{ED5595FB-A7CD-4254-924F-37B40F1E2220}"/>
    <cellStyle name="Warning Text 2 2 5 2" xfId="47676" xr:uid="{3CD64D4A-18B1-4395-8EF4-191BC2E9BB61}"/>
    <cellStyle name="Warning Text 2 2 5 2 2" xfId="47677" xr:uid="{49B83EA6-4B21-489A-826D-C1F52F42B598}"/>
    <cellStyle name="Warning Text 2 2 5 3" xfId="47678" xr:uid="{36E664C0-978F-4C59-9311-9FC91275A5BB}"/>
    <cellStyle name="Warning Text 2 2 5 3 2" xfId="47679" xr:uid="{7CDAD3C7-8A0C-402D-B7A6-5D9484510291}"/>
    <cellStyle name="Warning Text 2 2 5 4" xfId="47680" xr:uid="{3B386DFD-3570-48FF-A00F-3EB47B78852E}"/>
    <cellStyle name="Warning Text 2 2 5 5" xfId="47675" xr:uid="{353794DE-F39C-4641-B0E0-66132C8BB45D}"/>
    <cellStyle name="Warning Text 2 2 6" xfId="15266" xr:uid="{6DBD7C1D-4694-4F51-9A54-E2BA9E34EBFF}"/>
    <cellStyle name="Warning Text 2 2 6 2" xfId="47682" xr:uid="{22CC6E12-CF66-419D-B391-1737320A237C}"/>
    <cellStyle name="Warning Text 2 2 6 3" xfId="47681" xr:uid="{D1594AB5-418C-46FB-A064-2ECE8D2DC839}"/>
    <cellStyle name="Warning Text 2 2 7" xfId="19379" xr:uid="{C3DF312D-0385-4AF5-BB7D-770837992F73}"/>
    <cellStyle name="Warning Text 2 2 7 2" xfId="47684" xr:uid="{69D39166-FAA8-46F2-93D3-F4F45AAF14D7}"/>
    <cellStyle name="Warning Text 2 2 7 3" xfId="47683" xr:uid="{F562C020-5463-4E3D-8EF7-1A889BE0B9A0}"/>
    <cellStyle name="Warning Text 2 2 8" xfId="12522" xr:uid="{AEB57A66-406E-4AFE-AEE8-3DED382558C9}"/>
    <cellStyle name="Warning Text 2 2 8 2" xfId="47686" xr:uid="{28910CC9-2B41-4051-BF0E-DBB1B944BE7B}"/>
    <cellStyle name="Warning Text 2 2 8 3" xfId="47685" xr:uid="{A01E79C2-D607-4CB8-AABD-54680B827F04}"/>
    <cellStyle name="Warning Text 2 2 9" xfId="47687" xr:uid="{52F46960-6A57-4491-8AE5-A91D938BF95B}"/>
    <cellStyle name="Warning Text 2 20" xfId="47688" xr:uid="{A7C116C0-CEDB-4F8F-BA88-FF1A3F0CCF2C}"/>
    <cellStyle name="Warning Text 2 21" xfId="47577" xr:uid="{0A347730-C24F-4019-BA87-F841FAC4E85E}"/>
    <cellStyle name="Warning Text 2 3" xfId="1888" xr:uid="{6A3C330D-ED4C-475E-A0ED-CB86C185FA20}"/>
    <cellStyle name="Warning Text 2 3 10" xfId="47690" xr:uid="{A76601D0-81A4-4735-A553-5E0F2BE4E487}"/>
    <cellStyle name="Warning Text 2 3 11" xfId="47689" xr:uid="{E61D05FA-7609-466E-919B-26D22A19FA51}"/>
    <cellStyle name="Warning Text 2 3 2" xfId="14864" xr:uid="{F645E077-D11D-4E58-87BE-604130B5AF33}"/>
    <cellStyle name="Warning Text 2 3 2 2" xfId="47692" xr:uid="{5B14CCCB-8074-4EB0-A337-AF5501599DA9}"/>
    <cellStyle name="Warning Text 2 3 2 2 2" xfId="47693" xr:uid="{4CF1CB28-48A5-4E19-BEDD-ECC6350ABD28}"/>
    <cellStyle name="Warning Text 2 3 2 3" xfId="47694" xr:uid="{DD25C9FC-007F-4D0B-814D-F90288623C25}"/>
    <cellStyle name="Warning Text 2 3 2 3 2" xfId="47695" xr:uid="{89A2AA90-457E-4550-8A96-C31515872661}"/>
    <cellStyle name="Warning Text 2 3 2 4" xfId="47696" xr:uid="{5CA787C1-8670-43A6-BDEB-46E3640B9C74}"/>
    <cellStyle name="Warning Text 2 3 2 5" xfId="47691" xr:uid="{18BBA5BE-F687-452A-82AF-7DAE02CC179B}"/>
    <cellStyle name="Warning Text 2 3 3" xfId="14865" xr:uid="{1AC92EBE-5BB4-4651-B84D-BEBBF85146FF}"/>
    <cellStyle name="Warning Text 2 3 3 2" xfId="47698" xr:uid="{B8C3CF53-D658-4590-A57A-324730BED0B8}"/>
    <cellStyle name="Warning Text 2 3 3 2 2" xfId="47699" xr:uid="{1EEBA66E-9DBD-4747-8782-C887D06CF585}"/>
    <cellStyle name="Warning Text 2 3 3 3" xfId="47700" xr:uid="{24422266-E390-4C92-9C3F-F82294C1CF09}"/>
    <cellStyle name="Warning Text 2 3 3 3 2" xfId="47701" xr:uid="{C1649E7C-DF52-4E3E-85D5-9D2127A3C53D}"/>
    <cellStyle name="Warning Text 2 3 3 4" xfId="47702" xr:uid="{6F914FA4-0988-48F0-8735-59510793851B}"/>
    <cellStyle name="Warning Text 2 3 3 5" xfId="47697" xr:uid="{D31E8726-BAF1-4A44-A010-6AE707A81568}"/>
    <cellStyle name="Warning Text 2 3 4" xfId="14866" xr:uid="{D449A5A9-85E7-4989-A831-841114756B35}"/>
    <cellStyle name="Warning Text 2 3 4 2" xfId="47704" xr:uid="{E442E547-4DA9-4ED4-9630-7E8884B700DA}"/>
    <cellStyle name="Warning Text 2 3 4 2 2" xfId="47705" xr:uid="{665042A4-56A9-4E4E-898F-B8DBB180486C}"/>
    <cellStyle name="Warning Text 2 3 4 3" xfId="47706" xr:uid="{5132D70C-5267-4544-84CE-4461F0EF54DE}"/>
    <cellStyle name="Warning Text 2 3 4 3 2" xfId="47707" xr:uid="{C592F92C-DE66-4657-B24D-5CCADBE76A83}"/>
    <cellStyle name="Warning Text 2 3 4 4" xfId="47708" xr:uid="{9B1F10A2-0D25-4CEB-A2C2-6B8DA06C0FE5}"/>
    <cellStyle name="Warning Text 2 3 4 4 2" xfId="47709" xr:uid="{15EEA532-7776-49B2-B05F-E04419B470D8}"/>
    <cellStyle name="Warning Text 2 3 4 5" xfId="47710" xr:uid="{026D3850-463E-4706-9E96-4C6C6FF1B562}"/>
    <cellStyle name="Warning Text 2 3 4 6" xfId="47703" xr:uid="{C3817C70-8F62-4DC8-B71D-4276E639D3A0}"/>
    <cellStyle name="Warning Text 2 3 5" xfId="14867" xr:uid="{EEE69BA2-5FFB-40B7-BA2B-42B876E0397A}"/>
    <cellStyle name="Warning Text 2 3 5 2" xfId="47712" xr:uid="{74C08C3C-D2EC-48A5-A996-9159EB1B4C92}"/>
    <cellStyle name="Warning Text 2 3 5 2 2" xfId="47713" xr:uid="{6DA9FC08-9FD7-4584-AD80-0CABAD2D14CD}"/>
    <cellStyle name="Warning Text 2 3 5 3" xfId="47714" xr:uid="{D5CB4BB3-B20E-40A6-AD3E-1E7B1F21C239}"/>
    <cellStyle name="Warning Text 2 3 5 3 2" xfId="47715" xr:uid="{B57AA119-B405-4CAA-A128-ACFB43A967EC}"/>
    <cellStyle name="Warning Text 2 3 5 4" xfId="47716" xr:uid="{A9D33A1D-6404-4656-A944-5CCA79862B14}"/>
    <cellStyle name="Warning Text 2 3 5 5" xfId="47711" xr:uid="{B8177D85-F3D6-4084-A6CA-6B1E81595D3C}"/>
    <cellStyle name="Warning Text 2 3 6" xfId="15267" xr:uid="{2D0D6D01-9F54-4DE3-9418-F499D1679ADE}"/>
    <cellStyle name="Warning Text 2 3 6 2" xfId="47718" xr:uid="{214E928B-1629-42EA-817B-DC0C8AF6FDA5}"/>
    <cellStyle name="Warning Text 2 3 6 3" xfId="47717" xr:uid="{324521FE-3663-48C3-9A90-B746A9FF779B}"/>
    <cellStyle name="Warning Text 2 3 7" xfId="19281" xr:uid="{FCB37242-F3C7-426C-97BF-DD10CDCD6991}"/>
    <cellStyle name="Warning Text 2 3 7 2" xfId="47720" xr:uid="{A273B26D-5519-41F0-A12E-2636DCBC5CBC}"/>
    <cellStyle name="Warning Text 2 3 7 3" xfId="47719" xr:uid="{FCABA3D6-2F65-49C0-AC4A-CB42BE648231}"/>
    <cellStyle name="Warning Text 2 3 8" xfId="12523" xr:uid="{03A6158A-7EF6-4784-84C3-EFD58EA02AB6}"/>
    <cellStyle name="Warning Text 2 3 8 2" xfId="47722" xr:uid="{CC7A875A-DA34-4072-90F8-4AD92461F331}"/>
    <cellStyle name="Warning Text 2 3 8 3" xfId="47721" xr:uid="{4A33DD2F-77BA-4D54-8828-C90E971F8C8C}"/>
    <cellStyle name="Warning Text 2 3 9" xfId="47723" xr:uid="{BD02830A-D11D-4ACF-BC36-376005B12E65}"/>
    <cellStyle name="Warning Text 2 4" xfId="1889" xr:uid="{A46071B8-8B6E-4EE5-A35B-33B6DF4D60E7}"/>
    <cellStyle name="Warning Text 2 4 10" xfId="47725" xr:uid="{5B04C1A0-5565-4BAA-BA02-13552B881801}"/>
    <cellStyle name="Warning Text 2 4 11" xfId="47724" xr:uid="{B927A9FF-3007-4C4B-8ECC-D764B58DBAAC}"/>
    <cellStyle name="Warning Text 2 4 2" xfId="14868" xr:uid="{CBA95DA1-DC64-491E-8D5E-78F9D77F02E8}"/>
    <cellStyle name="Warning Text 2 4 2 2" xfId="47727" xr:uid="{1E6BC639-4D4C-43EE-BEDD-F2DD6489B8D2}"/>
    <cellStyle name="Warning Text 2 4 2 2 2" xfId="47728" xr:uid="{A7356DDF-8CAC-4069-B50D-843014454C9A}"/>
    <cellStyle name="Warning Text 2 4 2 3" xfId="47729" xr:uid="{759B86CE-2522-4619-AFA3-C8A6AEE80558}"/>
    <cellStyle name="Warning Text 2 4 2 3 2" xfId="47730" xr:uid="{80177868-A61A-4AE2-B65A-73F44B7665A8}"/>
    <cellStyle name="Warning Text 2 4 2 4" xfId="47731" xr:uid="{DDDBB61E-421E-400E-97CF-7B337574CB92}"/>
    <cellStyle name="Warning Text 2 4 2 5" xfId="47726" xr:uid="{0CD8C272-A3B3-4D54-9672-BB08954A563E}"/>
    <cellStyle name="Warning Text 2 4 3" xfId="14869" xr:uid="{79E20707-4FC1-43C7-8FA4-47AAE1B1E778}"/>
    <cellStyle name="Warning Text 2 4 3 2" xfId="47733" xr:uid="{068FD2A1-DB5B-497A-BE9E-7383E500AA1B}"/>
    <cellStyle name="Warning Text 2 4 3 2 2" xfId="47734" xr:uid="{5BA68B28-361C-4EB4-82B6-F7F7FFC81F39}"/>
    <cellStyle name="Warning Text 2 4 3 3" xfId="47735" xr:uid="{6EFE0640-BF53-4F68-893B-DC6C007828B8}"/>
    <cellStyle name="Warning Text 2 4 3 3 2" xfId="47736" xr:uid="{6A161C73-F410-48B1-829C-FCF478110D26}"/>
    <cellStyle name="Warning Text 2 4 3 4" xfId="47737" xr:uid="{B3805D5C-FA53-4457-BA96-FBFA10F7A9F6}"/>
    <cellStyle name="Warning Text 2 4 3 5" xfId="47732" xr:uid="{307D0920-CE05-43A2-9877-FC0B55B8F47A}"/>
    <cellStyle name="Warning Text 2 4 4" xfId="14870" xr:uid="{F2410B9C-6272-4517-9235-120958B2475F}"/>
    <cellStyle name="Warning Text 2 4 4 2" xfId="47739" xr:uid="{C14F40B3-1620-4DE6-AA99-C8DCCFA41675}"/>
    <cellStyle name="Warning Text 2 4 4 2 2" xfId="47740" xr:uid="{87B7664C-A3BD-40A0-B0E0-12A3C293F231}"/>
    <cellStyle name="Warning Text 2 4 4 3" xfId="47741" xr:uid="{01C6F496-4DD4-40E0-8340-C654DFBB19A1}"/>
    <cellStyle name="Warning Text 2 4 4 3 2" xfId="47742" xr:uid="{8A99FB23-E017-46E7-8097-7B5824195DD7}"/>
    <cellStyle name="Warning Text 2 4 4 4" xfId="47743" xr:uid="{0B4A06BA-A01D-4425-9FE5-81882460C18F}"/>
    <cellStyle name="Warning Text 2 4 4 4 2" xfId="47744" xr:uid="{B33393E2-6DDA-4EB9-87AD-B91EEF1DD4A6}"/>
    <cellStyle name="Warning Text 2 4 4 5" xfId="47745" xr:uid="{5A33E013-6042-4567-A4A8-A71727352BB5}"/>
    <cellStyle name="Warning Text 2 4 4 6" xfId="47738" xr:uid="{94BBE311-AF6C-4813-9681-8B60F1C49001}"/>
    <cellStyle name="Warning Text 2 4 5" xfId="14871" xr:uid="{D3D57C37-AA2D-4CC2-BB44-717423746816}"/>
    <cellStyle name="Warning Text 2 4 5 2" xfId="47747" xr:uid="{8143F282-5252-41E3-BF69-AB7CD5E18CD2}"/>
    <cellStyle name="Warning Text 2 4 5 2 2" xfId="47748" xr:uid="{403B12D8-3B4A-472B-898E-D949178A3836}"/>
    <cellStyle name="Warning Text 2 4 5 3" xfId="47749" xr:uid="{421B2658-2055-4A65-BABE-F14F4D26CA1C}"/>
    <cellStyle name="Warning Text 2 4 5 3 2" xfId="47750" xr:uid="{EEAAF0EB-8C87-4C22-971D-051F560163F0}"/>
    <cellStyle name="Warning Text 2 4 5 4" xfId="47751" xr:uid="{FE378C6D-CE19-44B5-A507-2932D35FE393}"/>
    <cellStyle name="Warning Text 2 4 5 5" xfId="47746" xr:uid="{85751FF0-A53A-4D78-A83A-F8C4BDA103E4}"/>
    <cellStyle name="Warning Text 2 4 6" xfId="15268" xr:uid="{59B73756-EC22-4109-91BC-1D8B365791AA}"/>
    <cellStyle name="Warning Text 2 4 6 2" xfId="47753" xr:uid="{50AE00DE-2F39-426B-A9D8-95E19173BF0E}"/>
    <cellStyle name="Warning Text 2 4 6 3" xfId="47752" xr:uid="{5322150E-7EA4-419E-AC60-DA919A00149D}"/>
    <cellStyle name="Warning Text 2 4 7" xfId="15739" xr:uid="{306AEF5B-180E-4537-B641-FFC47467F2C8}"/>
    <cellStyle name="Warning Text 2 4 7 2" xfId="47755" xr:uid="{BC9A7805-339C-4E2A-A9D2-D826E516D617}"/>
    <cellStyle name="Warning Text 2 4 7 3" xfId="47754" xr:uid="{A4298834-BC69-4ED2-BF18-CA44CCE0E9F3}"/>
    <cellStyle name="Warning Text 2 4 8" xfId="12524" xr:uid="{065B4E2B-027E-4008-83FE-3F5445404AC5}"/>
    <cellStyle name="Warning Text 2 4 8 2" xfId="47757" xr:uid="{34F6027E-3A30-4628-9589-AABB64079E4E}"/>
    <cellStyle name="Warning Text 2 4 8 3" xfId="47756" xr:uid="{C806DA04-50A3-41AD-BC96-35894356049B}"/>
    <cellStyle name="Warning Text 2 4 9" xfId="47758" xr:uid="{8BB1D126-F91C-431E-B7EE-8726E75D77EB}"/>
    <cellStyle name="Warning Text 2 5" xfId="1890" xr:uid="{11B18ABE-2565-4FBB-8B1D-1D25ACFAB240}"/>
    <cellStyle name="Warning Text 2 5 10" xfId="47760" xr:uid="{DB1A5B28-6A83-4F34-AD3D-EFBA449FBB30}"/>
    <cellStyle name="Warning Text 2 5 11" xfId="47759" xr:uid="{E819F5D8-322F-4A19-94F0-1B926DACE6DF}"/>
    <cellStyle name="Warning Text 2 5 2" xfId="14872" xr:uid="{E5F2AEE3-D811-481C-AF77-F4B67213A942}"/>
    <cellStyle name="Warning Text 2 5 2 2" xfId="47762" xr:uid="{E40D8DDF-39D9-4BE9-AE9D-C70BA0AF8924}"/>
    <cellStyle name="Warning Text 2 5 2 2 2" xfId="47763" xr:uid="{48012F12-B27B-4464-BB8A-7115D37BFE55}"/>
    <cellStyle name="Warning Text 2 5 2 3" xfId="47764" xr:uid="{D93AB852-CF40-49FA-B3BA-DCA4BDED8FB6}"/>
    <cellStyle name="Warning Text 2 5 2 3 2" xfId="47765" xr:uid="{F14F609D-8BB1-49E3-84EC-53D1566630DC}"/>
    <cellStyle name="Warning Text 2 5 2 4" xfId="47766" xr:uid="{4C44B157-9FD7-4B8C-9FEC-5567B8D87AE8}"/>
    <cellStyle name="Warning Text 2 5 2 5" xfId="47761" xr:uid="{55C9AFB2-852A-4241-BC89-F77335EC57BC}"/>
    <cellStyle name="Warning Text 2 5 3" xfId="14873" xr:uid="{C7B194B0-5D2D-415E-90DB-3CF5FE2609BE}"/>
    <cellStyle name="Warning Text 2 5 3 2" xfId="47768" xr:uid="{3DBD84D3-436C-430A-A4B1-93F7CC23D9FB}"/>
    <cellStyle name="Warning Text 2 5 3 2 2" xfId="47769" xr:uid="{695B3038-5573-403D-B9DA-467860C3A352}"/>
    <cellStyle name="Warning Text 2 5 3 3" xfId="47770" xr:uid="{80B338A8-5CB3-4412-A47E-AF2E9C090195}"/>
    <cellStyle name="Warning Text 2 5 3 3 2" xfId="47771" xr:uid="{53FCA64E-9C28-4674-ABDC-EB1DC8F331C1}"/>
    <cellStyle name="Warning Text 2 5 3 4" xfId="47772" xr:uid="{8055FC57-BF9F-4223-9D87-4D864C3432DA}"/>
    <cellStyle name="Warning Text 2 5 3 5" xfId="47767" xr:uid="{B0C8A433-475F-4FBA-A4ED-EBAD4EF072DE}"/>
    <cellStyle name="Warning Text 2 5 4" xfId="14874" xr:uid="{7BDA61D8-A420-4753-AAE8-BF6B92C443AC}"/>
    <cellStyle name="Warning Text 2 5 4 2" xfId="47774" xr:uid="{6CD5630F-C576-4D11-985A-0FF81EE125B1}"/>
    <cellStyle name="Warning Text 2 5 4 2 2" xfId="47775" xr:uid="{0BD260BD-3EE6-4A60-9B15-E4579664094D}"/>
    <cellStyle name="Warning Text 2 5 4 3" xfId="47776" xr:uid="{457913AF-9E91-44A6-8A1B-794DD76A56A7}"/>
    <cellStyle name="Warning Text 2 5 4 3 2" xfId="47777" xr:uid="{A46BFC34-1A79-48F1-A888-9D9D873EC7BB}"/>
    <cellStyle name="Warning Text 2 5 4 4" xfId="47778" xr:uid="{991F206F-A2B1-46E0-88AC-57926CD23341}"/>
    <cellStyle name="Warning Text 2 5 4 4 2" xfId="47779" xr:uid="{B91936AE-AC24-450B-9DC0-04841202DDBF}"/>
    <cellStyle name="Warning Text 2 5 4 5" xfId="47780" xr:uid="{0D8365B5-5FF3-416F-B3AC-C627812F6375}"/>
    <cellStyle name="Warning Text 2 5 4 6" xfId="47773" xr:uid="{A839F3E4-A7A8-47D3-A2AE-77DE76CD807B}"/>
    <cellStyle name="Warning Text 2 5 5" xfId="14875" xr:uid="{BBBB87D3-991B-4460-A963-1E70D21E8C1F}"/>
    <cellStyle name="Warning Text 2 5 5 2" xfId="47782" xr:uid="{92B95663-8238-4411-8F39-A31DFC90FAD1}"/>
    <cellStyle name="Warning Text 2 5 5 2 2" xfId="47783" xr:uid="{406BFFC0-A6D7-40DD-853C-7491CE822F70}"/>
    <cellStyle name="Warning Text 2 5 5 3" xfId="47784" xr:uid="{74DD56A8-2237-434C-B993-4631FD6AD225}"/>
    <cellStyle name="Warning Text 2 5 5 3 2" xfId="47785" xr:uid="{003CA45E-0BD7-4AB5-AA7C-DC70BB870773}"/>
    <cellStyle name="Warning Text 2 5 5 4" xfId="47786" xr:uid="{0A4F7E84-CE28-4C05-9736-A8E2752CC841}"/>
    <cellStyle name="Warning Text 2 5 5 5" xfId="47781" xr:uid="{85FEEEFE-3856-46C6-A5A9-E006994234B2}"/>
    <cellStyle name="Warning Text 2 5 6" xfId="15269" xr:uid="{EC67F1E8-9FE4-4D06-AE2F-5D5892648BAF}"/>
    <cellStyle name="Warning Text 2 5 6 2" xfId="47788" xr:uid="{6775C495-29C4-4F11-AAD1-402322EA8D00}"/>
    <cellStyle name="Warning Text 2 5 6 3" xfId="47787" xr:uid="{82271382-2F99-435C-8716-57B47ADCD6E9}"/>
    <cellStyle name="Warning Text 2 5 7" xfId="15693" xr:uid="{CBE6F4AE-85C3-45C1-B2F3-A38EBD3F8E90}"/>
    <cellStyle name="Warning Text 2 5 7 2" xfId="47790" xr:uid="{07AD8888-7C47-473A-A9FB-5BB2FA5C6A40}"/>
    <cellStyle name="Warning Text 2 5 7 3" xfId="47789" xr:uid="{E12E8CA7-953E-4C89-9D5A-7B6A55DCBE98}"/>
    <cellStyle name="Warning Text 2 5 8" xfId="12525" xr:uid="{6EFAEB8B-58E6-420A-AE72-8A72E7FD19DB}"/>
    <cellStyle name="Warning Text 2 5 8 2" xfId="47792" xr:uid="{B8F03D22-FB65-4CAE-8C7B-2AF61B734339}"/>
    <cellStyle name="Warning Text 2 5 8 3" xfId="47791" xr:uid="{2F9CCF49-66E7-4192-97BC-5D35DBCCDC8A}"/>
    <cellStyle name="Warning Text 2 5 9" xfId="47793" xr:uid="{EE628952-ABE1-439E-94DA-6930A0A944AA}"/>
    <cellStyle name="Warning Text 2 6" xfId="1891" xr:uid="{E9F01A18-4399-4F97-BFC3-49AF47F1DA40}"/>
    <cellStyle name="Warning Text 2 6 10" xfId="47795" xr:uid="{1FCC5FDD-A8DB-4BF9-8D03-5073C58C51B8}"/>
    <cellStyle name="Warning Text 2 6 11" xfId="47794" xr:uid="{B53A7A7E-E984-45DD-9F00-21A368119F9A}"/>
    <cellStyle name="Warning Text 2 6 2" xfId="14876" xr:uid="{34624D90-71A5-4440-986A-8852CA04500D}"/>
    <cellStyle name="Warning Text 2 6 2 2" xfId="47797" xr:uid="{47A7D8EF-1961-453E-B0E9-DAF2E71DA6B8}"/>
    <cellStyle name="Warning Text 2 6 2 2 2" xfId="47798" xr:uid="{6CE4BD38-D685-4E81-8EA1-DE1965BBB460}"/>
    <cellStyle name="Warning Text 2 6 2 3" xfId="47799" xr:uid="{D97CD687-13D2-4717-8A11-4351BCB74559}"/>
    <cellStyle name="Warning Text 2 6 2 3 2" xfId="47800" xr:uid="{44AF0106-358F-4DF0-B17D-A92C6B7B854D}"/>
    <cellStyle name="Warning Text 2 6 2 4" xfId="47801" xr:uid="{7760E79E-700E-4491-995B-98A2F854665D}"/>
    <cellStyle name="Warning Text 2 6 2 5" xfId="47796" xr:uid="{8F0519A7-B02B-4713-A9B2-9F50A8E12DDA}"/>
    <cellStyle name="Warning Text 2 6 3" xfId="14877" xr:uid="{02756AED-22F6-460D-ADAA-C959DC968D76}"/>
    <cellStyle name="Warning Text 2 6 3 2" xfId="47803" xr:uid="{05EA602E-173D-40AF-BFDC-389E926A0C5A}"/>
    <cellStyle name="Warning Text 2 6 3 2 2" xfId="47804" xr:uid="{6E46BD87-7011-4736-B21D-E5569551A3ED}"/>
    <cellStyle name="Warning Text 2 6 3 3" xfId="47805" xr:uid="{A27C792A-AA49-4857-9659-586A62AA6DA0}"/>
    <cellStyle name="Warning Text 2 6 3 3 2" xfId="47806" xr:uid="{3CF1DFFA-388E-4885-B03B-4DFFD0F47516}"/>
    <cellStyle name="Warning Text 2 6 3 4" xfId="47807" xr:uid="{9B81F621-A549-45A9-B2FA-FC70DA385A24}"/>
    <cellStyle name="Warning Text 2 6 3 5" xfId="47802" xr:uid="{A193659D-8BD3-4D8D-AE9F-95B0C83E7329}"/>
    <cellStyle name="Warning Text 2 6 4" xfId="14878" xr:uid="{4068F1AA-0CEA-406C-8BDB-72C12C15527C}"/>
    <cellStyle name="Warning Text 2 6 4 2" xfId="47809" xr:uid="{9A6ADF6A-DF71-49BB-B2F0-4D674F82DC89}"/>
    <cellStyle name="Warning Text 2 6 4 2 2" xfId="47810" xr:uid="{410C5FB6-2298-406B-A8BC-510A4AB79F6D}"/>
    <cellStyle name="Warning Text 2 6 4 3" xfId="47811" xr:uid="{684CC27A-ACC0-4A25-BB54-FF7901467788}"/>
    <cellStyle name="Warning Text 2 6 4 3 2" xfId="47812" xr:uid="{A99F7430-E6DA-413D-89EC-484424BC3B99}"/>
    <cellStyle name="Warning Text 2 6 4 4" xfId="47813" xr:uid="{1B7498CC-2B59-42D6-BD1F-B87AB101EB2C}"/>
    <cellStyle name="Warning Text 2 6 4 4 2" xfId="47814" xr:uid="{408DA6EF-EB29-48A6-BD4B-2A1519A2E7A2}"/>
    <cellStyle name="Warning Text 2 6 4 5" xfId="47815" xr:uid="{3576A888-BA55-44EA-A4DD-8B927F35B985}"/>
    <cellStyle name="Warning Text 2 6 4 6" xfId="47808" xr:uid="{3E965931-33D3-409E-B925-9343F2365252}"/>
    <cellStyle name="Warning Text 2 6 5" xfId="14879" xr:uid="{B9361A49-1E2A-4264-B1A8-66F6DF4215F0}"/>
    <cellStyle name="Warning Text 2 6 5 2" xfId="47817" xr:uid="{8523CE79-7EE8-4C68-B7A1-000D4038DD10}"/>
    <cellStyle name="Warning Text 2 6 5 2 2" xfId="47818" xr:uid="{0683A92B-DF5E-4F59-A0D6-71AA81EC6424}"/>
    <cellStyle name="Warning Text 2 6 5 3" xfId="47819" xr:uid="{B4ECF20C-B413-4E2A-982A-3F286B77131A}"/>
    <cellStyle name="Warning Text 2 6 5 3 2" xfId="47820" xr:uid="{95938A10-940A-48F6-9C3B-32419421C28B}"/>
    <cellStyle name="Warning Text 2 6 5 4" xfId="47821" xr:uid="{9A6E2B01-7657-4A32-8E50-9E01FA748934}"/>
    <cellStyle name="Warning Text 2 6 5 5" xfId="47816" xr:uid="{5142C2E1-BB23-40B6-AAB6-384F34A42B24}"/>
    <cellStyle name="Warning Text 2 6 6" xfId="15270" xr:uid="{6FF9A101-FEAC-44B3-BABD-B190AB635397}"/>
    <cellStyle name="Warning Text 2 6 6 2" xfId="47823" xr:uid="{E0238A78-EEBE-4284-9B50-A85406E2B7E9}"/>
    <cellStyle name="Warning Text 2 6 6 3" xfId="47822" xr:uid="{3D9DFF37-67D4-4C08-9471-A2F1876F85BA}"/>
    <cellStyle name="Warning Text 2 6 7" xfId="19336" xr:uid="{A66E3830-A900-4512-9C9D-05A1888F59DE}"/>
    <cellStyle name="Warning Text 2 6 7 2" xfId="47825" xr:uid="{D267F90E-B767-422C-8703-6BA195DBFC8A}"/>
    <cellStyle name="Warning Text 2 6 7 3" xfId="47824" xr:uid="{28FCCA2D-7814-4DA6-A77B-2B6DA501D7E1}"/>
    <cellStyle name="Warning Text 2 6 8" xfId="12526" xr:uid="{AB24462E-4B9D-4E66-B2A6-E40C3310282B}"/>
    <cellStyle name="Warning Text 2 6 8 2" xfId="47827" xr:uid="{FB215E73-6315-4284-A656-D49C12DD2C9C}"/>
    <cellStyle name="Warning Text 2 6 8 3" xfId="47826" xr:uid="{23B818ED-59D5-4362-ACD3-29791E447EFF}"/>
    <cellStyle name="Warning Text 2 6 9" xfId="47828" xr:uid="{736D3E1C-7CB1-4160-997B-3B82E74A21A7}"/>
    <cellStyle name="Warning Text 2 7" xfId="1892" xr:uid="{1FBE14EA-639A-4FBA-8786-F89BFE2F5CD3}"/>
    <cellStyle name="Warning Text 2 7 10" xfId="47830" xr:uid="{C00D72D7-9943-423C-BC35-711188EF0F74}"/>
    <cellStyle name="Warning Text 2 7 11" xfId="47829" xr:uid="{8FF0E706-551D-4843-A412-CC7B65856541}"/>
    <cellStyle name="Warning Text 2 7 2" xfId="14880" xr:uid="{EE17FD5C-0458-40DE-BE64-05B5F22A6A1D}"/>
    <cellStyle name="Warning Text 2 7 2 2" xfId="47832" xr:uid="{BA3D45F9-5639-4544-811D-6AA649F5C944}"/>
    <cellStyle name="Warning Text 2 7 2 2 2" xfId="47833" xr:uid="{D294F147-F6B4-4B7F-8E97-140ADF0E7220}"/>
    <cellStyle name="Warning Text 2 7 2 3" xfId="47834" xr:uid="{2BF04DC2-EBEF-40F1-9F1F-9ED43B3C4056}"/>
    <cellStyle name="Warning Text 2 7 2 3 2" xfId="47835" xr:uid="{A63C3677-0A01-4ADF-A8D0-1B249E3B0F53}"/>
    <cellStyle name="Warning Text 2 7 2 4" xfId="47836" xr:uid="{0396E6A7-0A16-42A4-8F70-9D7A33495525}"/>
    <cellStyle name="Warning Text 2 7 2 5" xfId="47831" xr:uid="{86781163-B348-4D51-BCCA-0AA8DDCDAAC1}"/>
    <cellStyle name="Warning Text 2 7 3" xfId="14881" xr:uid="{7B11DEA8-1CAF-4051-B9A6-84A5CD4C33BE}"/>
    <cellStyle name="Warning Text 2 7 3 2" xfId="47838" xr:uid="{F3513AF1-D8FA-4F11-A10B-BB41608C498F}"/>
    <cellStyle name="Warning Text 2 7 3 2 2" xfId="47839" xr:uid="{A78EACA8-AE1A-4C70-8FC8-E16C97087508}"/>
    <cellStyle name="Warning Text 2 7 3 3" xfId="47840" xr:uid="{DEA1C59F-DB99-499C-B56A-64C463A19139}"/>
    <cellStyle name="Warning Text 2 7 3 3 2" xfId="47841" xr:uid="{2EABD81A-D33A-4758-BB00-C45DE9A34AB2}"/>
    <cellStyle name="Warning Text 2 7 3 4" xfId="47842" xr:uid="{D18BA058-63A4-4B32-B04A-91A0D2C29FBC}"/>
    <cellStyle name="Warning Text 2 7 3 5" xfId="47837" xr:uid="{943F0B7C-E3A0-4C59-B107-2CE50768AEE1}"/>
    <cellStyle name="Warning Text 2 7 4" xfId="14882" xr:uid="{01B19BF0-0397-4ADF-93A8-FF2B68C9F3BA}"/>
    <cellStyle name="Warning Text 2 7 4 2" xfId="47844" xr:uid="{133E26D9-0583-4703-B339-0AF1DED154A6}"/>
    <cellStyle name="Warning Text 2 7 4 2 2" xfId="47845" xr:uid="{63456F3A-0874-4C2F-AF69-B0EE49541CE4}"/>
    <cellStyle name="Warning Text 2 7 4 3" xfId="47846" xr:uid="{5319F1A8-FDFA-4A9D-9FFC-CCCDA254B1B8}"/>
    <cellStyle name="Warning Text 2 7 4 3 2" xfId="47847" xr:uid="{03C5C0CD-5EC4-4E42-9182-B9A9E82DAE0E}"/>
    <cellStyle name="Warning Text 2 7 4 4" xfId="47848" xr:uid="{DFB05C0D-6062-49FE-82A7-079D79C4FB5C}"/>
    <cellStyle name="Warning Text 2 7 4 4 2" xfId="47849" xr:uid="{C3434275-493C-46E4-B1E9-35BA4E3732AD}"/>
    <cellStyle name="Warning Text 2 7 4 5" xfId="47850" xr:uid="{74600430-7317-474C-A04A-12A8E7EF3DD4}"/>
    <cellStyle name="Warning Text 2 7 4 6" xfId="47843" xr:uid="{4BF73541-300F-4546-A414-AC85287A41DF}"/>
    <cellStyle name="Warning Text 2 7 5" xfId="14883" xr:uid="{C1A10867-83B3-41DE-A5D0-67D6C1AC3451}"/>
    <cellStyle name="Warning Text 2 7 5 2" xfId="47852" xr:uid="{EE8DD567-4031-462B-89C5-A8AFCCFE873F}"/>
    <cellStyle name="Warning Text 2 7 5 2 2" xfId="47853" xr:uid="{9E53F7B0-05FC-4A5E-A9ED-7D8621145111}"/>
    <cellStyle name="Warning Text 2 7 5 3" xfId="47854" xr:uid="{72809845-A247-4CFD-855F-5642C0F96FEF}"/>
    <cellStyle name="Warning Text 2 7 5 3 2" xfId="47855" xr:uid="{15580E86-EDEE-46E8-B560-77D5A1915CC6}"/>
    <cellStyle name="Warning Text 2 7 5 4" xfId="47856" xr:uid="{781D3AA5-4F09-41D4-A267-AAF461313B09}"/>
    <cellStyle name="Warning Text 2 7 5 5" xfId="47851" xr:uid="{F00681AF-AD63-4078-9CA9-32F9BBD0F12B}"/>
    <cellStyle name="Warning Text 2 7 6" xfId="15271" xr:uid="{FBA08B26-6F06-45AF-821F-0D60F75DB858}"/>
    <cellStyle name="Warning Text 2 7 6 2" xfId="47858" xr:uid="{DD0AA637-2AFE-41DE-AE9B-D24156101FDB}"/>
    <cellStyle name="Warning Text 2 7 6 3" xfId="47857" xr:uid="{FC2A12BF-F62C-4B29-8DB0-DE620A5EF37C}"/>
    <cellStyle name="Warning Text 2 7 7" xfId="19289" xr:uid="{4417A10B-F999-4BE9-A68C-F77660A325F0}"/>
    <cellStyle name="Warning Text 2 7 7 2" xfId="47860" xr:uid="{08D943EE-DB1E-4997-9D08-9C2848A88A80}"/>
    <cellStyle name="Warning Text 2 7 7 3" xfId="47859" xr:uid="{C69286CB-57E8-419A-9C34-394817721388}"/>
    <cellStyle name="Warning Text 2 7 8" xfId="12527" xr:uid="{E1B3360A-F21E-44BF-BF6A-37878FB17F2C}"/>
    <cellStyle name="Warning Text 2 7 8 2" xfId="47862" xr:uid="{A309A16E-D900-4880-9D73-F0A9F7544D42}"/>
    <cellStyle name="Warning Text 2 7 8 3" xfId="47861" xr:uid="{DA947713-E6B0-4E44-A98A-712B99DFAF53}"/>
    <cellStyle name="Warning Text 2 7 9" xfId="47863" xr:uid="{EB2E234D-EC84-4DFF-8CB1-54E5F49B0197}"/>
    <cellStyle name="Warning Text 2 8" xfId="1893" xr:uid="{36393FA8-1D5F-4839-A296-0ADA46334EA4}"/>
    <cellStyle name="Warning Text 2 8 10" xfId="47865" xr:uid="{B83CD617-CD29-4631-8C94-93B5B7B98172}"/>
    <cellStyle name="Warning Text 2 8 11" xfId="47864" xr:uid="{6348799A-6C1D-4900-A0E6-CD4F5B6F9488}"/>
    <cellStyle name="Warning Text 2 8 2" xfId="14884" xr:uid="{A2C1225B-4FC4-4CB5-957B-5E30CE6F6BF2}"/>
    <cellStyle name="Warning Text 2 8 2 2" xfId="47867" xr:uid="{BAE4D796-CF64-4ED3-B3BC-2B868F046747}"/>
    <cellStyle name="Warning Text 2 8 2 2 2" xfId="47868" xr:uid="{ECC07BC9-E723-4DA5-B094-EB0E95737A32}"/>
    <cellStyle name="Warning Text 2 8 2 3" xfId="47869" xr:uid="{DD6A4C55-C3A6-4488-B717-EE2A0D0D3046}"/>
    <cellStyle name="Warning Text 2 8 2 3 2" xfId="47870" xr:uid="{8B21CD16-5419-402D-B22D-942EF4178EA4}"/>
    <cellStyle name="Warning Text 2 8 2 4" xfId="47871" xr:uid="{A8A5D2FB-E1AA-4325-B0A8-C5F8E39BB2D9}"/>
    <cellStyle name="Warning Text 2 8 2 5" xfId="47866" xr:uid="{58243B14-2832-4DDF-A051-8B29D387B006}"/>
    <cellStyle name="Warning Text 2 8 3" xfId="14885" xr:uid="{235A53B0-09B8-4C77-84E4-2391DC4B66EE}"/>
    <cellStyle name="Warning Text 2 8 3 2" xfId="47873" xr:uid="{E1B35871-33C9-446D-87BD-E8A37C673FF0}"/>
    <cellStyle name="Warning Text 2 8 3 2 2" xfId="47874" xr:uid="{01603793-D1B7-4178-882D-67787DBCB307}"/>
    <cellStyle name="Warning Text 2 8 3 3" xfId="47875" xr:uid="{1FB4D80E-C859-4738-92C1-972A80F7967C}"/>
    <cellStyle name="Warning Text 2 8 3 3 2" xfId="47876" xr:uid="{112C496F-90B2-450D-8F14-298A84CB9A69}"/>
    <cellStyle name="Warning Text 2 8 3 4" xfId="47877" xr:uid="{9FFB6576-91B8-4216-B8A7-3B9BB6E7A68B}"/>
    <cellStyle name="Warning Text 2 8 3 5" xfId="47872" xr:uid="{05E93BCA-87E8-46D8-B81D-6EAE9E0B6772}"/>
    <cellStyle name="Warning Text 2 8 4" xfId="14886" xr:uid="{41528342-4A7C-4B00-8F4E-4797FAA2CF9A}"/>
    <cellStyle name="Warning Text 2 8 4 2" xfId="47879" xr:uid="{E598AF24-9D07-47F6-B326-8E014D4910DD}"/>
    <cellStyle name="Warning Text 2 8 4 2 2" xfId="47880" xr:uid="{413A552F-E2D1-46F3-8116-589649160F86}"/>
    <cellStyle name="Warning Text 2 8 4 3" xfId="47881" xr:uid="{B193DAF6-F3EA-476A-B805-40EDE59BD9B3}"/>
    <cellStyle name="Warning Text 2 8 4 3 2" xfId="47882" xr:uid="{91AB6731-0F67-4829-A3E4-C5378D8BCB8E}"/>
    <cellStyle name="Warning Text 2 8 4 4" xfId="47883" xr:uid="{67F155C5-7E9F-4D9F-9023-61D33C74C9C5}"/>
    <cellStyle name="Warning Text 2 8 4 4 2" xfId="47884" xr:uid="{8E5E22B1-DE17-4453-A793-58BABEFC2B88}"/>
    <cellStyle name="Warning Text 2 8 4 5" xfId="47885" xr:uid="{5035E784-F36D-4A23-8FAC-211F9C08BD2C}"/>
    <cellStyle name="Warning Text 2 8 4 6" xfId="47878" xr:uid="{48264405-FD50-42F9-82DE-B9DA5F95ABCA}"/>
    <cellStyle name="Warning Text 2 8 5" xfId="14887" xr:uid="{35C3CCAA-84FE-4259-A325-CFC318489E51}"/>
    <cellStyle name="Warning Text 2 8 5 2" xfId="47887" xr:uid="{8E270B4D-DCBC-423D-8B78-AF2734AE6A12}"/>
    <cellStyle name="Warning Text 2 8 5 2 2" xfId="47888" xr:uid="{3109BF32-4571-4A5A-BE3E-4B7F7A1AB424}"/>
    <cellStyle name="Warning Text 2 8 5 3" xfId="47889" xr:uid="{EDCBF258-CE71-443E-81BF-0F45691837A1}"/>
    <cellStyle name="Warning Text 2 8 5 3 2" xfId="47890" xr:uid="{D780C791-5FB1-4ACD-B115-07F35BE891D5}"/>
    <cellStyle name="Warning Text 2 8 5 4" xfId="47891" xr:uid="{FF751217-0A8C-4536-AC33-7580793A24B6}"/>
    <cellStyle name="Warning Text 2 8 5 5" xfId="47886" xr:uid="{1F714D68-0929-47A1-8710-15135CB39418}"/>
    <cellStyle name="Warning Text 2 8 6" xfId="15272" xr:uid="{23CFE731-7DB4-4AA9-98B9-9DFAA04B68AF}"/>
    <cellStyle name="Warning Text 2 8 6 2" xfId="47893" xr:uid="{7918F4EE-B88F-4CC8-BF4B-44E74E43B2B3}"/>
    <cellStyle name="Warning Text 2 8 6 3" xfId="47892" xr:uid="{346917FC-4607-494F-87B4-3E5092487AEA}"/>
    <cellStyle name="Warning Text 2 8 7" xfId="16752" xr:uid="{C15AF414-072E-4A83-95DE-840D6424F9FA}"/>
    <cellStyle name="Warning Text 2 8 7 2" xfId="47895" xr:uid="{444EB980-4F47-4F54-ACEF-A05AA63A895C}"/>
    <cellStyle name="Warning Text 2 8 7 3" xfId="47894" xr:uid="{55ABF864-7AE4-47DE-A448-5878EF857DCB}"/>
    <cellStyle name="Warning Text 2 8 8" xfId="12528" xr:uid="{822E887A-0003-4499-B535-8E70144B997D}"/>
    <cellStyle name="Warning Text 2 8 8 2" xfId="47897" xr:uid="{E990ACE1-C4C7-4F2F-A513-B6652702F551}"/>
    <cellStyle name="Warning Text 2 8 8 3" xfId="47896" xr:uid="{7F6492A0-5C76-4D74-A8D6-641D12F997A8}"/>
    <cellStyle name="Warning Text 2 8 9" xfId="47898" xr:uid="{C76B806F-6FEE-4255-BE56-D538187B249F}"/>
    <cellStyle name="Warning Text 2 9" xfId="1894" xr:uid="{FE2A8885-8323-47B8-8AA1-E97B8141CD22}"/>
    <cellStyle name="Warning Text 2 9 10" xfId="47900" xr:uid="{C3E418DA-4B50-4DBA-822B-E3B33EDEFD5B}"/>
    <cellStyle name="Warning Text 2 9 11" xfId="47899" xr:uid="{EE4DE85B-5AB8-4E73-930F-27A86B653F22}"/>
    <cellStyle name="Warning Text 2 9 2" xfId="14888" xr:uid="{122FF6A4-02C4-4D4A-AF3D-23A145CE02CE}"/>
    <cellStyle name="Warning Text 2 9 2 2" xfId="47902" xr:uid="{79F061BA-9F2F-488E-9AAE-435CE27FD256}"/>
    <cellStyle name="Warning Text 2 9 2 2 2" xfId="47903" xr:uid="{B77315C7-2D2B-4141-B99B-F24C0FDB879B}"/>
    <cellStyle name="Warning Text 2 9 2 3" xfId="47904" xr:uid="{D8932963-FD66-4F6B-B11D-F98EA7FE35FB}"/>
    <cellStyle name="Warning Text 2 9 2 3 2" xfId="47905" xr:uid="{EA5F625C-C5F7-4C4F-9883-B2D26AD222EB}"/>
    <cellStyle name="Warning Text 2 9 2 4" xfId="47906" xr:uid="{3259EE62-0990-4ACB-AD9C-9FC917E16133}"/>
    <cellStyle name="Warning Text 2 9 2 5" xfId="47901" xr:uid="{EFB60A6A-942C-4CB3-BE24-7B8AF1EF2822}"/>
    <cellStyle name="Warning Text 2 9 3" xfId="14889" xr:uid="{9563892F-A34B-4560-9C36-F52B7427B17C}"/>
    <cellStyle name="Warning Text 2 9 3 2" xfId="47908" xr:uid="{843BA507-537B-49FC-9313-0BBF35DFBADF}"/>
    <cellStyle name="Warning Text 2 9 3 2 2" xfId="47909" xr:uid="{999EE010-AC5D-4039-80B5-98221790BA8A}"/>
    <cellStyle name="Warning Text 2 9 3 3" xfId="47910" xr:uid="{D95F4AD6-4A7B-4188-9AD9-DAFA46A2FD8E}"/>
    <cellStyle name="Warning Text 2 9 3 3 2" xfId="47911" xr:uid="{59142842-CF31-42E5-9DAD-67FC7ABE2664}"/>
    <cellStyle name="Warning Text 2 9 3 4" xfId="47912" xr:uid="{8683510F-9D5D-4F2F-BA58-818F0763A3A9}"/>
    <cellStyle name="Warning Text 2 9 3 5" xfId="47907" xr:uid="{D51E66CE-EE12-452E-B91C-64B66922686F}"/>
    <cellStyle name="Warning Text 2 9 4" xfId="14890" xr:uid="{6919C3B8-A4A7-4FC2-98FD-DF864E53134B}"/>
    <cellStyle name="Warning Text 2 9 4 2" xfId="47914" xr:uid="{156B439F-7FAE-4D80-968A-3F142D7947F6}"/>
    <cellStyle name="Warning Text 2 9 4 2 2" xfId="47915" xr:uid="{1E175F4D-C424-4F09-9E52-6ABE8B33EB29}"/>
    <cellStyle name="Warning Text 2 9 4 3" xfId="47916" xr:uid="{D21F97CE-0ED0-4466-94F6-269F1982C58C}"/>
    <cellStyle name="Warning Text 2 9 4 3 2" xfId="47917" xr:uid="{8B7209E8-682F-4570-BECD-1078B9F2E653}"/>
    <cellStyle name="Warning Text 2 9 4 4" xfId="47918" xr:uid="{56D7C38A-FEC7-483F-BE02-0B1EE2B16CD9}"/>
    <cellStyle name="Warning Text 2 9 4 4 2" xfId="47919" xr:uid="{BA2B5746-736C-411F-AA00-7D39D8650B42}"/>
    <cellStyle name="Warning Text 2 9 4 5" xfId="47920" xr:uid="{D6812096-D265-4065-978E-2004ADB9B2B7}"/>
    <cellStyle name="Warning Text 2 9 4 6" xfId="47913" xr:uid="{A9BFBF75-1FC6-451F-9DC4-02107D3E2D17}"/>
    <cellStyle name="Warning Text 2 9 5" xfId="14891" xr:uid="{28C3ADE2-8204-44E2-B8E4-39F939C14C4C}"/>
    <cellStyle name="Warning Text 2 9 5 2" xfId="47922" xr:uid="{E8B5F0AA-C270-48C4-99CE-869212EACEB0}"/>
    <cellStyle name="Warning Text 2 9 5 2 2" xfId="47923" xr:uid="{D7FC6A07-1683-4402-B9D5-1159EAC387D0}"/>
    <cellStyle name="Warning Text 2 9 5 3" xfId="47924" xr:uid="{C7F6FD42-EC60-446D-92F1-399FFD589FF8}"/>
    <cellStyle name="Warning Text 2 9 5 3 2" xfId="47925" xr:uid="{8B119DF9-59C2-4090-BB80-2908E0591CAE}"/>
    <cellStyle name="Warning Text 2 9 5 4" xfId="47926" xr:uid="{36623D42-147F-43EB-A612-D43AD1539905}"/>
    <cellStyle name="Warning Text 2 9 5 5" xfId="47921" xr:uid="{4992E5E0-65E9-4DC3-8330-C0EC14E732D5}"/>
    <cellStyle name="Warning Text 2 9 6" xfId="15273" xr:uid="{EDF03A5C-14EC-4182-92B0-1B1CC47B70D9}"/>
    <cellStyle name="Warning Text 2 9 6 2" xfId="47928" xr:uid="{A0684641-B7D9-498A-8F71-B5E2E24FBBF3}"/>
    <cellStyle name="Warning Text 2 9 6 3" xfId="47927" xr:uid="{9213B297-5020-4006-9EF8-90872E77494E}"/>
    <cellStyle name="Warning Text 2 9 7" xfId="16732" xr:uid="{6E7AA074-C913-4F43-AF41-D9E374ED60B7}"/>
    <cellStyle name="Warning Text 2 9 7 2" xfId="47930" xr:uid="{00D4CB83-2BEB-431E-AD9F-4B8EAAC0F0E8}"/>
    <cellStyle name="Warning Text 2 9 7 3" xfId="47929" xr:uid="{79BC01AA-0B7C-4732-9D26-1C6C7841514A}"/>
    <cellStyle name="Warning Text 2 9 8" xfId="12529" xr:uid="{58E4DF7C-8920-4788-8719-6A6D29D48C3A}"/>
    <cellStyle name="Warning Text 2 9 8 2" xfId="47932" xr:uid="{942A0089-4B23-42D7-9315-ACFE6CB6E0BA}"/>
    <cellStyle name="Warning Text 2 9 8 3" xfId="47931" xr:uid="{43458389-3719-4E72-8218-4B54754256DC}"/>
    <cellStyle name="Warning Text 2 9 9" xfId="47933" xr:uid="{7CA43FE2-E35A-466D-B219-170B2A7DD74A}"/>
    <cellStyle name="Warning Text 20" xfId="7388" xr:uid="{3F7FE17B-A7AD-4F00-B24C-82369FDED715}"/>
    <cellStyle name="Warning Text 20 10" xfId="47935" xr:uid="{F76EB3F1-4E4C-420E-B168-D4E0A38FB9D9}"/>
    <cellStyle name="Warning Text 20 11" xfId="47936" xr:uid="{FD0672B7-BF62-4A45-A227-B8BB030B2037}"/>
    <cellStyle name="Warning Text 20 12" xfId="47934" xr:uid="{8D601D45-049B-4035-B296-8FD5F2529FED}"/>
    <cellStyle name="Warning Text 20 2" xfId="14892" xr:uid="{77D3CDBD-211A-4745-BFC6-2890A67563E0}"/>
    <cellStyle name="Warning Text 20 2 2" xfId="47938" xr:uid="{0B4B56FD-1E70-44E5-8072-8ED56859A2A2}"/>
    <cellStyle name="Warning Text 20 2 2 2" xfId="47939" xr:uid="{08ADC073-3DC7-4750-B42A-C7153DAF8C9B}"/>
    <cellStyle name="Warning Text 20 2 3" xfId="47940" xr:uid="{A9DEBEB6-C92D-4048-BE11-64E2C543C77F}"/>
    <cellStyle name="Warning Text 20 2 3 2" xfId="47941" xr:uid="{1FC77B6A-9F84-4D0E-ADB4-EC4C2978C462}"/>
    <cellStyle name="Warning Text 20 2 4" xfId="47942" xr:uid="{495ADBDB-6473-4D34-96C9-010E02F3BD87}"/>
    <cellStyle name="Warning Text 20 2 5" xfId="47943" xr:uid="{2F40ED50-8D0E-4702-900A-FCF15F28A065}"/>
    <cellStyle name="Warning Text 20 2 6" xfId="47937" xr:uid="{6810B370-FBA8-40BC-AB2A-B91C101CA32E}"/>
    <cellStyle name="Warning Text 20 3" xfId="14893" xr:uid="{4521985D-AD49-489C-BF65-9C49ED02659C}"/>
    <cellStyle name="Warning Text 20 3 2" xfId="47945" xr:uid="{5B879561-939B-45F6-AE2F-66765345173D}"/>
    <cellStyle name="Warning Text 20 3 2 2" xfId="47946" xr:uid="{8E6D916D-AB7B-4398-B18E-2875EB3A1E7E}"/>
    <cellStyle name="Warning Text 20 3 3" xfId="47947" xr:uid="{49ABED88-E547-4A03-B6D2-3C5FDC8A11D2}"/>
    <cellStyle name="Warning Text 20 3 3 2" xfId="47948" xr:uid="{93ACED38-43E3-409B-A64E-C5CF47624E24}"/>
    <cellStyle name="Warning Text 20 3 4" xfId="47949" xr:uid="{002A740A-093A-4AAF-8E96-63DCC9213A3F}"/>
    <cellStyle name="Warning Text 20 3 5" xfId="47944" xr:uid="{271CE5B9-467E-4592-AF1E-61B294EBD928}"/>
    <cellStyle name="Warning Text 20 4" xfId="14894" xr:uid="{3F5A0308-6825-4BE5-9F3A-3AF7365B0361}"/>
    <cellStyle name="Warning Text 20 4 2" xfId="47951" xr:uid="{ECA7D46E-42CC-4F6E-903D-EE6EB9579E88}"/>
    <cellStyle name="Warning Text 20 4 2 2" xfId="47952" xr:uid="{233836C5-FBAF-4E5A-BE4C-0EA3FC662346}"/>
    <cellStyle name="Warning Text 20 4 3" xfId="47953" xr:uid="{27B1E9E7-E9CA-491D-8976-03E7473ABBBA}"/>
    <cellStyle name="Warning Text 20 4 3 2" xfId="47954" xr:uid="{92C5A833-1FF6-427B-870D-D649522FEACD}"/>
    <cellStyle name="Warning Text 20 4 4" xfId="47955" xr:uid="{FE393E35-C05B-490A-84B4-4A354BF5C731}"/>
    <cellStyle name="Warning Text 20 4 5" xfId="47950" xr:uid="{5A3C91AD-52BD-4D48-8C4B-A50770ECDEAB}"/>
    <cellStyle name="Warning Text 20 5" xfId="14895" xr:uid="{6C1F4DFE-B5BD-43A6-AD30-6AADBE3CB8D9}"/>
    <cellStyle name="Warning Text 20 5 2" xfId="47957" xr:uid="{421E5C8E-78A5-4B40-B7AA-A48456F5BCEB}"/>
    <cellStyle name="Warning Text 20 5 2 2" xfId="47958" xr:uid="{E315BB69-529E-4F4B-945C-9F5696A6D9D6}"/>
    <cellStyle name="Warning Text 20 5 3" xfId="47959" xr:uid="{6483D4BD-F874-4EAE-BA99-32533B5A9346}"/>
    <cellStyle name="Warning Text 20 5 3 2" xfId="47960" xr:uid="{009F1314-32A3-4182-829D-9C7F7DD66FB3}"/>
    <cellStyle name="Warning Text 20 5 4" xfId="47961" xr:uid="{C242348D-8845-4C4D-83E9-74A583EE2033}"/>
    <cellStyle name="Warning Text 20 5 4 2" xfId="47962" xr:uid="{2D07546F-932F-4772-8D5B-9A54FE3D9EC7}"/>
    <cellStyle name="Warning Text 20 5 5" xfId="47963" xr:uid="{1D5F0E3F-BF2B-4A6D-92E8-739657201AAB}"/>
    <cellStyle name="Warning Text 20 5 6" xfId="47956" xr:uid="{BFDCCBB1-38AB-4C68-8F51-4916D4A25836}"/>
    <cellStyle name="Warning Text 20 6" xfId="14896" xr:uid="{40B1E70E-98F2-4792-97C5-FB9D91000372}"/>
    <cellStyle name="Warning Text 20 6 2" xfId="47965" xr:uid="{EE40B671-040C-4CDE-98EB-C8DF844B5C6E}"/>
    <cellStyle name="Warning Text 20 6 2 2" xfId="47966" xr:uid="{28B1D681-4844-4D56-83FA-BA320E2AA160}"/>
    <cellStyle name="Warning Text 20 6 3" xfId="47967" xr:uid="{68F649E6-89EE-4653-B0FE-8A0862BCFBFD}"/>
    <cellStyle name="Warning Text 20 6 3 2" xfId="47968" xr:uid="{820DD244-420A-4069-A335-27B55197ED54}"/>
    <cellStyle name="Warning Text 20 6 4" xfId="47969" xr:uid="{298D1702-C5F0-42F0-9F1F-AAFC66B0797C}"/>
    <cellStyle name="Warning Text 20 6 5" xfId="47964" xr:uid="{ECD6B472-F10D-4CD5-AE37-1AF09416F68C}"/>
    <cellStyle name="Warning Text 20 7" xfId="16328" xr:uid="{7E4FE6BF-1F4E-40B3-893A-2CDFB859A332}"/>
    <cellStyle name="Warning Text 20 7 2" xfId="47971" xr:uid="{0B7941AA-9D7F-4C0F-B5C0-01F28664A380}"/>
    <cellStyle name="Warning Text 20 7 3" xfId="47970" xr:uid="{9994BF01-7360-4E01-92A2-D5AAAD34CD57}"/>
    <cellStyle name="Warning Text 20 8" xfId="15444" xr:uid="{31877A6E-D11F-4772-ACBC-34904A76B692}"/>
    <cellStyle name="Warning Text 20 8 2" xfId="47973" xr:uid="{89DCA708-2701-4CBB-BF38-6183624FB290}"/>
    <cellStyle name="Warning Text 20 8 3" xfId="47972" xr:uid="{71CB665E-9CF1-4BF9-A660-8499C6F51200}"/>
    <cellStyle name="Warning Text 20 9" xfId="12530" xr:uid="{1AEAAACA-1E44-4C6C-83E0-B0EE9098A558}"/>
    <cellStyle name="Warning Text 20 9 2" xfId="47975" xr:uid="{9EC35CF9-3875-4416-9977-E5E39972D470}"/>
    <cellStyle name="Warning Text 20 9 3" xfId="47974" xr:uid="{9BF34C59-80EF-4059-8B40-2FA823B2EE18}"/>
    <cellStyle name="Warning Text 21" xfId="7389" xr:uid="{AFF1091F-BA60-4430-805F-EA6CD6ABDA2A}"/>
    <cellStyle name="Warning Text 21 10" xfId="47977" xr:uid="{45220954-5CEB-4775-8697-A81BE2CBBB81}"/>
    <cellStyle name="Warning Text 21 11" xfId="47978" xr:uid="{6809F59E-8CAF-44B5-A14B-F850E5976CD7}"/>
    <cellStyle name="Warning Text 21 12" xfId="47976" xr:uid="{5CECDDC7-23C4-4F6C-B809-BC595E872C9D}"/>
    <cellStyle name="Warning Text 21 2" xfId="14897" xr:uid="{69CDDF57-EC09-481E-A67D-5F3BC2CE23AD}"/>
    <cellStyle name="Warning Text 21 2 2" xfId="47980" xr:uid="{56C53CA2-4250-4460-983C-B2620E5E3939}"/>
    <cellStyle name="Warning Text 21 2 2 2" xfId="47981" xr:uid="{B16FF814-FE27-4D1A-A737-7490429A7CD5}"/>
    <cellStyle name="Warning Text 21 2 3" xfId="47982" xr:uid="{33BAF74C-CA10-4CCE-AE84-CFC9CCBFC4F8}"/>
    <cellStyle name="Warning Text 21 2 3 2" xfId="47983" xr:uid="{C7B5BB19-4AD7-4354-9502-B761625DF548}"/>
    <cellStyle name="Warning Text 21 2 4" xfId="47984" xr:uid="{6B1CB6FD-9690-49BD-90AF-7F26D4BE2462}"/>
    <cellStyle name="Warning Text 21 2 5" xfId="47985" xr:uid="{49C8A8F2-8267-4063-ADCD-E94AE96F0ED1}"/>
    <cellStyle name="Warning Text 21 2 6" xfId="47979" xr:uid="{4B95A6BF-6E2D-467F-9ADF-C2A0D190D50C}"/>
    <cellStyle name="Warning Text 21 3" xfId="14898" xr:uid="{E32F23A6-1BED-4EEF-A25C-BC0E14D001B7}"/>
    <cellStyle name="Warning Text 21 3 2" xfId="47987" xr:uid="{6C757A20-100A-47B8-AAEC-997AF21EB04E}"/>
    <cellStyle name="Warning Text 21 3 2 2" xfId="47988" xr:uid="{F4E7387B-00A6-4457-9065-816E80F7A951}"/>
    <cellStyle name="Warning Text 21 3 3" xfId="47989" xr:uid="{B1106808-1452-4A25-A040-70EA48C59BD9}"/>
    <cellStyle name="Warning Text 21 3 3 2" xfId="47990" xr:uid="{4C97428D-EE79-4B4E-BA59-0282C66454BF}"/>
    <cellStyle name="Warning Text 21 3 4" xfId="47991" xr:uid="{E18347BB-291F-467B-8AB2-68F2E2E6B4EF}"/>
    <cellStyle name="Warning Text 21 3 5" xfId="47986" xr:uid="{E1769A62-DDE5-42EB-8DFB-F30D0C148493}"/>
    <cellStyle name="Warning Text 21 4" xfId="14899" xr:uid="{5B6F24C0-5D3F-4FD3-BECE-B4C74C36A1C7}"/>
    <cellStyle name="Warning Text 21 4 2" xfId="47993" xr:uid="{CB8B33B5-548A-4E1E-9511-60605C17AF79}"/>
    <cellStyle name="Warning Text 21 4 2 2" xfId="47994" xr:uid="{67237782-56CC-4E6A-8899-89C4819CA09A}"/>
    <cellStyle name="Warning Text 21 4 3" xfId="47995" xr:uid="{8064B5A6-AAAF-4BC7-A4FA-523A67A2EB4D}"/>
    <cellStyle name="Warning Text 21 4 3 2" xfId="47996" xr:uid="{DB58B610-A26C-4B34-B5C5-7FE0DC1CE6E6}"/>
    <cellStyle name="Warning Text 21 4 4" xfId="47997" xr:uid="{5870DC28-AA84-4BF3-9E28-D0EE548F8C2F}"/>
    <cellStyle name="Warning Text 21 4 5" xfId="47992" xr:uid="{355731EC-7FC0-4D5E-982D-F2C3EDD56BFC}"/>
    <cellStyle name="Warning Text 21 5" xfId="14900" xr:uid="{AAD7C2F6-6614-452E-95B6-4016092E6467}"/>
    <cellStyle name="Warning Text 21 5 2" xfId="47999" xr:uid="{AACDF293-DFE3-4775-9843-FB8282216F1D}"/>
    <cellStyle name="Warning Text 21 5 2 2" xfId="48000" xr:uid="{AF3D34BD-52F4-4C5B-87D2-3BECA3EE96CC}"/>
    <cellStyle name="Warning Text 21 5 3" xfId="48001" xr:uid="{885A110F-C674-44E3-B241-32D8A1E0C69D}"/>
    <cellStyle name="Warning Text 21 5 3 2" xfId="48002" xr:uid="{D5E66E61-0573-4909-8C66-38BF210F6E29}"/>
    <cellStyle name="Warning Text 21 5 4" xfId="48003" xr:uid="{F45418EA-47A1-45AD-8B8B-392E6D1E53DF}"/>
    <cellStyle name="Warning Text 21 5 4 2" xfId="48004" xr:uid="{DE89E190-B159-44BB-829F-4640C33511F2}"/>
    <cellStyle name="Warning Text 21 5 5" xfId="48005" xr:uid="{BD00C21A-6777-4B60-9498-A5A06027CB23}"/>
    <cellStyle name="Warning Text 21 5 6" xfId="47998" xr:uid="{53A2CAD5-C9F7-41E1-9203-2765BA3BD2B8}"/>
    <cellStyle name="Warning Text 21 6" xfId="14901" xr:uid="{095A04AF-D0F1-42C8-8BF5-A68A7D8AF04C}"/>
    <cellStyle name="Warning Text 21 6 2" xfId="48007" xr:uid="{1215062C-DC89-46A5-A1C6-6F458A93D092}"/>
    <cellStyle name="Warning Text 21 6 2 2" xfId="48008" xr:uid="{85162E94-9656-45F9-AEC6-0824F5D2AFA2}"/>
    <cellStyle name="Warning Text 21 6 3" xfId="48009" xr:uid="{410F40A9-2917-4184-B918-F205D91CBC0E}"/>
    <cellStyle name="Warning Text 21 6 3 2" xfId="48010" xr:uid="{3A2A2136-8CEE-42B9-8646-910E29DA3862}"/>
    <cellStyle name="Warning Text 21 6 4" xfId="48011" xr:uid="{7D9DBD8B-B544-4C16-BBFB-601F3BCCCB0F}"/>
    <cellStyle name="Warning Text 21 6 5" xfId="48006" xr:uid="{9E217251-ABF0-4EBD-BE40-4AC50186B97A}"/>
    <cellStyle name="Warning Text 21 7" xfId="16329" xr:uid="{6C8FBFC6-0657-49C8-A3ED-6EE3673EA3EA}"/>
    <cellStyle name="Warning Text 21 7 2" xfId="48013" xr:uid="{61A87CD3-EEF4-4020-83A2-306AEC0D5784}"/>
    <cellStyle name="Warning Text 21 7 3" xfId="48012" xr:uid="{BF1645E3-7524-4033-A9AD-734EA64DA138}"/>
    <cellStyle name="Warning Text 21 8" xfId="19384" xr:uid="{D154A874-62D3-4E9A-AA1D-186D8AD23467}"/>
    <cellStyle name="Warning Text 21 8 2" xfId="48015" xr:uid="{7AC0485C-2254-4E05-8D79-0376697D3C86}"/>
    <cellStyle name="Warning Text 21 8 3" xfId="48014" xr:uid="{B3814380-A810-4088-A6AB-3550F2DF8D71}"/>
    <cellStyle name="Warning Text 21 9" xfId="12531" xr:uid="{FE2DE9A4-1597-4223-A876-0696624A92A7}"/>
    <cellStyle name="Warning Text 21 9 2" xfId="48017" xr:uid="{66524329-0F8B-4E79-8CAD-F3C9BF7AB149}"/>
    <cellStyle name="Warning Text 21 9 3" xfId="48016" xr:uid="{8D4210FA-3B4F-48CB-915B-37FDD2360BC2}"/>
    <cellStyle name="Warning Text 22" xfId="7390" xr:uid="{F76EDE9F-F59D-4E4B-894F-717652B99E2B}"/>
    <cellStyle name="Warning Text 22 10" xfId="48019" xr:uid="{D32CC5A5-F1F3-455E-9964-F9DD5990E4EF}"/>
    <cellStyle name="Warning Text 22 11" xfId="48020" xr:uid="{61438D9C-48EC-4F28-8E11-BE08BE714A14}"/>
    <cellStyle name="Warning Text 22 12" xfId="48018" xr:uid="{732F91A3-8677-43F8-B3D8-BBC0053A9A7F}"/>
    <cellStyle name="Warning Text 22 2" xfId="14902" xr:uid="{17DD2ECE-57EF-4725-A70B-E149553DF03A}"/>
    <cellStyle name="Warning Text 22 2 2" xfId="48022" xr:uid="{7C5EDCB8-4830-4017-91AD-922D8E99695C}"/>
    <cellStyle name="Warning Text 22 2 2 2" xfId="48023" xr:uid="{08369C37-02CB-4E0A-93C7-A00BA51AE418}"/>
    <cellStyle name="Warning Text 22 2 3" xfId="48024" xr:uid="{0605F7E3-32AA-458F-8604-BB8AE9B252B5}"/>
    <cellStyle name="Warning Text 22 2 3 2" xfId="48025" xr:uid="{AE793BF1-D639-4F2D-9236-7F857BF4D520}"/>
    <cellStyle name="Warning Text 22 2 4" xfId="48026" xr:uid="{46CFFA11-A150-4D99-B09B-61D3CD793496}"/>
    <cellStyle name="Warning Text 22 2 5" xfId="48027" xr:uid="{A9BE3A89-56ED-434C-BE6C-E13E6AD47BB2}"/>
    <cellStyle name="Warning Text 22 2 6" xfId="48021" xr:uid="{0B18C416-A1A1-4B84-93AC-D0B9EADBF884}"/>
    <cellStyle name="Warning Text 22 3" xfId="14903" xr:uid="{4D071A7F-1878-4D67-BA99-631748EA7E0E}"/>
    <cellStyle name="Warning Text 22 3 2" xfId="48029" xr:uid="{5FE23442-F0F4-427A-A705-254723BD8A08}"/>
    <cellStyle name="Warning Text 22 3 2 2" xfId="48030" xr:uid="{7DBE8708-C721-4A16-8668-DDAF611DF3FE}"/>
    <cellStyle name="Warning Text 22 3 3" xfId="48031" xr:uid="{7B62EBCA-8AA3-4568-A840-814A733DF59F}"/>
    <cellStyle name="Warning Text 22 3 3 2" xfId="48032" xr:uid="{B892BF99-99C0-4DCC-B23D-BB73B7C32E3E}"/>
    <cellStyle name="Warning Text 22 3 4" xfId="48033" xr:uid="{64F3D3CB-B2FE-4D8B-AC3B-80F8C143CF8C}"/>
    <cellStyle name="Warning Text 22 3 5" xfId="48028" xr:uid="{5C14CB0C-DB1E-4C65-B79C-F270B3DD76B9}"/>
    <cellStyle name="Warning Text 22 4" xfId="14904" xr:uid="{C878C6D9-43A6-4AF1-AED6-54D053B7109A}"/>
    <cellStyle name="Warning Text 22 4 2" xfId="48035" xr:uid="{704A002A-E038-4682-B32C-58990164BB42}"/>
    <cellStyle name="Warning Text 22 4 2 2" xfId="48036" xr:uid="{CAA02E77-DEE3-4D4B-B434-FCA0B12C740B}"/>
    <cellStyle name="Warning Text 22 4 3" xfId="48037" xr:uid="{8BCF2C24-BC88-46E6-BCC0-6B178EA78DFF}"/>
    <cellStyle name="Warning Text 22 4 3 2" xfId="48038" xr:uid="{C49522F6-4A23-4575-A922-ECD9A6D9F2C0}"/>
    <cellStyle name="Warning Text 22 4 4" xfId="48039" xr:uid="{ECFBAF50-E139-4A6B-9446-A546C4B5E938}"/>
    <cellStyle name="Warning Text 22 4 5" xfId="48034" xr:uid="{91B0203E-1D6A-4141-A2C5-7D12367C97DC}"/>
    <cellStyle name="Warning Text 22 5" xfId="14905" xr:uid="{CD1F29DD-FF22-4E89-9DAD-47AC0353CC54}"/>
    <cellStyle name="Warning Text 22 5 2" xfId="48041" xr:uid="{5E7F55B8-2D10-4B48-8A81-38A409BB3188}"/>
    <cellStyle name="Warning Text 22 5 2 2" xfId="48042" xr:uid="{86F73C4E-E5C8-4CC0-B774-BC3C66F008D2}"/>
    <cellStyle name="Warning Text 22 5 3" xfId="48043" xr:uid="{336FAF78-B237-4993-9EC8-18054A9A8FD4}"/>
    <cellStyle name="Warning Text 22 5 3 2" xfId="48044" xr:uid="{C68A4DE0-785F-4EF6-A6F2-E0BB76D744F1}"/>
    <cellStyle name="Warning Text 22 5 4" xfId="48045" xr:uid="{5810894F-26B5-4BAC-9C12-CDCB96B68DB2}"/>
    <cellStyle name="Warning Text 22 5 4 2" xfId="48046" xr:uid="{A4AAB6E8-5844-4DF2-B76D-4FD58BA751C9}"/>
    <cellStyle name="Warning Text 22 5 5" xfId="48047" xr:uid="{EFA674C0-F1BF-4AAD-B444-4EDDF0208DCE}"/>
    <cellStyle name="Warning Text 22 5 6" xfId="48040" xr:uid="{89CFDCF5-DBDD-4777-88BF-1C3CCBEA5143}"/>
    <cellStyle name="Warning Text 22 6" xfId="14906" xr:uid="{505E2A12-AC25-4EFD-A1C4-CE15041854E5}"/>
    <cellStyle name="Warning Text 22 6 2" xfId="48049" xr:uid="{A070DA8D-D55A-4D23-89B4-2864D184E11A}"/>
    <cellStyle name="Warning Text 22 6 2 2" xfId="48050" xr:uid="{D29424F4-C1D6-4BBB-8B68-EB08B96063C3}"/>
    <cellStyle name="Warning Text 22 6 3" xfId="48051" xr:uid="{D70A5642-D793-4F06-96B7-719068084055}"/>
    <cellStyle name="Warning Text 22 6 3 2" xfId="48052" xr:uid="{716F5752-3183-4CE2-94E6-17391C6574A1}"/>
    <cellStyle name="Warning Text 22 6 4" xfId="48053" xr:uid="{54EB18F0-6AA8-4576-92AA-F7A62BDEB6E2}"/>
    <cellStyle name="Warning Text 22 6 5" xfId="48048" xr:uid="{AF0183B8-2D1C-4C31-9B16-54C000CFD1BF}"/>
    <cellStyle name="Warning Text 22 7" xfId="16330" xr:uid="{55DD4856-3661-4277-8A11-1F5685B9769F}"/>
    <cellStyle name="Warning Text 22 7 2" xfId="48055" xr:uid="{83CBC866-6BC5-419E-800A-45F770D99F88}"/>
    <cellStyle name="Warning Text 22 7 3" xfId="48054" xr:uid="{F4D5AE62-C688-4993-9489-56C94CF78485}"/>
    <cellStyle name="Warning Text 22 8" xfId="16706" xr:uid="{00D7E7C9-F223-409F-A4F5-C8B4DD460E97}"/>
    <cellStyle name="Warning Text 22 8 2" xfId="48057" xr:uid="{69C21782-7F7B-4A46-AE0F-A7FA376CC7C6}"/>
    <cellStyle name="Warning Text 22 8 3" xfId="48056" xr:uid="{3DEAC7B5-A941-4245-BA46-D232967FDEFF}"/>
    <cellStyle name="Warning Text 22 9" xfId="12532" xr:uid="{442EFCD4-6133-421C-8B45-2F4C5E783E44}"/>
    <cellStyle name="Warning Text 22 9 2" xfId="48059" xr:uid="{8BD5B2ED-527C-4380-8B65-B70FF2DFEEAA}"/>
    <cellStyle name="Warning Text 22 9 3" xfId="48058" xr:uid="{2AFCE0B2-AE1F-4883-91ED-51C1B7533AE9}"/>
    <cellStyle name="Warning Text 23" xfId="7391" xr:uid="{BFEB9BB9-4FAB-4DDD-AEA6-982DDB986D55}"/>
    <cellStyle name="Warning Text 23 10" xfId="48061" xr:uid="{8BCB9E3A-A014-401D-9F83-3DFFED85AD8A}"/>
    <cellStyle name="Warning Text 23 11" xfId="48062" xr:uid="{833D4D43-F61B-4800-8A56-482255D30DAC}"/>
    <cellStyle name="Warning Text 23 12" xfId="48060" xr:uid="{4E37B14D-F270-4593-BC20-8E7B821A5739}"/>
    <cellStyle name="Warning Text 23 2" xfId="14907" xr:uid="{F0E11E06-8464-4B7C-B40C-28FC12C13A49}"/>
    <cellStyle name="Warning Text 23 2 2" xfId="48064" xr:uid="{97539C0D-77B3-427C-9939-5DDE96CAD1B9}"/>
    <cellStyle name="Warning Text 23 2 2 2" xfId="48065" xr:uid="{A752F655-4E9F-4E1F-AF85-AD6A9D19B6C7}"/>
    <cellStyle name="Warning Text 23 2 3" xfId="48066" xr:uid="{989FE793-300F-4613-8624-A0DC23F43962}"/>
    <cellStyle name="Warning Text 23 2 3 2" xfId="48067" xr:uid="{773D15BD-A4CE-474E-87CD-FE1E86F1821F}"/>
    <cellStyle name="Warning Text 23 2 4" xfId="48068" xr:uid="{6C365EEB-2474-4758-BE1C-D6FE27EA585E}"/>
    <cellStyle name="Warning Text 23 2 5" xfId="48069" xr:uid="{6921F63B-6035-44D2-BD53-A5B7077C8D0B}"/>
    <cellStyle name="Warning Text 23 2 6" xfId="48063" xr:uid="{49AC3FC3-A614-4AF1-8E83-D7E1F32B310E}"/>
    <cellStyle name="Warning Text 23 3" xfId="14908" xr:uid="{DCC61BE4-FBFD-4141-8559-E8550279465A}"/>
    <cellStyle name="Warning Text 23 3 2" xfId="48071" xr:uid="{04D306BA-0171-476F-9AF6-6C78ADDC4EDE}"/>
    <cellStyle name="Warning Text 23 3 2 2" xfId="48072" xr:uid="{65DFBFB2-8EE9-4838-A183-1BA808819714}"/>
    <cellStyle name="Warning Text 23 3 3" xfId="48073" xr:uid="{A7796196-F152-43AB-A86C-6476455CE964}"/>
    <cellStyle name="Warning Text 23 3 3 2" xfId="48074" xr:uid="{D1C46573-973C-4C8E-A7CC-A40AEC1BB6D6}"/>
    <cellStyle name="Warning Text 23 3 4" xfId="48075" xr:uid="{397DDCF1-682C-471A-AAA3-236EED4FA31B}"/>
    <cellStyle name="Warning Text 23 3 5" xfId="48070" xr:uid="{C7CC23A9-5AA5-4CA1-A196-CFE0DB05097F}"/>
    <cellStyle name="Warning Text 23 4" xfId="14909" xr:uid="{F4653CF6-0F9E-4779-B18D-2833CDFD3A01}"/>
    <cellStyle name="Warning Text 23 4 2" xfId="48077" xr:uid="{BAE898C6-4AB8-4B47-9A8D-7B75C0746F37}"/>
    <cellStyle name="Warning Text 23 4 2 2" xfId="48078" xr:uid="{87528414-B36C-4C67-B093-694C8FEFB58C}"/>
    <cellStyle name="Warning Text 23 4 3" xfId="48079" xr:uid="{A17837FF-2544-4BBE-A78B-2E7A9F23F4D2}"/>
    <cellStyle name="Warning Text 23 4 3 2" xfId="48080" xr:uid="{DCD29845-6293-4250-BB2E-0018E497C49F}"/>
    <cellStyle name="Warning Text 23 4 4" xfId="48081" xr:uid="{A59E45AB-D9AE-4211-A68B-01E1FBA9E027}"/>
    <cellStyle name="Warning Text 23 4 5" xfId="48076" xr:uid="{5193C706-09E8-4015-8D9D-CCA7DD042047}"/>
    <cellStyle name="Warning Text 23 5" xfId="14910" xr:uid="{D9EFEE16-F198-4AAB-A06C-30B846F8A007}"/>
    <cellStyle name="Warning Text 23 5 2" xfId="48083" xr:uid="{CE87858E-68CB-4038-A95E-911B5EB0A011}"/>
    <cellStyle name="Warning Text 23 5 2 2" xfId="48084" xr:uid="{CEC7401F-3254-4D0E-939A-186CF474E873}"/>
    <cellStyle name="Warning Text 23 5 3" xfId="48085" xr:uid="{13E05913-F0E6-42F8-8B50-022A4F576AC8}"/>
    <cellStyle name="Warning Text 23 5 3 2" xfId="48086" xr:uid="{16DE76E0-2532-4EE9-A446-D90C761963A7}"/>
    <cellStyle name="Warning Text 23 5 4" xfId="48087" xr:uid="{A44E6707-788E-43D2-A82F-58CEB9D42592}"/>
    <cellStyle name="Warning Text 23 5 4 2" xfId="48088" xr:uid="{9ECA5769-E1D1-43AF-B603-784571AD5CFD}"/>
    <cellStyle name="Warning Text 23 5 5" xfId="48089" xr:uid="{7F6D029F-DEF2-408F-97DE-90E1E5CE461D}"/>
    <cellStyle name="Warning Text 23 5 6" xfId="48082" xr:uid="{495E072E-73B7-48A9-81B6-7421EBF2BAD0}"/>
    <cellStyle name="Warning Text 23 6" xfId="14911" xr:uid="{FF7629A7-0774-4355-BFF4-4C36BE45CFA1}"/>
    <cellStyle name="Warning Text 23 6 2" xfId="48091" xr:uid="{499E752A-26CE-431B-BDDA-E4B4922DB00D}"/>
    <cellStyle name="Warning Text 23 6 2 2" xfId="48092" xr:uid="{9260026B-2984-4566-803E-F948A218EBE3}"/>
    <cellStyle name="Warning Text 23 6 3" xfId="48093" xr:uid="{313333AA-3B09-492F-881C-8EB50C21CC6C}"/>
    <cellStyle name="Warning Text 23 6 3 2" xfId="48094" xr:uid="{A74281FE-E571-46FF-A628-F6F5CFE1BA25}"/>
    <cellStyle name="Warning Text 23 6 4" xfId="48095" xr:uid="{E52B4695-8F8B-4DB6-AB9C-1FABDDA76F26}"/>
    <cellStyle name="Warning Text 23 6 5" xfId="48090" xr:uid="{260F18D8-BACB-403B-A1BB-0A5D29387C9B}"/>
    <cellStyle name="Warning Text 23 7" xfId="16331" xr:uid="{458EA9B8-49A0-4FDD-9236-4F8B29026412}"/>
    <cellStyle name="Warning Text 23 7 2" xfId="48097" xr:uid="{0E79FF1A-5D02-4EB9-A44C-97CC729AE1F0}"/>
    <cellStyle name="Warning Text 23 7 3" xfId="48096" xr:uid="{A5A3821D-E47A-40AE-B492-44D3289F377D}"/>
    <cellStyle name="Warning Text 23 8" xfId="19548" xr:uid="{FE35D9E6-E95B-48B2-8DB3-F6DCEB58EB00}"/>
    <cellStyle name="Warning Text 23 8 2" xfId="48099" xr:uid="{01AC0270-2C07-49FC-89F7-CFAA4DF822DB}"/>
    <cellStyle name="Warning Text 23 8 3" xfId="48098" xr:uid="{84718C43-A202-439E-8D8C-50C208F369C8}"/>
    <cellStyle name="Warning Text 23 9" xfId="12533" xr:uid="{75E4BED1-840B-4954-92A0-886AE4A63AE6}"/>
    <cellStyle name="Warning Text 23 9 2" xfId="48101" xr:uid="{D3F1560D-1A77-4D1B-956E-AEBE3972BF63}"/>
    <cellStyle name="Warning Text 23 9 3" xfId="48100" xr:uid="{BC2C9635-53FB-451A-AA93-425250F86EE8}"/>
    <cellStyle name="Warning Text 24" xfId="7392" xr:uid="{51FBA37A-18A2-446F-B7C2-E52B0DA6CA46}"/>
    <cellStyle name="Warning Text 24 10" xfId="48103" xr:uid="{573581A3-9395-411F-A4C5-3AFB09D55251}"/>
    <cellStyle name="Warning Text 24 11" xfId="48104" xr:uid="{38672A84-6C27-4637-97EC-8A7053735CC2}"/>
    <cellStyle name="Warning Text 24 12" xfId="48102" xr:uid="{D306D60D-202C-4CC5-9871-FFBAFF315623}"/>
    <cellStyle name="Warning Text 24 2" xfId="14912" xr:uid="{F129BE45-0E20-4314-87E5-5D97B33FB6DC}"/>
    <cellStyle name="Warning Text 24 2 2" xfId="48106" xr:uid="{E4C6162F-0B8E-40D7-B48E-56A3559BE178}"/>
    <cellStyle name="Warning Text 24 2 2 2" xfId="48107" xr:uid="{35EC189D-63A9-4797-AE03-6D9A89E0AE0E}"/>
    <cellStyle name="Warning Text 24 2 3" xfId="48108" xr:uid="{43ABADD8-E119-4424-9D82-52F250C7BC3F}"/>
    <cellStyle name="Warning Text 24 2 3 2" xfId="48109" xr:uid="{48110D5A-E274-42D3-AD6C-BF9B75D2BC57}"/>
    <cellStyle name="Warning Text 24 2 4" xfId="48110" xr:uid="{30228D51-DB47-4716-BD0D-2CF605D72D9D}"/>
    <cellStyle name="Warning Text 24 2 5" xfId="48111" xr:uid="{9B710DB2-A7E1-4ABB-9951-47FB85168542}"/>
    <cellStyle name="Warning Text 24 2 6" xfId="48105" xr:uid="{7BC3BC81-704E-47B9-AA47-EF8C19F5C977}"/>
    <cellStyle name="Warning Text 24 3" xfId="14913" xr:uid="{3C8EDDF9-35F3-4E02-A9CB-B4F217AAAC04}"/>
    <cellStyle name="Warning Text 24 3 2" xfId="48113" xr:uid="{58C0D62A-D1A1-4907-8568-CBAFFE64DEE4}"/>
    <cellStyle name="Warning Text 24 3 2 2" xfId="48114" xr:uid="{EB35B9F9-16D4-435B-A2CA-702357DD68DA}"/>
    <cellStyle name="Warning Text 24 3 3" xfId="48115" xr:uid="{26CF14B6-5ECC-4F02-ABAE-C4F48769756A}"/>
    <cellStyle name="Warning Text 24 3 3 2" xfId="48116" xr:uid="{045A5755-9A68-46F2-9B04-643813096AD6}"/>
    <cellStyle name="Warning Text 24 3 4" xfId="48117" xr:uid="{0C028B07-DFD7-4590-8FFB-815624A5162E}"/>
    <cellStyle name="Warning Text 24 3 5" xfId="48112" xr:uid="{F48ACAAC-D2CE-4D20-BE74-B5377F391C52}"/>
    <cellStyle name="Warning Text 24 4" xfId="14914" xr:uid="{F496C825-1BBE-40A8-B50C-658A29850EEB}"/>
    <cellStyle name="Warning Text 24 4 2" xfId="48119" xr:uid="{647408B2-D23B-432E-A48D-6C6EE8FFBAD8}"/>
    <cellStyle name="Warning Text 24 4 2 2" xfId="48120" xr:uid="{7A00D59A-59E2-4D9D-944A-873C35CB3C76}"/>
    <cellStyle name="Warning Text 24 4 3" xfId="48121" xr:uid="{DAB5A6C8-B242-487E-AC97-EFA431324037}"/>
    <cellStyle name="Warning Text 24 4 3 2" xfId="48122" xr:uid="{8CC648C4-9322-458F-8213-4FB6FE48F211}"/>
    <cellStyle name="Warning Text 24 4 4" xfId="48123" xr:uid="{6DCB61DF-8A2E-46E8-A6E1-3BF99E083114}"/>
    <cellStyle name="Warning Text 24 4 5" xfId="48118" xr:uid="{9F48C175-0E09-4E14-BFAD-F9D0B0E76F2D}"/>
    <cellStyle name="Warning Text 24 5" xfId="14915" xr:uid="{61E3A272-CDB5-4311-B040-6E0FEB42A886}"/>
    <cellStyle name="Warning Text 24 5 2" xfId="48125" xr:uid="{15B3BABE-E248-41E3-9271-AF38B7F36A67}"/>
    <cellStyle name="Warning Text 24 5 2 2" xfId="48126" xr:uid="{6BD8DCC2-FFC4-48C5-ABB2-629B62B91EF6}"/>
    <cellStyle name="Warning Text 24 5 3" xfId="48127" xr:uid="{C8A71106-0949-4B9E-97E8-BCF888665B74}"/>
    <cellStyle name="Warning Text 24 5 3 2" xfId="48128" xr:uid="{3769691F-1229-4ED8-A837-8645DCA8BCBB}"/>
    <cellStyle name="Warning Text 24 5 4" xfId="48129" xr:uid="{5C8AA8F7-36E1-4BB0-80DC-9AC534CABCAB}"/>
    <cellStyle name="Warning Text 24 5 4 2" xfId="48130" xr:uid="{E03C3663-6AEC-40F1-9249-C6B6B15C3381}"/>
    <cellStyle name="Warning Text 24 5 5" xfId="48131" xr:uid="{3A14B4D8-F602-4074-8A8A-14D9974181A1}"/>
    <cellStyle name="Warning Text 24 5 6" xfId="48124" xr:uid="{179C742D-A046-46EC-A878-A029165B4AC3}"/>
    <cellStyle name="Warning Text 24 6" xfId="14916" xr:uid="{E1F3A069-DCBA-40F1-A944-CE4CC36E4A5F}"/>
    <cellStyle name="Warning Text 24 6 2" xfId="48133" xr:uid="{1679A2F8-7E66-4879-959E-04EC1B0C948E}"/>
    <cellStyle name="Warning Text 24 6 2 2" xfId="48134" xr:uid="{D354E957-D539-4260-995D-7FE30C7DF565}"/>
    <cellStyle name="Warning Text 24 6 3" xfId="48135" xr:uid="{3D0F2FA5-5EA5-4188-863A-14FB01B89EA6}"/>
    <cellStyle name="Warning Text 24 6 3 2" xfId="48136" xr:uid="{E5FA4A87-AE4B-44A8-8E4D-B13D875735A4}"/>
    <cellStyle name="Warning Text 24 6 4" xfId="48137" xr:uid="{97DB5D5C-02B9-44B9-A451-5F9B8420F260}"/>
    <cellStyle name="Warning Text 24 6 5" xfId="48132" xr:uid="{E19523A6-BB7D-49B7-B38D-A395CDB93AD2}"/>
    <cellStyle name="Warning Text 24 7" xfId="16332" xr:uid="{2CEF4A65-1388-4FC1-8C05-4B6BB6DB3857}"/>
    <cellStyle name="Warning Text 24 7 2" xfId="48139" xr:uid="{A0EC3147-94C0-485F-BD47-9732E2FED58E}"/>
    <cellStyle name="Warning Text 24 7 3" xfId="48138" xr:uid="{2285E3CE-FC7E-4EA3-B955-9370A9D0C0EF}"/>
    <cellStyle name="Warning Text 24 8" xfId="17239" xr:uid="{BF3B6013-E5AA-4FA6-92EA-B3B1B10B26A4}"/>
    <cellStyle name="Warning Text 24 8 2" xfId="48141" xr:uid="{5CD87BB0-78FF-4C74-9DB2-305C1C0A35B6}"/>
    <cellStyle name="Warning Text 24 8 3" xfId="48140" xr:uid="{A32C96A8-5857-4612-83D5-AF7795C06C53}"/>
    <cellStyle name="Warning Text 24 9" xfId="12534" xr:uid="{3527C971-ADD1-45AC-A366-8053545C24F6}"/>
    <cellStyle name="Warning Text 24 9 2" xfId="48143" xr:uid="{BC3CD85B-9AFA-449C-A4E2-62D94CCF9138}"/>
    <cellStyle name="Warning Text 24 9 3" xfId="48142" xr:uid="{EBB85072-5416-4E7D-A700-0F04FE986165}"/>
    <cellStyle name="Warning Text 25" xfId="7393" xr:uid="{DB661140-65C8-41AD-9FB0-D5CF398FCDB8}"/>
    <cellStyle name="Warning Text 25 10" xfId="48145" xr:uid="{12E6348B-A933-45D0-B181-C60A72354224}"/>
    <cellStyle name="Warning Text 25 11" xfId="48146" xr:uid="{51B4A73D-07A5-4682-9CA2-CB1131105F39}"/>
    <cellStyle name="Warning Text 25 12" xfId="48144" xr:uid="{9540DADB-D122-4F39-88FB-C3D862A0FFAD}"/>
    <cellStyle name="Warning Text 25 2" xfId="14917" xr:uid="{717C8513-75A8-40FE-B17E-0C97ECB6411A}"/>
    <cellStyle name="Warning Text 25 2 2" xfId="48148" xr:uid="{C04BE938-05FC-42A6-811E-53A38733DB72}"/>
    <cellStyle name="Warning Text 25 2 2 2" xfId="48149" xr:uid="{4C3E7540-37AB-403A-815B-94FA9DFE498B}"/>
    <cellStyle name="Warning Text 25 2 3" xfId="48150" xr:uid="{0E7B769F-BE95-4827-90C6-1137B2CC3C88}"/>
    <cellStyle name="Warning Text 25 2 3 2" xfId="48151" xr:uid="{206DE8E8-4081-4409-A5D2-BF8DE1C08B17}"/>
    <cellStyle name="Warning Text 25 2 4" xfId="48152" xr:uid="{277D3B3C-DD73-4306-83B5-DDB0C5368F15}"/>
    <cellStyle name="Warning Text 25 2 5" xfId="48153" xr:uid="{503937E5-D536-4E3A-9C5F-6BAA89ACFB06}"/>
    <cellStyle name="Warning Text 25 2 6" xfId="48147" xr:uid="{B56854F3-0FAC-4816-8E13-C64A6CEC5076}"/>
    <cellStyle name="Warning Text 25 3" xfId="14918" xr:uid="{53FF0B7B-3AE8-4774-8BB1-5D2AB860C8CD}"/>
    <cellStyle name="Warning Text 25 3 2" xfId="48155" xr:uid="{8FAD8AD7-57C4-4507-AD18-4589080BB5E3}"/>
    <cellStyle name="Warning Text 25 3 2 2" xfId="48156" xr:uid="{0EE1CF3E-72CE-4D86-B0AF-25E80FA594E8}"/>
    <cellStyle name="Warning Text 25 3 3" xfId="48157" xr:uid="{7877B8D2-0222-4A8A-A6E7-56BCD83D895B}"/>
    <cellStyle name="Warning Text 25 3 3 2" xfId="48158" xr:uid="{0C01C109-D8AC-495C-B569-C6BC6B76EA10}"/>
    <cellStyle name="Warning Text 25 3 4" xfId="48159" xr:uid="{806A8619-E1F1-458A-B8C2-68859669FF4B}"/>
    <cellStyle name="Warning Text 25 3 5" xfId="48154" xr:uid="{179AE1BC-F4DD-47DE-83B4-5352D0D47049}"/>
    <cellStyle name="Warning Text 25 4" xfId="14919" xr:uid="{3735700A-7016-4144-A1AC-E26FDFD7F5B7}"/>
    <cellStyle name="Warning Text 25 4 2" xfId="48161" xr:uid="{7AD6BACE-5C23-4EA4-861C-DCCCE4F6F01D}"/>
    <cellStyle name="Warning Text 25 4 2 2" xfId="48162" xr:uid="{1B5F32FA-0F2C-473E-BB83-BE164B5B4C97}"/>
    <cellStyle name="Warning Text 25 4 3" xfId="48163" xr:uid="{AEEB47F5-DAB8-4E2A-8CBE-E0BD8539E393}"/>
    <cellStyle name="Warning Text 25 4 3 2" xfId="48164" xr:uid="{62047D30-A76E-499D-BBC8-934B61EC762C}"/>
    <cellStyle name="Warning Text 25 4 4" xfId="48165" xr:uid="{D23FB309-49E1-4C04-80AA-6DBC9D9ACBD5}"/>
    <cellStyle name="Warning Text 25 4 5" xfId="48160" xr:uid="{0CF678D2-0D09-418E-AEE8-651A5BBB020A}"/>
    <cellStyle name="Warning Text 25 5" xfId="14920" xr:uid="{9601F5F7-A849-44DA-8734-051CABF07B86}"/>
    <cellStyle name="Warning Text 25 5 2" xfId="48167" xr:uid="{21F93A83-2B1A-4391-8F01-74FCA5609294}"/>
    <cellStyle name="Warning Text 25 5 2 2" xfId="48168" xr:uid="{8E39BC9F-0073-4A15-8981-58695A6B6DC5}"/>
    <cellStyle name="Warning Text 25 5 3" xfId="48169" xr:uid="{398DCAFF-25D0-4570-B110-85C99081B224}"/>
    <cellStyle name="Warning Text 25 5 3 2" xfId="48170" xr:uid="{03F59C98-05FF-497D-B90A-E9A13ED378F3}"/>
    <cellStyle name="Warning Text 25 5 4" xfId="48171" xr:uid="{23D6523C-2F9A-482C-AD8D-E1C7790C46A5}"/>
    <cellStyle name="Warning Text 25 5 4 2" xfId="48172" xr:uid="{00E356B2-7731-4247-AFA2-599DFD22CB28}"/>
    <cellStyle name="Warning Text 25 5 5" xfId="48173" xr:uid="{0E14C604-73C1-467F-B57A-FF2BB3DF0B82}"/>
    <cellStyle name="Warning Text 25 5 6" xfId="48166" xr:uid="{3EE72B7E-E623-40DA-AEEB-ECFB46F1B885}"/>
    <cellStyle name="Warning Text 25 6" xfId="14921" xr:uid="{618C459B-4893-4CB6-8602-C991A67F08F9}"/>
    <cellStyle name="Warning Text 25 6 2" xfId="48175" xr:uid="{8C4EDFFA-9B07-4C10-8384-367C032E4075}"/>
    <cellStyle name="Warning Text 25 6 2 2" xfId="48176" xr:uid="{8DA88252-8D23-4955-BB29-F40EFF693AB4}"/>
    <cellStyle name="Warning Text 25 6 3" xfId="48177" xr:uid="{A501030C-21B6-41E3-B10B-BF3059301926}"/>
    <cellStyle name="Warning Text 25 6 3 2" xfId="48178" xr:uid="{B36CE3BF-F5AE-44F1-A620-6D5C43710AFA}"/>
    <cellStyle name="Warning Text 25 6 4" xfId="48179" xr:uid="{270B9327-99CD-4F72-B92D-85C18516A0B3}"/>
    <cellStyle name="Warning Text 25 6 5" xfId="48174" xr:uid="{889E3231-5D8D-40C3-A410-E4BFC93B4F5B}"/>
    <cellStyle name="Warning Text 25 7" xfId="16333" xr:uid="{82AB96B9-6578-4E3E-9573-BEEBDFE02287}"/>
    <cellStyle name="Warning Text 25 7 2" xfId="48181" xr:uid="{C2F6AAD1-4CAE-4C54-8325-5D1D6807534A}"/>
    <cellStyle name="Warning Text 25 7 3" xfId="48180" xr:uid="{13E6D940-C672-4FB5-8665-76CEDC2A0134}"/>
    <cellStyle name="Warning Text 25 8" xfId="15745" xr:uid="{187FF908-7CE7-470D-800C-B977651FBEC4}"/>
    <cellStyle name="Warning Text 25 8 2" xfId="48183" xr:uid="{A1B286E4-2B3F-4092-97DD-5794AEC29E26}"/>
    <cellStyle name="Warning Text 25 8 3" xfId="48182" xr:uid="{67CE9BAD-2BBD-483F-B012-C3C71FC96B36}"/>
    <cellStyle name="Warning Text 25 9" xfId="12535" xr:uid="{2D8C4786-B4A1-453D-A3B1-58AD76405C13}"/>
    <cellStyle name="Warning Text 25 9 2" xfId="48185" xr:uid="{32D15C25-C6A9-4587-82AE-5EB7C1B69BDC}"/>
    <cellStyle name="Warning Text 25 9 3" xfId="48184" xr:uid="{2E26A84B-5876-46E0-B411-7E25F1B5A0C6}"/>
    <cellStyle name="Warning Text 26" xfId="7394" xr:uid="{09C0EE05-3DF7-4621-B347-C2CCD7790854}"/>
    <cellStyle name="Warning Text 26 10" xfId="48187" xr:uid="{86EEB039-A669-4462-A80F-FA64D4AF26BA}"/>
    <cellStyle name="Warning Text 26 11" xfId="48188" xr:uid="{6A57BB7A-C8E3-4B4D-BD5E-875E0822879B}"/>
    <cellStyle name="Warning Text 26 12" xfId="48186" xr:uid="{7E8B01D5-BAD0-4BE6-B17D-C1D6121F1CFD}"/>
    <cellStyle name="Warning Text 26 2" xfId="14922" xr:uid="{4C0FEF92-045B-4858-956F-73596C546A59}"/>
    <cellStyle name="Warning Text 26 2 2" xfId="48190" xr:uid="{499042BA-B754-4F10-997D-153BACE76251}"/>
    <cellStyle name="Warning Text 26 2 2 2" xfId="48191" xr:uid="{D0780309-7E45-4C98-8C5E-66C404455BDF}"/>
    <cellStyle name="Warning Text 26 2 3" xfId="48192" xr:uid="{B2A37B9D-E081-47CD-93E8-C55CD9955B7E}"/>
    <cellStyle name="Warning Text 26 2 3 2" xfId="48193" xr:uid="{ABE63D51-CF01-4938-B2F9-3E359D548582}"/>
    <cellStyle name="Warning Text 26 2 4" xfId="48194" xr:uid="{187419DD-FE98-4F95-9C38-43D9C84291C2}"/>
    <cellStyle name="Warning Text 26 2 5" xfId="48195" xr:uid="{B4EBA17C-7F72-45B2-AE3F-1598C3E8AFB0}"/>
    <cellStyle name="Warning Text 26 2 6" xfId="48189" xr:uid="{1B707311-EA86-441B-8B51-6190A1347EF9}"/>
    <cellStyle name="Warning Text 26 3" xfId="14923" xr:uid="{1B04B872-FEE3-4537-B081-B4180402E248}"/>
    <cellStyle name="Warning Text 26 3 2" xfId="48197" xr:uid="{3CC4A12D-CFB9-42FA-8BE0-BEDCA2219124}"/>
    <cellStyle name="Warning Text 26 3 2 2" xfId="48198" xr:uid="{99466498-8A73-4F29-9C6A-64849D839A37}"/>
    <cellStyle name="Warning Text 26 3 3" xfId="48199" xr:uid="{CB69B533-D035-4A1F-BB3B-4709E8C4AD79}"/>
    <cellStyle name="Warning Text 26 3 3 2" xfId="48200" xr:uid="{33398490-E6CA-411F-91C2-10661AD15B61}"/>
    <cellStyle name="Warning Text 26 3 4" xfId="48201" xr:uid="{0FEF6045-78ED-4E5E-B519-EE69CBF07BB9}"/>
    <cellStyle name="Warning Text 26 3 5" xfId="48196" xr:uid="{4E5940F8-4C5D-4989-8258-1994C1523C77}"/>
    <cellStyle name="Warning Text 26 4" xfId="14924" xr:uid="{C049B0CF-1111-4825-9994-6B754C4B862B}"/>
    <cellStyle name="Warning Text 26 4 2" xfId="48203" xr:uid="{DC0A4824-59D1-4240-BF4F-014ED7D1A018}"/>
    <cellStyle name="Warning Text 26 4 2 2" xfId="48204" xr:uid="{E90C2E5C-1420-411C-8368-51316C04F3B3}"/>
    <cellStyle name="Warning Text 26 4 3" xfId="48205" xr:uid="{D5BB35DF-BA82-4EB1-8667-05CAD353C96A}"/>
    <cellStyle name="Warning Text 26 4 3 2" xfId="48206" xr:uid="{140332E3-118D-4B80-888C-7EF099B5891B}"/>
    <cellStyle name="Warning Text 26 4 4" xfId="48207" xr:uid="{A27565B8-A83D-4743-A3C0-68D87453F6EF}"/>
    <cellStyle name="Warning Text 26 4 5" xfId="48202" xr:uid="{118FC21A-F313-49FD-A7F9-C0A9CF5AF496}"/>
    <cellStyle name="Warning Text 26 5" xfId="14925" xr:uid="{BE7EC1AA-0C08-492B-9468-183ADCFDE618}"/>
    <cellStyle name="Warning Text 26 5 2" xfId="48209" xr:uid="{4CCB88EF-D318-4230-9887-65C67C1945E7}"/>
    <cellStyle name="Warning Text 26 5 2 2" xfId="48210" xr:uid="{9219E6F8-10EB-421B-A326-9F01855AD3F8}"/>
    <cellStyle name="Warning Text 26 5 3" xfId="48211" xr:uid="{9C006041-5047-4A58-B9BC-EC6AB82BC922}"/>
    <cellStyle name="Warning Text 26 5 3 2" xfId="48212" xr:uid="{34F841BF-AC8D-42A3-A98C-2366CD4DD0E5}"/>
    <cellStyle name="Warning Text 26 5 4" xfId="48213" xr:uid="{9BB02135-0672-47F3-A149-6ACC990C6B60}"/>
    <cellStyle name="Warning Text 26 5 4 2" xfId="48214" xr:uid="{2B153CA0-5614-44C7-85F3-F2CEAD2CB34B}"/>
    <cellStyle name="Warning Text 26 5 5" xfId="48215" xr:uid="{450C3644-A31D-4645-AD4C-51CFF49D420E}"/>
    <cellStyle name="Warning Text 26 5 6" xfId="48208" xr:uid="{C50E3CD9-748F-49B2-B846-BF016FD8C326}"/>
    <cellStyle name="Warning Text 26 6" xfId="14926" xr:uid="{C0F11C58-5BD5-40BE-B249-42D08AED637A}"/>
    <cellStyle name="Warning Text 26 6 2" xfId="48217" xr:uid="{776BCFE8-9688-4415-B8B7-3780AD257DFA}"/>
    <cellStyle name="Warning Text 26 6 2 2" xfId="48218" xr:uid="{478189B1-6F74-4916-81D2-CC036EE67EBC}"/>
    <cellStyle name="Warning Text 26 6 3" xfId="48219" xr:uid="{BC6314B4-B748-40AA-A1B2-35F6BADC2433}"/>
    <cellStyle name="Warning Text 26 6 3 2" xfId="48220" xr:uid="{2448B985-F932-483C-9793-B95BDE1D3904}"/>
    <cellStyle name="Warning Text 26 6 4" xfId="48221" xr:uid="{A75CC193-CA4A-4D89-91AA-F6B53A41BD33}"/>
    <cellStyle name="Warning Text 26 6 5" xfId="48216" xr:uid="{6CC19F29-61C7-49A6-86E1-4A2FBAE62E16}"/>
    <cellStyle name="Warning Text 26 7" xfId="16334" xr:uid="{2F402356-127E-4B24-939F-92619363119A}"/>
    <cellStyle name="Warning Text 26 7 2" xfId="48223" xr:uid="{162D19A1-5453-4C7D-8ECC-2B7875E5B07A}"/>
    <cellStyle name="Warning Text 26 7 3" xfId="48222" xr:uid="{0B4FD297-F407-46FF-A143-37FD50B4B734}"/>
    <cellStyle name="Warning Text 26 8" xfId="17318" xr:uid="{AF573374-26E4-4360-8EBD-6A9A2D008326}"/>
    <cellStyle name="Warning Text 26 8 2" xfId="48225" xr:uid="{6498D8DC-4252-43A8-8BBA-3A92AC1FF23B}"/>
    <cellStyle name="Warning Text 26 8 3" xfId="48224" xr:uid="{9411E416-9F9B-4522-862F-A54FC11ECD9E}"/>
    <cellStyle name="Warning Text 26 9" xfId="12536" xr:uid="{99770823-FEF0-4D21-8804-2A755271FFC3}"/>
    <cellStyle name="Warning Text 26 9 2" xfId="48227" xr:uid="{165484E3-45B7-4CA0-B33F-19F0918C8A22}"/>
    <cellStyle name="Warning Text 26 9 3" xfId="48226" xr:uid="{D7BEE1C6-0545-4EB5-AD78-4CC75D87AAA4}"/>
    <cellStyle name="Warning Text 27" xfId="7395" xr:uid="{0455CBD3-DD68-45E0-9EC1-F62E2C82016C}"/>
    <cellStyle name="Warning Text 27 10" xfId="48229" xr:uid="{C8C57BA7-3D7A-4BDA-96EC-E06976D440DE}"/>
    <cellStyle name="Warning Text 27 11" xfId="48230" xr:uid="{595C349E-A285-4C8B-827B-6B9C264087F2}"/>
    <cellStyle name="Warning Text 27 12" xfId="48228" xr:uid="{3FFC079D-6D78-4437-B8BF-603F151662E7}"/>
    <cellStyle name="Warning Text 27 2" xfId="14927" xr:uid="{3C67FB9E-DCD5-4340-9783-A52F56912E61}"/>
    <cellStyle name="Warning Text 27 2 2" xfId="48232" xr:uid="{28610725-4DA6-40FE-B690-3EA36EE980AE}"/>
    <cellStyle name="Warning Text 27 2 2 2" xfId="48233" xr:uid="{D3BEA65B-738A-451A-8AE5-B5F7112B43AA}"/>
    <cellStyle name="Warning Text 27 2 3" xfId="48234" xr:uid="{D13FB367-48B8-4707-9EB9-7B7E285AEDA5}"/>
    <cellStyle name="Warning Text 27 2 3 2" xfId="48235" xr:uid="{073D9020-9C01-4C88-80FF-36318C1F7286}"/>
    <cellStyle name="Warning Text 27 2 4" xfId="48236" xr:uid="{9C83E6AA-A6AA-45B7-BE0F-4D99E0283CCE}"/>
    <cellStyle name="Warning Text 27 2 5" xfId="48237" xr:uid="{FA9382A6-D4DB-4F55-AE66-C69518131081}"/>
    <cellStyle name="Warning Text 27 2 6" xfId="48231" xr:uid="{E3C8BCF0-2F1D-41C6-BF56-41E7F80A2AB4}"/>
    <cellStyle name="Warning Text 27 3" xfId="14928" xr:uid="{9AEEBC02-7697-43C5-95CB-A25893B7DAA9}"/>
    <cellStyle name="Warning Text 27 3 2" xfId="48239" xr:uid="{D68E4183-564F-4498-96F4-C9CDAC76BC29}"/>
    <cellStyle name="Warning Text 27 3 2 2" xfId="48240" xr:uid="{8D6B14D9-6B7B-428F-AB03-13A2296F80FD}"/>
    <cellStyle name="Warning Text 27 3 3" xfId="48241" xr:uid="{1208EE04-456D-4B71-B02A-02358E15FE68}"/>
    <cellStyle name="Warning Text 27 3 3 2" xfId="48242" xr:uid="{B2073176-4F94-4EF3-A2F7-45FCACFA6F50}"/>
    <cellStyle name="Warning Text 27 3 4" xfId="48243" xr:uid="{38EC5573-D2FC-40BE-8AA6-53E24207BBBB}"/>
    <cellStyle name="Warning Text 27 3 5" xfId="48238" xr:uid="{E6C88D43-F187-4F3D-A63F-B3D4A7507B9D}"/>
    <cellStyle name="Warning Text 27 4" xfId="14929" xr:uid="{3D74A3F9-7534-4808-B6F3-A4F775076107}"/>
    <cellStyle name="Warning Text 27 4 2" xfId="48245" xr:uid="{8F78130C-5098-48B2-A275-DA241BCC943F}"/>
    <cellStyle name="Warning Text 27 4 2 2" xfId="48246" xr:uid="{F2AC2D26-FD6C-41F3-B9CF-9714C20596B5}"/>
    <cellStyle name="Warning Text 27 4 3" xfId="48247" xr:uid="{878BB696-3B8F-45CD-AFCC-6626F2D63F5C}"/>
    <cellStyle name="Warning Text 27 4 3 2" xfId="48248" xr:uid="{D08443D6-F084-4D79-8CB1-8FD68DCE7087}"/>
    <cellStyle name="Warning Text 27 4 4" xfId="48249" xr:uid="{C245C1AF-035B-4D42-AB84-C9282959071A}"/>
    <cellStyle name="Warning Text 27 4 5" xfId="48244" xr:uid="{37270E3B-A612-448B-B033-FF12AD258C06}"/>
    <cellStyle name="Warning Text 27 5" xfId="14930" xr:uid="{DCB50ED4-932E-4011-AFEA-7178CFF15E0E}"/>
    <cellStyle name="Warning Text 27 5 2" xfId="48251" xr:uid="{FB29EC2A-1946-46B8-B90B-D950D4E7642F}"/>
    <cellStyle name="Warning Text 27 5 2 2" xfId="48252" xr:uid="{9DD27A25-3F86-4C10-B498-4203D6BD37E7}"/>
    <cellStyle name="Warning Text 27 5 3" xfId="48253" xr:uid="{EFDE4DE5-1252-46A8-A5EE-AAD5770F2781}"/>
    <cellStyle name="Warning Text 27 5 3 2" xfId="48254" xr:uid="{027E9345-C49B-4604-B9C8-4960AFDC263F}"/>
    <cellStyle name="Warning Text 27 5 4" xfId="48255" xr:uid="{4E81FD41-0CFF-4219-8346-C141BAA6E91F}"/>
    <cellStyle name="Warning Text 27 5 4 2" xfId="48256" xr:uid="{750D8BF0-28CC-4EF7-9268-BDAE832E21E1}"/>
    <cellStyle name="Warning Text 27 5 5" xfId="48257" xr:uid="{C0FBA657-4E7E-4CA4-AD31-75F07CBFE8AE}"/>
    <cellStyle name="Warning Text 27 5 6" xfId="48250" xr:uid="{5DED1BC8-C6C4-48F6-8ACB-66FA585E2918}"/>
    <cellStyle name="Warning Text 27 6" xfId="14931" xr:uid="{7C459E4D-3D3C-45B0-AA89-36FC1311AFB5}"/>
    <cellStyle name="Warning Text 27 6 2" xfId="48259" xr:uid="{A198299B-5B7E-410E-9061-9E8EAC872C1D}"/>
    <cellStyle name="Warning Text 27 6 2 2" xfId="48260" xr:uid="{35615641-91E2-44FE-8748-E752048839F7}"/>
    <cellStyle name="Warning Text 27 6 3" xfId="48261" xr:uid="{0EACFA36-9374-462C-BBA8-655CA376A413}"/>
    <cellStyle name="Warning Text 27 6 3 2" xfId="48262" xr:uid="{C025FE7B-8C87-4D2B-8B5E-D6CA7C70DD50}"/>
    <cellStyle name="Warning Text 27 6 4" xfId="48263" xr:uid="{6D0B4A47-14F2-4C18-8FBE-567F008AF9CB}"/>
    <cellStyle name="Warning Text 27 6 5" xfId="48258" xr:uid="{E9972065-F9EA-43A0-A947-A584C50C4F14}"/>
    <cellStyle name="Warning Text 27 7" xfId="16335" xr:uid="{E05B47BA-7243-42F6-A95B-509D7A92DC03}"/>
    <cellStyle name="Warning Text 27 7 2" xfId="48265" xr:uid="{4B373336-D966-44BE-B8B2-0DE89EE031D4}"/>
    <cellStyle name="Warning Text 27 7 3" xfId="48264" xr:uid="{DAD8F966-01C9-4870-886A-9B607DCA17C6}"/>
    <cellStyle name="Warning Text 27 8" xfId="15291" xr:uid="{2B32895A-516B-45BC-9669-9BC5759EF3B4}"/>
    <cellStyle name="Warning Text 27 8 2" xfId="48267" xr:uid="{1A9C08B2-FA28-498B-A70E-3993D0038078}"/>
    <cellStyle name="Warning Text 27 8 3" xfId="48266" xr:uid="{6241563B-8E14-49C5-A2D9-E050F238B87F}"/>
    <cellStyle name="Warning Text 27 9" xfId="12537" xr:uid="{9F419E7C-4906-493E-B860-08E08E18F28C}"/>
    <cellStyle name="Warning Text 27 9 2" xfId="48269" xr:uid="{20B3C0C8-78F4-407C-934C-E5A87F8F5A8B}"/>
    <cellStyle name="Warning Text 27 9 3" xfId="48268" xr:uid="{338636D4-933C-4296-8BF7-114B6AE73AF7}"/>
    <cellStyle name="Warning Text 28" xfId="7396" xr:uid="{33FA478B-6E8E-4C26-AD97-56CF908FD4F2}"/>
    <cellStyle name="Warning Text 28 10" xfId="48271" xr:uid="{B5AB0BA5-4430-4B23-864C-139D2CB5C394}"/>
    <cellStyle name="Warning Text 28 11" xfId="48272" xr:uid="{C073BB1B-1EEC-4C40-91C5-4D77B809034E}"/>
    <cellStyle name="Warning Text 28 12" xfId="48270" xr:uid="{42A75E1D-BDDC-4158-8217-55D905BBC55C}"/>
    <cellStyle name="Warning Text 28 2" xfId="14932" xr:uid="{01FA4C44-ACB5-4CB3-9343-83A6742A01D7}"/>
    <cellStyle name="Warning Text 28 2 2" xfId="48274" xr:uid="{6749BED4-1382-4180-BA3D-C4870D55062D}"/>
    <cellStyle name="Warning Text 28 2 2 2" xfId="48275" xr:uid="{E2CCD86E-E85B-4CCC-B761-EAE941A98C64}"/>
    <cellStyle name="Warning Text 28 2 3" xfId="48276" xr:uid="{AECBA03D-8D60-453F-9022-0C672D2EF506}"/>
    <cellStyle name="Warning Text 28 2 3 2" xfId="48277" xr:uid="{94DED08A-1E28-44E7-BF99-6A48A0AD4590}"/>
    <cellStyle name="Warning Text 28 2 4" xfId="48278" xr:uid="{41C69F1F-E539-4587-B2FE-074EB9F69357}"/>
    <cellStyle name="Warning Text 28 2 5" xfId="48279" xr:uid="{5B8AF8B6-881E-4983-9260-69DDFCB830B7}"/>
    <cellStyle name="Warning Text 28 2 6" xfId="48273" xr:uid="{44798A56-0352-4B10-8570-917BD27DABB8}"/>
    <cellStyle name="Warning Text 28 3" xfId="14933" xr:uid="{132FBA1C-0F18-425C-A74A-52CCC18330E7}"/>
    <cellStyle name="Warning Text 28 3 2" xfId="48281" xr:uid="{12BAEFC5-FF94-41E3-A609-106A77ECAC83}"/>
    <cellStyle name="Warning Text 28 3 2 2" xfId="48282" xr:uid="{1F9A81F9-96A2-470A-B2AB-7F3BDD8B0FCD}"/>
    <cellStyle name="Warning Text 28 3 3" xfId="48283" xr:uid="{0A38E238-7B26-4F82-93D5-56E6F48D7A92}"/>
    <cellStyle name="Warning Text 28 3 3 2" xfId="48284" xr:uid="{72D490AF-3F32-40BE-AE13-99A85757F2BF}"/>
    <cellStyle name="Warning Text 28 3 4" xfId="48285" xr:uid="{CE5D9848-591E-41DC-8BAB-F46C58D54E97}"/>
    <cellStyle name="Warning Text 28 3 5" xfId="48280" xr:uid="{709B4736-0BA8-4259-833E-FA9FC639EC33}"/>
    <cellStyle name="Warning Text 28 4" xfId="14934" xr:uid="{AF3BF12E-EEA8-47C0-AB9E-651F31A84859}"/>
    <cellStyle name="Warning Text 28 4 2" xfId="48287" xr:uid="{27C33322-4C02-4CC9-A9A2-69FCC697675E}"/>
    <cellStyle name="Warning Text 28 4 2 2" xfId="48288" xr:uid="{FDC5E299-22FE-4295-9CA4-969981A23830}"/>
    <cellStyle name="Warning Text 28 4 3" xfId="48289" xr:uid="{733D3B0F-5D88-4A83-9034-4D2F8906BDC6}"/>
    <cellStyle name="Warning Text 28 4 3 2" xfId="48290" xr:uid="{4DB2033A-4CAA-423C-A5D2-CDC032693725}"/>
    <cellStyle name="Warning Text 28 4 4" xfId="48291" xr:uid="{EA5742DB-7941-4937-916F-B9700DA686EC}"/>
    <cellStyle name="Warning Text 28 4 5" xfId="48286" xr:uid="{F4FEF56F-9909-4C97-A086-AB081ADFB55E}"/>
    <cellStyle name="Warning Text 28 5" xfId="14935" xr:uid="{1F2E741F-2896-47A3-8682-4C86BEEDD4E9}"/>
    <cellStyle name="Warning Text 28 5 2" xfId="48293" xr:uid="{61005314-94E1-46B5-9EC6-561DAB12F5FB}"/>
    <cellStyle name="Warning Text 28 5 2 2" xfId="48294" xr:uid="{40FA97FC-3B2D-4716-9197-37696B7DD587}"/>
    <cellStyle name="Warning Text 28 5 3" xfId="48295" xr:uid="{ADCA2E0B-6DDF-4D63-BE00-B20E7566C0DF}"/>
    <cellStyle name="Warning Text 28 5 3 2" xfId="48296" xr:uid="{3EFED90C-9625-405C-8C73-CECACFEC078E}"/>
    <cellStyle name="Warning Text 28 5 4" xfId="48297" xr:uid="{3288A81B-BF6B-47D9-A343-DA19E750572E}"/>
    <cellStyle name="Warning Text 28 5 4 2" xfId="48298" xr:uid="{53BC0F55-4554-4667-AA86-2507AA774E19}"/>
    <cellStyle name="Warning Text 28 5 5" xfId="48299" xr:uid="{1455DFE3-DE24-4A61-B6E8-7CF200D6016F}"/>
    <cellStyle name="Warning Text 28 5 6" xfId="48292" xr:uid="{EE177960-6DC5-4D4A-8B14-99DA9A0DCFC2}"/>
    <cellStyle name="Warning Text 28 6" xfId="14936" xr:uid="{702E9FE5-CC0E-43D2-9883-3CACFD9127DF}"/>
    <cellStyle name="Warning Text 28 6 2" xfId="48301" xr:uid="{434A582B-F91B-4B7C-A452-4382460AF633}"/>
    <cellStyle name="Warning Text 28 6 2 2" xfId="48302" xr:uid="{23AE40A0-4697-4E6D-824A-D0CD6CE14E7E}"/>
    <cellStyle name="Warning Text 28 6 3" xfId="48303" xr:uid="{7EA8BC78-0363-4C04-8205-52B31C1E4B07}"/>
    <cellStyle name="Warning Text 28 6 3 2" xfId="48304" xr:uid="{C07F1218-B432-4C92-B539-95E909354354}"/>
    <cellStyle name="Warning Text 28 6 4" xfId="48305" xr:uid="{8D953C80-98FC-49CE-A356-63839B5C94DB}"/>
    <cellStyle name="Warning Text 28 6 5" xfId="48300" xr:uid="{E5B7472C-407D-498C-BEB9-D06190281CFD}"/>
    <cellStyle name="Warning Text 28 7" xfId="16336" xr:uid="{9895BA23-AAA5-4A1F-B09C-29DE2C3EC8EA}"/>
    <cellStyle name="Warning Text 28 7 2" xfId="48307" xr:uid="{B0B09A80-53B8-4085-8AE9-71EE6A097CF8}"/>
    <cellStyle name="Warning Text 28 7 3" xfId="48306" xr:uid="{3DC9AE01-61A1-4BC4-9DFB-9BCFDAFF8CD6}"/>
    <cellStyle name="Warning Text 28 8" xfId="16730" xr:uid="{07E732F8-1A4B-4260-801E-B1B84FA2A615}"/>
    <cellStyle name="Warning Text 28 8 2" xfId="48309" xr:uid="{8FCA4333-E1AF-4E1E-9714-F3CC5366E722}"/>
    <cellStyle name="Warning Text 28 8 3" xfId="48308" xr:uid="{4AC4FE12-FFD8-470D-A56C-8056489B28ED}"/>
    <cellStyle name="Warning Text 28 9" xfId="12538" xr:uid="{DD1BC4DE-7D59-4B9B-BCEC-03792EFC6FE8}"/>
    <cellStyle name="Warning Text 28 9 2" xfId="48311" xr:uid="{21E94E8C-4EFC-4DFC-AFF4-4BED3C206F18}"/>
    <cellStyle name="Warning Text 28 9 3" xfId="48310" xr:uid="{4CD5D969-0E86-4495-AEC8-6A88A404DAD8}"/>
    <cellStyle name="Warning Text 29" xfId="7397" xr:uid="{7020AE8A-50FB-4A16-BC8B-933494094B69}"/>
    <cellStyle name="Warning Text 29 10" xfId="48313" xr:uid="{576F5352-8A6E-4960-B25E-106327B43E60}"/>
    <cellStyle name="Warning Text 29 11" xfId="48314" xr:uid="{46C67F97-C01B-49D0-BA90-C79D9D8FD439}"/>
    <cellStyle name="Warning Text 29 12" xfId="48312" xr:uid="{0D828802-483F-456A-AFEA-A3B8BADC1F69}"/>
    <cellStyle name="Warning Text 29 2" xfId="14937" xr:uid="{FE53D56A-66ED-4569-A917-3BEA041E59DF}"/>
    <cellStyle name="Warning Text 29 2 2" xfId="48316" xr:uid="{F4D4FD28-DC0C-4037-BE07-331AFE1A8C01}"/>
    <cellStyle name="Warning Text 29 2 2 2" xfId="48317" xr:uid="{5DB5BF3E-DC06-469A-9367-4621E260AD1F}"/>
    <cellStyle name="Warning Text 29 2 3" xfId="48318" xr:uid="{32A1F1E1-F663-44B4-B1F2-FA9DE8D4D85D}"/>
    <cellStyle name="Warning Text 29 2 3 2" xfId="48319" xr:uid="{F5FDFD7A-AE58-4695-8525-B0C56D2732AE}"/>
    <cellStyle name="Warning Text 29 2 4" xfId="48320" xr:uid="{1C764EE0-DF88-4CEA-A1C1-232ED1DC3126}"/>
    <cellStyle name="Warning Text 29 2 5" xfId="48321" xr:uid="{8CF96EBF-8A19-4D1F-895F-7929D9B645C7}"/>
    <cellStyle name="Warning Text 29 2 6" xfId="48315" xr:uid="{A5F08124-7E23-46B5-B1F6-F97671125394}"/>
    <cellStyle name="Warning Text 29 3" xfId="14938" xr:uid="{16ABA318-C075-4421-97D6-2D3B5245F862}"/>
    <cellStyle name="Warning Text 29 3 2" xfId="48323" xr:uid="{3F46DA26-07CB-4A10-AA03-55F1448CE20F}"/>
    <cellStyle name="Warning Text 29 3 2 2" xfId="48324" xr:uid="{D1E178F7-D5A8-4254-A041-D2EA62E794EA}"/>
    <cellStyle name="Warning Text 29 3 3" xfId="48325" xr:uid="{F0A14C27-1F9A-42DB-9A29-F0573723169D}"/>
    <cellStyle name="Warning Text 29 3 3 2" xfId="48326" xr:uid="{6B0DC8B7-E35C-4EDE-A8B5-053A0641AC10}"/>
    <cellStyle name="Warning Text 29 3 4" xfId="48327" xr:uid="{70E71DD6-7118-4412-9C16-8674ED735EAF}"/>
    <cellStyle name="Warning Text 29 3 5" xfId="48322" xr:uid="{C160FCAB-C814-4EA1-8E7F-5254E08F51D9}"/>
    <cellStyle name="Warning Text 29 4" xfId="14939" xr:uid="{196E6411-9DBA-4837-9BB0-E6AC3C89FF34}"/>
    <cellStyle name="Warning Text 29 4 2" xfId="48329" xr:uid="{E51CBAA2-BE1D-4CEB-81DC-C6B8512F303B}"/>
    <cellStyle name="Warning Text 29 4 2 2" xfId="48330" xr:uid="{A4784AA5-9CAC-4FA2-8A0B-5FCE603727AF}"/>
    <cellStyle name="Warning Text 29 4 3" xfId="48331" xr:uid="{219C80B4-4097-47D3-A569-03BD618CC693}"/>
    <cellStyle name="Warning Text 29 4 3 2" xfId="48332" xr:uid="{5A82D1B1-C393-4185-A0DB-E131ECADA466}"/>
    <cellStyle name="Warning Text 29 4 4" xfId="48333" xr:uid="{A27357F9-F6C2-4AD4-B8E6-7D5A4FF4B5B3}"/>
    <cellStyle name="Warning Text 29 4 5" xfId="48328" xr:uid="{A52EF709-5CED-4F6A-BF54-F9555395C977}"/>
    <cellStyle name="Warning Text 29 5" xfId="14940" xr:uid="{07E81B24-AD13-494E-8E6B-A1A4147324CC}"/>
    <cellStyle name="Warning Text 29 5 2" xfId="48335" xr:uid="{95DB2154-6E25-401A-9F7F-A6B7284CD2C4}"/>
    <cellStyle name="Warning Text 29 5 2 2" xfId="48336" xr:uid="{5087C0E6-ACDA-4DA4-95D5-6836048F1FA2}"/>
    <cellStyle name="Warning Text 29 5 3" xfId="48337" xr:uid="{44D863E8-8A96-47B8-9CFA-82B66D7339E9}"/>
    <cellStyle name="Warning Text 29 5 3 2" xfId="48338" xr:uid="{E53BFA81-0B73-4050-AE91-CEED38102FDC}"/>
    <cellStyle name="Warning Text 29 5 4" xfId="48339" xr:uid="{E10A426D-C578-4B1A-BDE6-6D980100F748}"/>
    <cellStyle name="Warning Text 29 5 4 2" xfId="48340" xr:uid="{1661A5F1-12EF-46DF-8934-A6F15A2FA9D0}"/>
    <cellStyle name="Warning Text 29 5 5" xfId="48341" xr:uid="{CB8ED9AD-A3EF-4B78-A7BA-1EA926682091}"/>
    <cellStyle name="Warning Text 29 5 6" xfId="48334" xr:uid="{AD8E37A7-0C04-4D3B-81D7-9ACA8483CB70}"/>
    <cellStyle name="Warning Text 29 6" xfId="14941" xr:uid="{57EA8988-BE33-4D16-AB1B-0EA9AEC1FC31}"/>
    <cellStyle name="Warning Text 29 6 2" xfId="48343" xr:uid="{31D793A8-7737-4D7D-BF98-25ED729BEBCE}"/>
    <cellStyle name="Warning Text 29 6 2 2" xfId="48344" xr:uid="{381CD38C-C1A6-4EB2-9479-083DF117BF8E}"/>
    <cellStyle name="Warning Text 29 6 3" xfId="48345" xr:uid="{248A354C-0C25-4F37-8367-B8E0CF6243A4}"/>
    <cellStyle name="Warning Text 29 6 3 2" xfId="48346" xr:uid="{DD9BFC22-605A-4DEC-B09A-B12730034B51}"/>
    <cellStyle name="Warning Text 29 6 4" xfId="48347" xr:uid="{1D904362-600D-407C-ADE7-4FFC1F1BC91E}"/>
    <cellStyle name="Warning Text 29 6 5" xfId="48342" xr:uid="{68E5F3C2-E8F8-48A2-8FE9-AFDE0EE803C3}"/>
    <cellStyle name="Warning Text 29 7" xfId="16337" xr:uid="{03F43F74-CFBE-4A49-9570-CAE34E0D8EA9}"/>
    <cellStyle name="Warning Text 29 7 2" xfId="48349" xr:uid="{C2242DF6-56E9-4678-8DED-BCF1E071556B}"/>
    <cellStyle name="Warning Text 29 7 3" xfId="48348" xr:uid="{A1AC9CCB-D81B-4F71-A701-E6EC26D5BF54}"/>
    <cellStyle name="Warning Text 29 8" xfId="19393" xr:uid="{61AF7324-0551-44D6-BC63-334ADB7F4AEF}"/>
    <cellStyle name="Warning Text 29 8 2" xfId="48351" xr:uid="{3D19C741-EE69-4425-BFC8-83B7CCF34BFA}"/>
    <cellStyle name="Warning Text 29 8 3" xfId="48350" xr:uid="{BC9D84DA-C410-4DF4-B6D1-3CCC5CEC6C1E}"/>
    <cellStyle name="Warning Text 29 9" xfId="12539" xr:uid="{CA52D2BB-53BC-48E2-8C6E-FD4A7C552C01}"/>
    <cellStyle name="Warning Text 29 9 2" xfId="48353" xr:uid="{F486843C-19D7-48B9-A8A2-2F1968938C6E}"/>
    <cellStyle name="Warning Text 29 9 3" xfId="48352" xr:uid="{63AADB82-2DAA-4A72-9BF3-070CF594E957}"/>
    <cellStyle name="Warning Text 3" xfId="228" xr:uid="{C1F0F7F5-84FB-430D-9B8C-C0FC7B1425D3}"/>
    <cellStyle name="Warning Text 3 10" xfId="48355" xr:uid="{6EAD47B1-E073-40FE-BEFA-F9018B851FFC}"/>
    <cellStyle name="Warning Text 3 11" xfId="48356" xr:uid="{48867AB9-1430-46A2-AC9A-C3FCB07037DC}"/>
    <cellStyle name="Warning Text 3 12" xfId="48354" xr:uid="{344DBC5B-231C-49B6-9B36-01DCBD5B2EA0}"/>
    <cellStyle name="Warning Text 3 2" xfId="7398" xr:uid="{22097541-22F4-4C9E-A4DE-5250C9E1C6DD}"/>
    <cellStyle name="Warning Text 3 2 2" xfId="16338" xr:uid="{A83C6428-5E57-4131-821C-EF723F5A9B89}"/>
    <cellStyle name="Warning Text 3 2 2 2" xfId="48359" xr:uid="{CD3DE373-832E-4DFE-BF8E-3320D8E5CFA0}"/>
    <cellStyle name="Warning Text 3 2 2 3" xfId="48358" xr:uid="{1D20231F-F003-42E5-AD77-E304E00E6EB5}"/>
    <cellStyle name="Warning Text 3 2 3" xfId="15558" xr:uid="{F092B8BF-A5C7-417F-91B1-793E3E9064DA}"/>
    <cellStyle name="Warning Text 3 2 3 2" xfId="48361" xr:uid="{6C24C365-C2D1-4B4C-B172-71BEDEBB93C1}"/>
    <cellStyle name="Warning Text 3 2 3 3" xfId="48360" xr:uid="{5798682E-5615-4641-B70A-33CE9CD99E84}"/>
    <cellStyle name="Warning Text 3 2 4" xfId="12541" xr:uid="{8BACC43C-9FD5-4738-AAB6-4D8D91723386}"/>
    <cellStyle name="Warning Text 3 2 4 2" xfId="48362" xr:uid="{6AD3ECAC-6EEC-4D5C-8070-36E0CA7A7ABC}"/>
    <cellStyle name="Warning Text 3 2 5" xfId="48363" xr:uid="{14500D05-6C9E-4D34-B4F8-0E57C433B274}"/>
    <cellStyle name="Warning Text 3 2 6" xfId="48357" xr:uid="{C82CFB2C-883B-49B2-BEDA-50080F108C27}"/>
    <cellStyle name="Warning Text 3 3" xfId="14942" xr:uid="{8247B2F7-7A2E-442B-892C-D70AD67DFA97}"/>
    <cellStyle name="Warning Text 3 3 2" xfId="48365" xr:uid="{D74D9B44-3D45-4E4C-94E9-1DEF2407A13A}"/>
    <cellStyle name="Warning Text 3 3 2 2" xfId="48366" xr:uid="{FBC2E04D-292B-4E0C-9118-B3BAB792A9EC}"/>
    <cellStyle name="Warning Text 3 3 3" xfId="48367" xr:uid="{28614877-071B-4959-A25F-CCE11B51A8B2}"/>
    <cellStyle name="Warning Text 3 3 3 2" xfId="48368" xr:uid="{61CB242C-3E25-4E99-A2D5-15AFD11345DA}"/>
    <cellStyle name="Warning Text 3 3 4" xfId="48369" xr:uid="{62F3DA38-F1C2-4B93-B37F-556729C7A553}"/>
    <cellStyle name="Warning Text 3 3 5" xfId="48364" xr:uid="{D469B14C-2114-432B-ABD8-8BEE1AEAE6D6}"/>
    <cellStyle name="Warning Text 3 4" xfId="14943" xr:uid="{9EF3D7EB-A637-4302-84AE-602C0850E46E}"/>
    <cellStyle name="Warning Text 3 4 2" xfId="48371" xr:uid="{2A78CA85-8A45-4BC1-86EA-8022955EB2BF}"/>
    <cellStyle name="Warning Text 3 4 2 2" xfId="48372" xr:uid="{FA478FEF-5709-4724-9318-7A0DD2B535FB}"/>
    <cellStyle name="Warning Text 3 4 3" xfId="48373" xr:uid="{260C909B-E783-4D3B-97F6-866DFB014A07}"/>
    <cellStyle name="Warning Text 3 4 3 2" xfId="48374" xr:uid="{973FCDCC-7E1F-45DF-85D0-7DF28BEBB887}"/>
    <cellStyle name="Warning Text 3 4 4" xfId="48375" xr:uid="{868B0255-3BCD-4537-832E-A44050549AC9}"/>
    <cellStyle name="Warning Text 3 4 5" xfId="48370" xr:uid="{71D9873B-E066-4BA7-8B9F-041F30894F37}"/>
    <cellStyle name="Warning Text 3 5" xfId="14944" xr:uid="{7C3FD3E7-2E71-4246-883D-157776FF8786}"/>
    <cellStyle name="Warning Text 3 5 2" xfId="48377" xr:uid="{DA1E67C8-9681-4B2E-B337-7F89D82357ED}"/>
    <cellStyle name="Warning Text 3 5 2 2" xfId="48378" xr:uid="{4EC7F5C7-6960-4925-8604-B5284C67829F}"/>
    <cellStyle name="Warning Text 3 5 3" xfId="48379" xr:uid="{CFCFDA7D-A526-4556-9809-8AC08FC88556}"/>
    <cellStyle name="Warning Text 3 5 3 2" xfId="48380" xr:uid="{56242529-3CDC-4EB4-8647-9F0BE84A8A31}"/>
    <cellStyle name="Warning Text 3 5 4" xfId="48381" xr:uid="{A19B7599-D527-4A47-B340-DD5EACB654C0}"/>
    <cellStyle name="Warning Text 3 5 4 2" xfId="48382" xr:uid="{563BBA72-9896-4257-8D1B-5BBD32E9A67E}"/>
    <cellStyle name="Warning Text 3 5 5" xfId="48383" xr:uid="{8C1C83CE-08CF-48AB-A4CF-7C9E6BAB60BC}"/>
    <cellStyle name="Warning Text 3 5 6" xfId="48376" xr:uid="{6116F36D-FD56-4EF1-88C6-E8099D118E80}"/>
    <cellStyle name="Warning Text 3 6" xfId="14945" xr:uid="{49A901D8-C0B7-47FE-92AF-57F3E16AA3BD}"/>
    <cellStyle name="Warning Text 3 6 2" xfId="48385" xr:uid="{A6083479-CCF3-4048-976C-22FFC62490F4}"/>
    <cellStyle name="Warning Text 3 6 2 2" xfId="48386" xr:uid="{CD562D46-5D8D-49DC-B418-D41939B56415}"/>
    <cellStyle name="Warning Text 3 6 3" xfId="48387" xr:uid="{5752E543-2EE2-4492-8BF5-91C825D021FB}"/>
    <cellStyle name="Warning Text 3 6 3 2" xfId="48388" xr:uid="{DC3F3AB8-C0B0-4C45-988D-D237E211E693}"/>
    <cellStyle name="Warning Text 3 6 4" xfId="48389" xr:uid="{8E971515-57C6-408D-BC33-E142C2B06742}"/>
    <cellStyle name="Warning Text 3 6 5" xfId="48384" xr:uid="{05BC989C-C784-4407-AE68-29936B21FBB3}"/>
    <cellStyle name="Warning Text 3 7" xfId="15274" xr:uid="{5952761A-0D7F-4B94-96FB-45E5E0EA4787}"/>
    <cellStyle name="Warning Text 3 7 2" xfId="48391" xr:uid="{8399FA49-0D64-4C70-B468-2677DC0AB754}"/>
    <cellStyle name="Warning Text 3 7 3" xfId="48390" xr:uid="{339F0328-5884-401E-AD26-B7E410163C4A}"/>
    <cellStyle name="Warning Text 3 8" xfId="17240" xr:uid="{49B98E33-5105-4A78-8394-F156C86B2B6D}"/>
    <cellStyle name="Warning Text 3 8 2" xfId="48393" xr:uid="{8BA79B67-DB27-41A2-BD05-51F6375B1C80}"/>
    <cellStyle name="Warning Text 3 8 3" xfId="48392" xr:uid="{B8066101-D966-47E7-819A-0B0ABE9A69BA}"/>
    <cellStyle name="Warning Text 3 9" xfId="12540" xr:uid="{6BA9BBC7-74A9-4BD9-88DE-14F9FFFF15FD}"/>
    <cellStyle name="Warning Text 3 9 2" xfId="48395" xr:uid="{C026B337-C68B-42E5-A479-C09569C65B7E}"/>
    <cellStyle name="Warning Text 3 9 3" xfId="48394" xr:uid="{97CE9289-A845-40A1-AB0A-8DE4E5FCA523}"/>
    <cellStyle name="Warning Text 30" xfId="7399" xr:uid="{A204CE65-E7CC-4213-AED2-C068A0CEC135}"/>
    <cellStyle name="Warning Text 30 10" xfId="48397" xr:uid="{5AFB32CA-7AB1-4925-BB6A-2C1A589B4AF2}"/>
    <cellStyle name="Warning Text 30 11" xfId="48398" xr:uid="{D1EB6883-3B98-42C3-BC8F-70EF8C7E9BA3}"/>
    <cellStyle name="Warning Text 30 12" xfId="48396" xr:uid="{BBCDA5EB-F792-4FFE-8614-8FE0A7E00310}"/>
    <cellStyle name="Warning Text 30 2" xfId="14946" xr:uid="{937A0EF9-3464-4B00-9CA7-2679B1D65EC6}"/>
    <cellStyle name="Warning Text 30 2 2" xfId="48400" xr:uid="{5FC98B8A-7DF0-4669-A2F9-1CF4E7BB9F1F}"/>
    <cellStyle name="Warning Text 30 2 2 2" xfId="48401" xr:uid="{5F218A68-E7B3-478A-B304-1176769E0D4F}"/>
    <cellStyle name="Warning Text 30 2 3" xfId="48402" xr:uid="{2DC15415-43CF-4AB8-82A4-7BC0C4FAA3C4}"/>
    <cellStyle name="Warning Text 30 2 3 2" xfId="48403" xr:uid="{41F2D268-696A-4FB7-A9E1-190D0F670E00}"/>
    <cellStyle name="Warning Text 30 2 4" xfId="48404" xr:uid="{C3983C16-DC08-48EF-B54D-A7D6AC4BA120}"/>
    <cellStyle name="Warning Text 30 2 5" xfId="48405" xr:uid="{A976CCBB-B163-474A-90D9-6C3C361335B9}"/>
    <cellStyle name="Warning Text 30 2 6" xfId="48399" xr:uid="{20A60BAD-CC31-41BF-978A-50B2A04023AD}"/>
    <cellStyle name="Warning Text 30 3" xfId="14947" xr:uid="{734D1C4A-D628-4F14-9C54-2276E48F3D27}"/>
    <cellStyle name="Warning Text 30 3 2" xfId="48407" xr:uid="{C674C7E5-0650-405A-AE98-A7365EDE4157}"/>
    <cellStyle name="Warning Text 30 3 2 2" xfId="48408" xr:uid="{6E290B15-EC30-4CF5-BD85-3ADC0DA4E168}"/>
    <cellStyle name="Warning Text 30 3 3" xfId="48409" xr:uid="{904BC1B5-5982-4F79-B058-B671EA95CCBB}"/>
    <cellStyle name="Warning Text 30 3 3 2" xfId="48410" xr:uid="{67E76D16-3A7A-4ECA-8C54-4B118F412AFE}"/>
    <cellStyle name="Warning Text 30 3 4" xfId="48411" xr:uid="{15F9EA2D-759A-46F9-AC9E-91FC9B42812D}"/>
    <cellStyle name="Warning Text 30 3 5" xfId="48406" xr:uid="{C1FCBED6-B953-4312-A176-E114E36C9530}"/>
    <cellStyle name="Warning Text 30 4" xfId="14948" xr:uid="{5E222F3C-31E0-4853-80D5-3B801A7CE348}"/>
    <cellStyle name="Warning Text 30 4 2" xfId="48413" xr:uid="{11EDAC2A-9DFE-4C95-9FE6-19CDAABDB52B}"/>
    <cellStyle name="Warning Text 30 4 2 2" xfId="48414" xr:uid="{97AC168D-8704-4398-8AED-35DF7A7A9EFE}"/>
    <cellStyle name="Warning Text 30 4 3" xfId="48415" xr:uid="{5C9E0B2B-1D56-4569-800B-FC68C73E6427}"/>
    <cellStyle name="Warning Text 30 4 3 2" xfId="48416" xr:uid="{EFCB8CF4-BF60-4020-82F1-C13E43D0E5A7}"/>
    <cellStyle name="Warning Text 30 4 4" xfId="48417" xr:uid="{39132B7C-23F8-4A90-81CF-B363A321C1E0}"/>
    <cellStyle name="Warning Text 30 4 5" xfId="48412" xr:uid="{C42D5813-107C-4337-B6E8-DBC8B7840690}"/>
    <cellStyle name="Warning Text 30 5" xfId="14949" xr:uid="{45A9FC92-9D06-4873-8B8E-BF4092FE5053}"/>
    <cellStyle name="Warning Text 30 5 2" xfId="48419" xr:uid="{CAB81A61-4317-4E9E-B9B6-F35592F65944}"/>
    <cellStyle name="Warning Text 30 5 2 2" xfId="48420" xr:uid="{E851A0C2-FD0A-4076-9A8A-29D6721359C4}"/>
    <cellStyle name="Warning Text 30 5 3" xfId="48421" xr:uid="{E86EE64B-2DDE-4376-A51B-F35758A802C6}"/>
    <cellStyle name="Warning Text 30 5 3 2" xfId="48422" xr:uid="{C554A226-C342-45A4-BDE9-9B891D907B26}"/>
    <cellStyle name="Warning Text 30 5 4" xfId="48423" xr:uid="{7C166B5C-3E9B-4E00-BCFC-9F36E89C3050}"/>
    <cellStyle name="Warning Text 30 5 4 2" xfId="48424" xr:uid="{0ACA5C09-D674-47A8-AF1D-3B51FE0DA375}"/>
    <cellStyle name="Warning Text 30 5 5" xfId="48425" xr:uid="{DC029511-C760-4EC4-A7C3-31B032750B3C}"/>
    <cellStyle name="Warning Text 30 5 6" xfId="48418" xr:uid="{57C2EC95-B207-4E0A-B9A5-C25AF931F69D}"/>
    <cellStyle name="Warning Text 30 6" xfId="14950" xr:uid="{FBA8D2B0-284A-4C3F-96D4-868ACD12E325}"/>
    <cellStyle name="Warning Text 30 6 2" xfId="48427" xr:uid="{8758F95A-B0F2-410A-84E3-866B86C0EE2F}"/>
    <cellStyle name="Warning Text 30 6 2 2" xfId="48428" xr:uid="{75BFEE62-6311-41AA-B929-FB1A6353564E}"/>
    <cellStyle name="Warning Text 30 6 3" xfId="48429" xr:uid="{BEF2712B-2C72-4504-81DE-9AA11DBDA941}"/>
    <cellStyle name="Warning Text 30 6 3 2" xfId="48430" xr:uid="{0B63E1FD-7D15-4914-B4BE-E84273A78288}"/>
    <cellStyle name="Warning Text 30 6 4" xfId="48431" xr:uid="{79B49F3A-E988-42B9-A8D8-8ED3C7DEB123}"/>
    <cellStyle name="Warning Text 30 6 5" xfId="48426" xr:uid="{F0D07096-4197-40EC-AFB8-4469ABBC4406}"/>
    <cellStyle name="Warning Text 30 7" xfId="16339" xr:uid="{5D8969FD-961E-46F6-A118-A852C600D420}"/>
    <cellStyle name="Warning Text 30 7 2" xfId="48433" xr:uid="{906CA08A-3AC9-40CC-A04D-D85400E5CA1A}"/>
    <cellStyle name="Warning Text 30 7 3" xfId="48432" xr:uid="{62BBB8D3-C25F-4BEE-892F-46B925E8D2CA}"/>
    <cellStyle name="Warning Text 30 8" xfId="19259" xr:uid="{5A45EF09-269D-4B30-A2EB-CA3103F0848A}"/>
    <cellStyle name="Warning Text 30 8 2" xfId="48435" xr:uid="{1D8D742F-49A3-40AF-8B8F-3FE5B3BCB541}"/>
    <cellStyle name="Warning Text 30 8 3" xfId="48434" xr:uid="{C3F0B118-BB7E-45EA-A7FC-4DC2BC413A43}"/>
    <cellStyle name="Warning Text 30 9" xfId="12542" xr:uid="{EA58B652-D75F-413C-BFDE-1C6238FD26E2}"/>
    <cellStyle name="Warning Text 30 9 2" xfId="48437" xr:uid="{0CA1752B-7B73-4CFB-9652-8CA788FCE025}"/>
    <cellStyle name="Warning Text 30 9 3" xfId="48436" xr:uid="{3A1667BB-31E2-4DBD-ABC7-400ECE24A1CF}"/>
    <cellStyle name="Warning Text 31" xfId="7400" xr:uid="{D0AFD78B-C1C3-4E44-B6A8-FB7225F77DE6}"/>
    <cellStyle name="Warning Text 31 10" xfId="48439" xr:uid="{8BEE2ED5-7C00-4DF7-861A-C64828E1F827}"/>
    <cellStyle name="Warning Text 31 11" xfId="48440" xr:uid="{F4BB94AD-35EB-4339-A05A-2812B82EAF88}"/>
    <cellStyle name="Warning Text 31 12" xfId="48438" xr:uid="{2A3B7E9A-3E6F-4A63-9CCF-3D383940C469}"/>
    <cellStyle name="Warning Text 31 2" xfId="14951" xr:uid="{7E7638DA-5AC3-4A5A-A61D-39E7A37B7455}"/>
    <cellStyle name="Warning Text 31 2 2" xfId="48442" xr:uid="{B1ACA428-3753-4778-94E6-0FD43478E721}"/>
    <cellStyle name="Warning Text 31 2 2 2" xfId="48443" xr:uid="{148B88A4-9656-44BB-9AC3-FCD9B0B62EED}"/>
    <cellStyle name="Warning Text 31 2 3" xfId="48444" xr:uid="{35F346E3-E0CD-4808-B25D-34DA9A9322F1}"/>
    <cellStyle name="Warning Text 31 2 3 2" xfId="48445" xr:uid="{C65D6CBC-6D9C-4ACD-A229-FB601A5B6B8A}"/>
    <cellStyle name="Warning Text 31 2 4" xfId="48446" xr:uid="{6F384F7D-06B7-4F98-85B2-FEF46DBF57A3}"/>
    <cellStyle name="Warning Text 31 2 5" xfId="48447" xr:uid="{C59A1E7A-64B5-498B-A204-58A9B5CA5862}"/>
    <cellStyle name="Warning Text 31 2 6" xfId="48441" xr:uid="{72241134-399A-4872-8C36-BC8D0684CE6E}"/>
    <cellStyle name="Warning Text 31 3" xfId="14952" xr:uid="{44AE29D8-EE24-47B0-B8D7-9B1913BECE8E}"/>
    <cellStyle name="Warning Text 31 3 2" xfId="48449" xr:uid="{7F005F97-0D91-47BF-A7D1-CA515EC44F0D}"/>
    <cellStyle name="Warning Text 31 3 2 2" xfId="48450" xr:uid="{1BE0F8AB-54DD-490B-A014-74DF52C30A3C}"/>
    <cellStyle name="Warning Text 31 3 3" xfId="48451" xr:uid="{78C81DC4-1485-4DC5-9DEF-B1D2F814D393}"/>
    <cellStyle name="Warning Text 31 3 3 2" xfId="48452" xr:uid="{36131DBF-74E5-4FB1-8908-C2FFA540165F}"/>
    <cellStyle name="Warning Text 31 3 4" xfId="48453" xr:uid="{ADD2339C-767D-4241-BACC-B1D9D9FE1EB4}"/>
    <cellStyle name="Warning Text 31 3 5" xfId="48448" xr:uid="{05F715DE-3E24-47F5-9F07-4F1632435C4E}"/>
    <cellStyle name="Warning Text 31 4" xfId="14953" xr:uid="{A12D9738-4620-41B9-990B-599D78EA976F}"/>
    <cellStyle name="Warning Text 31 4 2" xfId="48455" xr:uid="{8EE29590-FECF-4373-8B02-372E5155BAAE}"/>
    <cellStyle name="Warning Text 31 4 2 2" xfId="48456" xr:uid="{0818BF81-B211-48C3-80AA-AE20E24EF88C}"/>
    <cellStyle name="Warning Text 31 4 3" xfId="48457" xr:uid="{451CEF33-7B4F-477D-B022-A403305E47EF}"/>
    <cellStyle name="Warning Text 31 4 3 2" xfId="48458" xr:uid="{C0A150CC-6440-4267-90CE-C54BE44E0B57}"/>
    <cellStyle name="Warning Text 31 4 4" xfId="48459" xr:uid="{214BCCD2-8723-4ECE-A41E-8CF1243F3D89}"/>
    <cellStyle name="Warning Text 31 4 5" xfId="48454" xr:uid="{69AC33F4-A147-488B-ADBF-ED2F23C03DFB}"/>
    <cellStyle name="Warning Text 31 5" xfId="14954" xr:uid="{6DAAE011-65A8-4A4F-88A3-EEE5F55BAE54}"/>
    <cellStyle name="Warning Text 31 5 2" xfId="48461" xr:uid="{29BF3D0A-5BB7-4236-B13A-2582482076B6}"/>
    <cellStyle name="Warning Text 31 5 2 2" xfId="48462" xr:uid="{F332D12A-01EA-46EB-8671-DCEB4656AED4}"/>
    <cellStyle name="Warning Text 31 5 3" xfId="48463" xr:uid="{53B217F1-7D7A-4142-BFA5-3C9B46883CB5}"/>
    <cellStyle name="Warning Text 31 5 3 2" xfId="48464" xr:uid="{9A450460-7097-4491-ABE6-4E08EC50280A}"/>
    <cellStyle name="Warning Text 31 5 4" xfId="48465" xr:uid="{67FB14FB-3962-4E43-8B01-885679DF668F}"/>
    <cellStyle name="Warning Text 31 5 4 2" xfId="48466" xr:uid="{AFA083DD-E4E9-410A-A8FE-370F737048D6}"/>
    <cellStyle name="Warning Text 31 5 5" xfId="48467" xr:uid="{D270E703-C8B8-4327-ADE8-15323CCD070F}"/>
    <cellStyle name="Warning Text 31 5 6" xfId="48460" xr:uid="{83DCFA13-C679-459B-9E7D-6D347261C85E}"/>
    <cellStyle name="Warning Text 31 6" xfId="14955" xr:uid="{1E9B8EF1-7A0D-45A4-820B-1469428247C9}"/>
    <cellStyle name="Warning Text 31 6 2" xfId="48469" xr:uid="{DFFE52B1-58A7-41FD-BD01-EB5E6E730673}"/>
    <cellStyle name="Warning Text 31 6 2 2" xfId="48470" xr:uid="{8FAEB8D7-62FD-410A-B64D-90F177062453}"/>
    <cellStyle name="Warning Text 31 6 3" xfId="48471" xr:uid="{4EC47A14-980C-4127-AF85-7FB8AD573C0A}"/>
    <cellStyle name="Warning Text 31 6 3 2" xfId="48472" xr:uid="{A5B27D31-2BAE-440D-AA8D-CF1D23838ABE}"/>
    <cellStyle name="Warning Text 31 6 4" xfId="48473" xr:uid="{F13101DC-23DF-45F5-87A9-30577842A489}"/>
    <cellStyle name="Warning Text 31 6 5" xfId="48468" xr:uid="{F6F23DF4-6C37-413F-BEE3-4F9DC617BCE1}"/>
    <cellStyle name="Warning Text 31 7" xfId="16340" xr:uid="{6F81D05A-F1F6-400B-B91A-C5EF9AD32B4F}"/>
    <cellStyle name="Warning Text 31 7 2" xfId="48475" xr:uid="{2F5E89B7-000D-41DF-B1A1-73CCFD86D1EE}"/>
    <cellStyle name="Warning Text 31 7 3" xfId="48474" xr:uid="{6893DB90-E2A9-46BD-ADF7-9C75B67AC0AC}"/>
    <cellStyle name="Warning Text 31 8" xfId="17566" xr:uid="{DDF73810-AFA2-4162-B5D8-5AD0B89556B4}"/>
    <cellStyle name="Warning Text 31 8 2" xfId="48477" xr:uid="{AD6186A3-D927-4961-A365-F39FEDFB521E}"/>
    <cellStyle name="Warning Text 31 8 3" xfId="48476" xr:uid="{A62F638B-FC7D-4209-9D62-6DE41FE5BC82}"/>
    <cellStyle name="Warning Text 31 9" xfId="12543" xr:uid="{6728C884-D60D-4B34-9854-738C07A0BDBB}"/>
    <cellStyle name="Warning Text 31 9 2" xfId="48479" xr:uid="{555D3248-D4D1-4F0E-BCE2-480B1D906AE5}"/>
    <cellStyle name="Warning Text 31 9 3" xfId="48478" xr:uid="{10AE1BF7-9A43-4C93-A62F-0ED235E9B264}"/>
    <cellStyle name="Warning Text 32" xfId="7401" xr:uid="{A9C38C59-44D0-483F-9782-12C866659231}"/>
    <cellStyle name="Warning Text 32 10" xfId="48481" xr:uid="{7F4602D5-CD04-44F7-BBE4-0F2B1E875CD4}"/>
    <cellStyle name="Warning Text 32 11" xfId="48482" xr:uid="{E22BA1CD-8F5D-4D0B-A9E8-785419AD2B5B}"/>
    <cellStyle name="Warning Text 32 12" xfId="48480" xr:uid="{717170A4-6E6B-49E3-98F1-C27492520EAD}"/>
    <cellStyle name="Warning Text 32 2" xfId="14956" xr:uid="{A375A0D0-5E5F-477F-9673-A3CA9259BFE6}"/>
    <cellStyle name="Warning Text 32 2 2" xfId="48484" xr:uid="{7118BE92-FAF4-4720-8FA5-BC59064C1E7A}"/>
    <cellStyle name="Warning Text 32 2 2 2" xfId="48485" xr:uid="{4B77303E-90EF-4870-A2EC-7905ECFB4598}"/>
    <cellStyle name="Warning Text 32 2 3" xfId="48486" xr:uid="{6F6708FF-D8F7-4EBD-A57F-08077CD573BE}"/>
    <cellStyle name="Warning Text 32 2 3 2" xfId="48487" xr:uid="{0925797D-6077-4590-85D6-443E3A2FCA00}"/>
    <cellStyle name="Warning Text 32 2 4" xfId="48488" xr:uid="{FEDAB1D9-EE1C-4922-BEA7-5DFDAB1FE225}"/>
    <cellStyle name="Warning Text 32 2 5" xfId="48489" xr:uid="{0D67959D-4D46-4E80-96AB-3AF5ACDE3ADB}"/>
    <cellStyle name="Warning Text 32 2 6" xfId="48483" xr:uid="{4B9D4314-5307-408E-AA23-8747EFE87F38}"/>
    <cellStyle name="Warning Text 32 3" xfId="14957" xr:uid="{C42D9CCD-BF7E-4B5D-8170-E180EFB5E0AC}"/>
    <cellStyle name="Warning Text 32 3 2" xfId="48491" xr:uid="{5F59A47E-C68C-4546-B041-3EFABA021E51}"/>
    <cellStyle name="Warning Text 32 3 2 2" xfId="48492" xr:uid="{DB1D096A-7589-413E-83E1-DFFBEED9C25A}"/>
    <cellStyle name="Warning Text 32 3 3" xfId="48493" xr:uid="{4F714A88-7175-4189-8958-BE7A2A41C543}"/>
    <cellStyle name="Warning Text 32 3 3 2" xfId="48494" xr:uid="{D68FD480-CD0F-47DF-9A88-853294C30B21}"/>
    <cellStyle name="Warning Text 32 3 4" xfId="48495" xr:uid="{9325CE8B-0DF7-4163-9DE9-FA138E65F821}"/>
    <cellStyle name="Warning Text 32 3 5" xfId="48490" xr:uid="{9454075E-998F-4694-936F-1BC8C72E331F}"/>
    <cellStyle name="Warning Text 32 4" xfId="14958" xr:uid="{8D0A86CA-3A88-4629-BEC4-A8ED24E855BA}"/>
    <cellStyle name="Warning Text 32 4 2" xfId="48497" xr:uid="{D854E7D7-28C6-4D13-8417-EEBE47F20F9A}"/>
    <cellStyle name="Warning Text 32 4 2 2" xfId="48498" xr:uid="{D4370CD1-AB36-4E40-9D80-96901FC565E0}"/>
    <cellStyle name="Warning Text 32 4 3" xfId="48499" xr:uid="{60366A9B-D120-4C07-828A-C36D0A6DBFB8}"/>
    <cellStyle name="Warning Text 32 4 3 2" xfId="48500" xr:uid="{C7A4C2DB-3F38-41D2-9F76-42FAB4A09D63}"/>
    <cellStyle name="Warning Text 32 4 4" xfId="48501" xr:uid="{FA19DF25-EDB7-4733-9928-FDB85A909171}"/>
    <cellStyle name="Warning Text 32 4 5" xfId="48496" xr:uid="{6C0C3CB2-BD9E-4C9D-97BF-94832FD9FE5D}"/>
    <cellStyle name="Warning Text 32 5" xfId="14959" xr:uid="{F1125378-F872-4DDA-ADA5-811C83CE2FB2}"/>
    <cellStyle name="Warning Text 32 5 2" xfId="48503" xr:uid="{08F5A7A9-9FC3-4279-8EF8-A7F14098FB06}"/>
    <cellStyle name="Warning Text 32 5 2 2" xfId="48504" xr:uid="{8CB94BF6-3198-467A-9590-5F8AC3E220F5}"/>
    <cellStyle name="Warning Text 32 5 3" xfId="48505" xr:uid="{9163B86D-C34D-4BC8-A3B4-58C55F378E97}"/>
    <cellStyle name="Warning Text 32 5 3 2" xfId="48506" xr:uid="{4EC1F893-2997-4558-B6B4-8F6699709D96}"/>
    <cellStyle name="Warning Text 32 5 4" xfId="48507" xr:uid="{FB25972A-DFFA-4B86-8672-9589329BBEF0}"/>
    <cellStyle name="Warning Text 32 5 4 2" xfId="48508" xr:uid="{DED73AF4-1651-4084-9AEF-B47A556E8F92}"/>
    <cellStyle name="Warning Text 32 5 5" xfId="48509" xr:uid="{CBE951EB-A170-48C5-8154-D4AA3D4253B2}"/>
    <cellStyle name="Warning Text 32 5 6" xfId="48502" xr:uid="{82991759-2CDE-4B89-9A55-BCACD6CCC872}"/>
    <cellStyle name="Warning Text 32 6" xfId="14960" xr:uid="{12345ECF-ECA3-4A39-B4E4-B923F7ED5E11}"/>
    <cellStyle name="Warning Text 32 6 2" xfId="48511" xr:uid="{350FA5E1-87D7-4CAC-990F-CFCBDE353B16}"/>
    <cellStyle name="Warning Text 32 6 2 2" xfId="48512" xr:uid="{8271FD64-644F-4152-AB4B-A6AA143CBDD3}"/>
    <cellStyle name="Warning Text 32 6 3" xfId="48513" xr:uid="{DA8B636C-6A02-4CB1-87F1-7E0D1B6F3C28}"/>
    <cellStyle name="Warning Text 32 6 3 2" xfId="48514" xr:uid="{DD28FB63-7551-43F8-AC75-EFFF7ED6CBBE}"/>
    <cellStyle name="Warning Text 32 6 4" xfId="48515" xr:uid="{0DABC09B-72E2-4AD7-A364-A3B329D65B43}"/>
    <cellStyle name="Warning Text 32 6 5" xfId="48510" xr:uid="{CC21F585-D98A-4168-B08D-C441CBD8DE03}"/>
    <cellStyle name="Warning Text 32 7" xfId="16341" xr:uid="{8A241179-A307-464D-8DEE-1804DED42A44}"/>
    <cellStyle name="Warning Text 32 7 2" xfId="48517" xr:uid="{D4BA5027-D434-42CA-86AD-4D0B3A5E6121}"/>
    <cellStyle name="Warning Text 32 7 3" xfId="48516" xr:uid="{8AD59F81-FCAC-4C26-B81D-AA8BB77E0EB8}"/>
    <cellStyle name="Warning Text 32 8" xfId="19535" xr:uid="{7A45F97C-61EA-4884-80CD-FA31381BB8DE}"/>
    <cellStyle name="Warning Text 32 8 2" xfId="48519" xr:uid="{C2D03474-BA94-4E00-9B02-0E2D6AC6DBEB}"/>
    <cellStyle name="Warning Text 32 8 3" xfId="48518" xr:uid="{4705DB55-BE3F-45F2-8BE3-75C0BE77A581}"/>
    <cellStyle name="Warning Text 32 9" xfId="12544" xr:uid="{E42782E8-B798-4E55-B845-31ADD3869A78}"/>
    <cellStyle name="Warning Text 32 9 2" xfId="48521" xr:uid="{DCE72235-E1AA-4468-84E9-F575E90C9BEB}"/>
    <cellStyle name="Warning Text 32 9 3" xfId="48520" xr:uid="{0EC96CBA-CE8B-4766-A7A4-AA10A989E5C6}"/>
    <cellStyle name="Warning Text 33" xfId="7402" xr:uid="{32116825-5C73-4D0A-8E4F-CE2ED9AE8128}"/>
    <cellStyle name="Warning Text 33 10" xfId="48523" xr:uid="{AB20B0EA-90D3-4324-872E-14676DA220BF}"/>
    <cellStyle name="Warning Text 33 11" xfId="48524" xr:uid="{1AE73FA6-50C3-479F-8846-D8BE03D746F8}"/>
    <cellStyle name="Warning Text 33 12" xfId="48522" xr:uid="{4268B10C-D767-4704-A70D-305761173F35}"/>
    <cellStyle name="Warning Text 33 2" xfId="14961" xr:uid="{37936ED7-BECF-4D81-BEF6-344F23F21B44}"/>
    <cellStyle name="Warning Text 33 2 2" xfId="48526" xr:uid="{A69C91B0-760F-46AA-B703-DF1AC65DD377}"/>
    <cellStyle name="Warning Text 33 2 2 2" xfId="48527" xr:uid="{DE1A6E44-5428-4598-8462-45A5A2FD4B06}"/>
    <cellStyle name="Warning Text 33 2 3" xfId="48528" xr:uid="{65772C5F-88C1-4FD1-83D7-A3E218F6A950}"/>
    <cellStyle name="Warning Text 33 2 3 2" xfId="48529" xr:uid="{043A74D7-984A-4936-8927-9B359AE5A3A8}"/>
    <cellStyle name="Warning Text 33 2 4" xfId="48530" xr:uid="{C8B3F07E-7843-4AA9-85EA-0A1D8A100600}"/>
    <cellStyle name="Warning Text 33 2 5" xfId="48531" xr:uid="{93DFCF50-836C-4114-81B8-111D33AB6B5F}"/>
    <cellStyle name="Warning Text 33 2 6" xfId="48525" xr:uid="{52475AB2-5197-4E08-A7CD-9373E537F436}"/>
    <cellStyle name="Warning Text 33 3" xfId="14962" xr:uid="{61903E91-3027-4E1B-B879-A8FA600577A5}"/>
    <cellStyle name="Warning Text 33 3 2" xfId="48533" xr:uid="{8B34BE5C-EAAC-4C2F-A92A-E49FB13CE376}"/>
    <cellStyle name="Warning Text 33 3 2 2" xfId="48534" xr:uid="{F89C3FAA-A236-4A72-B963-FBB65516F089}"/>
    <cellStyle name="Warning Text 33 3 3" xfId="48535" xr:uid="{133217D9-EF0F-47B4-BBA9-CDFBE5B8FAB9}"/>
    <cellStyle name="Warning Text 33 3 3 2" xfId="48536" xr:uid="{D5A31A28-41FA-4C0E-8221-42173BD20D63}"/>
    <cellStyle name="Warning Text 33 3 4" xfId="48537" xr:uid="{9DA80453-3245-406D-9B90-DB85391A9FCD}"/>
    <cellStyle name="Warning Text 33 3 5" xfId="48532" xr:uid="{62101D7D-9CA1-4D1D-9054-1D710F12801C}"/>
    <cellStyle name="Warning Text 33 4" xfId="14963" xr:uid="{4E53197F-220E-4F4D-991E-6CDF33732F38}"/>
    <cellStyle name="Warning Text 33 4 2" xfId="48539" xr:uid="{47FA61D2-26E3-422E-8A23-ED336D39228F}"/>
    <cellStyle name="Warning Text 33 4 2 2" xfId="48540" xr:uid="{3A080BEF-8569-4F21-BFC6-C04CD901B980}"/>
    <cellStyle name="Warning Text 33 4 3" xfId="48541" xr:uid="{FCFA433B-82C0-4968-B0F4-733907F7EE38}"/>
    <cellStyle name="Warning Text 33 4 3 2" xfId="48542" xr:uid="{6FF93496-0642-424D-8061-8B85316A67B9}"/>
    <cellStyle name="Warning Text 33 4 4" xfId="48543" xr:uid="{96634395-A5BA-4713-A11C-0A1991B5F7B5}"/>
    <cellStyle name="Warning Text 33 4 5" xfId="48538" xr:uid="{2B080C6B-C932-46F1-9AD3-65A08E69E108}"/>
    <cellStyle name="Warning Text 33 5" xfId="14964" xr:uid="{60D7ECBC-EBEC-4A17-A937-B89DBB7D76AF}"/>
    <cellStyle name="Warning Text 33 5 2" xfId="48545" xr:uid="{A7AF425D-9113-4525-B6E8-65C364BDD1EA}"/>
    <cellStyle name="Warning Text 33 5 2 2" xfId="48546" xr:uid="{44F80B6E-7A53-40FC-B45A-3B71D728CC94}"/>
    <cellStyle name="Warning Text 33 5 3" xfId="48547" xr:uid="{C256A72E-9613-4AE8-97D9-165CE3A97041}"/>
    <cellStyle name="Warning Text 33 5 3 2" xfId="48548" xr:uid="{55B067C8-1F37-4D16-8D2F-1135FDC59B17}"/>
    <cellStyle name="Warning Text 33 5 4" xfId="48549" xr:uid="{2B912020-7364-4580-827D-91CEF453B1A0}"/>
    <cellStyle name="Warning Text 33 5 4 2" xfId="48550" xr:uid="{D783AA5C-03D3-4EB2-B689-0F0F267F1BB0}"/>
    <cellStyle name="Warning Text 33 5 5" xfId="48551" xr:uid="{01B1137D-64BA-40AD-BDB1-1D29123D0E44}"/>
    <cellStyle name="Warning Text 33 5 6" xfId="48544" xr:uid="{37F97476-D479-428A-A637-BE926BC162BE}"/>
    <cellStyle name="Warning Text 33 6" xfId="14965" xr:uid="{61794C35-157A-4645-8CFE-094B3203E9A4}"/>
    <cellStyle name="Warning Text 33 6 2" xfId="48553" xr:uid="{862ADEE7-5518-4FCE-A8FC-40306A0BCF1F}"/>
    <cellStyle name="Warning Text 33 6 2 2" xfId="48554" xr:uid="{E5508F14-AF69-4A46-AD58-8BBA8550821C}"/>
    <cellStyle name="Warning Text 33 6 3" xfId="48555" xr:uid="{36348CFF-D08A-46AF-915D-2235D35ADE2B}"/>
    <cellStyle name="Warning Text 33 6 3 2" xfId="48556" xr:uid="{5533DFCE-854A-407E-9D0C-C0EB4279FBBB}"/>
    <cellStyle name="Warning Text 33 6 4" xfId="48557" xr:uid="{DB958AA9-1893-4F3C-850D-A600438198B2}"/>
    <cellStyle name="Warning Text 33 6 5" xfId="48552" xr:uid="{2A26B720-5544-4566-96B7-B4109AA83433}"/>
    <cellStyle name="Warning Text 33 7" xfId="16342" xr:uid="{93CB836E-2BF2-4F61-A629-2BD72EDBFCC3}"/>
    <cellStyle name="Warning Text 33 7 2" xfId="48559" xr:uid="{88B16FC0-6503-48FB-BD76-8F2BD63453C0}"/>
    <cellStyle name="Warning Text 33 7 3" xfId="48558" xr:uid="{9D44E742-44B7-4558-A139-FA4B59FC315B}"/>
    <cellStyle name="Warning Text 33 8" xfId="15534" xr:uid="{395449F3-B65D-42B0-80FD-0A5F32D2A808}"/>
    <cellStyle name="Warning Text 33 8 2" xfId="48561" xr:uid="{06D8D79A-29E1-46B1-A3F2-6F00E166A804}"/>
    <cellStyle name="Warning Text 33 8 3" xfId="48560" xr:uid="{402C6903-5D21-4C41-8B21-8796524A15AE}"/>
    <cellStyle name="Warning Text 33 9" xfId="12545" xr:uid="{92C8337C-961D-4D0C-A23F-09B433A211C9}"/>
    <cellStyle name="Warning Text 33 9 2" xfId="48563" xr:uid="{25976E59-B5C3-4293-BEC7-0EA01084E4B4}"/>
    <cellStyle name="Warning Text 33 9 3" xfId="48562" xr:uid="{5E8DB80B-9BD9-4D09-A4D0-6E6DD5BB9D3E}"/>
    <cellStyle name="Warning Text 34" xfId="7403" xr:uid="{3D691077-8081-4FA8-9AC5-295DFDBAF4AD}"/>
    <cellStyle name="Warning Text 34 10" xfId="48565" xr:uid="{43A03F0C-E5D0-4825-8974-30116BD55306}"/>
    <cellStyle name="Warning Text 34 11" xfId="48566" xr:uid="{76BC3C8E-2524-42E8-AA31-EE72C67BA1B8}"/>
    <cellStyle name="Warning Text 34 12" xfId="48564" xr:uid="{462C57FC-33E1-4B41-ABB0-D3AFBA0A2C5A}"/>
    <cellStyle name="Warning Text 34 2" xfId="14966" xr:uid="{F51C874B-98B5-4638-9555-7A73A9E509C6}"/>
    <cellStyle name="Warning Text 34 2 2" xfId="48568" xr:uid="{0C775166-A30B-4A18-A761-1798A64BA141}"/>
    <cellStyle name="Warning Text 34 2 2 2" xfId="48569" xr:uid="{0C91CC1C-4AD6-4B73-9BC1-B9210F637185}"/>
    <cellStyle name="Warning Text 34 2 3" xfId="48570" xr:uid="{937B5B87-C750-4FDF-A2B4-6AE6CF91CC01}"/>
    <cellStyle name="Warning Text 34 2 3 2" xfId="48571" xr:uid="{2EE45A63-1742-47F4-BAF6-91E5D1F4BB1E}"/>
    <cellStyle name="Warning Text 34 2 4" xfId="48572" xr:uid="{8DEAF685-E1BE-4535-B117-D41DB80760BC}"/>
    <cellStyle name="Warning Text 34 2 5" xfId="48573" xr:uid="{AE89241A-E02D-4804-A411-62BC7BD56360}"/>
    <cellStyle name="Warning Text 34 2 6" xfId="48567" xr:uid="{D17C8874-20A7-43BF-A892-3326580F5EED}"/>
    <cellStyle name="Warning Text 34 3" xfId="14967" xr:uid="{657649E8-7738-4375-BF7B-3CCCBB7BB00A}"/>
    <cellStyle name="Warning Text 34 3 2" xfId="48575" xr:uid="{821B1880-45E2-421D-A1F6-E81DBA1732BD}"/>
    <cellStyle name="Warning Text 34 3 2 2" xfId="48576" xr:uid="{773F6C43-7224-414E-8B99-C7E54A4B752E}"/>
    <cellStyle name="Warning Text 34 3 3" xfId="48577" xr:uid="{062BAA9A-E950-4E56-9049-11A34C8ACA1E}"/>
    <cellStyle name="Warning Text 34 3 3 2" xfId="48578" xr:uid="{8E95AB50-6C4B-462F-9CAA-C6893485542D}"/>
    <cellStyle name="Warning Text 34 3 4" xfId="48579" xr:uid="{C8742751-32F7-43E1-B25E-73344E62D772}"/>
    <cellStyle name="Warning Text 34 3 5" xfId="48574" xr:uid="{3E0205C9-434D-4F77-8896-4607B18A3CA6}"/>
    <cellStyle name="Warning Text 34 4" xfId="14968" xr:uid="{94F4AD15-59F3-466D-AAA7-91ACABD58769}"/>
    <cellStyle name="Warning Text 34 4 2" xfId="48581" xr:uid="{97DAA69F-AB4B-42DB-B5E0-1A2155C3B61B}"/>
    <cellStyle name="Warning Text 34 4 2 2" xfId="48582" xr:uid="{9DAE57C2-36E0-4AE6-A235-090CEE2FEEAA}"/>
    <cellStyle name="Warning Text 34 4 3" xfId="48583" xr:uid="{0890DFA2-B962-42FF-A9EB-601E934A10DD}"/>
    <cellStyle name="Warning Text 34 4 3 2" xfId="48584" xr:uid="{1B4BD8D8-D953-40FD-9685-767396EFE7DE}"/>
    <cellStyle name="Warning Text 34 4 4" xfId="48585" xr:uid="{CC8745DD-3035-4794-8198-848296DBD1B9}"/>
    <cellStyle name="Warning Text 34 4 5" xfId="48580" xr:uid="{AB4D2DD7-E802-436A-A05F-A5A8181D0BE4}"/>
    <cellStyle name="Warning Text 34 5" xfId="14969" xr:uid="{15AF6E8F-5893-4BE7-B89B-05105D5A2CCA}"/>
    <cellStyle name="Warning Text 34 5 2" xfId="48587" xr:uid="{CC75E7B8-A532-4675-9F72-E7D80661E88B}"/>
    <cellStyle name="Warning Text 34 5 2 2" xfId="48588" xr:uid="{DBC936A3-A3AE-471E-9228-8FDBEB55B9DA}"/>
    <cellStyle name="Warning Text 34 5 3" xfId="48589" xr:uid="{7C8FE7A5-B9DF-4F8E-850A-A6853D5FB349}"/>
    <cellStyle name="Warning Text 34 5 3 2" xfId="48590" xr:uid="{D210E93F-9E46-4CCD-99C9-9DD4081F3387}"/>
    <cellStyle name="Warning Text 34 5 4" xfId="48591" xr:uid="{A6012F6E-9402-499D-A6BE-852EDBD2CB1B}"/>
    <cellStyle name="Warning Text 34 5 4 2" xfId="48592" xr:uid="{D308E23C-4262-4AFE-BA0A-7C86D190BD80}"/>
    <cellStyle name="Warning Text 34 5 5" xfId="48593" xr:uid="{0AB9A3C5-A21B-4736-8AFA-6147E3810BCF}"/>
    <cellStyle name="Warning Text 34 5 6" xfId="48586" xr:uid="{6926CD1A-1912-4CD9-AA31-E1106BE8E000}"/>
    <cellStyle name="Warning Text 34 6" xfId="14970" xr:uid="{5EBE39C1-FAFE-4837-84DA-5EDEC55EB9A4}"/>
    <cellStyle name="Warning Text 34 6 2" xfId="48595" xr:uid="{8A82EADB-CE18-4472-B76A-5C8D2745127C}"/>
    <cellStyle name="Warning Text 34 6 2 2" xfId="48596" xr:uid="{C33DCB76-5F56-4E6D-BBA2-BEABC2811035}"/>
    <cellStyle name="Warning Text 34 6 3" xfId="48597" xr:uid="{78655927-49F5-445E-A54C-03E53B249F16}"/>
    <cellStyle name="Warning Text 34 6 3 2" xfId="48598" xr:uid="{9212B0D3-B585-4CD0-B385-ECBC00A86E05}"/>
    <cellStyle name="Warning Text 34 6 4" xfId="48599" xr:uid="{309B8F95-845C-46BE-97E0-CD74B06CB27B}"/>
    <cellStyle name="Warning Text 34 6 5" xfId="48594" xr:uid="{36FAEA90-2AF0-4A4A-9F4A-A07BD22F1F61}"/>
    <cellStyle name="Warning Text 34 7" xfId="16343" xr:uid="{CC8528DB-4DB6-4932-B936-D81F2C595A05}"/>
    <cellStyle name="Warning Text 34 7 2" xfId="48601" xr:uid="{369BEEA1-AF4F-46A8-8611-562D70F4B568}"/>
    <cellStyle name="Warning Text 34 7 3" xfId="48600" xr:uid="{5E99E12D-2432-4074-A249-D4680F1DCC28}"/>
    <cellStyle name="Warning Text 34 8" xfId="19545" xr:uid="{EE37DC30-22C6-47AE-9798-0D6AFA4BB01C}"/>
    <cellStyle name="Warning Text 34 8 2" xfId="48603" xr:uid="{CA54F900-19C5-470B-B50B-9C728D29F933}"/>
    <cellStyle name="Warning Text 34 8 3" xfId="48602" xr:uid="{7FCD55A1-158D-45DF-B23F-83E2F9724C73}"/>
    <cellStyle name="Warning Text 34 9" xfId="12546" xr:uid="{9FDFFDB4-51F1-455F-B0CB-02418341EFD5}"/>
    <cellStyle name="Warning Text 34 9 2" xfId="48605" xr:uid="{E4C74FAC-835C-4B5A-B1D6-30D12C66CE9D}"/>
    <cellStyle name="Warning Text 34 9 3" xfId="48604" xr:uid="{1AEA2880-214D-428B-B18A-990EBF7E008D}"/>
    <cellStyle name="Warning Text 35" xfId="7404" xr:uid="{62BDB194-5736-42FE-BB5B-353180CA988E}"/>
    <cellStyle name="Warning Text 35 10" xfId="48607" xr:uid="{4DD75C75-96C1-4663-A08F-A043812AD225}"/>
    <cellStyle name="Warning Text 35 11" xfId="48608" xr:uid="{8E3A8395-0B3E-4FBB-B709-BA3342CED282}"/>
    <cellStyle name="Warning Text 35 12" xfId="48606" xr:uid="{44927553-94EA-4D68-9166-26EBD687BC24}"/>
    <cellStyle name="Warning Text 35 2" xfId="14971" xr:uid="{CBAFBB2F-06E7-4C2F-97B7-551161DDF2A6}"/>
    <cellStyle name="Warning Text 35 2 2" xfId="48610" xr:uid="{AE17C9A2-1476-4BC8-A402-C7AA826789D4}"/>
    <cellStyle name="Warning Text 35 2 2 2" xfId="48611" xr:uid="{315823C1-BC38-4155-AE46-7B00AD599F1F}"/>
    <cellStyle name="Warning Text 35 2 3" xfId="48612" xr:uid="{677A1390-8423-4911-99BA-852551DC4BBD}"/>
    <cellStyle name="Warning Text 35 2 3 2" xfId="48613" xr:uid="{46CFB16E-C586-4578-A481-5F35CB7E4C96}"/>
    <cellStyle name="Warning Text 35 2 4" xfId="48614" xr:uid="{1BB8E6AA-B925-43DA-91AC-79E04FF541E8}"/>
    <cellStyle name="Warning Text 35 2 5" xfId="48615" xr:uid="{60F823CE-6274-4CD6-A733-6D8789DEAEF2}"/>
    <cellStyle name="Warning Text 35 2 6" xfId="48609" xr:uid="{9ABAD5B6-7791-4FF0-B470-19F7923F9E13}"/>
    <cellStyle name="Warning Text 35 3" xfId="14972" xr:uid="{7614BCCF-6446-499A-B4A0-B2D973274B48}"/>
    <cellStyle name="Warning Text 35 3 2" xfId="48617" xr:uid="{D9628FEB-242D-481F-B907-F34C63E06D76}"/>
    <cellStyle name="Warning Text 35 3 2 2" xfId="48618" xr:uid="{9540178A-00D6-4E62-B6BA-94EAFD546E3C}"/>
    <cellStyle name="Warning Text 35 3 3" xfId="48619" xr:uid="{C732EA00-1D4C-4A8D-91C2-3FD27876A978}"/>
    <cellStyle name="Warning Text 35 3 3 2" xfId="48620" xr:uid="{4CFA2A5E-8BFD-450A-9564-3FAF3BD2E2BD}"/>
    <cellStyle name="Warning Text 35 3 4" xfId="48621" xr:uid="{2E86A06E-A232-4900-BBAE-5D8F471D2F2C}"/>
    <cellStyle name="Warning Text 35 3 5" xfId="48616" xr:uid="{98BB536C-4915-4265-A6A7-8C6B37775825}"/>
    <cellStyle name="Warning Text 35 4" xfId="14973" xr:uid="{CE0B0CFE-FEB0-411B-95C9-38FA2EEDB540}"/>
    <cellStyle name="Warning Text 35 4 2" xfId="48623" xr:uid="{80D6F730-EB4E-418B-9B52-CC507DC4A90A}"/>
    <cellStyle name="Warning Text 35 4 2 2" xfId="48624" xr:uid="{C9320D9E-3FD0-473C-ADF1-7108B60D1A8F}"/>
    <cellStyle name="Warning Text 35 4 3" xfId="48625" xr:uid="{CEBEBFB2-8272-4536-80F3-1CFFE8B5CEF9}"/>
    <cellStyle name="Warning Text 35 4 3 2" xfId="48626" xr:uid="{A62F848F-EEF5-44B1-B916-6E9F339D02D8}"/>
    <cellStyle name="Warning Text 35 4 4" xfId="48627" xr:uid="{8D28F705-1824-482E-A540-F9F4C2809AA2}"/>
    <cellStyle name="Warning Text 35 4 5" xfId="48622" xr:uid="{6CA8778E-CA46-40CB-A8F7-035AA7C2AD50}"/>
    <cellStyle name="Warning Text 35 5" xfId="14974" xr:uid="{C3A0D272-3EC3-42EC-8CEA-BF333DAD5252}"/>
    <cellStyle name="Warning Text 35 5 2" xfId="48629" xr:uid="{000C2699-6000-488B-9471-E19F7F554AD5}"/>
    <cellStyle name="Warning Text 35 5 2 2" xfId="48630" xr:uid="{4A99E686-83D0-4CE7-94EA-DB3253356E52}"/>
    <cellStyle name="Warning Text 35 5 3" xfId="48631" xr:uid="{735FAE07-D5CD-4B20-A01B-E335D6AEFE38}"/>
    <cellStyle name="Warning Text 35 5 3 2" xfId="48632" xr:uid="{C06A7FAA-E365-46A4-A476-4FE5D1004391}"/>
    <cellStyle name="Warning Text 35 5 4" xfId="48633" xr:uid="{C5B27C05-1309-44D0-A473-E6DDDC76E10E}"/>
    <cellStyle name="Warning Text 35 5 4 2" xfId="48634" xr:uid="{2922F738-6A44-45E5-9D7B-4E8BE5EFC84E}"/>
    <cellStyle name="Warning Text 35 5 5" xfId="48635" xr:uid="{75E469CF-2589-49D5-898D-15C104E5B7FC}"/>
    <cellStyle name="Warning Text 35 5 6" xfId="48628" xr:uid="{60D32365-9683-44A3-BF5B-EAA26F278BE5}"/>
    <cellStyle name="Warning Text 35 6" xfId="14975" xr:uid="{B5CC92F3-95E9-4E29-8950-253A58593A2C}"/>
    <cellStyle name="Warning Text 35 6 2" xfId="48637" xr:uid="{EF2E9C62-2BF0-4C52-BCAE-D1F34F6FD436}"/>
    <cellStyle name="Warning Text 35 6 2 2" xfId="48638" xr:uid="{F9802BFA-5547-4A7C-9C14-401D52B72CD5}"/>
    <cellStyle name="Warning Text 35 6 3" xfId="48639" xr:uid="{832EABFB-6A8B-47CB-A90D-852DB7A3C5F2}"/>
    <cellStyle name="Warning Text 35 6 3 2" xfId="48640" xr:uid="{2412FF7B-613D-49E2-ADFE-13E8B9806059}"/>
    <cellStyle name="Warning Text 35 6 4" xfId="48641" xr:uid="{9E51539B-AEFB-4A98-B639-61F029ABAE10}"/>
    <cellStyle name="Warning Text 35 6 5" xfId="48636" xr:uid="{34341496-8490-4A5A-8924-CA0256672E1A}"/>
    <cellStyle name="Warning Text 35 7" xfId="16344" xr:uid="{49D021C4-D869-467E-996C-AAAF7D43F587}"/>
    <cellStyle name="Warning Text 35 7 2" xfId="48643" xr:uid="{9931D343-39D2-4007-8510-4DB56C46C388}"/>
    <cellStyle name="Warning Text 35 7 3" xfId="48642" xr:uid="{0086E1F3-8E0F-4C1D-AF6E-3D9F180EF8F0}"/>
    <cellStyle name="Warning Text 35 8" xfId="19086" xr:uid="{2728B0E3-3A1F-4616-8A85-1ED5BD0FDF28}"/>
    <cellStyle name="Warning Text 35 8 2" xfId="48645" xr:uid="{FE2C89EC-DFA4-4DED-8E05-49DD6B068D59}"/>
    <cellStyle name="Warning Text 35 8 3" xfId="48644" xr:uid="{F49C000E-867F-44A0-B114-998511C05496}"/>
    <cellStyle name="Warning Text 35 9" xfId="12547" xr:uid="{8D5566BA-BDAD-4E6F-933C-816179306719}"/>
    <cellStyle name="Warning Text 35 9 2" xfId="48647" xr:uid="{C4AF2ABC-1378-41DC-999D-EC14EADDF9D4}"/>
    <cellStyle name="Warning Text 35 9 3" xfId="48646" xr:uid="{8D6A7345-B293-44A7-B5EA-98237F1B8237}"/>
    <cellStyle name="Warning Text 36" xfId="7405" xr:uid="{64E687F4-C79F-45DE-A6E9-9A2471A95C49}"/>
    <cellStyle name="Warning Text 36 10" xfId="48649" xr:uid="{54E7D1EA-42E9-4851-A6D1-910B2C850E8D}"/>
    <cellStyle name="Warning Text 36 11" xfId="48650" xr:uid="{E2769B34-B35E-4799-A7C8-450FF57D42E6}"/>
    <cellStyle name="Warning Text 36 12" xfId="48648" xr:uid="{F01F9AE1-E404-4464-A2B9-A260C60D2417}"/>
    <cellStyle name="Warning Text 36 2" xfId="14976" xr:uid="{43D3EC4B-92CD-4845-A31E-C52E1A3ABED2}"/>
    <cellStyle name="Warning Text 36 2 2" xfId="48652" xr:uid="{DD8D5AF7-0EAC-4F47-B2F3-25A585171444}"/>
    <cellStyle name="Warning Text 36 2 2 2" xfId="48653" xr:uid="{FF4B4FFB-FF6C-465C-AE4A-39BDF7ECC92F}"/>
    <cellStyle name="Warning Text 36 2 3" xfId="48654" xr:uid="{9934C497-89B4-47C2-908E-3BB670BF52DD}"/>
    <cellStyle name="Warning Text 36 2 3 2" xfId="48655" xr:uid="{D569E384-4ED8-4016-AB45-8736831C5FE3}"/>
    <cellStyle name="Warning Text 36 2 4" xfId="48656" xr:uid="{576DAE1D-6CD0-4581-9A98-27B3F8669CD6}"/>
    <cellStyle name="Warning Text 36 2 5" xfId="48657" xr:uid="{B6C275F1-4E8E-4B5D-B8EB-0095D9694564}"/>
    <cellStyle name="Warning Text 36 2 6" xfId="48651" xr:uid="{D11FDBC3-5294-41BF-A088-372006E64F12}"/>
    <cellStyle name="Warning Text 36 3" xfId="14977" xr:uid="{B262218B-1885-4C7D-AAC1-47EC78522DC1}"/>
    <cellStyle name="Warning Text 36 3 2" xfId="48659" xr:uid="{A79DC809-1CE7-418B-8706-2C54E7DBA2AA}"/>
    <cellStyle name="Warning Text 36 3 2 2" xfId="48660" xr:uid="{645F3366-B399-44EF-AD2A-A90AD1EBBA24}"/>
    <cellStyle name="Warning Text 36 3 3" xfId="48661" xr:uid="{2DA79EF1-FEA9-4A18-9C8F-77D00E2F12C3}"/>
    <cellStyle name="Warning Text 36 3 3 2" xfId="48662" xr:uid="{4502E0A0-22DF-4AB2-9DF4-C73E065D009D}"/>
    <cellStyle name="Warning Text 36 3 4" xfId="48663" xr:uid="{73F9DF29-3B12-48EA-9B47-403774C752D5}"/>
    <cellStyle name="Warning Text 36 3 5" xfId="48658" xr:uid="{05A2484C-5AB6-4D41-A792-7D8B28B779D0}"/>
    <cellStyle name="Warning Text 36 4" xfId="14978" xr:uid="{3D70D672-FFD6-4CCD-8DA7-AAD2C300186B}"/>
    <cellStyle name="Warning Text 36 4 2" xfId="48665" xr:uid="{33EA3098-ABC1-47DA-BD46-7304D55F1DF1}"/>
    <cellStyle name="Warning Text 36 4 2 2" xfId="48666" xr:uid="{033B192B-7CEC-410D-B1D3-7F1A6FA71608}"/>
    <cellStyle name="Warning Text 36 4 3" xfId="48667" xr:uid="{6C997CE4-7DA6-41D0-9245-D81D297F1F9B}"/>
    <cellStyle name="Warning Text 36 4 3 2" xfId="48668" xr:uid="{EF96E0FD-99D0-4DBB-AF4A-191F9041766B}"/>
    <cellStyle name="Warning Text 36 4 4" xfId="48669" xr:uid="{E6AC77FD-A08F-43E4-AD35-460DB2D7C1A2}"/>
    <cellStyle name="Warning Text 36 4 5" xfId="48664" xr:uid="{B3EA9CC5-608D-49AE-BD70-DA4758A31356}"/>
    <cellStyle name="Warning Text 36 5" xfId="14979" xr:uid="{029CD8BE-DCEE-4BD2-9486-E47993A215D4}"/>
    <cellStyle name="Warning Text 36 5 2" xfId="48671" xr:uid="{95AE63E2-717A-4018-87B7-EDA6039D38E3}"/>
    <cellStyle name="Warning Text 36 5 2 2" xfId="48672" xr:uid="{DFCA27E4-112E-4191-B4E8-C10D0AB195B2}"/>
    <cellStyle name="Warning Text 36 5 3" xfId="48673" xr:uid="{ADDE80DE-FD40-492C-9136-7454D850FA93}"/>
    <cellStyle name="Warning Text 36 5 3 2" xfId="48674" xr:uid="{0DF1BFDF-8180-499B-B34C-36CB21C78D04}"/>
    <cellStyle name="Warning Text 36 5 4" xfId="48675" xr:uid="{56724593-C09F-4151-951E-D690878AEA12}"/>
    <cellStyle name="Warning Text 36 5 4 2" xfId="48676" xr:uid="{48EBB0C5-EC21-4CDE-A9AA-1DC7779DD329}"/>
    <cellStyle name="Warning Text 36 5 5" xfId="48677" xr:uid="{91D44810-B2D6-401E-84A4-272FD602DB25}"/>
    <cellStyle name="Warning Text 36 5 6" xfId="48670" xr:uid="{5AD209D0-B570-4398-A348-CA7B2820BE21}"/>
    <cellStyle name="Warning Text 36 6" xfId="14980" xr:uid="{CCAA9818-67FA-453D-AB3D-195582EC1615}"/>
    <cellStyle name="Warning Text 36 6 2" xfId="48679" xr:uid="{830201FC-F6EF-4871-B831-C338F92AED5E}"/>
    <cellStyle name="Warning Text 36 6 2 2" xfId="48680" xr:uid="{8F1B78B3-0E47-4164-97AE-761A4003613A}"/>
    <cellStyle name="Warning Text 36 6 3" xfId="48681" xr:uid="{168DD666-08BB-457C-A894-429635C49332}"/>
    <cellStyle name="Warning Text 36 6 3 2" xfId="48682" xr:uid="{364CA763-B4B2-4695-86C9-863D95D871BC}"/>
    <cellStyle name="Warning Text 36 6 4" xfId="48683" xr:uid="{A135D5D8-ACB8-4A4F-BDD2-793B56C24427}"/>
    <cellStyle name="Warning Text 36 6 5" xfId="48678" xr:uid="{344CEEDF-B2D2-4B87-8B06-529BCB82433D}"/>
    <cellStyle name="Warning Text 36 7" xfId="16345" xr:uid="{FE375BB4-60A3-4BE9-AC5C-5B173E883DF5}"/>
    <cellStyle name="Warning Text 36 7 2" xfId="48685" xr:uid="{D756A8E9-84E7-4293-99CB-D25B436EC6C5}"/>
    <cellStyle name="Warning Text 36 7 3" xfId="48684" xr:uid="{6BA92123-64AF-41DD-8C51-A2CED72B6EB8}"/>
    <cellStyle name="Warning Text 36 8" xfId="19096" xr:uid="{FDEF8FC2-5112-410A-AA44-2BF2F28909B6}"/>
    <cellStyle name="Warning Text 36 8 2" xfId="48687" xr:uid="{D755F982-FF8B-4E58-9A46-4B0BE5D79D36}"/>
    <cellStyle name="Warning Text 36 8 3" xfId="48686" xr:uid="{FBD06001-45B0-4F08-96AD-5C32AC018C8A}"/>
    <cellStyle name="Warning Text 36 9" xfId="12548" xr:uid="{CD5B6F61-446D-424D-8F83-FB86B576F9B6}"/>
    <cellStyle name="Warning Text 36 9 2" xfId="48689" xr:uid="{91F1FBFC-9453-4DFA-ACD0-73080ABEC800}"/>
    <cellStyle name="Warning Text 36 9 3" xfId="48688" xr:uid="{AA7D3267-7E52-47C0-8C1F-31A794ED3383}"/>
    <cellStyle name="Warning Text 37" xfId="7406" xr:uid="{5FBDC572-405B-403B-B9D4-1E99651E9FF5}"/>
    <cellStyle name="Warning Text 37 10" xfId="48691" xr:uid="{D6462ECE-3442-42C9-B954-86A56EEB8F3A}"/>
    <cellStyle name="Warning Text 37 11" xfId="48692" xr:uid="{7BA36020-DAF9-41E4-8AD3-40FFA9D13603}"/>
    <cellStyle name="Warning Text 37 12" xfId="48690" xr:uid="{68187564-6866-4992-9617-AE0B72B1C6CE}"/>
    <cellStyle name="Warning Text 37 2" xfId="14981" xr:uid="{F046C06A-7C46-42B9-BDA4-34F8BF337455}"/>
    <cellStyle name="Warning Text 37 2 2" xfId="48694" xr:uid="{A7E1FE5D-314C-44AD-BF0F-424D1DB79B93}"/>
    <cellStyle name="Warning Text 37 2 2 2" xfId="48695" xr:uid="{4824A168-C580-440D-B4AB-6627ABFC26B0}"/>
    <cellStyle name="Warning Text 37 2 3" xfId="48696" xr:uid="{A9E863A4-2EA1-4334-A662-6BBD01A4EBF4}"/>
    <cellStyle name="Warning Text 37 2 3 2" xfId="48697" xr:uid="{FE8700A2-CD0B-488B-AAA0-0F9AA44D7E49}"/>
    <cellStyle name="Warning Text 37 2 4" xfId="48698" xr:uid="{D206AD07-AAB8-4D5A-A07F-BB4CA1836834}"/>
    <cellStyle name="Warning Text 37 2 5" xfId="48699" xr:uid="{ED25C278-8E3F-44C0-8480-420C1D5E46EF}"/>
    <cellStyle name="Warning Text 37 2 6" xfId="48693" xr:uid="{5CB32DF8-AD28-4FA6-9E36-5BB946C3E681}"/>
    <cellStyle name="Warning Text 37 3" xfId="14982" xr:uid="{8DE13594-55FB-4B44-BF6D-CC64D6F27349}"/>
    <cellStyle name="Warning Text 37 3 2" xfId="48701" xr:uid="{AD94DE28-509E-4387-80AF-7BBFCF02FF71}"/>
    <cellStyle name="Warning Text 37 3 2 2" xfId="48702" xr:uid="{14524E5F-79B7-4949-B509-A46093F8156F}"/>
    <cellStyle name="Warning Text 37 3 3" xfId="48703" xr:uid="{8C9C3B00-E7A2-4E75-88C6-D694677351C3}"/>
    <cellStyle name="Warning Text 37 3 3 2" xfId="48704" xr:uid="{77E82A25-0A6A-49DF-84B6-7CC667FDE707}"/>
    <cellStyle name="Warning Text 37 3 4" xfId="48705" xr:uid="{A4A669D5-A9DA-4A61-B3C5-AE2F3AA27A5A}"/>
    <cellStyle name="Warning Text 37 3 5" xfId="48700" xr:uid="{4BBEAC57-96AF-40D0-8AAF-583B7CC55837}"/>
    <cellStyle name="Warning Text 37 4" xfId="14983" xr:uid="{DC95B76E-95F8-4C32-A0AE-96D76EC6C676}"/>
    <cellStyle name="Warning Text 37 4 2" xfId="48707" xr:uid="{BBB53C4F-E467-4CE7-9CFB-FF614B9D17E5}"/>
    <cellStyle name="Warning Text 37 4 2 2" xfId="48708" xr:uid="{B93F264D-3613-4AE0-A4CA-B573C2EED7F0}"/>
    <cellStyle name="Warning Text 37 4 3" xfId="48709" xr:uid="{0174F00A-630C-43A2-9155-2EEBF0787003}"/>
    <cellStyle name="Warning Text 37 4 3 2" xfId="48710" xr:uid="{106D473A-3268-4510-8222-52D3296C2D6A}"/>
    <cellStyle name="Warning Text 37 4 4" xfId="48711" xr:uid="{5FA49961-3F7C-42FB-AC30-726046F4497A}"/>
    <cellStyle name="Warning Text 37 4 5" xfId="48706" xr:uid="{0166CFE6-72D6-43BB-A4CC-AC022DF0EBAF}"/>
    <cellStyle name="Warning Text 37 5" xfId="14984" xr:uid="{C0932CEB-9B05-4EB5-B7E8-F761887DEFB9}"/>
    <cellStyle name="Warning Text 37 5 2" xfId="48713" xr:uid="{2F994959-9F78-4E5B-9F7E-12EA6EE3D8E9}"/>
    <cellStyle name="Warning Text 37 5 2 2" xfId="48714" xr:uid="{43BC9C8C-FD01-43C8-90CB-56C338375D94}"/>
    <cellStyle name="Warning Text 37 5 3" xfId="48715" xr:uid="{40F3829D-CB1C-4BFF-BF47-C34065309987}"/>
    <cellStyle name="Warning Text 37 5 3 2" xfId="48716" xr:uid="{956BA2B5-BE45-4527-A8AC-0EFCCEDF6613}"/>
    <cellStyle name="Warning Text 37 5 4" xfId="48717" xr:uid="{1042FFE4-C806-476D-AC6C-DF881C3AD0B5}"/>
    <cellStyle name="Warning Text 37 5 4 2" xfId="48718" xr:uid="{CA92D5C0-D938-40F6-A0DD-85ABB8AF78BF}"/>
    <cellStyle name="Warning Text 37 5 5" xfId="48719" xr:uid="{D7AE568C-E3AC-4529-B1D8-06A0328BEE13}"/>
    <cellStyle name="Warning Text 37 5 6" xfId="48712" xr:uid="{6312CF50-38E5-4E8F-A858-6934683FA429}"/>
    <cellStyle name="Warning Text 37 6" xfId="14985" xr:uid="{711EFFC1-F3E2-4113-8644-49760BB2A3F2}"/>
    <cellStyle name="Warning Text 37 6 2" xfId="48721" xr:uid="{1B32677A-CC91-432B-88D6-E370A870C047}"/>
    <cellStyle name="Warning Text 37 6 2 2" xfId="48722" xr:uid="{FECA7A32-53CA-43AE-9313-6D2F44E4764C}"/>
    <cellStyle name="Warning Text 37 6 3" xfId="48723" xr:uid="{4AF66949-C8DB-440D-9406-40DFC651B484}"/>
    <cellStyle name="Warning Text 37 6 3 2" xfId="48724" xr:uid="{2ECFE4DF-17C5-418F-A47E-7F80BD65BCEE}"/>
    <cellStyle name="Warning Text 37 6 4" xfId="48725" xr:uid="{178E6449-AF44-4695-AEDD-DFDD8C153A72}"/>
    <cellStyle name="Warning Text 37 6 5" xfId="48720" xr:uid="{0D0BE785-B05B-47A8-B5E9-4F0F12E47A13}"/>
    <cellStyle name="Warning Text 37 7" xfId="16346" xr:uid="{7BD23E87-677C-4861-B157-E71E23AD60A2}"/>
    <cellStyle name="Warning Text 37 7 2" xfId="48727" xr:uid="{B3BCBE66-0F6D-4005-B334-1B9A236CAA5D}"/>
    <cellStyle name="Warning Text 37 7 3" xfId="48726" xr:uid="{74FB799D-7C4C-489F-83B8-267B53BA2820}"/>
    <cellStyle name="Warning Text 37 8" xfId="15762" xr:uid="{2B737D28-D4D5-4DB3-B39D-81EEE47C56FB}"/>
    <cellStyle name="Warning Text 37 8 2" xfId="48729" xr:uid="{49543EDF-A75D-47CF-AF28-078300A46F44}"/>
    <cellStyle name="Warning Text 37 8 3" xfId="48728" xr:uid="{8253EE05-13EC-4A0D-96DD-220BA91B7FFE}"/>
    <cellStyle name="Warning Text 37 9" xfId="12549" xr:uid="{A6FCCB0A-8DA4-498A-BD84-9736C299B06F}"/>
    <cellStyle name="Warning Text 37 9 2" xfId="48731" xr:uid="{92F48C44-A5A2-47DC-A03A-F324B862D16B}"/>
    <cellStyle name="Warning Text 37 9 3" xfId="48730" xr:uid="{FB09000E-3849-4491-8CA1-AA3D79944768}"/>
    <cellStyle name="Warning Text 38" xfId="7407" xr:uid="{E6D961B7-4F0A-4E03-A9D6-64A51FD93078}"/>
    <cellStyle name="Warning Text 38 10" xfId="48733" xr:uid="{FAF6B0BA-F3ED-4C66-BF4C-814062DEBF4F}"/>
    <cellStyle name="Warning Text 38 11" xfId="48734" xr:uid="{45583AB5-3FBB-4778-BC3D-279624C57319}"/>
    <cellStyle name="Warning Text 38 12" xfId="48732" xr:uid="{9DE95496-ACC8-4BD8-85D6-5BC93CC96BAF}"/>
    <cellStyle name="Warning Text 38 2" xfId="14986" xr:uid="{E199A72A-9F1E-4E1E-A2CC-690453D742FF}"/>
    <cellStyle name="Warning Text 38 2 2" xfId="48736" xr:uid="{FA799927-9F82-4811-9346-47495FC82A16}"/>
    <cellStyle name="Warning Text 38 2 2 2" xfId="48737" xr:uid="{446E8660-2F6B-47C2-9FB8-2028C53CE726}"/>
    <cellStyle name="Warning Text 38 2 3" xfId="48738" xr:uid="{AC0493B7-9F00-46AD-A3DD-133C64AD8666}"/>
    <cellStyle name="Warning Text 38 2 3 2" xfId="48739" xr:uid="{07112358-15FD-40FD-A534-12EFC7FAED90}"/>
    <cellStyle name="Warning Text 38 2 4" xfId="48740" xr:uid="{F897AA6D-4F9A-4F07-AC11-FB8E3BEE18CB}"/>
    <cellStyle name="Warning Text 38 2 5" xfId="48741" xr:uid="{54979170-6B13-483F-AA20-CB8256ABF228}"/>
    <cellStyle name="Warning Text 38 2 6" xfId="48735" xr:uid="{F4843B43-013D-425E-A9EB-A12BBFAEB009}"/>
    <cellStyle name="Warning Text 38 3" xfId="14987" xr:uid="{E022873F-F93D-4F63-A7C2-AE4066C1269A}"/>
    <cellStyle name="Warning Text 38 3 2" xfId="48743" xr:uid="{1E2EC5B2-E142-4CA2-9482-2CE3E64CA273}"/>
    <cellStyle name="Warning Text 38 3 2 2" xfId="48744" xr:uid="{883025B3-B8AF-4AAD-A450-9F7E404578BA}"/>
    <cellStyle name="Warning Text 38 3 3" xfId="48745" xr:uid="{97DED607-D49D-481A-B79B-24E8BE9E0C8D}"/>
    <cellStyle name="Warning Text 38 3 3 2" xfId="48746" xr:uid="{CB2CF0D8-CDC8-4A11-9B93-A5166A303EC2}"/>
    <cellStyle name="Warning Text 38 3 4" xfId="48747" xr:uid="{E9F3175D-6EB9-4E96-AD87-F93E1B22C44D}"/>
    <cellStyle name="Warning Text 38 3 5" xfId="48742" xr:uid="{C19C4BDE-9FCE-4BC3-A9DD-4865F8723A90}"/>
    <cellStyle name="Warning Text 38 4" xfId="14988" xr:uid="{F81AFDF2-733C-4789-8781-EFB0C1130C49}"/>
    <cellStyle name="Warning Text 38 4 2" xfId="48749" xr:uid="{6B4896AC-0487-49D7-AD2C-A3D3F97073BD}"/>
    <cellStyle name="Warning Text 38 4 2 2" xfId="48750" xr:uid="{F3B4911A-9E59-4F03-88B3-25EC6042FBB9}"/>
    <cellStyle name="Warning Text 38 4 3" xfId="48751" xr:uid="{F10A3EA8-D54F-43EC-AE97-9242AC81367B}"/>
    <cellStyle name="Warning Text 38 4 3 2" xfId="48752" xr:uid="{B79493AD-254E-4E0C-A96E-65248D8E1588}"/>
    <cellStyle name="Warning Text 38 4 4" xfId="48753" xr:uid="{CC569A6F-2A88-45F7-8916-F0170FF377FB}"/>
    <cellStyle name="Warning Text 38 4 5" xfId="48748" xr:uid="{3ABE06B3-583D-4D5E-982C-F93F2A3BBA4F}"/>
    <cellStyle name="Warning Text 38 5" xfId="14989" xr:uid="{3694A9C5-9A26-4F7C-88CB-EFE34696F544}"/>
    <cellStyle name="Warning Text 38 5 2" xfId="48755" xr:uid="{71F8EDD0-6D9B-4FE7-BC50-4028BA574D43}"/>
    <cellStyle name="Warning Text 38 5 2 2" xfId="48756" xr:uid="{E228D11E-EA6C-4AD9-8A24-B0E82B095BEB}"/>
    <cellStyle name="Warning Text 38 5 3" xfId="48757" xr:uid="{F7545818-5092-4893-8FF7-1CAB1F2BCEAB}"/>
    <cellStyle name="Warning Text 38 5 3 2" xfId="48758" xr:uid="{7FC9AADE-E027-4C12-8DB4-7745825D6BF7}"/>
    <cellStyle name="Warning Text 38 5 4" xfId="48759" xr:uid="{A6A313AC-9E26-4629-BEAD-D64E89D55A56}"/>
    <cellStyle name="Warning Text 38 5 4 2" xfId="48760" xr:uid="{2AAA0146-74B6-4378-B5A3-1D89B70BF402}"/>
    <cellStyle name="Warning Text 38 5 5" xfId="48761" xr:uid="{4DA1CB08-06DB-4685-8D7D-8F727B7E9D7D}"/>
    <cellStyle name="Warning Text 38 5 6" xfId="48754" xr:uid="{9EABAC8E-F44C-4B6B-A7E9-C3F9DB4174B1}"/>
    <cellStyle name="Warning Text 38 6" xfId="14990" xr:uid="{446787BD-F7CD-4B01-911F-5BF1763210C9}"/>
    <cellStyle name="Warning Text 38 6 2" xfId="48763" xr:uid="{562820AA-0180-4AE0-BBCF-15B3448B133A}"/>
    <cellStyle name="Warning Text 38 6 2 2" xfId="48764" xr:uid="{C4B28DDF-8DAC-4627-A6C6-E9B46FA43537}"/>
    <cellStyle name="Warning Text 38 6 3" xfId="48765" xr:uid="{E5109699-2808-45B6-8A58-AEB8C21CC070}"/>
    <cellStyle name="Warning Text 38 6 3 2" xfId="48766" xr:uid="{D96B899C-0309-4C7D-A3CD-4E6CB9490405}"/>
    <cellStyle name="Warning Text 38 6 4" xfId="48767" xr:uid="{A701B4C7-62F9-4EE2-BB0A-8C664F942964}"/>
    <cellStyle name="Warning Text 38 6 5" xfId="48762" xr:uid="{8C8865C9-434C-4F70-BF41-B69C5DD7EF3E}"/>
    <cellStyle name="Warning Text 38 7" xfId="16347" xr:uid="{64DD5234-3B79-4C9A-A8CC-1B98A282D75A}"/>
    <cellStyle name="Warning Text 38 7 2" xfId="48769" xr:uid="{AA0B7A1F-198C-4C55-A89A-36923C5CB384}"/>
    <cellStyle name="Warning Text 38 7 3" xfId="48768" xr:uid="{A238EF31-9559-4B6D-B574-49443250EFC8}"/>
    <cellStyle name="Warning Text 38 8" xfId="19203" xr:uid="{D9FBEA48-C875-4D67-821D-1C212645BC25}"/>
    <cellStyle name="Warning Text 38 8 2" xfId="48771" xr:uid="{E65931A6-ACD8-489E-9ED1-ADADD3067DCE}"/>
    <cellStyle name="Warning Text 38 8 3" xfId="48770" xr:uid="{BDC20B0F-D782-4465-8C11-7C0D96ACDE6B}"/>
    <cellStyle name="Warning Text 38 9" xfId="12550" xr:uid="{FBBD0BF4-2129-4786-9DCB-95655A062E83}"/>
    <cellStyle name="Warning Text 38 9 2" xfId="48773" xr:uid="{B65F3525-B086-4FE4-8834-478AED55E708}"/>
    <cellStyle name="Warning Text 38 9 3" xfId="48772" xr:uid="{F91E9306-B02B-4D4A-B4D6-1776A0C60D76}"/>
    <cellStyle name="Warning Text 39" xfId="7408" xr:uid="{66712BF1-9CDE-4F35-8AB0-4BFDAEDEFA2A}"/>
    <cellStyle name="Warning Text 39 10" xfId="48775" xr:uid="{7CB3730E-D190-47F1-A730-FE208F5BCD44}"/>
    <cellStyle name="Warning Text 39 11" xfId="48776" xr:uid="{60DA195D-1DDA-4BD6-B1B5-832A4AE7F198}"/>
    <cellStyle name="Warning Text 39 12" xfId="48774" xr:uid="{92EEBCFC-6096-44BF-8163-6C3BAEEDB00B}"/>
    <cellStyle name="Warning Text 39 2" xfId="14991" xr:uid="{C7C5E13C-EA35-4422-9223-9CFE81F46E6D}"/>
    <cellStyle name="Warning Text 39 2 2" xfId="48778" xr:uid="{778437AA-E555-4D6E-9220-3EEE1EDAD941}"/>
    <cellStyle name="Warning Text 39 2 2 2" xfId="48779" xr:uid="{672A527C-08E8-410D-A35E-3AB83F8D0B79}"/>
    <cellStyle name="Warning Text 39 2 3" xfId="48780" xr:uid="{D7FE78C5-199C-4A9B-ADCC-0AFB2FA011CA}"/>
    <cellStyle name="Warning Text 39 2 3 2" xfId="48781" xr:uid="{5D86EAE8-E919-4EFD-AC8B-63F6588C9EB8}"/>
    <cellStyle name="Warning Text 39 2 4" xfId="48782" xr:uid="{7BA3C723-66D6-4FC7-BF85-02E97DA4BCF8}"/>
    <cellStyle name="Warning Text 39 2 5" xfId="48783" xr:uid="{3E99FD10-E7D8-4B1C-BE7B-589753CD1CCB}"/>
    <cellStyle name="Warning Text 39 2 6" xfId="48777" xr:uid="{EAEEF84C-2F59-4167-BF00-6AAAB04A0ADA}"/>
    <cellStyle name="Warning Text 39 3" xfId="14992" xr:uid="{3D4AC7D6-9803-492E-97EA-4FBEC55D5493}"/>
    <cellStyle name="Warning Text 39 3 2" xfId="48785" xr:uid="{B81E9A16-22E6-421D-9C47-3CF4DF7BC105}"/>
    <cellStyle name="Warning Text 39 3 2 2" xfId="48786" xr:uid="{78034C67-74E3-4BB5-91E5-E8B2463875D4}"/>
    <cellStyle name="Warning Text 39 3 3" xfId="48787" xr:uid="{DB18E94B-CB7E-4A41-9E7E-E917234F6C77}"/>
    <cellStyle name="Warning Text 39 3 3 2" xfId="48788" xr:uid="{AE792472-659B-4FE7-8BF7-1C4EBDEB4331}"/>
    <cellStyle name="Warning Text 39 3 4" xfId="48789" xr:uid="{F11F5F2B-1124-452F-815A-4082DEE08749}"/>
    <cellStyle name="Warning Text 39 3 5" xfId="48784" xr:uid="{FD26B1E7-9DB8-44B5-A2E8-07487D27D3B7}"/>
    <cellStyle name="Warning Text 39 4" xfId="14993" xr:uid="{00366DE3-0B8E-461F-ADF7-C30CF9B0D5D5}"/>
    <cellStyle name="Warning Text 39 4 2" xfId="48791" xr:uid="{BD67537E-F748-47E4-BB3A-73D5D1B0E689}"/>
    <cellStyle name="Warning Text 39 4 2 2" xfId="48792" xr:uid="{AB7479DB-469F-45EB-8885-B0527D4F0413}"/>
    <cellStyle name="Warning Text 39 4 3" xfId="48793" xr:uid="{9C41088D-BC41-410E-8E66-40BCA58222C2}"/>
    <cellStyle name="Warning Text 39 4 3 2" xfId="48794" xr:uid="{CA7CB317-9659-4C48-A8AE-DCE4FF63ECD8}"/>
    <cellStyle name="Warning Text 39 4 4" xfId="48795" xr:uid="{0BFDCD83-D2CC-46AA-8156-27F31CB763ED}"/>
    <cellStyle name="Warning Text 39 4 5" xfId="48790" xr:uid="{E25F4DB2-89E7-434A-A38A-9F6BF1BB7D45}"/>
    <cellStyle name="Warning Text 39 5" xfId="14994" xr:uid="{04B3A895-3C8E-48F3-A9AE-6282278477A8}"/>
    <cellStyle name="Warning Text 39 5 2" xfId="48797" xr:uid="{73E5F385-FF78-4F94-95C7-BA8B4E9DF1F1}"/>
    <cellStyle name="Warning Text 39 5 2 2" xfId="48798" xr:uid="{B5E02405-35FC-45D7-8436-9056DAE9BF6C}"/>
    <cellStyle name="Warning Text 39 5 3" xfId="48799" xr:uid="{6BC73A65-FEE0-491B-B7CB-75AA2C9B5777}"/>
    <cellStyle name="Warning Text 39 5 3 2" xfId="48800" xr:uid="{948CC0B6-5751-4FB3-8E59-577012D4F95C}"/>
    <cellStyle name="Warning Text 39 5 4" xfId="48801" xr:uid="{6E995116-01E2-4E5F-BA5F-12D4B125301B}"/>
    <cellStyle name="Warning Text 39 5 4 2" xfId="48802" xr:uid="{D7F8AC35-007F-4469-9B14-BAEFEC4C3D43}"/>
    <cellStyle name="Warning Text 39 5 5" xfId="48803" xr:uid="{98FAE0CF-EB9D-4AEC-8D55-F582EF7E6532}"/>
    <cellStyle name="Warning Text 39 5 6" xfId="48796" xr:uid="{DCD9A28A-1452-4B55-BDD5-A69A22A950BB}"/>
    <cellStyle name="Warning Text 39 6" xfId="14995" xr:uid="{B66660FC-9A34-455D-A71D-D9783A7E6C83}"/>
    <cellStyle name="Warning Text 39 6 2" xfId="48805" xr:uid="{A6ADECD7-13F5-41CB-B29D-BDA6AB8BF635}"/>
    <cellStyle name="Warning Text 39 6 2 2" xfId="48806" xr:uid="{195C961F-DC83-4055-8D91-D1F678D30ABE}"/>
    <cellStyle name="Warning Text 39 6 3" xfId="48807" xr:uid="{F7FF05C1-B88B-4B8A-A012-138421503534}"/>
    <cellStyle name="Warning Text 39 6 3 2" xfId="48808" xr:uid="{3405432E-C932-418D-B799-1376BB33A749}"/>
    <cellStyle name="Warning Text 39 6 4" xfId="48809" xr:uid="{CC5EFEB9-46C7-490F-98AF-3FD9F2060736}"/>
    <cellStyle name="Warning Text 39 6 5" xfId="48804" xr:uid="{C30FEF0A-4692-49B7-BAC9-6E78A70F88A7}"/>
    <cellStyle name="Warning Text 39 7" xfId="16348" xr:uid="{48C7457F-5312-4A51-A520-B99842955E3A}"/>
    <cellStyle name="Warning Text 39 7 2" xfId="48811" xr:uid="{79BA4EB3-2536-40AF-BF9E-85CF9C71A8ED}"/>
    <cellStyle name="Warning Text 39 7 3" xfId="48810" xr:uid="{D7A53D8E-4077-47F7-806A-6784A8488C89}"/>
    <cellStyle name="Warning Text 39 8" xfId="19478" xr:uid="{BE942394-235B-405D-ABE8-C8ADE4CCA436}"/>
    <cellStyle name="Warning Text 39 8 2" xfId="48813" xr:uid="{E008928C-C32B-4C80-8444-3EB9CB107254}"/>
    <cellStyle name="Warning Text 39 8 3" xfId="48812" xr:uid="{9AE9C74D-3FBC-4154-ADE8-C9B2725C2A3A}"/>
    <cellStyle name="Warning Text 39 9" xfId="12551" xr:uid="{93BF6E64-4F3F-4B6A-93C6-A7C70D44E875}"/>
    <cellStyle name="Warning Text 39 9 2" xfId="48815" xr:uid="{7CFF5B9C-C3BD-4B3A-B2CD-920FA98047C9}"/>
    <cellStyle name="Warning Text 39 9 3" xfId="48814" xr:uid="{0871EEEC-EE57-4E8B-994E-F7DC78465BF5}"/>
    <cellStyle name="Warning Text 4" xfId="7409" xr:uid="{59658D7D-3F13-4334-B753-DBBAE4336DB6}"/>
    <cellStyle name="Warning Text 4 10" xfId="12552" xr:uid="{A5E65016-9CC8-4A3C-9E08-E7A500F4A21E}"/>
    <cellStyle name="Warning Text 4 10 2" xfId="48818" xr:uid="{91EB5212-21B9-46FF-9809-9474E3ABF4BE}"/>
    <cellStyle name="Warning Text 4 10 3" xfId="48817" xr:uid="{CAB3CFDA-2699-4825-8A77-E1875CF6173C}"/>
    <cellStyle name="Warning Text 4 11" xfId="48819" xr:uid="{C70657D9-D479-4F34-90CB-86C8316C6B46}"/>
    <cellStyle name="Warning Text 4 12" xfId="48820" xr:uid="{49CF279D-38E5-450D-9D75-90FBD116E272}"/>
    <cellStyle name="Warning Text 4 13" xfId="48816" xr:uid="{1993AD7B-E0D9-485A-882A-6CFD1749469E}"/>
    <cellStyle name="Warning Text 4 2" xfId="14996" xr:uid="{45703E8E-08D9-4845-B7F7-D0A78FA60B71}"/>
    <cellStyle name="Warning Text 4 2 10" xfId="48822" xr:uid="{F9363DB5-858E-46E5-AD48-3E6DDE3D2136}"/>
    <cellStyle name="Warning Text 4 2 11" xfId="48821" xr:uid="{640F5609-947E-4E33-89F3-6C4602710DD5}"/>
    <cellStyle name="Warning Text 4 2 2" xfId="14997" xr:uid="{2F544810-49E8-4B01-B20F-1D68E37415FA}"/>
    <cellStyle name="Warning Text 4 2 2 2" xfId="48824" xr:uid="{1CA4CB4C-F736-4BA3-9C6C-F0C6D0444888}"/>
    <cellStyle name="Warning Text 4 2 2 2 2" xfId="48825" xr:uid="{9694E1BA-718E-411F-89F8-BFB95D2ACCE7}"/>
    <cellStyle name="Warning Text 4 2 2 3" xfId="48826" xr:uid="{53AC560E-51DA-4228-89C4-B49830103313}"/>
    <cellStyle name="Warning Text 4 2 2 3 2" xfId="48827" xr:uid="{4B35F9FA-2407-41A1-87D5-3B7C12714528}"/>
    <cellStyle name="Warning Text 4 2 2 4" xfId="48828" xr:uid="{DEDAA8CE-7F6E-42C5-9140-D68125AF679A}"/>
    <cellStyle name="Warning Text 4 2 2 5" xfId="48823" xr:uid="{8EAA0C6E-5208-4ED1-9968-CFE9158C68CC}"/>
    <cellStyle name="Warning Text 4 2 3" xfId="14998" xr:uid="{323A6DF7-C4ED-4C8D-BEBA-FE5B1F2972FC}"/>
    <cellStyle name="Warning Text 4 2 3 2" xfId="48830" xr:uid="{10261F32-408F-462D-B9F9-1157B5CB6D61}"/>
    <cellStyle name="Warning Text 4 2 3 2 2" xfId="48831" xr:uid="{73B78724-31FC-4145-95C6-6D337408BC4F}"/>
    <cellStyle name="Warning Text 4 2 3 3" xfId="48832" xr:uid="{0DA723D7-9EE9-4246-9A20-8EA6ED3CCAFB}"/>
    <cellStyle name="Warning Text 4 2 3 3 2" xfId="48833" xr:uid="{A3CC48E8-A96F-4243-A83E-95415CDD0F5C}"/>
    <cellStyle name="Warning Text 4 2 3 4" xfId="48834" xr:uid="{C877D4C4-E26B-4EBE-8A32-DCEA64AF49BE}"/>
    <cellStyle name="Warning Text 4 2 3 5" xfId="48829" xr:uid="{A043812C-3ACE-437F-BE2D-8D9F130CFB42}"/>
    <cellStyle name="Warning Text 4 2 4" xfId="14999" xr:uid="{411F40B9-90E6-4EF7-9211-95EF5D9C3DEC}"/>
    <cellStyle name="Warning Text 4 2 4 2" xfId="48836" xr:uid="{23B9FDA0-6388-4F27-9A64-1871B3689E81}"/>
    <cellStyle name="Warning Text 4 2 4 2 2" xfId="48837" xr:uid="{4B05DC3D-9BE1-4C88-B6C3-D982503BFA61}"/>
    <cellStyle name="Warning Text 4 2 4 3" xfId="48838" xr:uid="{95AB90A9-1C9F-4460-A22E-6231C7F87BED}"/>
    <cellStyle name="Warning Text 4 2 4 3 2" xfId="48839" xr:uid="{AE7FFDD8-7109-4C53-832F-A46E4721F383}"/>
    <cellStyle name="Warning Text 4 2 4 4" xfId="48840" xr:uid="{B53B4E60-E21A-40F7-8916-049E72F6987C}"/>
    <cellStyle name="Warning Text 4 2 4 4 2" xfId="48841" xr:uid="{A72AFDD7-46AB-45E9-8E19-387D28F5BA79}"/>
    <cellStyle name="Warning Text 4 2 4 5" xfId="48842" xr:uid="{772A0A22-7860-41CB-BAA1-FEAE4D310476}"/>
    <cellStyle name="Warning Text 4 2 4 6" xfId="48835" xr:uid="{0412EAE3-1A6C-4BCD-9DF4-1B0DA941A122}"/>
    <cellStyle name="Warning Text 4 2 5" xfId="15000" xr:uid="{4239AE3B-DE46-4B7E-A969-53345E0A6156}"/>
    <cellStyle name="Warning Text 4 2 5 2" xfId="48844" xr:uid="{81E7BA13-BF79-4FB7-82CD-6BEE35B619AB}"/>
    <cellStyle name="Warning Text 4 2 5 2 2" xfId="48845" xr:uid="{F87F1CBE-FA0F-4B5D-AB29-7429E476020B}"/>
    <cellStyle name="Warning Text 4 2 5 3" xfId="48846" xr:uid="{88F2EB9E-CB9C-49AF-A1A4-4EEBB0F338D6}"/>
    <cellStyle name="Warning Text 4 2 5 3 2" xfId="48847" xr:uid="{E6768A6E-1262-4CDC-8DBB-EB972658B163}"/>
    <cellStyle name="Warning Text 4 2 5 4" xfId="48848" xr:uid="{B94275DA-1F74-449D-BB10-E784F801B9E6}"/>
    <cellStyle name="Warning Text 4 2 5 5" xfId="48843" xr:uid="{9B45F0A9-00B1-42B9-8CCF-0D7D36AD9FB9}"/>
    <cellStyle name="Warning Text 4 2 6" xfId="48849" xr:uid="{3B26CC49-F565-463F-AA95-110B07751D06}"/>
    <cellStyle name="Warning Text 4 2 6 2" xfId="48850" xr:uid="{24050948-BF8D-4708-8690-DD167FE14F70}"/>
    <cellStyle name="Warning Text 4 2 7" xfId="48851" xr:uid="{3F55B8A4-21AB-4D4D-9F47-BC7E7C38EB12}"/>
    <cellStyle name="Warning Text 4 2 7 2" xfId="48852" xr:uid="{EA215031-8C4E-4098-8369-49141E77B18F}"/>
    <cellStyle name="Warning Text 4 2 8" xfId="48853" xr:uid="{2AE46AF0-91CF-426F-8D6D-FCACAD7B95DB}"/>
    <cellStyle name="Warning Text 4 2 8 2" xfId="48854" xr:uid="{F63BEB1E-B505-47F9-8CFB-2404432D33F6}"/>
    <cellStyle name="Warning Text 4 2 9" xfId="48855" xr:uid="{5396182D-ECDE-49B7-959A-952D2ED4D658}"/>
    <cellStyle name="Warning Text 4 3" xfId="15001" xr:uid="{BB508B3A-CACE-4D06-BE24-9252EBACE2BD}"/>
    <cellStyle name="Warning Text 4 3 2" xfId="48857" xr:uid="{54FEF802-7B5E-4DF7-8987-53EC9E4C5B7E}"/>
    <cellStyle name="Warning Text 4 3 2 2" xfId="48858" xr:uid="{A358EC9B-E9FA-4F9E-84C5-89982A04AE1D}"/>
    <cellStyle name="Warning Text 4 3 3" xfId="48859" xr:uid="{950BCB46-4987-4D88-8E1F-9FAB899F1352}"/>
    <cellStyle name="Warning Text 4 3 3 2" xfId="48860" xr:uid="{F692E20E-44C9-43A0-93EC-17F7C6F7B848}"/>
    <cellStyle name="Warning Text 4 3 4" xfId="48861" xr:uid="{2F18A5B9-6B1C-4ED3-AE55-A8FCBEF017A4}"/>
    <cellStyle name="Warning Text 4 3 5" xfId="48862" xr:uid="{F3BF0A8C-2CB3-4950-8710-DBFD1BCB4CC8}"/>
    <cellStyle name="Warning Text 4 3 6" xfId="48856" xr:uid="{A6E5DBBB-7BB4-477F-9AED-4F73706DD400}"/>
    <cellStyle name="Warning Text 4 4" xfId="15002" xr:uid="{6F6C056B-86E0-486D-9FAE-462975E2E036}"/>
    <cellStyle name="Warning Text 4 4 2" xfId="48864" xr:uid="{4C944D9C-9BD3-4189-A037-71C16A740A99}"/>
    <cellStyle name="Warning Text 4 4 2 2" xfId="48865" xr:uid="{DC6B5AE3-9099-44C8-9627-AEBE245B1587}"/>
    <cellStyle name="Warning Text 4 4 3" xfId="48866" xr:uid="{345BE2D9-399F-4C02-A6BF-D76ABAE784E9}"/>
    <cellStyle name="Warning Text 4 4 3 2" xfId="48867" xr:uid="{02A1F41C-45E6-4500-ADB1-F2F580F3FFF7}"/>
    <cellStyle name="Warning Text 4 4 4" xfId="48868" xr:uid="{4E4DE31D-B644-483C-A018-3395B9653FE3}"/>
    <cellStyle name="Warning Text 4 4 5" xfId="48863" xr:uid="{DC72CC90-AB38-4D4B-9F1A-4E0B6DA748EC}"/>
    <cellStyle name="Warning Text 4 5" xfId="15003" xr:uid="{B633E865-8D9E-4335-AD92-346B892797BC}"/>
    <cellStyle name="Warning Text 4 5 2" xfId="48870" xr:uid="{F9E44FAE-FB83-4C2E-91E6-3308C680D94A}"/>
    <cellStyle name="Warning Text 4 5 2 2" xfId="48871" xr:uid="{69843B79-7AB0-489E-A4B4-F1A96D712481}"/>
    <cellStyle name="Warning Text 4 5 3" xfId="48872" xr:uid="{B46EE34A-43DC-4DE3-8E80-5C721E083BBA}"/>
    <cellStyle name="Warning Text 4 5 3 2" xfId="48873" xr:uid="{2328BECD-8CF9-4C41-A02A-4EB6BCD00BD8}"/>
    <cellStyle name="Warning Text 4 5 4" xfId="48874" xr:uid="{3D5B4EC3-6697-44D7-BAD8-27642A11F57F}"/>
    <cellStyle name="Warning Text 4 5 5" xfId="48869" xr:uid="{098FDE17-501C-42D9-8A86-769975985D3B}"/>
    <cellStyle name="Warning Text 4 6" xfId="15004" xr:uid="{996E0BD0-1535-407F-B252-41AA5D654B0A}"/>
    <cellStyle name="Warning Text 4 6 2" xfId="48876" xr:uid="{ECB43009-FDA9-4DDA-9ED8-03F74B982048}"/>
    <cellStyle name="Warning Text 4 6 2 2" xfId="48877" xr:uid="{2A2FAD24-C814-489E-BE3D-0CC69FF977E0}"/>
    <cellStyle name="Warning Text 4 6 3" xfId="48878" xr:uid="{CE8C3693-527C-4A84-9F7C-74CC4A5D6459}"/>
    <cellStyle name="Warning Text 4 6 3 2" xfId="48879" xr:uid="{B288D4AC-9EB7-482E-BB8A-F1D1E2242460}"/>
    <cellStyle name="Warning Text 4 6 4" xfId="48880" xr:uid="{40BA19F6-1150-4BA5-9EB2-ED36CE00FF04}"/>
    <cellStyle name="Warning Text 4 6 4 2" xfId="48881" xr:uid="{A4BA1CB8-81DA-4CD3-A2D5-E78EAA3101FC}"/>
    <cellStyle name="Warning Text 4 6 5" xfId="48882" xr:uid="{B0E33E82-E19B-45BE-AFF9-B6DBE0CD5F74}"/>
    <cellStyle name="Warning Text 4 6 6" xfId="48875" xr:uid="{56C5B4F4-6333-4D51-A1C3-666D3B7032B6}"/>
    <cellStyle name="Warning Text 4 7" xfId="15005" xr:uid="{86F0D7B3-D4B2-4FDA-AE24-F5B63081C874}"/>
    <cellStyle name="Warning Text 4 7 2" xfId="48884" xr:uid="{E7954B45-FA3A-493D-8FC8-B156980C9538}"/>
    <cellStyle name="Warning Text 4 7 2 2" xfId="48885" xr:uid="{07D98A6C-EB23-4CF7-ACE5-0B7307DE4382}"/>
    <cellStyle name="Warning Text 4 7 3" xfId="48886" xr:uid="{24217D1C-138E-420F-B619-AC2DA1B3AC37}"/>
    <cellStyle name="Warning Text 4 7 3 2" xfId="48887" xr:uid="{B53533FB-8936-4FB7-8269-CB09B4E1266A}"/>
    <cellStyle name="Warning Text 4 7 4" xfId="48888" xr:uid="{FED6C03C-2BA6-42C6-885F-C0F56CF833BD}"/>
    <cellStyle name="Warning Text 4 7 5" xfId="48883" xr:uid="{8FFA0E61-203B-4D9B-BF10-142761A5CA28}"/>
    <cellStyle name="Warning Text 4 8" xfId="16349" xr:uid="{B5485A6B-D838-4AE2-AC21-13DF1A59A0D4}"/>
    <cellStyle name="Warning Text 4 8 2" xfId="48890" xr:uid="{3C07C99D-082C-4CF8-903F-028F4DE5FAE1}"/>
    <cellStyle name="Warning Text 4 8 3" xfId="48889" xr:uid="{4103A9ED-07F3-4BED-9C44-646FE09637AA}"/>
    <cellStyle name="Warning Text 4 9" xfId="15468" xr:uid="{77047CED-9B4C-437C-A281-8BB6A68DD65A}"/>
    <cellStyle name="Warning Text 4 9 2" xfId="48892" xr:uid="{34C745FB-741A-46FB-8DF8-2519EC446349}"/>
    <cellStyle name="Warning Text 4 9 3" xfId="48891" xr:uid="{31055E5B-FCB6-40E8-87E9-0F4A808C566D}"/>
    <cellStyle name="Warning Text 40" xfId="7410" xr:uid="{82FF8EC4-6096-4019-9159-0E01CE8F1D61}"/>
    <cellStyle name="Warning Text 40 10" xfId="48894" xr:uid="{B5CDEBAF-91F8-4873-BDA8-9936AC1C0276}"/>
    <cellStyle name="Warning Text 40 11" xfId="48895" xr:uid="{4ABE8468-36BB-43E7-A62B-10B229A0F2BB}"/>
    <cellStyle name="Warning Text 40 12" xfId="48893" xr:uid="{C61CEC9A-9176-42C9-A19B-828C8B8773FA}"/>
    <cellStyle name="Warning Text 40 2" xfId="15006" xr:uid="{05466BE0-91EA-4295-BC76-C91F8BBC1186}"/>
    <cellStyle name="Warning Text 40 2 2" xfId="48897" xr:uid="{47C62417-E84A-4AB9-A46E-C440C21CDCD2}"/>
    <cellStyle name="Warning Text 40 2 2 2" xfId="48898" xr:uid="{47E7319A-6DFF-49EA-A6CF-847D75A07A8A}"/>
    <cellStyle name="Warning Text 40 2 3" xfId="48899" xr:uid="{AFABD23F-C365-4B6B-8574-BB6191510B20}"/>
    <cellStyle name="Warning Text 40 2 3 2" xfId="48900" xr:uid="{77418788-E403-45BF-99D2-0FB5FA7A5E92}"/>
    <cellStyle name="Warning Text 40 2 4" xfId="48901" xr:uid="{10938AD8-423A-47D7-A0B2-1C681DEB3723}"/>
    <cellStyle name="Warning Text 40 2 5" xfId="48902" xr:uid="{FE755C12-31FC-4BF0-A595-420B918B4369}"/>
    <cellStyle name="Warning Text 40 2 6" xfId="48896" xr:uid="{7C8BF786-6169-4E02-8607-54127B49A537}"/>
    <cellStyle name="Warning Text 40 3" xfId="15007" xr:uid="{D6EA37C5-DD67-4868-A320-EC2469739787}"/>
    <cellStyle name="Warning Text 40 3 2" xfId="48904" xr:uid="{D7D2F5B6-8AF5-4670-A50E-0D4555AD0610}"/>
    <cellStyle name="Warning Text 40 3 2 2" xfId="48905" xr:uid="{3FAF5D73-9345-4D66-B83D-B0816F9563B3}"/>
    <cellStyle name="Warning Text 40 3 3" xfId="48906" xr:uid="{52AE4650-66CD-41A1-A511-6A4A1D5C3F4A}"/>
    <cellStyle name="Warning Text 40 3 3 2" xfId="48907" xr:uid="{AA02B5B8-3B53-4503-9D5A-1520527DB1B8}"/>
    <cellStyle name="Warning Text 40 3 4" xfId="48908" xr:uid="{F3EDF6D2-121C-4A49-9FE3-26B9720F58FC}"/>
    <cellStyle name="Warning Text 40 3 5" xfId="48903" xr:uid="{6169FE17-26F6-42CB-A4D5-A418B2391EEF}"/>
    <cellStyle name="Warning Text 40 4" xfId="15008" xr:uid="{03C856A4-828F-4FA0-9920-650824D3462D}"/>
    <cellStyle name="Warning Text 40 4 2" xfId="48910" xr:uid="{8ABD5996-8D10-41BA-AB3A-2E9DFB9F10BE}"/>
    <cellStyle name="Warning Text 40 4 2 2" xfId="48911" xr:uid="{03D87B0E-1D44-43FA-8889-81D70DE6E5E3}"/>
    <cellStyle name="Warning Text 40 4 3" xfId="48912" xr:uid="{B28D8551-048E-432B-938E-9EB204140BF7}"/>
    <cellStyle name="Warning Text 40 4 3 2" xfId="48913" xr:uid="{F20AD209-51CA-4CDE-92B2-41DB90164328}"/>
    <cellStyle name="Warning Text 40 4 4" xfId="48914" xr:uid="{11068807-DD07-42C8-AE59-6E614550FC71}"/>
    <cellStyle name="Warning Text 40 4 5" xfId="48909" xr:uid="{B9354E87-5C52-4E96-8E71-6C0F8F66395A}"/>
    <cellStyle name="Warning Text 40 5" xfId="15009" xr:uid="{DF74B7E9-14CC-4C28-AFE0-BD4117422BE2}"/>
    <cellStyle name="Warning Text 40 5 2" xfId="48916" xr:uid="{B569685A-04BE-4730-9465-BF167279B371}"/>
    <cellStyle name="Warning Text 40 5 2 2" xfId="48917" xr:uid="{EC1BF631-50CB-4CB0-A791-A0DD9048C6D8}"/>
    <cellStyle name="Warning Text 40 5 3" xfId="48918" xr:uid="{E189479D-A2E9-4377-9448-073B82AECA06}"/>
    <cellStyle name="Warning Text 40 5 3 2" xfId="48919" xr:uid="{D0C31426-192B-4E5D-99B5-267DE9B4954B}"/>
    <cellStyle name="Warning Text 40 5 4" xfId="48920" xr:uid="{22D3BBCD-9779-4089-9130-855D35AE973E}"/>
    <cellStyle name="Warning Text 40 5 4 2" xfId="48921" xr:uid="{01752A25-640E-4DFB-9D66-B9B9AD8F31C7}"/>
    <cellStyle name="Warning Text 40 5 5" xfId="48922" xr:uid="{4D9BB11F-69EA-4CC6-9735-BC2BF0C288A8}"/>
    <cellStyle name="Warning Text 40 5 6" xfId="48915" xr:uid="{F0D5EFEA-ADFA-4AC9-AE81-BB4C91B976CC}"/>
    <cellStyle name="Warning Text 40 6" xfId="15010" xr:uid="{1F496155-EA33-48DA-8C0F-5E762128073F}"/>
    <cellStyle name="Warning Text 40 6 2" xfId="48924" xr:uid="{31F492D2-F687-41DE-97E2-6B6D34B13B71}"/>
    <cellStyle name="Warning Text 40 6 2 2" xfId="48925" xr:uid="{6F280283-7A55-4FE0-948D-9DD74CEC2EC7}"/>
    <cellStyle name="Warning Text 40 6 3" xfId="48926" xr:uid="{FFBA97CC-8363-4673-BEDB-706144504875}"/>
    <cellStyle name="Warning Text 40 6 3 2" xfId="48927" xr:uid="{58F43CF2-6C7B-4E9F-B404-8AEB880B7BCE}"/>
    <cellStyle name="Warning Text 40 6 4" xfId="48928" xr:uid="{9BB2EEB4-2D3F-4B31-9BD2-76E658BD22E5}"/>
    <cellStyle name="Warning Text 40 6 5" xfId="48923" xr:uid="{ED45B4F8-106A-4AFD-85C4-D27D0EBDE4F2}"/>
    <cellStyle name="Warning Text 40 7" xfId="16350" xr:uid="{547947B5-4A91-4802-9A04-3AAD0E2C413B}"/>
    <cellStyle name="Warning Text 40 7 2" xfId="48930" xr:uid="{7062CA07-C0E7-4F06-92E9-C2C1DE3C2B89}"/>
    <cellStyle name="Warning Text 40 7 3" xfId="48929" xr:uid="{276C52DC-6F40-4EFF-9160-9C9AC773D1DE}"/>
    <cellStyle name="Warning Text 40 8" xfId="19276" xr:uid="{4882D1FC-B877-454D-B2E8-3FC5870786D7}"/>
    <cellStyle name="Warning Text 40 8 2" xfId="48932" xr:uid="{50968D0F-08CB-4956-8E24-D950C5201839}"/>
    <cellStyle name="Warning Text 40 8 3" xfId="48931" xr:uid="{C39A9A87-074A-4BD1-BDC9-61404FB4C21A}"/>
    <cellStyle name="Warning Text 40 9" xfId="12553" xr:uid="{C928ED84-B777-4430-A462-FDBC6F4BDBD1}"/>
    <cellStyle name="Warning Text 40 9 2" xfId="48934" xr:uid="{D774BA4A-82C5-4E7B-A49D-444A8A1A0111}"/>
    <cellStyle name="Warning Text 40 9 3" xfId="48933" xr:uid="{83FA39B7-218C-4916-A627-6E7285CBA135}"/>
    <cellStyle name="Warning Text 41" xfId="7411" xr:uid="{0811522E-25B5-43A5-ADEA-CD494A5651BC}"/>
    <cellStyle name="Warning Text 41 10" xfId="48936" xr:uid="{210B7B52-E43B-415B-B812-D8929661892F}"/>
    <cellStyle name="Warning Text 41 11" xfId="48937" xr:uid="{F20E733D-D2FE-4B36-BEFE-297B7FCE41E7}"/>
    <cellStyle name="Warning Text 41 12" xfId="48935" xr:uid="{0899E719-BFD4-4BA0-A9BA-6B8AC6E7772B}"/>
    <cellStyle name="Warning Text 41 2" xfId="15011" xr:uid="{B1564441-E790-4CB5-A640-1CA484AA5E6C}"/>
    <cellStyle name="Warning Text 41 2 2" xfId="48939" xr:uid="{3AFD874D-B374-4FDA-AB45-5FF1C1D1B5F1}"/>
    <cellStyle name="Warning Text 41 2 2 2" xfId="48940" xr:uid="{7D5A664B-678D-40BD-B565-B45A2EC1069E}"/>
    <cellStyle name="Warning Text 41 2 3" xfId="48941" xr:uid="{ACB6CD46-D5A7-43CC-95D6-B2C873154FB9}"/>
    <cellStyle name="Warning Text 41 2 3 2" xfId="48942" xr:uid="{4CFCE732-5D24-4D73-81D1-2A5FA0B450E7}"/>
    <cellStyle name="Warning Text 41 2 4" xfId="48943" xr:uid="{1D2F0862-D9D9-4321-B2A2-D4F36672B07A}"/>
    <cellStyle name="Warning Text 41 2 5" xfId="48944" xr:uid="{26409129-73E5-4760-A55B-10D887F9D1D7}"/>
    <cellStyle name="Warning Text 41 2 6" xfId="48938" xr:uid="{E50D2600-842E-49F6-9BD5-7ED18E3F862D}"/>
    <cellStyle name="Warning Text 41 3" xfId="15012" xr:uid="{7A3806EE-FCC2-4CEF-9995-1CD91D7D83F1}"/>
    <cellStyle name="Warning Text 41 3 2" xfId="48946" xr:uid="{B662795D-D0CD-4801-AF75-D1864DB2976A}"/>
    <cellStyle name="Warning Text 41 3 2 2" xfId="48947" xr:uid="{A6E62F30-F8AD-4AC2-8F31-E2B7485C2E12}"/>
    <cellStyle name="Warning Text 41 3 3" xfId="48948" xr:uid="{78F29D00-57D4-42C5-AE1A-539B98F1DEE9}"/>
    <cellStyle name="Warning Text 41 3 3 2" xfId="48949" xr:uid="{377A5AAC-3694-4A0E-A654-8E0D728DF9C8}"/>
    <cellStyle name="Warning Text 41 3 4" xfId="48950" xr:uid="{5DCEB0B6-1AA9-4E61-B2D0-9BA8AE7C7644}"/>
    <cellStyle name="Warning Text 41 3 5" xfId="48945" xr:uid="{557B23FF-4535-4542-9F0A-E7ECEB9F5AF3}"/>
    <cellStyle name="Warning Text 41 4" xfId="15013" xr:uid="{DC3FFA4C-3572-4E1D-94C7-8291C610A72C}"/>
    <cellStyle name="Warning Text 41 4 2" xfId="48952" xr:uid="{05A6CA56-E013-4FDC-98C2-CFBB2AF84D5C}"/>
    <cellStyle name="Warning Text 41 4 2 2" xfId="48953" xr:uid="{A1AEE675-C574-41AE-8A41-AD83246DEEDA}"/>
    <cellStyle name="Warning Text 41 4 3" xfId="48954" xr:uid="{A031F2B6-ABA4-4AFB-B3E5-294AF9DA6CB6}"/>
    <cellStyle name="Warning Text 41 4 3 2" xfId="48955" xr:uid="{85845DE1-145A-4993-A5EC-7A2428D207B7}"/>
    <cellStyle name="Warning Text 41 4 4" xfId="48956" xr:uid="{04A379F2-55BF-47EF-8D5B-EE864338D9AA}"/>
    <cellStyle name="Warning Text 41 4 5" xfId="48951" xr:uid="{9DEE927C-17BE-4000-80E4-1026E98F86C4}"/>
    <cellStyle name="Warning Text 41 5" xfId="15014" xr:uid="{4A8C51DB-9E10-416A-9E0A-4DE4E47CB755}"/>
    <cellStyle name="Warning Text 41 5 2" xfId="48958" xr:uid="{59E9C215-4CCF-42BA-AFA1-268BFF946EA9}"/>
    <cellStyle name="Warning Text 41 5 2 2" xfId="48959" xr:uid="{12204797-ADA7-4E25-965B-304166BB3AA6}"/>
    <cellStyle name="Warning Text 41 5 3" xfId="48960" xr:uid="{DFE2E4DE-CDB9-4E22-AA85-F38316F98F8C}"/>
    <cellStyle name="Warning Text 41 5 3 2" xfId="48961" xr:uid="{9F144E29-D816-43B3-88A0-AE5A61DAAC28}"/>
    <cellStyle name="Warning Text 41 5 4" xfId="48962" xr:uid="{27AD0DB9-947F-4AC2-973F-3BEC399716CE}"/>
    <cellStyle name="Warning Text 41 5 4 2" xfId="48963" xr:uid="{8C34BA75-CBBC-4CA7-A956-18634B633613}"/>
    <cellStyle name="Warning Text 41 5 5" xfId="48964" xr:uid="{BE10E88F-0862-4658-AACB-4FAF924193D5}"/>
    <cellStyle name="Warning Text 41 5 6" xfId="48957" xr:uid="{A8458A3D-0F7E-476D-B11B-AB566558EDF1}"/>
    <cellStyle name="Warning Text 41 6" xfId="15015" xr:uid="{7E837C00-C2FC-43FC-A784-B285E5EC82B7}"/>
    <cellStyle name="Warning Text 41 6 2" xfId="48966" xr:uid="{5D41A918-AEE4-4AF6-B943-065B738A015D}"/>
    <cellStyle name="Warning Text 41 6 2 2" xfId="48967" xr:uid="{930BD662-99F9-476A-9389-A33D2984B66C}"/>
    <cellStyle name="Warning Text 41 6 3" xfId="48968" xr:uid="{8A1EF48C-9572-45B1-ACCC-E44C00F79C69}"/>
    <cellStyle name="Warning Text 41 6 3 2" xfId="48969" xr:uid="{17A236DD-C553-47D5-B880-3D7996E9F035}"/>
    <cellStyle name="Warning Text 41 6 4" xfId="48970" xr:uid="{3D71DAA2-83FA-472A-BFBD-774FD3D1D6FE}"/>
    <cellStyle name="Warning Text 41 6 5" xfId="48965" xr:uid="{56C73E67-E03D-4DB5-B222-D238D7EF74A1}"/>
    <cellStyle name="Warning Text 41 7" xfId="16351" xr:uid="{47EF86C2-F47C-47DD-98E3-9E24D84ECC10}"/>
    <cellStyle name="Warning Text 41 7 2" xfId="48972" xr:uid="{20BA16F3-93D7-426B-99CA-28605165F56E}"/>
    <cellStyle name="Warning Text 41 7 3" xfId="48971" xr:uid="{BA78F756-ED85-441E-BA69-94A33BEDE47C}"/>
    <cellStyle name="Warning Text 41 8" xfId="16691" xr:uid="{5AAAB5D0-9A54-4312-9BDE-FBCC623DF043}"/>
    <cellStyle name="Warning Text 41 8 2" xfId="48974" xr:uid="{8353A8EC-2226-4C3A-B8BC-BFD93BB6DCDE}"/>
    <cellStyle name="Warning Text 41 8 3" xfId="48973" xr:uid="{A2397626-9F37-4F70-9B37-990347A2916B}"/>
    <cellStyle name="Warning Text 41 9" xfId="12554" xr:uid="{AF4B202A-EA59-4FB8-9EED-3DDBD6C90C06}"/>
    <cellStyle name="Warning Text 41 9 2" xfId="48976" xr:uid="{D0F5FB5B-0422-4DB8-BFEB-11C721234658}"/>
    <cellStyle name="Warning Text 41 9 3" xfId="48975" xr:uid="{129E94A9-A103-4C1A-B9D9-10E886B06CE8}"/>
    <cellStyle name="Warning Text 5" xfId="7412" xr:uid="{DF2DFADD-E7FE-4138-992D-4F86455E800B}"/>
    <cellStyle name="Warning Text 5 10" xfId="12555" xr:uid="{F1E4BA8E-FFD9-445C-931E-6930131B7808}"/>
    <cellStyle name="Warning Text 5 10 2" xfId="48979" xr:uid="{324F4181-0AD9-4302-BD5C-F4FEB4753C88}"/>
    <cellStyle name="Warning Text 5 10 3" xfId="48978" xr:uid="{DFC3588C-9838-4A50-B8A2-D46D32EAADE5}"/>
    <cellStyle name="Warning Text 5 11" xfId="48980" xr:uid="{77A27AF2-E495-4C4C-99D9-8DD361FD6A64}"/>
    <cellStyle name="Warning Text 5 12" xfId="48981" xr:uid="{6813519C-3D86-4E37-B08C-65B72D8DC55A}"/>
    <cellStyle name="Warning Text 5 13" xfId="48977" xr:uid="{A3FD312F-8B17-436E-898F-2C70052FC105}"/>
    <cellStyle name="Warning Text 5 2" xfId="15016" xr:uid="{5B51DD47-7701-4517-B23B-6948BF72D91C}"/>
    <cellStyle name="Warning Text 5 2 10" xfId="48983" xr:uid="{5BDE617A-46EA-40B3-9644-C80971741EDC}"/>
    <cellStyle name="Warning Text 5 2 11" xfId="48982" xr:uid="{3A9ED881-FF3F-465E-BC62-BC9D2BB97FB8}"/>
    <cellStyle name="Warning Text 5 2 2" xfId="15017" xr:uid="{048E23D4-A1CA-4AA8-BC4C-9CD9955A9FCD}"/>
    <cellStyle name="Warning Text 5 2 2 2" xfId="48985" xr:uid="{50A376A4-9809-45AC-AD8A-3930C0AC678C}"/>
    <cellStyle name="Warning Text 5 2 2 2 2" xfId="48986" xr:uid="{6D6407D3-E3A8-482B-92D7-72509C4E8F40}"/>
    <cellStyle name="Warning Text 5 2 2 3" xfId="48987" xr:uid="{5229A866-64DB-4627-963F-20D327CDFC8E}"/>
    <cellStyle name="Warning Text 5 2 2 3 2" xfId="48988" xr:uid="{D37452DD-D54D-4763-A716-29AF6D14B052}"/>
    <cellStyle name="Warning Text 5 2 2 4" xfId="48989" xr:uid="{30551646-04C4-4421-A2CC-2F16659F528C}"/>
    <cellStyle name="Warning Text 5 2 2 5" xfId="48984" xr:uid="{C35C6B86-1A27-4607-959B-C33871CC5CAC}"/>
    <cellStyle name="Warning Text 5 2 3" xfId="15018" xr:uid="{A6F8B7E8-C131-4A66-B309-932B82E077E2}"/>
    <cellStyle name="Warning Text 5 2 3 2" xfId="48991" xr:uid="{D2DA4FBB-4D3E-4C67-BCA8-FCD955B64846}"/>
    <cellStyle name="Warning Text 5 2 3 2 2" xfId="48992" xr:uid="{A31E2720-A0A4-41A6-AFDF-FC87887D3D0C}"/>
    <cellStyle name="Warning Text 5 2 3 3" xfId="48993" xr:uid="{49623A52-A47C-456D-A384-20ED6F943AC6}"/>
    <cellStyle name="Warning Text 5 2 3 3 2" xfId="48994" xr:uid="{5D0B6AB8-A4A7-41F0-BBA9-339A72B1F975}"/>
    <cellStyle name="Warning Text 5 2 3 4" xfId="48995" xr:uid="{9F3E21D4-194E-49DC-8307-BE2F2544A5C6}"/>
    <cellStyle name="Warning Text 5 2 3 5" xfId="48990" xr:uid="{E9E95381-4CAC-43D6-AB4B-F37EAA3A6668}"/>
    <cellStyle name="Warning Text 5 2 4" xfId="15019" xr:uid="{676CFAB7-FE45-4343-91C3-5DEF859F8EE9}"/>
    <cellStyle name="Warning Text 5 2 4 2" xfId="48997" xr:uid="{9246B599-F9AA-4C13-8662-DB25402E685C}"/>
    <cellStyle name="Warning Text 5 2 4 2 2" xfId="48998" xr:uid="{167E51F7-C892-400E-9FEA-A21D443349DF}"/>
    <cellStyle name="Warning Text 5 2 4 3" xfId="48999" xr:uid="{E23DC316-B81B-4FDC-BB41-B8DE830F5A1D}"/>
    <cellStyle name="Warning Text 5 2 4 3 2" xfId="49000" xr:uid="{BAEB6EAB-CC62-4720-A0EA-DD440A557057}"/>
    <cellStyle name="Warning Text 5 2 4 4" xfId="49001" xr:uid="{C9FC8F14-43C7-4BC3-97C2-BBAA46F898E0}"/>
    <cellStyle name="Warning Text 5 2 4 4 2" xfId="49002" xr:uid="{7447403C-D296-409F-8B57-11D18411F74B}"/>
    <cellStyle name="Warning Text 5 2 4 5" xfId="49003" xr:uid="{C175B8DF-1B38-42D8-810B-A06B961E8939}"/>
    <cellStyle name="Warning Text 5 2 4 6" xfId="48996" xr:uid="{83D380FC-84A3-476B-969A-A2A1BBE2ECA6}"/>
    <cellStyle name="Warning Text 5 2 5" xfId="15020" xr:uid="{FA15725F-525B-4911-A33D-5EABF81DFE6A}"/>
    <cellStyle name="Warning Text 5 2 5 2" xfId="49005" xr:uid="{2094C20C-4386-4A2A-A63A-AAE86F192E00}"/>
    <cellStyle name="Warning Text 5 2 5 2 2" xfId="49006" xr:uid="{7C8C43F9-B128-47E5-8035-F65AEC398A53}"/>
    <cellStyle name="Warning Text 5 2 5 3" xfId="49007" xr:uid="{9FCF5650-0F8B-464E-8884-9744A00126B1}"/>
    <cellStyle name="Warning Text 5 2 5 3 2" xfId="49008" xr:uid="{755AF412-E79E-45CC-96FC-C6220F1C7B97}"/>
    <cellStyle name="Warning Text 5 2 5 4" xfId="49009" xr:uid="{C2AD3A03-7AE5-442A-AD3E-ABD159FB5093}"/>
    <cellStyle name="Warning Text 5 2 5 5" xfId="49004" xr:uid="{3C3B9828-E6D3-48EB-BC8B-20E690E352CE}"/>
    <cellStyle name="Warning Text 5 2 6" xfId="49010" xr:uid="{55E2F3D3-535A-4958-8F92-F757AD5157E9}"/>
    <cellStyle name="Warning Text 5 2 6 2" xfId="49011" xr:uid="{B8A48719-6E7C-49CC-848E-1F2F53555669}"/>
    <cellStyle name="Warning Text 5 2 7" xfId="49012" xr:uid="{50BE8524-8A08-4FF2-9F88-7848FEB625A5}"/>
    <cellStyle name="Warning Text 5 2 7 2" xfId="49013" xr:uid="{89D2DE38-783B-48B7-BB4A-A3F34EC4DEBE}"/>
    <cellStyle name="Warning Text 5 2 8" xfId="49014" xr:uid="{7E01B7D2-25B4-4BD7-BB9F-86C1D8EFCDB6}"/>
    <cellStyle name="Warning Text 5 2 8 2" xfId="49015" xr:uid="{CD387167-CBDF-4668-9539-B4C65EF4E60A}"/>
    <cellStyle name="Warning Text 5 2 9" xfId="49016" xr:uid="{CBECFD1E-5925-4151-8E81-6C188C803D6D}"/>
    <cellStyle name="Warning Text 5 3" xfId="15021" xr:uid="{75A62F65-1B2F-4670-9A23-CDCBC11B7603}"/>
    <cellStyle name="Warning Text 5 3 2" xfId="49018" xr:uid="{F96EDB18-9C11-47FF-A412-D3867AAADDFE}"/>
    <cellStyle name="Warning Text 5 3 2 2" xfId="49019" xr:uid="{D20D6F44-44A9-4AB1-9A13-FECF9EB29DFD}"/>
    <cellStyle name="Warning Text 5 3 3" xfId="49020" xr:uid="{E29B254D-54D7-4C6C-9B3D-1135CB60018E}"/>
    <cellStyle name="Warning Text 5 3 3 2" xfId="49021" xr:uid="{34324BDA-84A1-4209-BB98-47471DDDF8FE}"/>
    <cellStyle name="Warning Text 5 3 4" xfId="49022" xr:uid="{F2988C04-1A7C-49D4-89DE-68970DAA256F}"/>
    <cellStyle name="Warning Text 5 3 5" xfId="49023" xr:uid="{3AB9625F-504B-4F64-A6BB-6F0981CDCB50}"/>
    <cellStyle name="Warning Text 5 3 6" xfId="49017" xr:uid="{33FC9B13-4B65-4369-BDD9-8D17A2E4D1D9}"/>
    <cellStyle name="Warning Text 5 4" xfId="15022" xr:uid="{B7C15B97-B535-455C-802B-0EA67F24EAAE}"/>
    <cellStyle name="Warning Text 5 4 2" xfId="49025" xr:uid="{4E5BC369-EBA2-46B2-9631-1461E2CA18CC}"/>
    <cellStyle name="Warning Text 5 4 2 2" xfId="49026" xr:uid="{3E0CE689-17A8-4285-8CA6-778999292639}"/>
    <cellStyle name="Warning Text 5 4 3" xfId="49027" xr:uid="{6F90072C-5F97-4F6B-A307-9CBAF2A84B72}"/>
    <cellStyle name="Warning Text 5 4 3 2" xfId="49028" xr:uid="{F77E6195-D2CA-4F30-A5DB-BAA933BF72D8}"/>
    <cellStyle name="Warning Text 5 4 4" xfId="49029" xr:uid="{B25F60A0-D85C-4DEA-AEC9-E82E0D76E7F4}"/>
    <cellStyle name="Warning Text 5 4 5" xfId="49024" xr:uid="{9BF4D183-0C77-4076-A692-24ED890FBEE6}"/>
    <cellStyle name="Warning Text 5 5" xfId="15023" xr:uid="{8119775F-6421-4E5D-A224-64AB901C356F}"/>
    <cellStyle name="Warning Text 5 5 2" xfId="49031" xr:uid="{579C5240-A75B-4AAF-B6CA-37DFD956C000}"/>
    <cellStyle name="Warning Text 5 5 2 2" xfId="49032" xr:uid="{B8B9F678-99D0-4A79-8BBE-AC6E013A9EDC}"/>
    <cellStyle name="Warning Text 5 5 3" xfId="49033" xr:uid="{F84DFE62-CC82-4FBC-8EF5-9AC25B4A9C55}"/>
    <cellStyle name="Warning Text 5 5 3 2" xfId="49034" xr:uid="{50F24C01-CCC4-441D-87B0-41A1311872AF}"/>
    <cellStyle name="Warning Text 5 5 4" xfId="49035" xr:uid="{244176C3-D33D-4308-BC87-AD42569069A0}"/>
    <cellStyle name="Warning Text 5 5 5" xfId="49030" xr:uid="{DAA90607-7546-4B34-8331-ABFF3451C676}"/>
    <cellStyle name="Warning Text 5 6" xfId="15024" xr:uid="{B38E9818-D3BE-446F-A1E5-E9EFCD3C257C}"/>
    <cellStyle name="Warning Text 5 6 2" xfId="49037" xr:uid="{C7FACC95-39C1-420D-B612-807C18670EA9}"/>
    <cellStyle name="Warning Text 5 6 2 2" xfId="49038" xr:uid="{1FFA2FB8-00B4-46E2-B8B8-03B8E852F6D3}"/>
    <cellStyle name="Warning Text 5 6 3" xfId="49039" xr:uid="{03BEDF56-5B66-4BC1-98A2-50DDA89F45E4}"/>
    <cellStyle name="Warning Text 5 6 3 2" xfId="49040" xr:uid="{E9A4C74B-2E46-4506-A15B-A9926711AD49}"/>
    <cellStyle name="Warning Text 5 6 4" xfId="49041" xr:uid="{C7D5F174-F006-4F7B-B854-793944373154}"/>
    <cellStyle name="Warning Text 5 6 4 2" xfId="49042" xr:uid="{079AD0BF-650F-4DE9-A9CF-5E433E172618}"/>
    <cellStyle name="Warning Text 5 6 5" xfId="49043" xr:uid="{52A7257C-A546-47BC-ADF5-A29C7A7CD257}"/>
    <cellStyle name="Warning Text 5 6 6" xfId="49036" xr:uid="{23258BD4-0697-4E8E-AF36-1522062B4F94}"/>
    <cellStyle name="Warning Text 5 7" xfId="15025" xr:uid="{48C446EB-AD00-4336-A9D0-C3A2C17803E6}"/>
    <cellStyle name="Warning Text 5 7 2" xfId="49045" xr:uid="{C457A5ED-4FD3-489A-AEE7-3ED48263261D}"/>
    <cellStyle name="Warning Text 5 7 2 2" xfId="49046" xr:uid="{C6B64624-4E43-4952-884D-0ACE096E22FE}"/>
    <cellStyle name="Warning Text 5 7 3" xfId="49047" xr:uid="{4FE97A8A-A0AA-4C68-AC84-85D552AEB788}"/>
    <cellStyle name="Warning Text 5 7 3 2" xfId="49048" xr:uid="{DE5DDA54-513B-4EF0-8602-4894AC34B3E3}"/>
    <cellStyle name="Warning Text 5 7 4" xfId="49049" xr:uid="{929883C7-472C-4F23-9A28-DDBBF8DF8C38}"/>
    <cellStyle name="Warning Text 5 7 5" xfId="49044" xr:uid="{EDC2DCAF-A050-41D2-8157-C1583044888D}"/>
    <cellStyle name="Warning Text 5 8" xfId="16352" xr:uid="{7F20CBB2-B623-4083-8472-EC0CF7CD6ACD}"/>
    <cellStyle name="Warning Text 5 8 2" xfId="49051" xr:uid="{DF19CBDE-B088-4E0E-8BEF-D672661197CE}"/>
    <cellStyle name="Warning Text 5 8 3" xfId="49050" xr:uid="{E1A35C9F-8B12-4238-AFEC-ED15EECA0157}"/>
    <cellStyle name="Warning Text 5 9" xfId="19208" xr:uid="{35D60929-5CF0-4BA3-8218-9450D79B9CE8}"/>
    <cellStyle name="Warning Text 5 9 2" xfId="49053" xr:uid="{DEEB8A88-EB46-4009-9C6B-EFA43FC0F72B}"/>
    <cellStyle name="Warning Text 5 9 3" xfId="49052" xr:uid="{4D81CA02-C8E2-4735-B278-E599F0C221B3}"/>
    <cellStyle name="Warning Text 6" xfId="7413" xr:uid="{CABBCA97-4009-4D7C-BEC7-36A3F97BDEBF}"/>
    <cellStyle name="Warning Text 6 10" xfId="12556" xr:uid="{C6AB3CEB-28FD-44F9-8EF4-F43AAB5078A6}"/>
    <cellStyle name="Warning Text 6 10 2" xfId="49056" xr:uid="{FF0EC99C-2740-41AD-98A9-DAB39128EE3E}"/>
    <cellStyle name="Warning Text 6 10 3" xfId="49055" xr:uid="{CC7D0A6E-825F-4503-A1B0-6BBCCE449CD3}"/>
    <cellStyle name="Warning Text 6 11" xfId="49057" xr:uid="{DFF4A579-27DE-4251-BD78-96DC0DDB96AB}"/>
    <cellStyle name="Warning Text 6 12" xfId="49058" xr:uid="{7A765269-2226-451F-AA75-F134C1A05CCE}"/>
    <cellStyle name="Warning Text 6 13" xfId="49054" xr:uid="{C9598A6A-8992-4F0B-BC7C-21D32F6F4A49}"/>
    <cellStyle name="Warning Text 6 2" xfId="15026" xr:uid="{F6125892-26C1-48FA-990D-5319F077DAB5}"/>
    <cellStyle name="Warning Text 6 2 10" xfId="49060" xr:uid="{0CBA0821-487C-46E9-9F3D-6404FCD3CDF8}"/>
    <cellStyle name="Warning Text 6 2 11" xfId="49059" xr:uid="{BCC66B36-F4CA-4F17-8822-471AA0A87DBE}"/>
    <cellStyle name="Warning Text 6 2 2" xfId="15027" xr:uid="{54125A71-CA7F-4EC1-BFBB-F6CFAB1F88A2}"/>
    <cellStyle name="Warning Text 6 2 2 2" xfId="49062" xr:uid="{CEC6DD64-77D8-4FAD-AAD0-51B3C61BFDA5}"/>
    <cellStyle name="Warning Text 6 2 2 2 2" xfId="49063" xr:uid="{86272A09-1A44-438F-8263-650D949ACB10}"/>
    <cellStyle name="Warning Text 6 2 2 3" xfId="49064" xr:uid="{A07A64D1-F06E-48DA-B1C5-CD768123F036}"/>
    <cellStyle name="Warning Text 6 2 2 3 2" xfId="49065" xr:uid="{56236A30-E138-4B0C-9651-DB54AD134F4A}"/>
    <cellStyle name="Warning Text 6 2 2 4" xfId="49066" xr:uid="{034A4DC6-64BC-4F97-B358-AE9CB1C7ACC6}"/>
    <cellStyle name="Warning Text 6 2 2 5" xfId="49061" xr:uid="{62CAED46-360A-47BA-96C4-75ABC5BD81D8}"/>
    <cellStyle name="Warning Text 6 2 3" xfId="15028" xr:uid="{2EA99C1B-5EF3-4A10-B0D2-92966693846A}"/>
    <cellStyle name="Warning Text 6 2 3 2" xfId="49068" xr:uid="{CC7479DE-9270-4E36-B1B5-EB59375AAA74}"/>
    <cellStyle name="Warning Text 6 2 3 2 2" xfId="49069" xr:uid="{3400D709-A0CB-416E-9DB1-574B43E7CC0F}"/>
    <cellStyle name="Warning Text 6 2 3 3" xfId="49070" xr:uid="{E5B87C94-767D-465E-A516-013853F2254A}"/>
    <cellStyle name="Warning Text 6 2 3 3 2" xfId="49071" xr:uid="{1F6C2C97-900F-4135-A582-051848E1EA1E}"/>
    <cellStyle name="Warning Text 6 2 3 4" xfId="49072" xr:uid="{CDBDA35E-6B75-48DD-B9BA-3055F6EAD3EE}"/>
    <cellStyle name="Warning Text 6 2 3 5" xfId="49067" xr:uid="{193615B8-83E4-4204-BF73-04905730A705}"/>
    <cellStyle name="Warning Text 6 2 4" xfId="15029" xr:uid="{3C3C6300-9537-4476-BFE3-7ED5A4F57AC9}"/>
    <cellStyle name="Warning Text 6 2 4 2" xfId="49074" xr:uid="{F50F42C4-0E3D-4D05-A71F-8B036AFB1603}"/>
    <cellStyle name="Warning Text 6 2 4 2 2" xfId="49075" xr:uid="{235580FC-622F-4A7C-92B5-2AC9F4555446}"/>
    <cellStyle name="Warning Text 6 2 4 3" xfId="49076" xr:uid="{F46559F0-2247-4D58-B339-81E854445588}"/>
    <cellStyle name="Warning Text 6 2 4 3 2" xfId="49077" xr:uid="{AC0E01A2-DC27-48F5-9DE9-8D84E8C40530}"/>
    <cellStyle name="Warning Text 6 2 4 4" xfId="49078" xr:uid="{52140A33-3E68-4815-9FE3-268DAA128A84}"/>
    <cellStyle name="Warning Text 6 2 4 4 2" xfId="49079" xr:uid="{156DB2C3-754F-4655-ACC8-712EE66C95B1}"/>
    <cellStyle name="Warning Text 6 2 4 5" xfId="49080" xr:uid="{B80A7EEA-7366-40B2-A6BC-EF3D4E701638}"/>
    <cellStyle name="Warning Text 6 2 4 6" xfId="49073" xr:uid="{8474C357-C934-482C-82F7-D8EC6526AA6D}"/>
    <cellStyle name="Warning Text 6 2 5" xfId="15030" xr:uid="{B7C1620D-8107-4D10-AF2C-1ADB6187C9ED}"/>
    <cellStyle name="Warning Text 6 2 5 2" xfId="49082" xr:uid="{364B4155-8267-4C7C-9448-DC2B06284F8B}"/>
    <cellStyle name="Warning Text 6 2 5 2 2" xfId="49083" xr:uid="{B5F8185C-F092-4B54-BDD7-20835A96CD4A}"/>
    <cellStyle name="Warning Text 6 2 5 3" xfId="49084" xr:uid="{58E83780-20B8-4611-A059-2B58660C9DBF}"/>
    <cellStyle name="Warning Text 6 2 5 3 2" xfId="49085" xr:uid="{7BC81B29-7F3C-4D55-8AC1-E6F72179DF04}"/>
    <cellStyle name="Warning Text 6 2 5 4" xfId="49086" xr:uid="{06EB462C-5F14-4532-85F6-62E13FCA3E0E}"/>
    <cellStyle name="Warning Text 6 2 5 5" xfId="49081" xr:uid="{B2EE0335-6821-4963-92C8-F9A4A991CA6A}"/>
    <cellStyle name="Warning Text 6 2 6" xfId="49087" xr:uid="{31C863AA-EB91-4B11-8006-9CFB5D456E00}"/>
    <cellStyle name="Warning Text 6 2 6 2" xfId="49088" xr:uid="{B950A25C-9FC1-453B-9D1B-D9553E2A01BC}"/>
    <cellStyle name="Warning Text 6 2 7" xfId="49089" xr:uid="{B5716557-2397-477A-951E-4B46AD05F07D}"/>
    <cellStyle name="Warning Text 6 2 7 2" xfId="49090" xr:uid="{0C3B2F9D-69D6-4B84-B9F4-6459D0CF1D1D}"/>
    <cellStyle name="Warning Text 6 2 8" xfId="49091" xr:uid="{35C97685-7B86-4D7E-A686-D6D6D9AB8C11}"/>
    <cellStyle name="Warning Text 6 2 8 2" xfId="49092" xr:uid="{2C170FF5-AACE-46E9-8C0D-55253756F670}"/>
    <cellStyle name="Warning Text 6 2 9" xfId="49093" xr:uid="{390C91E0-9EA3-4E17-A919-69B2398720C1}"/>
    <cellStyle name="Warning Text 6 3" xfId="15031" xr:uid="{A6559B97-3B5A-4D7C-A572-3EEEF157649E}"/>
    <cellStyle name="Warning Text 6 3 2" xfId="49095" xr:uid="{895844DE-D42D-44F5-B57D-D28BBFD9BEC0}"/>
    <cellStyle name="Warning Text 6 3 2 2" xfId="49096" xr:uid="{D1F05D80-1692-4732-B306-906E2830CDD8}"/>
    <cellStyle name="Warning Text 6 3 3" xfId="49097" xr:uid="{78995D29-00A0-491B-A094-25799204C052}"/>
    <cellStyle name="Warning Text 6 3 3 2" xfId="49098" xr:uid="{24972A32-72A8-49C1-B4FC-BA706699C5E2}"/>
    <cellStyle name="Warning Text 6 3 4" xfId="49099" xr:uid="{D24170BB-59BF-469F-98C8-CAF57231628B}"/>
    <cellStyle name="Warning Text 6 3 5" xfId="49100" xr:uid="{41BC2833-82F7-47BD-BB0C-CCEC0AC98B10}"/>
    <cellStyle name="Warning Text 6 3 6" xfId="49094" xr:uid="{437865B6-FF8D-4F31-A947-07E3B14474F3}"/>
    <cellStyle name="Warning Text 6 4" xfId="15032" xr:uid="{87BA607B-07C9-4E10-9FE3-DB579D592D7A}"/>
    <cellStyle name="Warning Text 6 4 2" xfId="49102" xr:uid="{C2F86418-A153-469B-B6BF-573C80628A94}"/>
    <cellStyle name="Warning Text 6 4 2 2" xfId="49103" xr:uid="{7024B3BE-F27B-4721-BFDF-0D7FDE0BFFC1}"/>
    <cellStyle name="Warning Text 6 4 3" xfId="49104" xr:uid="{D01D5C6F-3037-4EA3-9773-0943D731CC6A}"/>
    <cellStyle name="Warning Text 6 4 3 2" xfId="49105" xr:uid="{1E2C2997-AFD8-457B-A567-6674D43D2567}"/>
    <cellStyle name="Warning Text 6 4 4" xfId="49106" xr:uid="{A4EB625F-A498-4C0B-A12B-31C71CFEA07C}"/>
    <cellStyle name="Warning Text 6 4 5" xfId="49101" xr:uid="{0B926A92-207A-44E4-88DF-939ED015E908}"/>
    <cellStyle name="Warning Text 6 5" xfId="15033" xr:uid="{2A0109CF-2F88-4077-B287-0F79B0A5622B}"/>
    <cellStyle name="Warning Text 6 5 2" xfId="49108" xr:uid="{55514C1A-672C-486E-9B1A-ED325B4B623E}"/>
    <cellStyle name="Warning Text 6 5 2 2" xfId="49109" xr:uid="{71EDAF97-B0C5-403B-8D69-654F6AD0E354}"/>
    <cellStyle name="Warning Text 6 5 3" xfId="49110" xr:uid="{982372E0-5E3D-4B75-87BF-9EF1BFF242E8}"/>
    <cellStyle name="Warning Text 6 5 3 2" xfId="49111" xr:uid="{4491D352-DE10-4CAC-AE43-EFC99129B523}"/>
    <cellStyle name="Warning Text 6 5 4" xfId="49112" xr:uid="{7CCA4423-8336-4498-85F7-B289E76765B5}"/>
    <cellStyle name="Warning Text 6 5 5" xfId="49107" xr:uid="{B54B829E-2A00-4E73-AE4E-983255A80523}"/>
    <cellStyle name="Warning Text 6 6" xfId="15034" xr:uid="{DB35E2F0-8545-4DB3-969A-DFE8CFF4B879}"/>
    <cellStyle name="Warning Text 6 6 2" xfId="49114" xr:uid="{0B57ED7E-9E82-4157-BFCF-F1DF6FE7223F}"/>
    <cellStyle name="Warning Text 6 6 2 2" xfId="49115" xr:uid="{F02E82C4-2632-4F6A-918D-DE71916C24DD}"/>
    <cellStyle name="Warning Text 6 6 3" xfId="49116" xr:uid="{05EAC8D7-F65C-48A4-B2D3-E7F28E9754D2}"/>
    <cellStyle name="Warning Text 6 6 3 2" xfId="49117" xr:uid="{475C80F0-C0B1-46E1-B40A-5748A189AD03}"/>
    <cellStyle name="Warning Text 6 6 4" xfId="49118" xr:uid="{62E792BE-1DC0-45BB-9170-F059A7E81E08}"/>
    <cellStyle name="Warning Text 6 6 4 2" xfId="49119" xr:uid="{8A428781-633C-45CC-9E9F-B51D1683A69D}"/>
    <cellStyle name="Warning Text 6 6 5" xfId="49120" xr:uid="{8B650959-04AD-46F4-8DF0-AEBD9A44A00A}"/>
    <cellStyle name="Warning Text 6 6 6" xfId="49113" xr:uid="{0219F9E1-6DCB-4E53-8333-53D8D52B8233}"/>
    <cellStyle name="Warning Text 6 7" xfId="15035" xr:uid="{C1DD1402-D57B-460E-984D-79E2CFC87E3B}"/>
    <cellStyle name="Warning Text 6 7 2" xfId="49122" xr:uid="{D4F27643-9D2F-40A2-90C0-B56AE2B6272C}"/>
    <cellStyle name="Warning Text 6 7 2 2" xfId="49123" xr:uid="{2B61F014-F079-4E5A-A4F1-F1258EC2D1DE}"/>
    <cellStyle name="Warning Text 6 7 3" xfId="49124" xr:uid="{109BC608-37E1-4339-A985-1D376685A309}"/>
    <cellStyle name="Warning Text 6 7 3 2" xfId="49125" xr:uid="{43284341-87F7-44B3-AA93-E634E5DC79F9}"/>
    <cellStyle name="Warning Text 6 7 4" xfId="49126" xr:uid="{2487CE29-049B-4481-97A9-2BB089014067}"/>
    <cellStyle name="Warning Text 6 7 5" xfId="49121" xr:uid="{DB26DA65-522D-43D6-9370-34E4249F3F27}"/>
    <cellStyle name="Warning Text 6 8" xfId="16353" xr:uid="{10F48058-9B64-42D8-9FDD-34845C1737D0}"/>
    <cellStyle name="Warning Text 6 8 2" xfId="49128" xr:uid="{71E22E7A-86EA-4166-847C-4976AAA2DA8E}"/>
    <cellStyle name="Warning Text 6 8 3" xfId="49127" xr:uid="{528817CF-0FFA-489F-8C06-1398D19DBA68}"/>
    <cellStyle name="Warning Text 6 9" xfId="16718" xr:uid="{B02C6716-763F-4FA9-AAD1-0D2BC35894DF}"/>
    <cellStyle name="Warning Text 6 9 2" xfId="49130" xr:uid="{0C57409A-06D2-4146-A5EF-638C763D8437}"/>
    <cellStyle name="Warning Text 6 9 3" xfId="49129" xr:uid="{A130C7DD-26E7-4E5C-9A2D-CDD0A6034897}"/>
    <cellStyle name="Warning Text 7" xfId="7414" xr:uid="{67D114FD-FDA3-4158-B130-724998690A33}"/>
    <cellStyle name="Warning Text 7 10" xfId="49132" xr:uid="{1A42ADA2-023E-47CA-869F-41603AAF649F}"/>
    <cellStyle name="Warning Text 7 11" xfId="49133" xr:uid="{0421EED4-BA27-4024-94E5-76F364DD0A6D}"/>
    <cellStyle name="Warning Text 7 12" xfId="49131" xr:uid="{331870D2-2CF7-45E9-B503-CCC8850D3320}"/>
    <cellStyle name="Warning Text 7 2" xfId="15036" xr:uid="{FC2327E2-1FDF-4E62-8AAA-C877C03CEA0C}"/>
    <cellStyle name="Warning Text 7 2 2" xfId="49135" xr:uid="{E474DA1E-FCF4-42EB-B9BA-477D73173385}"/>
    <cellStyle name="Warning Text 7 2 2 2" xfId="49136" xr:uid="{410BB085-F777-4138-B32D-53F97C04383B}"/>
    <cellStyle name="Warning Text 7 2 3" xfId="49137" xr:uid="{910922E1-8C45-454E-B055-453C2F039985}"/>
    <cellStyle name="Warning Text 7 2 3 2" xfId="49138" xr:uid="{BBD110ED-8F5B-4638-B20B-A42F56F75EA7}"/>
    <cellStyle name="Warning Text 7 2 4" xfId="49139" xr:uid="{90982CAC-97EB-427B-8772-DCDE6199F7E4}"/>
    <cellStyle name="Warning Text 7 2 5" xfId="49140" xr:uid="{DC8D0C68-16FE-4F04-BE0C-4456074776DE}"/>
    <cellStyle name="Warning Text 7 2 6" xfId="49134" xr:uid="{84B43074-35C1-4ECD-85AE-6BE7D903ECBD}"/>
    <cellStyle name="Warning Text 7 3" xfId="15037" xr:uid="{4784F645-CA71-4F3A-9B98-261F7B8C08AB}"/>
    <cellStyle name="Warning Text 7 3 2" xfId="49142" xr:uid="{F325D2ED-BA08-4F2D-A4CA-067FCB0591C8}"/>
    <cellStyle name="Warning Text 7 3 2 2" xfId="49143" xr:uid="{74173CE7-2133-4E27-AB3B-96B7A3C749D1}"/>
    <cellStyle name="Warning Text 7 3 3" xfId="49144" xr:uid="{5FD029D3-24D6-4100-9222-ED64B68A4141}"/>
    <cellStyle name="Warning Text 7 3 3 2" xfId="49145" xr:uid="{7012C71F-7666-4DBC-8F19-3E4BED13BC2B}"/>
    <cellStyle name="Warning Text 7 3 4" xfId="49146" xr:uid="{93EEBE73-4AAF-4E09-ACD6-D26075327AC8}"/>
    <cellStyle name="Warning Text 7 3 5" xfId="49141" xr:uid="{7C688D8C-04C7-4853-8CB6-8F3E26B2931B}"/>
    <cellStyle name="Warning Text 7 4" xfId="15038" xr:uid="{0360A0B1-5934-4E0D-A20C-23BB13D39A7E}"/>
    <cellStyle name="Warning Text 7 4 2" xfId="49148" xr:uid="{A1C5CFAE-CAF1-4D31-B0AF-87E00A0C7B37}"/>
    <cellStyle name="Warning Text 7 4 2 2" xfId="49149" xr:uid="{649DD1B0-CEA0-4CC3-AD56-C42845BA20EA}"/>
    <cellStyle name="Warning Text 7 4 3" xfId="49150" xr:uid="{76F70FE2-125D-45FE-81B8-8A27DBEABF7A}"/>
    <cellStyle name="Warning Text 7 4 3 2" xfId="49151" xr:uid="{8620740E-0CBA-43B2-98C2-EF17DD1E701B}"/>
    <cellStyle name="Warning Text 7 4 4" xfId="49152" xr:uid="{6541072B-2B52-4415-83E7-E22100B523B6}"/>
    <cellStyle name="Warning Text 7 4 5" xfId="49147" xr:uid="{1CE8C53E-343D-444C-8DCA-52E311445194}"/>
    <cellStyle name="Warning Text 7 5" xfId="15039" xr:uid="{30C87C73-486D-4B73-9170-7469980F9FB0}"/>
    <cellStyle name="Warning Text 7 5 2" xfId="49154" xr:uid="{F6A03D85-789E-4B99-9560-08D84201A59A}"/>
    <cellStyle name="Warning Text 7 5 2 2" xfId="49155" xr:uid="{D20799FA-425C-407D-9CF3-8253FF78172A}"/>
    <cellStyle name="Warning Text 7 5 3" xfId="49156" xr:uid="{DC221F6F-0669-423E-A73D-E40B32739653}"/>
    <cellStyle name="Warning Text 7 5 3 2" xfId="49157" xr:uid="{86087B06-A482-4BEC-A3A2-A4D07FB43FE2}"/>
    <cellStyle name="Warning Text 7 5 4" xfId="49158" xr:uid="{0EDAC32D-6B4F-4B48-B2AF-18AB5F61BCCF}"/>
    <cellStyle name="Warning Text 7 5 4 2" xfId="49159" xr:uid="{837E3A9D-AC46-4408-8E4F-A2256860753F}"/>
    <cellStyle name="Warning Text 7 5 5" xfId="49160" xr:uid="{B82EA1C6-6BAA-4193-8492-5396D139B980}"/>
    <cellStyle name="Warning Text 7 5 6" xfId="49153" xr:uid="{DC79952B-B787-4C58-B924-A9387C9A8EBA}"/>
    <cellStyle name="Warning Text 7 6" xfId="15040" xr:uid="{EFFDF4E5-77B4-42C7-9BFF-5F97BF267A7C}"/>
    <cellStyle name="Warning Text 7 6 2" xfId="49162" xr:uid="{E2C2837B-BC92-4B3A-8CC4-71C40645422F}"/>
    <cellStyle name="Warning Text 7 6 2 2" xfId="49163" xr:uid="{0228D52C-BCD9-4A9C-8211-95C64259D0EF}"/>
    <cellStyle name="Warning Text 7 6 3" xfId="49164" xr:uid="{658AFDEB-6D5C-48EF-A029-82D4E3A4E303}"/>
    <cellStyle name="Warning Text 7 6 3 2" xfId="49165" xr:uid="{878F0F15-DA5E-4555-850E-5C71FBEE8D53}"/>
    <cellStyle name="Warning Text 7 6 4" xfId="49166" xr:uid="{F83F2D74-74C2-443A-BBDB-82A911C7D748}"/>
    <cellStyle name="Warning Text 7 6 5" xfId="49161" xr:uid="{7103BA35-7AEF-4EAD-85D5-D39A01D58E2D}"/>
    <cellStyle name="Warning Text 7 7" xfId="16354" xr:uid="{7CA2BAE5-6387-41E4-9FB7-BAC19E4DA447}"/>
    <cellStyle name="Warning Text 7 7 2" xfId="49168" xr:uid="{F1149C7A-7C62-4F6A-8363-84E219504860}"/>
    <cellStyle name="Warning Text 7 7 3" xfId="49167" xr:uid="{CA684E4C-5D70-439E-B1DE-CE569C4761EC}"/>
    <cellStyle name="Warning Text 7 8" xfId="15641" xr:uid="{5FEB6C15-4B9F-45B3-BC40-6F1D79EE3C3D}"/>
    <cellStyle name="Warning Text 7 8 2" xfId="49170" xr:uid="{975B51E9-BE38-479F-8A9F-62CD683252EF}"/>
    <cellStyle name="Warning Text 7 8 3" xfId="49169" xr:uid="{4AD43AAA-E218-4641-AD6F-4CB512FE16C7}"/>
    <cellStyle name="Warning Text 7 9" xfId="12557" xr:uid="{797130CA-6C71-42CC-867D-308E1AAC7AE4}"/>
    <cellStyle name="Warning Text 7 9 2" xfId="49172" xr:uid="{0BE34C6D-8191-442D-8BDA-3A8BBA4CCA72}"/>
    <cellStyle name="Warning Text 7 9 3" xfId="49171" xr:uid="{14C18A7F-7EF1-419B-9216-97747C0F3FC0}"/>
    <cellStyle name="Warning Text 8" xfId="7415" xr:uid="{644B2A6A-9D57-4957-8D7E-E45718F37B0C}"/>
    <cellStyle name="Warning Text 8 10" xfId="49174" xr:uid="{3958D651-0498-4447-B20C-F91E5A3CCD0D}"/>
    <cellStyle name="Warning Text 8 11" xfId="49175" xr:uid="{D285CF76-5FE0-400A-881D-02C2CBBB5DB6}"/>
    <cellStyle name="Warning Text 8 12" xfId="49173" xr:uid="{E3355D02-B89E-4409-AD18-64C7A84BA41D}"/>
    <cellStyle name="Warning Text 8 2" xfId="15041" xr:uid="{8D8A8F19-1F49-449A-AC62-713BF601218C}"/>
    <cellStyle name="Warning Text 8 2 2" xfId="49177" xr:uid="{E68E2B07-F086-4E39-9D6A-DDEBF22CFFAE}"/>
    <cellStyle name="Warning Text 8 2 2 2" xfId="49178" xr:uid="{F3F15D65-7ACD-456D-840B-E355B11739DC}"/>
    <cellStyle name="Warning Text 8 2 3" xfId="49179" xr:uid="{16C20FE0-35A1-415E-9982-3650D3632FF8}"/>
    <cellStyle name="Warning Text 8 2 3 2" xfId="49180" xr:uid="{5E0DB4A9-A17D-45C4-922B-A454FA0E4386}"/>
    <cellStyle name="Warning Text 8 2 4" xfId="49181" xr:uid="{A17C3DD7-B964-414E-8E62-CB0FA6B80F2D}"/>
    <cellStyle name="Warning Text 8 2 5" xfId="49182" xr:uid="{3AC23C4F-FA31-4D23-BD0E-8E6A81CF9532}"/>
    <cellStyle name="Warning Text 8 2 6" xfId="49176" xr:uid="{A48E1171-50A4-490C-B385-AD0E4214FE92}"/>
    <cellStyle name="Warning Text 8 3" xfId="15042" xr:uid="{18DAEC43-5742-44FC-9FC7-DF0A3A36FB86}"/>
    <cellStyle name="Warning Text 8 3 2" xfId="49184" xr:uid="{61BE0B48-CDB3-488F-AD70-40602378AD2F}"/>
    <cellStyle name="Warning Text 8 3 2 2" xfId="49185" xr:uid="{AE5510AC-62E5-4451-AEC9-DC9F644BE3B5}"/>
    <cellStyle name="Warning Text 8 3 3" xfId="49186" xr:uid="{64CA8633-5514-4907-8384-F6647B4F2D52}"/>
    <cellStyle name="Warning Text 8 3 3 2" xfId="49187" xr:uid="{5F8EE3C1-4523-4BF7-8227-F907EC8C4FE1}"/>
    <cellStyle name="Warning Text 8 3 4" xfId="49188" xr:uid="{6F026E83-A758-4D32-B366-AC1D462D834F}"/>
    <cellStyle name="Warning Text 8 3 5" xfId="49183" xr:uid="{2DAD1759-FF77-43DA-AD23-95335C4B4EEE}"/>
    <cellStyle name="Warning Text 8 4" xfId="15043" xr:uid="{9BA4F507-86D7-4B43-B157-57331ADE4451}"/>
    <cellStyle name="Warning Text 8 4 2" xfId="49190" xr:uid="{299B302C-0FB2-437A-914D-39A6405E1818}"/>
    <cellStyle name="Warning Text 8 4 2 2" xfId="49191" xr:uid="{801896DE-D6CC-4DC4-BCC2-0227F826D63A}"/>
    <cellStyle name="Warning Text 8 4 3" xfId="49192" xr:uid="{98DECA91-3377-48AB-A110-53E35F3C3460}"/>
    <cellStyle name="Warning Text 8 4 3 2" xfId="49193" xr:uid="{DFDE6D44-9FFF-4606-9763-3AE1077C312C}"/>
    <cellStyle name="Warning Text 8 4 4" xfId="49194" xr:uid="{A7760666-BE35-4C5F-9B85-87947DF86C35}"/>
    <cellStyle name="Warning Text 8 4 5" xfId="49189" xr:uid="{437D33C5-5851-4349-B55D-1813F308511E}"/>
    <cellStyle name="Warning Text 8 5" xfId="15044" xr:uid="{DC0885AF-9E84-41BF-AA7D-8645FE1F8B82}"/>
    <cellStyle name="Warning Text 8 5 2" xfId="49196" xr:uid="{8991CB4E-DD81-498A-8A37-213772161BBB}"/>
    <cellStyle name="Warning Text 8 5 2 2" xfId="49197" xr:uid="{4F8442AA-1DE2-4978-B80E-3A8557F0959B}"/>
    <cellStyle name="Warning Text 8 5 3" xfId="49198" xr:uid="{A10968D1-A87D-4ED5-83CD-D4CD141EAAF1}"/>
    <cellStyle name="Warning Text 8 5 3 2" xfId="49199" xr:uid="{61F751F8-99F0-46B7-8209-22B1B6F6C685}"/>
    <cellStyle name="Warning Text 8 5 4" xfId="49200" xr:uid="{394962D9-6BB7-4E42-A3EA-B148634C115B}"/>
    <cellStyle name="Warning Text 8 5 4 2" xfId="49201" xr:uid="{58825C2C-4736-4C29-91C6-F6A2F146A661}"/>
    <cellStyle name="Warning Text 8 5 5" xfId="49202" xr:uid="{8DF376C3-D6CB-4AE6-A33C-7EEBB9B94A79}"/>
    <cellStyle name="Warning Text 8 5 6" xfId="49195" xr:uid="{95D63647-5368-4FD5-8D53-557BAB7ED96B}"/>
    <cellStyle name="Warning Text 8 6" xfId="15045" xr:uid="{E26406F7-7ACC-44DD-985E-056EC1018348}"/>
    <cellStyle name="Warning Text 8 6 2" xfId="49204" xr:uid="{13DD0C97-9177-4EDC-BF7F-402CDDD33D30}"/>
    <cellStyle name="Warning Text 8 6 2 2" xfId="49205" xr:uid="{2941E5C6-9D3D-4451-9E7C-77E83420F2A9}"/>
    <cellStyle name="Warning Text 8 6 3" xfId="49206" xr:uid="{5BF8DA8B-B402-4CAA-9ED5-9DA4435599C4}"/>
    <cellStyle name="Warning Text 8 6 3 2" xfId="49207" xr:uid="{5468F292-A9E1-4121-95E7-6803DA6143B9}"/>
    <cellStyle name="Warning Text 8 6 4" xfId="49208" xr:uid="{A155F982-F137-41F1-91B5-CF4F738A152E}"/>
    <cellStyle name="Warning Text 8 6 5" xfId="49203" xr:uid="{7CC2F241-69E7-4289-933A-D6A3BF93B770}"/>
    <cellStyle name="Warning Text 8 7" xfId="16355" xr:uid="{B66DDC21-CF21-4E48-B15B-54B60657A0F9}"/>
    <cellStyle name="Warning Text 8 7 2" xfId="49210" xr:uid="{DBA676F4-D6C0-4242-A43E-B3188A2196BB}"/>
    <cellStyle name="Warning Text 8 7 3" xfId="49209" xr:uid="{B1141933-37CB-4A43-9536-3BCE86F37C45}"/>
    <cellStyle name="Warning Text 8 8" xfId="15960" xr:uid="{B431A0DE-1D25-4DF8-B450-B060053C9DB6}"/>
    <cellStyle name="Warning Text 8 8 2" xfId="49212" xr:uid="{4B5D296F-8CF4-462B-9A52-684085AFE57C}"/>
    <cellStyle name="Warning Text 8 8 3" xfId="49211" xr:uid="{2E3D9CC4-E98C-433B-BFF0-E9DCDB7EB26E}"/>
    <cellStyle name="Warning Text 8 9" xfId="12558" xr:uid="{6B69E6ED-48DA-473D-84E6-53B5A2C98965}"/>
    <cellStyle name="Warning Text 8 9 2" xfId="49214" xr:uid="{CA1E6FF8-1F3F-492F-8ACE-75D2298B2600}"/>
    <cellStyle name="Warning Text 8 9 3" xfId="49213" xr:uid="{8B2BA334-BDA3-4726-A0F1-1BCB397AB704}"/>
    <cellStyle name="Warning Text 9" xfId="7416" xr:uid="{42247E61-44C9-4080-A91C-91CA50A0F717}"/>
    <cellStyle name="Warning Text 9 10" xfId="49216" xr:uid="{FE917DA2-0643-4EAD-B4EA-DEB0D3034054}"/>
    <cellStyle name="Warning Text 9 11" xfId="49217" xr:uid="{2E0D6F78-0A7D-40EA-9EA3-1409F5F92109}"/>
    <cellStyle name="Warning Text 9 12" xfId="49215" xr:uid="{1D30D53E-0587-458C-BD20-80C002ECC762}"/>
    <cellStyle name="Warning Text 9 2" xfId="15046" xr:uid="{C7CBD282-33CF-45AC-9088-39BF0B98EFE5}"/>
    <cellStyle name="Warning Text 9 2 2" xfId="49219" xr:uid="{219857CB-BC95-4924-A4DD-E0A7957D5D33}"/>
    <cellStyle name="Warning Text 9 2 2 2" xfId="49220" xr:uid="{9B53A034-05EA-4031-95D1-F73B54F5035E}"/>
    <cellStyle name="Warning Text 9 2 3" xfId="49221" xr:uid="{03616DB1-475C-4DEA-AE31-E841CAB197E4}"/>
    <cellStyle name="Warning Text 9 2 3 2" xfId="49222" xr:uid="{E9989335-F715-4BFE-8561-B0D2E7F32093}"/>
    <cellStyle name="Warning Text 9 2 4" xfId="49223" xr:uid="{BEBAB0AC-4409-4712-860B-65CBED942C95}"/>
    <cellStyle name="Warning Text 9 2 5" xfId="49224" xr:uid="{1A2DBB44-8031-4439-B818-28A96054ADEB}"/>
    <cellStyle name="Warning Text 9 2 6" xfId="49218" xr:uid="{64F057F9-37DB-4535-886C-2C35B3FE6D5A}"/>
    <cellStyle name="Warning Text 9 3" xfId="15047" xr:uid="{B9AEF601-DC20-40AC-824D-1E8F33B48FAC}"/>
    <cellStyle name="Warning Text 9 3 2" xfId="49226" xr:uid="{2AD93EAC-A4DF-41EE-8787-3FF979BAB1D4}"/>
    <cellStyle name="Warning Text 9 3 2 2" xfId="49227" xr:uid="{0764F91A-9477-48E0-9859-6D5EEF2C102B}"/>
    <cellStyle name="Warning Text 9 3 3" xfId="49228" xr:uid="{83675BC5-A16C-4736-A7F2-98D1C49118F8}"/>
    <cellStyle name="Warning Text 9 3 3 2" xfId="49229" xr:uid="{3D7058A4-7C5C-4F1C-8B64-65AAC3C995B7}"/>
    <cellStyle name="Warning Text 9 3 4" xfId="49230" xr:uid="{A891C889-250A-4DDA-A65D-044D23A60AAF}"/>
    <cellStyle name="Warning Text 9 3 5" xfId="49225" xr:uid="{69D075A5-994A-4451-B96D-98179DBC532D}"/>
    <cellStyle name="Warning Text 9 4" xfId="15048" xr:uid="{82B945F4-EEDB-419C-A9F1-8B4636F0459E}"/>
    <cellStyle name="Warning Text 9 4 2" xfId="49232" xr:uid="{B77D11E7-F8F3-44D1-BA27-F523CFB8472E}"/>
    <cellStyle name="Warning Text 9 4 2 2" xfId="49233" xr:uid="{6B864D28-223E-4C93-986B-D664391033B4}"/>
    <cellStyle name="Warning Text 9 4 3" xfId="49234" xr:uid="{BAE11337-744C-4A1F-9133-17B78163A73F}"/>
    <cellStyle name="Warning Text 9 4 3 2" xfId="49235" xr:uid="{BA9E9321-3725-47D3-A879-20D2FEA7A117}"/>
    <cellStyle name="Warning Text 9 4 4" xfId="49236" xr:uid="{95F6C272-F1D7-4D0F-813B-282A678BC042}"/>
    <cellStyle name="Warning Text 9 4 5" xfId="49231" xr:uid="{69BEFF2A-3D17-4BF8-810F-59BB700FD2EE}"/>
    <cellStyle name="Warning Text 9 5" xfId="15049" xr:uid="{0420A253-6FE4-4604-B275-C8DA63AC0F83}"/>
    <cellStyle name="Warning Text 9 5 2" xfId="49238" xr:uid="{D31E5F85-AD93-4DFB-AAF1-A7A133F4ADEB}"/>
    <cellStyle name="Warning Text 9 5 2 2" xfId="49239" xr:uid="{07E6A307-EFC9-4EBB-BFD1-AD4180D7E213}"/>
    <cellStyle name="Warning Text 9 5 3" xfId="49240" xr:uid="{6B77F2EC-B1D7-4747-A7DF-76A664806EBB}"/>
    <cellStyle name="Warning Text 9 5 3 2" xfId="49241" xr:uid="{1697F9C4-4477-4D91-9316-DDBB1336742D}"/>
    <cellStyle name="Warning Text 9 5 4" xfId="49242" xr:uid="{D780062C-95A6-4A52-BC96-C99B8D960DC6}"/>
    <cellStyle name="Warning Text 9 5 4 2" xfId="49243" xr:uid="{34F14F68-801D-46AA-BCC4-E5D3CEF3F0EC}"/>
    <cellStyle name="Warning Text 9 5 5" xfId="49244" xr:uid="{31102314-0E76-48CC-B95C-5170B31F3D2F}"/>
    <cellStyle name="Warning Text 9 5 6" xfId="49237" xr:uid="{E46D3F6E-921D-4460-B25C-4632DE86C073}"/>
    <cellStyle name="Warning Text 9 6" xfId="15050" xr:uid="{6D8F2E2A-80F7-4566-9546-95976BA0C228}"/>
    <cellStyle name="Warning Text 9 6 2" xfId="49246" xr:uid="{CBBF06CB-66C0-47E0-BE8C-B6E073DD7BAA}"/>
    <cellStyle name="Warning Text 9 6 2 2" xfId="49247" xr:uid="{C5DCFB30-EE76-4657-9C55-6A484F92C3C3}"/>
    <cellStyle name="Warning Text 9 6 3" xfId="49248" xr:uid="{704A632B-391E-4AA4-8C5B-1D8CAD997BDD}"/>
    <cellStyle name="Warning Text 9 6 3 2" xfId="49249" xr:uid="{164231EA-710A-4661-9245-1BFBC85E8A23}"/>
    <cellStyle name="Warning Text 9 6 4" xfId="49250" xr:uid="{0C753F9D-88FF-46E7-B40C-AE65CD937CAD}"/>
    <cellStyle name="Warning Text 9 6 5" xfId="49245" xr:uid="{CE333F76-01D6-4477-B5C7-696E7BE4EA8B}"/>
    <cellStyle name="Warning Text 9 7" xfId="16356" xr:uid="{396A1B21-0488-4667-A196-2A78AD066061}"/>
    <cellStyle name="Warning Text 9 7 2" xfId="49252" xr:uid="{CC27105C-F39B-4CFD-9E93-5DEA27CE57C7}"/>
    <cellStyle name="Warning Text 9 7 3" xfId="49251" xr:uid="{F9848093-1187-4240-954F-0FCB11281E90}"/>
    <cellStyle name="Warning Text 9 8" xfId="19512" xr:uid="{4287D9BE-23AC-4686-B375-1C8625D70215}"/>
    <cellStyle name="Warning Text 9 8 2" xfId="49254" xr:uid="{EABD1DA2-8089-4992-8045-FCA3BA1B79D5}"/>
    <cellStyle name="Warning Text 9 8 3" xfId="49253" xr:uid="{E9FC52E9-192E-486E-BFB2-EA51E68DA801}"/>
    <cellStyle name="Warning Text 9 9" xfId="12559" xr:uid="{BE6384C4-13F4-4689-8FD6-421912990A68}"/>
    <cellStyle name="Warning Text 9 9 2" xfId="49256" xr:uid="{494EBB03-D824-4AE8-B5CD-1AFC1F112340}"/>
    <cellStyle name="Warning Text 9 9 3" xfId="49255" xr:uid="{0B264D74-B314-4FB4-B4C1-D04F4235FC8D}"/>
    <cellStyle name="Zelle überprüfen" xfId="7417" xr:uid="{B264A25B-98E1-4C58-BDD1-A8EE2639EB91}"/>
    <cellStyle name="Zelle überprüfen 10" xfId="49258" xr:uid="{2F68A609-CBB6-49A1-A828-836DAC5D3149}"/>
    <cellStyle name="Zelle überprüfen 11" xfId="49259" xr:uid="{5372EA23-52CB-4BCB-B183-03C188C2AC7F}"/>
    <cellStyle name="Zelle überprüfen 12" xfId="49257" xr:uid="{167724FC-7A8E-4D12-BC76-333F80CB1ADE}"/>
    <cellStyle name="Zelle überprüfen 13" xfId="31294" xr:uid="{9D5C7E54-0A05-490A-91BA-4065AF9349DF}"/>
    <cellStyle name="Zelle überprüfen 2" xfId="15051" xr:uid="{D96F96F6-4013-472D-9F4F-3B5433DE6B4A}"/>
    <cellStyle name="Zelle überprüfen 2 2" xfId="49261" xr:uid="{7F24214F-BC6A-4680-BF02-D1663C17A1FD}"/>
    <cellStyle name="Zelle überprüfen 2 2 2" xfId="49262" xr:uid="{A6DB3114-F33B-4BBB-8E6D-F730570F727A}"/>
    <cellStyle name="Zelle überprüfen 2 3" xfId="49263" xr:uid="{D91E89CA-0095-4898-9913-4C5561DADD63}"/>
    <cellStyle name="Zelle überprüfen 2 3 2" xfId="49264" xr:uid="{298408B5-D325-4DC5-B393-AD09BFC878C2}"/>
    <cellStyle name="Zelle überprüfen 2 4" xfId="49265" xr:uid="{019449CF-84F2-4841-A201-A37DE3353FD4}"/>
    <cellStyle name="Zelle überprüfen 2 5" xfId="49266" xr:uid="{446B87B3-9F3F-48A1-B2A2-14F18C407A25}"/>
    <cellStyle name="Zelle überprüfen 2 6" xfId="49260" xr:uid="{442F8994-4AF5-4E3C-9E0F-B7D722B4805E}"/>
    <cellStyle name="Zelle überprüfen 3" xfId="15052" xr:uid="{1F60D0C5-FDAA-47C0-B216-B3FCE50EB1D6}"/>
    <cellStyle name="Zelle überprüfen 3 2" xfId="49268" xr:uid="{414F0F8D-A564-4C58-AEC9-3E725CB0D9FC}"/>
    <cellStyle name="Zelle überprüfen 3 2 2" xfId="49269" xr:uid="{C866F568-89A3-490C-8A4E-CC12178E5DE9}"/>
    <cellStyle name="Zelle überprüfen 3 3" xfId="49270" xr:uid="{E377647F-E377-470C-88A5-D158B3056EF5}"/>
    <cellStyle name="Zelle überprüfen 3 3 2" xfId="49271" xr:uid="{E26B5615-2759-413E-B233-8365DFFF8293}"/>
    <cellStyle name="Zelle überprüfen 3 4" xfId="49272" xr:uid="{8961E1D7-659F-4862-983F-50C7BE695E03}"/>
    <cellStyle name="Zelle überprüfen 3 5" xfId="49267" xr:uid="{727D9290-2672-477C-951E-66DA2DBE9EAC}"/>
    <cellStyle name="Zelle überprüfen 4" xfId="15053" xr:uid="{FFBBD561-14F4-483F-B58D-5BE11D8E0891}"/>
    <cellStyle name="Zelle überprüfen 4 2" xfId="49274" xr:uid="{06FE1A9B-B57A-4C9E-80B0-C58D9078EE3A}"/>
    <cellStyle name="Zelle überprüfen 4 2 2" xfId="49275" xr:uid="{E0273E5F-187A-4050-8BE7-84744112BA87}"/>
    <cellStyle name="Zelle überprüfen 4 3" xfId="49276" xr:uid="{3771D7C8-E9F6-456A-AF8A-4935679022FE}"/>
    <cellStyle name="Zelle überprüfen 4 3 2" xfId="49277" xr:uid="{D6E25847-CD19-4B2C-ABDD-1FD50E8FFD72}"/>
    <cellStyle name="Zelle überprüfen 4 4" xfId="49278" xr:uid="{97A7BC09-8250-4436-B251-80AF778A17D8}"/>
    <cellStyle name="Zelle überprüfen 4 5" xfId="49273" xr:uid="{D61BE65E-189B-4F6D-8D43-9460ACA71AC8}"/>
    <cellStyle name="Zelle überprüfen 5" xfId="15054" xr:uid="{F6999706-5A67-471B-9A2D-86E586B45833}"/>
    <cellStyle name="Zelle überprüfen 5 2" xfId="49280" xr:uid="{79929A59-0FF9-40A9-9DF0-0407E56585CA}"/>
    <cellStyle name="Zelle überprüfen 5 2 2" xfId="49281" xr:uid="{77191146-7188-413A-8FDF-E3DF8FBA9DFE}"/>
    <cellStyle name="Zelle überprüfen 5 3" xfId="49282" xr:uid="{70AFECD1-4477-4DA6-9480-FFFC9E10DD4D}"/>
    <cellStyle name="Zelle überprüfen 5 3 2" xfId="49283" xr:uid="{A405F5E2-69B2-438F-9F77-7B5AAF5A9B81}"/>
    <cellStyle name="Zelle überprüfen 5 4" xfId="49284" xr:uid="{A578DFE3-7113-4FD4-987C-4305E0BABF9F}"/>
    <cellStyle name="Zelle überprüfen 5 4 2" xfId="49285" xr:uid="{2CD4DA9B-731F-4C7C-BA5E-5CF7221634C1}"/>
    <cellStyle name="Zelle überprüfen 5 5" xfId="49286" xr:uid="{9FFECACE-9576-4C0F-8B89-B10C3CF202AE}"/>
    <cellStyle name="Zelle überprüfen 5 6" xfId="49279" xr:uid="{26644301-0E24-49B7-AB42-C704E9E28394}"/>
    <cellStyle name="Zelle überprüfen 6" xfId="15055" xr:uid="{66A78A14-1B0B-48C9-BD03-0CE79918C500}"/>
    <cellStyle name="Zelle überprüfen 6 2" xfId="49288" xr:uid="{F4BA2862-3F1F-41ED-8F8D-BA1F1225A1E2}"/>
    <cellStyle name="Zelle überprüfen 6 2 2" xfId="49289" xr:uid="{694CBF56-44C0-4E6A-A2BA-5019AB033E94}"/>
    <cellStyle name="Zelle überprüfen 6 3" xfId="49290" xr:uid="{397AB197-E8B3-4B62-B1D0-CFF144F4351A}"/>
    <cellStyle name="Zelle überprüfen 6 3 2" xfId="49291" xr:uid="{B1668D93-F940-45BD-8AC4-2B4B3ED88303}"/>
    <cellStyle name="Zelle überprüfen 6 4" xfId="49292" xr:uid="{CD424F56-8F71-46F5-AF93-A57DE7E9A7AC}"/>
    <cellStyle name="Zelle überprüfen 6 5" xfId="49287" xr:uid="{97BD5505-0FCB-40D4-B979-C66696A9FEAC}"/>
    <cellStyle name="Zelle überprüfen 7" xfId="16357" xr:uid="{D109ACBF-1B0E-4086-B9FC-A94DEE1E3764}"/>
    <cellStyle name="Zelle überprüfen 7 2" xfId="49294" xr:uid="{2A86688F-2149-49B4-A02E-0088747E5724}"/>
    <cellStyle name="Zelle überprüfen 7 3" xfId="49293" xr:uid="{BBE1D464-12CC-4D38-8B38-38FC4259C917}"/>
    <cellStyle name="Zelle überprüfen 8" xfId="19382" xr:uid="{0D1AF44F-4E95-48DA-9433-92F2F1E0C7C6}"/>
    <cellStyle name="Zelle überprüfen 8 2" xfId="49296" xr:uid="{429DA3BB-97AB-4853-A717-8D6471351011}"/>
    <cellStyle name="Zelle überprüfen 8 3" xfId="49295" xr:uid="{8B5D29D0-D099-4D56-ADCA-D32076DFC2F6}"/>
    <cellStyle name="Zelle überprüfen 9" xfId="12560" xr:uid="{FE62E845-9FCB-441C-9DB6-41447D3F9152}"/>
    <cellStyle name="Zelle überprüfen 9 2" xfId="49298" xr:uid="{F3FFC05F-7AAA-4698-9216-EE7827C3D27F}"/>
    <cellStyle name="Zelle überprüfen 9 3" xfId="49297" xr:uid="{CAE13771-28E8-4DA9-B19F-45C19C0DC913}"/>
    <cellStyle name="Гиперссылка" xfId="7418" xr:uid="{5A28D923-5AEB-4191-921A-C41995EFC46F}"/>
    <cellStyle name="Гиперссылка 10" xfId="49300" xr:uid="{1CC216EF-784B-4F47-A237-77C7CDAAB06A}"/>
    <cellStyle name="Гиперссылка 11" xfId="49301" xr:uid="{B630EEFF-C3E0-4995-BE62-3EFF149793CA}"/>
    <cellStyle name="Гиперссылка 12" xfId="49299" xr:uid="{5233B5F6-C798-45E2-A1ED-3DE1D446659A}"/>
    <cellStyle name="Гиперссылка 2" xfId="15056" xr:uid="{18577DC1-65C4-4D96-A151-6308E6444B65}"/>
    <cellStyle name="Гиперссылка 2 2" xfId="49303" xr:uid="{51D92837-766F-4A11-AB35-681AF604B1D9}"/>
    <cellStyle name="Гиперссылка 2 2 2" xfId="49304" xr:uid="{9137BBB9-23D0-4927-8D52-125D7B3D888B}"/>
    <cellStyle name="Гиперссылка 2 3" xfId="49305" xr:uid="{0AE9538D-284B-4FBF-89D3-8BE9FB9F49E6}"/>
    <cellStyle name="Гиперссылка 2 3 2" xfId="49306" xr:uid="{42F2809D-D669-438A-A22F-42A73CECD05D}"/>
    <cellStyle name="Гиперссылка 2 4" xfId="49307" xr:uid="{09A94819-144B-4437-A38C-F5D0CAF4025E}"/>
    <cellStyle name="Гиперссылка 2 5" xfId="49308" xr:uid="{99438CCA-2876-428D-B647-6AD7AB58FF3E}"/>
    <cellStyle name="Гиперссылка 2 6" xfId="49302" xr:uid="{FFE94458-AE33-4890-B84E-9E83AF8DD6A6}"/>
    <cellStyle name="Гиперссылка 3" xfId="15057" xr:uid="{4543AB10-039E-4C16-BEE5-6E00D4BBBE6B}"/>
    <cellStyle name="Гиперссылка 3 2" xfId="49310" xr:uid="{13D16CA6-EFAE-439F-B672-30D39D38392B}"/>
    <cellStyle name="Гиперссылка 3 2 2" xfId="49311" xr:uid="{CC05437E-D536-44FA-98FA-0AB89775303F}"/>
    <cellStyle name="Гиперссылка 3 3" xfId="49312" xr:uid="{27AE514D-4A8B-4CCD-8191-B7CD38495643}"/>
    <cellStyle name="Гиперссылка 3 3 2" xfId="49313" xr:uid="{C781F1C4-A749-4957-BFA6-C93A5FCAAD5E}"/>
    <cellStyle name="Гиперссылка 3 4" xfId="49314" xr:uid="{549435EB-AD10-41BE-A11C-438B9DC2E4D5}"/>
    <cellStyle name="Гиперссылка 3 5" xfId="49309" xr:uid="{81CEEAB9-67DF-4912-A3A0-315C79454103}"/>
    <cellStyle name="Гиперссылка 4" xfId="15058" xr:uid="{AE1D4FEC-2C8B-445A-8E20-B3BE0B546BB6}"/>
    <cellStyle name="Гиперссылка 4 2" xfId="49316" xr:uid="{64C8BF0B-554F-4142-AA3C-E404E06DDD39}"/>
    <cellStyle name="Гиперссылка 4 2 2" xfId="49317" xr:uid="{285286F9-CD37-4C4A-8ECF-E3DC667251DF}"/>
    <cellStyle name="Гиперссылка 4 3" xfId="49318" xr:uid="{A07645B3-CD81-4826-A369-1BC4860CAB6B}"/>
    <cellStyle name="Гиперссылка 4 3 2" xfId="49319" xr:uid="{B57642A9-2A03-4FCB-87D3-A7E3DE7A2A5B}"/>
    <cellStyle name="Гиперссылка 4 4" xfId="49320" xr:uid="{E64936CB-2414-4123-AD40-CB2F3F065B83}"/>
    <cellStyle name="Гиперссылка 4 5" xfId="49315" xr:uid="{DE6C0EDE-F6F2-43D6-90D2-8395E8E55399}"/>
    <cellStyle name="Гиперссылка 5" xfId="15059" xr:uid="{AC2310A7-0D1C-496D-8777-CFF3DE49DC27}"/>
    <cellStyle name="Гиперссылка 5 2" xfId="49322" xr:uid="{4626178E-7A51-4418-89D5-B039C53610C4}"/>
    <cellStyle name="Гиперссылка 5 2 2" xfId="49323" xr:uid="{60E86A5A-CA28-43C6-B29C-44F85937DC07}"/>
    <cellStyle name="Гиперссылка 5 3" xfId="49324" xr:uid="{FCC82F7C-4807-4678-AE12-60A331F88097}"/>
    <cellStyle name="Гиперссылка 5 3 2" xfId="49325" xr:uid="{86E948EF-17FB-4E7C-BDC5-5EBAF6FDE6FC}"/>
    <cellStyle name="Гиперссылка 5 4" xfId="49326" xr:uid="{0671F3E3-6040-44CF-AB2F-3AA2470D03B1}"/>
    <cellStyle name="Гиперссылка 5 4 2" xfId="49327" xr:uid="{7102CAAF-F031-49AE-856F-841861849AA1}"/>
    <cellStyle name="Гиперссылка 5 5" xfId="49328" xr:uid="{7156782B-6B99-4BC6-B17C-3AFE8F9560CE}"/>
    <cellStyle name="Гиперссылка 5 6" xfId="49321" xr:uid="{D78A69DE-D2AA-49EC-9657-FCD689B828C8}"/>
    <cellStyle name="Гиперссылка 6" xfId="15060" xr:uid="{83054B9D-8FC3-4460-9757-3E0840BB3C10}"/>
    <cellStyle name="Гиперссылка 6 2" xfId="49330" xr:uid="{908E95F1-FCD1-43E3-82C9-1F140A225DD6}"/>
    <cellStyle name="Гиперссылка 6 2 2" xfId="49331" xr:uid="{02CCAE7B-F819-48CA-98CF-1A5877D88485}"/>
    <cellStyle name="Гиперссылка 6 3" xfId="49332" xr:uid="{FD3D71E7-CB4E-4550-A312-FABFDEC13BFE}"/>
    <cellStyle name="Гиперссылка 6 3 2" xfId="49333" xr:uid="{E31D59B9-52AE-4C92-80C7-7FD80BB21AD3}"/>
    <cellStyle name="Гиперссылка 6 4" xfId="49334" xr:uid="{BCFBC12A-02B8-4EEB-BB96-6532B028FDF0}"/>
    <cellStyle name="Гиперссылка 6 5" xfId="49329" xr:uid="{BED913A1-7392-4F2C-98C9-CCBDB0807FBB}"/>
    <cellStyle name="Гиперссылка 7" xfId="16358" xr:uid="{A379957B-06CB-4590-A619-34B6351BB597}"/>
    <cellStyle name="Гиперссылка 7 2" xfId="49336" xr:uid="{CDDAC141-9E39-43CF-8B06-64C3576375DD}"/>
    <cellStyle name="Гиперссылка 7 3" xfId="49335" xr:uid="{CC301666-830E-4770-AB77-9A647AF5C3CF}"/>
    <cellStyle name="Гиперссылка 8" xfId="15500" xr:uid="{EC000C9A-E367-4253-B3D3-B35377F13785}"/>
    <cellStyle name="Гиперссылка 8 2" xfId="49338" xr:uid="{2C9E9E78-F4E7-470B-B64C-AC8B78AE9DC9}"/>
    <cellStyle name="Гиперссылка 8 3" xfId="49337" xr:uid="{7D609CA5-5F27-43EA-9874-13011D9A757C}"/>
    <cellStyle name="Гиперссылка 9" xfId="12561" xr:uid="{311E0039-15D1-4308-9D49-D3F368C5F618}"/>
    <cellStyle name="Гиперссылка 9 2" xfId="49340" xr:uid="{CFF7D438-EB02-4E77-AB35-34BD4E52733D}"/>
    <cellStyle name="Гиперссылка 9 3" xfId="49339" xr:uid="{16D8572C-ED9B-4E21-AEA5-57D3CFE31B83}"/>
    <cellStyle name="Обычный_2++" xfId="7419" xr:uid="{2F12ACBD-9199-4B11-9D45-AC93A8FBDECF}"/>
    <cellStyle name="已访问的超链接" xfId="1895" xr:uid="{EDFA9636-38BB-4237-B272-1AB8B2F3BB8A}"/>
    <cellStyle name="已访问的超链接 10" xfId="49342" xr:uid="{BC6704E6-F45A-4014-9323-1605BFEAAE0A}"/>
    <cellStyle name="已访问的超链接 11" xfId="49343" xr:uid="{128791D6-C600-41CB-90B6-966B7C0E0FC5}"/>
    <cellStyle name="已访问的超链接 12" xfId="49341" xr:uid="{F8AE76EA-C1F8-44C3-A962-ED32560CB8C7}"/>
    <cellStyle name="已访问的超链接 13" xfId="29625" xr:uid="{00C24D07-14DE-4834-B20B-48C4E2C7229B}"/>
    <cellStyle name="已访问的超链接 2" xfId="15061" xr:uid="{74649EAE-AD0B-41A7-8696-8191CA0FD538}"/>
    <cellStyle name="已访问的超链接 2 2" xfId="49345" xr:uid="{1296EE00-9F44-4A7A-A3A1-A62B0E263B62}"/>
    <cellStyle name="已访问的超链接 2 2 2" xfId="49346" xr:uid="{ED38660D-3645-4BE3-B26D-5096588B79AB}"/>
    <cellStyle name="已访问的超链接 2 3" xfId="49347" xr:uid="{E4854E53-775C-4D0C-B572-3DD587FE009B}"/>
    <cellStyle name="已访问的超链接 2 3 2" xfId="49348" xr:uid="{44D9F283-D3D2-4DC4-B9FD-0F810E9749B8}"/>
    <cellStyle name="已访问的超链接 2 4" xfId="49349" xr:uid="{4B39CA72-7AC3-40D9-BDDA-DCDEF7B9702D}"/>
    <cellStyle name="已访问的超链接 2 5" xfId="49350" xr:uid="{F756BAA9-1A00-4FF7-B91D-1883404D321B}"/>
    <cellStyle name="已访问的超链接 2 6" xfId="49344" xr:uid="{D8A52CF0-E8B4-4127-B272-8B1BE9C4D452}"/>
    <cellStyle name="已访问的超链接 3" xfId="15062" xr:uid="{4B7FE040-65D5-4DAC-ACAA-098D1308CE52}"/>
    <cellStyle name="已访问的超链接 3 2" xfId="49352" xr:uid="{C7CD4EA7-66C4-47D9-84F5-C0F1A855B228}"/>
    <cellStyle name="已访问的超链接 3 2 2" xfId="49353" xr:uid="{1996C4AE-9F4B-4978-86FF-3F5C516D5D96}"/>
    <cellStyle name="已访问的超链接 3 3" xfId="49354" xr:uid="{8D6E8795-118C-4BC0-B9A8-4F27F182092E}"/>
    <cellStyle name="已访问的超链接 3 3 2" xfId="49355" xr:uid="{E5B61167-9F13-49AC-B277-EFEA7FAAC3D4}"/>
    <cellStyle name="已访问的超链接 3 4" xfId="49356" xr:uid="{350BAEE3-C521-456F-9EC3-D61FBE20FAE9}"/>
    <cellStyle name="已访问的超链接 3 5" xfId="49351" xr:uid="{A948BFCD-801D-440D-BB15-0C42A4D458DB}"/>
    <cellStyle name="已访问的超链接 4" xfId="15063" xr:uid="{7A1E2F64-9A53-4207-8FF3-2E675437DEA5}"/>
    <cellStyle name="已访问的超链接 4 2" xfId="49358" xr:uid="{0552685E-D078-4F1C-966C-4FB7A88964F7}"/>
    <cellStyle name="已访问的超链接 4 2 2" xfId="49359" xr:uid="{1A94B282-21BD-4CAC-849D-46824F803A73}"/>
    <cellStyle name="已访问的超链接 4 3" xfId="49360" xr:uid="{15114E78-A730-452D-B87F-8555420A8E80}"/>
    <cellStyle name="已访问的超链接 4 3 2" xfId="49361" xr:uid="{59B93EC4-1F65-4012-8078-C155896E1B4F}"/>
    <cellStyle name="已访问的超链接 4 4" xfId="49362" xr:uid="{32D98D0D-0899-461B-BF3F-396F1A65E7D9}"/>
    <cellStyle name="已访问的超链接 4 5" xfId="49357" xr:uid="{433A928E-B39E-4357-984A-BB19D7A26D4A}"/>
    <cellStyle name="已访问的超链接 5" xfId="15064" xr:uid="{F3FF0E0E-BF4C-4565-AAF7-8483376BFCB4}"/>
    <cellStyle name="已访问的超链接 5 2" xfId="49364" xr:uid="{DECCE140-2569-4303-9992-9AB483B8C7DF}"/>
    <cellStyle name="已访问的超链接 5 2 2" xfId="49365" xr:uid="{2FCBC31D-DC5B-4B67-8B2C-5F0D43262D3A}"/>
    <cellStyle name="已访问的超链接 5 3" xfId="49366" xr:uid="{A2D8FC90-5CA5-4472-A461-BE695B2CF613}"/>
    <cellStyle name="已访问的超链接 5 3 2" xfId="49367" xr:uid="{D606BECA-D385-476F-8C5D-E573670590E4}"/>
    <cellStyle name="已访问的超链接 5 4" xfId="49368" xr:uid="{36807CBD-E6A6-499E-94F2-C33BD9598246}"/>
    <cellStyle name="已访问的超链接 5 4 2" xfId="49369" xr:uid="{B07DC043-259D-4C32-97C3-D71C182D9255}"/>
    <cellStyle name="已访问的超链接 5 5" xfId="49370" xr:uid="{FA6B5284-7F66-474E-B7B1-C8E49C11B456}"/>
    <cellStyle name="已访问的超链接 5 6" xfId="49363" xr:uid="{5D18CE19-F942-4BD2-B752-77946838540A}"/>
    <cellStyle name="已访问的超链接 6" xfId="15065" xr:uid="{0A2E42B4-DDBA-4F3D-9B34-C1F233661060}"/>
    <cellStyle name="已访问的超链接 6 2" xfId="49372" xr:uid="{CFD6FFFC-F904-4FCC-A6F1-EE3D88A85AD2}"/>
    <cellStyle name="已访问的超链接 6 2 2" xfId="49373" xr:uid="{6F4089E6-2D84-4934-BD26-AF5FA5FD6CAF}"/>
    <cellStyle name="已访问的超链接 6 3" xfId="49374" xr:uid="{2E7B616C-575F-43D3-8A5D-DAE86A0397D7}"/>
    <cellStyle name="已访问的超链接 6 3 2" xfId="49375" xr:uid="{02D114A6-C75B-4F94-8B22-1E39449C166B}"/>
    <cellStyle name="已访问的超链接 6 4" xfId="49376" xr:uid="{9397AF58-9CA3-40DC-BDC1-EF532B3A44E4}"/>
    <cellStyle name="已访问的超链接 6 5" xfId="49371" xr:uid="{24FE8066-1E70-4C01-B897-10F2CBF6580A}"/>
    <cellStyle name="已访问的超链接 7" xfId="15275" xr:uid="{62E89B69-A25D-455D-8604-B72FB63C9A22}"/>
    <cellStyle name="已访问的超链接 7 2" xfId="49378" xr:uid="{02F23A3E-5B7A-4907-BB85-B4E4A4A22FC9}"/>
    <cellStyle name="已访问的超链接 7 3" xfId="49377" xr:uid="{A8B62F0B-39DC-4422-98BB-A9650944B64A}"/>
    <cellStyle name="已访问的超链接 8" xfId="16367" xr:uid="{80474C2F-106C-4329-A51F-BC59D06420DA}"/>
    <cellStyle name="已访问的超链接 8 2" xfId="49380" xr:uid="{3745CAD4-4864-4F39-8A28-1E9F25264928}"/>
    <cellStyle name="已访问的超链接 8 3" xfId="49379" xr:uid="{973A7EA6-2816-42DD-8FE7-EBF137069F49}"/>
    <cellStyle name="已访问的超链接 9" xfId="12562" xr:uid="{E534B67B-FAD4-4535-949E-3369FFED5C9B}"/>
    <cellStyle name="已访问的超链接 9 2" xfId="49382" xr:uid="{42EBDE48-6BBB-4684-806D-EEB20FF3FE4A}"/>
    <cellStyle name="已访问的超链接 9 3" xfId="49381" xr:uid="{8214CACB-4449-43A9-941F-C330402512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142873</xdr:colOff>
      <xdr:row>0</xdr:row>
      <xdr:rowOff>71437</xdr:rowOff>
    </xdr:from>
    <xdr:to>
      <xdr:col>19</xdr:col>
      <xdr:colOff>469779</xdr:colOff>
      <xdr:row>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DFA6E-19B9-479F-8DF8-AAD341105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1161" y="71437"/>
          <a:ext cx="5527556" cy="1804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533400</xdr:colOff>
      <xdr:row>0</xdr:row>
      <xdr:rowOff>152400</xdr:rowOff>
    </xdr:from>
    <xdr:to>
      <xdr:col>24</xdr:col>
      <xdr:colOff>210450</xdr:colOff>
      <xdr:row>6</xdr:row>
      <xdr:rowOff>91592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E0EDD-9E54-2BAE-F46D-0A748ABD2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6150" y="152400"/>
          <a:ext cx="6449325" cy="1086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9520-07C2-49A3-9693-11F6118ADC3C}">
  <dimension ref="C3:U28"/>
  <sheetViews>
    <sheetView workbookViewId="0"/>
  </sheetViews>
  <sheetFormatPr defaultRowHeight="14.25"/>
  <cols>
    <col min="3" max="3" width="8.6640625" bestFit="1" customWidth="1"/>
    <col min="4" max="4" width="9.1328125" bestFit="1" customWidth="1"/>
    <col min="5" max="5" width="7.73046875" bestFit="1" customWidth="1"/>
    <col min="6" max="6" width="4.73046875" bestFit="1" customWidth="1"/>
    <col min="7" max="7" width="10.33203125" bestFit="1" customWidth="1"/>
    <col min="8" max="8" width="10.19921875" bestFit="1" customWidth="1"/>
    <col min="9" max="9" width="10.1328125" bestFit="1" customWidth="1"/>
    <col min="10" max="10" width="9.796875" bestFit="1" customWidth="1"/>
    <col min="11" max="11" width="10.265625" bestFit="1" customWidth="1"/>
    <col min="12" max="12" width="10.46484375" bestFit="1" customWidth="1"/>
    <col min="13" max="13" width="18.9296875" bestFit="1" customWidth="1"/>
    <col min="14" max="14" width="16.6640625" bestFit="1" customWidth="1"/>
    <col min="15" max="15" width="15.59765625" bestFit="1" customWidth="1"/>
  </cols>
  <sheetData>
    <row r="3" spans="3:21">
      <c r="C3" t="s">
        <v>1064</v>
      </c>
      <c r="R3" t="s">
        <v>1059</v>
      </c>
    </row>
    <row r="4" spans="3:21">
      <c r="C4" t="s">
        <v>290</v>
      </c>
      <c r="D4" t="s">
        <v>276</v>
      </c>
      <c r="E4" t="s">
        <v>38</v>
      </c>
      <c r="F4" t="s">
        <v>41</v>
      </c>
      <c r="G4" t="s">
        <v>1065</v>
      </c>
      <c r="H4" t="s">
        <v>1066</v>
      </c>
      <c r="I4" t="s">
        <v>1067</v>
      </c>
      <c r="J4" t="s">
        <v>1068</v>
      </c>
      <c r="K4" t="s">
        <v>1069</v>
      </c>
      <c r="L4" t="s">
        <v>1070</v>
      </c>
      <c r="M4" t="s">
        <v>1071</v>
      </c>
      <c r="N4" t="s">
        <v>1072</v>
      </c>
      <c r="O4" t="s">
        <v>1073</v>
      </c>
      <c r="R4" t="s">
        <v>1057</v>
      </c>
      <c r="S4" t="s">
        <v>1060</v>
      </c>
      <c r="T4" t="s">
        <v>290</v>
      </c>
      <c r="U4" t="s">
        <v>215</v>
      </c>
    </row>
    <row r="5" spans="3:21">
      <c r="C5" t="s">
        <v>1074</v>
      </c>
      <c r="E5" t="s">
        <v>1075</v>
      </c>
      <c r="F5">
        <v>2022</v>
      </c>
      <c r="G5">
        <v>1420</v>
      </c>
      <c r="H5">
        <v>750</v>
      </c>
      <c r="I5">
        <v>720</v>
      </c>
      <c r="J5">
        <v>640</v>
      </c>
      <c r="K5">
        <v>1910</v>
      </c>
      <c r="L5">
        <v>1710</v>
      </c>
      <c r="M5">
        <v>990</v>
      </c>
      <c r="N5">
        <v>1120</v>
      </c>
      <c r="O5">
        <v>620</v>
      </c>
      <c r="R5" t="s">
        <v>1058</v>
      </c>
      <c r="S5" s="50" t="s">
        <v>1061</v>
      </c>
      <c r="T5" t="s">
        <v>1063</v>
      </c>
      <c r="U5" t="s">
        <v>36</v>
      </c>
    </row>
    <row r="6" spans="3:21">
      <c r="C6" t="s">
        <v>1074</v>
      </c>
      <c r="E6" t="s">
        <v>1076</v>
      </c>
      <c r="F6">
        <v>2022</v>
      </c>
      <c r="G6">
        <v>22</v>
      </c>
      <c r="H6">
        <v>12</v>
      </c>
      <c r="I6">
        <v>12</v>
      </c>
      <c r="J6">
        <v>10</v>
      </c>
      <c r="K6">
        <v>28</v>
      </c>
      <c r="L6">
        <v>26</v>
      </c>
      <c r="M6">
        <v>14</v>
      </c>
      <c r="N6">
        <v>16</v>
      </c>
      <c r="O6">
        <v>10</v>
      </c>
    </row>
    <row r="7" spans="3:21">
      <c r="D7" t="s">
        <v>1077</v>
      </c>
      <c r="E7" t="s">
        <v>1075</v>
      </c>
      <c r="F7">
        <v>2022</v>
      </c>
      <c r="G7">
        <v>1950</v>
      </c>
      <c r="H7">
        <v>1050</v>
      </c>
      <c r="I7">
        <v>1100</v>
      </c>
      <c r="J7">
        <v>1120</v>
      </c>
      <c r="K7">
        <v>3520</v>
      </c>
      <c r="L7">
        <v>1640</v>
      </c>
      <c r="M7">
        <v>1750</v>
      </c>
      <c r="N7">
        <v>1220</v>
      </c>
      <c r="O7">
        <v>1950</v>
      </c>
    </row>
    <row r="8" spans="3:21">
      <c r="D8" t="s">
        <v>1077</v>
      </c>
      <c r="E8" t="s">
        <v>1076</v>
      </c>
      <c r="F8">
        <v>2022</v>
      </c>
      <c r="G8">
        <v>48</v>
      </c>
      <c r="H8">
        <v>26</v>
      </c>
      <c r="I8">
        <v>28</v>
      </c>
      <c r="J8">
        <v>28</v>
      </c>
      <c r="K8">
        <v>88</v>
      </c>
      <c r="L8">
        <v>40</v>
      </c>
      <c r="M8">
        <v>46</v>
      </c>
      <c r="N8">
        <v>30</v>
      </c>
      <c r="O8">
        <v>48</v>
      </c>
    </row>
    <row r="9" spans="3:21">
      <c r="D9" t="s">
        <v>1078</v>
      </c>
      <c r="E9" t="s">
        <v>1075</v>
      </c>
      <c r="F9">
        <v>2022</v>
      </c>
      <c r="G9">
        <v>4260</v>
      </c>
      <c r="H9">
        <v>4440</v>
      </c>
      <c r="I9">
        <v>2820</v>
      </c>
      <c r="J9">
        <v>3060</v>
      </c>
      <c r="K9">
        <v>6640</v>
      </c>
      <c r="L9">
        <v>4600</v>
      </c>
      <c r="M9">
        <v>3420</v>
      </c>
      <c r="N9">
        <v>4060</v>
      </c>
      <c r="O9">
        <v>4400</v>
      </c>
    </row>
    <row r="10" spans="3:21">
      <c r="D10" t="s">
        <v>1078</v>
      </c>
      <c r="E10" t="s">
        <v>1076</v>
      </c>
      <c r="F10">
        <v>2022</v>
      </c>
      <c r="G10">
        <v>105</v>
      </c>
      <c r="H10">
        <v>110</v>
      </c>
      <c r="I10">
        <v>70</v>
      </c>
      <c r="J10">
        <v>75</v>
      </c>
      <c r="K10">
        <v>165</v>
      </c>
      <c r="L10">
        <v>115</v>
      </c>
      <c r="M10">
        <v>70</v>
      </c>
      <c r="N10">
        <v>120</v>
      </c>
      <c r="O10">
        <v>110</v>
      </c>
    </row>
    <row r="11" spans="3:21">
      <c r="C11" t="s">
        <v>1079</v>
      </c>
      <c r="E11" t="s">
        <v>1075</v>
      </c>
      <c r="F11">
        <v>2022</v>
      </c>
      <c r="G11">
        <v>3300</v>
      </c>
      <c r="H11">
        <v>3350</v>
      </c>
      <c r="I11">
        <v>2000</v>
      </c>
      <c r="J11">
        <v>3050</v>
      </c>
      <c r="K11">
        <v>3550</v>
      </c>
      <c r="L11">
        <v>3500</v>
      </c>
      <c r="M11">
        <v>3900</v>
      </c>
      <c r="N11">
        <v>4050</v>
      </c>
      <c r="O11">
        <v>3400</v>
      </c>
    </row>
    <row r="12" spans="3:21">
      <c r="C12" t="s">
        <v>1079</v>
      </c>
      <c r="E12" t="s">
        <v>1076</v>
      </c>
      <c r="F12">
        <v>2022</v>
      </c>
      <c r="G12">
        <v>65</v>
      </c>
      <c r="H12">
        <v>65</v>
      </c>
      <c r="I12">
        <v>40</v>
      </c>
      <c r="J12">
        <v>60</v>
      </c>
      <c r="K12">
        <v>70</v>
      </c>
      <c r="L12">
        <v>70</v>
      </c>
      <c r="M12">
        <v>80</v>
      </c>
      <c r="N12">
        <v>80</v>
      </c>
      <c r="O12">
        <v>70</v>
      </c>
    </row>
    <row r="13" spans="3:21">
      <c r="C13" t="s">
        <v>1074</v>
      </c>
      <c r="E13" t="s">
        <v>1075</v>
      </c>
      <c r="F13">
        <v>2030</v>
      </c>
      <c r="G13">
        <v>850</v>
      </c>
      <c r="H13">
        <v>460</v>
      </c>
      <c r="I13">
        <v>430</v>
      </c>
      <c r="J13">
        <v>390</v>
      </c>
      <c r="K13">
        <v>1250</v>
      </c>
      <c r="L13">
        <v>1090</v>
      </c>
      <c r="M13">
        <v>620</v>
      </c>
      <c r="N13">
        <v>690</v>
      </c>
      <c r="O13">
        <v>360</v>
      </c>
    </row>
    <row r="14" spans="3:21">
      <c r="C14" t="s">
        <v>1074</v>
      </c>
      <c r="E14" t="s">
        <v>1076</v>
      </c>
      <c r="F14">
        <v>2030</v>
      </c>
      <c r="G14">
        <v>20</v>
      </c>
      <c r="H14">
        <v>10</v>
      </c>
      <c r="I14">
        <v>10</v>
      </c>
      <c r="J14">
        <v>8</v>
      </c>
      <c r="K14">
        <v>26</v>
      </c>
      <c r="L14">
        <v>24</v>
      </c>
      <c r="M14">
        <v>14</v>
      </c>
      <c r="N14">
        <v>16</v>
      </c>
      <c r="O14">
        <v>8</v>
      </c>
    </row>
    <row r="15" spans="3:21">
      <c r="D15" t="s">
        <v>1077</v>
      </c>
      <c r="E15" t="s">
        <v>1075</v>
      </c>
      <c r="F15">
        <v>2030</v>
      </c>
      <c r="G15">
        <v>1830</v>
      </c>
      <c r="H15">
        <v>1000</v>
      </c>
      <c r="I15">
        <v>1040</v>
      </c>
      <c r="J15">
        <v>1060</v>
      </c>
      <c r="K15">
        <v>3320</v>
      </c>
      <c r="L15">
        <v>1550</v>
      </c>
      <c r="M15">
        <v>1670</v>
      </c>
      <c r="N15">
        <v>1160</v>
      </c>
      <c r="O15">
        <v>1830</v>
      </c>
    </row>
    <row r="16" spans="3:21">
      <c r="D16" t="s">
        <v>1077</v>
      </c>
      <c r="E16" t="s">
        <v>1076</v>
      </c>
      <c r="F16">
        <v>2030</v>
      </c>
      <c r="G16">
        <v>46</v>
      </c>
      <c r="H16">
        <v>26</v>
      </c>
      <c r="I16">
        <v>26</v>
      </c>
      <c r="J16">
        <v>26</v>
      </c>
      <c r="K16">
        <v>84</v>
      </c>
      <c r="L16">
        <v>40</v>
      </c>
      <c r="M16">
        <v>42</v>
      </c>
      <c r="N16">
        <v>30</v>
      </c>
      <c r="O16">
        <v>46</v>
      </c>
    </row>
    <row r="17" spans="3:15">
      <c r="D17" t="s">
        <v>1078</v>
      </c>
      <c r="E17" t="s">
        <v>1075</v>
      </c>
      <c r="F17">
        <v>2030</v>
      </c>
      <c r="G17">
        <v>2880</v>
      </c>
      <c r="H17">
        <v>3000</v>
      </c>
      <c r="I17">
        <v>1880</v>
      </c>
      <c r="J17">
        <v>2060</v>
      </c>
      <c r="K17">
        <v>4180</v>
      </c>
      <c r="L17">
        <v>3120</v>
      </c>
      <c r="M17">
        <v>2280</v>
      </c>
      <c r="N17">
        <v>2520</v>
      </c>
      <c r="O17">
        <v>3000</v>
      </c>
    </row>
    <row r="18" spans="3:15">
      <c r="D18" t="s">
        <v>1078</v>
      </c>
      <c r="E18" t="s">
        <v>1076</v>
      </c>
      <c r="F18">
        <v>2030</v>
      </c>
      <c r="G18">
        <v>80</v>
      </c>
      <c r="H18">
        <v>80</v>
      </c>
      <c r="I18">
        <v>50</v>
      </c>
      <c r="J18">
        <v>55</v>
      </c>
      <c r="K18">
        <v>115</v>
      </c>
      <c r="L18">
        <v>85</v>
      </c>
      <c r="M18">
        <v>50</v>
      </c>
      <c r="N18">
        <v>90</v>
      </c>
      <c r="O18">
        <v>80</v>
      </c>
    </row>
    <row r="19" spans="3:15">
      <c r="C19" t="s">
        <v>1079</v>
      </c>
      <c r="E19" t="s">
        <v>1075</v>
      </c>
      <c r="F19">
        <v>2030</v>
      </c>
      <c r="G19">
        <v>3300</v>
      </c>
      <c r="H19">
        <v>3350</v>
      </c>
      <c r="I19">
        <v>2000</v>
      </c>
      <c r="J19">
        <v>3050</v>
      </c>
      <c r="K19">
        <v>3550</v>
      </c>
      <c r="L19">
        <v>3500</v>
      </c>
      <c r="M19">
        <v>3900</v>
      </c>
      <c r="N19">
        <v>4050</v>
      </c>
      <c r="O19">
        <v>3400</v>
      </c>
    </row>
    <row r="20" spans="3:15">
      <c r="C20" t="s">
        <v>1079</v>
      </c>
      <c r="E20" t="s">
        <v>1076</v>
      </c>
      <c r="F20">
        <v>2030</v>
      </c>
      <c r="G20">
        <v>65</v>
      </c>
      <c r="H20">
        <v>65</v>
      </c>
      <c r="I20">
        <v>40</v>
      </c>
      <c r="J20">
        <v>60</v>
      </c>
      <c r="K20">
        <v>70</v>
      </c>
      <c r="L20">
        <v>70</v>
      </c>
      <c r="M20">
        <v>80</v>
      </c>
      <c r="N20">
        <v>80</v>
      </c>
      <c r="O20">
        <v>70</v>
      </c>
    </row>
    <row r="21" spans="3:15">
      <c r="C21" t="s">
        <v>1074</v>
      </c>
      <c r="E21" t="s">
        <v>1075</v>
      </c>
      <c r="F21">
        <v>2050</v>
      </c>
      <c r="G21">
        <v>580</v>
      </c>
      <c r="H21">
        <v>330</v>
      </c>
      <c r="I21">
        <v>300</v>
      </c>
      <c r="J21">
        <v>270</v>
      </c>
      <c r="K21">
        <v>940</v>
      </c>
      <c r="L21">
        <v>770</v>
      </c>
      <c r="M21">
        <v>450</v>
      </c>
      <c r="N21">
        <v>480</v>
      </c>
      <c r="O21">
        <v>250</v>
      </c>
    </row>
    <row r="22" spans="3:15">
      <c r="C22" t="s">
        <v>1074</v>
      </c>
      <c r="E22" t="s">
        <v>1076</v>
      </c>
      <c r="F22">
        <v>2050</v>
      </c>
      <c r="G22">
        <v>18</v>
      </c>
      <c r="H22">
        <v>10</v>
      </c>
      <c r="I22">
        <v>10</v>
      </c>
      <c r="J22">
        <v>8</v>
      </c>
      <c r="K22">
        <v>24</v>
      </c>
      <c r="L22">
        <v>22</v>
      </c>
      <c r="M22">
        <v>12</v>
      </c>
      <c r="N22">
        <v>16</v>
      </c>
      <c r="O22">
        <v>8</v>
      </c>
    </row>
    <row r="23" spans="3:15">
      <c r="D23" t="s">
        <v>1077</v>
      </c>
      <c r="E23" t="s">
        <v>1075</v>
      </c>
      <c r="F23">
        <v>2050</v>
      </c>
      <c r="G23">
        <v>1740</v>
      </c>
      <c r="H23">
        <v>950</v>
      </c>
      <c r="I23">
        <v>1000</v>
      </c>
      <c r="J23">
        <v>1010</v>
      </c>
      <c r="K23">
        <v>3170</v>
      </c>
      <c r="L23">
        <v>1470</v>
      </c>
      <c r="M23">
        <v>1610</v>
      </c>
      <c r="N23">
        <v>1110</v>
      </c>
      <c r="O23">
        <v>1710</v>
      </c>
    </row>
    <row r="24" spans="3:15">
      <c r="D24" t="s">
        <v>1077</v>
      </c>
      <c r="E24" t="s">
        <v>1076</v>
      </c>
      <c r="F24">
        <v>2050</v>
      </c>
      <c r="G24">
        <v>44</v>
      </c>
      <c r="H24">
        <v>24</v>
      </c>
      <c r="I24">
        <v>26</v>
      </c>
      <c r="J24">
        <v>26</v>
      </c>
      <c r="K24">
        <v>82</v>
      </c>
      <c r="L24">
        <v>38</v>
      </c>
      <c r="M24">
        <v>42</v>
      </c>
      <c r="N24">
        <v>30</v>
      </c>
      <c r="O24">
        <v>44</v>
      </c>
    </row>
    <row r="25" spans="3:15">
      <c r="D25" t="s">
        <v>1078</v>
      </c>
      <c r="E25" t="s">
        <v>1075</v>
      </c>
      <c r="F25">
        <v>2050</v>
      </c>
      <c r="G25">
        <v>2080</v>
      </c>
      <c r="H25">
        <v>2160</v>
      </c>
      <c r="I25">
        <v>1420</v>
      </c>
      <c r="J25">
        <v>1500</v>
      </c>
      <c r="K25">
        <v>3160</v>
      </c>
      <c r="L25">
        <v>2280</v>
      </c>
      <c r="M25">
        <v>1740</v>
      </c>
      <c r="N25">
        <v>1900</v>
      </c>
      <c r="O25">
        <v>2180</v>
      </c>
    </row>
    <row r="26" spans="3:15">
      <c r="D26" t="s">
        <v>1078</v>
      </c>
      <c r="E26" t="s">
        <v>1076</v>
      </c>
      <c r="F26">
        <v>2050</v>
      </c>
      <c r="G26">
        <v>65</v>
      </c>
      <c r="H26">
        <v>65</v>
      </c>
      <c r="I26">
        <v>45</v>
      </c>
      <c r="J26">
        <v>45</v>
      </c>
      <c r="K26">
        <v>95</v>
      </c>
      <c r="L26">
        <v>70</v>
      </c>
      <c r="M26">
        <v>45</v>
      </c>
      <c r="N26">
        <v>70</v>
      </c>
      <c r="O26">
        <v>65</v>
      </c>
    </row>
    <row r="27" spans="3:15">
      <c r="C27" t="s">
        <v>1079</v>
      </c>
      <c r="E27" t="s">
        <v>1075</v>
      </c>
      <c r="F27">
        <v>2050</v>
      </c>
      <c r="G27">
        <v>3250</v>
      </c>
      <c r="H27">
        <v>3350</v>
      </c>
      <c r="I27">
        <v>2000</v>
      </c>
      <c r="J27">
        <v>3050</v>
      </c>
      <c r="K27">
        <v>3550</v>
      </c>
      <c r="L27">
        <v>3500</v>
      </c>
      <c r="M27">
        <v>3900</v>
      </c>
      <c r="N27">
        <v>4050</v>
      </c>
      <c r="O27">
        <v>3400</v>
      </c>
    </row>
    <row r="28" spans="3:15">
      <c r="C28" t="s">
        <v>1079</v>
      </c>
      <c r="E28" t="s">
        <v>1076</v>
      </c>
      <c r="F28">
        <v>2050</v>
      </c>
      <c r="G28">
        <v>65</v>
      </c>
      <c r="H28">
        <v>65</v>
      </c>
      <c r="I28">
        <v>40</v>
      </c>
      <c r="J28">
        <v>60</v>
      </c>
      <c r="K28">
        <v>70</v>
      </c>
      <c r="L28">
        <v>70</v>
      </c>
      <c r="M28">
        <v>80</v>
      </c>
      <c r="N28">
        <v>80</v>
      </c>
      <c r="O28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1FEF-AC78-4CC0-8847-D30015934770}">
  <dimension ref="A1:R190"/>
  <sheetViews>
    <sheetView workbookViewId="0"/>
  </sheetViews>
  <sheetFormatPr defaultRowHeight="15.75"/>
  <cols>
    <col min="1" max="1" width="15.1328125" style="46" bestFit="1" customWidth="1"/>
    <col min="2" max="2" width="38.46484375" style="46" bestFit="1" customWidth="1"/>
    <col min="3" max="3" width="10.73046875" style="46" bestFit="1" customWidth="1"/>
    <col min="4" max="4" width="9.19921875" style="46" bestFit="1" customWidth="1"/>
    <col min="5" max="5" width="7.6640625" style="46" bestFit="1" customWidth="1"/>
    <col min="6" max="6" width="5" style="46" bestFit="1" customWidth="1"/>
    <col min="7" max="8" width="6.59765625" style="46" bestFit="1" customWidth="1"/>
    <col min="9" max="12" width="9.06640625" style="46"/>
    <col min="13" max="14" width="2.86328125" style="46" bestFit="1" customWidth="1"/>
    <col min="15" max="15" width="9.06640625" style="46"/>
    <col min="16" max="16" width="14" style="46" bestFit="1" customWidth="1"/>
    <col min="17" max="17" width="13.59765625" style="46" bestFit="1" customWidth="1"/>
    <col min="18" max="18" width="10.6640625" style="46" bestFit="1" customWidth="1"/>
    <col min="19" max="16384" width="9.06640625" style="46"/>
  </cols>
  <sheetData>
    <row r="1" spans="1:12">
      <c r="A1" s="46" t="s">
        <v>990</v>
      </c>
      <c r="B1" s="46" t="s">
        <v>991</v>
      </c>
      <c r="C1" s="46" t="s">
        <v>992</v>
      </c>
      <c r="D1" s="46" t="s">
        <v>993</v>
      </c>
      <c r="E1" s="46">
        <v>1990</v>
      </c>
      <c r="F1" s="46">
        <v>2010</v>
      </c>
      <c r="G1" s="46">
        <v>2012</v>
      </c>
      <c r="H1" s="46">
        <v>2021</v>
      </c>
    </row>
    <row r="2" spans="1:12">
      <c r="A2" s="46" t="s">
        <v>994</v>
      </c>
      <c r="B2" s="46" t="s">
        <v>995</v>
      </c>
      <c r="C2" s="46" t="s">
        <v>996</v>
      </c>
      <c r="D2" s="46" t="s">
        <v>997</v>
      </c>
      <c r="E2" s="47"/>
      <c r="F2" s="47"/>
      <c r="G2" s="47"/>
      <c r="H2" s="47">
        <v>26.666699999999999</v>
      </c>
      <c r="J2" s="8">
        <v>1</v>
      </c>
      <c r="K2" s="8" t="s">
        <v>996</v>
      </c>
    </row>
    <row r="3" spans="1:12">
      <c r="A3" s="46" t="s">
        <v>994</v>
      </c>
      <c r="B3" s="46" t="s">
        <v>995</v>
      </c>
      <c r="C3" s="46" t="s">
        <v>998</v>
      </c>
      <c r="D3" s="46" t="s">
        <v>997</v>
      </c>
      <c r="E3" s="47"/>
      <c r="F3" s="47"/>
      <c r="G3" s="47">
        <v>37.85</v>
      </c>
      <c r="H3" s="47"/>
      <c r="J3" s="8">
        <v>2</v>
      </c>
      <c r="K3" s="8" t="s">
        <v>999</v>
      </c>
    </row>
    <row r="4" spans="1:12">
      <c r="A4" s="46" t="s">
        <v>994</v>
      </c>
      <c r="B4" s="46" t="s">
        <v>995</v>
      </c>
      <c r="C4" s="46" t="s">
        <v>1000</v>
      </c>
      <c r="D4" s="46" t="s">
        <v>997</v>
      </c>
      <c r="E4" s="47"/>
      <c r="F4" s="47"/>
      <c r="G4" s="47"/>
      <c r="H4" s="47">
        <v>135.333</v>
      </c>
      <c r="J4" s="8">
        <v>3</v>
      </c>
      <c r="K4" s="8" t="s">
        <v>1000</v>
      </c>
    </row>
    <row r="5" spans="1:12">
      <c r="A5" s="46" t="s">
        <v>994</v>
      </c>
      <c r="B5" s="46" t="s">
        <v>995</v>
      </c>
      <c r="C5" s="46" t="s">
        <v>1001</v>
      </c>
      <c r="D5" s="46" t="s">
        <v>997</v>
      </c>
      <c r="E5" s="47"/>
      <c r="F5" s="47"/>
      <c r="G5" s="47">
        <v>11.65</v>
      </c>
      <c r="H5" s="47">
        <v>8.0000000000000007E-5</v>
      </c>
      <c r="J5" s="8">
        <v>4</v>
      </c>
      <c r="K5" s="8" t="s">
        <v>1001</v>
      </c>
    </row>
    <row r="6" spans="1:12">
      <c r="A6" s="46" t="s">
        <v>994</v>
      </c>
      <c r="B6" s="46" t="s">
        <v>995</v>
      </c>
      <c r="C6" s="46" t="s">
        <v>1002</v>
      </c>
      <c r="D6" s="46" t="s">
        <v>997</v>
      </c>
      <c r="E6" s="47"/>
      <c r="F6" s="47"/>
      <c r="G6" s="47">
        <v>14.05</v>
      </c>
      <c r="H6" s="47"/>
      <c r="J6" s="8">
        <v>5</v>
      </c>
      <c r="K6" s="8" t="s">
        <v>1003</v>
      </c>
    </row>
    <row r="7" spans="1:12">
      <c r="A7" s="46" t="s">
        <v>994</v>
      </c>
      <c r="B7" s="46" t="s">
        <v>995</v>
      </c>
      <c r="C7" s="46" t="s">
        <v>1004</v>
      </c>
      <c r="D7" s="46" t="s">
        <v>997</v>
      </c>
      <c r="E7" s="47"/>
      <c r="F7" s="47"/>
      <c r="G7" s="47">
        <v>2.2999999999999998</v>
      </c>
      <c r="H7" s="47"/>
      <c r="J7" s="8">
        <v>6</v>
      </c>
      <c r="K7" s="8" t="s">
        <v>1005</v>
      </c>
    </row>
    <row r="8" spans="1:12">
      <c r="A8" s="46" t="s">
        <v>994</v>
      </c>
      <c r="B8" s="46" t="s">
        <v>995</v>
      </c>
      <c r="C8" s="46" t="s">
        <v>1006</v>
      </c>
      <c r="D8" s="46" t="s">
        <v>997</v>
      </c>
      <c r="E8" s="47"/>
      <c r="F8" s="47"/>
      <c r="G8" s="47"/>
      <c r="H8" s="47">
        <v>30.75</v>
      </c>
      <c r="J8" s="8">
        <v>7</v>
      </c>
      <c r="K8" s="8" t="s">
        <v>1007</v>
      </c>
    </row>
    <row r="9" spans="1:12">
      <c r="A9" s="46" t="s">
        <v>994</v>
      </c>
      <c r="B9" s="46" t="s">
        <v>1008</v>
      </c>
      <c r="C9" s="46" t="s">
        <v>996</v>
      </c>
      <c r="D9" s="46" t="s">
        <v>997</v>
      </c>
      <c r="E9" s="47"/>
      <c r="F9" s="47"/>
      <c r="G9" s="47">
        <v>12.882999999999999</v>
      </c>
      <c r="H9" s="47">
        <v>8.6333300000000008</v>
      </c>
      <c r="J9" s="8">
        <v>8</v>
      </c>
      <c r="K9" s="8" t="s">
        <v>1009</v>
      </c>
    </row>
    <row r="10" spans="1:12">
      <c r="A10" s="46" t="s">
        <v>994</v>
      </c>
      <c r="B10" s="46" t="s">
        <v>1008</v>
      </c>
      <c r="C10" s="46" t="s">
        <v>1000</v>
      </c>
      <c r="D10" s="46" t="s">
        <v>997</v>
      </c>
      <c r="E10" s="47"/>
      <c r="F10" s="47"/>
      <c r="G10" s="47">
        <v>209.137</v>
      </c>
      <c r="H10" s="47"/>
      <c r="J10" s="8">
        <v>9</v>
      </c>
      <c r="K10" s="8" t="s">
        <v>1010</v>
      </c>
    </row>
    <row r="11" spans="1:12">
      <c r="A11" s="46" t="s">
        <v>994</v>
      </c>
      <c r="B11" s="46" t="s">
        <v>1008</v>
      </c>
      <c r="C11" s="46" t="s">
        <v>1001</v>
      </c>
      <c r="D11" s="46" t="s">
        <v>997</v>
      </c>
      <c r="E11" s="47"/>
      <c r="F11" s="47"/>
      <c r="G11" s="47"/>
      <c r="H11" s="47">
        <v>18.466699999999999</v>
      </c>
      <c r="J11" s="8">
        <v>10</v>
      </c>
      <c r="K11" s="8" t="s">
        <v>1011</v>
      </c>
    </row>
    <row r="12" spans="1:12">
      <c r="A12" s="46" t="s">
        <v>994</v>
      </c>
      <c r="B12" s="46" t="s">
        <v>1008</v>
      </c>
      <c r="C12" s="46" t="s">
        <v>1005</v>
      </c>
      <c r="D12" s="46" t="s">
        <v>997</v>
      </c>
      <c r="E12" s="47"/>
      <c r="F12" s="47"/>
      <c r="G12" s="47">
        <v>1.0965</v>
      </c>
      <c r="H12" s="47"/>
      <c r="J12" s="8">
        <v>11</v>
      </c>
      <c r="K12" s="8" t="s">
        <v>1006</v>
      </c>
    </row>
    <row r="13" spans="1:12">
      <c r="A13" s="46" t="s">
        <v>994</v>
      </c>
      <c r="B13" s="46" t="s">
        <v>1008</v>
      </c>
      <c r="C13" s="46" t="s">
        <v>1006</v>
      </c>
      <c r="D13" s="46" t="s">
        <v>997</v>
      </c>
      <c r="E13" s="47"/>
      <c r="F13" s="47"/>
      <c r="G13" s="47">
        <v>52.265999999999998</v>
      </c>
      <c r="H13" s="47"/>
    </row>
    <row r="14" spans="1:12">
      <c r="A14" s="46" t="s">
        <v>994</v>
      </c>
      <c r="B14" s="46" t="s">
        <v>1008</v>
      </c>
      <c r="C14" s="46" t="s">
        <v>1012</v>
      </c>
      <c r="D14" s="46" t="s">
        <v>997</v>
      </c>
      <c r="E14" s="47"/>
      <c r="F14" s="47"/>
      <c r="G14" s="47">
        <v>0.9</v>
      </c>
      <c r="H14" s="47"/>
    </row>
    <row r="15" spans="1:12">
      <c r="A15" s="46" t="s">
        <v>994</v>
      </c>
      <c r="B15" s="46" t="s">
        <v>1013</v>
      </c>
      <c r="C15" s="46" t="s">
        <v>1001</v>
      </c>
      <c r="D15" s="46" t="s">
        <v>997</v>
      </c>
      <c r="E15" s="47"/>
      <c r="F15" s="47"/>
      <c r="G15" s="47"/>
      <c r="H15" s="47">
        <v>4</v>
      </c>
    </row>
    <row r="16" spans="1:12">
      <c r="A16" s="46" t="s">
        <v>994</v>
      </c>
      <c r="B16" s="46" t="s">
        <v>1014</v>
      </c>
      <c r="C16" s="46" t="s">
        <v>996</v>
      </c>
      <c r="D16" s="46" t="s">
        <v>997</v>
      </c>
      <c r="E16" s="47"/>
      <c r="F16" s="47"/>
      <c r="G16" s="47"/>
      <c r="H16" s="47">
        <v>3</v>
      </c>
      <c r="K16" s="8" t="s">
        <v>1015</v>
      </c>
      <c r="L16" s="8"/>
    </row>
    <row r="17" spans="1:12">
      <c r="A17" s="46" t="s">
        <v>994</v>
      </c>
      <c r="B17" s="46" t="s">
        <v>1014</v>
      </c>
      <c r="C17" s="46" t="s">
        <v>1000</v>
      </c>
      <c r="D17" s="46" t="s">
        <v>997</v>
      </c>
      <c r="E17" s="47"/>
      <c r="F17" s="47"/>
      <c r="G17" s="47"/>
      <c r="H17" s="47">
        <v>26</v>
      </c>
      <c r="K17" s="8" t="s">
        <v>1016</v>
      </c>
      <c r="L17" s="8" t="s">
        <v>1017</v>
      </c>
    </row>
    <row r="18" spans="1:12">
      <c r="A18" s="46" t="s">
        <v>994</v>
      </c>
      <c r="B18" s="46" t="s">
        <v>1014</v>
      </c>
      <c r="C18" s="46" t="s">
        <v>1001</v>
      </c>
      <c r="D18" s="46" t="s">
        <v>997</v>
      </c>
      <c r="E18" s="47"/>
      <c r="F18" s="47">
        <v>1.48767</v>
      </c>
      <c r="G18" s="47"/>
      <c r="H18" s="47">
        <v>8.0000000000000007E-5</v>
      </c>
      <c r="K18" s="8" t="s">
        <v>1018</v>
      </c>
      <c r="L18" s="8" t="s">
        <v>1019</v>
      </c>
    </row>
    <row r="19" spans="1:12">
      <c r="A19" s="46" t="s">
        <v>994</v>
      </c>
      <c r="B19" s="46" t="s">
        <v>1014</v>
      </c>
      <c r="C19" s="46" t="s">
        <v>1004</v>
      </c>
      <c r="D19" s="46" t="s">
        <v>997</v>
      </c>
      <c r="E19" s="47"/>
      <c r="F19" s="47">
        <v>1.933E-2</v>
      </c>
      <c r="G19" s="47"/>
      <c r="H19" s="47"/>
      <c r="K19" s="8" t="s">
        <v>1020</v>
      </c>
      <c r="L19" s="8" t="s">
        <v>1021</v>
      </c>
    </row>
    <row r="20" spans="1:12">
      <c r="A20" s="46" t="s">
        <v>994</v>
      </c>
      <c r="B20" s="46" t="s">
        <v>1014</v>
      </c>
      <c r="C20" s="46" t="s">
        <v>1006</v>
      </c>
      <c r="D20" s="46" t="s">
        <v>997</v>
      </c>
      <c r="E20" s="47"/>
      <c r="F20" s="47">
        <v>0.80232999999999999</v>
      </c>
      <c r="G20" s="47"/>
      <c r="H20" s="47">
        <v>11.025</v>
      </c>
      <c r="K20" s="8" t="s">
        <v>1022</v>
      </c>
      <c r="L20" s="8" t="s">
        <v>1023</v>
      </c>
    </row>
    <row r="21" spans="1:12">
      <c r="A21" s="46" t="s">
        <v>994</v>
      </c>
      <c r="B21" s="46" t="s">
        <v>1014</v>
      </c>
      <c r="C21" s="46" t="s">
        <v>1024</v>
      </c>
      <c r="D21" s="46" t="s">
        <v>997</v>
      </c>
      <c r="E21" s="47"/>
      <c r="F21" s="47">
        <v>4.1109999999999998</v>
      </c>
      <c r="G21" s="47"/>
      <c r="H21" s="47"/>
      <c r="K21" s="8" t="s">
        <v>1025</v>
      </c>
      <c r="L21" s="8" t="s">
        <v>1026</v>
      </c>
    </row>
    <row r="22" spans="1:12">
      <c r="A22" s="46" t="s">
        <v>994</v>
      </c>
      <c r="B22" s="46" t="s">
        <v>1027</v>
      </c>
      <c r="C22" s="46" t="s">
        <v>996</v>
      </c>
      <c r="D22" s="46" t="s">
        <v>997</v>
      </c>
      <c r="E22" s="47"/>
      <c r="F22" s="47">
        <v>1.0845</v>
      </c>
      <c r="G22" s="47"/>
      <c r="H22" s="47">
        <v>3.15</v>
      </c>
      <c r="K22" s="8" t="s">
        <v>1028</v>
      </c>
      <c r="L22" s="8" t="s">
        <v>1029</v>
      </c>
    </row>
    <row r="23" spans="1:12">
      <c r="A23" s="46" t="s">
        <v>994</v>
      </c>
      <c r="B23" s="46" t="s">
        <v>1027</v>
      </c>
      <c r="C23" s="46" t="s">
        <v>1001</v>
      </c>
      <c r="D23" s="46" t="s">
        <v>997</v>
      </c>
      <c r="E23" s="47"/>
      <c r="F23" s="47">
        <v>0.96150000000000002</v>
      </c>
      <c r="G23" s="47"/>
      <c r="H23" s="47">
        <v>5.95</v>
      </c>
      <c r="K23" s="8" t="s">
        <v>1030</v>
      </c>
      <c r="L23" s="8" t="s">
        <v>1031</v>
      </c>
    </row>
    <row r="24" spans="1:12">
      <c r="A24" s="46" t="s">
        <v>994</v>
      </c>
      <c r="B24" s="46" t="s">
        <v>1027</v>
      </c>
      <c r="C24" s="46" t="s">
        <v>1004</v>
      </c>
      <c r="D24" s="46" t="s">
        <v>997</v>
      </c>
      <c r="E24" s="47"/>
      <c r="F24" s="47">
        <v>1.4915</v>
      </c>
      <c r="G24" s="47"/>
      <c r="H24" s="47"/>
      <c r="K24" s="8" t="s">
        <v>1032</v>
      </c>
      <c r="L24" s="8" t="s">
        <v>1033</v>
      </c>
    </row>
    <row r="25" spans="1:12">
      <c r="A25" s="46" t="s">
        <v>1034</v>
      </c>
      <c r="B25" s="46" t="s">
        <v>1015</v>
      </c>
      <c r="C25" s="46" t="s">
        <v>996</v>
      </c>
      <c r="D25" s="46" t="s">
        <v>1035</v>
      </c>
      <c r="E25" s="47">
        <v>2.2999999999999998</v>
      </c>
      <c r="F25" s="47"/>
      <c r="G25" s="47"/>
      <c r="H25" s="47"/>
      <c r="K25" s="8" t="s">
        <v>1036</v>
      </c>
      <c r="L25" s="8"/>
    </row>
    <row r="26" spans="1:12">
      <c r="A26" s="46" t="s">
        <v>1034</v>
      </c>
      <c r="B26" s="46" t="s">
        <v>1015</v>
      </c>
      <c r="C26" s="46" t="s">
        <v>1000</v>
      </c>
      <c r="D26" s="46" t="s">
        <v>1035</v>
      </c>
      <c r="E26" s="47">
        <v>540</v>
      </c>
      <c r="F26" s="47"/>
      <c r="G26" s="47"/>
      <c r="H26" s="47"/>
      <c r="K26" s="8" t="s">
        <v>1037</v>
      </c>
      <c r="L26" s="8" t="s">
        <v>452</v>
      </c>
    </row>
    <row r="27" spans="1:12">
      <c r="A27" s="46" t="s">
        <v>1034</v>
      </c>
      <c r="B27" s="46" t="s">
        <v>1015</v>
      </c>
      <c r="C27" s="46" t="s">
        <v>1001</v>
      </c>
      <c r="D27" s="46" t="s">
        <v>1035</v>
      </c>
      <c r="E27" s="47">
        <v>2.5</v>
      </c>
      <c r="F27" s="47"/>
      <c r="G27" s="47"/>
      <c r="H27" s="47"/>
      <c r="K27" s="8" t="s">
        <v>1038</v>
      </c>
      <c r="L27" s="8" t="s">
        <v>1039</v>
      </c>
    </row>
    <row r="28" spans="1:12">
      <c r="A28" s="46" t="s">
        <v>1034</v>
      </c>
      <c r="B28" s="46" t="s">
        <v>1015</v>
      </c>
      <c r="C28" s="46" t="s">
        <v>1006</v>
      </c>
      <c r="D28" s="46" t="s">
        <v>1035</v>
      </c>
      <c r="E28" s="47">
        <v>198</v>
      </c>
      <c r="F28" s="47"/>
      <c r="G28" s="47"/>
      <c r="H28" s="47"/>
      <c r="K28" s="8" t="s">
        <v>1040</v>
      </c>
      <c r="L28" s="8" t="s">
        <v>1041</v>
      </c>
    </row>
    <row r="29" spans="1:12">
      <c r="A29" s="46" t="s">
        <v>1034</v>
      </c>
      <c r="B29" s="46" t="s">
        <v>1016</v>
      </c>
      <c r="C29" s="46" t="s">
        <v>996</v>
      </c>
      <c r="D29" s="46" t="s">
        <v>1035</v>
      </c>
      <c r="E29" s="47">
        <v>1.3</v>
      </c>
      <c r="F29" s="47"/>
      <c r="G29" s="47"/>
      <c r="H29" s="47"/>
      <c r="K29" s="8" t="s">
        <v>1042</v>
      </c>
      <c r="L29" s="8"/>
    </row>
    <row r="30" spans="1:12">
      <c r="A30" s="46" t="s">
        <v>1034</v>
      </c>
      <c r="B30" s="46" t="s">
        <v>1016</v>
      </c>
      <c r="C30" s="46" t="s">
        <v>999</v>
      </c>
      <c r="D30" s="46" t="s">
        <v>1035</v>
      </c>
      <c r="E30" s="47">
        <v>32.005000000000003</v>
      </c>
      <c r="F30" s="47"/>
      <c r="G30" s="47"/>
      <c r="H30" s="47"/>
      <c r="K30" s="8" t="s">
        <v>1043</v>
      </c>
      <c r="L30" s="8" t="s">
        <v>1044</v>
      </c>
    </row>
    <row r="31" spans="1:12">
      <c r="A31" s="46" t="s">
        <v>1034</v>
      </c>
      <c r="B31" s="46" t="s">
        <v>1016</v>
      </c>
      <c r="C31" s="46" t="s">
        <v>1001</v>
      </c>
      <c r="D31" s="46" t="s">
        <v>1035</v>
      </c>
      <c r="E31" s="47">
        <v>0.59666699999999995</v>
      </c>
      <c r="F31" s="47"/>
      <c r="G31" s="47"/>
      <c r="H31" s="47"/>
      <c r="K31" s="8" t="s">
        <v>1045</v>
      </c>
      <c r="L31" s="8"/>
    </row>
    <row r="32" spans="1:12">
      <c r="A32" s="46" t="s">
        <v>1034</v>
      </c>
      <c r="B32" s="46" t="s">
        <v>1016</v>
      </c>
      <c r="C32" s="46" t="s">
        <v>1006</v>
      </c>
      <c r="D32" s="46" t="s">
        <v>1035</v>
      </c>
      <c r="E32" s="47">
        <v>79.56</v>
      </c>
      <c r="F32" s="47"/>
      <c r="G32" s="47"/>
      <c r="H32" s="47"/>
      <c r="K32" s="8" t="s">
        <v>1046</v>
      </c>
      <c r="L32" s="8"/>
    </row>
    <row r="33" spans="1:18">
      <c r="A33" s="46" t="s">
        <v>1034</v>
      </c>
      <c r="B33" s="46" t="s">
        <v>1018</v>
      </c>
      <c r="C33" s="46" t="s">
        <v>996</v>
      </c>
      <c r="D33" s="46" t="s">
        <v>1035</v>
      </c>
      <c r="E33" s="47">
        <v>1.3</v>
      </c>
      <c r="F33" s="47"/>
      <c r="G33" s="47"/>
      <c r="H33" s="47"/>
      <c r="K33" s="8" t="s">
        <v>1047</v>
      </c>
      <c r="L33" s="8" t="s">
        <v>1048</v>
      </c>
    </row>
    <row r="34" spans="1:18">
      <c r="A34" s="46" t="s">
        <v>1034</v>
      </c>
      <c r="B34" s="46" t="s">
        <v>1018</v>
      </c>
      <c r="C34" s="46" t="s">
        <v>999</v>
      </c>
      <c r="D34" s="46" t="s">
        <v>1035</v>
      </c>
      <c r="E34" s="47">
        <v>20.918500000000002</v>
      </c>
      <c r="F34" s="47"/>
      <c r="G34" s="47"/>
      <c r="H34" s="47"/>
      <c r="K34" s="8" t="s">
        <v>1049</v>
      </c>
      <c r="L34" s="8" t="s">
        <v>1050</v>
      </c>
    </row>
    <row r="35" spans="1:18" ht="17.25" thickBot="1">
      <c r="A35" s="46" t="s">
        <v>1034</v>
      </c>
      <c r="B35" s="46" t="s">
        <v>1018</v>
      </c>
      <c r="C35" s="46" t="s">
        <v>1001</v>
      </c>
      <c r="D35" s="46" t="s">
        <v>1035</v>
      </c>
      <c r="E35" s="47">
        <v>0.49075000000000002</v>
      </c>
      <c r="F35" s="47"/>
      <c r="G35" s="47"/>
      <c r="H35" s="47"/>
      <c r="P35" s="5" t="s">
        <v>701</v>
      </c>
    </row>
    <row r="36" spans="1:18" ht="16.5" thickTop="1" thickBot="1">
      <c r="A36" s="46" t="s">
        <v>1034</v>
      </c>
      <c r="B36" s="46" t="s">
        <v>1018</v>
      </c>
      <c r="C36" s="46" t="s">
        <v>1006</v>
      </c>
      <c r="D36" s="46" t="s">
        <v>1035</v>
      </c>
      <c r="E36" s="47">
        <v>52</v>
      </c>
      <c r="F36" s="47"/>
      <c r="G36" s="47"/>
      <c r="H36" s="47"/>
      <c r="P36" s="23" t="s">
        <v>224</v>
      </c>
      <c r="Q36" s="23" t="s">
        <v>40</v>
      </c>
      <c r="R36" s="23" t="s">
        <v>1051</v>
      </c>
    </row>
    <row r="37" spans="1:18">
      <c r="A37" s="46" t="s">
        <v>1034</v>
      </c>
      <c r="B37" s="46" t="s">
        <v>1020</v>
      </c>
      <c r="C37" s="46" t="s">
        <v>996</v>
      </c>
      <c r="D37" s="46" t="s">
        <v>1035</v>
      </c>
      <c r="E37" s="47">
        <v>0.39474999999999999</v>
      </c>
      <c r="F37" s="47"/>
      <c r="G37" s="47"/>
      <c r="H37" s="47"/>
      <c r="J37" s="8">
        <v>1</v>
      </c>
      <c r="K37" s="8" t="s">
        <v>1019</v>
      </c>
      <c r="M37" s="8">
        <v>1</v>
      </c>
      <c r="N37" s="8">
        <f>J37</f>
        <v>1</v>
      </c>
      <c r="P37" s="46" t="str">
        <f>VLOOKUP(N37,$J$37:$K$50,2,FALSE)</f>
        <v>E_Bio</v>
      </c>
      <c r="Q37" s="46" t="str">
        <f>"m_"&amp;VLOOKUP(M37,$J$2:$K$12,2,FALSE)</f>
        <v>m_aluminium</v>
      </c>
      <c r="R37" s="47">
        <f>IF(SUMIFS($E$25:$E$114,$C$25:$C$114,MID(Q37,3,100),$B$25:$B$114,_xlfn.XLOOKUP(P37,$L$17:$L$34,$K$17:$K$34,,0)) = 0,"",SUMIFS($E$25:$E$114,$C$25:$C$114,MID(Q37,3,100),$B$25:$B$114,_xlfn.XLOOKUP(P37,$L$17:$L$34,$K$17:$K$34,,0)))</f>
        <v>1.3</v>
      </c>
    </row>
    <row r="38" spans="1:18">
      <c r="A38" s="46" t="s">
        <v>1034</v>
      </c>
      <c r="B38" s="46" t="s">
        <v>1020</v>
      </c>
      <c r="C38" s="46" t="s">
        <v>999</v>
      </c>
      <c r="D38" s="46" t="s">
        <v>1035</v>
      </c>
      <c r="E38" s="47">
        <v>20.6965</v>
      </c>
      <c r="F38" s="47"/>
      <c r="G38" s="47"/>
      <c r="H38" s="47"/>
      <c r="J38" s="8">
        <v>2</v>
      </c>
      <c r="K38" s="8" t="s">
        <v>1017</v>
      </c>
      <c r="M38" s="8">
        <v>1</v>
      </c>
      <c r="N38" s="8">
        <f t="shared" ref="N38:N50" si="0">J38</f>
        <v>2</v>
      </c>
      <c r="P38" s="46" t="str">
        <f t="shared" ref="P38:P101" si="1">VLOOKUP(N38,$J$37:$K$50,2,FALSE)</f>
        <v>E_Bio-S</v>
      </c>
      <c r="Q38" s="46" t="str">
        <f t="shared" ref="Q38:Q101" si="2">"m_"&amp;VLOOKUP(M38,$J$2:$K$12,2,FALSE)</f>
        <v>m_aluminium</v>
      </c>
      <c r="R38" s="47">
        <f t="shared" ref="R38:R101" si="3">IF(SUMIFS($E$25:$E$114,$C$25:$C$114,MID(Q38,3,100),$B$25:$B$114,_xlfn.XLOOKUP(P38,$L$17:$L$34,$K$17:$K$34,,0)) = 0,"",SUMIFS($E$25:$E$114,$C$25:$C$114,MID(Q38,3,100),$B$25:$B$114,_xlfn.XLOOKUP(P38,$L$17:$L$34,$K$17:$K$34,,0)))</f>
        <v>1.3</v>
      </c>
    </row>
    <row r="39" spans="1:18">
      <c r="A39" s="46" t="s">
        <v>1034</v>
      </c>
      <c r="B39" s="46" t="s">
        <v>1020</v>
      </c>
      <c r="C39" s="46" t="s">
        <v>1001</v>
      </c>
      <c r="D39" s="46" t="s">
        <v>1035</v>
      </c>
      <c r="E39" s="47">
        <v>0.58875</v>
      </c>
      <c r="F39" s="47"/>
      <c r="G39" s="47"/>
      <c r="H39" s="47"/>
      <c r="J39" s="8">
        <v>3</v>
      </c>
      <c r="K39" s="8" t="s">
        <v>1023</v>
      </c>
      <c r="M39" s="8">
        <v>1</v>
      </c>
      <c r="N39" s="8">
        <f t="shared" si="0"/>
        <v>3</v>
      </c>
      <c r="P39" s="46" t="str">
        <f t="shared" si="1"/>
        <v>E_Coal</v>
      </c>
      <c r="Q39" s="46" t="str">
        <f t="shared" si="2"/>
        <v>m_aluminium</v>
      </c>
      <c r="R39" s="47">
        <f t="shared" si="3"/>
        <v>1.99475</v>
      </c>
    </row>
    <row r="40" spans="1:18">
      <c r="A40" s="46" t="s">
        <v>1034</v>
      </c>
      <c r="B40" s="46" t="s">
        <v>1020</v>
      </c>
      <c r="C40" s="46" t="s">
        <v>1006</v>
      </c>
      <c r="D40" s="46" t="s">
        <v>1035</v>
      </c>
      <c r="E40" s="47">
        <v>75.764799999999994</v>
      </c>
      <c r="F40" s="47"/>
      <c r="G40" s="47"/>
      <c r="H40" s="47"/>
      <c r="J40" s="8">
        <v>4</v>
      </c>
      <c r="K40" s="8" t="s">
        <v>1021</v>
      </c>
      <c r="M40" s="8">
        <v>1</v>
      </c>
      <c r="N40" s="8">
        <f t="shared" si="0"/>
        <v>4</v>
      </c>
      <c r="P40" s="46" t="str">
        <f t="shared" si="1"/>
        <v>E_Coal-S</v>
      </c>
      <c r="Q40" s="46" t="str">
        <f t="shared" si="2"/>
        <v>m_aluminium</v>
      </c>
      <c r="R40" s="47">
        <f t="shared" si="3"/>
        <v>0.39474999999999999</v>
      </c>
    </row>
    <row r="41" spans="1:18">
      <c r="A41" s="46" t="s">
        <v>1034</v>
      </c>
      <c r="B41" s="46" t="s">
        <v>1022</v>
      </c>
      <c r="C41" s="46" t="s">
        <v>996</v>
      </c>
      <c r="D41" s="46" t="s">
        <v>1035</v>
      </c>
      <c r="E41" s="47">
        <v>1.99475</v>
      </c>
      <c r="F41" s="47"/>
      <c r="G41" s="47"/>
      <c r="H41" s="47"/>
      <c r="J41" s="8">
        <v>5</v>
      </c>
      <c r="K41" s="8" t="s">
        <v>1026</v>
      </c>
      <c r="M41" s="8">
        <v>1</v>
      </c>
      <c r="N41" s="8">
        <f t="shared" si="0"/>
        <v>5</v>
      </c>
      <c r="P41" s="46" t="str">
        <f t="shared" si="1"/>
        <v>E_CSP</v>
      </c>
      <c r="Q41" s="46" t="str">
        <f t="shared" si="2"/>
        <v>m_aluminium</v>
      </c>
      <c r="R41" s="47">
        <f t="shared" si="3"/>
        <v>18.8</v>
      </c>
    </row>
    <row r="42" spans="1:18">
      <c r="A42" s="46" t="s">
        <v>1034</v>
      </c>
      <c r="B42" s="46" t="s">
        <v>1022</v>
      </c>
      <c r="C42" s="46" t="s">
        <v>999</v>
      </c>
      <c r="D42" s="46" t="s">
        <v>1035</v>
      </c>
      <c r="E42" s="47">
        <v>14.525</v>
      </c>
      <c r="F42" s="47"/>
      <c r="G42" s="47"/>
      <c r="H42" s="47"/>
      <c r="J42" s="8">
        <v>6</v>
      </c>
      <c r="K42" s="8" t="s">
        <v>1031</v>
      </c>
      <c r="M42" s="8">
        <v>1</v>
      </c>
      <c r="N42" s="8">
        <f t="shared" si="0"/>
        <v>6</v>
      </c>
      <c r="P42" s="46" t="str">
        <f t="shared" si="1"/>
        <v>E_Gas</v>
      </c>
      <c r="Q42" s="46" t="str">
        <f t="shared" si="2"/>
        <v>m_aluminium</v>
      </c>
      <c r="R42" s="47">
        <f t="shared" si="3"/>
        <v>1.117</v>
      </c>
    </row>
    <row r="43" spans="1:18">
      <c r="A43" s="46" t="s">
        <v>1034</v>
      </c>
      <c r="B43" s="46" t="s">
        <v>1022</v>
      </c>
      <c r="C43" s="46" t="s">
        <v>1000</v>
      </c>
      <c r="D43" s="46" t="s">
        <v>1035</v>
      </c>
      <c r="E43" s="47">
        <v>275</v>
      </c>
      <c r="F43" s="47"/>
      <c r="G43" s="47"/>
      <c r="H43" s="47"/>
      <c r="J43" s="8">
        <v>7</v>
      </c>
      <c r="K43" s="8" t="s">
        <v>1029</v>
      </c>
      <c r="M43" s="8">
        <v>1</v>
      </c>
      <c r="N43" s="8">
        <f t="shared" si="0"/>
        <v>7</v>
      </c>
      <c r="P43" s="46" t="str">
        <f t="shared" si="1"/>
        <v>E_Gas-S</v>
      </c>
      <c r="Q43" s="46" t="str">
        <f t="shared" si="2"/>
        <v>m_aluminium</v>
      </c>
      <c r="R43" s="47">
        <f t="shared" si="3"/>
        <v>0.217</v>
      </c>
    </row>
    <row r="44" spans="1:18">
      <c r="A44" s="46" t="s">
        <v>1034</v>
      </c>
      <c r="B44" s="46" t="s">
        <v>1022</v>
      </c>
      <c r="C44" s="46" t="s">
        <v>1001</v>
      </c>
      <c r="D44" s="46" t="s">
        <v>1035</v>
      </c>
      <c r="E44" s="47">
        <v>2.4907500000000002</v>
      </c>
      <c r="F44" s="47"/>
      <c r="G44" s="47"/>
      <c r="H44" s="47"/>
      <c r="J44" s="8">
        <v>8</v>
      </c>
      <c r="K44" s="8" t="s">
        <v>1033</v>
      </c>
      <c r="M44" s="8">
        <v>1</v>
      </c>
      <c r="N44" s="8">
        <f t="shared" si="0"/>
        <v>8</v>
      </c>
      <c r="P44" s="46" t="str">
        <f t="shared" si="1"/>
        <v>E_Geothermal</v>
      </c>
      <c r="Q44" s="46" t="str">
        <f t="shared" si="2"/>
        <v>m_aluminium</v>
      </c>
      <c r="R44" s="47">
        <f t="shared" si="3"/>
        <v>21.465900000000001</v>
      </c>
    </row>
    <row r="45" spans="1:18">
      <c r="A45" s="46" t="s">
        <v>1034</v>
      </c>
      <c r="B45" s="46" t="s">
        <v>1022</v>
      </c>
      <c r="C45" s="46" t="s">
        <v>1006</v>
      </c>
      <c r="D45" s="46" t="s">
        <v>1035</v>
      </c>
      <c r="E45" s="47">
        <v>117.655</v>
      </c>
      <c r="F45" s="47"/>
      <c r="G45" s="47"/>
      <c r="H45" s="47"/>
      <c r="J45" s="8">
        <v>9</v>
      </c>
      <c r="K45" s="8" t="s">
        <v>452</v>
      </c>
      <c r="M45" s="8">
        <v>1</v>
      </c>
      <c r="N45" s="8">
        <f t="shared" si="0"/>
        <v>9</v>
      </c>
      <c r="P45" s="46" t="str">
        <f t="shared" si="1"/>
        <v>E_Hydro</v>
      </c>
      <c r="Q45" s="46" t="str">
        <f t="shared" si="2"/>
        <v>m_aluminium</v>
      </c>
      <c r="R45" s="47">
        <f t="shared" si="3"/>
        <v>5.1999999999999998E-2</v>
      </c>
    </row>
    <row r="46" spans="1:18">
      <c r="A46" s="46" t="s">
        <v>1034</v>
      </c>
      <c r="B46" s="46" t="s">
        <v>1025</v>
      </c>
      <c r="C46" s="46" t="s">
        <v>996</v>
      </c>
      <c r="D46" s="46" t="s">
        <v>1035</v>
      </c>
      <c r="E46" s="47">
        <v>18.8</v>
      </c>
      <c r="F46" s="47"/>
      <c r="G46" s="47"/>
      <c r="H46" s="47"/>
      <c r="J46" s="8">
        <v>10</v>
      </c>
      <c r="K46" s="8" t="s">
        <v>1039</v>
      </c>
      <c r="M46" s="8">
        <v>1</v>
      </c>
      <c r="N46" s="8">
        <f t="shared" si="0"/>
        <v>10</v>
      </c>
      <c r="P46" s="46" t="str">
        <f t="shared" si="1"/>
        <v>E_Nuclear</v>
      </c>
      <c r="Q46" s="46" t="str">
        <f t="shared" si="2"/>
        <v>m_aluminium</v>
      </c>
      <c r="R46" s="47">
        <f t="shared" si="3"/>
        <v>0.63749999999999996</v>
      </c>
    </row>
    <row r="47" spans="1:18">
      <c r="A47" s="46" t="s">
        <v>1034</v>
      </c>
      <c r="B47" s="46" t="s">
        <v>1025</v>
      </c>
      <c r="C47" s="46" t="s">
        <v>999</v>
      </c>
      <c r="D47" s="46" t="s">
        <v>1035</v>
      </c>
      <c r="E47" s="47">
        <v>161</v>
      </c>
      <c r="F47" s="47"/>
      <c r="G47" s="47"/>
      <c r="H47" s="47"/>
      <c r="J47" s="8">
        <v>11</v>
      </c>
      <c r="K47" s="8" t="s">
        <v>1041</v>
      </c>
      <c r="M47" s="8">
        <v>1</v>
      </c>
      <c r="N47" s="8">
        <f t="shared" si="0"/>
        <v>11</v>
      </c>
      <c r="P47" s="46" t="str">
        <f t="shared" si="1"/>
        <v>E_Oil</v>
      </c>
      <c r="Q47" s="46" t="str">
        <f t="shared" si="2"/>
        <v>m_aluminium</v>
      </c>
      <c r="R47" s="47">
        <f t="shared" si="3"/>
        <v>1</v>
      </c>
    </row>
    <row r="48" spans="1:18">
      <c r="A48" s="46" t="s">
        <v>1034</v>
      </c>
      <c r="B48" s="46" t="s">
        <v>1025</v>
      </c>
      <c r="C48" s="46" t="s">
        <v>1000</v>
      </c>
      <c r="D48" s="46" t="s">
        <v>1035</v>
      </c>
      <c r="E48" s="47">
        <v>465</v>
      </c>
      <c r="F48" s="47"/>
      <c r="G48" s="47"/>
      <c r="H48" s="47"/>
      <c r="J48" s="8">
        <v>12</v>
      </c>
      <c r="K48" s="8" t="s">
        <v>1044</v>
      </c>
      <c r="M48" s="8">
        <v>1</v>
      </c>
      <c r="N48" s="8">
        <f t="shared" si="0"/>
        <v>12</v>
      </c>
      <c r="P48" s="46" t="str">
        <f t="shared" si="1"/>
        <v>E_SPV</v>
      </c>
      <c r="Q48" s="46" t="str">
        <f t="shared" si="2"/>
        <v>m_aluminium</v>
      </c>
      <c r="R48" s="47">
        <f t="shared" si="3"/>
        <v>31.5</v>
      </c>
    </row>
    <row r="49" spans="1:18">
      <c r="A49" s="46" t="s">
        <v>1034</v>
      </c>
      <c r="B49" s="46" t="s">
        <v>1025</v>
      </c>
      <c r="C49" s="46" t="s">
        <v>1001</v>
      </c>
      <c r="D49" s="46" t="s">
        <v>1035</v>
      </c>
      <c r="E49" s="47">
        <v>6.1999999999999993</v>
      </c>
      <c r="F49" s="47"/>
      <c r="G49" s="47"/>
      <c r="H49" s="47"/>
      <c r="J49" s="8">
        <v>13</v>
      </c>
      <c r="K49" s="8" t="s">
        <v>1048</v>
      </c>
      <c r="M49" s="8">
        <v>1</v>
      </c>
      <c r="N49" s="8">
        <f t="shared" si="0"/>
        <v>13</v>
      </c>
      <c r="P49" s="46" t="str">
        <f t="shared" si="1"/>
        <v>E_WOF</v>
      </c>
      <c r="Q49" s="46" t="str">
        <f t="shared" si="2"/>
        <v>m_aluminium</v>
      </c>
      <c r="R49" s="47">
        <f t="shared" si="3"/>
        <v>3.7984</v>
      </c>
    </row>
    <row r="50" spans="1:18">
      <c r="A50" s="46" t="s">
        <v>1034</v>
      </c>
      <c r="B50" s="46" t="s">
        <v>1025</v>
      </c>
      <c r="C50" s="46" t="s">
        <v>1005</v>
      </c>
      <c r="D50" s="46" t="s">
        <v>1035</v>
      </c>
      <c r="E50" s="47">
        <v>120</v>
      </c>
      <c r="F50" s="47"/>
      <c r="G50" s="47"/>
      <c r="H50" s="47"/>
      <c r="J50" s="8">
        <v>14</v>
      </c>
      <c r="K50" s="8" t="s">
        <v>1050</v>
      </c>
      <c r="M50" s="8">
        <v>1</v>
      </c>
      <c r="N50" s="8">
        <f t="shared" si="0"/>
        <v>14</v>
      </c>
      <c r="P50" s="46" t="str">
        <f t="shared" si="1"/>
        <v>E_WON</v>
      </c>
      <c r="Q50" s="46" t="str">
        <f t="shared" si="2"/>
        <v>m_aluminium</v>
      </c>
      <c r="R50" s="47">
        <f t="shared" si="3"/>
        <v>10.426670000000001</v>
      </c>
    </row>
    <row r="51" spans="1:18">
      <c r="A51" s="46" t="s">
        <v>1034</v>
      </c>
      <c r="B51" s="46" t="s">
        <v>1025</v>
      </c>
      <c r="C51" s="46" t="s">
        <v>1007</v>
      </c>
      <c r="D51" s="46" t="s">
        <v>1035</v>
      </c>
      <c r="E51" s="47">
        <v>3.85</v>
      </c>
      <c r="F51" s="47"/>
      <c r="G51" s="47"/>
      <c r="H51" s="47"/>
      <c r="M51" s="8">
        <f>M37+1</f>
        <v>2</v>
      </c>
      <c r="N51" s="8">
        <f>N37</f>
        <v>1</v>
      </c>
      <c r="P51" s="46" t="str">
        <f t="shared" si="1"/>
        <v>E_Bio</v>
      </c>
      <c r="Q51" s="46" t="str">
        <f t="shared" si="2"/>
        <v>m_cement</v>
      </c>
      <c r="R51" s="47">
        <f t="shared" si="3"/>
        <v>20.918500000000002</v>
      </c>
    </row>
    <row r="52" spans="1:18">
      <c r="A52" s="46" t="s">
        <v>1034</v>
      </c>
      <c r="B52" s="46" t="s">
        <v>1025</v>
      </c>
      <c r="C52" s="46" t="s">
        <v>1009</v>
      </c>
      <c r="D52" s="46" t="s">
        <v>1035</v>
      </c>
      <c r="E52" s="47">
        <v>1.42</v>
      </c>
      <c r="F52" s="47"/>
      <c r="G52" s="47"/>
      <c r="H52" s="47"/>
      <c r="M52" s="8">
        <f t="shared" ref="M52:M115" si="4">M38+1</f>
        <v>2</v>
      </c>
      <c r="N52" s="8">
        <f t="shared" ref="N52:N115" si="5">N38</f>
        <v>2</v>
      </c>
      <c r="P52" s="46" t="str">
        <f t="shared" si="1"/>
        <v>E_Bio-S</v>
      </c>
      <c r="Q52" s="46" t="str">
        <f t="shared" si="2"/>
        <v>m_cement</v>
      </c>
      <c r="R52" s="47">
        <f t="shared" si="3"/>
        <v>32.005000000000003</v>
      </c>
    </row>
    <row r="53" spans="1:18">
      <c r="A53" s="46" t="s">
        <v>1034</v>
      </c>
      <c r="B53" s="46" t="s">
        <v>1025</v>
      </c>
      <c r="C53" s="46" t="s">
        <v>1011</v>
      </c>
      <c r="D53" s="46" t="s">
        <v>1035</v>
      </c>
      <c r="E53" s="47">
        <v>1.4500000000000001E-2</v>
      </c>
      <c r="F53" s="47"/>
      <c r="G53" s="47"/>
      <c r="H53" s="47"/>
      <c r="M53" s="8">
        <f t="shared" si="4"/>
        <v>2</v>
      </c>
      <c r="N53" s="8">
        <f t="shared" si="5"/>
        <v>3</v>
      </c>
      <c r="P53" s="46" t="str">
        <f t="shared" si="1"/>
        <v>E_Coal</v>
      </c>
      <c r="Q53" s="46" t="str">
        <f t="shared" si="2"/>
        <v>m_cement</v>
      </c>
      <c r="R53" s="47">
        <f t="shared" si="3"/>
        <v>14.525</v>
      </c>
    </row>
    <row r="54" spans="1:18">
      <c r="A54" s="46" t="s">
        <v>1034</v>
      </c>
      <c r="B54" s="46" t="s">
        <v>1025</v>
      </c>
      <c r="C54" s="46" t="s">
        <v>1006</v>
      </c>
      <c r="D54" s="46" t="s">
        <v>1035</v>
      </c>
      <c r="E54" s="47">
        <v>830</v>
      </c>
      <c r="F54" s="47"/>
      <c r="G54" s="47"/>
      <c r="H54" s="47"/>
      <c r="M54" s="8">
        <f t="shared" si="4"/>
        <v>2</v>
      </c>
      <c r="N54" s="8">
        <f t="shared" si="5"/>
        <v>4</v>
      </c>
      <c r="P54" s="46" t="str">
        <f t="shared" si="1"/>
        <v>E_Coal-S</v>
      </c>
      <c r="Q54" s="46" t="str">
        <f t="shared" si="2"/>
        <v>m_cement</v>
      </c>
      <c r="R54" s="47">
        <f t="shared" si="3"/>
        <v>20.6965</v>
      </c>
    </row>
    <row r="55" spans="1:18">
      <c r="A55" s="46" t="s">
        <v>1034</v>
      </c>
      <c r="B55" s="46" t="s">
        <v>1028</v>
      </c>
      <c r="C55" s="46" t="s">
        <v>996</v>
      </c>
      <c r="D55" s="46" t="s">
        <v>1035</v>
      </c>
      <c r="E55" s="47">
        <v>0.217</v>
      </c>
      <c r="F55" s="47"/>
      <c r="G55" s="47"/>
      <c r="H55" s="47"/>
      <c r="M55" s="8">
        <f t="shared" si="4"/>
        <v>2</v>
      </c>
      <c r="N55" s="8">
        <f t="shared" si="5"/>
        <v>5</v>
      </c>
      <c r="P55" s="46" t="str">
        <f t="shared" si="1"/>
        <v>E_CSP</v>
      </c>
      <c r="Q55" s="46" t="str">
        <f t="shared" si="2"/>
        <v>m_cement</v>
      </c>
      <c r="R55" s="47">
        <f t="shared" si="3"/>
        <v>161</v>
      </c>
    </row>
    <row r="56" spans="1:18">
      <c r="A56" s="46" t="s">
        <v>1034</v>
      </c>
      <c r="B56" s="46" t="s">
        <v>1028</v>
      </c>
      <c r="C56" s="46" t="s">
        <v>999</v>
      </c>
      <c r="D56" s="46" t="s">
        <v>1035</v>
      </c>
      <c r="E56" s="47">
        <v>16.2165</v>
      </c>
      <c r="F56" s="47"/>
      <c r="G56" s="47"/>
      <c r="H56" s="47"/>
      <c r="M56" s="8">
        <f t="shared" si="4"/>
        <v>2</v>
      </c>
      <c r="N56" s="8">
        <f t="shared" si="5"/>
        <v>6</v>
      </c>
      <c r="P56" s="46" t="str">
        <f t="shared" si="1"/>
        <v>E_Gas</v>
      </c>
      <c r="Q56" s="46" t="str">
        <f t="shared" si="2"/>
        <v>m_cement</v>
      </c>
      <c r="R56" s="47">
        <f t="shared" si="3"/>
        <v>11.1183</v>
      </c>
    </row>
    <row r="57" spans="1:18">
      <c r="A57" s="46" t="s">
        <v>1034</v>
      </c>
      <c r="B57" s="46" t="s">
        <v>1028</v>
      </c>
      <c r="C57" s="46" t="s">
        <v>1001</v>
      </c>
      <c r="D57" s="46" t="s">
        <v>1035</v>
      </c>
      <c r="E57" s="47">
        <v>0.58875</v>
      </c>
      <c r="F57" s="47"/>
      <c r="G57" s="47"/>
      <c r="H57" s="47"/>
      <c r="M57" s="8">
        <f t="shared" si="4"/>
        <v>2</v>
      </c>
      <c r="N57" s="8">
        <f t="shared" si="5"/>
        <v>7</v>
      </c>
      <c r="P57" s="46" t="str">
        <f t="shared" si="1"/>
        <v>E_Gas-S</v>
      </c>
      <c r="Q57" s="46" t="str">
        <f t="shared" si="2"/>
        <v>m_cement</v>
      </c>
      <c r="R57" s="47">
        <f t="shared" si="3"/>
        <v>16.2165</v>
      </c>
    </row>
    <row r="58" spans="1:18">
      <c r="A58" s="46" t="s">
        <v>1034</v>
      </c>
      <c r="B58" s="46" t="s">
        <v>1028</v>
      </c>
      <c r="C58" s="46" t="s">
        <v>1006</v>
      </c>
      <c r="D58" s="46" t="s">
        <v>1035</v>
      </c>
      <c r="E58" s="47">
        <v>62.852499999999999</v>
      </c>
      <c r="F58" s="47"/>
      <c r="G58" s="47"/>
      <c r="H58" s="47"/>
      <c r="M58" s="8">
        <f t="shared" si="4"/>
        <v>2</v>
      </c>
      <c r="N58" s="8">
        <f t="shared" si="5"/>
        <v>8</v>
      </c>
      <c r="P58" s="46" t="str">
        <f t="shared" si="1"/>
        <v>E_Geothermal</v>
      </c>
      <c r="Q58" s="46" t="str">
        <f t="shared" si="2"/>
        <v>m_cement</v>
      </c>
      <c r="R58" s="47">
        <f t="shared" si="3"/>
        <v>393.82499999999999</v>
      </c>
    </row>
    <row r="59" spans="1:18">
      <c r="A59" s="46" t="s">
        <v>1034</v>
      </c>
      <c r="B59" s="46" t="s">
        <v>1030</v>
      </c>
      <c r="C59" s="46" t="s">
        <v>996</v>
      </c>
      <c r="D59" s="46" t="s">
        <v>1035</v>
      </c>
      <c r="E59" s="47">
        <v>1.117</v>
      </c>
      <c r="F59" s="47"/>
      <c r="G59" s="47"/>
      <c r="H59" s="47"/>
      <c r="M59" s="8">
        <f t="shared" si="4"/>
        <v>2</v>
      </c>
      <c r="N59" s="8">
        <f t="shared" si="5"/>
        <v>9</v>
      </c>
      <c r="P59" s="46" t="str">
        <f t="shared" si="1"/>
        <v>E_Hydro</v>
      </c>
      <c r="Q59" s="46" t="str">
        <f t="shared" si="2"/>
        <v>m_cement</v>
      </c>
      <c r="R59" s="47">
        <f t="shared" si="3"/>
        <v>1007.21</v>
      </c>
    </row>
    <row r="60" spans="1:18">
      <c r="A60" s="46" t="s">
        <v>1034</v>
      </c>
      <c r="B60" s="46" t="s">
        <v>1030</v>
      </c>
      <c r="C60" s="46" t="s">
        <v>999</v>
      </c>
      <c r="D60" s="46" t="s">
        <v>1035</v>
      </c>
      <c r="E60" s="47">
        <v>11.1183</v>
      </c>
      <c r="F60" s="47"/>
      <c r="G60" s="47"/>
      <c r="H60" s="47"/>
      <c r="M60" s="8">
        <f t="shared" si="4"/>
        <v>2</v>
      </c>
      <c r="N60" s="8">
        <f t="shared" si="5"/>
        <v>10</v>
      </c>
      <c r="P60" s="46" t="str">
        <f t="shared" si="1"/>
        <v>E_Nuclear</v>
      </c>
      <c r="Q60" s="46" t="str">
        <f t="shared" si="2"/>
        <v>m_cement</v>
      </c>
      <c r="R60" s="47">
        <f t="shared" si="3"/>
        <v>36.852899999999998</v>
      </c>
    </row>
    <row r="61" spans="1:18">
      <c r="A61" s="46" t="s">
        <v>1034</v>
      </c>
      <c r="B61" s="46" t="s">
        <v>1030</v>
      </c>
      <c r="C61" s="46" t="s">
        <v>1000</v>
      </c>
      <c r="D61" s="46" t="s">
        <v>1035</v>
      </c>
      <c r="E61" s="47">
        <v>60</v>
      </c>
      <c r="F61" s="47"/>
      <c r="G61" s="47"/>
      <c r="H61" s="47"/>
      <c r="M61" s="8">
        <f t="shared" si="4"/>
        <v>2</v>
      </c>
      <c r="N61" s="8">
        <f t="shared" si="5"/>
        <v>11</v>
      </c>
      <c r="P61" s="46" t="str">
        <f t="shared" si="1"/>
        <v>E_Oil</v>
      </c>
      <c r="Q61" s="46" t="str">
        <f t="shared" si="2"/>
        <v>m_cement</v>
      </c>
      <c r="R61" s="47" t="str">
        <f t="shared" si="3"/>
        <v/>
      </c>
    </row>
    <row r="62" spans="1:18">
      <c r="A62" s="46" t="s">
        <v>1034</v>
      </c>
      <c r="B62" s="46" t="s">
        <v>1030</v>
      </c>
      <c r="C62" s="46" t="s">
        <v>1001</v>
      </c>
      <c r="D62" s="46" t="s">
        <v>1035</v>
      </c>
      <c r="E62" s="47">
        <v>1.5907500000000001</v>
      </c>
      <c r="F62" s="47"/>
      <c r="G62" s="47"/>
      <c r="H62" s="47"/>
      <c r="M62" s="8">
        <f t="shared" si="4"/>
        <v>2</v>
      </c>
      <c r="N62" s="8">
        <f t="shared" si="5"/>
        <v>12</v>
      </c>
      <c r="P62" s="46" t="str">
        <f t="shared" si="1"/>
        <v>E_SPV</v>
      </c>
      <c r="Q62" s="46" t="str">
        <f t="shared" si="2"/>
        <v>m_cement</v>
      </c>
      <c r="R62" s="47" t="str">
        <f t="shared" si="3"/>
        <v/>
      </c>
    </row>
    <row r="63" spans="1:18">
      <c r="A63" s="46" t="s">
        <v>1034</v>
      </c>
      <c r="B63" s="46" t="s">
        <v>1030</v>
      </c>
      <c r="C63" s="46" t="s">
        <v>1006</v>
      </c>
      <c r="D63" s="46" t="s">
        <v>1035</v>
      </c>
      <c r="E63" s="47">
        <v>71.08</v>
      </c>
      <c r="F63" s="47"/>
      <c r="G63" s="47"/>
      <c r="H63" s="47"/>
      <c r="M63" s="8">
        <f t="shared" si="4"/>
        <v>2</v>
      </c>
      <c r="N63" s="8">
        <f t="shared" si="5"/>
        <v>13</v>
      </c>
      <c r="P63" s="46" t="str">
        <f t="shared" si="1"/>
        <v>E_WOF</v>
      </c>
      <c r="Q63" s="46" t="str">
        <f t="shared" si="2"/>
        <v>m_cement</v>
      </c>
      <c r="R63" s="47">
        <f t="shared" si="3"/>
        <v>0.18099999999999999</v>
      </c>
    </row>
    <row r="64" spans="1:18">
      <c r="A64" s="46" t="s">
        <v>1034</v>
      </c>
      <c r="B64" s="46" t="s">
        <v>1032</v>
      </c>
      <c r="C64" s="46" t="s">
        <v>996</v>
      </c>
      <c r="D64" s="46" t="s">
        <v>1035</v>
      </c>
      <c r="E64" s="47">
        <v>21.465900000000001</v>
      </c>
      <c r="F64" s="47"/>
      <c r="G64" s="47"/>
      <c r="H64" s="47"/>
      <c r="M64" s="8">
        <f t="shared" si="4"/>
        <v>2</v>
      </c>
      <c r="N64" s="8">
        <f t="shared" si="5"/>
        <v>14</v>
      </c>
      <c r="P64" s="46" t="str">
        <f t="shared" si="1"/>
        <v>E_WON</v>
      </c>
      <c r="Q64" s="46" t="str">
        <f t="shared" si="2"/>
        <v>m_cement</v>
      </c>
      <c r="R64" s="47">
        <f t="shared" si="3"/>
        <v>53.611499999999999</v>
      </c>
    </row>
    <row r="65" spans="1:18">
      <c r="A65" s="46" t="s">
        <v>1034</v>
      </c>
      <c r="B65" s="46" t="s">
        <v>1032</v>
      </c>
      <c r="C65" s="46" t="s">
        <v>999</v>
      </c>
      <c r="D65" s="46" t="s">
        <v>1035</v>
      </c>
      <c r="E65" s="47">
        <v>393.82499999999999</v>
      </c>
      <c r="F65" s="47"/>
      <c r="G65" s="47"/>
      <c r="H65" s="47"/>
      <c r="M65" s="8">
        <f t="shared" si="4"/>
        <v>3</v>
      </c>
      <c r="N65" s="8">
        <f t="shared" si="5"/>
        <v>1</v>
      </c>
      <c r="P65" s="46" t="str">
        <f t="shared" si="1"/>
        <v>E_Bio</v>
      </c>
      <c r="Q65" s="46" t="str">
        <f t="shared" si="2"/>
        <v>m_concrete</v>
      </c>
      <c r="R65" s="47" t="str">
        <f t="shared" si="3"/>
        <v/>
      </c>
    </row>
    <row r="66" spans="1:18">
      <c r="A66" s="46" t="s">
        <v>1034</v>
      </c>
      <c r="B66" s="46" t="s">
        <v>1032</v>
      </c>
      <c r="C66" s="46" t="s">
        <v>1000</v>
      </c>
      <c r="D66" s="46" t="s">
        <v>1035</v>
      </c>
      <c r="E66" s="47">
        <v>120</v>
      </c>
      <c r="F66" s="47"/>
      <c r="G66" s="47"/>
      <c r="H66" s="47"/>
      <c r="M66" s="8">
        <f t="shared" si="4"/>
        <v>3</v>
      </c>
      <c r="N66" s="8">
        <f t="shared" si="5"/>
        <v>2</v>
      </c>
      <c r="P66" s="46" t="str">
        <f t="shared" si="1"/>
        <v>E_Bio-S</v>
      </c>
      <c r="Q66" s="46" t="str">
        <f t="shared" si="2"/>
        <v>m_concrete</v>
      </c>
      <c r="R66" s="47" t="str">
        <f t="shared" si="3"/>
        <v/>
      </c>
    </row>
    <row r="67" spans="1:18">
      <c r="A67" s="46" t="s">
        <v>1034</v>
      </c>
      <c r="B67" s="46" t="s">
        <v>1032</v>
      </c>
      <c r="C67" s="46" t="s">
        <v>1001</v>
      </c>
      <c r="D67" s="46" t="s">
        <v>1035</v>
      </c>
      <c r="E67" s="47">
        <v>9.0333299999999994</v>
      </c>
      <c r="F67" s="47"/>
      <c r="G67" s="47"/>
      <c r="H67" s="47"/>
      <c r="M67" s="8">
        <f t="shared" si="4"/>
        <v>3</v>
      </c>
      <c r="N67" s="8">
        <f t="shared" si="5"/>
        <v>3</v>
      </c>
      <c r="P67" s="46" t="str">
        <f t="shared" si="1"/>
        <v>E_Coal</v>
      </c>
      <c r="Q67" s="46" t="str">
        <f t="shared" si="2"/>
        <v>m_concrete</v>
      </c>
      <c r="R67" s="47">
        <f t="shared" si="3"/>
        <v>275</v>
      </c>
    </row>
    <row r="68" spans="1:18">
      <c r="A68" s="46" t="s">
        <v>1034</v>
      </c>
      <c r="B68" s="46" t="s">
        <v>1032</v>
      </c>
      <c r="C68" s="46" t="s">
        <v>1006</v>
      </c>
      <c r="D68" s="46" t="s">
        <v>1035</v>
      </c>
      <c r="E68" s="47">
        <v>652.70899999999995</v>
      </c>
      <c r="F68" s="47"/>
      <c r="G68" s="47"/>
      <c r="H68" s="47"/>
      <c r="M68" s="8">
        <f t="shared" si="4"/>
        <v>3</v>
      </c>
      <c r="N68" s="8">
        <f t="shared" si="5"/>
        <v>4</v>
      </c>
      <c r="P68" s="46" t="str">
        <f t="shared" si="1"/>
        <v>E_Coal-S</v>
      </c>
      <c r="Q68" s="46" t="str">
        <f t="shared" si="2"/>
        <v>m_concrete</v>
      </c>
      <c r="R68" s="47" t="str">
        <f t="shared" si="3"/>
        <v/>
      </c>
    </row>
    <row r="69" spans="1:18">
      <c r="A69" s="46" t="s">
        <v>1034</v>
      </c>
      <c r="B69" s="46" t="s">
        <v>1036</v>
      </c>
      <c r="C69" s="46" t="s">
        <v>996</v>
      </c>
      <c r="D69" s="46" t="s">
        <v>1035</v>
      </c>
      <c r="E69" s="47">
        <v>0.6</v>
      </c>
      <c r="F69" s="47"/>
      <c r="G69" s="47"/>
      <c r="H69" s="47"/>
      <c r="M69" s="8">
        <f t="shared" si="4"/>
        <v>3</v>
      </c>
      <c r="N69" s="8">
        <f t="shared" si="5"/>
        <v>5</v>
      </c>
      <c r="P69" s="46" t="str">
        <f t="shared" si="1"/>
        <v>E_CSP</v>
      </c>
      <c r="Q69" s="46" t="str">
        <f t="shared" si="2"/>
        <v>m_concrete</v>
      </c>
      <c r="R69" s="47">
        <f t="shared" si="3"/>
        <v>465</v>
      </c>
    </row>
    <row r="70" spans="1:18">
      <c r="A70" s="46" t="s">
        <v>1034</v>
      </c>
      <c r="B70" s="46" t="s">
        <v>1036</v>
      </c>
      <c r="C70" s="46" t="s">
        <v>1000</v>
      </c>
      <c r="D70" s="46" t="s">
        <v>1035</v>
      </c>
      <c r="E70" s="47">
        <v>5250</v>
      </c>
      <c r="F70" s="47"/>
      <c r="G70" s="47"/>
      <c r="H70" s="47"/>
      <c r="M70" s="8">
        <f t="shared" si="4"/>
        <v>3</v>
      </c>
      <c r="N70" s="8">
        <f t="shared" si="5"/>
        <v>6</v>
      </c>
      <c r="P70" s="46" t="str">
        <f t="shared" si="1"/>
        <v>E_Gas</v>
      </c>
      <c r="Q70" s="46" t="str">
        <f t="shared" si="2"/>
        <v>m_concrete</v>
      </c>
      <c r="R70" s="47">
        <f t="shared" si="3"/>
        <v>60</v>
      </c>
    </row>
    <row r="71" spans="1:18">
      <c r="A71" s="46" t="s">
        <v>1034</v>
      </c>
      <c r="B71" s="46" t="s">
        <v>1036</v>
      </c>
      <c r="C71" s="46" t="s">
        <v>1001</v>
      </c>
      <c r="D71" s="46" t="s">
        <v>1035</v>
      </c>
      <c r="E71" s="47">
        <v>3.7</v>
      </c>
      <c r="F71" s="47"/>
      <c r="G71" s="47"/>
      <c r="H71" s="47"/>
      <c r="M71" s="8">
        <f t="shared" si="4"/>
        <v>3</v>
      </c>
      <c r="N71" s="8">
        <f t="shared" si="5"/>
        <v>7</v>
      </c>
      <c r="P71" s="46" t="str">
        <f t="shared" si="1"/>
        <v>E_Gas-S</v>
      </c>
      <c r="Q71" s="46" t="str">
        <f t="shared" si="2"/>
        <v>m_concrete</v>
      </c>
      <c r="R71" s="47" t="str">
        <f t="shared" si="3"/>
        <v/>
      </c>
    </row>
    <row r="72" spans="1:18">
      <c r="A72" s="46" t="s">
        <v>1034</v>
      </c>
      <c r="B72" s="46" t="s">
        <v>1036</v>
      </c>
      <c r="C72" s="46" t="s">
        <v>1006</v>
      </c>
      <c r="D72" s="46" t="s">
        <v>1035</v>
      </c>
      <c r="E72" s="47">
        <v>45</v>
      </c>
      <c r="F72" s="47"/>
      <c r="G72" s="47"/>
      <c r="H72" s="47"/>
      <c r="M72" s="8">
        <f t="shared" si="4"/>
        <v>3</v>
      </c>
      <c r="N72" s="8">
        <f t="shared" si="5"/>
        <v>8</v>
      </c>
      <c r="P72" s="46" t="str">
        <f t="shared" si="1"/>
        <v>E_Geothermal</v>
      </c>
      <c r="Q72" s="46" t="str">
        <f t="shared" si="2"/>
        <v>m_concrete</v>
      </c>
      <c r="R72" s="47">
        <f t="shared" si="3"/>
        <v>120</v>
      </c>
    </row>
    <row r="73" spans="1:18">
      <c r="A73" s="46" t="s">
        <v>1034</v>
      </c>
      <c r="B73" s="46" t="s">
        <v>1037</v>
      </c>
      <c r="C73" s="46" t="s">
        <v>996</v>
      </c>
      <c r="D73" s="46" t="s">
        <v>1035</v>
      </c>
      <c r="E73" s="47">
        <v>5.1999999999999998E-2</v>
      </c>
      <c r="F73" s="47"/>
      <c r="G73" s="47"/>
      <c r="H73" s="47"/>
      <c r="M73" s="8">
        <f t="shared" si="4"/>
        <v>3</v>
      </c>
      <c r="N73" s="8">
        <f t="shared" si="5"/>
        <v>9</v>
      </c>
      <c r="P73" s="46" t="str">
        <f t="shared" si="1"/>
        <v>E_Hydro</v>
      </c>
      <c r="Q73" s="46" t="str">
        <f t="shared" si="2"/>
        <v>m_concrete</v>
      </c>
      <c r="R73" s="47" t="str">
        <f t="shared" si="3"/>
        <v/>
      </c>
    </row>
    <row r="74" spans="1:18">
      <c r="A74" s="46" t="s">
        <v>1034</v>
      </c>
      <c r="B74" s="46" t="s">
        <v>1037</v>
      </c>
      <c r="C74" s="46" t="s">
        <v>999</v>
      </c>
      <c r="D74" s="46" t="s">
        <v>1035</v>
      </c>
      <c r="E74" s="47">
        <v>1007.21</v>
      </c>
      <c r="F74" s="47"/>
      <c r="G74" s="47"/>
      <c r="H74" s="47"/>
      <c r="M74" s="8">
        <f t="shared" si="4"/>
        <v>3</v>
      </c>
      <c r="N74" s="8">
        <f t="shared" si="5"/>
        <v>10</v>
      </c>
      <c r="P74" s="46" t="str">
        <f t="shared" si="1"/>
        <v>E_Nuclear</v>
      </c>
      <c r="Q74" s="46" t="str">
        <f t="shared" si="2"/>
        <v>m_concrete</v>
      </c>
      <c r="R74" s="47">
        <f t="shared" si="3"/>
        <v>650</v>
      </c>
    </row>
    <row r="75" spans="1:18">
      <c r="A75" s="46" t="s">
        <v>1034</v>
      </c>
      <c r="B75" s="46" t="s">
        <v>1037</v>
      </c>
      <c r="C75" s="46" t="s">
        <v>1001</v>
      </c>
      <c r="D75" s="46" t="s">
        <v>1035</v>
      </c>
      <c r="E75" s="47">
        <v>2.1230000000000002</v>
      </c>
      <c r="F75" s="47"/>
      <c r="G75" s="47"/>
      <c r="H75" s="47"/>
      <c r="M75" s="8">
        <f t="shared" si="4"/>
        <v>3</v>
      </c>
      <c r="N75" s="8">
        <f t="shared" si="5"/>
        <v>11</v>
      </c>
      <c r="P75" s="46" t="str">
        <f t="shared" si="1"/>
        <v>E_Oil</v>
      </c>
      <c r="Q75" s="46" t="str">
        <f t="shared" si="2"/>
        <v>m_concrete</v>
      </c>
      <c r="R75" s="47">
        <f t="shared" si="3"/>
        <v>63</v>
      </c>
    </row>
    <row r="76" spans="1:18">
      <c r="A76" s="46" t="s">
        <v>1034</v>
      </c>
      <c r="B76" s="46" t="s">
        <v>1037</v>
      </c>
      <c r="C76" s="46" t="s">
        <v>1006</v>
      </c>
      <c r="D76" s="46" t="s">
        <v>1035</v>
      </c>
      <c r="E76" s="47">
        <v>83.575000000000003</v>
      </c>
      <c r="F76" s="47"/>
      <c r="G76" s="47"/>
      <c r="H76" s="47"/>
      <c r="M76" s="8">
        <f t="shared" si="4"/>
        <v>3</v>
      </c>
      <c r="N76" s="8">
        <f t="shared" si="5"/>
        <v>12</v>
      </c>
      <c r="P76" s="46" t="str">
        <f t="shared" si="1"/>
        <v>E_SPV</v>
      </c>
      <c r="Q76" s="46" t="str">
        <f t="shared" si="2"/>
        <v>m_concrete</v>
      </c>
      <c r="R76" s="47">
        <f t="shared" si="3"/>
        <v>383</v>
      </c>
    </row>
    <row r="77" spans="1:18">
      <c r="A77" s="46" t="s">
        <v>1034</v>
      </c>
      <c r="B77" s="46" t="s">
        <v>1038</v>
      </c>
      <c r="C77" s="46" t="s">
        <v>996</v>
      </c>
      <c r="D77" s="46" t="s">
        <v>1035</v>
      </c>
      <c r="E77" s="47">
        <v>0.63749999999999996</v>
      </c>
      <c r="F77" s="47"/>
      <c r="G77" s="47"/>
      <c r="H77" s="47"/>
      <c r="M77" s="8">
        <f t="shared" si="4"/>
        <v>3</v>
      </c>
      <c r="N77" s="8">
        <f t="shared" si="5"/>
        <v>13</v>
      </c>
      <c r="P77" s="46" t="str">
        <f t="shared" si="1"/>
        <v>E_WOF</v>
      </c>
      <c r="Q77" s="46" t="str">
        <f t="shared" si="2"/>
        <v>m_concrete</v>
      </c>
      <c r="R77" s="47">
        <f t="shared" si="3"/>
        <v>791</v>
      </c>
    </row>
    <row r="78" spans="1:18">
      <c r="A78" s="46" t="s">
        <v>1034</v>
      </c>
      <c r="B78" s="46" t="s">
        <v>1038</v>
      </c>
      <c r="C78" s="46" t="s">
        <v>999</v>
      </c>
      <c r="D78" s="46" t="s">
        <v>1035</v>
      </c>
      <c r="E78" s="47">
        <v>36.852899999999998</v>
      </c>
      <c r="F78" s="47"/>
      <c r="G78" s="47"/>
      <c r="H78" s="47"/>
      <c r="M78" s="8">
        <f t="shared" si="4"/>
        <v>3</v>
      </c>
      <c r="N78" s="8">
        <f t="shared" si="5"/>
        <v>14</v>
      </c>
      <c r="P78" s="46" t="str">
        <f t="shared" si="1"/>
        <v>E_WON</v>
      </c>
      <c r="Q78" s="46" t="str">
        <f t="shared" si="2"/>
        <v>m_concrete</v>
      </c>
      <c r="R78" s="47">
        <f t="shared" si="3"/>
        <v>502</v>
      </c>
    </row>
    <row r="79" spans="1:18">
      <c r="A79" s="46" t="s">
        <v>1034</v>
      </c>
      <c r="B79" s="46" t="s">
        <v>1038</v>
      </c>
      <c r="C79" s="46" t="s">
        <v>1000</v>
      </c>
      <c r="D79" s="46" t="s">
        <v>1035</v>
      </c>
      <c r="E79" s="47">
        <v>650</v>
      </c>
      <c r="F79" s="47"/>
      <c r="G79" s="47"/>
      <c r="H79" s="47"/>
      <c r="M79" s="8">
        <f t="shared" si="4"/>
        <v>4</v>
      </c>
      <c r="N79" s="8">
        <f t="shared" si="5"/>
        <v>1</v>
      </c>
      <c r="P79" s="46" t="str">
        <f t="shared" si="1"/>
        <v>E_Bio</v>
      </c>
      <c r="Q79" s="46" t="str">
        <f t="shared" si="2"/>
        <v>m_copper</v>
      </c>
      <c r="R79" s="47">
        <f t="shared" si="3"/>
        <v>0.49075000000000002</v>
      </c>
    </row>
    <row r="80" spans="1:18">
      <c r="A80" s="46" t="s">
        <v>1034</v>
      </c>
      <c r="B80" s="46" t="s">
        <v>1038</v>
      </c>
      <c r="C80" s="46" t="s">
        <v>1001</v>
      </c>
      <c r="D80" s="46" t="s">
        <v>1035</v>
      </c>
      <c r="E80" s="47">
        <v>9.4917999999999996</v>
      </c>
      <c r="F80" s="47"/>
      <c r="G80" s="47"/>
      <c r="H80" s="47"/>
      <c r="M80" s="8">
        <f t="shared" si="4"/>
        <v>4</v>
      </c>
      <c r="N80" s="8">
        <f t="shared" si="5"/>
        <v>2</v>
      </c>
      <c r="P80" s="46" t="str">
        <f t="shared" si="1"/>
        <v>E_Bio-S</v>
      </c>
      <c r="Q80" s="46" t="str">
        <f t="shared" si="2"/>
        <v>m_copper</v>
      </c>
      <c r="R80" s="47">
        <f t="shared" si="3"/>
        <v>0.59666699999999995</v>
      </c>
    </row>
    <row r="81" spans="1:18">
      <c r="A81" s="46" t="s">
        <v>1034</v>
      </c>
      <c r="B81" s="46" t="s">
        <v>1038</v>
      </c>
      <c r="C81" s="46" t="s">
        <v>1006</v>
      </c>
      <c r="D81" s="46" t="s">
        <v>1035</v>
      </c>
      <c r="E81" s="47">
        <v>121.9837</v>
      </c>
      <c r="F81" s="47"/>
      <c r="G81" s="47"/>
      <c r="H81" s="47"/>
      <c r="M81" s="8">
        <f t="shared" si="4"/>
        <v>4</v>
      </c>
      <c r="N81" s="8">
        <f t="shared" si="5"/>
        <v>3</v>
      </c>
      <c r="P81" s="46" t="str">
        <f t="shared" si="1"/>
        <v>E_Coal</v>
      </c>
      <c r="Q81" s="46" t="str">
        <f t="shared" si="2"/>
        <v>m_copper</v>
      </c>
      <c r="R81" s="47">
        <f t="shared" si="3"/>
        <v>2.4907500000000002</v>
      </c>
    </row>
    <row r="82" spans="1:18">
      <c r="A82" s="46" t="s">
        <v>1034</v>
      </c>
      <c r="B82" s="46" t="s">
        <v>1040</v>
      </c>
      <c r="C82" s="46" t="s">
        <v>996</v>
      </c>
      <c r="D82" s="46" t="s">
        <v>1035</v>
      </c>
      <c r="E82" s="47">
        <v>1</v>
      </c>
      <c r="F82" s="47"/>
      <c r="G82" s="47"/>
      <c r="H82" s="47"/>
      <c r="M82" s="8">
        <f t="shared" si="4"/>
        <v>4</v>
      </c>
      <c r="N82" s="8">
        <f t="shared" si="5"/>
        <v>4</v>
      </c>
      <c r="P82" s="46" t="str">
        <f t="shared" si="1"/>
        <v>E_Coal-S</v>
      </c>
      <c r="Q82" s="46" t="str">
        <f t="shared" si="2"/>
        <v>m_copper</v>
      </c>
      <c r="R82" s="47">
        <f t="shared" si="3"/>
        <v>0.58875</v>
      </c>
    </row>
    <row r="83" spans="1:18">
      <c r="A83" s="46" t="s">
        <v>1034</v>
      </c>
      <c r="B83" s="46" t="s">
        <v>1040</v>
      </c>
      <c r="C83" s="46" t="s">
        <v>1000</v>
      </c>
      <c r="D83" s="46" t="s">
        <v>1035</v>
      </c>
      <c r="E83" s="47">
        <v>63</v>
      </c>
      <c r="F83" s="47"/>
      <c r="G83" s="47"/>
      <c r="H83" s="47"/>
      <c r="M83" s="8">
        <f t="shared" si="4"/>
        <v>4</v>
      </c>
      <c r="N83" s="8">
        <f t="shared" si="5"/>
        <v>5</v>
      </c>
      <c r="P83" s="46" t="str">
        <f t="shared" si="1"/>
        <v>E_CSP</v>
      </c>
      <c r="Q83" s="46" t="str">
        <f t="shared" si="2"/>
        <v>m_copper</v>
      </c>
      <c r="R83" s="47">
        <f t="shared" si="3"/>
        <v>6.1999999999999993</v>
      </c>
    </row>
    <row r="84" spans="1:18">
      <c r="A84" s="46" t="s">
        <v>1034</v>
      </c>
      <c r="B84" s="46" t="s">
        <v>1040</v>
      </c>
      <c r="C84" s="46" t="s">
        <v>1001</v>
      </c>
      <c r="D84" s="46" t="s">
        <v>1035</v>
      </c>
      <c r="E84" s="47">
        <v>0.9</v>
      </c>
      <c r="F84" s="47"/>
      <c r="G84" s="47"/>
      <c r="H84" s="47"/>
      <c r="M84" s="8">
        <f t="shared" si="4"/>
        <v>4</v>
      </c>
      <c r="N84" s="8">
        <f t="shared" si="5"/>
        <v>6</v>
      </c>
      <c r="P84" s="46" t="str">
        <f t="shared" si="1"/>
        <v>E_Gas</v>
      </c>
      <c r="Q84" s="46" t="str">
        <f t="shared" si="2"/>
        <v>m_copper</v>
      </c>
      <c r="R84" s="47">
        <f t="shared" si="3"/>
        <v>1.5907500000000001</v>
      </c>
    </row>
    <row r="85" spans="1:18">
      <c r="A85" s="46" t="s">
        <v>1034</v>
      </c>
      <c r="B85" s="46" t="s">
        <v>1040</v>
      </c>
      <c r="C85" s="46" t="s">
        <v>1006</v>
      </c>
      <c r="D85" s="46" t="s">
        <v>1035</v>
      </c>
      <c r="E85" s="47">
        <v>33</v>
      </c>
      <c r="F85" s="47"/>
      <c r="G85" s="47"/>
      <c r="H85" s="47"/>
      <c r="M85" s="8">
        <f t="shared" si="4"/>
        <v>4</v>
      </c>
      <c r="N85" s="8">
        <f t="shared" si="5"/>
        <v>7</v>
      </c>
      <c r="P85" s="46" t="str">
        <f t="shared" si="1"/>
        <v>E_Gas-S</v>
      </c>
      <c r="Q85" s="46" t="str">
        <f t="shared" si="2"/>
        <v>m_copper</v>
      </c>
      <c r="R85" s="47">
        <f t="shared" si="3"/>
        <v>0.58875</v>
      </c>
    </row>
    <row r="86" spans="1:18">
      <c r="A86" s="46" t="s">
        <v>1052</v>
      </c>
      <c r="B86" s="46" t="s">
        <v>1042</v>
      </c>
      <c r="C86" s="46" t="s">
        <v>996</v>
      </c>
      <c r="D86" s="46" t="s">
        <v>1035</v>
      </c>
      <c r="E86" s="47">
        <v>31.5</v>
      </c>
      <c r="F86" s="47"/>
      <c r="G86" s="47"/>
      <c r="H86" s="47"/>
      <c r="M86" s="8">
        <f t="shared" si="4"/>
        <v>4</v>
      </c>
      <c r="N86" s="8">
        <f t="shared" si="5"/>
        <v>8</v>
      </c>
      <c r="P86" s="46" t="str">
        <f t="shared" si="1"/>
        <v>E_Geothermal</v>
      </c>
      <c r="Q86" s="46" t="str">
        <f t="shared" si="2"/>
        <v>m_copper</v>
      </c>
      <c r="R86" s="47">
        <f t="shared" si="3"/>
        <v>9.0333299999999994</v>
      </c>
    </row>
    <row r="87" spans="1:18">
      <c r="A87" s="46" t="s">
        <v>1052</v>
      </c>
      <c r="B87" s="46" t="s">
        <v>1042</v>
      </c>
      <c r="C87" s="46" t="s">
        <v>1000</v>
      </c>
      <c r="D87" s="46" t="s">
        <v>1035</v>
      </c>
      <c r="E87" s="47">
        <v>0</v>
      </c>
      <c r="F87" s="47"/>
      <c r="G87" s="47"/>
      <c r="H87" s="47"/>
      <c r="M87" s="8">
        <f t="shared" si="4"/>
        <v>4</v>
      </c>
      <c r="N87" s="8">
        <f t="shared" si="5"/>
        <v>9</v>
      </c>
      <c r="P87" s="46" t="str">
        <f t="shared" si="1"/>
        <v>E_Hydro</v>
      </c>
      <c r="Q87" s="46" t="str">
        <f t="shared" si="2"/>
        <v>m_copper</v>
      </c>
      <c r="R87" s="47">
        <f t="shared" si="3"/>
        <v>2.1230000000000002</v>
      </c>
    </row>
    <row r="88" spans="1:18">
      <c r="A88" s="46" t="s">
        <v>1052</v>
      </c>
      <c r="B88" s="46" t="s">
        <v>1042</v>
      </c>
      <c r="C88" s="46" t="s">
        <v>1001</v>
      </c>
      <c r="D88" s="46" t="s">
        <v>1035</v>
      </c>
      <c r="E88" s="47">
        <v>3.2</v>
      </c>
      <c r="F88" s="47"/>
      <c r="G88" s="47"/>
      <c r="H88" s="47"/>
      <c r="M88" s="8">
        <f t="shared" si="4"/>
        <v>4</v>
      </c>
      <c r="N88" s="8">
        <f t="shared" si="5"/>
        <v>10</v>
      </c>
      <c r="P88" s="46" t="str">
        <f t="shared" si="1"/>
        <v>E_Nuclear</v>
      </c>
      <c r="Q88" s="46" t="str">
        <f t="shared" si="2"/>
        <v>m_copper</v>
      </c>
      <c r="R88" s="47">
        <f t="shared" si="3"/>
        <v>9.4917999999999996</v>
      </c>
    </row>
    <row r="89" spans="1:18">
      <c r="A89" s="46" t="s">
        <v>1052</v>
      </c>
      <c r="B89" s="46" t="s">
        <v>1042</v>
      </c>
      <c r="C89" s="46" t="s">
        <v>1006</v>
      </c>
      <c r="D89" s="46" t="s">
        <v>1035</v>
      </c>
      <c r="E89" s="47">
        <v>29</v>
      </c>
      <c r="F89" s="47"/>
      <c r="G89" s="47"/>
      <c r="H89" s="47"/>
      <c r="M89" s="8">
        <f t="shared" si="4"/>
        <v>4</v>
      </c>
      <c r="N89" s="8">
        <f t="shared" si="5"/>
        <v>11</v>
      </c>
      <c r="P89" s="46" t="str">
        <f t="shared" si="1"/>
        <v>E_Oil</v>
      </c>
      <c r="Q89" s="46" t="str">
        <f t="shared" si="2"/>
        <v>m_copper</v>
      </c>
      <c r="R89" s="47">
        <f t="shared" si="3"/>
        <v>0.9</v>
      </c>
    </row>
    <row r="90" spans="1:18">
      <c r="A90" s="46" t="s">
        <v>1053</v>
      </c>
      <c r="B90" s="46" t="s">
        <v>1043</v>
      </c>
      <c r="C90" s="46" t="s">
        <v>996</v>
      </c>
      <c r="D90" s="46" t="s">
        <v>1035</v>
      </c>
      <c r="E90" s="47">
        <v>31.5</v>
      </c>
      <c r="F90" s="47"/>
      <c r="G90" s="47"/>
      <c r="H90" s="47"/>
      <c r="M90" s="8">
        <f t="shared" si="4"/>
        <v>4</v>
      </c>
      <c r="N90" s="8">
        <f t="shared" si="5"/>
        <v>12</v>
      </c>
      <c r="P90" s="46" t="str">
        <f t="shared" si="1"/>
        <v>E_SPV</v>
      </c>
      <c r="Q90" s="46" t="str">
        <f t="shared" si="2"/>
        <v>m_copper</v>
      </c>
      <c r="R90" s="47">
        <f t="shared" si="3"/>
        <v>3.2</v>
      </c>
    </row>
    <row r="91" spans="1:18">
      <c r="A91" s="46" t="s">
        <v>1053</v>
      </c>
      <c r="B91" s="46" t="s">
        <v>1043</v>
      </c>
      <c r="C91" s="46" t="s">
        <v>1000</v>
      </c>
      <c r="D91" s="46" t="s">
        <v>1035</v>
      </c>
      <c r="E91" s="47">
        <v>383</v>
      </c>
      <c r="F91" s="47"/>
      <c r="G91" s="47"/>
      <c r="H91" s="47"/>
      <c r="M91" s="8">
        <f t="shared" si="4"/>
        <v>4</v>
      </c>
      <c r="N91" s="8">
        <f t="shared" si="5"/>
        <v>13</v>
      </c>
      <c r="P91" s="46" t="str">
        <f t="shared" si="1"/>
        <v>E_WOF</v>
      </c>
      <c r="Q91" s="46" t="str">
        <f t="shared" si="2"/>
        <v>m_copper</v>
      </c>
      <c r="R91" s="47">
        <f t="shared" si="3"/>
        <v>13.02914</v>
      </c>
    </row>
    <row r="92" spans="1:18">
      <c r="A92" s="46" t="s">
        <v>1053</v>
      </c>
      <c r="B92" s="46" t="s">
        <v>1043</v>
      </c>
      <c r="C92" s="46" t="s">
        <v>1001</v>
      </c>
      <c r="D92" s="46" t="s">
        <v>1035</v>
      </c>
      <c r="E92" s="47">
        <v>3.2</v>
      </c>
      <c r="F92" s="47"/>
      <c r="G92" s="47"/>
      <c r="H92" s="47"/>
      <c r="M92" s="8">
        <f t="shared" si="4"/>
        <v>4</v>
      </c>
      <c r="N92" s="8">
        <f t="shared" si="5"/>
        <v>14</v>
      </c>
      <c r="P92" s="46" t="str">
        <f t="shared" si="1"/>
        <v>E_WON</v>
      </c>
      <c r="Q92" s="46" t="str">
        <f t="shared" si="2"/>
        <v>m_copper</v>
      </c>
      <c r="R92" s="47">
        <f t="shared" si="3"/>
        <v>7.0456400000000006</v>
      </c>
    </row>
    <row r="93" spans="1:18">
      <c r="A93" s="46" t="s">
        <v>1053</v>
      </c>
      <c r="B93" s="46" t="s">
        <v>1043</v>
      </c>
      <c r="C93" s="46" t="s">
        <v>1006</v>
      </c>
      <c r="D93" s="46" t="s">
        <v>1035</v>
      </c>
      <c r="E93" s="47">
        <v>111</v>
      </c>
      <c r="F93" s="47"/>
      <c r="G93" s="47"/>
      <c r="H93" s="47"/>
      <c r="M93" s="8">
        <f t="shared" si="4"/>
        <v>5</v>
      </c>
      <c r="N93" s="8">
        <f t="shared" si="5"/>
        <v>1</v>
      </c>
      <c r="P93" s="46" t="str">
        <f t="shared" si="1"/>
        <v>E_Bio</v>
      </c>
      <c r="Q93" s="46" t="str">
        <f t="shared" si="2"/>
        <v>m_fiberglass</v>
      </c>
      <c r="R93" s="47" t="str">
        <f t="shared" si="3"/>
        <v/>
      </c>
    </row>
    <row r="94" spans="1:18">
      <c r="A94" s="46" t="s">
        <v>1053</v>
      </c>
      <c r="B94" s="46" t="s">
        <v>1045</v>
      </c>
      <c r="C94" s="46" t="s">
        <v>996</v>
      </c>
      <c r="D94" s="46" t="s">
        <v>1035</v>
      </c>
      <c r="E94" s="47">
        <v>21.25</v>
      </c>
      <c r="F94" s="47"/>
      <c r="G94" s="47"/>
      <c r="H94" s="47"/>
      <c r="M94" s="8">
        <f t="shared" si="4"/>
        <v>5</v>
      </c>
      <c r="N94" s="8">
        <f t="shared" si="5"/>
        <v>2</v>
      </c>
      <c r="P94" s="46" t="str">
        <f t="shared" si="1"/>
        <v>E_Bio-S</v>
      </c>
      <c r="Q94" s="46" t="str">
        <f t="shared" si="2"/>
        <v>m_fiberglass</v>
      </c>
      <c r="R94" s="47" t="str">
        <f t="shared" si="3"/>
        <v/>
      </c>
    </row>
    <row r="95" spans="1:18">
      <c r="A95" s="46" t="s">
        <v>1053</v>
      </c>
      <c r="B95" s="46" t="s">
        <v>1045</v>
      </c>
      <c r="C95" s="46" t="s">
        <v>1001</v>
      </c>
      <c r="D95" s="46" t="s">
        <v>1035</v>
      </c>
      <c r="E95" s="47">
        <v>6.6074999999999999</v>
      </c>
      <c r="F95" s="47"/>
      <c r="G95" s="47"/>
      <c r="H95" s="47"/>
      <c r="M95" s="8">
        <f t="shared" si="4"/>
        <v>5</v>
      </c>
      <c r="N95" s="8">
        <f t="shared" si="5"/>
        <v>3</v>
      </c>
      <c r="P95" s="46" t="str">
        <f t="shared" si="1"/>
        <v>E_Coal</v>
      </c>
      <c r="Q95" s="46" t="str">
        <f t="shared" si="2"/>
        <v>m_fiberglass</v>
      </c>
      <c r="R95" s="47" t="str">
        <f t="shared" si="3"/>
        <v/>
      </c>
    </row>
    <row r="96" spans="1:18">
      <c r="A96" s="46" t="s">
        <v>1053</v>
      </c>
      <c r="B96" s="46" t="s">
        <v>1045</v>
      </c>
      <c r="C96" s="46" t="s">
        <v>1005</v>
      </c>
      <c r="D96" s="46" t="s">
        <v>1035</v>
      </c>
      <c r="E96" s="47">
        <v>60.024999999999999</v>
      </c>
      <c r="F96" s="47"/>
      <c r="G96" s="47"/>
      <c r="H96" s="47"/>
      <c r="M96" s="8">
        <f t="shared" si="4"/>
        <v>5</v>
      </c>
      <c r="N96" s="8">
        <f t="shared" si="5"/>
        <v>4</v>
      </c>
      <c r="P96" s="46" t="str">
        <f t="shared" si="1"/>
        <v>E_Coal-S</v>
      </c>
      <c r="Q96" s="46" t="str">
        <f t="shared" si="2"/>
        <v>m_fiberglass</v>
      </c>
      <c r="R96" s="47" t="str">
        <f t="shared" si="3"/>
        <v/>
      </c>
    </row>
    <row r="97" spans="1:18">
      <c r="A97" s="46" t="s">
        <v>1053</v>
      </c>
      <c r="B97" s="46" t="s">
        <v>1045</v>
      </c>
      <c r="C97" s="46" t="s">
        <v>1010</v>
      </c>
      <c r="D97" s="46" t="s">
        <v>1035</v>
      </c>
      <c r="E97" s="47">
        <v>3.3761299999999999</v>
      </c>
      <c r="F97" s="47"/>
      <c r="G97" s="47"/>
      <c r="H97" s="47"/>
      <c r="M97" s="8">
        <f t="shared" si="4"/>
        <v>5</v>
      </c>
      <c r="N97" s="8">
        <f t="shared" si="5"/>
        <v>5</v>
      </c>
      <c r="P97" s="46" t="str">
        <f t="shared" si="1"/>
        <v>E_CSP</v>
      </c>
      <c r="Q97" s="46" t="str">
        <f t="shared" si="2"/>
        <v>m_fiberglass</v>
      </c>
      <c r="R97" s="47" t="str">
        <f t="shared" si="3"/>
        <v/>
      </c>
    </row>
    <row r="98" spans="1:18">
      <c r="A98" s="46" t="s">
        <v>1053</v>
      </c>
      <c r="B98" s="46" t="s">
        <v>1045</v>
      </c>
      <c r="C98" s="46" t="s">
        <v>1006</v>
      </c>
      <c r="D98" s="46" t="s">
        <v>1035</v>
      </c>
      <c r="E98" s="47">
        <v>61.633299999999998</v>
      </c>
      <c r="F98" s="47"/>
      <c r="G98" s="47"/>
      <c r="H98" s="47"/>
      <c r="M98" s="8">
        <f t="shared" si="4"/>
        <v>5</v>
      </c>
      <c r="N98" s="8">
        <f t="shared" si="5"/>
        <v>6</v>
      </c>
      <c r="P98" s="46" t="str">
        <f t="shared" si="1"/>
        <v>E_Gas</v>
      </c>
      <c r="Q98" s="46" t="str">
        <f t="shared" si="2"/>
        <v>m_fiberglass</v>
      </c>
      <c r="R98" s="47" t="str">
        <f t="shared" si="3"/>
        <v/>
      </c>
    </row>
    <row r="99" spans="1:18">
      <c r="A99" s="46" t="s">
        <v>1054</v>
      </c>
      <c r="B99" s="46" t="s">
        <v>1046</v>
      </c>
      <c r="C99" s="46" t="s">
        <v>996</v>
      </c>
      <c r="D99" s="46" t="s">
        <v>1035</v>
      </c>
      <c r="E99" s="47">
        <v>0.3</v>
      </c>
      <c r="F99" s="47"/>
      <c r="G99" s="47"/>
      <c r="H99" s="47"/>
      <c r="M99" s="8">
        <f t="shared" si="4"/>
        <v>5</v>
      </c>
      <c r="N99" s="8">
        <f t="shared" si="5"/>
        <v>7</v>
      </c>
      <c r="P99" s="46" t="str">
        <f t="shared" si="1"/>
        <v>E_Gas-S</v>
      </c>
      <c r="Q99" s="46" t="str">
        <f t="shared" si="2"/>
        <v>m_fiberglass</v>
      </c>
      <c r="R99" s="47" t="str">
        <f t="shared" si="3"/>
        <v/>
      </c>
    </row>
    <row r="100" spans="1:18">
      <c r="A100" s="46" t="s">
        <v>1054</v>
      </c>
      <c r="B100" s="46" t="s">
        <v>1046</v>
      </c>
      <c r="C100" s="46" t="s">
        <v>1000</v>
      </c>
      <c r="D100" s="46" t="s">
        <v>1035</v>
      </c>
      <c r="E100" s="47">
        <v>2750</v>
      </c>
      <c r="F100" s="47"/>
      <c r="G100" s="47"/>
      <c r="H100" s="47"/>
      <c r="M100" s="8">
        <f t="shared" si="4"/>
        <v>5</v>
      </c>
      <c r="N100" s="8">
        <f t="shared" si="5"/>
        <v>8</v>
      </c>
      <c r="P100" s="46" t="str">
        <f t="shared" si="1"/>
        <v>E_Geothermal</v>
      </c>
      <c r="Q100" s="46" t="str">
        <f t="shared" si="2"/>
        <v>m_fiberglass</v>
      </c>
      <c r="R100" s="47" t="str">
        <f t="shared" si="3"/>
        <v/>
      </c>
    </row>
    <row r="101" spans="1:18">
      <c r="A101" s="46" t="s">
        <v>1054</v>
      </c>
      <c r="B101" s="46" t="s">
        <v>1046</v>
      </c>
      <c r="C101" s="46" t="s">
        <v>1001</v>
      </c>
      <c r="D101" s="46" t="s">
        <v>1035</v>
      </c>
      <c r="E101" s="47">
        <v>3.2</v>
      </c>
      <c r="F101" s="47"/>
      <c r="G101" s="47"/>
      <c r="H101" s="47"/>
      <c r="M101" s="8">
        <f t="shared" si="4"/>
        <v>5</v>
      </c>
      <c r="N101" s="8">
        <f t="shared" si="5"/>
        <v>9</v>
      </c>
      <c r="P101" s="46" t="str">
        <f t="shared" si="1"/>
        <v>E_Hydro</v>
      </c>
      <c r="Q101" s="46" t="str">
        <f t="shared" si="2"/>
        <v>m_fiberglass</v>
      </c>
      <c r="R101" s="47" t="str">
        <f t="shared" si="3"/>
        <v/>
      </c>
    </row>
    <row r="102" spans="1:18">
      <c r="A102" s="46" t="s">
        <v>1054</v>
      </c>
      <c r="B102" s="46" t="s">
        <v>1046</v>
      </c>
      <c r="C102" s="46" t="s">
        <v>1006</v>
      </c>
      <c r="D102" s="46" t="s">
        <v>1035</v>
      </c>
      <c r="E102" s="47">
        <v>25</v>
      </c>
      <c r="F102" s="47"/>
      <c r="G102" s="47"/>
      <c r="H102" s="47"/>
      <c r="M102" s="8">
        <f t="shared" si="4"/>
        <v>5</v>
      </c>
      <c r="N102" s="8">
        <f t="shared" si="5"/>
        <v>10</v>
      </c>
      <c r="P102" s="46" t="str">
        <f t="shared" ref="P102:P165" si="6">VLOOKUP(N102,$J$37:$K$50,2,FALSE)</f>
        <v>E_Nuclear</v>
      </c>
      <c r="Q102" s="46" t="str">
        <f t="shared" ref="Q102:Q165" si="7">"m_"&amp;VLOOKUP(M102,$J$2:$K$12,2,FALSE)</f>
        <v>m_fiberglass</v>
      </c>
      <c r="R102" s="47" t="str">
        <f t="shared" ref="R102:R165" si="8">IF(SUMIFS($E$25:$E$114,$C$25:$C$114,MID(Q102,3,100),$B$25:$B$114,_xlfn.XLOOKUP(P102,$L$17:$L$34,$K$17:$K$34,,0)) = 0,"",SUMIFS($E$25:$E$114,$C$25:$C$114,MID(Q102,3,100),$B$25:$B$114,_xlfn.XLOOKUP(P102,$L$17:$L$34,$K$17:$K$34,,0)))</f>
        <v/>
      </c>
    </row>
    <row r="103" spans="1:18">
      <c r="A103" s="46" t="s">
        <v>1055</v>
      </c>
      <c r="B103" s="46" t="s">
        <v>1047</v>
      </c>
      <c r="C103" s="46" t="s">
        <v>996</v>
      </c>
      <c r="D103" s="46" t="s">
        <v>1035</v>
      </c>
      <c r="E103" s="47">
        <v>3.7984</v>
      </c>
      <c r="F103" s="47"/>
      <c r="G103" s="47"/>
      <c r="H103" s="47"/>
      <c r="M103" s="8">
        <f t="shared" si="4"/>
        <v>5</v>
      </c>
      <c r="N103" s="8">
        <f t="shared" si="5"/>
        <v>11</v>
      </c>
      <c r="P103" s="46" t="str">
        <f t="shared" si="6"/>
        <v>E_Oil</v>
      </c>
      <c r="Q103" s="46" t="str">
        <f t="shared" si="7"/>
        <v>m_fiberglass</v>
      </c>
      <c r="R103" s="47" t="str">
        <f t="shared" si="8"/>
        <v/>
      </c>
    </row>
    <row r="104" spans="1:18">
      <c r="A104" s="46" t="s">
        <v>1055</v>
      </c>
      <c r="B104" s="46" t="s">
        <v>1047</v>
      </c>
      <c r="C104" s="46" t="s">
        <v>999</v>
      </c>
      <c r="D104" s="46" t="s">
        <v>1035</v>
      </c>
      <c r="E104" s="47">
        <v>0.18099999999999999</v>
      </c>
      <c r="F104" s="47"/>
      <c r="G104" s="47"/>
      <c r="H104" s="47"/>
      <c r="M104" s="8">
        <f t="shared" si="4"/>
        <v>5</v>
      </c>
      <c r="N104" s="8">
        <f t="shared" si="5"/>
        <v>12</v>
      </c>
      <c r="P104" s="46" t="str">
        <f t="shared" si="6"/>
        <v>E_SPV</v>
      </c>
      <c r="Q104" s="46" t="str">
        <f t="shared" si="7"/>
        <v>m_fiberglass</v>
      </c>
      <c r="R104" s="47" t="str">
        <f t="shared" si="8"/>
        <v/>
      </c>
    </row>
    <row r="105" spans="1:18">
      <c r="A105" s="46" t="s">
        <v>1055</v>
      </c>
      <c r="B105" s="46" t="s">
        <v>1047</v>
      </c>
      <c r="C105" s="46" t="s">
        <v>1000</v>
      </c>
      <c r="D105" s="46" t="s">
        <v>1035</v>
      </c>
      <c r="E105" s="47">
        <v>791</v>
      </c>
      <c r="F105" s="47"/>
      <c r="G105" s="47"/>
      <c r="H105" s="47"/>
      <c r="M105" s="8">
        <f t="shared" si="4"/>
        <v>5</v>
      </c>
      <c r="N105" s="8">
        <f t="shared" si="5"/>
        <v>13</v>
      </c>
      <c r="P105" s="46" t="str">
        <f t="shared" si="6"/>
        <v>E_WOF</v>
      </c>
      <c r="Q105" s="46" t="str">
        <f t="shared" si="7"/>
        <v>m_fiberglass</v>
      </c>
      <c r="R105" s="47">
        <f t="shared" si="8"/>
        <v>7.7922000000000002</v>
      </c>
    </row>
    <row r="106" spans="1:18">
      <c r="A106" s="46" t="s">
        <v>1055</v>
      </c>
      <c r="B106" s="46" t="s">
        <v>1047</v>
      </c>
      <c r="C106" s="46" t="s">
        <v>1001</v>
      </c>
      <c r="D106" s="46" t="s">
        <v>1035</v>
      </c>
      <c r="E106" s="47">
        <v>13.02914</v>
      </c>
      <c r="F106" s="47"/>
      <c r="G106" s="47"/>
      <c r="H106" s="47"/>
      <c r="M106" s="8">
        <f t="shared" si="4"/>
        <v>5</v>
      </c>
      <c r="N106" s="8">
        <f t="shared" si="5"/>
        <v>14</v>
      </c>
      <c r="P106" s="46" t="str">
        <f t="shared" si="6"/>
        <v>E_WON</v>
      </c>
      <c r="Q106" s="46" t="str">
        <f t="shared" si="7"/>
        <v>m_fiberglass</v>
      </c>
      <c r="R106" s="47">
        <f t="shared" si="8"/>
        <v>7.9119999999999999</v>
      </c>
    </row>
    <row r="107" spans="1:18">
      <c r="A107" s="46" t="s">
        <v>1055</v>
      </c>
      <c r="B107" s="46" t="s">
        <v>1047</v>
      </c>
      <c r="C107" s="46" t="s">
        <v>1003</v>
      </c>
      <c r="D107" s="46" t="s">
        <v>1035</v>
      </c>
      <c r="E107" s="47">
        <v>7.7922000000000002</v>
      </c>
      <c r="F107" s="47"/>
      <c r="G107" s="47"/>
      <c r="H107" s="47"/>
      <c r="M107" s="8">
        <f t="shared" si="4"/>
        <v>6</v>
      </c>
      <c r="N107" s="8">
        <f t="shared" si="5"/>
        <v>1</v>
      </c>
      <c r="P107" s="46" t="str">
        <f t="shared" si="6"/>
        <v>E_Bio</v>
      </c>
      <c r="Q107" s="46" t="str">
        <f t="shared" si="7"/>
        <v>m_glass</v>
      </c>
      <c r="R107" s="47" t="str">
        <f t="shared" si="8"/>
        <v/>
      </c>
    </row>
    <row r="108" spans="1:18">
      <c r="A108" s="46" t="s">
        <v>1055</v>
      </c>
      <c r="B108" s="46" t="s">
        <v>1047</v>
      </c>
      <c r="C108" s="46" t="s">
        <v>1006</v>
      </c>
      <c r="D108" s="46" t="s">
        <v>1035</v>
      </c>
      <c r="E108" s="47">
        <v>918.31399999999996</v>
      </c>
      <c r="F108" s="47"/>
      <c r="G108" s="47"/>
      <c r="H108" s="47"/>
      <c r="M108" s="8">
        <f t="shared" si="4"/>
        <v>6</v>
      </c>
      <c r="N108" s="8">
        <f t="shared" si="5"/>
        <v>2</v>
      </c>
      <c r="P108" s="46" t="str">
        <f t="shared" si="6"/>
        <v>E_Bio-S</v>
      </c>
      <c r="Q108" s="46" t="str">
        <f t="shared" si="7"/>
        <v>m_glass</v>
      </c>
      <c r="R108" s="47" t="str">
        <f t="shared" si="8"/>
        <v/>
      </c>
    </row>
    <row r="109" spans="1:18">
      <c r="A109" s="46" t="s">
        <v>1056</v>
      </c>
      <c r="B109" s="46" t="s">
        <v>1049</v>
      </c>
      <c r="C109" s="46" t="s">
        <v>996</v>
      </c>
      <c r="D109" s="46" t="s">
        <v>1035</v>
      </c>
      <c r="E109" s="47">
        <v>10.426670000000001</v>
      </c>
      <c r="F109" s="47"/>
      <c r="G109" s="47"/>
      <c r="H109" s="47"/>
      <c r="M109" s="8">
        <f t="shared" si="4"/>
        <v>6</v>
      </c>
      <c r="N109" s="8">
        <f t="shared" si="5"/>
        <v>3</v>
      </c>
      <c r="P109" s="46" t="str">
        <f t="shared" si="6"/>
        <v>E_Coal</v>
      </c>
      <c r="Q109" s="46" t="str">
        <f t="shared" si="7"/>
        <v>m_glass</v>
      </c>
      <c r="R109" s="47" t="str">
        <f t="shared" si="8"/>
        <v/>
      </c>
    </row>
    <row r="110" spans="1:18">
      <c r="A110" s="46" t="s">
        <v>1056</v>
      </c>
      <c r="B110" s="46" t="s">
        <v>1049</v>
      </c>
      <c r="C110" s="46" t="s">
        <v>999</v>
      </c>
      <c r="D110" s="46" t="s">
        <v>1035</v>
      </c>
      <c r="E110" s="47">
        <v>53.611499999999999</v>
      </c>
      <c r="F110" s="47"/>
      <c r="G110" s="47"/>
      <c r="H110" s="47"/>
      <c r="M110" s="8">
        <f t="shared" si="4"/>
        <v>6</v>
      </c>
      <c r="N110" s="8">
        <f t="shared" si="5"/>
        <v>4</v>
      </c>
      <c r="P110" s="46" t="str">
        <f t="shared" si="6"/>
        <v>E_Coal-S</v>
      </c>
      <c r="Q110" s="46" t="str">
        <f t="shared" si="7"/>
        <v>m_glass</v>
      </c>
      <c r="R110" s="47" t="str">
        <f t="shared" si="8"/>
        <v/>
      </c>
    </row>
    <row r="111" spans="1:18">
      <c r="A111" s="46" t="s">
        <v>1056</v>
      </c>
      <c r="B111" s="46" t="s">
        <v>1049</v>
      </c>
      <c r="C111" s="46" t="s">
        <v>1000</v>
      </c>
      <c r="D111" s="46" t="s">
        <v>1035</v>
      </c>
      <c r="E111" s="47">
        <v>502</v>
      </c>
      <c r="F111" s="47"/>
      <c r="G111" s="47"/>
      <c r="H111" s="47"/>
      <c r="M111" s="8">
        <f t="shared" si="4"/>
        <v>6</v>
      </c>
      <c r="N111" s="8">
        <f t="shared" si="5"/>
        <v>5</v>
      </c>
      <c r="P111" s="46" t="str">
        <f t="shared" si="6"/>
        <v>E_CSP</v>
      </c>
      <c r="Q111" s="46" t="str">
        <f t="shared" si="7"/>
        <v>m_glass</v>
      </c>
      <c r="R111" s="47">
        <f t="shared" si="8"/>
        <v>120</v>
      </c>
    </row>
    <row r="112" spans="1:18">
      <c r="A112" s="46" t="s">
        <v>1056</v>
      </c>
      <c r="B112" s="46" t="s">
        <v>1049</v>
      </c>
      <c r="C112" s="46" t="s">
        <v>1001</v>
      </c>
      <c r="D112" s="46" t="s">
        <v>1035</v>
      </c>
      <c r="E112" s="47">
        <v>7.0456400000000006</v>
      </c>
      <c r="F112" s="47"/>
      <c r="G112" s="47"/>
      <c r="H112" s="47"/>
      <c r="M112" s="8">
        <f t="shared" si="4"/>
        <v>6</v>
      </c>
      <c r="N112" s="8">
        <f t="shared" si="5"/>
        <v>6</v>
      </c>
      <c r="P112" s="46" t="str">
        <f t="shared" si="6"/>
        <v>E_Gas</v>
      </c>
      <c r="Q112" s="46" t="str">
        <f t="shared" si="7"/>
        <v>m_glass</v>
      </c>
      <c r="R112" s="47" t="str">
        <f t="shared" si="8"/>
        <v/>
      </c>
    </row>
    <row r="113" spans="1:18">
      <c r="A113" s="46" t="s">
        <v>1056</v>
      </c>
      <c r="B113" s="46" t="s">
        <v>1049</v>
      </c>
      <c r="C113" s="46" t="s">
        <v>1003</v>
      </c>
      <c r="D113" s="46" t="s">
        <v>1035</v>
      </c>
      <c r="E113" s="47">
        <v>7.9119999999999999</v>
      </c>
      <c r="F113" s="47"/>
      <c r="G113" s="47"/>
      <c r="H113" s="47"/>
      <c r="M113" s="8">
        <f t="shared" si="4"/>
        <v>6</v>
      </c>
      <c r="N113" s="8">
        <f t="shared" si="5"/>
        <v>7</v>
      </c>
      <c r="P113" s="46" t="str">
        <f t="shared" si="6"/>
        <v>E_Gas-S</v>
      </c>
      <c r="Q113" s="46" t="str">
        <f t="shared" si="7"/>
        <v>m_glass</v>
      </c>
      <c r="R113" s="47" t="str">
        <f t="shared" si="8"/>
        <v/>
      </c>
    </row>
    <row r="114" spans="1:18">
      <c r="A114" s="46" t="s">
        <v>1056</v>
      </c>
      <c r="B114" s="46" t="s">
        <v>1049</v>
      </c>
      <c r="C114" s="46" t="s">
        <v>1006</v>
      </c>
      <c r="D114" s="46" t="s">
        <v>1035</v>
      </c>
      <c r="E114" s="47">
        <v>265.94799999999998</v>
      </c>
      <c r="F114" s="47"/>
      <c r="G114" s="47"/>
      <c r="H114" s="47"/>
      <c r="M114" s="8">
        <f t="shared" si="4"/>
        <v>6</v>
      </c>
      <c r="N114" s="8">
        <f t="shared" si="5"/>
        <v>8</v>
      </c>
      <c r="P114" s="46" t="str">
        <f t="shared" si="6"/>
        <v>E_Geothermal</v>
      </c>
      <c r="Q114" s="46" t="str">
        <f t="shared" si="7"/>
        <v>m_glass</v>
      </c>
      <c r="R114" s="47" t="str">
        <f t="shared" si="8"/>
        <v/>
      </c>
    </row>
    <row r="115" spans="1:18">
      <c r="M115" s="8">
        <f t="shared" si="4"/>
        <v>6</v>
      </c>
      <c r="N115" s="8">
        <f t="shared" si="5"/>
        <v>9</v>
      </c>
      <c r="P115" s="46" t="str">
        <f t="shared" si="6"/>
        <v>E_Hydro</v>
      </c>
      <c r="Q115" s="46" t="str">
        <f t="shared" si="7"/>
        <v>m_glass</v>
      </c>
      <c r="R115" s="47" t="str">
        <f t="shared" si="8"/>
        <v/>
      </c>
    </row>
    <row r="116" spans="1:18">
      <c r="M116" s="8">
        <f t="shared" ref="M116:M179" si="9">M102+1</f>
        <v>6</v>
      </c>
      <c r="N116" s="8">
        <f t="shared" ref="N116:N179" si="10">N102</f>
        <v>10</v>
      </c>
      <c r="P116" s="46" t="str">
        <f t="shared" si="6"/>
        <v>E_Nuclear</v>
      </c>
      <c r="Q116" s="46" t="str">
        <f t="shared" si="7"/>
        <v>m_glass</v>
      </c>
      <c r="R116" s="47" t="str">
        <f t="shared" si="8"/>
        <v/>
      </c>
    </row>
    <row r="117" spans="1:18">
      <c r="M117" s="8">
        <f t="shared" si="9"/>
        <v>6</v>
      </c>
      <c r="N117" s="8">
        <f t="shared" si="10"/>
        <v>11</v>
      </c>
      <c r="P117" s="46" t="str">
        <f t="shared" si="6"/>
        <v>E_Oil</v>
      </c>
      <c r="Q117" s="46" t="str">
        <f t="shared" si="7"/>
        <v>m_glass</v>
      </c>
      <c r="R117" s="47" t="str">
        <f t="shared" si="8"/>
        <v/>
      </c>
    </row>
    <row r="118" spans="1:18">
      <c r="M118" s="8">
        <f t="shared" si="9"/>
        <v>6</v>
      </c>
      <c r="N118" s="8">
        <f t="shared" si="10"/>
        <v>12</v>
      </c>
      <c r="P118" s="46" t="str">
        <f t="shared" si="6"/>
        <v>E_SPV</v>
      </c>
      <c r="Q118" s="46" t="str">
        <f t="shared" si="7"/>
        <v>m_glass</v>
      </c>
      <c r="R118" s="47" t="str">
        <f t="shared" si="8"/>
        <v/>
      </c>
    </row>
    <row r="119" spans="1:18">
      <c r="M119" s="8">
        <f t="shared" si="9"/>
        <v>6</v>
      </c>
      <c r="N119" s="8">
        <f t="shared" si="10"/>
        <v>13</v>
      </c>
      <c r="P119" s="46" t="str">
        <f t="shared" si="6"/>
        <v>E_WOF</v>
      </c>
      <c r="Q119" s="46" t="str">
        <f t="shared" si="7"/>
        <v>m_glass</v>
      </c>
      <c r="R119" s="47" t="str">
        <f t="shared" si="8"/>
        <v/>
      </c>
    </row>
    <row r="120" spans="1:18">
      <c r="M120" s="8">
        <f t="shared" si="9"/>
        <v>6</v>
      </c>
      <c r="N120" s="8">
        <f t="shared" si="10"/>
        <v>14</v>
      </c>
      <c r="P120" s="46" t="str">
        <f t="shared" si="6"/>
        <v>E_WON</v>
      </c>
      <c r="Q120" s="46" t="str">
        <f t="shared" si="7"/>
        <v>m_glass</v>
      </c>
      <c r="R120" s="47" t="str">
        <f t="shared" si="8"/>
        <v/>
      </c>
    </row>
    <row r="121" spans="1:18">
      <c r="M121" s="8">
        <f t="shared" si="9"/>
        <v>7</v>
      </c>
      <c r="N121" s="8">
        <f t="shared" si="10"/>
        <v>1</v>
      </c>
      <c r="P121" s="46" t="str">
        <f t="shared" si="6"/>
        <v>E_Bio</v>
      </c>
      <c r="Q121" s="46" t="str">
        <f t="shared" si="7"/>
        <v>m_manganese</v>
      </c>
      <c r="R121" s="47" t="str">
        <f t="shared" si="8"/>
        <v/>
      </c>
    </row>
    <row r="122" spans="1:18">
      <c r="M122" s="8">
        <f t="shared" si="9"/>
        <v>7</v>
      </c>
      <c r="N122" s="8">
        <f t="shared" si="10"/>
        <v>2</v>
      </c>
      <c r="P122" s="46" t="str">
        <f t="shared" si="6"/>
        <v>E_Bio-S</v>
      </c>
      <c r="Q122" s="46" t="str">
        <f t="shared" si="7"/>
        <v>m_manganese</v>
      </c>
      <c r="R122" s="47" t="str">
        <f t="shared" si="8"/>
        <v/>
      </c>
    </row>
    <row r="123" spans="1:18">
      <c r="M123" s="8">
        <f t="shared" si="9"/>
        <v>7</v>
      </c>
      <c r="N123" s="8">
        <f t="shared" si="10"/>
        <v>3</v>
      </c>
      <c r="P123" s="46" t="str">
        <f t="shared" si="6"/>
        <v>E_Coal</v>
      </c>
      <c r="Q123" s="46" t="str">
        <f t="shared" si="7"/>
        <v>m_manganese</v>
      </c>
      <c r="R123" s="47" t="str">
        <f t="shared" si="8"/>
        <v/>
      </c>
    </row>
    <row r="124" spans="1:18">
      <c r="M124" s="8">
        <f t="shared" si="9"/>
        <v>7</v>
      </c>
      <c r="N124" s="8">
        <f t="shared" si="10"/>
        <v>4</v>
      </c>
      <c r="P124" s="46" t="str">
        <f t="shared" si="6"/>
        <v>E_Coal-S</v>
      </c>
      <c r="Q124" s="46" t="str">
        <f t="shared" si="7"/>
        <v>m_manganese</v>
      </c>
      <c r="R124" s="47" t="str">
        <f t="shared" si="8"/>
        <v/>
      </c>
    </row>
    <row r="125" spans="1:18">
      <c r="M125" s="8">
        <f t="shared" si="9"/>
        <v>7</v>
      </c>
      <c r="N125" s="8">
        <f t="shared" si="10"/>
        <v>5</v>
      </c>
      <c r="P125" s="46" t="str">
        <f t="shared" si="6"/>
        <v>E_CSP</v>
      </c>
      <c r="Q125" s="46" t="str">
        <f t="shared" si="7"/>
        <v>m_manganese</v>
      </c>
      <c r="R125" s="47">
        <f t="shared" si="8"/>
        <v>3.85</v>
      </c>
    </row>
    <row r="126" spans="1:18">
      <c r="M126" s="8">
        <f t="shared" si="9"/>
        <v>7</v>
      </c>
      <c r="N126" s="8">
        <f t="shared" si="10"/>
        <v>6</v>
      </c>
      <c r="P126" s="46" t="str">
        <f t="shared" si="6"/>
        <v>E_Gas</v>
      </c>
      <c r="Q126" s="46" t="str">
        <f t="shared" si="7"/>
        <v>m_manganese</v>
      </c>
      <c r="R126" s="47" t="str">
        <f t="shared" si="8"/>
        <v/>
      </c>
    </row>
    <row r="127" spans="1:18">
      <c r="M127" s="8">
        <f t="shared" si="9"/>
        <v>7</v>
      </c>
      <c r="N127" s="8">
        <f t="shared" si="10"/>
        <v>7</v>
      </c>
      <c r="P127" s="46" t="str">
        <f t="shared" si="6"/>
        <v>E_Gas-S</v>
      </c>
      <c r="Q127" s="46" t="str">
        <f t="shared" si="7"/>
        <v>m_manganese</v>
      </c>
      <c r="R127" s="47" t="str">
        <f t="shared" si="8"/>
        <v/>
      </c>
    </row>
    <row r="128" spans="1:18">
      <c r="M128" s="8">
        <f t="shared" si="9"/>
        <v>7</v>
      </c>
      <c r="N128" s="8">
        <f t="shared" si="10"/>
        <v>8</v>
      </c>
      <c r="P128" s="46" t="str">
        <f t="shared" si="6"/>
        <v>E_Geothermal</v>
      </c>
      <c r="Q128" s="46" t="str">
        <f t="shared" si="7"/>
        <v>m_manganese</v>
      </c>
      <c r="R128" s="47" t="str">
        <f t="shared" si="8"/>
        <v/>
      </c>
    </row>
    <row r="129" spans="13:18">
      <c r="M129" s="8">
        <f t="shared" si="9"/>
        <v>7</v>
      </c>
      <c r="N129" s="8">
        <f t="shared" si="10"/>
        <v>9</v>
      </c>
      <c r="P129" s="46" t="str">
        <f t="shared" si="6"/>
        <v>E_Hydro</v>
      </c>
      <c r="Q129" s="46" t="str">
        <f t="shared" si="7"/>
        <v>m_manganese</v>
      </c>
      <c r="R129" s="47" t="str">
        <f t="shared" si="8"/>
        <v/>
      </c>
    </row>
    <row r="130" spans="13:18">
      <c r="M130" s="8">
        <f t="shared" si="9"/>
        <v>7</v>
      </c>
      <c r="N130" s="8">
        <f t="shared" si="10"/>
        <v>10</v>
      </c>
      <c r="P130" s="46" t="str">
        <f t="shared" si="6"/>
        <v>E_Nuclear</v>
      </c>
      <c r="Q130" s="46" t="str">
        <f t="shared" si="7"/>
        <v>m_manganese</v>
      </c>
      <c r="R130" s="47" t="str">
        <f t="shared" si="8"/>
        <v/>
      </c>
    </row>
    <row r="131" spans="13:18">
      <c r="M131" s="8">
        <f t="shared" si="9"/>
        <v>7</v>
      </c>
      <c r="N131" s="8">
        <f t="shared" si="10"/>
        <v>11</v>
      </c>
      <c r="P131" s="46" t="str">
        <f t="shared" si="6"/>
        <v>E_Oil</v>
      </c>
      <c r="Q131" s="46" t="str">
        <f t="shared" si="7"/>
        <v>m_manganese</v>
      </c>
      <c r="R131" s="47" t="str">
        <f t="shared" si="8"/>
        <v/>
      </c>
    </row>
    <row r="132" spans="13:18">
      <c r="M132" s="8">
        <f t="shared" si="9"/>
        <v>7</v>
      </c>
      <c r="N132" s="8">
        <f t="shared" si="10"/>
        <v>12</v>
      </c>
      <c r="P132" s="46" t="str">
        <f t="shared" si="6"/>
        <v>E_SPV</v>
      </c>
      <c r="Q132" s="46" t="str">
        <f t="shared" si="7"/>
        <v>m_manganese</v>
      </c>
      <c r="R132" s="47" t="str">
        <f t="shared" si="8"/>
        <v/>
      </c>
    </row>
    <row r="133" spans="13:18">
      <c r="M133" s="8">
        <f t="shared" si="9"/>
        <v>7</v>
      </c>
      <c r="N133" s="8">
        <f t="shared" si="10"/>
        <v>13</v>
      </c>
      <c r="P133" s="46" t="str">
        <f t="shared" si="6"/>
        <v>E_WOF</v>
      </c>
      <c r="Q133" s="46" t="str">
        <f t="shared" si="7"/>
        <v>m_manganese</v>
      </c>
      <c r="R133" s="47" t="str">
        <f t="shared" si="8"/>
        <v/>
      </c>
    </row>
    <row r="134" spans="13:18">
      <c r="M134" s="8">
        <f t="shared" si="9"/>
        <v>7</v>
      </c>
      <c r="N134" s="8">
        <f t="shared" si="10"/>
        <v>14</v>
      </c>
      <c r="P134" s="46" t="str">
        <f t="shared" si="6"/>
        <v>E_WON</v>
      </c>
      <c r="Q134" s="46" t="str">
        <f t="shared" si="7"/>
        <v>m_manganese</v>
      </c>
      <c r="R134" s="47" t="str">
        <f t="shared" si="8"/>
        <v/>
      </c>
    </row>
    <row r="135" spans="13:18">
      <c r="M135" s="8">
        <f t="shared" si="9"/>
        <v>8</v>
      </c>
      <c r="N135" s="8">
        <f t="shared" si="10"/>
        <v>1</v>
      </c>
      <c r="P135" s="46" t="str">
        <f t="shared" si="6"/>
        <v>E_Bio</v>
      </c>
      <c r="Q135" s="46" t="str">
        <f t="shared" si="7"/>
        <v>m_nickel</v>
      </c>
      <c r="R135" s="47" t="str">
        <f t="shared" si="8"/>
        <v/>
      </c>
    </row>
    <row r="136" spans="13:18">
      <c r="M136" s="8">
        <f t="shared" si="9"/>
        <v>8</v>
      </c>
      <c r="N136" s="8">
        <f t="shared" si="10"/>
        <v>2</v>
      </c>
      <c r="P136" s="46" t="str">
        <f t="shared" si="6"/>
        <v>E_Bio-S</v>
      </c>
      <c r="Q136" s="46" t="str">
        <f t="shared" si="7"/>
        <v>m_nickel</v>
      </c>
      <c r="R136" s="47" t="str">
        <f t="shared" si="8"/>
        <v/>
      </c>
    </row>
    <row r="137" spans="13:18">
      <c r="M137" s="8">
        <f t="shared" si="9"/>
        <v>8</v>
      </c>
      <c r="N137" s="8">
        <f t="shared" si="10"/>
        <v>3</v>
      </c>
      <c r="P137" s="46" t="str">
        <f t="shared" si="6"/>
        <v>E_Coal</v>
      </c>
      <c r="Q137" s="46" t="str">
        <f t="shared" si="7"/>
        <v>m_nickel</v>
      </c>
      <c r="R137" s="47" t="str">
        <f t="shared" si="8"/>
        <v/>
      </c>
    </row>
    <row r="138" spans="13:18">
      <c r="M138" s="8">
        <f t="shared" si="9"/>
        <v>8</v>
      </c>
      <c r="N138" s="8">
        <f t="shared" si="10"/>
        <v>4</v>
      </c>
      <c r="P138" s="46" t="str">
        <f t="shared" si="6"/>
        <v>E_Coal-S</v>
      </c>
      <c r="Q138" s="46" t="str">
        <f t="shared" si="7"/>
        <v>m_nickel</v>
      </c>
      <c r="R138" s="47" t="str">
        <f t="shared" si="8"/>
        <v/>
      </c>
    </row>
    <row r="139" spans="13:18">
      <c r="M139" s="8">
        <f t="shared" si="9"/>
        <v>8</v>
      </c>
      <c r="N139" s="8">
        <f t="shared" si="10"/>
        <v>5</v>
      </c>
      <c r="P139" s="46" t="str">
        <f t="shared" si="6"/>
        <v>E_CSP</v>
      </c>
      <c r="Q139" s="46" t="str">
        <f t="shared" si="7"/>
        <v>m_nickel</v>
      </c>
      <c r="R139" s="47">
        <f t="shared" si="8"/>
        <v>1.42</v>
      </c>
    </row>
    <row r="140" spans="13:18">
      <c r="M140" s="8">
        <f t="shared" si="9"/>
        <v>8</v>
      </c>
      <c r="N140" s="8">
        <f t="shared" si="10"/>
        <v>6</v>
      </c>
      <c r="P140" s="46" t="str">
        <f t="shared" si="6"/>
        <v>E_Gas</v>
      </c>
      <c r="Q140" s="46" t="str">
        <f t="shared" si="7"/>
        <v>m_nickel</v>
      </c>
      <c r="R140" s="47" t="str">
        <f t="shared" si="8"/>
        <v/>
      </c>
    </row>
    <row r="141" spans="13:18">
      <c r="M141" s="8">
        <f t="shared" si="9"/>
        <v>8</v>
      </c>
      <c r="N141" s="8">
        <f t="shared" si="10"/>
        <v>7</v>
      </c>
      <c r="P141" s="46" t="str">
        <f t="shared" si="6"/>
        <v>E_Gas-S</v>
      </c>
      <c r="Q141" s="46" t="str">
        <f t="shared" si="7"/>
        <v>m_nickel</v>
      </c>
      <c r="R141" s="47" t="str">
        <f t="shared" si="8"/>
        <v/>
      </c>
    </row>
    <row r="142" spans="13:18">
      <c r="M142" s="8">
        <f t="shared" si="9"/>
        <v>8</v>
      </c>
      <c r="N142" s="8">
        <f t="shared" si="10"/>
        <v>8</v>
      </c>
      <c r="P142" s="46" t="str">
        <f t="shared" si="6"/>
        <v>E_Geothermal</v>
      </c>
      <c r="Q142" s="46" t="str">
        <f t="shared" si="7"/>
        <v>m_nickel</v>
      </c>
      <c r="R142" s="47" t="str">
        <f t="shared" si="8"/>
        <v/>
      </c>
    </row>
    <row r="143" spans="13:18">
      <c r="M143" s="8">
        <f t="shared" si="9"/>
        <v>8</v>
      </c>
      <c r="N143" s="8">
        <f t="shared" si="10"/>
        <v>9</v>
      </c>
      <c r="P143" s="46" t="str">
        <f t="shared" si="6"/>
        <v>E_Hydro</v>
      </c>
      <c r="Q143" s="46" t="str">
        <f t="shared" si="7"/>
        <v>m_nickel</v>
      </c>
      <c r="R143" s="47" t="str">
        <f t="shared" si="8"/>
        <v/>
      </c>
    </row>
    <row r="144" spans="13:18">
      <c r="M144" s="8">
        <f t="shared" si="9"/>
        <v>8</v>
      </c>
      <c r="N144" s="8">
        <f t="shared" si="10"/>
        <v>10</v>
      </c>
      <c r="P144" s="46" t="str">
        <f t="shared" si="6"/>
        <v>E_Nuclear</v>
      </c>
      <c r="Q144" s="46" t="str">
        <f t="shared" si="7"/>
        <v>m_nickel</v>
      </c>
      <c r="R144" s="47" t="str">
        <f t="shared" si="8"/>
        <v/>
      </c>
    </row>
    <row r="145" spans="13:18">
      <c r="M145" s="8">
        <f t="shared" si="9"/>
        <v>8</v>
      </c>
      <c r="N145" s="8">
        <f t="shared" si="10"/>
        <v>11</v>
      </c>
      <c r="P145" s="46" t="str">
        <f t="shared" si="6"/>
        <v>E_Oil</v>
      </c>
      <c r="Q145" s="46" t="str">
        <f t="shared" si="7"/>
        <v>m_nickel</v>
      </c>
      <c r="R145" s="47" t="str">
        <f t="shared" si="8"/>
        <v/>
      </c>
    </row>
    <row r="146" spans="13:18">
      <c r="M146" s="8">
        <f t="shared" si="9"/>
        <v>8</v>
      </c>
      <c r="N146" s="8">
        <f t="shared" si="10"/>
        <v>12</v>
      </c>
      <c r="P146" s="46" t="str">
        <f t="shared" si="6"/>
        <v>E_SPV</v>
      </c>
      <c r="Q146" s="46" t="str">
        <f t="shared" si="7"/>
        <v>m_nickel</v>
      </c>
      <c r="R146" s="47" t="str">
        <f t="shared" si="8"/>
        <v/>
      </c>
    </row>
    <row r="147" spans="13:18">
      <c r="M147" s="8">
        <f t="shared" si="9"/>
        <v>8</v>
      </c>
      <c r="N147" s="8">
        <f t="shared" si="10"/>
        <v>13</v>
      </c>
      <c r="P147" s="46" t="str">
        <f t="shared" si="6"/>
        <v>E_WOF</v>
      </c>
      <c r="Q147" s="46" t="str">
        <f t="shared" si="7"/>
        <v>m_nickel</v>
      </c>
      <c r="R147" s="47" t="str">
        <f t="shared" si="8"/>
        <v/>
      </c>
    </row>
    <row r="148" spans="13:18">
      <c r="M148" s="8">
        <f t="shared" si="9"/>
        <v>8</v>
      </c>
      <c r="N148" s="8">
        <f t="shared" si="10"/>
        <v>14</v>
      </c>
      <c r="P148" s="46" t="str">
        <f t="shared" si="6"/>
        <v>E_WON</v>
      </c>
      <c r="Q148" s="46" t="str">
        <f t="shared" si="7"/>
        <v>m_nickel</v>
      </c>
      <c r="R148" s="47" t="str">
        <f t="shared" si="8"/>
        <v/>
      </c>
    </row>
    <row r="149" spans="13:18">
      <c r="M149" s="8">
        <f t="shared" si="9"/>
        <v>9</v>
      </c>
      <c r="N149" s="8">
        <f t="shared" si="10"/>
        <v>1</v>
      </c>
      <c r="P149" s="46" t="str">
        <f t="shared" si="6"/>
        <v>E_Bio</v>
      </c>
      <c r="Q149" s="46" t="str">
        <f t="shared" si="7"/>
        <v>m_silicon</v>
      </c>
      <c r="R149" s="47" t="str">
        <f t="shared" si="8"/>
        <v/>
      </c>
    </row>
    <row r="150" spans="13:18">
      <c r="M150" s="8">
        <f t="shared" si="9"/>
        <v>9</v>
      </c>
      <c r="N150" s="8">
        <f t="shared" si="10"/>
        <v>2</v>
      </c>
      <c r="P150" s="46" t="str">
        <f t="shared" si="6"/>
        <v>E_Bio-S</v>
      </c>
      <c r="Q150" s="46" t="str">
        <f t="shared" si="7"/>
        <v>m_silicon</v>
      </c>
      <c r="R150" s="47" t="str">
        <f t="shared" si="8"/>
        <v/>
      </c>
    </row>
    <row r="151" spans="13:18">
      <c r="M151" s="8">
        <f t="shared" si="9"/>
        <v>9</v>
      </c>
      <c r="N151" s="8">
        <f t="shared" si="10"/>
        <v>3</v>
      </c>
      <c r="P151" s="46" t="str">
        <f t="shared" si="6"/>
        <v>E_Coal</v>
      </c>
      <c r="Q151" s="46" t="str">
        <f t="shared" si="7"/>
        <v>m_silicon</v>
      </c>
      <c r="R151" s="47" t="str">
        <f t="shared" si="8"/>
        <v/>
      </c>
    </row>
    <row r="152" spans="13:18">
      <c r="M152" s="8">
        <f t="shared" si="9"/>
        <v>9</v>
      </c>
      <c r="N152" s="8">
        <f t="shared" si="10"/>
        <v>4</v>
      </c>
      <c r="P152" s="46" t="str">
        <f t="shared" si="6"/>
        <v>E_Coal-S</v>
      </c>
      <c r="Q152" s="46" t="str">
        <f t="shared" si="7"/>
        <v>m_silicon</v>
      </c>
      <c r="R152" s="47" t="str">
        <f t="shared" si="8"/>
        <v/>
      </c>
    </row>
    <row r="153" spans="13:18">
      <c r="M153" s="8">
        <f t="shared" si="9"/>
        <v>9</v>
      </c>
      <c r="N153" s="8">
        <f t="shared" si="10"/>
        <v>5</v>
      </c>
      <c r="P153" s="46" t="str">
        <f t="shared" si="6"/>
        <v>E_CSP</v>
      </c>
      <c r="Q153" s="46" t="str">
        <f t="shared" si="7"/>
        <v>m_silicon</v>
      </c>
      <c r="R153" s="47" t="str">
        <f t="shared" si="8"/>
        <v/>
      </c>
    </row>
    <row r="154" spans="13:18">
      <c r="M154" s="8">
        <f t="shared" si="9"/>
        <v>9</v>
      </c>
      <c r="N154" s="8">
        <f t="shared" si="10"/>
        <v>6</v>
      </c>
      <c r="P154" s="46" t="str">
        <f t="shared" si="6"/>
        <v>E_Gas</v>
      </c>
      <c r="Q154" s="46" t="str">
        <f t="shared" si="7"/>
        <v>m_silicon</v>
      </c>
      <c r="R154" s="47" t="str">
        <f t="shared" si="8"/>
        <v/>
      </c>
    </row>
    <row r="155" spans="13:18">
      <c r="M155" s="8">
        <f t="shared" si="9"/>
        <v>9</v>
      </c>
      <c r="N155" s="8">
        <f t="shared" si="10"/>
        <v>7</v>
      </c>
      <c r="P155" s="46" t="str">
        <f t="shared" si="6"/>
        <v>E_Gas-S</v>
      </c>
      <c r="Q155" s="46" t="str">
        <f t="shared" si="7"/>
        <v>m_silicon</v>
      </c>
      <c r="R155" s="47" t="str">
        <f t="shared" si="8"/>
        <v/>
      </c>
    </row>
    <row r="156" spans="13:18">
      <c r="M156" s="8">
        <f t="shared" si="9"/>
        <v>9</v>
      </c>
      <c r="N156" s="8">
        <f t="shared" si="10"/>
        <v>8</v>
      </c>
      <c r="P156" s="46" t="str">
        <f t="shared" si="6"/>
        <v>E_Geothermal</v>
      </c>
      <c r="Q156" s="46" t="str">
        <f t="shared" si="7"/>
        <v>m_silicon</v>
      </c>
      <c r="R156" s="47" t="str">
        <f t="shared" si="8"/>
        <v/>
      </c>
    </row>
    <row r="157" spans="13:18">
      <c r="M157" s="8">
        <f t="shared" si="9"/>
        <v>9</v>
      </c>
      <c r="N157" s="8">
        <f t="shared" si="10"/>
        <v>9</v>
      </c>
      <c r="P157" s="46" t="str">
        <f t="shared" si="6"/>
        <v>E_Hydro</v>
      </c>
      <c r="Q157" s="46" t="str">
        <f t="shared" si="7"/>
        <v>m_silicon</v>
      </c>
      <c r="R157" s="47" t="str">
        <f t="shared" si="8"/>
        <v/>
      </c>
    </row>
    <row r="158" spans="13:18">
      <c r="M158" s="8">
        <f t="shared" si="9"/>
        <v>9</v>
      </c>
      <c r="N158" s="8">
        <f t="shared" si="10"/>
        <v>10</v>
      </c>
      <c r="P158" s="46" t="str">
        <f t="shared" si="6"/>
        <v>E_Nuclear</v>
      </c>
      <c r="Q158" s="46" t="str">
        <f t="shared" si="7"/>
        <v>m_silicon</v>
      </c>
      <c r="R158" s="47" t="str">
        <f t="shared" si="8"/>
        <v/>
      </c>
    </row>
    <row r="159" spans="13:18">
      <c r="M159" s="8">
        <f t="shared" si="9"/>
        <v>9</v>
      </c>
      <c r="N159" s="8">
        <f t="shared" si="10"/>
        <v>11</v>
      </c>
      <c r="P159" s="46" t="str">
        <f t="shared" si="6"/>
        <v>E_Oil</v>
      </c>
      <c r="Q159" s="46" t="str">
        <f t="shared" si="7"/>
        <v>m_silicon</v>
      </c>
      <c r="R159" s="47" t="str">
        <f t="shared" si="8"/>
        <v/>
      </c>
    </row>
    <row r="160" spans="13:18">
      <c r="M160" s="8">
        <f t="shared" si="9"/>
        <v>9</v>
      </c>
      <c r="N160" s="8">
        <f t="shared" si="10"/>
        <v>12</v>
      </c>
      <c r="P160" s="46" t="str">
        <f t="shared" si="6"/>
        <v>E_SPV</v>
      </c>
      <c r="Q160" s="46" t="str">
        <f t="shared" si="7"/>
        <v>m_silicon</v>
      </c>
      <c r="R160" s="47" t="str">
        <f t="shared" si="8"/>
        <v/>
      </c>
    </row>
    <row r="161" spans="13:18">
      <c r="M161" s="8">
        <f t="shared" si="9"/>
        <v>9</v>
      </c>
      <c r="N161" s="8">
        <f t="shared" si="10"/>
        <v>13</v>
      </c>
      <c r="P161" s="46" t="str">
        <f t="shared" si="6"/>
        <v>E_WOF</v>
      </c>
      <c r="Q161" s="46" t="str">
        <f t="shared" si="7"/>
        <v>m_silicon</v>
      </c>
      <c r="R161" s="47" t="str">
        <f t="shared" si="8"/>
        <v/>
      </c>
    </row>
    <row r="162" spans="13:18">
      <c r="M162" s="8">
        <f t="shared" si="9"/>
        <v>9</v>
      </c>
      <c r="N162" s="8">
        <f t="shared" si="10"/>
        <v>14</v>
      </c>
      <c r="P162" s="46" t="str">
        <f t="shared" si="6"/>
        <v>E_WON</v>
      </c>
      <c r="Q162" s="46" t="str">
        <f t="shared" si="7"/>
        <v>m_silicon</v>
      </c>
      <c r="R162" s="47" t="str">
        <f t="shared" si="8"/>
        <v/>
      </c>
    </row>
    <row r="163" spans="13:18">
      <c r="M163" s="8">
        <f t="shared" si="9"/>
        <v>10</v>
      </c>
      <c r="N163" s="8">
        <f t="shared" si="10"/>
        <v>1</v>
      </c>
      <c r="P163" s="46" t="str">
        <f t="shared" si="6"/>
        <v>E_Bio</v>
      </c>
      <c r="Q163" s="46" t="str">
        <f t="shared" si="7"/>
        <v>m_silver</v>
      </c>
      <c r="R163" s="47" t="str">
        <f t="shared" si="8"/>
        <v/>
      </c>
    </row>
    <row r="164" spans="13:18">
      <c r="M164" s="8">
        <f t="shared" si="9"/>
        <v>10</v>
      </c>
      <c r="N164" s="8">
        <f t="shared" si="10"/>
        <v>2</v>
      </c>
      <c r="P164" s="46" t="str">
        <f t="shared" si="6"/>
        <v>E_Bio-S</v>
      </c>
      <c r="Q164" s="46" t="str">
        <f t="shared" si="7"/>
        <v>m_silver</v>
      </c>
      <c r="R164" s="47" t="str">
        <f t="shared" si="8"/>
        <v/>
      </c>
    </row>
    <row r="165" spans="13:18">
      <c r="M165" s="8">
        <f t="shared" si="9"/>
        <v>10</v>
      </c>
      <c r="N165" s="8">
        <f t="shared" si="10"/>
        <v>3</v>
      </c>
      <c r="P165" s="46" t="str">
        <f t="shared" si="6"/>
        <v>E_Coal</v>
      </c>
      <c r="Q165" s="46" t="str">
        <f t="shared" si="7"/>
        <v>m_silver</v>
      </c>
      <c r="R165" s="47" t="str">
        <f t="shared" si="8"/>
        <v/>
      </c>
    </row>
    <row r="166" spans="13:18">
      <c r="M166" s="8">
        <f t="shared" si="9"/>
        <v>10</v>
      </c>
      <c r="N166" s="8">
        <f t="shared" si="10"/>
        <v>4</v>
      </c>
      <c r="P166" s="46" t="str">
        <f t="shared" ref="P166:P190" si="11">VLOOKUP(N166,$J$37:$K$50,2,FALSE)</f>
        <v>E_Coal-S</v>
      </c>
      <c r="Q166" s="46" t="str">
        <f t="shared" ref="Q166:Q190" si="12">"m_"&amp;VLOOKUP(M166,$J$2:$K$12,2,FALSE)</f>
        <v>m_silver</v>
      </c>
      <c r="R166" s="47" t="str">
        <f t="shared" ref="R166:R190" si="13">IF(SUMIFS($E$25:$E$114,$C$25:$C$114,MID(Q166,3,100),$B$25:$B$114,_xlfn.XLOOKUP(P166,$L$17:$L$34,$K$17:$K$34,,0)) = 0,"",SUMIFS($E$25:$E$114,$C$25:$C$114,MID(Q166,3,100),$B$25:$B$114,_xlfn.XLOOKUP(P166,$L$17:$L$34,$K$17:$K$34,,0)))</f>
        <v/>
      </c>
    </row>
    <row r="167" spans="13:18">
      <c r="M167" s="8">
        <f t="shared" si="9"/>
        <v>10</v>
      </c>
      <c r="N167" s="8">
        <f t="shared" si="10"/>
        <v>5</v>
      </c>
      <c r="P167" s="46" t="str">
        <f t="shared" si="11"/>
        <v>E_CSP</v>
      </c>
      <c r="Q167" s="46" t="str">
        <f t="shared" si="12"/>
        <v>m_silver</v>
      </c>
      <c r="R167" s="47">
        <f t="shared" si="13"/>
        <v>1.4500000000000001E-2</v>
      </c>
    </row>
    <row r="168" spans="13:18">
      <c r="M168" s="8">
        <f t="shared" si="9"/>
        <v>10</v>
      </c>
      <c r="N168" s="8">
        <f t="shared" si="10"/>
        <v>6</v>
      </c>
      <c r="P168" s="46" t="str">
        <f t="shared" si="11"/>
        <v>E_Gas</v>
      </c>
      <c r="Q168" s="46" t="str">
        <f t="shared" si="12"/>
        <v>m_silver</v>
      </c>
      <c r="R168" s="47" t="str">
        <f t="shared" si="13"/>
        <v/>
      </c>
    </row>
    <row r="169" spans="13:18">
      <c r="M169" s="8">
        <f t="shared" si="9"/>
        <v>10</v>
      </c>
      <c r="N169" s="8">
        <f t="shared" si="10"/>
        <v>7</v>
      </c>
      <c r="P169" s="46" t="str">
        <f t="shared" si="11"/>
        <v>E_Gas-S</v>
      </c>
      <c r="Q169" s="46" t="str">
        <f t="shared" si="12"/>
        <v>m_silver</v>
      </c>
      <c r="R169" s="47" t="str">
        <f t="shared" si="13"/>
        <v/>
      </c>
    </row>
    <row r="170" spans="13:18">
      <c r="M170" s="8">
        <f t="shared" si="9"/>
        <v>10</v>
      </c>
      <c r="N170" s="8">
        <f t="shared" si="10"/>
        <v>8</v>
      </c>
      <c r="P170" s="46" t="str">
        <f t="shared" si="11"/>
        <v>E_Geothermal</v>
      </c>
      <c r="Q170" s="46" t="str">
        <f t="shared" si="12"/>
        <v>m_silver</v>
      </c>
      <c r="R170" s="47" t="str">
        <f t="shared" si="13"/>
        <v/>
      </c>
    </row>
    <row r="171" spans="13:18">
      <c r="M171" s="8">
        <f t="shared" si="9"/>
        <v>10</v>
      </c>
      <c r="N171" s="8">
        <f t="shared" si="10"/>
        <v>9</v>
      </c>
      <c r="P171" s="46" t="str">
        <f t="shared" si="11"/>
        <v>E_Hydro</v>
      </c>
      <c r="Q171" s="46" t="str">
        <f t="shared" si="12"/>
        <v>m_silver</v>
      </c>
      <c r="R171" s="47" t="str">
        <f t="shared" si="13"/>
        <v/>
      </c>
    </row>
    <row r="172" spans="13:18">
      <c r="M172" s="8">
        <f t="shared" si="9"/>
        <v>10</v>
      </c>
      <c r="N172" s="8">
        <f t="shared" si="10"/>
        <v>10</v>
      </c>
      <c r="P172" s="46" t="str">
        <f t="shared" si="11"/>
        <v>E_Nuclear</v>
      </c>
      <c r="Q172" s="46" t="str">
        <f t="shared" si="12"/>
        <v>m_silver</v>
      </c>
      <c r="R172" s="47" t="str">
        <f t="shared" si="13"/>
        <v/>
      </c>
    </row>
    <row r="173" spans="13:18">
      <c r="M173" s="8">
        <f t="shared" si="9"/>
        <v>10</v>
      </c>
      <c r="N173" s="8">
        <f t="shared" si="10"/>
        <v>11</v>
      </c>
      <c r="P173" s="46" t="str">
        <f t="shared" si="11"/>
        <v>E_Oil</v>
      </c>
      <c r="Q173" s="46" t="str">
        <f t="shared" si="12"/>
        <v>m_silver</v>
      </c>
      <c r="R173" s="47" t="str">
        <f t="shared" si="13"/>
        <v/>
      </c>
    </row>
    <row r="174" spans="13:18">
      <c r="M174" s="8">
        <f t="shared" si="9"/>
        <v>10</v>
      </c>
      <c r="N174" s="8">
        <f t="shared" si="10"/>
        <v>12</v>
      </c>
      <c r="P174" s="46" t="str">
        <f t="shared" si="11"/>
        <v>E_SPV</v>
      </c>
      <c r="Q174" s="46" t="str">
        <f t="shared" si="12"/>
        <v>m_silver</v>
      </c>
      <c r="R174" s="47" t="str">
        <f t="shared" si="13"/>
        <v/>
      </c>
    </row>
    <row r="175" spans="13:18">
      <c r="M175" s="8">
        <f t="shared" si="9"/>
        <v>10</v>
      </c>
      <c r="N175" s="8">
        <f t="shared" si="10"/>
        <v>13</v>
      </c>
      <c r="P175" s="46" t="str">
        <f t="shared" si="11"/>
        <v>E_WOF</v>
      </c>
      <c r="Q175" s="46" t="str">
        <f t="shared" si="12"/>
        <v>m_silver</v>
      </c>
      <c r="R175" s="47" t="str">
        <f t="shared" si="13"/>
        <v/>
      </c>
    </row>
    <row r="176" spans="13:18">
      <c r="M176" s="8">
        <f t="shared" si="9"/>
        <v>10</v>
      </c>
      <c r="N176" s="8">
        <f t="shared" si="10"/>
        <v>14</v>
      </c>
      <c r="P176" s="46" t="str">
        <f t="shared" si="11"/>
        <v>E_WON</v>
      </c>
      <c r="Q176" s="46" t="str">
        <f t="shared" si="12"/>
        <v>m_silver</v>
      </c>
      <c r="R176" s="47" t="str">
        <f t="shared" si="13"/>
        <v/>
      </c>
    </row>
    <row r="177" spans="13:18">
      <c r="M177" s="8">
        <f t="shared" si="9"/>
        <v>11</v>
      </c>
      <c r="N177" s="8">
        <f t="shared" si="10"/>
        <v>1</v>
      </c>
      <c r="P177" s="46" t="str">
        <f t="shared" si="11"/>
        <v>E_Bio</v>
      </c>
      <c r="Q177" s="46" t="str">
        <f t="shared" si="12"/>
        <v>m_steel</v>
      </c>
      <c r="R177" s="47">
        <f t="shared" si="13"/>
        <v>52</v>
      </c>
    </row>
    <row r="178" spans="13:18">
      <c r="M178" s="8">
        <f t="shared" si="9"/>
        <v>11</v>
      </c>
      <c r="N178" s="8">
        <f t="shared" si="10"/>
        <v>2</v>
      </c>
      <c r="P178" s="46" t="str">
        <f t="shared" si="11"/>
        <v>E_Bio-S</v>
      </c>
      <c r="Q178" s="46" t="str">
        <f t="shared" si="12"/>
        <v>m_steel</v>
      </c>
      <c r="R178" s="47">
        <f t="shared" si="13"/>
        <v>79.56</v>
      </c>
    </row>
    <row r="179" spans="13:18">
      <c r="M179" s="8">
        <f t="shared" si="9"/>
        <v>11</v>
      </c>
      <c r="N179" s="8">
        <f t="shared" si="10"/>
        <v>3</v>
      </c>
      <c r="P179" s="46" t="str">
        <f t="shared" si="11"/>
        <v>E_Coal</v>
      </c>
      <c r="Q179" s="46" t="str">
        <f t="shared" si="12"/>
        <v>m_steel</v>
      </c>
      <c r="R179" s="47">
        <f t="shared" si="13"/>
        <v>117.655</v>
      </c>
    </row>
    <row r="180" spans="13:18">
      <c r="M180" s="8">
        <f t="shared" ref="M180:M190" si="14">M166+1</f>
        <v>11</v>
      </c>
      <c r="N180" s="8">
        <f t="shared" ref="N180:N190" si="15">N166</f>
        <v>4</v>
      </c>
      <c r="P180" s="46" t="str">
        <f t="shared" si="11"/>
        <v>E_Coal-S</v>
      </c>
      <c r="Q180" s="46" t="str">
        <f t="shared" si="12"/>
        <v>m_steel</v>
      </c>
      <c r="R180" s="47">
        <f t="shared" si="13"/>
        <v>75.764799999999994</v>
      </c>
    </row>
    <row r="181" spans="13:18">
      <c r="M181" s="8">
        <f t="shared" si="14"/>
        <v>11</v>
      </c>
      <c r="N181" s="8">
        <f t="shared" si="15"/>
        <v>5</v>
      </c>
      <c r="P181" s="46" t="str">
        <f t="shared" si="11"/>
        <v>E_CSP</v>
      </c>
      <c r="Q181" s="46" t="str">
        <f t="shared" si="12"/>
        <v>m_steel</v>
      </c>
      <c r="R181" s="47">
        <f t="shared" si="13"/>
        <v>830</v>
      </c>
    </row>
    <row r="182" spans="13:18">
      <c r="M182" s="8">
        <f t="shared" si="14"/>
        <v>11</v>
      </c>
      <c r="N182" s="8">
        <f t="shared" si="15"/>
        <v>6</v>
      </c>
      <c r="P182" s="46" t="str">
        <f t="shared" si="11"/>
        <v>E_Gas</v>
      </c>
      <c r="Q182" s="46" t="str">
        <f t="shared" si="12"/>
        <v>m_steel</v>
      </c>
      <c r="R182" s="47">
        <f t="shared" si="13"/>
        <v>71.08</v>
      </c>
    </row>
    <row r="183" spans="13:18">
      <c r="M183" s="8">
        <f t="shared" si="14"/>
        <v>11</v>
      </c>
      <c r="N183" s="8">
        <f t="shared" si="15"/>
        <v>7</v>
      </c>
      <c r="P183" s="46" t="str">
        <f t="shared" si="11"/>
        <v>E_Gas-S</v>
      </c>
      <c r="Q183" s="46" t="str">
        <f t="shared" si="12"/>
        <v>m_steel</v>
      </c>
      <c r="R183" s="47">
        <f t="shared" si="13"/>
        <v>62.852499999999999</v>
      </c>
    </row>
    <row r="184" spans="13:18">
      <c r="M184" s="8">
        <f t="shared" si="14"/>
        <v>11</v>
      </c>
      <c r="N184" s="8">
        <f t="shared" si="15"/>
        <v>8</v>
      </c>
      <c r="P184" s="46" t="str">
        <f t="shared" si="11"/>
        <v>E_Geothermal</v>
      </c>
      <c r="Q184" s="46" t="str">
        <f t="shared" si="12"/>
        <v>m_steel</v>
      </c>
      <c r="R184" s="47">
        <f t="shared" si="13"/>
        <v>652.70899999999995</v>
      </c>
    </row>
    <row r="185" spans="13:18">
      <c r="M185" s="8">
        <f t="shared" si="14"/>
        <v>11</v>
      </c>
      <c r="N185" s="8">
        <f t="shared" si="15"/>
        <v>9</v>
      </c>
      <c r="P185" s="46" t="str">
        <f t="shared" si="11"/>
        <v>E_Hydro</v>
      </c>
      <c r="Q185" s="46" t="str">
        <f t="shared" si="12"/>
        <v>m_steel</v>
      </c>
      <c r="R185" s="47">
        <f t="shared" si="13"/>
        <v>83.575000000000003</v>
      </c>
    </row>
    <row r="186" spans="13:18">
      <c r="M186" s="8">
        <f t="shared" si="14"/>
        <v>11</v>
      </c>
      <c r="N186" s="8">
        <f t="shared" si="15"/>
        <v>10</v>
      </c>
      <c r="P186" s="46" t="str">
        <f t="shared" si="11"/>
        <v>E_Nuclear</v>
      </c>
      <c r="Q186" s="46" t="str">
        <f t="shared" si="12"/>
        <v>m_steel</v>
      </c>
      <c r="R186" s="47">
        <f t="shared" si="13"/>
        <v>121.9837</v>
      </c>
    </row>
    <row r="187" spans="13:18">
      <c r="M187" s="8">
        <f t="shared" si="14"/>
        <v>11</v>
      </c>
      <c r="N187" s="8">
        <f t="shared" si="15"/>
        <v>11</v>
      </c>
      <c r="P187" s="46" t="str">
        <f t="shared" si="11"/>
        <v>E_Oil</v>
      </c>
      <c r="Q187" s="46" t="str">
        <f t="shared" si="12"/>
        <v>m_steel</v>
      </c>
      <c r="R187" s="47">
        <f t="shared" si="13"/>
        <v>33</v>
      </c>
    </row>
    <row r="188" spans="13:18">
      <c r="M188" s="8">
        <f t="shared" si="14"/>
        <v>11</v>
      </c>
      <c r="N188" s="8">
        <f t="shared" si="15"/>
        <v>12</v>
      </c>
      <c r="P188" s="46" t="str">
        <f t="shared" si="11"/>
        <v>E_SPV</v>
      </c>
      <c r="Q188" s="46" t="str">
        <f t="shared" si="12"/>
        <v>m_steel</v>
      </c>
      <c r="R188" s="47">
        <f t="shared" si="13"/>
        <v>111</v>
      </c>
    </row>
    <row r="189" spans="13:18">
      <c r="M189" s="8">
        <f t="shared" si="14"/>
        <v>11</v>
      </c>
      <c r="N189" s="8">
        <f t="shared" si="15"/>
        <v>13</v>
      </c>
      <c r="P189" s="46" t="str">
        <f t="shared" si="11"/>
        <v>E_WOF</v>
      </c>
      <c r="Q189" s="46" t="str">
        <f t="shared" si="12"/>
        <v>m_steel</v>
      </c>
      <c r="R189" s="47">
        <f t="shared" si="13"/>
        <v>918.31399999999996</v>
      </c>
    </row>
    <row r="190" spans="13:18">
      <c r="M190" s="8">
        <f t="shared" si="14"/>
        <v>11</v>
      </c>
      <c r="N190" s="8">
        <f t="shared" si="15"/>
        <v>14</v>
      </c>
      <c r="P190" s="46" t="str">
        <f t="shared" si="11"/>
        <v>E_WON</v>
      </c>
      <c r="Q190" s="46" t="str">
        <f t="shared" si="12"/>
        <v>m_steel</v>
      </c>
      <c r="R190" s="47">
        <f t="shared" si="13"/>
        <v>265.94799999999998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3"/>
  <sheetViews>
    <sheetView workbookViewId="0"/>
  </sheetViews>
  <sheetFormatPr defaultColWidth="8.86328125" defaultRowHeight="14.25"/>
  <cols>
    <col min="2" max="2" width="10.1328125" bestFit="1" customWidth="1"/>
    <col min="3" max="3" width="8.86328125" bestFit="1" customWidth="1"/>
    <col min="4" max="4" width="10" bestFit="1" customWidth="1"/>
    <col min="5" max="5" width="13.6640625" bestFit="1" customWidth="1"/>
    <col min="6" max="6" width="27.53125" customWidth="1"/>
    <col min="7" max="7" width="9.6640625" bestFit="1" customWidth="1"/>
    <col min="8" max="8" width="10.6640625" bestFit="1" customWidth="1"/>
    <col min="9" max="9" width="8.6640625" bestFit="1" customWidth="1"/>
    <col min="10" max="10" width="10.33203125" customWidth="1"/>
    <col min="11" max="11" width="8.46484375" bestFit="1" customWidth="1"/>
    <col min="12" max="12" width="7.53125" bestFit="1" customWidth="1"/>
    <col min="13" max="13" width="8.53125" bestFit="1" customWidth="1"/>
    <col min="14" max="14" width="8.6640625" bestFit="1" customWidth="1"/>
    <col min="15" max="16" width="8.46484375" bestFit="1" customWidth="1"/>
    <col min="17" max="17" width="4.53125" bestFit="1" customWidth="1"/>
    <col min="18" max="18" width="5.1328125" bestFit="1" customWidth="1"/>
    <col min="19" max="20" width="5.1328125" customWidth="1"/>
    <col min="21" max="21" width="14.33203125" bestFit="1" customWidth="1"/>
    <col min="22" max="22" width="16.6640625" customWidth="1"/>
    <col min="24" max="24" width="9.1328125" bestFit="1" customWidth="1"/>
    <col min="25" max="25" width="15" customWidth="1"/>
    <col min="26" max="26" width="18.1328125" customWidth="1"/>
    <col min="27" max="28" width="5.46484375" bestFit="1" customWidth="1"/>
    <col min="29" max="29" width="14.53125" bestFit="1" customWidth="1"/>
    <col min="30" max="33" width="5.46484375" bestFit="1" customWidth="1"/>
    <col min="34" max="34" width="10.6640625" bestFit="1" customWidth="1"/>
    <col min="35" max="35" width="11.6640625" bestFit="1" customWidth="1"/>
    <col min="36" max="36" width="12.33203125" bestFit="1" customWidth="1"/>
    <col min="37" max="37" width="8.53125" bestFit="1" customWidth="1"/>
    <col min="38" max="38" width="11.86328125" bestFit="1" customWidth="1"/>
    <col min="39" max="39" width="12.46484375" bestFit="1" customWidth="1"/>
    <col min="40" max="40" width="11.86328125" bestFit="1" customWidth="1"/>
    <col min="41" max="41" width="6.1328125" bestFit="1" customWidth="1"/>
    <col min="42" max="42" width="8.1328125" bestFit="1" customWidth="1"/>
    <col min="43" max="43" width="4.6640625" bestFit="1" customWidth="1"/>
    <col min="44" max="53" width="5.46484375" customWidth="1"/>
    <col min="55" max="55" width="4.46484375" bestFit="1" customWidth="1"/>
    <col min="56" max="56" width="8.86328125" bestFit="1" customWidth="1"/>
  </cols>
  <sheetData>
    <row r="1" spans="1:38">
      <c r="A1" t="s">
        <v>15</v>
      </c>
    </row>
    <row r="2" spans="1:38" ht="17.25" thickBot="1">
      <c r="B2" s="5" t="s">
        <v>8</v>
      </c>
    </row>
    <row r="3" spans="1:38" ht="15" thickTop="1" thickBot="1">
      <c r="B3" s="23" t="s">
        <v>9</v>
      </c>
      <c r="C3" s="23" t="s">
        <v>7</v>
      </c>
      <c r="D3" s="23" t="s">
        <v>6</v>
      </c>
      <c r="E3" s="23" t="s">
        <v>1</v>
      </c>
      <c r="F3" s="23" t="s">
        <v>21</v>
      </c>
      <c r="G3" s="23" t="s">
        <v>14</v>
      </c>
      <c r="H3" s="23" t="s">
        <v>10</v>
      </c>
      <c r="I3" s="23" t="s">
        <v>3</v>
      </c>
      <c r="J3" s="23" t="s">
        <v>2</v>
      </c>
      <c r="K3" s="23" t="s">
        <v>11</v>
      </c>
      <c r="L3" s="23" t="s">
        <v>0</v>
      </c>
      <c r="M3" s="23" t="s">
        <v>5</v>
      </c>
      <c r="N3" s="23" t="s">
        <v>12</v>
      </c>
      <c r="O3" s="23" t="s">
        <v>4</v>
      </c>
      <c r="P3" s="23" t="s">
        <v>13</v>
      </c>
      <c r="U3" t="s">
        <v>8</v>
      </c>
    </row>
    <row r="4" spans="1:38">
      <c r="D4" t="s">
        <v>20</v>
      </c>
      <c r="F4" t="s">
        <v>29</v>
      </c>
      <c r="H4">
        <v>2.7</v>
      </c>
      <c r="J4" t="s">
        <v>22</v>
      </c>
      <c r="O4" t="s">
        <v>23</v>
      </c>
      <c r="U4" t="s">
        <v>38</v>
      </c>
      <c r="V4" t="s">
        <v>39</v>
      </c>
      <c r="W4" t="s">
        <v>215</v>
      </c>
      <c r="X4" t="s">
        <v>290</v>
      </c>
      <c r="Y4" t="s">
        <v>276</v>
      </c>
    </row>
    <row r="5" spans="1:38">
      <c r="D5" t="s">
        <v>20</v>
      </c>
      <c r="F5" t="s">
        <v>29</v>
      </c>
      <c r="H5">
        <v>1.83</v>
      </c>
      <c r="J5" t="s">
        <v>22</v>
      </c>
      <c r="O5" t="s">
        <v>24</v>
      </c>
      <c r="U5" t="s">
        <v>296</v>
      </c>
      <c r="V5" t="s">
        <v>63</v>
      </c>
      <c r="W5">
        <v>2025</v>
      </c>
    </row>
    <row r="6" spans="1:38">
      <c r="D6" t="s">
        <v>20</v>
      </c>
      <c r="F6" t="s">
        <v>29</v>
      </c>
      <c r="H6">
        <v>-2.35</v>
      </c>
      <c r="J6" t="s">
        <v>22</v>
      </c>
      <c r="O6" t="s">
        <v>25</v>
      </c>
      <c r="U6" t="s">
        <v>30</v>
      </c>
      <c r="W6">
        <v>2150</v>
      </c>
      <c r="X6" t="s">
        <v>88</v>
      </c>
      <c r="Y6" t="s">
        <v>456</v>
      </c>
    </row>
    <row r="7" spans="1:38">
      <c r="D7" t="s">
        <v>20</v>
      </c>
      <c r="F7" t="s">
        <v>29</v>
      </c>
      <c r="H7">
        <v>2.66</v>
      </c>
      <c r="J7" t="s">
        <v>22</v>
      </c>
      <c r="O7" t="s">
        <v>26</v>
      </c>
    </row>
    <row r="8" spans="1:38">
      <c r="D8" t="s">
        <v>20</v>
      </c>
      <c r="F8" t="s">
        <v>29</v>
      </c>
      <c r="H8">
        <v>-1.35</v>
      </c>
      <c r="J8" t="s">
        <v>22</v>
      </c>
      <c r="O8" t="s">
        <v>27</v>
      </c>
    </row>
    <row r="9" spans="1:38" ht="17.25" thickBot="1">
      <c r="D9" t="s">
        <v>20</v>
      </c>
      <c r="F9" t="s">
        <v>29</v>
      </c>
      <c r="H9">
        <f>H6</f>
        <v>-2.35</v>
      </c>
      <c r="J9" t="s">
        <v>22</v>
      </c>
      <c r="O9" t="s">
        <v>28</v>
      </c>
      <c r="U9" s="5" t="s">
        <v>62</v>
      </c>
    </row>
    <row r="10" spans="1:38" ht="17.649999999999999" thickTop="1" thickBot="1">
      <c r="D10" t="s">
        <v>30</v>
      </c>
      <c r="H10">
        <v>2150</v>
      </c>
      <c r="J10" t="s">
        <v>262</v>
      </c>
      <c r="U10" s="23" t="s">
        <v>21</v>
      </c>
      <c r="V10" s="23" t="s">
        <v>6</v>
      </c>
      <c r="W10" s="23">
        <v>2020</v>
      </c>
      <c r="X10" s="23">
        <v>2040</v>
      </c>
      <c r="Y10" s="23" t="s">
        <v>0</v>
      </c>
      <c r="Z10" s="23" t="s">
        <v>5</v>
      </c>
      <c r="AA10" s="42" t="s">
        <v>2</v>
      </c>
      <c r="AB10" s="23" t="s">
        <v>12</v>
      </c>
      <c r="AC10" s="23" t="s">
        <v>4</v>
      </c>
      <c r="AD10" s="23" t="s">
        <v>56</v>
      </c>
      <c r="AE10" s="23" t="s">
        <v>57</v>
      </c>
      <c r="AF10" s="23"/>
      <c r="AI10" s="5" t="s">
        <v>8</v>
      </c>
    </row>
    <row r="11" spans="1:38" ht="14.65" thickBot="1">
      <c r="D11" t="s">
        <v>30</v>
      </c>
      <c r="H11">
        <v>2150</v>
      </c>
      <c r="J11" t="s">
        <v>263</v>
      </c>
      <c r="U11" t="s">
        <v>29</v>
      </c>
      <c r="V11" t="s">
        <v>58</v>
      </c>
      <c r="W11">
        <v>19.440000000000001</v>
      </c>
      <c r="Y11" t="s">
        <v>18</v>
      </c>
      <c r="Z11" t="s">
        <v>59</v>
      </c>
      <c r="AC11" t="str">
        <f>Y11</f>
        <v>ELC</v>
      </c>
      <c r="AE11" t="s">
        <v>60</v>
      </c>
      <c r="AI11" s="23" t="s">
        <v>38</v>
      </c>
      <c r="AJ11" s="23" t="s">
        <v>249</v>
      </c>
      <c r="AK11" s="23" t="s">
        <v>247</v>
      </c>
      <c r="AL11" s="23" t="s">
        <v>41</v>
      </c>
    </row>
    <row r="12" spans="1:38">
      <c r="U12" t="s">
        <v>29</v>
      </c>
      <c r="V12" t="s">
        <v>58</v>
      </c>
      <c r="W12">
        <v>15.28</v>
      </c>
      <c r="Y12" t="s">
        <v>18</v>
      </c>
      <c r="Z12" t="s">
        <v>61</v>
      </c>
      <c r="AC12" t="str">
        <f>Y12</f>
        <v>ELC</v>
      </c>
      <c r="AE12" t="s">
        <v>60</v>
      </c>
      <c r="AI12" t="s">
        <v>250</v>
      </c>
      <c r="AJ12" t="s">
        <v>251</v>
      </c>
      <c r="AK12">
        <v>15</v>
      </c>
    </row>
    <row r="13" spans="1:38" ht="17.25" thickBot="1">
      <c r="B13" s="5" t="s">
        <v>8</v>
      </c>
      <c r="U13" t="s">
        <v>29</v>
      </c>
      <c r="V13" t="s">
        <v>58</v>
      </c>
      <c r="W13">
        <v>6.94</v>
      </c>
      <c r="Y13" t="s">
        <v>18</v>
      </c>
      <c r="Z13" t="s">
        <v>488</v>
      </c>
      <c r="AC13" t="str">
        <f>Y13</f>
        <v>ELC</v>
      </c>
      <c r="AE13" t="s">
        <v>60</v>
      </c>
      <c r="AI13" t="s">
        <v>250</v>
      </c>
      <c r="AJ13" t="s">
        <v>251</v>
      </c>
      <c r="AK13">
        <v>2</v>
      </c>
      <c r="AL13">
        <v>0</v>
      </c>
    </row>
    <row r="14" spans="1:38" ht="15" thickTop="1" thickBot="1">
      <c r="B14" s="23" t="s">
        <v>9</v>
      </c>
      <c r="C14" s="23" t="s">
        <v>7</v>
      </c>
      <c r="D14" s="23" t="s">
        <v>6</v>
      </c>
      <c r="E14" s="23" t="s">
        <v>1</v>
      </c>
      <c r="F14" s="23" t="s">
        <v>21</v>
      </c>
      <c r="G14" s="23" t="s">
        <v>14</v>
      </c>
      <c r="H14" s="23" t="s">
        <v>10</v>
      </c>
      <c r="I14" s="23" t="s">
        <v>3</v>
      </c>
      <c r="J14" s="23" t="s">
        <v>2</v>
      </c>
      <c r="K14" s="23" t="s">
        <v>11</v>
      </c>
      <c r="L14" s="23" t="s">
        <v>0</v>
      </c>
      <c r="M14" s="23" t="s">
        <v>5</v>
      </c>
      <c r="N14" s="23" t="s">
        <v>12</v>
      </c>
      <c r="O14" s="23" t="s">
        <v>4</v>
      </c>
      <c r="U14" t="s">
        <v>29</v>
      </c>
      <c r="V14" t="s">
        <v>58</v>
      </c>
      <c r="W14">
        <v>3.5</v>
      </c>
      <c r="Y14" t="s">
        <v>73</v>
      </c>
      <c r="Z14" t="s">
        <v>74</v>
      </c>
      <c r="AC14" t="s">
        <v>73</v>
      </c>
      <c r="AD14" t="s">
        <v>75</v>
      </c>
      <c r="AE14" t="s">
        <v>60</v>
      </c>
      <c r="AI14" t="s">
        <v>252</v>
      </c>
      <c r="AJ14" t="s">
        <v>251</v>
      </c>
      <c r="AK14">
        <v>7</v>
      </c>
    </row>
    <row r="15" spans="1:38">
      <c r="D15" t="s">
        <v>30</v>
      </c>
      <c r="H15">
        <v>2120</v>
      </c>
      <c r="J15" t="s">
        <v>90</v>
      </c>
      <c r="U15" t="s">
        <v>29</v>
      </c>
      <c r="V15" t="s">
        <v>58</v>
      </c>
      <c r="W15">
        <v>0.8</v>
      </c>
      <c r="Y15" t="s">
        <v>73</v>
      </c>
      <c r="Z15" t="s">
        <v>918</v>
      </c>
      <c r="AC15" t="s">
        <v>73</v>
      </c>
      <c r="AD15" t="s">
        <v>75</v>
      </c>
      <c r="AE15" t="s">
        <v>60</v>
      </c>
    </row>
    <row r="16" spans="1:38">
      <c r="D16" t="s">
        <v>94</v>
      </c>
      <c r="H16" s="7">
        <v>25</v>
      </c>
      <c r="J16" t="s">
        <v>92</v>
      </c>
      <c r="U16" t="s">
        <v>29</v>
      </c>
      <c r="V16" t="s">
        <v>58</v>
      </c>
      <c r="W16">
        <v>3.6</v>
      </c>
      <c r="Y16" t="s">
        <v>73</v>
      </c>
      <c r="Z16" t="s">
        <v>77</v>
      </c>
      <c r="AC16" t="s">
        <v>73</v>
      </c>
      <c r="AE16" t="s">
        <v>60</v>
      </c>
    </row>
    <row r="17" spans="2:34">
      <c r="D17" t="s">
        <v>95</v>
      </c>
      <c r="H17">
        <v>60</v>
      </c>
      <c r="J17" t="s">
        <v>92</v>
      </c>
      <c r="U17" t="s">
        <v>29</v>
      </c>
      <c r="V17" t="s">
        <v>58</v>
      </c>
      <c r="W17">
        <v>4.7</v>
      </c>
      <c r="Y17" t="s">
        <v>73</v>
      </c>
      <c r="Z17" t="s">
        <v>78</v>
      </c>
      <c r="AC17" t="s">
        <v>73</v>
      </c>
      <c r="AE17" t="s">
        <v>60</v>
      </c>
    </row>
    <row r="18" spans="2:34">
      <c r="D18" t="s">
        <v>58</v>
      </c>
      <c r="H18">
        <v>10</v>
      </c>
      <c r="I18" t="s">
        <v>298</v>
      </c>
      <c r="M18" t="s">
        <v>300</v>
      </c>
      <c r="O18" t="s">
        <v>836</v>
      </c>
      <c r="U18" t="s">
        <v>29</v>
      </c>
      <c r="V18" t="s">
        <v>58</v>
      </c>
      <c r="W18">
        <v>4</v>
      </c>
      <c r="Y18" t="s">
        <v>73</v>
      </c>
      <c r="Z18" t="s">
        <v>603</v>
      </c>
      <c r="AC18" t="s">
        <v>73</v>
      </c>
      <c r="AD18" t="s">
        <v>75</v>
      </c>
      <c r="AE18" t="s">
        <v>60</v>
      </c>
    </row>
    <row r="19" spans="2:34">
      <c r="U19" t="s">
        <v>29</v>
      </c>
      <c r="V19" t="s">
        <v>58</v>
      </c>
      <c r="W19">
        <v>3.5</v>
      </c>
      <c r="Z19" t="s">
        <v>942</v>
      </c>
      <c r="AC19" t="s">
        <v>73</v>
      </c>
      <c r="AE19" t="s">
        <v>60</v>
      </c>
    </row>
    <row r="20" spans="2:34" ht="17.25" thickBot="1">
      <c r="B20" s="5" t="s">
        <v>31</v>
      </c>
      <c r="U20" t="s">
        <v>29</v>
      </c>
      <c r="V20" t="s">
        <v>58</v>
      </c>
      <c r="W20">
        <v>0.8</v>
      </c>
      <c r="Z20" t="s">
        <v>936</v>
      </c>
      <c r="AC20" t="s">
        <v>73</v>
      </c>
      <c r="AE20" t="s">
        <v>60</v>
      </c>
    </row>
    <row r="21" spans="2:34" ht="15" thickTop="1" thickBot="1">
      <c r="B21" s="23" t="s">
        <v>7</v>
      </c>
      <c r="C21" s="23" t="s">
        <v>32</v>
      </c>
      <c r="D21" s="23" t="s">
        <v>6</v>
      </c>
      <c r="E21" s="23" t="s">
        <v>35</v>
      </c>
      <c r="F21" s="23" t="s">
        <v>314</v>
      </c>
      <c r="G21" s="23" t="s">
        <v>14</v>
      </c>
      <c r="H21" s="23" t="s">
        <v>10</v>
      </c>
      <c r="I21" s="23" t="s">
        <v>2</v>
      </c>
      <c r="J21" s="23" t="s">
        <v>46</v>
      </c>
      <c r="K21" s="23" t="s">
        <v>50</v>
      </c>
      <c r="L21" s="23" t="s">
        <v>48</v>
      </c>
      <c r="M21" s="23"/>
      <c r="N21" s="23"/>
      <c r="O21" s="23"/>
      <c r="U21" t="s">
        <v>29</v>
      </c>
      <c r="V21" t="s">
        <v>58</v>
      </c>
      <c r="W21">
        <v>3.6</v>
      </c>
      <c r="Z21" t="s">
        <v>943</v>
      </c>
      <c r="AC21" t="s">
        <v>73</v>
      </c>
      <c r="AE21" t="s">
        <v>60</v>
      </c>
    </row>
    <row r="22" spans="2:34">
      <c r="C22" t="s">
        <v>33</v>
      </c>
      <c r="D22" t="s">
        <v>34</v>
      </c>
      <c r="E22">
        <v>2020</v>
      </c>
      <c r="H22" t="s">
        <v>36</v>
      </c>
      <c r="I22" t="s">
        <v>471</v>
      </c>
      <c r="U22" t="s">
        <v>29</v>
      </c>
      <c r="V22" t="s">
        <v>58</v>
      </c>
      <c r="W22">
        <v>4.7</v>
      </c>
      <c r="Z22" t="s">
        <v>941</v>
      </c>
      <c r="AC22" t="s">
        <v>73</v>
      </c>
      <c r="AE22" t="s">
        <v>60</v>
      </c>
    </row>
    <row r="23" spans="2:34">
      <c r="C23" t="s">
        <v>33</v>
      </c>
      <c r="D23" t="s">
        <v>34</v>
      </c>
      <c r="E23">
        <v>2030</v>
      </c>
      <c r="H23">
        <v>0</v>
      </c>
      <c r="I23" t="s">
        <v>479</v>
      </c>
      <c r="U23" t="s">
        <v>29</v>
      </c>
      <c r="V23" t="s">
        <v>58</v>
      </c>
      <c r="W23">
        <v>3.04</v>
      </c>
      <c r="Y23" t="s">
        <v>79</v>
      </c>
      <c r="Z23" t="s">
        <v>80</v>
      </c>
      <c r="AC23" t="s">
        <v>79</v>
      </c>
      <c r="AE23" t="s">
        <v>60</v>
      </c>
    </row>
    <row r="24" spans="2:34">
      <c r="C24" t="s">
        <v>33</v>
      </c>
      <c r="D24" t="s">
        <v>34</v>
      </c>
      <c r="E24">
        <v>2020</v>
      </c>
      <c r="H24" t="s">
        <v>36</v>
      </c>
      <c r="I24" t="s">
        <v>42</v>
      </c>
      <c r="U24" t="s">
        <v>29</v>
      </c>
      <c r="V24" t="s">
        <v>58</v>
      </c>
      <c r="W24">
        <v>1.52</v>
      </c>
      <c r="Y24" t="s">
        <v>81</v>
      </c>
      <c r="Z24" t="s">
        <v>82</v>
      </c>
      <c r="AC24" t="s">
        <v>81</v>
      </c>
      <c r="AE24" t="s">
        <v>60</v>
      </c>
    </row>
    <row r="25" spans="2:34">
      <c r="C25" t="s">
        <v>33</v>
      </c>
      <c r="D25" t="s">
        <v>34</v>
      </c>
      <c r="E25">
        <v>2050</v>
      </c>
      <c r="H25" t="s">
        <v>43</v>
      </c>
      <c r="I25" t="s">
        <v>42</v>
      </c>
      <c r="U25" t="s">
        <v>29</v>
      </c>
      <c r="V25" t="s">
        <v>58</v>
      </c>
      <c r="W25">
        <v>23.327999999999999</v>
      </c>
      <c r="Y25" t="s">
        <v>264</v>
      </c>
      <c r="Z25" t="s">
        <v>265</v>
      </c>
      <c r="AC25" t="s">
        <v>264</v>
      </c>
      <c r="AD25" s="1" t="s">
        <v>470</v>
      </c>
      <c r="AE25" t="s">
        <v>60</v>
      </c>
    </row>
    <row r="26" spans="2:34">
      <c r="D26" t="s">
        <v>44</v>
      </c>
      <c r="E26">
        <v>2020</v>
      </c>
      <c r="H26" s="1" t="s">
        <v>45</v>
      </c>
      <c r="I26" t="s">
        <v>22</v>
      </c>
      <c r="J26" t="s">
        <v>47</v>
      </c>
      <c r="L26" t="s">
        <v>49</v>
      </c>
      <c r="U26" t="s">
        <v>29</v>
      </c>
      <c r="V26" t="s">
        <v>58</v>
      </c>
      <c r="W26">
        <v>45.839999999999996</v>
      </c>
      <c r="Y26" t="s">
        <v>264</v>
      </c>
      <c r="Z26" t="s">
        <v>266</v>
      </c>
      <c r="AC26" t="s">
        <v>264</v>
      </c>
      <c r="AE26" t="s">
        <v>60</v>
      </c>
    </row>
    <row r="27" spans="2:34">
      <c r="D27" t="s">
        <v>44</v>
      </c>
      <c r="E27">
        <v>2050</v>
      </c>
      <c r="H27" s="1" t="s">
        <v>52</v>
      </c>
      <c r="I27" t="s">
        <v>22</v>
      </c>
      <c r="J27" t="s">
        <v>47</v>
      </c>
      <c r="L27" t="s">
        <v>49</v>
      </c>
      <c r="U27" t="s">
        <v>29</v>
      </c>
      <c r="V27" t="s">
        <v>58</v>
      </c>
      <c r="W27">
        <v>1</v>
      </c>
      <c r="Y27" t="s">
        <v>264</v>
      </c>
      <c r="Z27" t="s">
        <v>920</v>
      </c>
      <c r="AA27" s="1"/>
      <c r="AC27" t="s">
        <v>264</v>
      </c>
      <c r="AE27" t="s">
        <v>60</v>
      </c>
      <c r="AH27">
        <v>8.3279999999999994</v>
      </c>
    </row>
    <row r="28" spans="2:34">
      <c r="D28" t="s">
        <v>44</v>
      </c>
      <c r="E28">
        <v>2020</v>
      </c>
      <c r="H28" s="1">
        <v>1</v>
      </c>
      <c r="I28" t="s">
        <v>22</v>
      </c>
      <c r="J28" t="s">
        <v>47</v>
      </c>
      <c r="K28" t="s">
        <v>51</v>
      </c>
      <c r="U28" t="s">
        <v>29</v>
      </c>
      <c r="V28" t="s">
        <v>58</v>
      </c>
      <c r="W28">
        <v>1</v>
      </c>
      <c r="Y28" t="s">
        <v>264</v>
      </c>
      <c r="Z28" t="s">
        <v>921</v>
      </c>
      <c r="AC28" t="s">
        <v>264</v>
      </c>
      <c r="AE28" t="s">
        <v>60</v>
      </c>
      <c r="AH28">
        <v>8.3279999999999994</v>
      </c>
    </row>
    <row r="29" spans="2:34">
      <c r="C29" t="s">
        <v>91</v>
      </c>
      <c r="D29" t="s">
        <v>34</v>
      </c>
      <c r="E29">
        <v>2020</v>
      </c>
      <c r="H29" t="s">
        <v>36</v>
      </c>
      <c r="I29" t="s">
        <v>92</v>
      </c>
      <c r="U29" t="s">
        <v>29</v>
      </c>
      <c r="V29" t="s">
        <v>58</v>
      </c>
      <c r="W29">
        <v>5</v>
      </c>
      <c r="Y29" t="s">
        <v>860</v>
      </c>
      <c r="Z29" t="s">
        <v>448</v>
      </c>
      <c r="AC29" t="s">
        <v>860</v>
      </c>
      <c r="AD29" s="1" t="s">
        <v>403</v>
      </c>
      <c r="AE29" t="s">
        <v>60</v>
      </c>
    </row>
    <row r="30" spans="2:34">
      <c r="C30" t="s">
        <v>91</v>
      </c>
      <c r="D30" t="s">
        <v>34</v>
      </c>
      <c r="E30">
        <v>2040</v>
      </c>
      <c r="H30">
        <v>0</v>
      </c>
      <c r="I30" t="str">
        <f t="shared" ref="I30:I35" si="0">I29</f>
        <v>SUP_TREFINER</v>
      </c>
      <c r="U30" t="s">
        <v>29</v>
      </c>
      <c r="V30" t="s">
        <v>58</v>
      </c>
      <c r="W30">
        <v>45.839999999999996</v>
      </c>
      <c r="Y30" t="s">
        <v>264</v>
      </c>
      <c r="Z30" t="s">
        <v>448</v>
      </c>
      <c r="AC30" t="s">
        <v>264</v>
      </c>
      <c r="AE30" t="s">
        <v>60</v>
      </c>
    </row>
    <row r="31" spans="2:34">
      <c r="C31" t="s">
        <v>91</v>
      </c>
      <c r="D31" t="s">
        <v>34</v>
      </c>
      <c r="E31">
        <v>0</v>
      </c>
      <c r="H31">
        <v>1</v>
      </c>
      <c r="I31" t="str">
        <f t="shared" si="0"/>
        <v>SUP_TREFINER</v>
      </c>
    </row>
    <row r="32" spans="2:34">
      <c r="B32" t="s">
        <v>313</v>
      </c>
      <c r="D32" t="s">
        <v>34</v>
      </c>
      <c r="E32">
        <v>2000</v>
      </c>
      <c r="F32" t="s">
        <v>248</v>
      </c>
      <c r="H32" t="s">
        <v>93</v>
      </c>
      <c r="I32" t="str">
        <f t="shared" si="0"/>
        <v>SUP_TREFINER</v>
      </c>
    </row>
    <row r="33" spans="2:56">
      <c r="B33" t="s">
        <v>313</v>
      </c>
      <c r="D33" t="s">
        <v>34</v>
      </c>
      <c r="E33">
        <v>2010</v>
      </c>
      <c r="F33" t="s">
        <v>248</v>
      </c>
      <c r="H33" t="s">
        <v>93</v>
      </c>
      <c r="I33" t="str">
        <f t="shared" si="0"/>
        <v>SUP_TREFINER</v>
      </c>
    </row>
    <row r="34" spans="2:56">
      <c r="C34" t="s">
        <v>313</v>
      </c>
      <c r="D34" t="s">
        <v>44</v>
      </c>
      <c r="H34" t="s">
        <v>36</v>
      </c>
      <c r="I34" t="str">
        <f t="shared" si="0"/>
        <v>SUP_TREFINER</v>
      </c>
      <c r="K34" t="s">
        <v>493</v>
      </c>
    </row>
    <row r="35" spans="2:56">
      <c r="C35" t="s">
        <v>313</v>
      </c>
      <c r="D35" t="s">
        <v>44</v>
      </c>
      <c r="E35">
        <v>0</v>
      </c>
      <c r="H35">
        <v>3</v>
      </c>
      <c r="I35" t="str">
        <f t="shared" si="0"/>
        <v>SUP_TREFINER</v>
      </c>
      <c r="K35" t="s">
        <v>493</v>
      </c>
    </row>
    <row r="36" spans="2:56">
      <c r="D36" t="s">
        <v>44</v>
      </c>
      <c r="E36">
        <v>2020</v>
      </c>
      <c r="H36" s="1" t="s">
        <v>45</v>
      </c>
      <c r="I36" t="s">
        <v>22</v>
      </c>
      <c r="J36" t="s">
        <v>47</v>
      </c>
      <c r="K36" t="s">
        <v>230</v>
      </c>
      <c r="W36" t="s">
        <v>297</v>
      </c>
    </row>
    <row r="37" spans="2:56">
      <c r="W37" s="14" t="s">
        <v>38</v>
      </c>
      <c r="X37" s="15" t="s">
        <v>866</v>
      </c>
      <c r="Y37" s="15" t="s">
        <v>867</v>
      </c>
      <c r="Z37" s="15" t="s">
        <v>868</v>
      </c>
      <c r="AA37" s="15" t="s">
        <v>869</v>
      </c>
      <c r="AB37" s="15" t="s">
        <v>870</v>
      </c>
      <c r="AC37" s="15" t="s">
        <v>871</v>
      </c>
      <c r="AD37" s="15" t="s">
        <v>872</v>
      </c>
      <c r="AE37" s="15" t="s">
        <v>712</v>
      </c>
      <c r="AF37" s="15" t="s">
        <v>706</v>
      </c>
      <c r="AG37" s="15" t="s">
        <v>243</v>
      </c>
      <c r="AH37" s="15" t="s">
        <v>873</v>
      </c>
      <c r="AI37" s="15" t="s">
        <v>874</v>
      </c>
      <c r="AJ37" s="15" t="s">
        <v>875</v>
      </c>
      <c r="AK37" s="15" t="s">
        <v>876</v>
      </c>
      <c r="AL37" s="15" t="s">
        <v>877</v>
      </c>
      <c r="AM37" s="15" t="s">
        <v>878</v>
      </c>
      <c r="AN37" s="15" t="s">
        <v>879</v>
      </c>
      <c r="AO37" s="15" t="s">
        <v>880</v>
      </c>
      <c r="AP37" s="15" t="s">
        <v>861</v>
      </c>
      <c r="AQ37" s="15" t="s">
        <v>244</v>
      </c>
      <c r="AR37" s="15" t="s">
        <v>881</v>
      </c>
      <c r="AS37" s="15" t="s">
        <v>512</v>
      </c>
      <c r="AT37" s="15" t="s">
        <v>882</v>
      </c>
      <c r="AU37" s="15" t="s">
        <v>883</v>
      </c>
      <c r="AV37" s="15" t="s">
        <v>245</v>
      </c>
      <c r="AW37" s="15" t="s">
        <v>884</v>
      </c>
      <c r="AX37" s="15" t="s">
        <v>885</v>
      </c>
      <c r="AY37" s="15" t="s">
        <v>886</v>
      </c>
      <c r="AZ37" s="15" t="s">
        <v>531</v>
      </c>
      <c r="BA37" s="15" t="s">
        <v>253</v>
      </c>
      <c r="BB37" s="15" t="s">
        <v>862</v>
      </c>
      <c r="BC37" s="15" t="s">
        <v>41</v>
      </c>
      <c r="BD37" s="15" t="s">
        <v>247</v>
      </c>
    </row>
    <row r="38" spans="2:56">
      <c r="W38" s="16" t="s">
        <v>246</v>
      </c>
      <c r="X38" s="32">
        <v>0.5</v>
      </c>
      <c r="Y38" s="32">
        <v>0.5</v>
      </c>
      <c r="Z38" s="32">
        <v>0.5</v>
      </c>
      <c r="AA38" s="32">
        <v>0.78536219922565698</v>
      </c>
      <c r="AB38" s="32">
        <v>0.8859851269390453</v>
      </c>
      <c r="AC38" s="32">
        <v>0.93816870816742171</v>
      </c>
      <c r="AD38" s="32">
        <v>1.7732760359440738E-2</v>
      </c>
      <c r="AE38" s="32">
        <v>0.5</v>
      </c>
      <c r="AF38" s="32">
        <v>0.51784155866454695</v>
      </c>
      <c r="AG38" s="32">
        <v>0.68859433785327007</v>
      </c>
      <c r="AH38" s="32">
        <v>1.9069225200665714</v>
      </c>
      <c r="AI38" s="32">
        <v>0.60710833460811486</v>
      </c>
      <c r="AJ38" s="32">
        <v>0.50471052437070163</v>
      </c>
      <c r="AK38" s="32">
        <v>0.52497814982617574</v>
      </c>
      <c r="AL38" s="32">
        <v>1.1058537664342523</v>
      </c>
      <c r="AM38" s="32">
        <v>0.1419883731924895</v>
      </c>
      <c r="AN38" s="32">
        <v>1.6943788342598323</v>
      </c>
      <c r="AO38" s="32">
        <v>1.2633356274833674</v>
      </c>
      <c r="AP38" s="32">
        <v>0.81146350846439941</v>
      </c>
      <c r="AQ38" s="32">
        <v>0.5</v>
      </c>
      <c r="AR38" s="32">
        <v>0.5</v>
      </c>
      <c r="AS38" s="32">
        <v>0.5</v>
      </c>
      <c r="AT38" s="32">
        <v>0.5</v>
      </c>
      <c r="AU38" s="32">
        <v>0.78320258436293444</v>
      </c>
      <c r="AV38" s="32">
        <v>1.1637896040236526</v>
      </c>
      <c r="AW38" s="32">
        <v>0.5</v>
      </c>
      <c r="AX38" s="32">
        <v>0.5</v>
      </c>
      <c r="AY38" s="32">
        <v>0.5</v>
      </c>
      <c r="AZ38" s="32">
        <v>0.41864325133767749</v>
      </c>
      <c r="BA38" s="32">
        <v>0.5</v>
      </c>
      <c r="BB38" s="2">
        <v>0.74979670015640221</v>
      </c>
    </row>
    <row r="39" spans="2:56">
      <c r="B39" t="s">
        <v>225</v>
      </c>
      <c r="J39" t="s">
        <v>481</v>
      </c>
      <c r="W39" s="16" t="s">
        <v>246</v>
      </c>
      <c r="BC39">
        <v>0</v>
      </c>
      <c r="BD39">
        <v>3</v>
      </c>
    </row>
    <row r="40" spans="2:56">
      <c r="B40" t="s">
        <v>224</v>
      </c>
      <c r="C40" t="s">
        <v>299</v>
      </c>
      <c r="D40" t="s">
        <v>215</v>
      </c>
      <c r="E40" t="s">
        <v>273</v>
      </c>
      <c r="F40" t="s">
        <v>249</v>
      </c>
      <c r="J40" t="s">
        <v>38</v>
      </c>
      <c r="K40" t="s">
        <v>39</v>
      </c>
      <c r="L40" t="s">
        <v>40</v>
      </c>
      <c r="M40" t="s">
        <v>215</v>
      </c>
    </row>
    <row r="41" spans="2:56">
      <c r="B41" t="s">
        <v>298</v>
      </c>
      <c r="C41" t="s">
        <v>847</v>
      </c>
      <c r="D41" t="s">
        <v>60</v>
      </c>
      <c r="E41" t="s">
        <v>911</v>
      </c>
      <c r="J41" t="s">
        <v>365</v>
      </c>
      <c r="K41" t="s">
        <v>366</v>
      </c>
      <c r="L41" t="s">
        <v>25</v>
      </c>
      <c r="M41" s="1" t="s">
        <v>367</v>
      </c>
    </row>
    <row r="42" spans="2:56">
      <c r="B42" t="s">
        <v>298</v>
      </c>
      <c r="C42" t="s">
        <v>848</v>
      </c>
      <c r="D42" t="s">
        <v>60</v>
      </c>
      <c r="E42" t="s">
        <v>959</v>
      </c>
      <c r="J42" t="s">
        <v>365</v>
      </c>
      <c r="K42" t="s">
        <v>491</v>
      </c>
      <c r="L42" t="s">
        <v>278</v>
      </c>
      <c r="M42" s="1" t="s">
        <v>492</v>
      </c>
    </row>
    <row r="43" spans="2:56">
      <c r="B43" t="s">
        <v>298</v>
      </c>
      <c r="C43" t="s">
        <v>849</v>
      </c>
      <c r="D43" t="s">
        <v>60</v>
      </c>
      <c r="E43" t="s">
        <v>850</v>
      </c>
      <c r="J43" t="s">
        <v>365</v>
      </c>
      <c r="K43" t="s">
        <v>491</v>
      </c>
      <c r="L43" t="s">
        <v>853</v>
      </c>
      <c r="M43" s="1" t="s">
        <v>492</v>
      </c>
    </row>
    <row r="44" spans="2:56">
      <c r="B44" t="s">
        <v>298</v>
      </c>
      <c r="C44" t="s">
        <v>859</v>
      </c>
      <c r="D44" t="s">
        <v>60</v>
      </c>
      <c r="E44" t="s">
        <v>836</v>
      </c>
    </row>
    <row r="45" spans="2:56">
      <c r="C45" t="s">
        <v>139</v>
      </c>
      <c r="D45" t="s">
        <v>60</v>
      </c>
      <c r="E45" t="s">
        <v>910</v>
      </c>
    </row>
    <row r="49" spans="2:9">
      <c r="B49" t="s">
        <v>8</v>
      </c>
    </row>
    <row r="50" spans="2:9">
      <c r="B50" t="s">
        <v>6</v>
      </c>
      <c r="C50" t="s">
        <v>224</v>
      </c>
      <c r="D50" t="s">
        <v>299</v>
      </c>
      <c r="E50" t="s">
        <v>249</v>
      </c>
      <c r="F50" t="s">
        <v>273</v>
      </c>
      <c r="G50" t="s">
        <v>215</v>
      </c>
      <c r="H50" t="s">
        <v>55</v>
      </c>
    </row>
    <row r="51" spans="2:9">
      <c r="B51" t="s">
        <v>835</v>
      </c>
      <c r="C51" t="s">
        <v>298</v>
      </c>
      <c r="D51" t="s">
        <v>847</v>
      </c>
      <c r="F51" t="s">
        <v>836</v>
      </c>
      <c r="G51">
        <v>1.25</v>
      </c>
    </row>
    <row r="53" spans="2:9">
      <c r="B53" t="s">
        <v>225</v>
      </c>
    </row>
    <row r="54" spans="2:9">
      <c r="B54" t="s">
        <v>224</v>
      </c>
      <c r="C54" t="s">
        <v>53</v>
      </c>
      <c r="D54" t="s">
        <v>215</v>
      </c>
      <c r="E54" t="s">
        <v>273</v>
      </c>
      <c r="F54" t="s">
        <v>249</v>
      </c>
      <c r="I54" s="17"/>
    </row>
    <row r="55" spans="2:9">
      <c r="B55" t="s">
        <v>301</v>
      </c>
      <c r="C55" t="s">
        <v>105</v>
      </c>
      <c r="D55" t="s">
        <v>60</v>
      </c>
      <c r="E55" t="s">
        <v>958</v>
      </c>
      <c r="F55" t="s">
        <v>951</v>
      </c>
      <c r="H55" s="1"/>
    </row>
    <row r="56" spans="2:9">
      <c r="B56" t="s">
        <v>301</v>
      </c>
      <c r="C56" t="s">
        <v>105</v>
      </c>
      <c r="D56" t="s">
        <v>60</v>
      </c>
      <c r="E56" t="s">
        <v>958</v>
      </c>
      <c r="F56" t="s">
        <v>952</v>
      </c>
      <c r="H56" s="1"/>
    </row>
    <row r="57" spans="2:9">
      <c r="B57" t="s">
        <v>301</v>
      </c>
      <c r="C57" t="s">
        <v>76</v>
      </c>
      <c r="D57" t="s">
        <v>60</v>
      </c>
      <c r="E57" t="s">
        <v>303</v>
      </c>
      <c r="F57" s="1" t="s">
        <v>960</v>
      </c>
      <c r="H57" s="1"/>
    </row>
    <row r="58" spans="2:9">
      <c r="B58" t="s">
        <v>301</v>
      </c>
      <c r="C58" t="s">
        <v>125</v>
      </c>
      <c r="D58" t="s">
        <v>60</v>
      </c>
      <c r="E58" t="s">
        <v>957</v>
      </c>
      <c r="F58" t="s">
        <v>949</v>
      </c>
      <c r="H58" s="1"/>
    </row>
    <row r="59" spans="2:9">
      <c r="B59" t="s">
        <v>301</v>
      </c>
      <c r="C59" t="s">
        <v>125</v>
      </c>
      <c r="D59" t="s">
        <v>60</v>
      </c>
      <c r="E59" t="s">
        <v>957</v>
      </c>
      <c r="F59" t="s">
        <v>950</v>
      </c>
      <c r="H59" s="1"/>
    </row>
    <row r="60" spans="2:9">
      <c r="B60" t="s">
        <v>236</v>
      </c>
    </row>
    <row r="61" spans="2:9">
      <c r="B61" t="s">
        <v>301</v>
      </c>
      <c r="C61" t="s">
        <v>105</v>
      </c>
      <c r="D61" t="s">
        <v>60</v>
      </c>
      <c r="E61" t="s">
        <v>841</v>
      </c>
      <c r="H61" s="1"/>
    </row>
    <row r="62" spans="2:9">
      <c r="B62" t="s">
        <v>301</v>
      </c>
      <c r="C62" t="s">
        <v>76</v>
      </c>
      <c r="D62" t="s">
        <v>60</v>
      </c>
      <c r="E62" t="s">
        <v>842</v>
      </c>
      <c r="F62" s="1" t="s">
        <v>960</v>
      </c>
      <c r="H62" s="1"/>
    </row>
    <row r="63" spans="2:9">
      <c r="B63" t="s">
        <v>301</v>
      </c>
      <c r="C63" t="s">
        <v>125</v>
      </c>
      <c r="D63" t="s">
        <v>60</v>
      </c>
      <c r="E63" t="s">
        <v>843</v>
      </c>
    </row>
    <row r="64" spans="2:9">
      <c r="B64" t="s">
        <v>236</v>
      </c>
      <c r="H64" s="1"/>
    </row>
    <row r="65" spans="2:6">
      <c r="B65" s="48" t="s">
        <v>1062</v>
      </c>
      <c r="C65" s="49" t="s">
        <v>66</v>
      </c>
      <c r="D65" s="49" t="s">
        <v>60</v>
      </c>
      <c r="E65" s="49" t="s">
        <v>846</v>
      </c>
    </row>
    <row r="66" spans="2:6">
      <c r="B66" t="s">
        <v>236</v>
      </c>
    </row>
    <row r="67" spans="2:6">
      <c r="B67" t="s">
        <v>301</v>
      </c>
      <c r="C67" t="s">
        <v>105</v>
      </c>
      <c r="D67" t="s">
        <v>60</v>
      </c>
      <c r="E67" t="s">
        <v>935</v>
      </c>
    </row>
    <row r="68" spans="2:6">
      <c r="B68" t="s">
        <v>301</v>
      </c>
      <c r="C68" t="s">
        <v>76</v>
      </c>
      <c r="D68" t="s">
        <v>60</v>
      </c>
      <c r="E68" t="s">
        <v>936</v>
      </c>
      <c r="F68" s="1" t="s">
        <v>916</v>
      </c>
    </row>
    <row r="69" spans="2:6">
      <c r="B69" t="s">
        <v>301</v>
      </c>
      <c r="C69" t="s">
        <v>125</v>
      </c>
      <c r="D69" t="s">
        <v>60</v>
      </c>
      <c r="E69" t="s">
        <v>937</v>
      </c>
    </row>
    <row r="70" spans="2:6">
      <c r="B70" t="s">
        <v>301</v>
      </c>
      <c r="C70" t="s">
        <v>99</v>
      </c>
      <c r="D70" t="s">
        <v>60</v>
      </c>
      <c r="E70" t="s">
        <v>940</v>
      </c>
    </row>
    <row r="71" spans="2:6">
      <c r="B71" t="s">
        <v>236</v>
      </c>
    </row>
    <row r="72" spans="2:6">
      <c r="B72" t="s">
        <v>845</v>
      </c>
      <c r="C72" t="s">
        <v>66</v>
      </c>
      <c r="D72" t="s">
        <v>60</v>
      </c>
      <c r="E72" t="s">
        <v>939</v>
      </c>
    </row>
    <row r="73" spans="2:6">
      <c r="B73" t="s">
        <v>236</v>
      </c>
    </row>
  </sheetData>
  <phoneticPr fontId="98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1D04-C2E7-4BF2-979E-B8EDA0BFAEEA}">
  <dimension ref="B2:I16"/>
  <sheetViews>
    <sheetView zoomScale="70" zoomScaleNormal="70" workbookViewId="0"/>
  </sheetViews>
  <sheetFormatPr defaultRowHeight="14.25"/>
  <cols>
    <col min="2" max="2" width="36.86328125" customWidth="1"/>
  </cols>
  <sheetData>
    <row r="2" spans="2:9" ht="17.25" thickBot="1">
      <c r="B2" s="5" t="s">
        <v>979</v>
      </c>
    </row>
    <row r="3" spans="2:9" ht="15" thickTop="1" thickBot="1">
      <c r="B3" s="23" t="s">
        <v>39</v>
      </c>
      <c r="C3" s="23" t="s">
        <v>10</v>
      </c>
    </row>
    <row r="4" spans="2:9">
      <c r="B4" t="s">
        <v>980</v>
      </c>
      <c r="C4" t="s">
        <v>981</v>
      </c>
    </row>
    <row r="5" spans="2:9">
      <c r="B5" t="s">
        <v>982</v>
      </c>
      <c r="C5" t="s">
        <v>43</v>
      </c>
    </row>
    <row r="8" spans="2:9" ht="16.899999999999999">
      <c r="B8" s="45" t="s">
        <v>701</v>
      </c>
      <c r="C8" s="45"/>
      <c r="D8" s="45"/>
    </row>
    <row r="9" spans="2:9" ht="17.25" thickBot="1">
      <c r="B9" s="5" t="s">
        <v>39</v>
      </c>
      <c r="C9" s="5" t="s">
        <v>30</v>
      </c>
      <c r="D9" s="5" t="s">
        <v>983</v>
      </c>
      <c r="E9" s="5" t="s">
        <v>40</v>
      </c>
      <c r="F9" s="5" t="s">
        <v>439</v>
      </c>
      <c r="G9" s="5" t="s">
        <v>7</v>
      </c>
    </row>
    <row r="10" spans="2:9" ht="14.65" thickTop="1">
      <c r="B10" t="s">
        <v>984</v>
      </c>
      <c r="C10">
        <v>2022</v>
      </c>
      <c r="H10" s="17" t="s">
        <v>985</v>
      </c>
    </row>
    <row r="11" spans="2:9">
      <c r="B11" t="s">
        <v>986</v>
      </c>
      <c r="C11">
        <v>2030</v>
      </c>
      <c r="H11" s="17" t="s">
        <v>985</v>
      </c>
    </row>
    <row r="14" spans="2:9" ht="16.899999999999999">
      <c r="B14" s="45" t="s">
        <v>987</v>
      </c>
      <c r="C14" s="45"/>
      <c r="D14" s="45"/>
    </row>
    <row r="15" spans="2:9" ht="17.25" thickBot="1">
      <c r="B15" s="5" t="s">
        <v>38</v>
      </c>
      <c r="C15" s="5" t="s">
        <v>290</v>
      </c>
      <c r="D15" s="5" t="s">
        <v>39</v>
      </c>
      <c r="E15" s="5" t="s">
        <v>550</v>
      </c>
      <c r="F15" s="5">
        <v>2024</v>
      </c>
      <c r="G15" s="5">
        <v>0</v>
      </c>
    </row>
    <row r="16" spans="2:9" ht="14.65" thickTop="1">
      <c r="B16" t="s">
        <v>34</v>
      </c>
      <c r="C16" t="s">
        <v>988</v>
      </c>
      <c r="E16" t="s">
        <v>861</v>
      </c>
      <c r="F16">
        <v>0</v>
      </c>
      <c r="G16">
        <v>5</v>
      </c>
      <c r="I16" t="s">
        <v>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75D5-7C88-4DF4-867C-04CC169D6458}">
  <dimension ref="A1:AO49"/>
  <sheetViews>
    <sheetView workbookViewId="0"/>
  </sheetViews>
  <sheetFormatPr defaultColWidth="8.86328125" defaultRowHeight="14.25"/>
  <cols>
    <col min="3" max="3" width="16.6640625" bestFit="1" customWidth="1"/>
    <col min="41" max="41" width="4.86328125" bestFit="1" customWidth="1"/>
  </cols>
  <sheetData>
    <row r="1" spans="1:31">
      <c r="A1" t="s">
        <v>41</v>
      </c>
      <c r="B1" t="s">
        <v>38</v>
      </c>
      <c r="C1" t="s">
        <v>866</v>
      </c>
      <c r="D1" t="s">
        <v>867</v>
      </c>
      <c r="E1" t="s">
        <v>868</v>
      </c>
      <c r="F1" t="s">
        <v>869</v>
      </c>
      <c r="G1" t="s">
        <v>870</v>
      </c>
      <c r="H1" t="s">
        <v>871</v>
      </c>
      <c r="I1" t="s">
        <v>872</v>
      </c>
      <c r="J1" t="s">
        <v>712</v>
      </c>
      <c r="K1" t="s">
        <v>706</v>
      </c>
      <c r="L1" t="s">
        <v>243</v>
      </c>
      <c r="M1" t="s">
        <v>873</v>
      </c>
      <c r="N1" t="s">
        <v>874</v>
      </c>
      <c r="O1" t="s">
        <v>875</v>
      </c>
      <c r="P1" t="s">
        <v>876</v>
      </c>
      <c r="Q1" t="s">
        <v>877</v>
      </c>
      <c r="R1" t="s">
        <v>878</v>
      </c>
      <c r="S1" t="s">
        <v>879</v>
      </c>
      <c r="T1" t="s">
        <v>880</v>
      </c>
      <c r="U1" t="s">
        <v>861</v>
      </c>
      <c r="V1" t="s">
        <v>244</v>
      </c>
      <c r="W1" t="s">
        <v>881</v>
      </c>
      <c r="X1" t="s">
        <v>512</v>
      </c>
      <c r="Y1" t="s">
        <v>882</v>
      </c>
      <c r="Z1" t="s">
        <v>883</v>
      </c>
      <c r="AA1" t="s">
        <v>245</v>
      </c>
      <c r="AB1" t="s">
        <v>884</v>
      </c>
      <c r="AC1" t="s">
        <v>885</v>
      </c>
      <c r="AD1" t="s">
        <v>886</v>
      </c>
      <c r="AE1" t="s">
        <v>531</v>
      </c>
    </row>
    <row r="2" spans="1:31">
      <c r="A2">
        <v>2019</v>
      </c>
      <c r="B2" t="s">
        <v>410</v>
      </c>
      <c r="C2">
        <v>5999</v>
      </c>
      <c r="D2">
        <v>13019</v>
      </c>
      <c r="E2">
        <v>3440</v>
      </c>
      <c r="F2">
        <v>2020</v>
      </c>
      <c r="G2">
        <v>5384</v>
      </c>
      <c r="H2">
        <v>18766</v>
      </c>
      <c r="I2">
        <v>3695</v>
      </c>
      <c r="J2">
        <v>13340</v>
      </c>
      <c r="K2">
        <v>1255</v>
      </c>
      <c r="L2">
        <v>6485</v>
      </c>
      <c r="M2">
        <v>493</v>
      </c>
      <c r="N2">
        <v>1331</v>
      </c>
      <c r="O2">
        <v>629</v>
      </c>
      <c r="P2">
        <v>2966</v>
      </c>
      <c r="Q2">
        <v>2283</v>
      </c>
      <c r="R2">
        <v>2440</v>
      </c>
      <c r="S2">
        <v>2330</v>
      </c>
      <c r="T2">
        <v>1359</v>
      </c>
      <c r="U2">
        <v>999</v>
      </c>
      <c r="V2">
        <v>15706</v>
      </c>
      <c r="W2">
        <v>12457</v>
      </c>
      <c r="X2">
        <v>7004</v>
      </c>
      <c r="Y2">
        <v>7012</v>
      </c>
      <c r="Z2">
        <v>42</v>
      </c>
      <c r="AA2">
        <v>1627</v>
      </c>
      <c r="AB2">
        <v>9806</v>
      </c>
      <c r="AC2">
        <v>3595</v>
      </c>
      <c r="AD2">
        <v>248</v>
      </c>
      <c r="AE2">
        <v>5351</v>
      </c>
    </row>
    <row r="3" spans="1:31">
      <c r="A3">
        <v>2019</v>
      </c>
      <c r="B3" t="s">
        <v>411</v>
      </c>
      <c r="C3">
        <v>6664</v>
      </c>
      <c r="D3">
        <v>1062</v>
      </c>
      <c r="E3">
        <v>13152</v>
      </c>
      <c r="F3">
        <v>22269</v>
      </c>
      <c r="G3">
        <v>12550</v>
      </c>
      <c r="H3">
        <v>1829</v>
      </c>
      <c r="I3">
        <v>6394</v>
      </c>
      <c r="J3">
        <v>819</v>
      </c>
      <c r="K3">
        <v>26043</v>
      </c>
      <c r="L3">
        <v>14399</v>
      </c>
      <c r="M3">
        <v>22121</v>
      </c>
      <c r="N3">
        <v>21518</v>
      </c>
      <c r="O3">
        <v>15787</v>
      </c>
      <c r="P3">
        <v>13725</v>
      </c>
      <c r="Q3">
        <v>17815</v>
      </c>
      <c r="R3">
        <v>12326</v>
      </c>
      <c r="S3">
        <v>17939</v>
      </c>
      <c r="T3">
        <v>15798</v>
      </c>
      <c r="U3">
        <v>20080</v>
      </c>
      <c r="V3">
        <v>2485</v>
      </c>
      <c r="W3">
        <v>2139</v>
      </c>
      <c r="X3">
        <v>3360</v>
      </c>
      <c r="Y3">
        <v>9457</v>
      </c>
      <c r="Z3">
        <v>29653</v>
      </c>
      <c r="AA3">
        <v>27031</v>
      </c>
      <c r="AB3">
        <v>4111</v>
      </c>
      <c r="AC3">
        <v>7792</v>
      </c>
      <c r="AD3">
        <v>15962</v>
      </c>
      <c r="AE3">
        <v>14715</v>
      </c>
    </row>
    <row r="4" spans="1:31">
      <c r="A4">
        <v>2019</v>
      </c>
      <c r="B4" t="s">
        <v>412</v>
      </c>
      <c r="C4">
        <v>2018</v>
      </c>
      <c r="D4">
        <v>2784</v>
      </c>
      <c r="E4">
        <v>1015</v>
      </c>
      <c r="F4">
        <v>1002</v>
      </c>
      <c r="G4">
        <v>6335</v>
      </c>
      <c r="H4">
        <v>10499</v>
      </c>
      <c r="I4">
        <v>1112</v>
      </c>
      <c r="J4">
        <v>2725</v>
      </c>
      <c r="K4">
        <v>1586</v>
      </c>
      <c r="L4">
        <v>21699</v>
      </c>
      <c r="M4">
        <v>819</v>
      </c>
      <c r="N4">
        <v>1872</v>
      </c>
      <c r="O4">
        <v>1518</v>
      </c>
      <c r="P4">
        <v>2017</v>
      </c>
      <c r="Q4">
        <v>806</v>
      </c>
      <c r="R4">
        <v>1656</v>
      </c>
      <c r="S4">
        <v>2703</v>
      </c>
      <c r="T4">
        <v>2313</v>
      </c>
      <c r="U4">
        <v>3219</v>
      </c>
      <c r="V4">
        <v>8348</v>
      </c>
      <c r="W4">
        <v>2671</v>
      </c>
      <c r="X4">
        <v>1783</v>
      </c>
      <c r="Y4">
        <v>3898</v>
      </c>
      <c r="Z4">
        <v>281</v>
      </c>
      <c r="AA4">
        <v>2311</v>
      </c>
      <c r="AB4">
        <v>1713</v>
      </c>
      <c r="AC4">
        <v>626</v>
      </c>
      <c r="AD4">
        <v>2365</v>
      </c>
      <c r="AE4">
        <v>16690</v>
      </c>
    </row>
    <row r="5" spans="1:31">
      <c r="A5">
        <v>2019</v>
      </c>
      <c r="B5" t="s">
        <v>413</v>
      </c>
      <c r="C5">
        <v>10174</v>
      </c>
      <c r="D5">
        <v>2678</v>
      </c>
      <c r="E5">
        <v>15890</v>
      </c>
      <c r="F5">
        <v>11067</v>
      </c>
      <c r="G5">
        <v>35593</v>
      </c>
      <c r="H5">
        <v>8773</v>
      </c>
      <c r="I5">
        <v>36630</v>
      </c>
      <c r="J5">
        <v>12911</v>
      </c>
      <c r="K5">
        <v>42200</v>
      </c>
      <c r="L5">
        <v>15441</v>
      </c>
      <c r="M5">
        <v>37898</v>
      </c>
      <c r="N5">
        <v>27125</v>
      </c>
      <c r="O5">
        <v>44141</v>
      </c>
      <c r="P5">
        <v>27939</v>
      </c>
      <c r="Q5">
        <v>19061</v>
      </c>
      <c r="R5">
        <v>28834</v>
      </c>
      <c r="S5">
        <v>16402</v>
      </c>
      <c r="T5">
        <v>33803</v>
      </c>
      <c r="U5">
        <v>38737</v>
      </c>
      <c r="V5">
        <v>6109</v>
      </c>
      <c r="W5">
        <v>10894</v>
      </c>
      <c r="X5">
        <v>13973</v>
      </c>
      <c r="Y5">
        <v>17512</v>
      </c>
      <c r="Z5">
        <v>49279</v>
      </c>
      <c r="AA5">
        <v>16001</v>
      </c>
      <c r="AB5">
        <v>49984</v>
      </c>
      <c r="AC5">
        <v>10687</v>
      </c>
      <c r="AD5">
        <v>35365</v>
      </c>
      <c r="AE5">
        <v>50833</v>
      </c>
    </row>
    <row r="6" spans="1:31">
      <c r="A6">
        <v>2019</v>
      </c>
      <c r="B6" t="s">
        <v>414</v>
      </c>
      <c r="C6">
        <v>198.38499999999999</v>
      </c>
      <c r="D6">
        <v>1039.4860000000001</v>
      </c>
      <c r="E6">
        <v>63.890999999999998</v>
      </c>
      <c r="F6">
        <v>90.516000000000005</v>
      </c>
      <c r="G6">
        <v>177.97399999999999</v>
      </c>
      <c r="H6">
        <v>1196.6780000000001</v>
      </c>
      <c r="I6">
        <v>30.344999999999999</v>
      </c>
      <c r="J6">
        <v>211.05</v>
      </c>
      <c r="K6">
        <v>37.593000000000004</v>
      </c>
      <c r="L6">
        <v>1405.2270000000001</v>
      </c>
      <c r="M6">
        <v>21.614999999999998</v>
      </c>
      <c r="N6">
        <v>69.006</v>
      </c>
      <c r="O6">
        <v>34.387999999999998</v>
      </c>
      <c r="P6">
        <v>72.185000000000002</v>
      </c>
      <c r="Q6">
        <v>42.271999999999998</v>
      </c>
      <c r="R6">
        <v>57.42</v>
      </c>
      <c r="S6">
        <v>164.81800000000001</v>
      </c>
      <c r="T6">
        <v>68.441000000000003</v>
      </c>
      <c r="U6">
        <v>83.093000000000004</v>
      </c>
      <c r="V6">
        <v>1366.42</v>
      </c>
      <c r="W6">
        <v>245.14500000000001</v>
      </c>
      <c r="X6">
        <v>127.57599999999999</v>
      </c>
      <c r="Y6">
        <v>222.578</v>
      </c>
      <c r="Z6">
        <v>5.7080000000000002</v>
      </c>
      <c r="AA6">
        <v>144.40600000000001</v>
      </c>
      <c r="AB6">
        <v>34.268999999999998</v>
      </c>
      <c r="AC6">
        <v>58.558</v>
      </c>
      <c r="AD6">
        <v>66.878</v>
      </c>
      <c r="AE6">
        <v>328.33</v>
      </c>
    </row>
    <row r="7" spans="1:31">
      <c r="A7">
        <v>2050</v>
      </c>
      <c r="B7" t="s">
        <v>412</v>
      </c>
      <c r="C7">
        <v>6067</v>
      </c>
      <c r="D7">
        <v>13490</v>
      </c>
      <c r="E7">
        <v>2490</v>
      </c>
      <c r="F7">
        <v>2356</v>
      </c>
      <c r="G7">
        <v>8794</v>
      </c>
      <c r="H7">
        <v>26893</v>
      </c>
      <c r="I7">
        <v>2116</v>
      </c>
      <c r="J7">
        <v>5225</v>
      </c>
      <c r="K7">
        <v>2531</v>
      </c>
      <c r="L7">
        <v>53306</v>
      </c>
      <c r="M7">
        <v>1323</v>
      </c>
      <c r="N7">
        <v>3082</v>
      </c>
      <c r="O7">
        <v>2380</v>
      </c>
      <c r="P7">
        <v>2797</v>
      </c>
      <c r="Q7">
        <v>1246</v>
      </c>
      <c r="R7">
        <v>2208</v>
      </c>
      <c r="S7">
        <v>5589</v>
      </c>
      <c r="T7">
        <v>3774</v>
      </c>
      <c r="U7">
        <v>4523</v>
      </c>
      <c r="V7">
        <v>27800</v>
      </c>
      <c r="W7">
        <v>6626</v>
      </c>
      <c r="X7">
        <v>4169</v>
      </c>
      <c r="Y7">
        <v>8543</v>
      </c>
      <c r="Z7">
        <v>439</v>
      </c>
      <c r="AA7">
        <v>4902</v>
      </c>
      <c r="AB7">
        <v>2584</v>
      </c>
      <c r="AC7">
        <v>1699</v>
      </c>
      <c r="AD7">
        <v>3867</v>
      </c>
      <c r="AE7">
        <v>26241</v>
      </c>
    </row>
    <row r="8" spans="1:31">
      <c r="A8">
        <v>2050</v>
      </c>
      <c r="B8" t="s">
        <v>413</v>
      </c>
      <c r="C8">
        <v>23111</v>
      </c>
      <c r="D8">
        <v>7094</v>
      </c>
      <c r="E8">
        <v>33402</v>
      </c>
      <c r="F8">
        <v>21913</v>
      </c>
      <c r="G8">
        <v>56834</v>
      </c>
      <c r="H8">
        <v>17918</v>
      </c>
      <c r="I8">
        <v>54003</v>
      </c>
      <c r="J8">
        <v>22860</v>
      </c>
      <c r="K8">
        <v>55970</v>
      </c>
      <c r="L8">
        <v>41279</v>
      </c>
      <c r="M8">
        <v>55063</v>
      </c>
      <c r="N8">
        <v>48761</v>
      </c>
      <c r="O8">
        <v>63540</v>
      </c>
      <c r="P8">
        <v>41362</v>
      </c>
      <c r="Q8">
        <v>36629</v>
      </c>
      <c r="R8">
        <v>38866</v>
      </c>
      <c r="S8">
        <v>33214</v>
      </c>
      <c r="T8">
        <v>49439</v>
      </c>
      <c r="U8">
        <v>55730</v>
      </c>
      <c r="V8">
        <v>16949</v>
      </c>
      <c r="W8">
        <v>22416</v>
      </c>
      <c r="X8">
        <v>26995</v>
      </c>
      <c r="Y8">
        <v>26110</v>
      </c>
      <c r="Z8">
        <v>64101</v>
      </c>
      <c r="AA8">
        <v>36220</v>
      </c>
      <c r="AB8">
        <v>54793</v>
      </c>
      <c r="AC8">
        <v>23407</v>
      </c>
      <c r="AD8">
        <v>51926</v>
      </c>
      <c r="AE8">
        <v>67715</v>
      </c>
    </row>
    <row r="9" spans="1:31">
      <c r="A9">
        <v>2050</v>
      </c>
      <c r="B9" t="s">
        <v>414</v>
      </c>
      <c r="C9">
        <v>262.49799999999999</v>
      </c>
      <c r="D9">
        <v>1901.4939999999999</v>
      </c>
      <c r="E9">
        <v>74.558000000000007</v>
      </c>
      <c r="F9">
        <v>107.52500000000001</v>
      </c>
      <c r="G9">
        <v>154.72399999999999</v>
      </c>
      <c r="H9">
        <v>1500.905</v>
      </c>
      <c r="I9">
        <v>39.186999999999998</v>
      </c>
      <c r="J9">
        <v>228.559</v>
      </c>
      <c r="K9">
        <v>45.216999999999999</v>
      </c>
      <c r="L9">
        <v>1291.3620000000001</v>
      </c>
      <c r="M9">
        <v>24.02</v>
      </c>
      <c r="N9">
        <v>63.215000000000003</v>
      </c>
      <c r="O9">
        <v>37.454999999999998</v>
      </c>
      <c r="P9">
        <v>67.628</v>
      </c>
      <c r="Q9">
        <v>34.003999999999998</v>
      </c>
      <c r="R9">
        <v>56.819000000000003</v>
      </c>
      <c r="S9">
        <v>168.27099999999999</v>
      </c>
      <c r="T9">
        <v>76.328999999999994</v>
      </c>
      <c r="U9">
        <v>81.159000000000006</v>
      </c>
      <c r="V9">
        <v>1640.26</v>
      </c>
      <c r="W9">
        <v>295.59399999999999</v>
      </c>
      <c r="X9">
        <v>154.43899999999999</v>
      </c>
      <c r="Y9">
        <v>327.18599999999998</v>
      </c>
      <c r="Z9">
        <v>6.8550000000000004</v>
      </c>
      <c r="AA9">
        <v>135.35300000000001</v>
      </c>
      <c r="AB9">
        <v>47.151000000000003</v>
      </c>
      <c r="AC9">
        <v>72.602000000000004</v>
      </c>
      <c r="AD9">
        <v>74.474000000000004</v>
      </c>
      <c r="AE9">
        <v>387.52199999999999</v>
      </c>
    </row>
    <row r="10" spans="1:31">
      <c r="A10">
        <v>2100</v>
      </c>
      <c r="B10" t="s">
        <v>412</v>
      </c>
      <c r="C10">
        <v>17071</v>
      </c>
      <c r="D10">
        <v>110456</v>
      </c>
      <c r="E10">
        <v>6000</v>
      </c>
      <c r="F10">
        <v>4540</v>
      </c>
      <c r="G10">
        <v>11577</v>
      </c>
      <c r="H10">
        <v>73692</v>
      </c>
      <c r="I10">
        <v>5157</v>
      </c>
      <c r="J10">
        <v>9825</v>
      </c>
      <c r="K10">
        <v>5534</v>
      </c>
      <c r="L10">
        <v>62666</v>
      </c>
      <c r="M10">
        <v>2984</v>
      </c>
      <c r="N10">
        <v>5216</v>
      </c>
      <c r="O10">
        <v>4574</v>
      </c>
      <c r="P10">
        <v>5624</v>
      </c>
      <c r="Q10">
        <v>1825</v>
      </c>
      <c r="R10">
        <v>4594</v>
      </c>
      <c r="S10">
        <v>11573</v>
      </c>
      <c r="T10">
        <v>8119</v>
      </c>
      <c r="U10">
        <v>8985</v>
      </c>
      <c r="V10">
        <v>74723</v>
      </c>
      <c r="W10">
        <v>17750</v>
      </c>
      <c r="X10">
        <v>10405</v>
      </c>
      <c r="Y10">
        <v>21491</v>
      </c>
      <c r="Z10">
        <v>963</v>
      </c>
      <c r="AA10">
        <v>10246</v>
      </c>
      <c r="AB10">
        <v>3767</v>
      </c>
      <c r="AC10">
        <v>4360</v>
      </c>
      <c r="AD10">
        <v>8575</v>
      </c>
      <c r="AE10">
        <v>43396</v>
      </c>
    </row>
    <row r="11" spans="1:31">
      <c r="A11">
        <v>2100</v>
      </c>
      <c r="B11" t="s">
        <v>413</v>
      </c>
      <c r="C11">
        <v>66074</v>
      </c>
      <c r="D11">
        <v>43563</v>
      </c>
      <c r="E11">
        <v>83323</v>
      </c>
      <c r="F11">
        <v>48747</v>
      </c>
      <c r="G11">
        <v>105223</v>
      </c>
      <c r="H11">
        <v>51750</v>
      </c>
      <c r="I11">
        <v>100098</v>
      </c>
      <c r="J11">
        <v>54732</v>
      </c>
      <c r="K11">
        <v>96208</v>
      </c>
      <c r="L11">
        <v>77591</v>
      </c>
      <c r="M11">
        <v>102746</v>
      </c>
      <c r="N11">
        <v>97894</v>
      </c>
      <c r="O11">
        <v>110192</v>
      </c>
      <c r="P11">
        <v>89438</v>
      </c>
      <c r="Q11">
        <v>78818</v>
      </c>
      <c r="R11">
        <v>80876</v>
      </c>
      <c r="S11">
        <v>77216</v>
      </c>
      <c r="T11">
        <v>90702</v>
      </c>
      <c r="U11">
        <v>105612</v>
      </c>
      <c r="V11">
        <v>51149</v>
      </c>
      <c r="W11">
        <v>67772</v>
      </c>
      <c r="X11">
        <v>78473</v>
      </c>
      <c r="Y11">
        <v>59071</v>
      </c>
      <c r="Z11">
        <v>113298</v>
      </c>
      <c r="AA11">
        <v>75972</v>
      </c>
      <c r="AB11">
        <v>72232</v>
      </c>
      <c r="AC11">
        <v>63460</v>
      </c>
      <c r="AD11">
        <v>100335</v>
      </c>
      <c r="AE11">
        <v>90160</v>
      </c>
    </row>
    <row r="12" spans="1:31">
      <c r="A12">
        <v>2100</v>
      </c>
      <c r="B12" t="s">
        <v>414</v>
      </c>
      <c r="C12">
        <v>258.36399999999998</v>
      </c>
      <c r="D12">
        <v>2535.5259999999998</v>
      </c>
      <c r="E12">
        <v>72.009</v>
      </c>
      <c r="F12">
        <v>93.143000000000001</v>
      </c>
      <c r="G12">
        <v>110.023</v>
      </c>
      <c r="H12">
        <v>1423.9860000000001</v>
      </c>
      <c r="I12">
        <v>51.518000000000001</v>
      </c>
      <c r="J12">
        <v>179.517</v>
      </c>
      <c r="K12">
        <v>57.524000000000001</v>
      </c>
      <c r="L12">
        <v>807.64700000000005</v>
      </c>
      <c r="M12">
        <v>29.04</v>
      </c>
      <c r="N12">
        <v>53.279000000000003</v>
      </c>
      <c r="O12">
        <v>41.511000000000003</v>
      </c>
      <c r="P12">
        <v>62.88</v>
      </c>
      <c r="Q12">
        <v>23.157</v>
      </c>
      <c r="R12">
        <v>56.798999999999999</v>
      </c>
      <c r="S12">
        <v>149.875</v>
      </c>
      <c r="T12">
        <v>89.518000000000001</v>
      </c>
      <c r="U12">
        <v>85.076999999999998</v>
      </c>
      <c r="V12">
        <v>1460.88</v>
      </c>
      <c r="W12">
        <v>261.91199999999998</v>
      </c>
      <c r="X12">
        <v>132.59800000000001</v>
      </c>
      <c r="Y12">
        <v>363.80900000000003</v>
      </c>
      <c r="Z12">
        <v>8.4990000000000006</v>
      </c>
      <c r="AA12">
        <v>134.86500000000001</v>
      </c>
      <c r="AB12">
        <v>52.155000000000001</v>
      </c>
      <c r="AC12">
        <v>68.710999999999999</v>
      </c>
      <c r="AD12">
        <v>85.465000000000003</v>
      </c>
      <c r="AE12">
        <v>481.327</v>
      </c>
    </row>
    <row r="14" spans="1:31">
      <c r="B14" t="s">
        <v>415</v>
      </c>
      <c r="C14" t="s">
        <v>417</v>
      </c>
      <c r="D14" t="s">
        <v>416</v>
      </c>
    </row>
    <row r="15" spans="1:31">
      <c r="A15" t="str">
        <f>B2</f>
        <v>CDD</v>
      </c>
      <c r="B15">
        <f>MIN($C2:$AC2)</f>
        <v>42</v>
      </c>
      <c r="C15" s="7">
        <f>AVERAGE($C2:$AC2)</f>
        <v>5388.2222222222226</v>
      </c>
      <c r="D15">
        <f>MAX($C2:$AC2)</f>
        <v>18766</v>
      </c>
    </row>
    <row r="16" spans="1:31">
      <c r="A16" t="str">
        <f>B3</f>
        <v>HDD</v>
      </c>
      <c r="B16">
        <f>MIN($C3:$AC3)</f>
        <v>819</v>
      </c>
      <c r="C16" s="7">
        <f>AVERAGE($C3:$AC3)</f>
        <v>12900.666666666666</v>
      </c>
      <c r="D16">
        <f>MAX($C3:$AC3)</f>
        <v>29653</v>
      </c>
    </row>
    <row r="18" spans="1:37">
      <c r="A18" t="s">
        <v>396</v>
      </c>
      <c r="B18" s="27">
        <f>1/12</f>
        <v>8.3333333333333329E-2</v>
      </c>
      <c r="C18" s="27">
        <f>3/12</f>
        <v>0.25</v>
      </c>
      <c r="D18" s="27">
        <f>5/12</f>
        <v>0.41666666666666669</v>
      </c>
      <c r="E18" t="s">
        <v>418</v>
      </c>
    </row>
    <row r="19" spans="1:37">
      <c r="A19" t="s">
        <v>395</v>
      </c>
      <c r="B19" s="27">
        <f>1/12/2</f>
        <v>4.1666666666666664E-2</v>
      </c>
      <c r="C19" s="27">
        <f>4/12/2</f>
        <v>0.16666666666666666</v>
      </c>
      <c r="D19" s="27">
        <f>8/12/2</f>
        <v>0.33333333333333331</v>
      </c>
    </row>
    <row r="20" spans="1:37">
      <c r="A20" t="s">
        <v>393</v>
      </c>
      <c r="B20" s="27">
        <f>2/12</f>
        <v>0.16666666666666666</v>
      </c>
      <c r="C20" s="27">
        <f>4/12</f>
        <v>0.33333333333333331</v>
      </c>
      <c r="D20" s="27">
        <f>D18</f>
        <v>0.41666666666666669</v>
      </c>
    </row>
    <row r="21" spans="1:37">
      <c r="A21" t="s">
        <v>394</v>
      </c>
      <c r="B21" s="27">
        <f>4/12/2</f>
        <v>0.16666666666666666</v>
      </c>
      <c r="C21" s="27">
        <f>AVERAGE(B21,D21)</f>
        <v>0.20833333333333331</v>
      </c>
      <c r="D21" s="27">
        <f>6/12/2</f>
        <v>0.25</v>
      </c>
    </row>
    <row r="22" spans="1:37">
      <c r="A22" t="s">
        <v>402</v>
      </c>
      <c r="B22" s="27">
        <f>B18-0.05</f>
        <v>3.3333333333333326E-2</v>
      </c>
      <c r="C22" s="27">
        <f t="shared" ref="C22:D22" si="0">C18-0.05</f>
        <v>0.2</v>
      </c>
      <c r="D22" s="27">
        <f t="shared" si="0"/>
        <v>0.3666666666666667</v>
      </c>
    </row>
    <row r="23" spans="1:37">
      <c r="A23" t="s">
        <v>401</v>
      </c>
      <c r="B23" s="27">
        <f>B19+0.2</f>
        <v>0.24166666666666667</v>
      </c>
      <c r="C23" s="27">
        <f t="shared" ref="C23:D23" si="1">C19+0.2</f>
        <v>0.3666666666666667</v>
      </c>
      <c r="D23" s="27">
        <f t="shared" si="1"/>
        <v>0.53333333333333333</v>
      </c>
    </row>
    <row r="24" spans="1:37">
      <c r="A24" t="s">
        <v>398</v>
      </c>
      <c r="B24" s="27">
        <f>B20+0.05</f>
        <v>0.21666666666666667</v>
      </c>
      <c r="C24" s="27">
        <f t="shared" ref="C24:D24" si="2">C20+0.05</f>
        <v>0.3833333333333333</v>
      </c>
      <c r="D24" s="27">
        <f t="shared" si="2"/>
        <v>0.46666666666666667</v>
      </c>
    </row>
    <row r="25" spans="1:37">
      <c r="A25" t="s">
        <v>399</v>
      </c>
      <c r="B25" s="27">
        <f>B21+0.3</f>
        <v>0.46666666666666667</v>
      </c>
      <c r="C25" s="27">
        <f t="shared" ref="C25:D25" si="3">C21+0.3</f>
        <v>0.5083333333333333</v>
      </c>
      <c r="D25" s="27">
        <f t="shared" si="3"/>
        <v>0.55000000000000004</v>
      </c>
    </row>
    <row r="26" spans="1:37">
      <c r="A26" t="s">
        <v>396</v>
      </c>
      <c r="B26" s="27">
        <v>0</v>
      </c>
      <c r="C26" s="27">
        <v>0.1</v>
      </c>
      <c r="D26" s="27">
        <v>0.2</v>
      </c>
      <c r="E26" t="s">
        <v>419</v>
      </c>
    </row>
    <row r="29" spans="1:37">
      <c r="B29" t="s">
        <v>887</v>
      </c>
    </row>
    <row r="30" spans="1:37">
      <c r="B30" t="s">
        <v>276</v>
      </c>
      <c r="C30" t="s">
        <v>249</v>
      </c>
      <c r="D30" t="str">
        <f t="shared" ref="D30:AK30" si="4">IF(C$1="","\:"&amp;COLUMN(),C$1)</f>
        <v>Africa_north</v>
      </c>
      <c r="E30" t="str">
        <f t="shared" si="4"/>
        <v>Africa_other</v>
      </c>
      <c r="F30" t="str">
        <f t="shared" si="4"/>
        <v>Arg-Chi</v>
      </c>
      <c r="G30" t="str">
        <f t="shared" si="4"/>
        <v>Asia_central</v>
      </c>
      <c r="H30" t="str">
        <f t="shared" si="4"/>
        <v>Asia_east</v>
      </c>
      <c r="I30" t="str">
        <f t="shared" si="4"/>
        <v>Asia_other</v>
      </c>
      <c r="J30" t="str">
        <f t="shared" si="4"/>
        <v>Australia_NZ</v>
      </c>
      <c r="K30" t="str">
        <f t="shared" si="4"/>
        <v>Brazil</v>
      </c>
      <c r="L30" t="str">
        <f t="shared" si="4"/>
        <v>Canada</v>
      </c>
      <c r="M30" t="str">
        <f t="shared" si="4"/>
        <v>China</v>
      </c>
      <c r="N30" t="str">
        <f t="shared" si="4"/>
        <v>EU_north</v>
      </c>
      <c r="O30" t="str">
        <f t="shared" si="4"/>
        <v>EU_northeast</v>
      </c>
      <c r="P30" t="str">
        <f t="shared" si="4"/>
        <v>EU_northwest</v>
      </c>
      <c r="Q30" t="str">
        <f t="shared" si="4"/>
        <v>EU_south</v>
      </c>
      <c r="R30" t="str">
        <f t="shared" si="4"/>
        <v>EU_southeast</v>
      </c>
      <c r="S30" t="str">
        <f t="shared" si="4"/>
        <v>EU_southwest</v>
      </c>
      <c r="T30" t="str">
        <f t="shared" si="4"/>
        <v>Europe_other</v>
      </c>
      <c r="U30" t="str">
        <f t="shared" si="4"/>
        <v>France</v>
      </c>
      <c r="V30" t="str">
        <f t="shared" si="4"/>
        <v>Germany</v>
      </c>
      <c r="W30" t="str">
        <f t="shared" si="4"/>
        <v>India</v>
      </c>
      <c r="X30" t="str">
        <f t="shared" si="4"/>
        <v>LatAm_other</v>
      </c>
      <c r="Y30" t="str">
        <f t="shared" si="4"/>
        <v>Mexico</v>
      </c>
      <c r="Z30" t="str">
        <f t="shared" si="4"/>
        <v>MidEast_other</v>
      </c>
      <c r="AA30" t="str">
        <f t="shared" si="4"/>
        <v>Nor-Ice</v>
      </c>
      <c r="AB30" t="str">
        <f t="shared" si="4"/>
        <v>Russia</v>
      </c>
      <c r="AC30" t="str">
        <f t="shared" si="4"/>
        <v>SaudiArabia</v>
      </c>
      <c r="AD30" t="str">
        <f t="shared" si="4"/>
        <v>SouthAfrica</v>
      </c>
      <c r="AE30" t="str">
        <f t="shared" si="4"/>
        <v>UK</v>
      </c>
      <c r="AF30" t="str">
        <f t="shared" si="4"/>
        <v>USA</v>
      </c>
      <c r="AG30" t="str">
        <f t="shared" si="4"/>
        <v>\:33</v>
      </c>
      <c r="AH30" t="str">
        <f t="shared" si="4"/>
        <v>\:34</v>
      </c>
      <c r="AI30" t="str">
        <f t="shared" si="4"/>
        <v>\:35</v>
      </c>
      <c r="AJ30" t="str">
        <f t="shared" si="4"/>
        <v>\:36</v>
      </c>
      <c r="AK30" t="str">
        <f t="shared" si="4"/>
        <v>\:37</v>
      </c>
    </row>
    <row r="31" spans="1:37">
      <c r="B31" t="str">
        <f>A18</f>
        <v>RSH</v>
      </c>
      <c r="D31" s="3" cm="1">
        <f t="array" ref="D31">IFERROR(TREND($B18:$D18,$B$16:$D$16,C$3),"")</f>
        <v>0.16068436058437233</v>
      </c>
      <c r="E31" s="3" cm="1">
        <f t="array" ref="E31">IFERROR(TREND($B18:$D18,$B$16:$D$16,D$3),"")</f>
        <v>9.648436759790037E-2</v>
      </c>
      <c r="F31" s="3" cm="1">
        <f t="array" ref="F31">IFERROR(TREND($B18:$D18,$B$16:$D$16,E$3),"")</f>
        <v>0.23503808327202497</v>
      </c>
      <c r="G31" s="3" cm="1">
        <f t="array" ref="G31">IFERROR(TREND($B18:$D18,$B$16:$D$16,F$3),"")</f>
        <v>0.33952064950866634</v>
      </c>
      <c r="H31" s="3" cm="1">
        <f t="array" ref="H31">IFERROR(TREND($B18:$D18,$B$16:$D$16,G$3),"")</f>
        <v>0.22813904796715956</v>
      </c>
      <c r="I31" s="3" cm="1">
        <f t="array" ref="I31">IFERROR(TREND($B18:$D18,$B$16:$D$16,H$3),"")</f>
        <v>0.10527433450625881</v>
      </c>
      <c r="J31" s="3" cm="1">
        <f t="array" ref="J31">IFERROR(TREND($B18:$D18,$B$16:$D$16,I$3),"")</f>
        <v>0.15759010886956559</v>
      </c>
      <c r="K31" s="3" cm="1">
        <f t="array" ref="K31">IFERROR(TREND($B18:$D18,$B$16:$D$16,J$3),"")</f>
        <v>9.3699541054574287E-2</v>
      </c>
      <c r="L31" s="3" cm="1">
        <f t="array" ref="L31">IFERROR(TREND($B18:$D18,$B$16:$D$16,K$3),"")</f>
        <v>0.38277141236674295</v>
      </c>
      <c r="M31" s="3" cm="1">
        <f t="array" ref="M31">IFERROR(TREND($B18:$D18,$B$16:$D$16,L$3),"")</f>
        <v>0.24932894211781764</v>
      </c>
      <c r="N31" s="3" cm="1">
        <f t="array" ref="N31">IFERROR(TREND($B18:$D18,$B$16:$D$16,M$3),"")</f>
        <v>0.33782454116129079</v>
      </c>
      <c r="O31" s="3" cm="1">
        <f t="array" ref="O31">IFERROR(TREND($B18:$D18,$B$16:$D$16,N$3),"")</f>
        <v>0.33091404566488902</v>
      </c>
      <c r="P31" s="3" cm="1">
        <f t="array" ref="P31">IFERROR(TREND($B18:$D18,$B$16:$D$16,O$3),"")</f>
        <v>0.26523568797023162</v>
      </c>
      <c r="Q31" s="3" cm="1">
        <f t="array" ref="Q31">IFERROR(TREND($B18:$D18,$B$16:$D$16,P$3),"")</f>
        <v>0.24160477302233707</v>
      </c>
      <c r="R31" s="3" cm="1">
        <f t="array" ref="R31">IFERROR(TREND($B18:$D18,$B$16:$D$16,Q$3),"")</f>
        <v>0.28847695640589122</v>
      </c>
      <c r="S31" s="3" cm="1">
        <f t="array" ref="S31">IFERROR(TREND($B18:$D18,$B$16:$D$16,R$3),"")</f>
        <v>0.22557196506302357</v>
      </c>
      <c r="T31" s="3" cm="1">
        <f t="array" ref="T31">IFERROR(TREND($B18:$D18,$B$16:$D$16,S$3),"")</f>
        <v>0.2898980201563951</v>
      </c>
      <c r="U31" s="3" cm="1">
        <f t="array" ref="U31">IFERROR(TREND($B18:$D18,$B$16:$D$16,T$3),"")</f>
        <v>0.26536175007713114</v>
      </c>
      <c r="V31" s="3" cm="1">
        <f t="array" ref="V31">IFERROR(TREND($B18:$D18,$B$16:$D$16,U$3),"")</f>
        <v>0.314434290235659</v>
      </c>
      <c r="W31" s="3" cm="1">
        <f t="array" ref="W31">IFERROR(TREND($B18:$D18,$B$16:$D$16,V$3),"")</f>
        <v>0.11279222015408559</v>
      </c>
      <c r="X31" s="3" cm="1">
        <f t="array" ref="X31">IFERROR(TREND($B18:$D18,$B$16:$D$16,W$3),"")</f>
        <v>0.10882699388251842</v>
      </c>
      <c r="Y31" s="3" cm="1">
        <f t="array" ref="Y31">IFERROR(TREND($B18:$D18,$B$16:$D$16,X$3),"")</f>
        <v>0.12281988774836673</v>
      </c>
      <c r="Z31" s="3" cm="1">
        <f t="array" ref="Z31">IFERROR(TREND($B18:$D18,$B$16:$D$16,Y$3),"")</f>
        <v>0.19269267554531774</v>
      </c>
      <c r="AA31" s="3" cm="1">
        <f t="array" ref="AA31">IFERROR(TREND($B18:$D18,$B$16:$D$16,Z$3),"")</f>
        <v>0.42414270381286284</v>
      </c>
      <c r="AB31" s="3" cm="1">
        <f t="array" ref="AB31">IFERROR(TREND($B18:$D18,$B$16:$D$16,AA$3),"")</f>
        <v>0.39409408160462839</v>
      </c>
      <c r="AC31" s="3" cm="1">
        <f t="array" ref="AC31">IFERROR(TREND($B18:$D18,$B$16:$D$16,AB$3),"")</f>
        <v>0.13142649159214403</v>
      </c>
      <c r="AD31" s="3" cm="1">
        <f t="array" ref="AD31">IFERROR(TREND($B18:$D18,$B$16:$D$16,AC$3),"")</f>
        <v>0.17361145663734279</v>
      </c>
      <c r="AE31" s="3" cm="1">
        <f t="array" ref="AE31">IFERROR(TREND($B18:$D18,$B$16:$D$16,AD$3),"")</f>
        <v>0.26724122148908785</v>
      </c>
      <c r="AF31" s="3" cm="1">
        <f t="array" ref="AF31">IFERROR(TREND($B18:$D18,$B$16:$D$16,AE$3),"")</f>
        <v>0.25295036264329518</v>
      </c>
      <c r="AG31" s="3" t="str" cm="1">
        <f t="array" ref="AG31">IFERROR(TREND($B18:$D18,$B$16:$D$16,AF$3),"")</f>
        <v/>
      </c>
      <c r="AH31" s="3" t="str" cm="1">
        <f t="array" ref="AH31">IFERROR(TREND($B18:$D18,$B$16:$D$16,AG$3),"")</f>
        <v/>
      </c>
      <c r="AI31" s="3" t="str" cm="1">
        <f t="array" ref="AI31">IFERROR(TREND($B18:$D18,$B$16:$D$16,AH$3),"")</f>
        <v/>
      </c>
      <c r="AJ31" s="3" t="str" cm="1">
        <f t="array" ref="AJ31">IFERROR(TREND($B18:$D18,$B$16:$D$16,AI$3),"")</f>
        <v/>
      </c>
      <c r="AK31" s="3" t="str" cm="1">
        <f t="array" ref="AK31">IFERROR(TREND($B18:$D18,$B$16:$D$16,AJ$3),"")</f>
        <v/>
      </c>
    </row>
    <row r="32" spans="1:37">
      <c r="B32" t="str">
        <f t="shared" ref="B32:B38" si="5">A19</f>
        <v>RSC</v>
      </c>
      <c r="D32" s="3" cm="1">
        <f t="array" ref="D32">IFERROR(TREND($B19:$D19,$B$15:$D$15,C$2),"")</f>
        <v>0.14960740465930136</v>
      </c>
      <c r="E32" s="3" cm="1">
        <f t="array" ref="E32">IFERROR(TREND($B19:$D19,$B$15:$D$15,D$2),"")</f>
        <v>0.25474447419985335</v>
      </c>
      <c r="F32" s="3" cm="1">
        <f t="array" ref="F32">IFERROR(TREND($B19:$D19,$B$15:$D$15,E$2),"")</f>
        <v>0.11128179768575827</v>
      </c>
      <c r="G32" s="3" cm="1">
        <f t="array" ref="G32">IFERROR(TREND($B19:$D19,$B$15:$D$15,F$2),"")</f>
        <v>9.0014755129122395E-2</v>
      </c>
      <c r="H32" s="3" cm="1">
        <f t="array" ref="H32">IFERROR(TREND($B19:$D19,$B$15:$D$15,G$2),"")</f>
        <v>0.14039667848160342</v>
      </c>
      <c r="I32" s="3" cm="1">
        <f t="array" ref="I32">IFERROR(TREND($B19:$D19,$B$15:$D$15,H$2),"")</f>
        <v>0.34081608939209729</v>
      </c>
      <c r="J32" s="3" cm="1">
        <f t="array" ref="J32">IFERROR(TREND($B19:$D19,$B$15:$D$15,I$2),"")</f>
        <v>0.11510087927163301</v>
      </c>
      <c r="K32" s="3" cm="1">
        <f t="array" ref="K32">IFERROR(TREND($B19:$D19,$B$15:$D$15,J$2),"")</f>
        <v>0.25955202396089572</v>
      </c>
      <c r="L32" s="3" cm="1">
        <f t="array" ref="L32">IFERROR(TREND($B19:$D19,$B$15:$D$15,K$2),"")</f>
        <v>7.8557510371498135E-2</v>
      </c>
      <c r="M32" s="3" cm="1">
        <f t="array" ref="M32">IFERROR(TREND($B19:$D19,$B$15:$D$15,L$2),"")</f>
        <v>0.15688612485826264</v>
      </c>
      <c r="N32" s="3" cm="1">
        <f t="array" ref="N32">IFERROR(TREND($B19:$D19,$B$15:$D$15,M$2),"")</f>
        <v>6.7145195985472403E-2</v>
      </c>
      <c r="O32" s="3" cm="1">
        <f t="array" ref="O32">IFERROR(TREND($B19:$D19,$B$15:$D$15,N$2),"")</f>
        <v>7.9695746451994148E-2</v>
      </c>
      <c r="P32" s="3" cm="1">
        <f t="array" ref="P32">IFERROR(TREND($B19:$D19,$B$15:$D$15,O$2),"")</f>
        <v>6.9182039497938941E-2</v>
      </c>
      <c r="Q32" s="3" cm="1">
        <f t="array" ref="Q32">IFERROR(TREND($B19:$D19,$B$15:$D$15,P$2),"")</f>
        <v>0.10418279897319108</v>
      </c>
      <c r="R32" s="3" cm="1">
        <f t="array" ref="R32">IFERROR(TREND($B19:$D19,$B$15:$D$15,Q$2),"")</f>
        <v>9.3953651039259872E-2</v>
      </c>
      <c r="S32" s="3" cm="1">
        <f t="array" ref="S32">IFERROR(TREND($B19:$D19,$B$15:$D$15,R$2),"")</f>
        <v>9.6305007152916094E-2</v>
      </c>
      <c r="T32" s="3" cm="1">
        <f t="array" ref="T32">IFERROR(TREND($B19:$D19,$B$15:$D$15,S$2),"")</f>
        <v>9.4657560194303464E-2</v>
      </c>
      <c r="U32" s="3" cm="1">
        <f t="array" ref="U32">IFERROR(TREND($B19:$D19,$B$15:$D$15,T$2),"")</f>
        <v>8.0115096586913723E-2</v>
      </c>
      <c r="V32" s="3" cm="1">
        <f t="array" ref="V32">IFERROR(TREND($B19:$D19,$B$15:$D$15,U$2),"")</f>
        <v>7.4723451995090534E-2</v>
      </c>
      <c r="W32" s="3" cm="1">
        <f t="array" ref="W32">IFERROR(TREND($B19:$D19,$B$15:$D$15,V$2),"")</f>
        <v>0.2949871103616003</v>
      </c>
      <c r="X32" s="3" cm="1">
        <f t="array" ref="X32">IFERROR(TREND($B19:$D19,$B$15:$D$15,W$2),"")</f>
        <v>0.24632751792039606</v>
      </c>
      <c r="Y32" s="3" cm="1">
        <f t="array" ref="Y32">IFERROR(TREND($B19:$D19,$B$15:$D$15,X$2),"")</f>
        <v>0.16465907914480776</v>
      </c>
      <c r="Z32" s="3" cm="1">
        <f t="array" ref="Z32">IFERROR(TREND($B19:$D19,$B$15:$D$15,Y$2),"")</f>
        <v>0.16477889346907049</v>
      </c>
      <c r="AA32" s="3" cm="1">
        <f t="array" ref="AA32">IFERROR(TREND($B19:$D19,$B$15:$D$15,Z$2),"")</f>
        <v>6.0390663455160587E-2</v>
      </c>
      <c r="AB32" s="3" cm="1">
        <f t="array" ref="AB32">IFERROR(TREND($B19:$D19,$B$15:$D$15,AA$2),"")</f>
        <v>8.4128876449715423E-2</v>
      </c>
      <c r="AC32" s="3" cm="1">
        <f t="array" ref="AC32">IFERROR(TREND($B19:$D19,$B$15:$D$15,AB$2),"")</f>
        <v>0.20662404621783148</v>
      </c>
      <c r="AD32" s="3" cm="1">
        <f t="array" ref="AD32">IFERROR(TREND($B19:$D19,$B$15:$D$15,AC$2),"")</f>
        <v>0.1136032002183488</v>
      </c>
      <c r="AE32" s="3" cm="1">
        <f t="array" ref="AE32">IFERROR(TREND($B19:$D19,$B$15:$D$15,AD$2),"")</f>
        <v>6.3475882304926082E-2</v>
      </c>
      <c r="AF32" s="3" cm="1">
        <f t="array" ref="AF32">IFERROR(TREND($B19:$D19,$B$15:$D$15,AE$2),"")</f>
        <v>0.13990244439401966</v>
      </c>
      <c r="AG32" s="3" t="str" cm="1">
        <f t="array" ref="AG32">IFERROR(TREND($B19:$D19,$B$15:$D$15,AF$2),"")</f>
        <v/>
      </c>
      <c r="AH32" s="3" t="str" cm="1">
        <f t="array" ref="AH32">IFERROR(TREND($B19:$D19,$B$15:$D$15,AG$2),"")</f>
        <v/>
      </c>
      <c r="AI32" s="3" t="str" cm="1">
        <f t="array" ref="AI32">IFERROR(TREND($B19:$D19,$B$15:$D$15,AH$2),"")</f>
        <v/>
      </c>
      <c r="AJ32" s="3" t="str" cm="1">
        <f t="array" ref="AJ32">IFERROR(TREND($B19:$D19,$B$15:$D$15,AI$2),"")</f>
        <v/>
      </c>
      <c r="AK32" s="3" t="str" cm="1">
        <f t="array" ref="AK32">IFERROR(TREND($B19:$D19,$B$15:$D$15,AJ$2),"")</f>
        <v/>
      </c>
    </row>
    <row r="33" spans="1:41">
      <c r="B33" t="str">
        <f t="shared" si="5"/>
        <v>RHW</v>
      </c>
      <c r="D33" s="3" cm="1">
        <f t="array" ref="D33">IFERROR(TREND($B20:$D20,$B$16:$D$16,C$3),"")</f>
        <v>0.23977447320381434</v>
      </c>
      <c r="E33" s="3" cm="1">
        <f t="array" ref="E33">IFERROR(TREND($B20:$D20,$B$16:$D$16,D$3),"")</f>
        <v>0.19249109648216267</v>
      </c>
      <c r="F33" s="3" cm="1">
        <f t="array" ref="F33">IFERROR(TREND($B20:$D20,$B$16:$D$16,E$3),"")</f>
        <v>0.29453608480147159</v>
      </c>
      <c r="G33" s="3" cm="1">
        <f t="array" ref="G33">IFERROR(TREND($B20:$D20,$B$16:$D$16,F$3),"")</f>
        <v>0.37148762810231023</v>
      </c>
      <c r="H33" s="3" cm="1">
        <f t="array" ref="H33">IFERROR(TREND($B20:$D20,$B$16:$D$16,G$3),"")</f>
        <v>0.2894549364997161</v>
      </c>
      <c r="I33" s="3" cm="1">
        <f t="array" ref="I33">IFERROR(TREND($B20:$D20,$B$16:$D$16,H$3),"")</f>
        <v>0.19896491832177476</v>
      </c>
      <c r="J33" s="3" cm="1">
        <f t="array" ref="J33">IFERROR(TREND($B20:$D20,$B$16:$D$16,I$3),"")</f>
        <v>0.23749555286913993</v>
      </c>
      <c r="K33" s="3" cm="1">
        <f t="array" ref="K33">IFERROR(TREND($B20:$D20,$B$16:$D$16,J$3),"")</f>
        <v>0.19044006818095571</v>
      </c>
      <c r="L33" s="3" cm="1">
        <f t="array" ref="L33">IFERROR(TREND($B20:$D20,$B$16:$D$16,K$3),"")</f>
        <v>0.40334187011364786</v>
      </c>
      <c r="M33" s="3" cm="1">
        <f t="array" ref="M33">IFERROR(TREND($B20:$D20,$B$16:$D$16,L$3),"")</f>
        <v>0.30506132056939367</v>
      </c>
      <c r="N33" s="3" cm="1">
        <f t="array" ref="N33">IFERROR(TREND($B20:$D20,$B$16:$D$16,M$3),"")</f>
        <v>0.37023844214108131</v>
      </c>
      <c r="O33" s="3" cm="1">
        <f t="array" ref="O33">IFERROR(TREND($B20:$D20,$B$16:$D$16,N$3),"")</f>
        <v>0.36514885339364184</v>
      </c>
      <c r="P33" s="3" cm="1">
        <f t="array" ref="P33">IFERROR(TREND($B20:$D20,$B$16:$D$16,O$3),"")</f>
        <v>0.31677665917875686</v>
      </c>
      <c r="Q33" s="3" cm="1">
        <f t="array" ref="Q33">IFERROR(TREND($B20:$D20,$B$16:$D$16,P$3),"")</f>
        <v>0.2993724601783917</v>
      </c>
      <c r="R33" s="3" cm="1">
        <f t="array" ref="R33">IFERROR(TREND($B20:$D20,$B$16:$D$16,Q$3),"")</f>
        <v>0.33389388302586676</v>
      </c>
      <c r="S33" s="3" cm="1">
        <f t="array" ref="S33">IFERROR(TREND($B20:$D20,$B$16:$D$16,R$3),"")</f>
        <v>0.28756427666650475</v>
      </c>
      <c r="T33" s="3" cm="1">
        <f t="array" ref="T33">IFERROR(TREND($B20:$D20,$B$16:$D$16,S$3),"")</f>
        <v>0.33494049829068018</v>
      </c>
      <c r="U33" s="3" cm="1">
        <f t="array" ref="U33">IFERROR(TREND($B20:$D20,$B$16:$D$16,T$3),"")</f>
        <v>0.31686950408128067</v>
      </c>
      <c r="V33" s="3" cm="1">
        <f t="array" ref="V33">IFERROR(TREND($B20:$D20,$B$16:$D$16,U$3),"")</f>
        <v>0.35301149250007968</v>
      </c>
      <c r="W33" s="3" cm="1">
        <f t="array" ref="W33">IFERROR(TREND($B20:$D20,$B$16:$D$16,V$3),"")</f>
        <v>0.20450185069046511</v>
      </c>
      <c r="X33" s="3" cm="1">
        <f t="array" ref="X33">IFERROR(TREND($B20:$D20,$B$16:$D$16,W$3),"")</f>
        <v>0.20158145648380832</v>
      </c>
      <c r="Y33" s="3" cm="1">
        <f t="array" ref="Y33">IFERROR(TREND($B20:$D20,$B$16:$D$16,X$3),"")</f>
        <v>0.21188724066394696</v>
      </c>
      <c r="Z33" s="3" cm="1">
        <f t="array" ref="Z33">IFERROR(TREND($B20:$D20,$B$16:$D$16,Y$3),"")</f>
        <v>0.2633486379991683</v>
      </c>
      <c r="AA33" s="3" cm="1">
        <f t="array" ref="AA33">IFERROR(TREND($B20:$D20,$B$16:$D$16,Z$3),"")</f>
        <v>0.43381187903281287</v>
      </c>
      <c r="AB33" s="3" cm="1">
        <f t="array" ref="AB33">IFERROR(TREND($B20:$D20,$B$16:$D$16,AA$3),"")</f>
        <v>0.41168103044941934</v>
      </c>
      <c r="AC33" s="3" cm="1">
        <f t="array" ref="AC33">IFERROR(TREND($B20:$D20,$B$16:$D$16,AB$3),"")</f>
        <v>0.21822601537261535</v>
      </c>
      <c r="AD33" s="3" cm="1">
        <f t="array" ref="AD33">IFERROR(TREND($B20:$D20,$B$16:$D$16,AC$3),"")</f>
        <v>0.24929529593534289</v>
      </c>
      <c r="AE33" s="3" cm="1">
        <f t="array" ref="AE33">IFERROR(TREND($B20:$D20,$B$16:$D$16,AD$3),"")</f>
        <v>0.31825373717345323</v>
      </c>
      <c r="AF33" s="3" cm="1">
        <f t="array" ref="AF33">IFERROR(TREND($B20:$D20,$B$16:$D$16,AE$3),"")</f>
        <v>0.3077285014055311</v>
      </c>
      <c r="AG33" s="3" t="str" cm="1">
        <f t="array" ref="AG33">IFERROR(TREND($B20:$D20,$B$16:$D$16,AF$3),"")</f>
        <v/>
      </c>
      <c r="AH33" s="3" t="str" cm="1">
        <f t="array" ref="AH33">IFERROR(TREND($B20:$D20,$B$16:$D$16,AG$3),"")</f>
        <v/>
      </c>
      <c r="AI33" s="3" t="str" cm="1">
        <f t="array" ref="AI33">IFERROR(TREND($B20:$D20,$B$16:$D$16,AH$3),"")</f>
        <v/>
      </c>
      <c r="AJ33" s="3" t="str" cm="1">
        <f t="array" ref="AJ33">IFERROR(TREND($B20:$D20,$B$16:$D$16,AI$3),"")</f>
        <v/>
      </c>
      <c r="AK33" s="3" t="str" cm="1">
        <f t="array" ref="AK33">IFERROR(TREND($B20:$D20,$B$16:$D$16,AJ$3),"")</f>
        <v/>
      </c>
    </row>
    <row r="34" spans="1:41">
      <c r="B34" t="str">
        <f t="shared" si="5"/>
        <v>RLI</v>
      </c>
      <c r="D34" s="3" cm="1">
        <f t="array" ref="D34">IFERROR(TREND($B21:$D21,$B$16:$D$16,C$3),"")</f>
        <v>0.18600442347942642</v>
      </c>
      <c r="E34" s="3" cm="1">
        <f t="array" ref="E34">IFERROR(TREND($B21:$D21,$B$16:$D$16,D$3),"")</f>
        <v>0.16995442523280843</v>
      </c>
      <c r="F34" s="3" cm="1">
        <f t="array" ref="F34">IFERROR(TREND($B21:$D21,$B$16:$D$16,E$3),"")</f>
        <v>0.20459285415133957</v>
      </c>
      <c r="G34" s="3" cm="1">
        <f t="array" ref="G34">IFERROR(TREND($B21:$D21,$B$16:$D$16,F$3),"")</f>
        <v>0.23071349571049993</v>
      </c>
      <c r="H34" s="3" cm="1">
        <f t="array" ref="H34">IFERROR(TREND($B21:$D21,$B$16:$D$16,G$3),"")</f>
        <v>0.20286809532512323</v>
      </c>
      <c r="I34" s="3" cm="1">
        <f t="array" ref="I34">IFERROR(TREND($B21:$D21,$B$16:$D$16,H$3),"")</f>
        <v>0.17215191695989804</v>
      </c>
      <c r="J34" s="3" cm="1">
        <f t="array" ref="J34">IFERROR(TREND($B21:$D21,$B$16:$D$16,I$3),"")</f>
        <v>0.18523086055072474</v>
      </c>
      <c r="K34" s="3" cm="1">
        <f t="array" ref="K34">IFERROR(TREND($B21:$D21,$B$16:$D$16,J$3),"")</f>
        <v>0.16925821859697693</v>
      </c>
      <c r="L34" s="3" cm="1">
        <f t="array" ref="L34">IFERROR(TREND($B21:$D21,$B$16:$D$16,K$3),"")</f>
        <v>0.24152618642501905</v>
      </c>
      <c r="M34" s="3" cm="1">
        <f t="array" ref="M34">IFERROR(TREND($B21:$D21,$B$16:$D$16,L$3),"")</f>
        <v>0.20816556886278775</v>
      </c>
      <c r="N34" s="3" cm="1">
        <f t="array" ref="N34">IFERROR(TREND($B21:$D21,$B$16:$D$16,M$3),"")</f>
        <v>0.23028946862365601</v>
      </c>
      <c r="O34" s="3" cm="1">
        <f t="array" ref="O34">IFERROR(TREND($B21:$D21,$B$16:$D$16,N$3),"")</f>
        <v>0.2285618447495556</v>
      </c>
      <c r="P34" s="3" cm="1">
        <f t="array" ref="P34">IFERROR(TREND($B21:$D21,$B$16:$D$16,O$3),"")</f>
        <v>0.21214225532589123</v>
      </c>
      <c r="Q34" s="3" cm="1">
        <f t="array" ref="Q34">IFERROR(TREND($B21:$D21,$B$16:$D$16,P$3),"")</f>
        <v>0.20623452658891761</v>
      </c>
      <c r="R34" s="3" cm="1">
        <f t="array" ref="R34">IFERROR(TREND($B21:$D21,$B$16:$D$16,Q$3),"")</f>
        <v>0.21795257243480615</v>
      </c>
      <c r="S34" s="3" cm="1">
        <f t="array" ref="S34">IFERROR(TREND($B21:$D21,$B$16:$D$16,R$3),"")</f>
        <v>0.20222632459908924</v>
      </c>
      <c r="T34" s="3" cm="1">
        <f t="array" ref="T34">IFERROR(TREND($B21:$D21,$B$16:$D$16,S$3),"")</f>
        <v>0.21830783837243209</v>
      </c>
      <c r="U34" s="3" cm="1">
        <f t="array" ref="U34">IFERROR(TREND($B21:$D21,$B$16:$D$16,T$3),"")</f>
        <v>0.21217377085261613</v>
      </c>
      <c r="V34" s="3" cm="1">
        <f t="array" ref="V34">IFERROR(TREND($B21:$D21,$B$16:$D$16,U$3),"")</f>
        <v>0.22444190589224808</v>
      </c>
      <c r="W34" s="3" cm="1">
        <f t="array" ref="W34">IFERROR(TREND($B21:$D21,$B$16:$D$16,V$3),"")</f>
        <v>0.17403138837185475</v>
      </c>
      <c r="X34" s="3" cm="1">
        <f t="array" ref="X34">IFERROR(TREND($B21:$D21,$B$16:$D$16,W$3),"")</f>
        <v>0.17304008180396294</v>
      </c>
      <c r="Y34" s="3" cm="1">
        <f t="array" ref="Y34">IFERROR(TREND($B21:$D21,$B$16:$D$16,X$3),"")</f>
        <v>0.17653830527042502</v>
      </c>
      <c r="Z34" s="3" cm="1">
        <f t="array" ref="Z34">IFERROR(TREND($B21:$D21,$B$16:$D$16,Y$3),"")</f>
        <v>0.19400650221966276</v>
      </c>
      <c r="AA34" s="3" cm="1">
        <f t="array" ref="AA34">IFERROR(TREND($B21:$D21,$B$16:$D$16,Z$3),"")</f>
        <v>0.25186900928654904</v>
      </c>
      <c r="AB34" s="3" cm="1">
        <f t="array" ref="AB34">IFERROR(TREND($B21:$D21,$B$16:$D$16,AA$3),"")</f>
        <v>0.24435685373449043</v>
      </c>
      <c r="AC34" s="3" cm="1">
        <f t="array" ref="AC34">IFERROR(TREND($B21:$D21,$B$16:$D$16,AB$3),"")</f>
        <v>0.17868995623136935</v>
      </c>
      <c r="AD34" s="3" cm="1">
        <f t="array" ref="AD34">IFERROR(TREND($B21:$D21,$B$16:$D$16,AC$3),"")</f>
        <v>0.18923619749266904</v>
      </c>
      <c r="AE34" s="3" cm="1">
        <f t="array" ref="AE34">IFERROR(TREND($B21:$D21,$B$16:$D$16,AD$3),"")</f>
        <v>0.21264363870560529</v>
      </c>
      <c r="AF34" s="3" cm="1">
        <f t="array" ref="AF34">IFERROR(TREND($B21:$D21,$B$16:$D$16,AE$3),"")</f>
        <v>0.20907092399415711</v>
      </c>
      <c r="AG34" s="3" t="str" cm="1">
        <f t="array" ref="AG34">IFERROR(TREND($B21:$D21,$B$16:$D$16,AF$3),"")</f>
        <v/>
      </c>
      <c r="AH34" s="3" t="str" cm="1">
        <f t="array" ref="AH34">IFERROR(TREND($B21:$D21,$B$16:$D$16,AG$3),"")</f>
        <v/>
      </c>
      <c r="AI34" s="3" t="str" cm="1">
        <f t="array" ref="AI34">IFERROR(TREND($B21:$D21,$B$16:$D$16,AH$3),"")</f>
        <v/>
      </c>
      <c r="AJ34" s="3" t="str" cm="1">
        <f t="array" ref="AJ34">IFERROR(TREND($B21:$D21,$B$16:$D$16,AI$3),"")</f>
        <v/>
      </c>
      <c r="AK34" s="3" t="str" cm="1">
        <f t="array" ref="AK34">IFERROR(TREND($B21:$D21,$B$16:$D$16,AJ$3),"")</f>
        <v/>
      </c>
    </row>
    <row r="35" spans="1:41">
      <c r="B35" t="str">
        <f t="shared" si="5"/>
        <v>CSH</v>
      </c>
      <c r="D35" s="3" cm="1">
        <f t="array" ref="D35">IFERROR(TREND($B22:$D22,$B$16:$D$16,C$3),"")</f>
        <v>0.11068436058437237</v>
      </c>
      <c r="E35" s="3" cm="1">
        <f t="array" ref="E35">IFERROR(TREND($B22:$D22,$B$16:$D$16,D$3),"")</f>
        <v>4.6484367597900408E-2</v>
      </c>
      <c r="F35" s="3" cm="1">
        <f t="array" ref="F35">IFERROR(TREND($B22:$D22,$B$16:$D$16,E$3),"")</f>
        <v>0.18503808327202501</v>
      </c>
      <c r="G35" s="3" cm="1">
        <f t="array" ref="G35">IFERROR(TREND($B22:$D22,$B$16:$D$16,F$3),"")</f>
        <v>0.28952064950866641</v>
      </c>
      <c r="H35" s="3" cm="1">
        <f t="array" ref="H35">IFERROR(TREND($B22:$D22,$B$16:$D$16,G$3),"")</f>
        <v>0.1781390479671596</v>
      </c>
      <c r="I35" s="3" cm="1">
        <f t="array" ref="I35">IFERROR(TREND($B22:$D22,$B$16:$D$16,H$3),"")</f>
        <v>5.5274334506258849E-2</v>
      </c>
      <c r="J35" s="3" cm="1">
        <f t="array" ref="J35">IFERROR(TREND($B22:$D22,$B$16:$D$16,I$3),"")</f>
        <v>0.10759010886956562</v>
      </c>
      <c r="K35" s="3" cm="1">
        <f t="array" ref="K35">IFERROR(TREND($B22:$D22,$B$16:$D$16,J$3),"")</f>
        <v>4.3699541054574333E-2</v>
      </c>
      <c r="L35" s="3" cm="1">
        <f t="array" ref="L35">IFERROR(TREND($B22:$D22,$B$16:$D$16,K$3),"")</f>
        <v>0.33277141236674301</v>
      </c>
      <c r="M35" s="3" cm="1">
        <f t="array" ref="M35">IFERROR(TREND($B22:$D22,$B$16:$D$16,L$3),"")</f>
        <v>0.19932894211781768</v>
      </c>
      <c r="N35" s="3" cm="1">
        <f t="array" ref="N35">IFERROR(TREND($B22:$D22,$B$16:$D$16,M$3),"")</f>
        <v>0.28782454116129086</v>
      </c>
      <c r="O35" s="3" cm="1">
        <f t="array" ref="O35">IFERROR(TREND($B22:$D22,$B$16:$D$16,N$3),"")</f>
        <v>0.28091404566488909</v>
      </c>
      <c r="P35" s="3" cm="1">
        <f t="array" ref="P35">IFERROR(TREND($B22:$D22,$B$16:$D$16,O$3),"")</f>
        <v>0.21523568797023165</v>
      </c>
      <c r="Q35" s="3" cm="1">
        <f t="array" ref="Q35">IFERROR(TREND($B22:$D22,$B$16:$D$16,P$3),"")</f>
        <v>0.19160477302233711</v>
      </c>
      <c r="R35" s="3" cm="1">
        <f t="array" ref="R35">IFERROR(TREND($B22:$D22,$B$16:$D$16,Q$3),"")</f>
        <v>0.23847695640589128</v>
      </c>
      <c r="S35" s="3" cm="1">
        <f t="array" ref="S35">IFERROR(TREND($B22:$D22,$B$16:$D$16,R$3),"")</f>
        <v>0.17557196506302361</v>
      </c>
      <c r="T35" s="3" cm="1">
        <f t="array" ref="T35">IFERROR(TREND($B22:$D22,$B$16:$D$16,S$3),"")</f>
        <v>0.23989802015639511</v>
      </c>
      <c r="U35" s="3" cm="1">
        <f t="array" ref="U35">IFERROR(TREND($B22:$D22,$B$16:$D$16,T$3),"")</f>
        <v>0.21536175007713118</v>
      </c>
      <c r="V35" s="3" cm="1">
        <f t="array" ref="V35">IFERROR(TREND($B22:$D22,$B$16:$D$16,U$3),"")</f>
        <v>0.26443429023565901</v>
      </c>
      <c r="W35" s="3" cm="1">
        <f t="array" ref="W35">IFERROR(TREND($B22:$D22,$B$16:$D$16,V$3),"")</f>
        <v>6.2792220154085629E-2</v>
      </c>
      <c r="X35" s="3" cm="1">
        <f t="array" ref="X35">IFERROR(TREND($B22:$D22,$B$16:$D$16,W$3),"")</f>
        <v>5.8826993882518455E-2</v>
      </c>
      <c r="Y35" s="3" cm="1">
        <f t="array" ref="Y35">IFERROR(TREND($B22:$D22,$B$16:$D$16,X$3),"")</f>
        <v>7.2819887748366771E-2</v>
      </c>
      <c r="Z35" s="3" cm="1">
        <f t="array" ref="Z35">IFERROR(TREND($B22:$D22,$B$16:$D$16,Y$3),"")</f>
        <v>0.14269267554531778</v>
      </c>
      <c r="AA35" s="3" cm="1">
        <f t="array" ref="AA35">IFERROR(TREND($B22:$D22,$B$16:$D$16,Z$3),"")</f>
        <v>0.37414270381286285</v>
      </c>
      <c r="AB35" s="3" cm="1">
        <f t="array" ref="AB35">IFERROR(TREND($B22:$D22,$B$16:$D$16,AA$3),"")</f>
        <v>0.3440940816046284</v>
      </c>
      <c r="AC35" s="3" cm="1">
        <f t="array" ref="AC35">IFERROR(TREND($B22:$D22,$B$16:$D$16,AB$3),"")</f>
        <v>8.1426491592144074E-2</v>
      </c>
      <c r="AD35" s="3" cm="1">
        <f t="array" ref="AD35">IFERROR(TREND($B22:$D22,$B$16:$D$16,AC$3),"")</f>
        <v>0.12361145663734281</v>
      </c>
      <c r="AE35" s="3" cm="1">
        <f t="array" ref="AE35">IFERROR(TREND($B22:$D22,$B$16:$D$16,AD$3),"")</f>
        <v>0.21724122148908789</v>
      </c>
      <c r="AF35" s="3" cm="1">
        <f t="array" ref="AF35">IFERROR(TREND($B22:$D22,$B$16:$D$16,AE$3),"")</f>
        <v>0.20295036264329522</v>
      </c>
      <c r="AG35" s="3" t="str" cm="1">
        <f t="array" ref="AG35">IFERROR(TREND($B22:$D22,$B$16:$D$16,AF$3),"")</f>
        <v/>
      </c>
      <c r="AH35" s="3" t="str" cm="1">
        <f t="array" ref="AH35">IFERROR(TREND($B22:$D22,$B$16:$D$16,AG$3),"")</f>
        <v/>
      </c>
      <c r="AI35" s="3" t="str" cm="1">
        <f t="array" ref="AI35">IFERROR(TREND($B22:$D22,$B$16:$D$16,AH$3),"")</f>
        <v/>
      </c>
      <c r="AJ35" s="3" t="str" cm="1">
        <f t="array" ref="AJ35">IFERROR(TREND($B22:$D22,$B$16:$D$16,AI$3),"")</f>
        <v/>
      </c>
      <c r="AK35" s="3" t="str" cm="1">
        <f t="array" ref="AK35">IFERROR(TREND($B22:$D22,$B$16:$D$16,AJ$3),"")</f>
        <v/>
      </c>
    </row>
    <row r="36" spans="1:41">
      <c r="B36" t="str">
        <f t="shared" si="5"/>
        <v>CSC</v>
      </c>
      <c r="D36" s="3" cm="1">
        <f t="array" ref="D36">IFERROR(TREND($B23:$D23,$B$15:$D$15,C$2),"")</f>
        <v>0.34960740465930135</v>
      </c>
      <c r="E36" s="3" cm="1">
        <f t="array" ref="E36">IFERROR(TREND($B23:$D23,$B$15:$D$15,D$2),"")</f>
        <v>0.45474447419985331</v>
      </c>
      <c r="F36" s="3" cm="1">
        <f t="array" ref="F36">IFERROR(TREND($B23:$D23,$B$15:$D$15,E$2),"")</f>
        <v>0.31128179768575825</v>
      </c>
      <c r="G36" s="3" cm="1">
        <f t="array" ref="G36">IFERROR(TREND($B23:$D23,$B$15:$D$15,F$2),"")</f>
        <v>0.29001475512912239</v>
      </c>
      <c r="H36" s="3" cm="1">
        <f t="array" ref="H36">IFERROR(TREND($B23:$D23,$B$15:$D$15,G$2),"")</f>
        <v>0.34039667848160338</v>
      </c>
      <c r="I36" s="3" cm="1">
        <f t="array" ref="I36">IFERROR(TREND($B23:$D23,$B$15:$D$15,H$2),"")</f>
        <v>0.54081608939209724</v>
      </c>
      <c r="J36" s="3" cm="1">
        <f t="array" ref="J36">IFERROR(TREND($B23:$D23,$B$15:$D$15,I$2),"")</f>
        <v>0.31510087927163299</v>
      </c>
      <c r="K36" s="3" cm="1">
        <f t="array" ref="K36">IFERROR(TREND($B23:$D23,$B$15:$D$15,J$2),"")</f>
        <v>0.45955202396089567</v>
      </c>
      <c r="L36" s="3" cm="1">
        <f t="array" ref="L36">IFERROR(TREND($B23:$D23,$B$15:$D$15,K$2),"")</f>
        <v>0.27855751037149812</v>
      </c>
      <c r="M36" s="3" cm="1">
        <f t="array" ref="M36">IFERROR(TREND($B23:$D23,$B$15:$D$15,L$2),"")</f>
        <v>0.35688612485826265</v>
      </c>
      <c r="N36" s="3" cm="1">
        <f t="array" ref="N36">IFERROR(TREND($B23:$D23,$B$15:$D$15,M$2),"")</f>
        <v>0.26714519598547237</v>
      </c>
      <c r="O36" s="3" cm="1">
        <f t="array" ref="O36">IFERROR(TREND($B23:$D23,$B$15:$D$15,N$2),"")</f>
        <v>0.27969574645199413</v>
      </c>
      <c r="P36" s="3" cm="1">
        <f t="array" ref="P36">IFERROR(TREND($B23:$D23,$B$15:$D$15,O$2),"")</f>
        <v>0.2691820394979389</v>
      </c>
      <c r="Q36" s="3" cm="1">
        <f t="array" ref="Q36">IFERROR(TREND($B23:$D23,$B$15:$D$15,P$2),"")</f>
        <v>0.30418279897319106</v>
      </c>
      <c r="R36" s="3" cm="1">
        <f t="array" ref="R36">IFERROR(TREND($B23:$D23,$B$15:$D$15,Q$2),"")</f>
        <v>0.29395365103925986</v>
      </c>
      <c r="S36" s="3" cm="1">
        <f t="array" ref="S36">IFERROR(TREND($B23:$D23,$B$15:$D$15,R$2),"")</f>
        <v>0.29630500715291608</v>
      </c>
      <c r="T36" s="3" cm="1">
        <f t="array" ref="T36">IFERROR(TREND($B23:$D23,$B$15:$D$15,S$2),"")</f>
        <v>0.29465756019430345</v>
      </c>
      <c r="U36" s="3" cm="1">
        <f t="array" ref="U36">IFERROR(TREND($B23:$D23,$B$15:$D$15,T$2),"")</f>
        <v>0.28011509658691369</v>
      </c>
      <c r="V36" s="3" cm="1">
        <f t="array" ref="V36">IFERROR(TREND($B23:$D23,$B$15:$D$15,U$2),"")</f>
        <v>0.27472345199509052</v>
      </c>
      <c r="W36" s="3" cm="1">
        <f t="array" ref="W36">IFERROR(TREND($B23:$D23,$B$15:$D$15,V$2),"")</f>
        <v>0.49498711036160026</v>
      </c>
      <c r="X36" s="3" cm="1">
        <f t="array" ref="X36">IFERROR(TREND($B23:$D23,$B$15:$D$15,W$2),"")</f>
        <v>0.44632751792039604</v>
      </c>
      <c r="Y36" s="3" cm="1">
        <f t="array" ref="Y36">IFERROR(TREND($B23:$D23,$B$15:$D$15,X$2),"")</f>
        <v>0.36465907914480772</v>
      </c>
      <c r="Z36" s="3" cm="1">
        <f t="array" ref="Z36">IFERROR(TREND($B23:$D23,$B$15:$D$15,Y$2),"")</f>
        <v>0.36477889346907044</v>
      </c>
      <c r="AA36" s="3" cm="1">
        <f t="array" ref="AA36">IFERROR(TREND($B23:$D23,$B$15:$D$15,Z$2),"")</f>
        <v>0.2603906634551606</v>
      </c>
      <c r="AB36" s="3" cm="1">
        <f t="array" ref="AB36">IFERROR(TREND($B23:$D23,$B$15:$D$15,AA$2),"")</f>
        <v>0.28412887644971541</v>
      </c>
      <c r="AC36" s="3" cm="1">
        <f t="array" ref="AC36">IFERROR(TREND($B23:$D23,$B$15:$D$15,AB$2),"")</f>
        <v>0.40662404621783144</v>
      </c>
      <c r="AD36" s="3" cm="1">
        <f t="array" ref="AD36">IFERROR(TREND($B23:$D23,$B$15:$D$15,AC$2),"")</f>
        <v>0.31360320021834875</v>
      </c>
      <c r="AE36" s="3" cm="1">
        <f t="array" ref="AE36">IFERROR(TREND($B23:$D23,$B$15:$D$15,AD$2),"")</f>
        <v>0.26347588230492608</v>
      </c>
      <c r="AF36" s="3" cm="1">
        <f t="array" ref="AF36">IFERROR(TREND($B23:$D23,$B$15:$D$15,AE$2),"")</f>
        <v>0.33990244439401962</v>
      </c>
      <c r="AG36" s="3" t="str" cm="1">
        <f t="array" ref="AG36">IFERROR(TREND($B23:$D23,$B$15:$D$15,AF$2),"")</f>
        <v/>
      </c>
      <c r="AH36" s="3" t="str" cm="1">
        <f t="array" ref="AH36">IFERROR(TREND($B23:$D23,$B$15:$D$15,AG$2),"")</f>
        <v/>
      </c>
      <c r="AI36" s="3" t="str" cm="1">
        <f t="array" ref="AI36">IFERROR(TREND($B23:$D23,$B$15:$D$15,AH$2),"")</f>
        <v/>
      </c>
      <c r="AJ36" s="3" t="str" cm="1">
        <f t="array" ref="AJ36">IFERROR(TREND($B23:$D23,$B$15:$D$15,AI$2),"")</f>
        <v/>
      </c>
      <c r="AK36" s="3" t="str" cm="1">
        <f t="array" ref="AK36">IFERROR(TREND($B23:$D23,$B$15:$D$15,AJ$2),"")</f>
        <v/>
      </c>
    </row>
    <row r="37" spans="1:41">
      <c r="B37" t="str">
        <f t="shared" si="5"/>
        <v>CHW</v>
      </c>
      <c r="D37" s="3" cm="1">
        <f t="array" ref="D37">IFERROR(TREND($B24:$D24,$B$16:$D$16,C$3),"")</f>
        <v>0.28977447320381433</v>
      </c>
      <c r="E37" s="3" cm="1">
        <f t="array" ref="E37">IFERROR(TREND($B24:$D24,$B$16:$D$16,D$3),"")</f>
        <v>0.24249109648216266</v>
      </c>
      <c r="F37" s="3" cm="1">
        <f t="array" ref="F37">IFERROR(TREND($B24:$D24,$B$16:$D$16,E$3),"")</f>
        <v>0.34453608480147158</v>
      </c>
      <c r="G37" s="3" cm="1">
        <f t="array" ref="G37">IFERROR(TREND($B24:$D24,$B$16:$D$16,F$3),"")</f>
        <v>0.42148762810231022</v>
      </c>
      <c r="H37" s="3" cm="1">
        <f t="array" ref="H37">IFERROR(TREND($B24:$D24,$B$16:$D$16,G$3),"")</f>
        <v>0.33945493649971609</v>
      </c>
      <c r="I37" s="3" cm="1">
        <f t="array" ref="I37">IFERROR(TREND($B24:$D24,$B$16:$D$16,H$3),"")</f>
        <v>0.24896491832177475</v>
      </c>
      <c r="J37" s="3" cm="1">
        <f t="array" ref="J37">IFERROR(TREND($B24:$D24,$B$16:$D$16,I$3),"")</f>
        <v>0.28749555286913991</v>
      </c>
      <c r="K37" s="3" cm="1">
        <f t="array" ref="K37">IFERROR(TREND($B24:$D24,$B$16:$D$16,J$3),"")</f>
        <v>0.2404400681809557</v>
      </c>
      <c r="L37" s="3" cm="1">
        <f t="array" ref="L37">IFERROR(TREND($B24:$D24,$B$16:$D$16,K$3),"")</f>
        <v>0.45334187011364785</v>
      </c>
      <c r="M37" s="3" cm="1">
        <f t="array" ref="M37">IFERROR(TREND($B24:$D24,$B$16:$D$16,L$3),"")</f>
        <v>0.35506132056939366</v>
      </c>
      <c r="N37" s="3" cm="1">
        <f t="array" ref="N37">IFERROR(TREND($B24:$D24,$B$16:$D$16,M$3),"")</f>
        <v>0.4202384421410813</v>
      </c>
      <c r="O37" s="3" cm="1">
        <f t="array" ref="O37">IFERROR(TREND($B24:$D24,$B$16:$D$16,N$3),"")</f>
        <v>0.41514885339364183</v>
      </c>
      <c r="P37" s="3" cm="1">
        <f t="array" ref="P37">IFERROR(TREND($B24:$D24,$B$16:$D$16,O$3),"")</f>
        <v>0.36677665917875685</v>
      </c>
      <c r="Q37" s="3" cm="1">
        <f t="array" ref="Q37">IFERROR(TREND($B24:$D24,$B$16:$D$16,P$3),"")</f>
        <v>0.34937246017839169</v>
      </c>
      <c r="R37" s="3" cm="1">
        <f t="array" ref="R37">IFERROR(TREND($B24:$D24,$B$16:$D$16,Q$3),"")</f>
        <v>0.38389388302586674</v>
      </c>
      <c r="S37" s="3" cm="1">
        <f t="array" ref="S37">IFERROR(TREND($B24:$D24,$B$16:$D$16,R$3),"")</f>
        <v>0.33756427666650474</v>
      </c>
      <c r="T37" s="3" cm="1">
        <f t="array" ref="T37">IFERROR(TREND($B24:$D24,$B$16:$D$16,S$3),"")</f>
        <v>0.38494049829068017</v>
      </c>
      <c r="U37" s="3" cm="1">
        <f t="array" ref="U37">IFERROR(TREND($B24:$D24,$B$16:$D$16,T$3),"")</f>
        <v>0.36686950408128061</v>
      </c>
      <c r="V37" s="3" cm="1">
        <f t="array" ref="V37">IFERROR(TREND($B24:$D24,$B$16:$D$16,U$3),"")</f>
        <v>0.40301149250007973</v>
      </c>
      <c r="W37" s="3" cm="1">
        <f t="array" ref="W37">IFERROR(TREND($B24:$D24,$B$16:$D$16,V$3),"")</f>
        <v>0.2545018506904651</v>
      </c>
      <c r="X37" s="3" cm="1">
        <f t="array" ref="X37">IFERROR(TREND($B24:$D24,$B$16:$D$16,W$3),"")</f>
        <v>0.25158145648380831</v>
      </c>
      <c r="Y37" s="3" cm="1">
        <f t="array" ref="Y37">IFERROR(TREND($B24:$D24,$B$16:$D$16,X$3),"")</f>
        <v>0.26188724066394692</v>
      </c>
      <c r="Z37" s="3" cm="1">
        <f t="array" ref="Z37">IFERROR(TREND($B24:$D24,$B$16:$D$16,Y$3),"")</f>
        <v>0.31334863799916834</v>
      </c>
      <c r="AA37" s="3" cm="1">
        <f t="array" ref="AA37">IFERROR(TREND($B24:$D24,$B$16:$D$16,Z$3),"")</f>
        <v>0.48381187903281286</v>
      </c>
      <c r="AB37" s="3" cm="1">
        <f t="array" ref="AB37">IFERROR(TREND($B24:$D24,$B$16:$D$16,AA$3),"")</f>
        <v>0.46168103044941933</v>
      </c>
      <c r="AC37" s="3" cm="1">
        <f t="array" ref="AC37">IFERROR(TREND($B24:$D24,$B$16:$D$16,AB$3),"")</f>
        <v>0.26822601537261537</v>
      </c>
      <c r="AD37" s="3" cm="1">
        <f t="array" ref="AD37">IFERROR(TREND($B24:$D24,$B$16:$D$16,AC$3),"")</f>
        <v>0.29929529593534288</v>
      </c>
      <c r="AE37" s="3" cm="1">
        <f t="array" ref="AE37">IFERROR(TREND($B24:$D24,$B$16:$D$16,AD$3),"")</f>
        <v>0.36825373717345322</v>
      </c>
      <c r="AF37" s="3" cm="1">
        <f t="array" ref="AF37">IFERROR(TREND($B24:$D24,$B$16:$D$16,AE$3),"")</f>
        <v>0.35772850140553114</v>
      </c>
      <c r="AG37" s="3" t="str" cm="1">
        <f t="array" ref="AG37">IFERROR(TREND($B24:$D24,$B$16:$D$16,AF$3),"")</f>
        <v/>
      </c>
      <c r="AH37" s="3" t="str" cm="1">
        <f t="array" ref="AH37">IFERROR(TREND($B24:$D24,$B$16:$D$16,AG$3),"")</f>
        <v/>
      </c>
      <c r="AI37" s="3" t="str" cm="1">
        <f t="array" ref="AI37">IFERROR(TREND($B24:$D24,$B$16:$D$16,AH$3),"")</f>
        <v/>
      </c>
      <c r="AJ37" s="3" t="str" cm="1">
        <f t="array" ref="AJ37">IFERROR(TREND($B24:$D24,$B$16:$D$16,AI$3),"")</f>
        <v/>
      </c>
      <c r="AK37" s="3" t="str" cm="1">
        <f t="array" ref="AK37">IFERROR(TREND($B24:$D24,$B$16:$D$16,AJ$3),"")</f>
        <v/>
      </c>
    </row>
    <row r="38" spans="1:41">
      <c r="B38" t="str">
        <f t="shared" si="5"/>
        <v>CLA</v>
      </c>
      <c r="D38" s="3" cm="1">
        <f t="array" ref="D38">IFERROR(TREND($B25:$D25,$B$16:$D$16,C$3),"")</f>
        <v>0.48600442347942641</v>
      </c>
      <c r="E38" s="3" cm="1">
        <f t="array" ref="E38">IFERROR(TREND($B25:$D25,$B$16:$D$16,D$3),"")</f>
        <v>0.46995442523280845</v>
      </c>
      <c r="F38" s="3" cm="1">
        <f t="array" ref="F38">IFERROR(TREND($B25:$D25,$B$16:$D$16,E$3),"")</f>
        <v>0.50459285415133959</v>
      </c>
      <c r="G38" s="3" cm="1">
        <f t="array" ref="G38">IFERROR(TREND($B25:$D25,$B$16:$D$16,F$3),"")</f>
        <v>0.53071349571049997</v>
      </c>
      <c r="H38" s="3" cm="1">
        <f t="array" ref="H38">IFERROR(TREND($B25:$D25,$B$16:$D$16,G$3),"")</f>
        <v>0.50286809532512322</v>
      </c>
      <c r="I38" s="3" cm="1">
        <f t="array" ref="I38">IFERROR(TREND($B25:$D25,$B$16:$D$16,H$3),"")</f>
        <v>0.47215191695989805</v>
      </c>
      <c r="J38" s="3" cm="1">
        <f t="array" ref="J38">IFERROR(TREND($B25:$D25,$B$16:$D$16,I$3),"")</f>
        <v>0.48523086055072473</v>
      </c>
      <c r="K38" s="3" cm="1">
        <f t="array" ref="K38">IFERROR(TREND($B25:$D25,$B$16:$D$16,J$3),"")</f>
        <v>0.46925821859697692</v>
      </c>
      <c r="L38" s="3" cm="1">
        <f t="array" ref="L38">IFERROR(TREND($B25:$D25,$B$16:$D$16,K$3),"")</f>
        <v>0.54152618642501904</v>
      </c>
      <c r="M38" s="3" cm="1">
        <f t="array" ref="M38">IFERROR(TREND($B25:$D25,$B$16:$D$16,L$3),"")</f>
        <v>0.50816556886278774</v>
      </c>
      <c r="N38" s="3" cm="1">
        <f t="array" ref="N38">IFERROR(TREND($B25:$D25,$B$16:$D$16,M$3),"")</f>
        <v>0.530289468623656</v>
      </c>
      <c r="O38" s="3" cm="1">
        <f t="array" ref="O38">IFERROR(TREND($B25:$D25,$B$16:$D$16,N$3),"")</f>
        <v>0.52856184474955559</v>
      </c>
      <c r="P38" s="3" cm="1">
        <f t="array" ref="P38">IFERROR(TREND($B25:$D25,$B$16:$D$16,O$3),"")</f>
        <v>0.51214225532589119</v>
      </c>
      <c r="Q38" s="3" cm="1">
        <f t="array" ref="Q38">IFERROR(TREND($B25:$D25,$B$16:$D$16,P$3),"")</f>
        <v>0.50623452658891765</v>
      </c>
      <c r="R38" s="3" cm="1">
        <f t="array" ref="R38">IFERROR(TREND($B25:$D25,$B$16:$D$16,Q$3),"")</f>
        <v>0.51795257243480619</v>
      </c>
      <c r="S38" s="3" cm="1">
        <f t="array" ref="S38">IFERROR(TREND($B25:$D25,$B$16:$D$16,R$3),"")</f>
        <v>0.50222632459908922</v>
      </c>
      <c r="T38" s="3" cm="1">
        <f t="array" ref="T38">IFERROR(TREND($B25:$D25,$B$16:$D$16,S$3),"")</f>
        <v>0.51830783837243211</v>
      </c>
      <c r="U38" s="3" cm="1">
        <f t="array" ref="U38">IFERROR(TREND($B25:$D25,$B$16:$D$16,T$3),"")</f>
        <v>0.51217377085261617</v>
      </c>
      <c r="V38" s="3" cm="1">
        <f t="array" ref="V38">IFERROR(TREND($B25:$D25,$B$16:$D$16,U$3),"")</f>
        <v>0.52444190589224804</v>
      </c>
      <c r="W38" s="3" cm="1">
        <f t="array" ref="W38">IFERROR(TREND($B25:$D25,$B$16:$D$16,V$3),"")</f>
        <v>0.47403138837185471</v>
      </c>
      <c r="X38" s="3" cm="1">
        <f t="array" ref="X38">IFERROR(TREND($B25:$D25,$B$16:$D$16,W$3),"")</f>
        <v>0.47304008180396295</v>
      </c>
      <c r="Y38" s="3" cm="1">
        <f t="array" ref="Y38">IFERROR(TREND($B25:$D25,$B$16:$D$16,X$3),"")</f>
        <v>0.47653830527042501</v>
      </c>
      <c r="Z38" s="3" cm="1">
        <f t="array" ref="Z38">IFERROR(TREND($B25:$D25,$B$16:$D$16,Y$3),"")</f>
        <v>0.49400650221966275</v>
      </c>
      <c r="AA38" s="3" cm="1">
        <f t="array" ref="AA38">IFERROR(TREND($B25:$D25,$B$16:$D$16,Z$3),"")</f>
        <v>0.55186900928654903</v>
      </c>
      <c r="AB38" s="3" cm="1">
        <f t="array" ref="AB38">IFERROR(TREND($B25:$D25,$B$16:$D$16,AA$3),"")</f>
        <v>0.54435685373449039</v>
      </c>
      <c r="AC38" s="3" cm="1">
        <f t="array" ref="AC38">IFERROR(TREND($B25:$D25,$B$16:$D$16,AB$3),"")</f>
        <v>0.47868995623136934</v>
      </c>
      <c r="AD38" s="3" cm="1">
        <f t="array" ref="AD38">IFERROR(TREND($B25:$D25,$B$16:$D$16,AC$3),"")</f>
        <v>0.489236197492669</v>
      </c>
      <c r="AE38" s="3" cm="1">
        <f t="array" ref="AE38">IFERROR(TREND($B25:$D25,$B$16:$D$16,AD$3),"")</f>
        <v>0.51264363870560525</v>
      </c>
      <c r="AF38" s="3" cm="1">
        <f t="array" ref="AF38">IFERROR(TREND($B25:$D25,$B$16:$D$16,AE$3),"")</f>
        <v>0.5090709239941571</v>
      </c>
      <c r="AG38" s="3" t="str" cm="1">
        <f t="array" ref="AG38">IFERROR(TREND($B25:$D25,$B$16:$D$16,AF$3),"")</f>
        <v/>
      </c>
      <c r="AH38" s="3" t="str" cm="1">
        <f t="array" ref="AH38">IFERROR(TREND($B25:$D25,$B$16:$D$16,AG$3),"")</f>
        <v/>
      </c>
      <c r="AI38" s="3" t="str" cm="1">
        <f t="array" ref="AI38">IFERROR(TREND($B25:$D25,$B$16:$D$16,AH$3),"")</f>
        <v/>
      </c>
      <c r="AJ38" s="3" t="str" cm="1">
        <f t="array" ref="AJ38">IFERROR(TREND($B25:$D25,$B$16:$D$16,AI$3),"")</f>
        <v/>
      </c>
      <c r="AK38" s="3" t="str" cm="1">
        <f t="array" ref="AK38">IFERROR(TREND($B25:$D25,$B$16:$D$16,AJ$3),"")</f>
        <v/>
      </c>
    </row>
    <row r="39" spans="1:41">
      <c r="C39" t="s">
        <v>953</v>
      </c>
      <c r="D39" s="3">
        <f>D31</f>
        <v>0.16068436058437233</v>
      </c>
      <c r="E39" s="3">
        <f t="shared" ref="E39:AF39" si="6">E31</f>
        <v>9.648436759790037E-2</v>
      </c>
      <c r="F39" s="3">
        <f t="shared" si="6"/>
        <v>0.23503808327202497</v>
      </c>
      <c r="G39" s="3">
        <f t="shared" si="6"/>
        <v>0.33952064950866634</v>
      </c>
      <c r="H39" s="3">
        <f t="shared" si="6"/>
        <v>0.22813904796715956</v>
      </c>
      <c r="I39" s="3">
        <f t="shared" si="6"/>
        <v>0.10527433450625881</v>
      </c>
      <c r="J39" s="3">
        <f t="shared" si="6"/>
        <v>0.15759010886956559</v>
      </c>
      <c r="K39" s="3">
        <f t="shared" si="6"/>
        <v>9.3699541054574287E-2</v>
      </c>
      <c r="L39" s="3">
        <f t="shared" si="6"/>
        <v>0.38277141236674295</v>
      </c>
      <c r="M39" s="3">
        <f t="shared" si="6"/>
        <v>0.24932894211781764</v>
      </c>
      <c r="N39" s="3">
        <f t="shared" si="6"/>
        <v>0.33782454116129079</v>
      </c>
      <c r="O39" s="3">
        <f t="shared" si="6"/>
        <v>0.33091404566488902</v>
      </c>
      <c r="P39" s="3">
        <f t="shared" si="6"/>
        <v>0.26523568797023162</v>
      </c>
      <c r="Q39" s="3">
        <f t="shared" si="6"/>
        <v>0.24160477302233707</v>
      </c>
      <c r="R39" s="3">
        <f t="shared" si="6"/>
        <v>0.28847695640589122</v>
      </c>
      <c r="S39" s="3">
        <f t="shared" si="6"/>
        <v>0.22557196506302357</v>
      </c>
      <c r="T39" s="3">
        <f t="shared" si="6"/>
        <v>0.2898980201563951</v>
      </c>
      <c r="U39" s="3">
        <f t="shared" si="6"/>
        <v>0.26536175007713114</v>
      </c>
      <c r="V39" s="3">
        <f t="shared" si="6"/>
        <v>0.314434290235659</v>
      </c>
      <c r="W39" s="3">
        <f t="shared" si="6"/>
        <v>0.11279222015408559</v>
      </c>
      <c r="X39" s="3">
        <f t="shared" si="6"/>
        <v>0.10882699388251842</v>
      </c>
      <c r="Y39" s="3">
        <f t="shared" si="6"/>
        <v>0.12281988774836673</v>
      </c>
      <c r="Z39" s="3">
        <f t="shared" si="6"/>
        <v>0.19269267554531774</v>
      </c>
      <c r="AA39" s="3">
        <f t="shared" si="6"/>
        <v>0.42414270381286284</v>
      </c>
      <c r="AB39" s="3">
        <f t="shared" si="6"/>
        <v>0.39409408160462839</v>
      </c>
      <c r="AC39" s="3">
        <f t="shared" si="6"/>
        <v>0.13142649159214403</v>
      </c>
      <c r="AD39" s="3">
        <f t="shared" si="6"/>
        <v>0.17361145663734279</v>
      </c>
      <c r="AE39" s="3">
        <f t="shared" si="6"/>
        <v>0.26724122148908785</v>
      </c>
      <c r="AF39" s="3">
        <f t="shared" si="6"/>
        <v>0.25295036264329518</v>
      </c>
      <c r="AG39" s="3"/>
      <c r="AH39" s="3"/>
      <c r="AI39" s="3"/>
      <c r="AJ39" s="3"/>
      <c r="AK39" s="3"/>
    </row>
    <row r="40" spans="1:41">
      <c r="C40" t="s">
        <v>954</v>
      </c>
      <c r="D40" s="3">
        <f>D33</f>
        <v>0.23977447320381434</v>
      </c>
      <c r="E40" s="3">
        <f t="shared" ref="E40:AF40" si="7">E33</f>
        <v>0.19249109648216267</v>
      </c>
      <c r="F40" s="3">
        <f t="shared" si="7"/>
        <v>0.29453608480147159</v>
      </c>
      <c r="G40" s="3">
        <f t="shared" si="7"/>
        <v>0.37148762810231023</v>
      </c>
      <c r="H40" s="3">
        <f t="shared" si="7"/>
        <v>0.2894549364997161</v>
      </c>
      <c r="I40" s="3">
        <f t="shared" si="7"/>
        <v>0.19896491832177476</v>
      </c>
      <c r="J40" s="3">
        <f t="shared" si="7"/>
        <v>0.23749555286913993</v>
      </c>
      <c r="K40" s="3">
        <f t="shared" si="7"/>
        <v>0.19044006818095571</v>
      </c>
      <c r="L40" s="3">
        <f t="shared" si="7"/>
        <v>0.40334187011364786</v>
      </c>
      <c r="M40" s="3">
        <f t="shared" si="7"/>
        <v>0.30506132056939367</v>
      </c>
      <c r="N40" s="3">
        <f t="shared" si="7"/>
        <v>0.37023844214108131</v>
      </c>
      <c r="O40" s="3">
        <f t="shared" si="7"/>
        <v>0.36514885339364184</v>
      </c>
      <c r="P40" s="3">
        <f t="shared" si="7"/>
        <v>0.31677665917875686</v>
      </c>
      <c r="Q40" s="3">
        <f t="shared" si="7"/>
        <v>0.2993724601783917</v>
      </c>
      <c r="R40" s="3">
        <f t="shared" si="7"/>
        <v>0.33389388302586676</v>
      </c>
      <c r="S40" s="3">
        <f t="shared" si="7"/>
        <v>0.28756427666650475</v>
      </c>
      <c r="T40" s="3">
        <f t="shared" si="7"/>
        <v>0.33494049829068018</v>
      </c>
      <c r="U40" s="3">
        <f t="shared" si="7"/>
        <v>0.31686950408128067</v>
      </c>
      <c r="V40" s="3">
        <f t="shared" si="7"/>
        <v>0.35301149250007968</v>
      </c>
      <c r="W40" s="3">
        <f t="shared" si="7"/>
        <v>0.20450185069046511</v>
      </c>
      <c r="X40" s="3">
        <f t="shared" si="7"/>
        <v>0.20158145648380832</v>
      </c>
      <c r="Y40" s="3">
        <f t="shared" si="7"/>
        <v>0.21188724066394696</v>
      </c>
      <c r="Z40" s="3">
        <f t="shared" si="7"/>
        <v>0.2633486379991683</v>
      </c>
      <c r="AA40" s="3">
        <f t="shared" si="7"/>
        <v>0.43381187903281287</v>
      </c>
      <c r="AB40" s="3">
        <f t="shared" si="7"/>
        <v>0.41168103044941934</v>
      </c>
      <c r="AC40" s="3">
        <f t="shared" si="7"/>
        <v>0.21822601537261535</v>
      </c>
      <c r="AD40" s="3">
        <f t="shared" si="7"/>
        <v>0.24929529593534289</v>
      </c>
      <c r="AE40" s="3">
        <f t="shared" si="7"/>
        <v>0.31825373717345323</v>
      </c>
      <c r="AF40" s="3">
        <f t="shared" si="7"/>
        <v>0.3077285014055311</v>
      </c>
      <c r="AG40" s="3"/>
      <c r="AH40" s="3"/>
      <c r="AI40" s="3"/>
      <c r="AJ40" s="3"/>
      <c r="AK40" s="3"/>
    </row>
    <row r="41" spans="1:41">
      <c r="C41" t="s">
        <v>955</v>
      </c>
      <c r="D41" s="3">
        <f>D35</f>
        <v>0.11068436058437237</v>
      </c>
      <c r="E41" s="3">
        <f t="shared" ref="E41:AF41" si="8">E35</f>
        <v>4.6484367597900408E-2</v>
      </c>
      <c r="F41" s="3">
        <f t="shared" si="8"/>
        <v>0.18503808327202501</v>
      </c>
      <c r="G41" s="3">
        <f t="shared" si="8"/>
        <v>0.28952064950866641</v>
      </c>
      <c r="H41" s="3">
        <f t="shared" si="8"/>
        <v>0.1781390479671596</v>
      </c>
      <c r="I41" s="3">
        <f t="shared" si="8"/>
        <v>5.5274334506258849E-2</v>
      </c>
      <c r="J41" s="3">
        <f t="shared" si="8"/>
        <v>0.10759010886956562</v>
      </c>
      <c r="K41" s="3">
        <f t="shared" si="8"/>
        <v>4.3699541054574333E-2</v>
      </c>
      <c r="L41" s="3">
        <f t="shared" si="8"/>
        <v>0.33277141236674301</v>
      </c>
      <c r="M41" s="3">
        <f t="shared" si="8"/>
        <v>0.19932894211781768</v>
      </c>
      <c r="N41" s="3">
        <f t="shared" si="8"/>
        <v>0.28782454116129086</v>
      </c>
      <c r="O41" s="3">
        <f t="shared" si="8"/>
        <v>0.28091404566488909</v>
      </c>
      <c r="P41" s="3">
        <f t="shared" si="8"/>
        <v>0.21523568797023165</v>
      </c>
      <c r="Q41" s="3">
        <f t="shared" si="8"/>
        <v>0.19160477302233711</v>
      </c>
      <c r="R41" s="3">
        <f t="shared" si="8"/>
        <v>0.23847695640589128</v>
      </c>
      <c r="S41" s="3">
        <f t="shared" si="8"/>
        <v>0.17557196506302361</v>
      </c>
      <c r="T41" s="3">
        <f t="shared" si="8"/>
        <v>0.23989802015639511</v>
      </c>
      <c r="U41" s="3">
        <f t="shared" si="8"/>
        <v>0.21536175007713118</v>
      </c>
      <c r="V41" s="3">
        <f t="shared" si="8"/>
        <v>0.26443429023565901</v>
      </c>
      <c r="W41" s="3">
        <f t="shared" si="8"/>
        <v>6.2792220154085629E-2</v>
      </c>
      <c r="X41" s="3">
        <f t="shared" si="8"/>
        <v>5.8826993882518455E-2</v>
      </c>
      <c r="Y41" s="3">
        <f t="shared" si="8"/>
        <v>7.2819887748366771E-2</v>
      </c>
      <c r="Z41" s="3">
        <f t="shared" si="8"/>
        <v>0.14269267554531778</v>
      </c>
      <c r="AA41" s="3">
        <f t="shared" si="8"/>
        <v>0.37414270381286285</v>
      </c>
      <c r="AB41" s="3">
        <f t="shared" si="8"/>
        <v>0.3440940816046284</v>
      </c>
      <c r="AC41" s="3">
        <f t="shared" si="8"/>
        <v>8.1426491592144074E-2</v>
      </c>
      <c r="AD41" s="3">
        <f t="shared" si="8"/>
        <v>0.12361145663734281</v>
      </c>
      <c r="AE41" s="3">
        <f t="shared" si="8"/>
        <v>0.21724122148908789</v>
      </c>
      <c r="AF41" s="3">
        <f t="shared" si="8"/>
        <v>0.20295036264329522</v>
      </c>
      <c r="AG41" s="3"/>
      <c r="AH41" s="3"/>
      <c r="AI41" s="3"/>
      <c r="AJ41" s="3"/>
      <c r="AK41" s="3"/>
    </row>
    <row r="42" spans="1:41">
      <c r="C42" s="3" t="s">
        <v>956</v>
      </c>
      <c r="D42" s="3">
        <f>D37</f>
        <v>0.28977447320381433</v>
      </c>
      <c r="E42" s="3">
        <f t="shared" ref="E42:AF42" si="9">E37</f>
        <v>0.24249109648216266</v>
      </c>
      <c r="F42" s="3">
        <f t="shared" si="9"/>
        <v>0.34453608480147158</v>
      </c>
      <c r="G42" s="3">
        <f t="shared" si="9"/>
        <v>0.42148762810231022</v>
      </c>
      <c r="H42" s="3">
        <f t="shared" si="9"/>
        <v>0.33945493649971609</v>
      </c>
      <c r="I42" s="3">
        <f t="shared" si="9"/>
        <v>0.24896491832177475</v>
      </c>
      <c r="J42" s="3">
        <f t="shared" si="9"/>
        <v>0.28749555286913991</v>
      </c>
      <c r="K42" s="3">
        <f t="shared" si="9"/>
        <v>0.2404400681809557</v>
      </c>
      <c r="L42" s="3">
        <f t="shared" si="9"/>
        <v>0.45334187011364785</v>
      </c>
      <c r="M42" s="3">
        <f t="shared" si="9"/>
        <v>0.35506132056939366</v>
      </c>
      <c r="N42" s="3">
        <f t="shared" si="9"/>
        <v>0.4202384421410813</v>
      </c>
      <c r="O42" s="3">
        <f t="shared" si="9"/>
        <v>0.41514885339364183</v>
      </c>
      <c r="P42" s="3">
        <f t="shared" si="9"/>
        <v>0.36677665917875685</v>
      </c>
      <c r="Q42" s="3">
        <f t="shared" si="9"/>
        <v>0.34937246017839169</v>
      </c>
      <c r="R42" s="3">
        <f t="shared" si="9"/>
        <v>0.38389388302586674</v>
      </c>
      <c r="S42" s="3">
        <f t="shared" si="9"/>
        <v>0.33756427666650474</v>
      </c>
      <c r="T42" s="3">
        <f t="shared" si="9"/>
        <v>0.38494049829068017</v>
      </c>
      <c r="U42" s="3">
        <f t="shared" si="9"/>
        <v>0.36686950408128061</v>
      </c>
      <c r="V42" s="3">
        <f t="shared" si="9"/>
        <v>0.40301149250007973</v>
      </c>
      <c r="W42" s="3">
        <f t="shared" si="9"/>
        <v>0.2545018506904651</v>
      </c>
      <c r="X42" s="3">
        <f t="shared" si="9"/>
        <v>0.25158145648380831</v>
      </c>
      <c r="Y42" s="3">
        <f t="shared" si="9"/>
        <v>0.26188724066394692</v>
      </c>
      <c r="Z42" s="3">
        <f t="shared" si="9"/>
        <v>0.31334863799916834</v>
      </c>
      <c r="AA42" s="3">
        <f t="shared" si="9"/>
        <v>0.48381187903281286</v>
      </c>
      <c r="AB42" s="3">
        <f t="shared" si="9"/>
        <v>0.46168103044941933</v>
      </c>
      <c r="AC42" s="3">
        <f t="shared" si="9"/>
        <v>0.26822601537261537</v>
      </c>
      <c r="AD42" s="3">
        <f t="shared" si="9"/>
        <v>0.29929529593534288</v>
      </c>
      <c r="AE42" s="3">
        <f t="shared" si="9"/>
        <v>0.36825373717345322</v>
      </c>
      <c r="AF42" s="3">
        <f t="shared" si="9"/>
        <v>0.35772850140553114</v>
      </c>
      <c r="AG42" s="3"/>
      <c r="AH42" s="3"/>
      <c r="AI42" s="3"/>
      <c r="AJ42" s="3"/>
    </row>
    <row r="43" spans="1:41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6" spans="1:41">
      <c r="A46" t="s">
        <v>857</v>
      </c>
    </row>
    <row r="47" spans="1:41">
      <c r="A47" t="s">
        <v>89</v>
      </c>
      <c r="B47" t="s">
        <v>276</v>
      </c>
      <c r="C47" t="str">
        <f>IF(C$1="","\:"&amp;COLUMN(),C$1)</f>
        <v>Africa_north</v>
      </c>
      <c r="D47" t="str">
        <f t="shared" ref="D47:AJ47" si="10">IF(D$1="","\:"&amp;COLUMN(),D$1)</f>
        <v>Africa_other</v>
      </c>
      <c r="E47" t="str">
        <f t="shared" si="10"/>
        <v>Arg-Chi</v>
      </c>
      <c r="F47" t="str">
        <f t="shared" si="10"/>
        <v>Asia_central</v>
      </c>
      <c r="G47" t="str">
        <f t="shared" si="10"/>
        <v>Asia_east</v>
      </c>
      <c r="H47" t="str">
        <f t="shared" si="10"/>
        <v>Asia_other</v>
      </c>
      <c r="I47" t="str">
        <f t="shared" si="10"/>
        <v>Australia_NZ</v>
      </c>
      <c r="J47" t="str">
        <f t="shared" si="10"/>
        <v>Brazil</v>
      </c>
      <c r="K47" t="str">
        <f t="shared" si="10"/>
        <v>Canada</v>
      </c>
      <c r="L47" t="str">
        <f t="shared" si="10"/>
        <v>China</v>
      </c>
      <c r="M47" t="str">
        <f t="shared" si="10"/>
        <v>EU_north</v>
      </c>
      <c r="N47" t="str">
        <f t="shared" si="10"/>
        <v>EU_northeast</v>
      </c>
      <c r="O47" t="str">
        <f t="shared" si="10"/>
        <v>EU_northwest</v>
      </c>
      <c r="P47" t="str">
        <f t="shared" si="10"/>
        <v>EU_south</v>
      </c>
      <c r="Q47" t="str">
        <f t="shared" si="10"/>
        <v>EU_southeast</v>
      </c>
      <c r="R47" t="str">
        <f t="shared" si="10"/>
        <v>EU_southwest</v>
      </c>
      <c r="S47" t="str">
        <f t="shared" si="10"/>
        <v>Europe_other</v>
      </c>
      <c r="T47" t="str">
        <f t="shared" si="10"/>
        <v>France</v>
      </c>
      <c r="U47" t="str">
        <f t="shared" si="10"/>
        <v>Germany</v>
      </c>
      <c r="V47" t="str">
        <f t="shared" si="10"/>
        <v>India</v>
      </c>
      <c r="W47" t="str">
        <f t="shared" si="10"/>
        <v>LatAm_other</v>
      </c>
      <c r="X47" t="str">
        <f t="shared" si="10"/>
        <v>Mexico</v>
      </c>
      <c r="Y47" t="str">
        <f t="shared" si="10"/>
        <v>MidEast_other</v>
      </c>
      <c r="Z47" t="str">
        <f t="shared" si="10"/>
        <v>Nor-Ice</v>
      </c>
      <c r="AA47" t="str">
        <f t="shared" si="10"/>
        <v>Russia</v>
      </c>
      <c r="AB47" t="str">
        <f t="shared" si="10"/>
        <v>SaudiArabia</v>
      </c>
      <c r="AC47" t="str">
        <f t="shared" si="10"/>
        <v>SouthAfrica</v>
      </c>
      <c r="AD47" t="str">
        <f t="shared" si="10"/>
        <v>UK</v>
      </c>
      <c r="AE47" t="str">
        <f t="shared" si="10"/>
        <v>USA</v>
      </c>
      <c r="AF47" t="str">
        <f t="shared" si="10"/>
        <v>\:32</v>
      </c>
      <c r="AG47" t="str">
        <f t="shared" si="10"/>
        <v>\:33</v>
      </c>
      <c r="AH47" t="str">
        <f t="shared" si="10"/>
        <v>\:34</v>
      </c>
      <c r="AI47" t="str">
        <f t="shared" si="10"/>
        <v>\:35</v>
      </c>
      <c r="AJ47" t="str">
        <f t="shared" si="10"/>
        <v>\:36</v>
      </c>
      <c r="AK47" t="s">
        <v>273</v>
      </c>
      <c r="AL47" t="s">
        <v>302</v>
      </c>
      <c r="AM47" t="s">
        <v>422</v>
      </c>
      <c r="AN47" t="s">
        <v>249</v>
      </c>
      <c r="AO47" t="s">
        <v>41</v>
      </c>
    </row>
    <row r="48" spans="1:41">
      <c r="A48" t="s">
        <v>420</v>
      </c>
      <c r="B48" t="s">
        <v>396</v>
      </c>
      <c r="C48" s="3" cm="1">
        <f t="array" ref="C48">IFERROR(TREND($B26:$D26,$B$16:$D$16,C$3),"")</f>
        <v>4.6410616350623442E-2</v>
      </c>
      <c r="D48" s="3" cm="1">
        <f t="array" ref="D48">IFERROR(TREND($B26:$D26,$B$16:$D$16,D$3),"")</f>
        <v>7.8906205587402807E-3</v>
      </c>
      <c r="E48" s="3" cm="1">
        <f t="array" ref="E48">IFERROR(TREND($B26:$D26,$B$16:$D$16,E$3),"")</f>
        <v>9.1022849963215011E-2</v>
      </c>
      <c r="F48" s="3" cm="1">
        <f t="array" ref="F48">IFERROR(TREND($B26:$D26,$B$16:$D$16,F$3),"")</f>
        <v>0.15371238970519979</v>
      </c>
      <c r="G48" s="3" cm="1">
        <f t="array" ref="G48">IFERROR(TREND($B26:$D26,$B$16:$D$16,G$3),"")</f>
        <v>8.6883428780295757E-2</v>
      </c>
      <c r="H48" s="3" cm="1">
        <f t="array" ref="H48">IFERROR(TREND($B26:$D26,$B$16:$D$16,H$3),"")</f>
        <v>1.3164600703755344E-2</v>
      </c>
      <c r="I48" s="3" cm="1">
        <f t="array" ref="I48">IFERROR(TREND($B26:$D26,$B$16:$D$16,I$3),"")</f>
        <v>4.4554065321739389E-2</v>
      </c>
      <c r="J48" s="3" cm="1">
        <f t="array" ref="J48">IFERROR(TREND($B26:$D26,$B$16:$D$16,J$3),"")</f>
        <v>6.2197246327446339E-3</v>
      </c>
      <c r="K48" s="3" cm="1">
        <f t="array" ref="K48">IFERROR(TREND($B26:$D26,$B$16:$D$16,K$3),"")</f>
        <v>0.17966284742004576</v>
      </c>
      <c r="L48" s="3" cm="1">
        <f t="array" ref="L48">IFERROR(TREND($B26:$D26,$B$16:$D$16,L$3),"")</f>
        <v>9.9597365270690616E-2</v>
      </c>
      <c r="M48" s="3" cm="1">
        <f t="array" ref="M48">IFERROR(TREND($B26:$D26,$B$16:$D$16,M$3),"")</f>
        <v>0.15269472469677448</v>
      </c>
      <c r="N48" s="3" cm="1">
        <f t="array" ref="N48">IFERROR(TREND($B26:$D26,$B$16:$D$16,N$3),"")</f>
        <v>0.14854842739893342</v>
      </c>
      <c r="O48" s="3" cm="1">
        <f t="array" ref="O48">IFERROR(TREND($B26:$D26,$B$16:$D$16,O$3),"")</f>
        <v>0.10914141278213899</v>
      </c>
      <c r="P48" s="3" cm="1">
        <f t="array" ref="P48">IFERROR(TREND($B26:$D26,$B$16:$D$16,P$3),"")</f>
        <v>9.4962863813402271E-2</v>
      </c>
      <c r="Q48" s="3" cm="1">
        <f t="array" ref="Q48">IFERROR(TREND($B26:$D26,$B$16:$D$16,Q$3),"")</f>
        <v>0.12308617384353475</v>
      </c>
      <c r="R48" s="3" cm="1">
        <f t="array" ref="R48">IFERROR(TREND($B26:$D26,$B$16:$D$16,R$3),"")</f>
        <v>8.5343179037814174E-2</v>
      </c>
      <c r="S48" s="3" cm="1">
        <f t="array" ref="S48">IFERROR(TREND($B26:$D26,$B$16:$D$16,S$3),"")</f>
        <v>0.12393881209383706</v>
      </c>
      <c r="T48" s="3" cm="1">
        <f t="array" ref="T48">IFERROR(TREND($B26:$D26,$B$16:$D$16,T$3),"")</f>
        <v>0.10921705004627871</v>
      </c>
      <c r="U48" s="3" cm="1">
        <f t="array" ref="U48">IFERROR(TREND($B26:$D26,$B$16:$D$16,U$3),"")</f>
        <v>0.1386605741413954</v>
      </c>
      <c r="V48" s="3" cm="1">
        <f t="array" ref="V48">IFERROR(TREND($B26:$D26,$B$16:$D$16,V$3),"")</f>
        <v>1.767533209245141E-2</v>
      </c>
      <c r="W48" s="3" cm="1">
        <f t="array" ref="W48">IFERROR(TREND($B26:$D26,$B$16:$D$16,W$3),"")</f>
        <v>1.5296196329511106E-2</v>
      </c>
      <c r="X48" s="3" cm="1">
        <f t="array" ref="X48">IFERROR(TREND($B26:$D26,$B$16:$D$16,X$3),"")</f>
        <v>2.3691932649020093E-2</v>
      </c>
      <c r="Y48" s="3" cm="1">
        <f t="array" ref="Y48">IFERROR(TREND($B26:$D26,$B$16:$D$16,Y$3),"")</f>
        <v>6.5615605327190685E-2</v>
      </c>
      <c r="Z48" s="3" cm="1">
        <f t="array" ref="Z48">IFERROR(TREND($B26:$D26,$B$16:$D$16,Z$3),"")</f>
        <v>0.20448562228771769</v>
      </c>
      <c r="AA48" s="3" cm="1">
        <f t="array" ref="AA48">IFERROR(TREND($B26:$D26,$B$16:$D$16,AA$3),"")</f>
        <v>0.18645644896277702</v>
      </c>
      <c r="AB48" s="3" cm="1">
        <f t="array" ref="AB48">IFERROR(TREND($B26:$D26,$B$16:$D$16,AB$3),"")</f>
        <v>2.8855894955286471E-2</v>
      </c>
      <c r="AC48" s="3" cm="1">
        <f t="array" ref="AC48">IFERROR(TREND($B26:$D26,$B$16:$D$16,AC$3),"")</f>
        <v>5.4166873982405703E-2</v>
      </c>
      <c r="AD48" s="3" cm="1">
        <f t="array" ref="AD48">IFERROR(TREND($B26:$D26,$B$16:$D$16,AD$3),"")</f>
        <v>0.11034473289345273</v>
      </c>
      <c r="AE48" s="3" cm="1">
        <f t="array" ref="AE48">IFERROR(TREND($B26:$D26,$B$16:$D$16,AE$3),"")</f>
        <v>0.10177021758597712</v>
      </c>
      <c r="AF48" s="3" t="str" cm="1">
        <f t="array" ref="AF48">IFERROR(TREND($B26:$D26,$B$16:$D$16,AF$3),"")</f>
        <v/>
      </c>
      <c r="AG48" s="3" t="str" cm="1">
        <f t="array" ref="AG48">IFERROR(TREND($B26:$D26,$B$16:$D$16,AG$3),"")</f>
        <v/>
      </c>
      <c r="AH48" s="3" t="str" cm="1">
        <f t="array" ref="AH48">IFERROR(TREND($B26:$D26,$B$16:$D$16,AH$3),"")</f>
        <v/>
      </c>
      <c r="AI48" s="3" t="str" cm="1">
        <f t="array" ref="AI48">IFERROR(TREND($B26:$D26,$B$16:$D$16,AI$3),"")</f>
        <v/>
      </c>
      <c r="AJ48" s="3" t="str" cm="1">
        <f t="array" ref="AJ48">IFERROR(TREND($B26:$D26,$B$16:$D$16,AJ$3),"")</f>
        <v/>
      </c>
      <c r="AK48" t="s">
        <v>396</v>
      </c>
      <c r="AL48" t="s">
        <v>421</v>
      </c>
      <c r="AM48" t="s">
        <v>423</v>
      </c>
      <c r="AN48" s="1" t="s">
        <v>424</v>
      </c>
    </row>
    <row r="49" spans="1:41">
      <c r="A49" t="s">
        <v>420</v>
      </c>
      <c r="B49" t="s">
        <v>396</v>
      </c>
      <c r="C49">
        <f>IF(C48="","",5)</f>
        <v>5</v>
      </c>
      <c r="D49">
        <f t="shared" ref="D49:AJ49" si="11">IF(D48="","",5)</f>
        <v>5</v>
      </c>
      <c r="E49">
        <f t="shared" si="11"/>
        <v>5</v>
      </c>
      <c r="F49">
        <f t="shared" si="11"/>
        <v>5</v>
      </c>
      <c r="G49">
        <f t="shared" si="11"/>
        <v>5</v>
      </c>
      <c r="H49">
        <f t="shared" si="11"/>
        <v>5</v>
      </c>
      <c r="I49">
        <f t="shared" si="11"/>
        <v>5</v>
      </c>
      <c r="J49">
        <f t="shared" si="11"/>
        <v>5</v>
      </c>
      <c r="K49">
        <f t="shared" si="11"/>
        <v>5</v>
      </c>
      <c r="L49">
        <f t="shared" si="11"/>
        <v>5</v>
      </c>
      <c r="M49">
        <f t="shared" si="11"/>
        <v>5</v>
      </c>
      <c r="N49">
        <f t="shared" si="11"/>
        <v>5</v>
      </c>
      <c r="O49">
        <f t="shared" si="11"/>
        <v>5</v>
      </c>
      <c r="P49">
        <f t="shared" si="11"/>
        <v>5</v>
      </c>
      <c r="Q49">
        <f t="shared" si="11"/>
        <v>5</v>
      </c>
      <c r="R49">
        <f t="shared" si="11"/>
        <v>5</v>
      </c>
      <c r="S49">
        <f t="shared" si="11"/>
        <v>5</v>
      </c>
      <c r="T49">
        <f t="shared" si="11"/>
        <v>5</v>
      </c>
      <c r="U49">
        <f t="shared" si="11"/>
        <v>5</v>
      </c>
      <c r="V49">
        <f t="shared" si="11"/>
        <v>5</v>
      </c>
      <c r="W49">
        <f t="shared" si="11"/>
        <v>5</v>
      </c>
      <c r="X49">
        <f t="shared" si="11"/>
        <v>5</v>
      </c>
      <c r="Y49">
        <f t="shared" si="11"/>
        <v>5</v>
      </c>
      <c r="Z49">
        <f t="shared" si="11"/>
        <v>5</v>
      </c>
      <c r="AA49">
        <f t="shared" si="11"/>
        <v>5</v>
      </c>
      <c r="AB49">
        <f t="shared" si="11"/>
        <v>5</v>
      </c>
      <c r="AC49">
        <f t="shared" si="11"/>
        <v>5</v>
      </c>
      <c r="AD49">
        <f t="shared" si="11"/>
        <v>5</v>
      </c>
      <c r="AE49">
        <f t="shared" si="11"/>
        <v>5</v>
      </c>
      <c r="AF49" t="str">
        <f t="shared" si="11"/>
        <v/>
      </c>
      <c r="AG49" t="str">
        <f t="shared" si="11"/>
        <v/>
      </c>
      <c r="AH49" t="str">
        <f t="shared" si="11"/>
        <v/>
      </c>
      <c r="AI49" t="str">
        <f t="shared" si="11"/>
        <v/>
      </c>
      <c r="AJ49" t="str">
        <f t="shared" si="11"/>
        <v/>
      </c>
      <c r="AK49" t="s">
        <v>396</v>
      </c>
      <c r="AL49" t="s">
        <v>421</v>
      </c>
      <c r="AM49" t="s">
        <v>423</v>
      </c>
      <c r="AN49" s="1" t="s">
        <v>424</v>
      </c>
      <c r="AO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44CF-8FED-4D13-BD11-9FF01398F904}">
  <dimension ref="A2:K8"/>
  <sheetViews>
    <sheetView workbookViewId="0"/>
  </sheetViews>
  <sheetFormatPr defaultColWidth="8.86328125" defaultRowHeight="14.25"/>
  <cols>
    <col min="1" max="1" width="24.1328125" bestFit="1" customWidth="1"/>
    <col min="2" max="2" width="9.1328125" bestFit="1" customWidth="1"/>
    <col min="3" max="3" width="13.9296875" bestFit="1" customWidth="1"/>
    <col min="4" max="4" width="14" bestFit="1" customWidth="1"/>
    <col min="5" max="5" width="11.46484375" bestFit="1" customWidth="1"/>
    <col min="6" max="6" width="12.46484375" bestFit="1" customWidth="1"/>
    <col min="7" max="7" width="13.1328125" bestFit="1" customWidth="1"/>
    <col min="8" max="8" width="35" bestFit="1" customWidth="1"/>
    <col min="9" max="20" width="10.6640625" customWidth="1"/>
    <col min="21" max="21" width="8.6640625" bestFit="1" customWidth="1"/>
    <col min="22" max="23" width="8.46484375" bestFit="1" customWidth="1"/>
    <col min="24" max="24" width="7.46484375" bestFit="1" customWidth="1"/>
    <col min="25" max="25" width="8.46484375" bestFit="1" customWidth="1"/>
    <col min="26" max="26" width="8.6640625" bestFit="1" customWidth="1"/>
    <col min="27" max="28" width="8.46484375" bestFit="1" customWidth="1"/>
  </cols>
  <sheetData>
    <row r="2" spans="1:11">
      <c r="A2" t="s">
        <v>460</v>
      </c>
    </row>
    <row r="4" spans="1:11">
      <c r="D4" t="str">
        <f>"~UC_T: 2022"</f>
        <v>~UC_T: 2022</v>
      </c>
    </row>
    <row r="5" spans="1:11">
      <c r="A5" t="s">
        <v>69</v>
      </c>
      <c r="B5" t="s">
        <v>56</v>
      </c>
      <c r="C5" t="s">
        <v>53</v>
      </c>
      <c r="D5" t="s">
        <v>7</v>
      </c>
      <c r="E5" t="s">
        <v>427</v>
      </c>
      <c r="F5" t="s">
        <v>472</v>
      </c>
      <c r="G5" t="s">
        <v>71</v>
      </c>
      <c r="H5" t="s">
        <v>473</v>
      </c>
      <c r="I5" t="s">
        <v>474</v>
      </c>
    </row>
    <row r="6" spans="1:11">
      <c r="A6" t="s">
        <v>475</v>
      </c>
      <c r="B6" t="s">
        <v>70</v>
      </c>
      <c r="C6" t="s">
        <v>476</v>
      </c>
      <c r="D6" t="s">
        <v>91</v>
      </c>
      <c r="E6">
        <v>0.88</v>
      </c>
      <c r="F6">
        <v>-0.5</v>
      </c>
      <c r="G6">
        <v>5</v>
      </c>
      <c r="H6" t="str">
        <f>RIGHT(A6,3)&amp;" capacity annual decay limit - "&amp;TEXT(1-E6,"0.0%")</f>
        <v>OIL capacity annual decay limit - 12.0%</v>
      </c>
      <c r="I6">
        <v>1</v>
      </c>
      <c r="K6">
        <f>E6^30</f>
        <v>2.1601313730251644E-2</v>
      </c>
    </row>
    <row r="7" spans="1:11">
      <c r="A7" t="s">
        <v>477</v>
      </c>
      <c r="B7" t="s">
        <v>70</v>
      </c>
      <c r="C7" t="s">
        <v>978</v>
      </c>
      <c r="D7" t="s">
        <v>91</v>
      </c>
      <c r="E7">
        <v>0.88</v>
      </c>
      <c r="F7">
        <v>-1</v>
      </c>
      <c r="G7">
        <v>5</v>
      </c>
      <c r="H7" t="str">
        <f>RIGHT(A7,3)&amp;" capacity annual decay limit - "&amp;TEXT(1-E7,"0.0%")</f>
        <v>Coa capacity annual decay limit - 12.0%</v>
      </c>
      <c r="I7">
        <v>1</v>
      </c>
      <c r="K7">
        <f t="shared" ref="K7:K8" si="0">E7^30</f>
        <v>2.1601313730251644E-2</v>
      </c>
    </row>
    <row r="8" spans="1:11">
      <c r="A8" t="s">
        <v>478</v>
      </c>
      <c r="B8" t="s">
        <v>70</v>
      </c>
      <c r="C8" t="s">
        <v>66</v>
      </c>
      <c r="D8" t="s">
        <v>91</v>
      </c>
      <c r="E8">
        <v>0.9</v>
      </c>
      <c r="F8">
        <v>-1</v>
      </c>
      <c r="G8">
        <v>5</v>
      </c>
      <c r="H8" t="str">
        <f>RIGHT(A8,3)&amp;" capacity annual decay limit - "&amp;TEXT(1-E8,"0.0%")</f>
        <v>Gas capacity annual decay limit - 10.0%</v>
      </c>
      <c r="I8">
        <v>1</v>
      </c>
      <c r="K8">
        <f t="shared" si="0"/>
        <v>4.2391158275216265E-2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8F76-F6FC-48E0-97C7-1EFC088C28C1}">
  <dimension ref="B2:V39"/>
  <sheetViews>
    <sheetView workbookViewId="0"/>
  </sheetViews>
  <sheetFormatPr defaultColWidth="8.86328125" defaultRowHeight="14.25"/>
  <cols>
    <col min="2" max="2" width="24.46484375" bestFit="1" customWidth="1"/>
    <col min="3" max="3" width="19.33203125" bestFit="1" customWidth="1"/>
    <col min="4" max="4" width="15.46484375" bestFit="1" customWidth="1"/>
    <col min="5" max="5" width="20.1328125" bestFit="1" customWidth="1"/>
    <col min="6" max="6" width="8.86328125" bestFit="1" customWidth="1"/>
    <col min="7" max="7" width="8.6640625" bestFit="1" customWidth="1"/>
    <col min="8" max="8" width="8.46484375" bestFit="1" customWidth="1"/>
    <col min="9" max="9" width="7.53125" bestFit="1" customWidth="1"/>
    <col min="10" max="10" width="8.46484375" bestFit="1" customWidth="1"/>
    <col min="12" max="12" width="9.86328125" bestFit="1" customWidth="1"/>
    <col min="19" max="19" width="10" bestFit="1" customWidth="1"/>
  </cols>
  <sheetData>
    <row r="2" spans="2:17">
      <c r="B2" t="s">
        <v>8</v>
      </c>
    </row>
    <row r="3" spans="2:17">
      <c r="B3" t="s">
        <v>9</v>
      </c>
      <c r="C3" t="s">
        <v>6</v>
      </c>
      <c r="D3" t="s">
        <v>21</v>
      </c>
      <c r="E3" t="s">
        <v>10</v>
      </c>
      <c r="F3" t="s">
        <v>489</v>
      </c>
      <c r="G3" t="s">
        <v>3</v>
      </c>
      <c r="H3" t="s">
        <v>2</v>
      </c>
      <c r="I3" t="s">
        <v>0</v>
      </c>
      <c r="J3" t="s">
        <v>5</v>
      </c>
    </row>
    <row r="4" spans="2:17">
      <c r="C4" t="s">
        <v>16</v>
      </c>
      <c r="D4" t="s">
        <v>289</v>
      </c>
      <c r="E4">
        <v>25</v>
      </c>
      <c r="G4" t="s">
        <v>17</v>
      </c>
      <c r="H4" t="s">
        <v>19</v>
      </c>
    </row>
    <row r="5" spans="2:17">
      <c r="C5" t="s">
        <v>16</v>
      </c>
      <c r="D5" t="s">
        <v>289</v>
      </c>
      <c r="E5" s="2">
        <f>E6*3</f>
        <v>1.5</v>
      </c>
      <c r="G5" t="s">
        <v>17</v>
      </c>
      <c r="H5" t="s">
        <v>19</v>
      </c>
      <c r="I5" t="s">
        <v>288</v>
      </c>
    </row>
    <row r="6" spans="2:17">
      <c r="C6" t="s">
        <v>16</v>
      </c>
      <c r="D6" t="s">
        <v>289</v>
      </c>
      <c r="E6" s="2">
        <f>(0.1+0.9)/2</f>
        <v>0.5</v>
      </c>
      <c r="G6" t="s">
        <v>17</v>
      </c>
      <c r="H6" t="s">
        <v>19</v>
      </c>
      <c r="I6" t="s">
        <v>256</v>
      </c>
      <c r="L6" t="s">
        <v>257</v>
      </c>
    </row>
    <row r="7" spans="2:17">
      <c r="C7" t="s">
        <v>16</v>
      </c>
      <c r="D7" t="s">
        <v>289</v>
      </c>
      <c r="E7" s="2">
        <f>3/1.1/2</f>
        <v>1.3636363636363635</v>
      </c>
      <c r="G7" t="s">
        <v>17</v>
      </c>
      <c r="H7" t="s">
        <v>19</v>
      </c>
      <c r="I7" t="s">
        <v>258</v>
      </c>
      <c r="L7" t="s">
        <v>259</v>
      </c>
    </row>
    <row r="8" spans="2:17">
      <c r="C8" t="s">
        <v>16</v>
      </c>
      <c r="D8" t="s">
        <v>289</v>
      </c>
      <c r="E8" s="2">
        <f>5/5.8/2</f>
        <v>0.43103448275862072</v>
      </c>
      <c r="G8" t="s">
        <v>17</v>
      </c>
      <c r="H8" t="s">
        <v>19</v>
      </c>
      <c r="I8" t="s">
        <v>260</v>
      </c>
      <c r="L8" t="s">
        <v>261</v>
      </c>
    </row>
    <row r="9" spans="2:17">
      <c r="C9" t="s">
        <v>16</v>
      </c>
      <c r="D9" t="s">
        <v>289</v>
      </c>
      <c r="E9" s="2">
        <f>E8</f>
        <v>0.43103448275862072</v>
      </c>
      <c r="G9" t="s">
        <v>17</v>
      </c>
      <c r="H9" t="s">
        <v>19</v>
      </c>
      <c r="I9" t="s">
        <v>844</v>
      </c>
    </row>
    <row r="10" spans="2:17">
      <c r="B10" t="s">
        <v>253</v>
      </c>
      <c r="C10" t="s">
        <v>16</v>
      </c>
      <c r="D10" t="s">
        <v>289</v>
      </c>
      <c r="E10" s="2">
        <f>O11/2</f>
        <v>6.25</v>
      </c>
      <c r="G10" t="s">
        <v>17</v>
      </c>
      <c r="H10" t="s">
        <v>19</v>
      </c>
      <c r="I10" t="s">
        <v>264</v>
      </c>
      <c r="O10">
        <v>1</v>
      </c>
      <c r="P10" t="s">
        <v>457</v>
      </c>
      <c r="Q10" t="s">
        <v>458</v>
      </c>
    </row>
    <row r="11" spans="2:17">
      <c r="C11" t="s">
        <v>16</v>
      </c>
      <c r="D11" t="s">
        <v>289</v>
      </c>
      <c r="E11" s="2">
        <f>10/(3.6)*1.11/2</f>
        <v>1.5416666666666667</v>
      </c>
      <c r="G11" t="s">
        <v>17</v>
      </c>
      <c r="H11" t="s">
        <v>19</v>
      </c>
      <c r="I11" t="s">
        <v>922</v>
      </c>
      <c r="O11">
        <f>1/120*1000*1.5</f>
        <v>12.5</v>
      </c>
      <c r="P11" t="s">
        <v>459</v>
      </c>
    </row>
    <row r="12" spans="2:17">
      <c r="C12" t="s">
        <v>16</v>
      </c>
      <c r="D12" t="s">
        <v>289</v>
      </c>
      <c r="E12" s="2">
        <f>E7*0.95</f>
        <v>1.2954545454545452</v>
      </c>
      <c r="G12" t="s">
        <v>17</v>
      </c>
      <c r="H12" t="s">
        <v>541</v>
      </c>
    </row>
    <row r="13" spans="2:17">
      <c r="C13" t="s">
        <v>16</v>
      </c>
      <c r="D13" t="s">
        <v>289</v>
      </c>
      <c r="E13">
        <f>0.15/2</f>
        <v>7.4999999999999997E-2</v>
      </c>
      <c r="F13">
        <f>E13/2</f>
        <v>3.7499999999999999E-2</v>
      </c>
      <c r="G13" t="s">
        <v>17</v>
      </c>
      <c r="H13" t="s">
        <v>19</v>
      </c>
      <c r="I13" t="s">
        <v>833</v>
      </c>
      <c r="L13" t="s">
        <v>834</v>
      </c>
    </row>
    <row r="14" spans="2:17">
      <c r="C14" t="s">
        <v>16</v>
      </c>
      <c r="D14" t="s">
        <v>289</v>
      </c>
      <c r="E14">
        <f>100/2</f>
        <v>50</v>
      </c>
      <c r="G14" t="s">
        <v>17</v>
      </c>
      <c r="H14" t="s">
        <v>19</v>
      </c>
      <c r="I14" t="s">
        <v>917</v>
      </c>
    </row>
    <row r="16" spans="2:17">
      <c r="B16" t="s">
        <v>68</v>
      </c>
    </row>
    <row r="17" spans="2:22">
      <c r="P17" t="s">
        <v>837</v>
      </c>
    </row>
    <row r="18" spans="2:22">
      <c r="E18" t="s">
        <v>863</v>
      </c>
      <c r="P18" t="s">
        <v>39</v>
      </c>
      <c r="Q18" t="s">
        <v>302</v>
      </c>
      <c r="R18" t="s">
        <v>215</v>
      </c>
    </row>
    <row r="19" spans="2:22">
      <c r="B19" t="s">
        <v>69</v>
      </c>
      <c r="C19" t="s">
        <v>268</v>
      </c>
      <c r="D19" t="s">
        <v>249</v>
      </c>
      <c r="E19" t="s">
        <v>224</v>
      </c>
      <c r="F19" t="s">
        <v>432</v>
      </c>
      <c r="G19" t="s">
        <v>433</v>
      </c>
      <c r="H19">
        <v>2020</v>
      </c>
      <c r="I19">
        <v>0</v>
      </c>
      <c r="J19" t="s">
        <v>40</v>
      </c>
      <c r="K19" t="s">
        <v>48</v>
      </c>
      <c r="L19" t="s">
        <v>439</v>
      </c>
      <c r="P19" t="s">
        <v>838</v>
      </c>
      <c r="Q19" s="1" t="s">
        <v>840</v>
      </c>
      <c r="R19">
        <v>2150</v>
      </c>
      <c r="T19" t="s">
        <v>839</v>
      </c>
    </row>
    <row r="20" spans="2:22">
      <c r="B20" t="s">
        <v>431</v>
      </c>
      <c r="C20" t="s">
        <v>435</v>
      </c>
      <c r="E20" t="s">
        <v>17</v>
      </c>
      <c r="F20">
        <v>1</v>
      </c>
      <c r="H20">
        <v>0</v>
      </c>
      <c r="I20">
        <v>3</v>
      </c>
      <c r="J20" s="1" t="s">
        <v>438</v>
      </c>
      <c r="K20" t="s">
        <v>60</v>
      </c>
    </row>
    <row r="21" spans="2:22">
      <c r="C21" t="s">
        <v>436</v>
      </c>
      <c r="D21" t="s">
        <v>854</v>
      </c>
      <c r="G21">
        <v>-1</v>
      </c>
      <c r="J21" s="1" t="s">
        <v>438</v>
      </c>
      <c r="K21" t="s">
        <v>49</v>
      </c>
    </row>
    <row r="22" spans="2:22">
      <c r="C22" t="str">
        <f>C20</f>
        <v>ALLOILcrd,ALLOILprd</v>
      </c>
      <c r="E22" t="str">
        <f>E20</f>
        <v>IRE</v>
      </c>
      <c r="F22">
        <v>-1</v>
      </c>
      <c r="L22" t="s">
        <v>440</v>
      </c>
    </row>
    <row r="23" spans="2:22" ht="14.65" thickBot="1">
      <c r="B23" t="s">
        <v>441</v>
      </c>
      <c r="C23" t="s">
        <v>442</v>
      </c>
      <c r="E23" t="s">
        <v>17</v>
      </c>
      <c r="F23">
        <v>1</v>
      </c>
      <c r="H23">
        <v>0</v>
      </c>
      <c r="I23">
        <v>3</v>
      </c>
      <c r="J23" t="s">
        <v>438</v>
      </c>
      <c r="K23" t="s">
        <v>60</v>
      </c>
    </row>
    <row r="24" spans="2:22" ht="14.65" thickBot="1">
      <c r="C24" t="s">
        <v>443</v>
      </c>
      <c r="D24" t="s">
        <v>437</v>
      </c>
      <c r="E24" t="s">
        <v>17</v>
      </c>
      <c r="G24">
        <v>-1</v>
      </c>
      <c r="J24" t="s">
        <v>438</v>
      </c>
      <c r="K24" t="s">
        <v>49</v>
      </c>
      <c r="R24" s="35">
        <v>2018</v>
      </c>
      <c r="S24" s="36" t="s">
        <v>923</v>
      </c>
      <c r="T24" s="37">
        <v>0.88</v>
      </c>
      <c r="V24">
        <f>AVERAGE(T24:T35)</f>
        <v>0.84833333333333349</v>
      </c>
    </row>
    <row r="25" spans="2:22" ht="14.65" thickBot="1">
      <c r="C25" t="s">
        <v>442</v>
      </c>
      <c r="E25" t="s">
        <v>17</v>
      </c>
      <c r="F25">
        <v>-1</v>
      </c>
      <c r="L25" t="s">
        <v>440</v>
      </c>
      <c r="R25" s="38">
        <v>2018</v>
      </c>
      <c r="S25" s="34" t="s">
        <v>924</v>
      </c>
      <c r="T25" s="39">
        <v>0.88</v>
      </c>
    </row>
    <row r="26" spans="2:22" ht="14.65" thickBot="1">
      <c r="R26" s="40">
        <v>2018</v>
      </c>
      <c r="S26" s="33" t="s">
        <v>925</v>
      </c>
      <c r="T26" s="41">
        <v>0.87</v>
      </c>
    </row>
    <row r="27" spans="2:22" ht="14.65" thickBot="1">
      <c r="R27" s="38">
        <v>2018</v>
      </c>
      <c r="S27" s="34" t="s">
        <v>926</v>
      </c>
      <c r="T27" s="39">
        <v>0.86</v>
      </c>
    </row>
    <row r="28" spans="2:22" ht="14.65" thickBot="1">
      <c r="R28" s="40">
        <v>2018</v>
      </c>
      <c r="S28" s="33" t="s">
        <v>927</v>
      </c>
      <c r="T28" s="41">
        <v>0.87</v>
      </c>
    </row>
    <row r="29" spans="2:22" ht="14.65" thickBot="1">
      <c r="E29" t="s">
        <v>434</v>
      </c>
      <c r="R29" s="38">
        <v>2018</v>
      </c>
      <c r="S29" s="34" t="s">
        <v>928</v>
      </c>
      <c r="T29" s="39">
        <v>0.86</v>
      </c>
    </row>
    <row r="30" spans="2:22" ht="14.65" thickBot="1">
      <c r="B30" t="s">
        <v>69</v>
      </c>
      <c r="C30" t="s">
        <v>249</v>
      </c>
      <c r="D30" t="s">
        <v>276</v>
      </c>
      <c r="E30" t="s">
        <v>224</v>
      </c>
      <c r="F30" t="s">
        <v>444</v>
      </c>
      <c r="G30" t="s">
        <v>72</v>
      </c>
      <c r="H30">
        <v>2035</v>
      </c>
      <c r="I30">
        <v>0</v>
      </c>
      <c r="J30" t="s">
        <v>40</v>
      </c>
      <c r="K30" t="s">
        <v>48</v>
      </c>
      <c r="R30" s="40">
        <v>2018</v>
      </c>
      <c r="S30" s="33" t="s">
        <v>929</v>
      </c>
      <c r="T30" s="41">
        <v>0.86</v>
      </c>
    </row>
    <row r="31" spans="2:22" ht="14.65" thickBot="1">
      <c r="B31" t="s">
        <v>445</v>
      </c>
      <c r="D31" t="s">
        <v>446</v>
      </c>
      <c r="F31">
        <v>1</v>
      </c>
      <c r="H31">
        <v>50</v>
      </c>
      <c r="I31">
        <v>5</v>
      </c>
      <c r="J31" t="s">
        <v>447</v>
      </c>
      <c r="K31" t="s">
        <v>60</v>
      </c>
      <c r="R31" s="38">
        <v>2018</v>
      </c>
      <c r="S31" s="34" t="s">
        <v>930</v>
      </c>
      <c r="T31" s="39">
        <v>0.85</v>
      </c>
    </row>
    <row r="32" spans="2:22" ht="14.65" thickBot="1">
      <c r="C32" t="s">
        <v>287</v>
      </c>
      <c r="G32">
        <v>-1</v>
      </c>
      <c r="R32" s="40">
        <v>2018</v>
      </c>
      <c r="S32" s="33" t="s">
        <v>931</v>
      </c>
      <c r="T32" s="41">
        <v>0.81</v>
      </c>
    </row>
    <row r="33" spans="2:20" ht="14.65" thickBot="1">
      <c r="R33" s="38">
        <v>2018</v>
      </c>
      <c r="S33" s="34" t="s">
        <v>932</v>
      </c>
      <c r="T33" s="39">
        <v>0.81</v>
      </c>
    </row>
    <row r="34" spans="2:20" ht="14.65" thickBot="1">
      <c r="R34" s="40">
        <v>2018</v>
      </c>
      <c r="S34" s="33" t="s">
        <v>933</v>
      </c>
      <c r="T34" s="41">
        <v>0.81</v>
      </c>
    </row>
    <row r="35" spans="2:20" ht="14.65" thickBot="1">
      <c r="R35" s="38">
        <v>2018</v>
      </c>
      <c r="S35" s="34" t="s">
        <v>934</v>
      </c>
      <c r="T35" s="39">
        <v>0.82</v>
      </c>
    </row>
    <row r="36" spans="2:20">
      <c r="C36" t="s">
        <v>919</v>
      </c>
    </row>
    <row r="37" spans="2:20">
      <c r="B37" t="s">
        <v>69</v>
      </c>
      <c r="C37" t="s">
        <v>249</v>
      </c>
      <c r="D37" t="s">
        <v>453</v>
      </c>
      <c r="E37">
        <v>2035</v>
      </c>
      <c r="F37">
        <v>0</v>
      </c>
    </row>
    <row r="38" spans="2:20">
      <c r="B38" t="s">
        <v>454</v>
      </c>
      <c r="C38" t="s">
        <v>455</v>
      </c>
      <c r="D38">
        <v>1</v>
      </c>
      <c r="E38">
        <v>0</v>
      </c>
      <c r="F38">
        <v>5</v>
      </c>
    </row>
    <row r="39" spans="2:20">
      <c r="C39" t="s">
        <v>828</v>
      </c>
      <c r="D39">
        <v>-1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D250-C2B2-4FBE-A447-83ED4CE13FE3}">
  <dimension ref="A2:AO20"/>
  <sheetViews>
    <sheetView workbookViewId="0"/>
  </sheetViews>
  <sheetFormatPr defaultColWidth="8.86328125" defaultRowHeight="14.25"/>
  <cols>
    <col min="1" max="1" width="9.86328125" customWidth="1"/>
    <col min="2" max="3" width="8.1328125" customWidth="1"/>
    <col min="5" max="5" width="24.1328125" bestFit="1" customWidth="1"/>
    <col min="6" max="6" width="8.6640625" bestFit="1" customWidth="1"/>
    <col min="7" max="7" width="14.33203125" bestFit="1" customWidth="1"/>
    <col min="8" max="8" width="5.6640625" customWidth="1"/>
    <col min="9" max="9" width="9.46484375" bestFit="1" customWidth="1"/>
    <col min="10" max="10" width="12.46484375" bestFit="1" customWidth="1"/>
    <col min="11" max="12" width="9.53125" bestFit="1" customWidth="1"/>
    <col min="13" max="13" width="10.53125" bestFit="1" customWidth="1"/>
    <col min="14" max="15" width="9.53125" bestFit="1" customWidth="1"/>
    <col min="16" max="20" width="10.53125" bestFit="1" customWidth="1"/>
    <col min="21" max="21" width="11.53125" bestFit="1" customWidth="1"/>
    <col min="22" max="22" width="9.53125" bestFit="1" customWidth="1"/>
    <col min="23" max="23" width="11.53125" bestFit="1" customWidth="1"/>
    <col min="24" max="34" width="10.53125" bestFit="1" customWidth="1"/>
    <col min="35" max="35" width="9.53125" bestFit="1" customWidth="1"/>
    <col min="36" max="39" width="7.46484375" customWidth="1"/>
    <col min="40" max="40" width="2" bestFit="1" customWidth="1"/>
  </cols>
  <sheetData>
    <row r="2" spans="1:41">
      <c r="A2" s="17" t="s">
        <v>461</v>
      </c>
      <c r="G2" s="17" t="s">
        <v>463</v>
      </c>
      <c r="H2" t="s">
        <v>1</v>
      </c>
      <c r="I2" t="s">
        <v>222</v>
      </c>
      <c r="J2" t="s">
        <v>866</v>
      </c>
      <c r="K2" t="s">
        <v>867</v>
      </c>
      <c r="L2" t="s">
        <v>868</v>
      </c>
      <c r="M2" t="s">
        <v>869</v>
      </c>
      <c r="N2" t="s">
        <v>870</v>
      </c>
      <c r="O2" t="s">
        <v>871</v>
      </c>
      <c r="P2" t="s">
        <v>872</v>
      </c>
      <c r="Q2" t="s">
        <v>712</v>
      </c>
      <c r="R2" t="s">
        <v>706</v>
      </c>
      <c r="S2" t="s">
        <v>243</v>
      </c>
      <c r="T2" t="s">
        <v>873</v>
      </c>
      <c r="U2" t="s">
        <v>874</v>
      </c>
      <c r="V2" t="s">
        <v>875</v>
      </c>
      <c r="W2" t="s">
        <v>876</v>
      </c>
      <c r="X2" t="s">
        <v>877</v>
      </c>
      <c r="Y2" t="s">
        <v>878</v>
      </c>
      <c r="Z2" t="s">
        <v>879</v>
      </c>
      <c r="AA2" t="s">
        <v>880</v>
      </c>
      <c r="AB2" t="s">
        <v>861</v>
      </c>
      <c r="AC2" t="s">
        <v>244</v>
      </c>
      <c r="AD2" t="s">
        <v>881</v>
      </c>
      <c r="AE2" t="s">
        <v>512</v>
      </c>
      <c r="AF2" t="s">
        <v>882</v>
      </c>
      <c r="AG2" t="s">
        <v>883</v>
      </c>
      <c r="AH2" t="s">
        <v>245</v>
      </c>
      <c r="AI2" t="s">
        <v>884</v>
      </c>
      <c r="AJ2" t="s">
        <v>885</v>
      </c>
      <c r="AK2" t="s">
        <v>886</v>
      </c>
      <c r="AL2" t="s">
        <v>531</v>
      </c>
      <c r="AM2" t="s">
        <v>253</v>
      </c>
    </row>
    <row r="3" spans="1:41">
      <c r="G3" s="17" t="s">
        <v>462</v>
      </c>
      <c r="H3">
        <v>2019</v>
      </c>
      <c r="I3" t="s">
        <v>482</v>
      </c>
      <c r="J3" s="7"/>
      <c r="K3" s="7"/>
      <c r="L3" s="7"/>
      <c r="M3" s="7"/>
      <c r="N3" s="7"/>
      <c r="O3" s="7"/>
      <c r="P3" s="7"/>
      <c r="Q3" s="7">
        <v>496.38604500000002</v>
      </c>
      <c r="R3" s="7"/>
      <c r="S3" s="7"/>
      <c r="T3" s="7"/>
      <c r="U3" s="7"/>
      <c r="V3" s="7">
        <v>8.0000000000000004E-4</v>
      </c>
      <c r="W3" s="7"/>
      <c r="X3" s="7"/>
      <c r="Y3" s="7"/>
      <c r="Z3" s="7"/>
      <c r="AA3" s="7"/>
      <c r="AB3" s="7">
        <v>5.3850599999999998E-2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41">
      <c r="A4" t="s">
        <v>865</v>
      </c>
      <c r="H4">
        <v>2019</v>
      </c>
      <c r="I4" t="s">
        <v>480</v>
      </c>
      <c r="J4" s="7">
        <v>1827.6908455</v>
      </c>
      <c r="K4" s="7">
        <v>2230.9798119000002</v>
      </c>
      <c r="L4" s="7">
        <v>884.22634000000005</v>
      </c>
      <c r="M4" s="7">
        <v>606.9713951</v>
      </c>
      <c r="N4" s="7">
        <v>3732.6134112999998</v>
      </c>
      <c r="O4" s="7">
        <v>6390.0861949999999</v>
      </c>
      <c r="P4" s="7">
        <v>1349.7912369999999</v>
      </c>
      <c r="Q4" s="7">
        <v>2334.1734686999998</v>
      </c>
      <c r="R4" s="7">
        <v>2004.2857246999999</v>
      </c>
      <c r="S4" s="7">
        <v>9984.4677035000004</v>
      </c>
      <c r="T4" s="7">
        <v>512.62598590000005</v>
      </c>
      <c r="U4" s="7">
        <v>1611.9483448999999</v>
      </c>
      <c r="V4" s="7">
        <v>971.72153619999995</v>
      </c>
      <c r="W4" s="7">
        <v>1451.8878010999999</v>
      </c>
      <c r="X4" s="7">
        <v>699.79048839999996</v>
      </c>
      <c r="Y4" s="7">
        <v>1345.3209899999999</v>
      </c>
      <c r="Z4" s="7">
        <v>1759.861592</v>
      </c>
      <c r="AA4" s="7">
        <v>1615.5033578</v>
      </c>
      <c r="AB4" s="7">
        <v>2111.883198</v>
      </c>
      <c r="AC4" s="7">
        <v>3776.5389221</v>
      </c>
      <c r="AD4" s="7">
        <v>2297.9322219999999</v>
      </c>
      <c r="AE4" s="7">
        <v>2014.3126600000001</v>
      </c>
      <c r="AF4" s="7">
        <v>3857.3898221999998</v>
      </c>
      <c r="AG4" s="7">
        <v>129.42536240000001</v>
      </c>
      <c r="AH4" s="7">
        <v>2109.5664900000002</v>
      </c>
      <c r="AI4" s="7">
        <v>1871.16941</v>
      </c>
      <c r="AJ4" s="7">
        <v>663.70263999999997</v>
      </c>
      <c r="AK4" s="7">
        <v>1537.3774138000001</v>
      </c>
      <c r="AL4" s="7">
        <v>20628.797040000001</v>
      </c>
      <c r="AM4" s="7"/>
    </row>
    <row r="5" spans="1:41">
      <c r="A5" t="s">
        <v>38</v>
      </c>
      <c r="B5" t="s">
        <v>276</v>
      </c>
      <c r="C5" t="s">
        <v>249</v>
      </c>
      <c r="D5">
        <v>2020</v>
      </c>
      <c r="E5">
        <v>0</v>
      </c>
      <c r="H5">
        <v>2019</v>
      </c>
      <c r="I5" t="s">
        <v>153</v>
      </c>
      <c r="J5" s="7"/>
      <c r="K5" s="7">
        <v>1.9221429000000001</v>
      </c>
      <c r="L5" s="7">
        <v>64.911062900000005</v>
      </c>
      <c r="M5" s="7">
        <v>9.6045000000000002E-3</v>
      </c>
      <c r="N5" s="7">
        <v>44.007303999999998</v>
      </c>
      <c r="O5" s="7">
        <v>311.06760609999998</v>
      </c>
      <c r="P5" s="7">
        <v>5.6731723000000001</v>
      </c>
      <c r="Q5" s="7">
        <v>390.59742840000001</v>
      </c>
      <c r="R5" s="7">
        <v>88.233519200000003</v>
      </c>
      <c r="S5" s="7">
        <v>123.93562300000001</v>
      </c>
      <c r="T5" s="7">
        <v>85.160875899999994</v>
      </c>
      <c r="U5" s="7">
        <v>89.585484199999996</v>
      </c>
      <c r="V5" s="7">
        <v>59.366566200000001</v>
      </c>
      <c r="W5" s="7">
        <v>62.103474599999998</v>
      </c>
      <c r="X5" s="7">
        <v>39.855055299999997</v>
      </c>
      <c r="Y5" s="7">
        <v>79.382329999999996</v>
      </c>
      <c r="Z5" s="7">
        <v>23.414799599999998</v>
      </c>
      <c r="AA5" s="7">
        <v>133.05518939999999</v>
      </c>
      <c r="AB5" s="7">
        <v>111.5155352</v>
      </c>
      <c r="AC5" s="7">
        <v>38.4577551</v>
      </c>
      <c r="AD5" s="7">
        <v>62.441997499999999</v>
      </c>
      <c r="AE5" s="7"/>
      <c r="AF5" s="7"/>
      <c r="AG5" s="7">
        <v>21.2353205</v>
      </c>
      <c r="AH5" s="7"/>
      <c r="AI5" s="7"/>
      <c r="AJ5" s="7"/>
      <c r="AK5" s="7">
        <v>68.900720000000007</v>
      </c>
      <c r="AL5" s="7">
        <v>1551.2082499999999</v>
      </c>
      <c r="AM5" s="7"/>
    </row>
    <row r="6" spans="1:41">
      <c r="A6" t="s">
        <v>464</v>
      </c>
      <c r="B6" t="s">
        <v>944</v>
      </c>
      <c r="C6" s="1" t="s">
        <v>945</v>
      </c>
      <c r="D6">
        <v>0.01</v>
      </c>
    </row>
    <row r="7" spans="1:41">
      <c r="A7" t="s">
        <v>469</v>
      </c>
      <c r="B7" t="s">
        <v>944</v>
      </c>
      <c r="C7" s="1" t="s">
        <v>945</v>
      </c>
      <c r="D7">
        <v>1</v>
      </c>
      <c r="E7">
        <v>3</v>
      </c>
    </row>
    <row r="8" spans="1:41">
      <c r="A8" t="s">
        <v>95</v>
      </c>
      <c r="B8" t="s">
        <v>944</v>
      </c>
      <c r="C8" s="1" t="s">
        <v>945</v>
      </c>
      <c r="D8">
        <v>100</v>
      </c>
    </row>
    <row r="10" spans="1:41">
      <c r="H10" t="s">
        <v>856</v>
      </c>
    </row>
    <row r="11" spans="1:41">
      <c r="E11" t="s">
        <v>69</v>
      </c>
      <c r="F11" t="s">
        <v>5</v>
      </c>
      <c r="G11" t="s">
        <v>249</v>
      </c>
      <c r="H11" t="s">
        <v>449</v>
      </c>
      <c r="I11" t="s">
        <v>1</v>
      </c>
      <c r="J11" t="s">
        <v>450</v>
      </c>
      <c r="K11" t="str">
        <f t="shared" ref="K11:AN11" si="0">J$2</f>
        <v>Africa_north</v>
      </c>
      <c r="L11" t="str">
        <f t="shared" si="0"/>
        <v>Africa_other</v>
      </c>
      <c r="M11" t="str">
        <f t="shared" si="0"/>
        <v>Arg-Chi</v>
      </c>
      <c r="N11" t="str">
        <f t="shared" si="0"/>
        <v>Asia_central</v>
      </c>
      <c r="O11" t="str">
        <f t="shared" si="0"/>
        <v>Asia_east</v>
      </c>
      <c r="P11" t="str">
        <f t="shared" si="0"/>
        <v>Asia_other</v>
      </c>
      <c r="Q11" t="str">
        <f t="shared" si="0"/>
        <v>Australia_NZ</v>
      </c>
      <c r="R11" t="str">
        <f t="shared" si="0"/>
        <v>Brazil</v>
      </c>
      <c r="S11" t="str">
        <f t="shared" si="0"/>
        <v>Canada</v>
      </c>
      <c r="T11" t="str">
        <f t="shared" si="0"/>
        <v>China</v>
      </c>
      <c r="U11" t="str">
        <f t="shared" si="0"/>
        <v>EU_north</v>
      </c>
      <c r="V11" t="str">
        <f t="shared" si="0"/>
        <v>EU_northeast</v>
      </c>
      <c r="W11" t="str">
        <f t="shared" si="0"/>
        <v>EU_northwest</v>
      </c>
      <c r="X11" t="str">
        <f t="shared" si="0"/>
        <v>EU_south</v>
      </c>
      <c r="Y11" t="str">
        <f t="shared" si="0"/>
        <v>EU_southeast</v>
      </c>
      <c r="Z11" t="str">
        <f t="shared" si="0"/>
        <v>EU_southwest</v>
      </c>
      <c r="AA11" t="str">
        <f t="shared" si="0"/>
        <v>Europe_other</v>
      </c>
      <c r="AB11" t="str">
        <f t="shared" si="0"/>
        <v>France</v>
      </c>
      <c r="AC11" t="str">
        <f t="shared" si="0"/>
        <v>Germany</v>
      </c>
      <c r="AD11" t="str">
        <f t="shared" si="0"/>
        <v>India</v>
      </c>
      <c r="AE11" t="str">
        <f t="shared" si="0"/>
        <v>LatAm_other</v>
      </c>
      <c r="AF11" t="str">
        <f t="shared" si="0"/>
        <v>Mexico</v>
      </c>
      <c r="AG11" t="str">
        <f t="shared" si="0"/>
        <v>MidEast_other</v>
      </c>
      <c r="AH11" t="str">
        <f t="shared" si="0"/>
        <v>Nor-Ice</v>
      </c>
      <c r="AI11" t="str">
        <f t="shared" si="0"/>
        <v>Russia</v>
      </c>
      <c r="AJ11" t="str">
        <f t="shared" si="0"/>
        <v>SaudiArabia</v>
      </c>
      <c r="AK11" t="str">
        <f t="shared" si="0"/>
        <v>SouthAfrica</v>
      </c>
      <c r="AL11" t="str">
        <f t="shared" si="0"/>
        <v>UK</v>
      </c>
      <c r="AM11" t="str">
        <f t="shared" si="0"/>
        <v>USA</v>
      </c>
      <c r="AN11" t="str">
        <f t="shared" si="0"/>
        <v>\I:</v>
      </c>
      <c r="AO11">
        <v>0</v>
      </c>
    </row>
    <row r="12" spans="1:41">
      <c r="A12">
        <v>0.01</v>
      </c>
      <c r="E12" t="s">
        <v>465</v>
      </c>
      <c r="F12" t="s">
        <v>466</v>
      </c>
      <c r="G12" t="s">
        <v>946</v>
      </c>
      <c r="H12" t="s">
        <v>451</v>
      </c>
      <c r="I12">
        <v>2019</v>
      </c>
      <c r="J12">
        <v>1</v>
      </c>
      <c r="K12" s="7">
        <f t="shared" ref="K12:AN12" si="1">J$4*$A12+J$5+J$3</f>
        <v>18.276908455000001</v>
      </c>
      <c r="L12" s="7">
        <f t="shared" si="1"/>
        <v>24.231941019000004</v>
      </c>
      <c r="M12" s="7">
        <f t="shared" si="1"/>
        <v>73.753326299999998</v>
      </c>
      <c r="N12" s="7">
        <f t="shared" si="1"/>
        <v>6.0793184509999998</v>
      </c>
      <c r="O12" s="7">
        <f t="shared" si="1"/>
        <v>81.333438113</v>
      </c>
      <c r="P12" s="7">
        <f t="shared" si="1"/>
        <v>374.96846804999996</v>
      </c>
      <c r="Q12" s="7">
        <f t="shared" si="1"/>
        <v>19.171084669999999</v>
      </c>
      <c r="R12" s="7">
        <f t="shared" si="1"/>
        <v>910.32520808699996</v>
      </c>
      <c r="S12" s="7">
        <f t="shared" si="1"/>
        <v>108.276376447</v>
      </c>
      <c r="T12" s="7">
        <f t="shared" si="1"/>
        <v>223.78030003500001</v>
      </c>
      <c r="U12" s="7">
        <f t="shared" si="1"/>
        <v>90.287135758999995</v>
      </c>
      <c r="V12" s="7">
        <f t="shared" si="1"/>
        <v>105.704967649</v>
      </c>
      <c r="W12" s="7">
        <f t="shared" si="1"/>
        <v>69.084581561999997</v>
      </c>
      <c r="X12" s="7">
        <f t="shared" si="1"/>
        <v>76.622352610999997</v>
      </c>
      <c r="Y12" s="7">
        <f t="shared" si="1"/>
        <v>46.852960183999997</v>
      </c>
      <c r="Z12" s="7">
        <f t="shared" si="1"/>
        <v>92.835539900000001</v>
      </c>
      <c r="AA12" s="7">
        <f t="shared" si="1"/>
        <v>41.013415519999995</v>
      </c>
      <c r="AB12" s="7">
        <f t="shared" si="1"/>
        <v>149.21022297799999</v>
      </c>
      <c r="AC12" s="7">
        <f t="shared" si="1"/>
        <v>132.68821778</v>
      </c>
      <c r="AD12" s="7">
        <f t="shared" si="1"/>
        <v>76.223144321000007</v>
      </c>
      <c r="AE12" s="7">
        <f t="shared" si="1"/>
        <v>85.42131972</v>
      </c>
      <c r="AF12" s="7">
        <f t="shared" si="1"/>
        <v>20.143126600000002</v>
      </c>
      <c r="AG12" s="7">
        <f t="shared" si="1"/>
        <v>38.573898221999997</v>
      </c>
      <c r="AH12" s="7">
        <f t="shared" si="1"/>
        <v>22.529574124</v>
      </c>
      <c r="AI12" s="7">
        <f t="shared" si="1"/>
        <v>21.095664900000003</v>
      </c>
      <c r="AJ12" s="7">
        <f t="shared" si="1"/>
        <v>18.711694099999999</v>
      </c>
      <c r="AK12" s="7">
        <f t="shared" si="1"/>
        <v>6.6370263999999999</v>
      </c>
      <c r="AL12" s="7">
        <f t="shared" si="1"/>
        <v>84.274494138000009</v>
      </c>
      <c r="AM12" s="7">
        <f t="shared" si="1"/>
        <v>1757.4962203999999</v>
      </c>
      <c r="AN12" s="7">
        <f t="shared" si="1"/>
        <v>0</v>
      </c>
      <c r="AO12">
        <v>3</v>
      </c>
    </row>
    <row r="13" spans="1:41">
      <c r="A13">
        <v>0.03</v>
      </c>
      <c r="I13">
        <v>2030</v>
      </c>
      <c r="K13" s="7">
        <f t="shared" ref="K13:AN13" si="2">J$4*$A13+J$5+J$3</f>
        <v>54.830725364999999</v>
      </c>
      <c r="L13" s="7">
        <f t="shared" si="2"/>
        <v>68.851537257000004</v>
      </c>
      <c r="M13" s="7">
        <f t="shared" si="2"/>
        <v>91.437853100000012</v>
      </c>
      <c r="N13" s="7">
        <f t="shared" si="2"/>
        <v>18.218746352999997</v>
      </c>
      <c r="O13" s="7">
        <f t="shared" si="2"/>
        <v>155.98570633899999</v>
      </c>
      <c r="P13" s="7">
        <f t="shared" si="2"/>
        <v>502.77019194999997</v>
      </c>
      <c r="Q13" s="7">
        <f t="shared" si="2"/>
        <v>46.166909409999995</v>
      </c>
      <c r="R13" s="7">
        <f t="shared" si="2"/>
        <v>957.00867746100005</v>
      </c>
      <c r="S13" s="7">
        <f t="shared" si="2"/>
        <v>148.36209094099999</v>
      </c>
      <c r="T13" s="7">
        <f t="shared" si="2"/>
        <v>423.46965410500002</v>
      </c>
      <c r="U13" s="7">
        <f t="shared" si="2"/>
        <v>100.539655477</v>
      </c>
      <c r="V13" s="7">
        <f t="shared" si="2"/>
        <v>137.943934547</v>
      </c>
      <c r="W13" s="7">
        <f t="shared" si="2"/>
        <v>88.519012285999992</v>
      </c>
      <c r="X13" s="7">
        <f t="shared" si="2"/>
        <v>105.66010863299999</v>
      </c>
      <c r="Y13" s="7">
        <f t="shared" si="2"/>
        <v>60.848769951999998</v>
      </c>
      <c r="Z13" s="7">
        <f t="shared" si="2"/>
        <v>119.7419597</v>
      </c>
      <c r="AA13" s="7">
        <f t="shared" si="2"/>
        <v>76.210647359999996</v>
      </c>
      <c r="AB13" s="7">
        <f t="shared" si="2"/>
        <v>181.52029013399999</v>
      </c>
      <c r="AC13" s="7">
        <f t="shared" si="2"/>
        <v>174.92588173999999</v>
      </c>
      <c r="AD13" s="7">
        <f t="shared" si="2"/>
        <v>151.75392276299999</v>
      </c>
      <c r="AE13" s="7">
        <f t="shared" si="2"/>
        <v>131.37996415999999</v>
      </c>
      <c r="AF13" s="7">
        <f t="shared" si="2"/>
        <v>60.4293798</v>
      </c>
      <c r="AG13" s="7">
        <f t="shared" si="2"/>
        <v>115.72169466599999</v>
      </c>
      <c r="AH13" s="7">
        <f t="shared" si="2"/>
        <v>25.118081371999999</v>
      </c>
      <c r="AI13" s="7">
        <f t="shared" si="2"/>
        <v>63.286994700000001</v>
      </c>
      <c r="AJ13" s="7">
        <f t="shared" si="2"/>
        <v>56.135082300000001</v>
      </c>
      <c r="AK13" s="7">
        <f t="shared" si="2"/>
        <v>19.9110792</v>
      </c>
      <c r="AL13" s="7">
        <f t="shared" si="2"/>
        <v>115.02204241400001</v>
      </c>
      <c r="AM13" s="7">
        <f t="shared" si="2"/>
        <v>2170.0721611999998</v>
      </c>
      <c r="AN13" s="7">
        <f t="shared" si="2"/>
        <v>0</v>
      </c>
    </row>
    <row r="14" spans="1:41">
      <c r="A14">
        <v>0.06</v>
      </c>
      <c r="I14">
        <v>2050</v>
      </c>
      <c r="K14" s="7">
        <f t="shared" ref="K14:AN14" si="3">J$4*$A14+J$5+J$3</f>
        <v>109.66145073</v>
      </c>
      <c r="L14" s="7">
        <f t="shared" si="3"/>
        <v>135.78093161400002</v>
      </c>
      <c r="M14" s="7">
        <f t="shared" si="3"/>
        <v>117.96464330000001</v>
      </c>
      <c r="N14" s="7">
        <f t="shared" si="3"/>
        <v>36.427888205999999</v>
      </c>
      <c r="O14" s="7">
        <f t="shared" si="3"/>
        <v>267.96410867799995</v>
      </c>
      <c r="P14" s="7">
        <f t="shared" si="3"/>
        <v>694.4727777999999</v>
      </c>
      <c r="Q14" s="7">
        <f t="shared" si="3"/>
        <v>86.66064652</v>
      </c>
      <c r="R14" s="7">
        <f t="shared" si="3"/>
        <v>1027.033881522</v>
      </c>
      <c r="S14" s="7">
        <f t="shared" si="3"/>
        <v>208.49066268199999</v>
      </c>
      <c r="T14" s="7">
        <f t="shared" si="3"/>
        <v>723.00368520999996</v>
      </c>
      <c r="U14" s="7">
        <f t="shared" si="3"/>
        <v>115.918435054</v>
      </c>
      <c r="V14" s="7">
        <f t="shared" si="3"/>
        <v>186.302384894</v>
      </c>
      <c r="W14" s="7">
        <f t="shared" si="3"/>
        <v>117.67065837199999</v>
      </c>
      <c r="X14" s="7">
        <f t="shared" si="3"/>
        <v>149.21674266599999</v>
      </c>
      <c r="Y14" s="7">
        <f t="shared" si="3"/>
        <v>81.842484603999992</v>
      </c>
      <c r="Z14" s="7">
        <f t="shared" si="3"/>
        <v>160.10158939999999</v>
      </c>
      <c r="AA14" s="7">
        <f t="shared" si="3"/>
        <v>129.00649511999998</v>
      </c>
      <c r="AB14" s="7">
        <f t="shared" si="3"/>
        <v>229.98539086799997</v>
      </c>
      <c r="AC14" s="7">
        <f t="shared" si="3"/>
        <v>238.28237768</v>
      </c>
      <c r="AD14" s="7">
        <f t="shared" si="3"/>
        <v>265.050090426</v>
      </c>
      <c r="AE14" s="7">
        <f t="shared" si="3"/>
        <v>200.31793082000002</v>
      </c>
      <c r="AF14" s="7">
        <f t="shared" si="3"/>
        <v>120.8587596</v>
      </c>
      <c r="AG14" s="7">
        <f t="shared" si="3"/>
        <v>231.44338933199998</v>
      </c>
      <c r="AH14" s="7">
        <f t="shared" si="3"/>
        <v>29.000842244000001</v>
      </c>
      <c r="AI14" s="7">
        <f t="shared" si="3"/>
        <v>126.5739894</v>
      </c>
      <c r="AJ14" s="7">
        <f t="shared" si="3"/>
        <v>112.2701646</v>
      </c>
      <c r="AK14" s="7">
        <f t="shared" si="3"/>
        <v>39.822158399999999</v>
      </c>
      <c r="AL14" s="7">
        <f t="shared" si="3"/>
        <v>161.14336482800002</v>
      </c>
      <c r="AM14" s="7">
        <f t="shared" si="3"/>
        <v>2788.9360723999998</v>
      </c>
      <c r="AN14" s="7">
        <f t="shared" si="3"/>
        <v>0</v>
      </c>
    </row>
    <row r="16" spans="1:41">
      <c r="H16" t="s">
        <v>856</v>
      </c>
    </row>
    <row r="17" spans="1:41">
      <c r="E17" t="s">
        <v>69</v>
      </c>
      <c r="F17" t="s">
        <v>5</v>
      </c>
      <c r="G17" t="s">
        <v>249</v>
      </c>
      <c r="H17" t="s">
        <v>449</v>
      </c>
      <c r="I17" t="s">
        <v>1</v>
      </c>
      <c r="J17" t="s">
        <v>450</v>
      </c>
      <c r="K17" t="str">
        <f t="shared" ref="K17:AN17" si="4">J$2</f>
        <v>Africa_north</v>
      </c>
      <c r="L17" t="str">
        <f t="shared" si="4"/>
        <v>Africa_other</v>
      </c>
      <c r="M17" t="str">
        <f t="shared" si="4"/>
        <v>Arg-Chi</v>
      </c>
      <c r="N17" t="str">
        <f t="shared" si="4"/>
        <v>Asia_central</v>
      </c>
      <c r="O17" t="str">
        <f t="shared" si="4"/>
        <v>Asia_east</v>
      </c>
      <c r="P17" t="str">
        <f t="shared" si="4"/>
        <v>Asia_other</v>
      </c>
      <c r="Q17" t="str">
        <f t="shared" si="4"/>
        <v>Australia_NZ</v>
      </c>
      <c r="R17" t="str">
        <f t="shared" si="4"/>
        <v>Brazil</v>
      </c>
      <c r="S17" t="str">
        <f t="shared" si="4"/>
        <v>Canada</v>
      </c>
      <c r="T17" t="str">
        <f t="shared" si="4"/>
        <v>China</v>
      </c>
      <c r="U17" t="str">
        <f t="shared" si="4"/>
        <v>EU_north</v>
      </c>
      <c r="V17" t="str">
        <f t="shared" si="4"/>
        <v>EU_northeast</v>
      </c>
      <c r="W17" t="str">
        <f t="shared" si="4"/>
        <v>EU_northwest</v>
      </c>
      <c r="X17" t="str">
        <f t="shared" si="4"/>
        <v>EU_south</v>
      </c>
      <c r="Y17" t="str">
        <f t="shared" si="4"/>
        <v>EU_southeast</v>
      </c>
      <c r="Z17" t="str">
        <f t="shared" si="4"/>
        <v>EU_southwest</v>
      </c>
      <c r="AA17" t="str">
        <f t="shared" si="4"/>
        <v>Europe_other</v>
      </c>
      <c r="AB17" t="str">
        <f t="shared" si="4"/>
        <v>France</v>
      </c>
      <c r="AC17" t="str">
        <f t="shared" si="4"/>
        <v>Germany</v>
      </c>
      <c r="AD17" t="str">
        <f t="shared" si="4"/>
        <v>India</v>
      </c>
      <c r="AE17" t="str">
        <f t="shared" si="4"/>
        <v>LatAm_other</v>
      </c>
      <c r="AF17" t="str">
        <f t="shared" si="4"/>
        <v>Mexico</v>
      </c>
      <c r="AG17" t="str">
        <f t="shared" si="4"/>
        <v>MidEast_other</v>
      </c>
      <c r="AH17" t="str">
        <f t="shared" si="4"/>
        <v>Nor-Ice</v>
      </c>
      <c r="AI17" t="str">
        <f t="shared" si="4"/>
        <v>Russia</v>
      </c>
      <c r="AJ17" t="str">
        <f t="shared" si="4"/>
        <v>SaudiArabia</v>
      </c>
      <c r="AK17" t="str">
        <f t="shared" si="4"/>
        <v>SouthAfrica</v>
      </c>
      <c r="AL17" t="str">
        <f t="shared" si="4"/>
        <v>UK</v>
      </c>
      <c r="AM17" t="str">
        <f t="shared" si="4"/>
        <v>USA</v>
      </c>
      <c r="AN17" t="str">
        <f t="shared" si="4"/>
        <v>\I:</v>
      </c>
      <c r="AO17">
        <v>0</v>
      </c>
    </row>
    <row r="18" spans="1:41">
      <c r="A18">
        <v>0.02</v>
      </c>
      <c r="E18" t="s">
        <v>467</v>
      </c>
      <c r="F18" t="s">
        <v>468</v>
      </c>
      <c r="G18" t="s">
        <v>946</v>
      </c>
      <c r="H18" t="s">
        <v>451</v>
      </c>
      <c r="I18">
        <v>2019</v>
      </c>
      <c r="J18">
        <v>1</v>
      </c>
      <c r="K18" s="7">
        <f t="shared" ref="K18:AN18" si="5">J$4*$A18</f>
        <v>36.553816910000002</v>
      </c>
      <c r="L18" s="7">
        <f t="shared" si="5"/>
        <v>44.619596238000007</v>
      </c>
      <c r="M18" s="7">
        <f t="shared" si="5"/>
        <v>17.6845268</v>
      </c>
      <c r="N18" s="7">
        <f t="shared" si="5"/>
        <v>12.139427902</v>
      </c>
      <c r="O18" s="7">
        <f t="shared" si="5"/>
        <v>74.652268226000004</v>
      </c>
      <c r="P18" s="7">
        <f t="shared" si="5"/>
        <v>127.8017239</v>
      </c>
      <c r="Q18" s="7">
        <f t="shared" si="5"/>
        <v>26.99582474</v>
      </c>
      <c r="R18" s="7">
        <f t="shared" si="5"/>
        <v>46.683469373999998</v>
      </c>
      <c r="S18" s="7">
        <f t="shared" si="5"/>
        <v>40.085714494000001</v>
      </c>
      <c r="T18" s="7">
        <f t="shared" si="5"/>
        <v>199.68935407000001</v>
      </c>
      <c r="U18" s="7">
        <f t="shared" si="5"/>
        <v>10.252519718</v>
      </c>
      <c r="V18" s="7">
        <f t="shared" si="5"/>
        <v>32.238966898000001</v>
      </c>
      <c r="W18" s="7">
        <f t="shared" si="5"/>
        <v>19.434430723999998</v>
      </c>
      <c r="X18" s="7">
        <f t="shared" si="5"/>
        <v>29.037756022</v>
      </c>
      <c r="Y18" s="7">
        <f t="shared" si="5"/>
        <v>13.995809767999999</v>
      </c>
      <c r="Z18" s="7">
        <f t="shared" si="5"/>
        <v>26.906419799999998</v>
      </c>
      <c r="AA18" s="7">
        <f t="shared" si="5"/>
        <v>35.197231840000001</v>
      </c>
      <c r="AB18" s="7">
        <f t="shared" si="5"/>
        <v>32.310067156000002</v>
      </c>
      <c r="AC18" s="7">
        <f t="shared" si="5"/>
        <v>42.237663959999999</v>
      </c>
      <c r="AD18" s="7">
        <f t="shared" si="5"/>
        <v>75.530778441999999</v>
      </c>
      <c r="AE18" s="7">
        <f t="shared" si="5"/>
        <v>45.95864444</v>
      </c>
      <c r="AF18" s="7">
        <f t="shared" si="5"/>
        <v>40.286253200000004</v>
      </c>
      <c r="AG18" s="7">
        <f t="shared" si="5"/>
        <v>77.147796443999994</v>
      </c>
      <c r="AH18" s="7">
        <f t="shared" si="5"/>
        <v>2.5885072480000004</v>
      </c>
      <c r="AI18" s="7">
        <f t="shared" si="5"/>
        <v>42.191329800000005</v>
      </c>
      <c r="AJ18" s="7">
        <f t="shared" si="5"/>
        <v>37.423388199999998</v>
      </c>
      <c r="AK18" s="7">
        <f t="shared" si="5"/>
        <v>13.2740528</v>
      </c>
      <c r="AL18" s="7">
        <f t="shared" si="5"/>
        <v>30.747548276000003</v>
      </c>
      <c r="AM18" s="7">
        <f t="shared" si="5"/>
        <v>412.57594080000001</v>
      </c>
      <c r="AN18" s="7">
        <f t="shared" si="5"/>
        <v>0</v>
      </c>
      <c r="AO18">
        <v>3</v>
      </c>
    </row>
    <row r="19" spans="1:41">
      <c r="A19">
        <v>0.05</v>
      </c>
      <c r="I19">
        <v>2030</v>
      </c>
      <c r="K19" s="7">
        <f t="shared" ref="K19:AN19" si="6">J$4*$A19</f>
        <v>91.384542275000001</v>
      </c>
      <c r="L19" s="7">
        <f t="shared" si="6"/>
        <v>111.54899059500002</v>
      </c>
      <c r="M19" s="7">
        <f t="shared" si="6"/>
        <v>44.211317000000008</v>
      </c>
      <c r="N19" s="7">
        <f t="shared" si="6"/>
        <v>30.348569755</v>
      </c>
      <c r="O19" s="7">
        <f t="shared" si="6"/>
        <v>186.630670565</v>
      </c>
      <c r="P19" s="7">
        <f t="shared" si="6"/>
        <v>319.50430975</v>
      </c>
      <c r="Q19" s="7">
        <f t="shared" si="6"/>
        <v>67.489561850000001</v>
      </c>
      <c r="R19" s="7">
        <f t="shared" si="6"/>
        <v>116.70867343499999</v>
      </c>
      <c r="S19" s="7">
        <f t="shared" si="6"/>
        <v>100.214286235</v>
      </c>
      <c r="T19" s="7">
        <f t="shared" si="6"/>
        <v>499.22338517500003</v>
      </c>
      <c r="U19" s="7">
        <f t="shared" si="6"/>
        <v>25.631299295000005</v>
      </c>
      <c r="V19" s="7">
        <f t="shared" si="6"/>
        <v>80.597417245000003</v>
      </c>
      <c r="W19" s="7">
        <f t="shared" si="6"/>
        <v>48.586076810000002</v>
      </c>
      <c r="X19" s="7">
        <f t="shared" si="6"/>
        <v>72.594390055000005</v>
      </c>
      <c r="Y19" s="7">
        <f t="shared" si="6"/>
        <v>34.989524420000002</v>
      </c>
      <c r="Z19" s="7">
        <f t="shared" si="6"/>
        <v>67.266049499999994</v>
      </c>
      <c r="AA19" s="7">
        <f t="shared" si="6"/>
        <v>87.993079600000002</v>
      </c>
      <c r="AB19" s="7">
        <f t="shared" si="6"/>
        <v>80.775167890000006</v>
      </c>
      <c r="AC19" s="7">
        <f t="shared" si="6"/>
        <v>105.59415990000001</v>
      </c>
      <c r="AD19" s="7">
        <f t="shared" si="6"/>
        <v>188.82694610500002</v>
      </c>
      <c r="AE19" s="7">
        <f t="shared" si="6"/>
        <v>114.8966111</v>
      </c>
      <c r="AF19" s="7">
        <f t="shared" si="6"/>
        <v>100.71563300000001</v>
      </c>
      <c r="AG19" s="7">
        <f t="shared" si="6"/>
        <v>192.86949111000001</v>
      </c>
      <c r="AH19" s="7">
        <f t="shared" si="6"/>
        <v>6.4712681200000013</v>
      </c>
      <c r="AI19" s="7">
        <f t="shared" si="6"/>
        <v>105.47832450000001</v>
      </c>
      <c r="AJ19" s="7">
        <f t="shared" si="6"/>
        <v>93.558470499999999</v>
      </c>
      <c r="AK19" s="7">
        <f t="shared" si="6"/>
        <v>33.185132000000003</v>
      </c>
      <c r="AL19" s="7">
        <f t="shared" si="6"/>
        <v>76.868870690000008</v>
      </c>
      <c r="AM19" s="7">
        <f t="shared" si="6"/>
        <v>1031.4398520000002</v>
      </c>
      <c r="AN19" s="7">
        <f t="shared" si="6"/>
        <v>0</v>
      </c>
    </row>
    <row r="20" spans="1:41">
      <c r="A20">
        <v>7.4999999999999997E-2</v>
      </c>
      <c r="I20">
        <v>2050</v>
      </c>
      <c r="K20" s="7">
        <f t="shared" ref="K20:AN20" si="7">J$4*$A20</f>
        <v>137.0768134125</v>
      </c>
      <c r="L20" s="7">
        <f t="shared" si="7"/>
        <v>167.3234858925</v>
      </c>
      <c r="M20" s="7">
        <f t="shared" si="7"/>
        <v>66.316975499999998</v>
      </c>
      <c r="N20" s="7">
        <f t="shared" si="7"/>
        <v>45.5228546325</v>
      </c>
      <c r="O20" s="7">
        <f t="shared" si="7"/>
        <v>279.94600584749998</v>
      </c>
      <c r="P20" s="7">
        <f t="shared" si="7"/>
        <v>479.25646462499998</v>
      </c>
      <c r="Q20" s="7">
        <f t="shared" si="7"/>
        <v>101.23434277499999</v>
      </c>
      <c r="R20" s="7">
        <f t="shared" si="7"/>
        <v>175.06301015249997</v>
      </c>
      <c r="S20" s="7">
        <f t="shared" si="7"/>
        <v>150.32142935249999</v>
      </c>
      <c r="T20" s="7">
        <f t="shared" si="7"/>
        <v>748.83507776249996</v>
      </c>
      <c r="U20" s="7">
        <f t="shared" si="7"/>
        <v>38.446948942500001</v>
      </c>
      <c r="V20" s="7">
        <f t="shared" si="7"/>
        <v>120.89612586749999</v>
      </c>
      <c r="W20" s="7">
        <f t="shared" si="7"/>
        <v>72.879115214999999</v>
      </c>
      <c r="X20" s="7">
        <f t="shared" si="7"/>
        <v>108.89158508249999</v>
      </c>
      <c r="Y20" s="7">
        <f t="shared" si="7"/>
        <v>52.484286629999993</v>
      </c>
      <c r="Z20" s="7">
        <f t="shared" si="7"/>
        <v>100.89907425</v>
      </c>
      <c r="AA20" s="7">
        <f t="shared" si="7"/>
        <v>131.98961939999998</v>
      </c>
      <c r="AB20" s="7">
        <f t="shared" si="7"/>
        <v>121.16275183499999</v>
      </c>
      <c r="AC20" s="7">
        <f t="shared" si="7"/>
        <v>158.39123985000001</v>
      </c>
      <c r="AD20" s="7">
        <f t="shared" si="7"/>
        <v>283.24041915750001</v>
      </c>
      <c r="AE20" s="7">
        <f t="shared" si="7"/>
        <v>172.34491664999999</v>
      </c>
      <c r="AF20" s="7">
        <f t="shared" si="7"/>
        <v>151.07344950000001</v>
      </c>
      <c r="AG20" s="7">
        <f t="shared" si="7"/>
        <v>289.30423666499996</v>
      </c>
      <c r="AH20" s="7">
        <f t="shared" si="7"/>
        <v>9.7069021800000002</v>
      </c>
      <c r="AI20" s="7">
        <f t="shared" si="7"/>
        <v>158.21748675000001</v>
      </c>
      <c r="AJ20" s="7">
        <f t="shared" si="7"/>
        <v>140.33770575</v>
      </c>
      <c r="AK20" s="7">
        <f t="shared" si="7"/>
        <v>49.777697999999994</v>
      </c>
      <c r="AL20" s="7">
        <f t="shared" si="7"/>
        <v>115.30330603500001</v>
      </c>
      <c r="AM20" s="7">
        <f t="shared" si="7"/>
        <v>1547.159778</v>
      </c>
      <c r="AN20" s="7">
        <f t="shared" si="7"/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5F52-3898-49F3-A3B3-B5E79C091D78}">
  <dimension ref="B1:U32"/>
  <sheetViews>
    <sheetView workbookViewId="0"/>
  </sheetViews>
  <sheetFormatPr defaultColWidth="8.86328125" defaultRowHeight="14.25"/>
  <cols>
    <col min="2" max="2" width="19.6640625" bestFit="1" customWidth="1"/>
    <col min="3" max="3" width="10.19921875" bestFit="1" customWidth="1"/>
    <col min="4" max="4" width="4.86328125" bestFit="1" customWidth="1"/>
    <col min="5" max="5" width="5.796875" bestFit="1" customWidth="1"/>
    <col min="6" max="6" width="6.6640625" bestFit="1" customWidth="1"/>
    <col min="7" max="7" width="30.33203125" bestFit="1" customWidth="1"/>
    <col min="8" max="8" width="4.86328125" customWidth="1"/>
    <col min="11" max="11" width="15.53125" bestFit="1" customWidth="1"/>
    <col min="12" max="12" width="18.46484375" bestFit="1" customWidth="1"/>
    <col min="13" max="13" width="9.19921875" bestFit="1" customWidth="1"/>
    <col min="14" max="14" width="9.33203125" bestFit="1" customWidth="1"/>
    <col min="15" max="15" width="26.6640625" bestFit="1" customWidth="1"/>
    <col min="16" max="16" width="5.53125" bestFit="1" customWidth="1"/>
    <col min="17" max="17" width="7.1328125" bestFit="1" customWidth="1"/>
    <col min="18" max="19" width="9.46484375" bestFit="1" customWidth="1"/>
    <col min="20" max="20" width="9.1328125" bestFit="1" customWidth="1"/>
    <col min="21" max="21" width="10.1328125" bestFit="1" customWidth="1"/>
  </cols>
  <sheetData>
    <row r="1" spans="2:21">
      <c r="H1" t="s">
        <v>68</v>
      </c>
    </row>
    <row r="2" spans="2:21">
      <c r="B2" t="s">
        <v>368</v>
      </c>
      <c r="O2" t="s">
        <v>382</v>
      </c>
    </row>
    <row r="3" spans="2:21">
      <c r="B3" t="s">
        <v>39</v>
      </c>
      <c r="C3" t="s">
        <v>40</v>
      </c>
      <c r="D3" t="s">
        <v>215</v>
      </c>
      <c r="K3" t="s">
        <v>69</v>
      </c>
      <c r="L3" t="s">
        <v>224</v>
      </c>
      <c r="M3" t="s">
        <v>249</v>
      </c>
      <c r="N3" t="s">
        <v>268</v>
      </c>
      <c r="O3" t="s">
        <v>40</v>
      </c>
      <c r="P3" t="s">
        <v>976</v>
      </c>
      <c r="Q3" t="s">
        <v>977</v>
      </c>
      <c r="R3" t="s">
        <v>380</v>
      </c>
      <c r="S3" t="s">
        <v>381</v>
      </c>
      <c r="T3" t="s">
        <v>375</v>
      </c>
      <c r="U3" t="s">
        <v>449</v>
      </c>
    </row>
    <row r="4" spans="2:21">
      <c r="B4" t="s">
        <v>369</v>
      </c>
      <c r="C4" t="s">
        <v>889</v>
      </c>
      <c r="D4" t="s">
        <v>370</v>
      </c>
      <c r="K4" t="s">
        <v>376</v>
      </c>
      <c r="O4" t="s">
        <v>378</v>
      </c>
      <c r="R4">
        <v>1</v>
      </c>
      <c r="T4">
        <v>2</v>
      </c>
    </row>
    <row r="5" spans="2:21">
      <c r="B5" t="s">
        <v>890</v>
      </c>
      <c r="C5" t="s">
        <v>892</v>
      </c>
      <c r="D5" t="s">
        <v>370</v>
      </c>
      <c r="K5" t="s">
        <v>377</v>
      </c>
      <c r="O5" t="s">
        <v>374</v>
      </c>
      <c r="R5">
        <v>1</v>
      </c>
      <c r="T5">
        <v>2</v>
      </c>
    </row>
    <row r="6" spans="2:21">
      <c r="B6" t="s">
        <v>891</v>
      </c>
      <c r="C6" t="s">
        <v>892</v>
      </c>
      <c r="D6" t="s">
        <v>888</v>
      </c>
      <c r="K6" t="s">
        <v>379</v>
      </c>
      <c r="O6" t="s">
        <v>241</v>
      </c>
      <c r="S6">
        <v>1</v>
      </c>
      <c r="T6">
        <v>2</v>
      </c>
    </row>
    <row r="7" spans="2:21">
      <c r="K7" t="s">
        <v>236</v>
      </c>
    </row>
    <row r="8" spans="2:21">
      <c r="B8" t="s">
        <v>372</v>
      </c>
      <c r="K8" t="s">
        <v>387</v>
      </c>
      <c r="O8" t="s">
        <v>397</v>
      </c>
      <c r="R8">
        <v>1</v>
      </c>
      <c r="T8">
        <v>2</v>
      </c>
    </row>
    <row r="9" spans="2:21">
      <c r="B9" t="s">
        <v>38</v>
      </c>
      <c r="C9" t="s">
        <v>40</v>
      </c>
      <c r="D9">
        <v>2020</v>
      </c>
      <c r="E9">
        <v>0</v>
      </c>
      <c r="F9" t="s">
        <v>373</v>
      </c>
      <c r="K9" t="s">
        <v>387</v>
      </c>
      <c r="O9" t="s">
        <v>398</v>
      </c>
      <c r="R9">
        <v>1</v>
      </c>
      <c r="T9">
        <v>2</v>
      </c>
    </row>
    <row r="10" spans="2:21">
      <c r="B10" t="s">
        <v>371</v>
      </c>
      <c r="C10" t="s">
        <v>889</v>
      </c>
      <c r="D10">
        <v>1</v>
      </c>
      <c r="E10">
        <v>3</v>
      </c>
      <c r="F10" t="s">
        <v>313</v>
      </c>
      <c r="K10" t="s">
        <v>388</v>
      </c>
      <c r="O10" t="s">
        <v>399</v>
      </c>
      <c r="R10">
        <v>1</v>
      </c>
      <c r="T10">
        <v>2</v>
      </c>
    </row>
    <row r="11" spans="2:21">
      <c r="K11" t="s">
        <v>388</v>
      </c>
      <c r="O11" t="s">
        <v>400</v>
      </c>
      <c r="R11">
        <v>1</v>
      </c>
      <c r="T11">
        <v>2</v>
      </c>
    </row>
    <row r="12" spans="2:21">
      <c r="K12" t="s">
        <v>389</v>
      </c>
      <c r="O12" t="s">
        <v>401</v>
      </c>
      <c r="R12">
        <v>1</v>
      </c>
      <c r="T12">
        <v>2</v>
      </c>
    </row>
    <row r="13" spans="2:21">
      <c r="B13" t="s">
        <v>267</v>
      </c>
      <c r="K13" t="s">
        <v>390</v>
      </c>
      <c r="O13" t="s">
        <v>402</v>
      </c>
      <c r="R13">
        <v>1</v>
      </c>
      <c r="T13">
        <v>2</v>
      </c>
    </row>
    <row r="14" spans="2:21">
      <c r="B14" t="s">
        <v>38</v>
      </c>
      <c r="C14" t="s">
        <v>268</v>
      </c>
      <c r="D14">
        <v>2025</v>
      </c>
      <c r="E14">
        <v>2035</v>
      </c>
      <c r="F14">
        <v>2050</v>
      </c>
      <c r="G14" t="s">
        <v>40</v>
      </c>
      <c r="H14" t="s">
        <v>965</v>
      </c>
      <c r="K14" t="s">
        <v>236</v>
      </c>
    </row>
    <row r="15" spans="2:21">
      <c r="B15" t="s">
        <v>269</v>
      </c>
      <c r="C15" t="s">
        <v>270</v>
      </c>
      <c r="D15">
        <v>-0.3</v>
      </c>
      <c r="G15" t="s">
        <v>964</v>
      </c>
      <c r="H15" t="s">
        <v>963</v>
      </c>
      <c r="K15" t="s">
        <v>383</v>
      </c>
      <c r="O15" t="s">
        <v>392</v>
      </c>
      <c r="R15">
        <v>1</v>
      </c>
      <c r="T15">
        <v>2</v>
      </c>
    </row>
    <row r="16" spans="2:21">
      <c r="B16" t="s">
        <v>271</v>
      </c>
      <c r="C16" t="s">
        <v>270</v>
      </c>
      <c r="D16">
        <v>0</v>
      </c>
      <c r="E16">
        <v>0.3</v>
      </c>
      <c r="F16">
        <v>0.5</v>
      </c>
      <c r="G16" t="s">
        <v>964</v>
      </c>
      <c r="H16" t="s">
        <v>963</v>
      </c>
      <c r="K16" t="s">
        <v>383</v>
      </c>
      <c r="O16" t="s">
        <v>393</v>
      </c>
      <c r="R16">
        <v>1</v>
      </c>
      <c r="T16">
        <v>2</v>
      </c>
    </row>
    <row r="17" spans="2:21">
      <c r="B17" t="s">
        <v>272</v>
      </c>
      <c r="C17" t="s">
        <v>270</v>
      </c>
      <c r="D17">
        <v>10</v>
      </c>
      <c r="G17" t="s">
        <v>964</v>
      </c>
      <c r="H17" t="s">
        <v>963</v>
      </c>
      <c r="K17" t="s">
        <v>384</v>
      </c>
      <c r="O17" t="s">
        <v>391</v>
      </c>
      <c r="R17">
        <v>1</v>
      </c>
      <c r="T17">
        <v>2</v>
      </c>
    </row>
    <row r="18" spans="2:21">
      <c r="B18" t="s">
        <v>269</v>
      </c>
      <c r="C18" t="s">
        <v>270</v>
      </c>
      <c r="D18">
        <v>-0.1</v>
      </c>
      <c r="G18" t="s">
        <v>858</v>
      </c>
      <c r="K18" t="s">
        <v>384</v>
      </c>
      <c r="O18" t="s">
        <v>394</v>
      </c>
      <c r="R18">
        <v>1</v>
      </c>
      <c r="T18">
        <v>2</v>
      </c>
    </row>
    <row r="19" spans="2:21">
      <c r="B19" t="s">
        <v>271</v>
      </c>
      <c r="C19" t="s">
        <v>270</v>
      </c>
      <c r="D19">
        <v>0</v>
      </c>
      <c r="E19">
        <f>F19/2</f>
        <v>2.5000000000000001E-2</v>
      </c>
      <c r="F19">
        <v>0.05</v>
      </c>
      <c r="K19" t="s">
        <v>386</v>
      </c>
      <c r="O19" t="s">
        <v>395</v>
      </c>
      <c r="R19">
        <v>1</v>
      </c>
      <c r="T19">
        <v>2</v>
      </c>
    </row>
    <row r="20" spans="2:21">
      <c r="K20" t="s">
        <v>385</v>
      </c>
      <c r="O20" t="s">
        <v>396</v>
      </c>
      <c r="R20">
        <v>1</v>
      </c>
      <c r="T20">
        <v>2</v>
      </c>
    </row>
    <row r="21" spans="2:21">
      <c r="K21" t="s">
        <v>236</v>
      </c>
    </row>
    <row r="22" spans="2:21">
      <c r="K22" t="s">
        <v>974</v>
      </c>
      <c r="M22" t="s">
        <v>369</v>
      </c>
      <c r="O22" t="s">
        <v>889</v>
      </c>
      <c r="P22">
        <v>1</v>
      </c>
      <c r="T22">
        <v>2</v>
      </c>
      <c r="U22" t="s">
        <v>975</v>
      </c>
    </row>
    <row r="26" spans="2:21">
      <c r="L26" t="s">
        <v>382</v>
      </c>
    </row>
    <row r="27" spans="2:21">
      <c r="K27" t="s">
        <v>69</v>
      </c>
      <c r="L27" t="s">
        <v>39</v>
      </c>
      <c r="M27" t="s">
        <v>966</v>
      </c>
      <c r="N27" t="s">
        <v>967</v>
      </c>
      <c r="O27" t="s">
        <v>41</v>
      </c>
    </row>
    <row r="28" spans="2:21">
      <c r="K28" t="s">
        <v>968</v>
      </c>
      <c r="N28">
        <v>1</v>
      </c>
    </row>
    <row r="29" spans="2:21">
      <c r="L29" t="s">
        <v>969</v>
      </c>
      <c r="M29">
        <v>1</v>
      </c>
      <c r="O29" t="s">
        <v>970</v>
      </c>
    </row>
    <row r="30" spans="2:21">
      <c r="L30" t="s">
        <v>969</v>
      </c>
      <c r="M30">
        <v>1</v>
      </c>
      <c r="O30" t="s">
        <v>971</v>
      </c>
    </row>
    <row r="31" spans="2:21">
      <c r="L31" t="s">
        <v>969</v>
      </c>
      <c r="M31">
        <v>1</v>
      </c>
      <c r="O31" t="s">
        <v>972</v>
      </c>
    </row>
    <row r="32" spans="2:21">
      <c r="L32" t="s">
        <v>969</v>
      </c>
      <c r="M32">
        <v>1</v>
      </c>
      <c r="O32" t="s">
        <v>973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3962-408D-430B-99E5-5E2476677FDF}">
  <dimension ref="A1:AW35"/>
  <sheetViews>
    <sheetView workbookViewId="0"/>
  </sheetViews>
  <sheetFormatPr defaultColWidth="8.86328125" defaultRowHeight="14.25"/>
  <cols>
    <col min="1" max="1" width="19.33203125" bestFit="1" customWidth="1"/>
    <col min="2" max="2" width="11.86328125" bestFit="1" customWidth="1"/>
    <col min="3" max="3" width="12.33203125" bestFit="1" customWidth="1"/>
    <col min="4" max="4" width="10.33203125" bestFit="1" customWidth="1"/>
    <col min="5" max="5" width="11.86328125" bestFit="1" customWidth="1"/>
    <col min="6" max="6" width="7.86328125" customWidth="1"/>
    <col min="7" max="7" width="12.86328125" bestFit="1" customWidth="1"/>
    <col min="8" max="8" width="19.1328125" bestFit="1" customWidth="1"/>
    <col min="9" max="9" width="6.6640625" bestFit="1" customWidth="1"/>
    <col min="10" max="10" width="8.6640625" bestFit="1" customWidth="1"/>
    <col min="11" max="11" width="8.46484375" bestFit="1" customWidth="1"/>
    <col min="12" max="13" width="6" bestFit="1" customWidth="1"/>
    <col min="14" max="14" width="5" bestFit="1" customWidth="1"/>
    <col min="15" max="16" width="6" bestFit="1" customWidth="1"/>
    <col min="17" max="17" width="5" bestFit="1" customWidth="1"/>
    <col min="18" max="19" width="6" bestFit="1" customWidth="1"/>
    <col min="20" max="20" width="5" bestFit="1" customWidth="1"/>
    <col min="21" max="22" width="6" bestFit="1" customWidth="1"/>
    <col min="23" max="23" width="5" bestFit="1" customWidth="1"/>
    <col min="24" max="25" width="6" bestFit="1" customWidth="1"/>
    <col min="26" max="27" width="4" bestFit="1" customWidth="1"/>
    <col min="29" max="29" width="14.53125" bestFit="1" customWidth="1"/>
    <col min="30" max="30" width="2" bestFit="1" customWidth="1"/>
    <col min="31" max="31" width="5" bestFit="1" customWidth="1"/>
    <col min="32" max="32" width="6" bestFit="1" customWidth="1"/>
    <col min="33" max="33" width="3" bestFit="1" customWidth="1"/>
    <col min="34" max="34" width="5" bestFit="1" customWidth="1"/>
    <col min="35" max="35" width="6" bestFit="1" customWidth="1"/>
    <col min="36" max="36" width="3" bestFit="1" customWidth="1"/>
    <col min="37" max="37" width="5" bestFit="1" customWidth="1"/>
    <col min="38" max="38" width="6" bestFit="1" customWidth="1"/>
    <col min="39" max="39" width="4" bestFit="1" customWidth="1"/>
    <col min="40" max="40" width="5" bestFit="1" customWidth="1"/>
    <col min="41" max="41" width="6" bestFit="1" customWidth="1"/>
    <col min="42" max="42" width="4" bestFit="1" customWidth="1"/>
    <col min="43" max="43" width="5" bestFit="1" customWidth="1"/>
    <col min="44" max="44" width="6" bestFit="1" customWidth="1"/>
    <col min="45" max="46" width="4" bestFit="1" customWidth="1"/>
    <col min="47" max="47" width="5" bestFit="1" customWidth="1"/>
    <col min="48" max="49" width="4" bestFit="1" customWidth="1"/>
  </cols>
  <sheetData>
    <row r="1" spans="1:49" ht="17.25" thickBot="1">
      <c r="A1" s="17" t="s">
        <v>317</v>
      </c>
      <c r="AC1" s="5" t="s">
        <v>358</v>
      </c>
    </row>
    <row r="2" spans="1:49" ht="15" thickTop="1" thickBot="1">
      <c r="A2" t="s">
        <v>318</v>
      </c>
      <c r="B2" t="s">
        <v>319</v>
      </c>
      <c r="C2" t="s">
        <v>320</v>
      </c>
      <c r="D2" t="s">
        <v>321</v>
      </c>
      <c r="E2" t="s">
        <v>322</v>
      </c>
      <c r="F2" t="s">
        <v>323</v>
      </c>
      <c r="G2" t="s">
        <v>324</v>
      </c>
      <c r="H2" t="s">
        <v>325</v>
      </c>
      <c r="I2" t="s">
        <v>84</v>
      </c>
      <c r="J2">
        <v>1</v>
      </c>
      <c r="K2">
        <v>39</v>
      </c>
      <c r="L2">
        <v>40</v>
      </c>
      <c r="M2">
        <v>41</v>
      </c>
      <c r="N2">
        <v>79</v>
      </c>
      <c r="O2">
        <v>80</v>
      </c>
      <c r="P2">
        <v>81</v>
      </c>
      <c r="Q2">
        <v>119</v>
      </c>
      <c r="R2">
        <v>120</v>
      </c>
      <c r="S2">
        <v>121</v>
      </c>
      <c r="T2">
        <v>159</v>
      </c>
      <c r="U2">
        <v>160</v>
      </c>
      <c r="V2">
        <v>161</v>
      </c>
      <c r="W2">
        <v>199</v>
      </c>
      <c r="X2">
        <v>200</v>
      </c>
      <c r="AC2" s="23" t="s">
        <v>89</v>
      </c>
      <c r="AD2" s="23">
        <f t="shared" ref="AD2:AR3" si="0">J2</f>
        <v>1</v>
      </c>
      <c r="AE2" s="23">
        <f t="shared" si="0"/>
        <v>39</v>
      </c>
      <c r="AF2" s="23">
        <f t="shared" si="0"/>
        <v>40</v>
      </c>
      <c r="AG2" s="23">
        <f t="shared" si="0"/>
        <v>41</v>
      </c>
      <c r="AH2" s="23">
        <f t="shared" si="0"/>
        <v>79</v>
      </c>
      <c r="AI2" s="23">
        <f t="shared" si="0"/>
        <v>80</v>
      </c>
      <c r="AJ2" s="23">
        <f t="shared" si="0"/>
        <v>81</v>
      </c>
      <c r="AK2" s="23">
        <f t="shared" si="0"/>
        <v>119</v>
      </c>
      <c r="AL2" s="23">
        <f t="shared" si="0"/>
        <v>120</v>
      </c>
      <c r="AM2" s="23">
        <f t="shared" si="0"/>
        <v>121</v>
      </c>
      <c r="AN2" s="23">
        <f t="shared" si="0"/>
        <v>159</v>
      </c>
      <c r="AO2" s="23">
        <f t="shared" si="0"/>
        <v>160</v>
      </c>
      <c r="AP2" s="23">
        <f t="shared" si="0"/>
        <v>161</v>
      </c>
      <c r="AQ2" s="23">
        <f t="shared" si="0"/>
        <v>199</v>
      </c>
      <c r="AR2" s="23">
        <f t="shared" si="0"/>
        <v>200</v>
      </c>
    </row>
    <row r="3" spans="1:49">
      <c r="A3" t="s">
        <v>326</v>
      </c>
      <c r="B3" t="s">
        <v>327</v>
      </c>
      <c r="C3" t="s">
        <v>328</v>
      </c>
      <c r="D3" t="s">
        <v>328</v>
      </c>
      <c r="E3" t="s">
        <v>329</v>
      </c>
      <c r="F3" s="2">
        <v>39.18</v>
      </c>
      <c r="G3" s="2" t="s">
        <v>330</v>
      </c>
      <c r="H3" s="2">
        <v>43.5</v>
      </c>
      <c r="I3">
        <v>81</v>
      </c>
      <c r="J3">
        <v>1</v>
      </c>
      <c r="K3">
        <v>1.1100000000000001</v>
      </c>
      <c r="L3">
        <v>6.18</v>
      </c>
      <c r="M3">
        <v>1</v>
      </c>
      <c r="N3">
        <v>1.1100000000000001</v>
      </c>
      <c r="O3">
        <v>6.18</v>
      </c>
      <c r="P3">
        <v>1</v>
      </c>
      <c r="Q3">
        <v>1.1100000000000001</v>
      </c>
      <c r="R3">
        <v>6.18</v>
      </c>
      <c r="S3">
        <v>1</v>
      </c>
      <c r="T3">
        <v>1.1100000000000001</v>
      </c>
      <c r="U3">
        <v>6.18</v>
      </c>
      <c r="V3">
        <v>1</v>
      </c>
      <c r="W3">
        <v>1.1100000000000001</v>
      </c>
      <c r="X3">
        <v>6.18</v>
      </c>
      <c r="AC3">
        <f t="shared" ref="AC3:AR4" si="1">I3</f>
        <v>81</v>
      </c>
      <c r="AD3">
        <f t="shared" si="0"/>
        <v>1</v>
      </c>
      <c r="AE3">
        <f t="shared" si="0"/>
        <v>1.1100000000000001</v>
      </c>
      <c r="AF3">
        <f t="shared" si="0"/>
        <v>6.18</v>
      </c>
      <c r="AG3">
        <f t="shared" si="0"/>
        <v>1</v>
      </c>
      <c r="AH3">
        <f t="shared" si="0"/>
        <v>1.1100000000000001</v>
      </c>
      <c r="AI3">
        <f t="shared" si="0"/>
        <v>6.18</v>
      </c>
      <c r="AJ3">
        <f t="shared" si="0"/>
        <v>1</v>
      </c>
      <c r="AK3">
        <f t="shared" si="0"/>
        <v>1.1100000000000001</v>
      </c>
      <c r="AL3">
        <f t="shared" si="0"/>
        <v>6.18</v>
      </c>
      <c r="AM3">
        <f t="shared" si="0"/>
        <v>1</v>
      </c>
      <c r="AN3">
        <f t="shared" si="0"/>
        <v>1.1100000000000001</v>
      </c>
      <c r="AO3">
        <f t="shared" si="0"/>
        <v>6.18</v>
      </c>
      <c r="AP3">
        <f t="shared" si="0"/>
        <v>1</v>
      </c>
      <c r="AQ3">
        <f t="shared" si="0"/>
        <v>1.1100000000000001</v>
      </c>
      <c r="AR3">
        <f t="shared" si="0"/>
        <v>6.18</v>
      </c>
    </row>
    <row r="4" spans="1:49">
      <c r="A4" t="s">
        <v>332</v>
      </c>
      <c r="B4" t="s">
        <v>328</v>
      </c>
      <c r="C4" t="s">
        <v>331</v>
      </c>
      <c r="D4" t="s">
        <v>328</v>
      </c>
      <c r="E4" t="s">
        <v>329</v>
      </c>
      <c r="F4" s="2">
        <v>19.34</v>
      </c>
      <c r="G4" s="2" t="s">
        <v>330</v>
      </c>
      <c r="H4" s="2">
        <v>28.67</v>
      </c>
      <c r="I4">
        <v>82</v>
      </c>
      <c r="J4">
        <v>1</v>
      </c>
      <c r="K4">
        <v>1.48</v>
      </c>
      <c r="L4">
        <v>10</v>
      </c>
      <c r="M4">
        <v>1</v>
      </c>
      <c r="N4">
        <v>1.48</v>
      </c>
      <c r="O4">
        <v>10</v>
      </c>
      <c r="P4">
        <v>1</v>
      </c>
      <c r="Q4">
        <v>1.48</v>
      </c>
      <c r="R4">
        <v>10</v>
      </c>
      <c r="S4">
        <v>1</v>
      </c>
      <c r="T4">
        <v>1.48</v>
      </c>
      <c r="U4">
        <v>10</v>
      </c>
      <c r="V4">
        <v>1</v>
      </c>
      <c r="W4">
        <v>1.48</v>
      </c>
      <c r="X4">
        <v>10</v>
      </c>
      <c r="AC4">
        <f t="shared" si="1"/>
        <v>82</v>
      </c>
      <c r="AD4">
        <f t="shared" si="1"/>
        <v>1</v>
      </c>
      <c r="AE4">
        <f t="shared" si="1"/>
        <v>1.48</v>
      </c>
      <c r="AF4">
        <f t="shared" si="1"/>
        <v>10</v>
      </c>
      <c r="AG4">
        <f t="shared" si="1"/>
        <v>1</v>
      </c>
      <c r="AH4">
        <f t="shared" si="1"/>
        <v>1.48</v>
      </c>
      <c r="AI4">
        <f t="shared" si="1"/>
        <v>10</v>
      </c>
      <c r="AJ4">
        <f t="shared" si="1"/>
        <v>1</v>
      </c>
      <c r="AK4">
        <f t="shared" si="1"/>
        <v>1.48</v>
      </c>
      <c r="AL4">
        <f t="shared" si="1"/>
        <v>10</v>
      </c>
      <c r="AM4">
        <f t="shared" si="1"/>
        <v>1</v>
      </c>
      <c r="AN4">
        <f t="shared" si="1"/>
        <v>1.48</v>
      </c>
      <c r="AO4">
        <f t="shared" si="1"/>
        <v>10</v>
      </c>
      <c r="AP4">
        <f t="shared" si="1"/>
        <v>1</v>
      </c>
      <c r="AQ4">
        <f t="shared" si="1"/>
        <v>1.48</v>
      </c>
      <c r="AR4">
        <f t="shared" si="1"/>
        <v>10</v>
      </c>
    </row>
    <row r="6" spans="1:49" ht="17.25" thickBot="1">
      <c r="AC6" s="5" t="s">
        <v>358</v>
      </c>
    </row>
    <row r="7" spans="1:49" ht="15" thickTop="1" thickBot="1">
      <c r="A7" t="s">
        <v>318</v>
      </c>
      <c r="B7" t="s">
        <v>319</v>
      </c>
      <c r="C7" t="s">
        <v>320</v>
      </c>
      <c r="D7" t="s">
        <v>321</v>
      </c>
      <c r="E7" t="s">
        <v>322</v>
      </c>
      <c r="F7" t="s">
        <v>323</v>
      </c>
      <c r="G7" t="s">
        <v>84</v>
      </c>
      <c r="H7">
        <v>1</v>
      </c>
      <c r="I7">
        <v>29</v>
      </c>
      <c r="J7">
        <v>30</v>
      </c>
      <c r="K7">
        <v>31</v>
      </c>
      <c r="L7">
        <v>59</v>
      </c>
      <c r="M7">
        <v>60</v>
      </c>
      <c r="N7">
        <v>61</v>
      </c>
      <c r="O7">
        <v>89</v>
      </c>
      <c r="P7">
        <v>90</v>
      </c>
      <c r="Q7">
        <v>91</v>
      </c>
      <c r="R7">
        <v>119</v>
      </c>
      <c r="S7">
        <v>120</v>
      </c>
      <c r="T7">
        <v>121</v>
      </c>
      <c r="U7">
        <v>149</v>
      </c>
      <c r="V7">
        <v>150</v>
      </c>
      <c r="W7">
        <v>151</v>
      </c>
      <c r="X7">
        <v>179</v>
      </c>
      <c r="Y7">
        <v>180</v>
      </c>
      <c r="Z7">
        <v>181</v>
      </c>
      <c r="AA7">
        <v>200</v>
      </c>
      <c r="AC7" s="23" t="s">
        <v>89</v>
      </c>
      <c r="AD7" s="23">
        <f t="shared" ref="AD7:AS9" si="2">H7</f>
        <v>1</v>
      </c>
      <c r="AE7" s="23">
        <f t="shared" si="2"/>
        <v>29</v>
      </c>
      <c r="AF7" s="23">
        <f t="shared" si="2"/>
        <v>30</v>
      </c>
      <c r="AG7" s="23">
        <f t="shared" si="2"/>
        <v>31</v>
      </c>
      <c r="AH7" s="23">
        <f t="shared" si="2"/>
        <v>59</v>
      </c>
      <c r="AI7" s="23">
        <f t="shared" si="2"/>
        <v>60</v>
      </c>
      <c r="AJ7" s="23">
        <f t="shared" si="2"/>
        <v>61</v>
      </c>
      <c r="AK7" s="23">
        <f t="shared" si="2"/>
        <v>89</v>
      </c>
      <c r="AL7" s="23">
        <f t="shared" si="2"/>
        <v>90</v>
      </c>
      <c r="AM7" s="23">
        <f t="shared" si="2"/>
        <v>91</v>
      </c>
      <c r="AN7" s="23">
        <f t="shared" si="2"/>
        <v>119</v>
      </c>
      <c r="AO7" s="23">
        <f t="shared" si="2"/>
        <v>120</v>
      </c>
      <c r="AP7" s="23">
        <f t="shared" si="2"/>
        <v>121</v>
      </c>
      <c r="AQ7" s="23">
        <f t="shared" si="2"/>
        <v>149</v>
      </c>
      <c r="AR7" s="23">
        <f t="shared" si="2"/>
        <v>150</v>
      </c>
      <c r="AS7" s="23">
        <f t="shared" si="2"/>
        <v>151</v>
      </c>
      <c r="AT7" s="23">
        <f t="shared" ref="AN7:AW9" si="3">X7</f>
        <v>179</v>
      </c>
      <c r="AU7" s="23">
        <f t="shared" si="3"/>
        <v>180</v>
      </c>
      <c r="AV7" s="23">
        <f t="shared" si="3"/>
        <v>181</v>
      </c>
      <c r="AW7" s="23">
        <f t="shared" si="3"/>
        <v>200</v>
      </c>
    </row>
    <row r="8" spans="1:49">
      <c r="A8" t="s">
        <v>333</v>
      </c>
      <c r="B8" t="s">
        <v>328</v>
      </c>
      <c r="C8" t="s">
        <v>328</v>
      </c>
      <c r="D8" t="s">
        <v>328</v>
      </c>
      <c r="E8" t="s">
        <v>334</v>
      </c>
      <c r="F8" s="2">
        <v>30.18</v>
      </c>
      <c r="G8">
        <v>83</v>
      </c>
      <c r="H8">
        <v>1</v>
      </c>
      <c r="I8">
        <v>1</v>
      </c>
      <c r="J8">
        <v>3.72</v>
      </c>
      <c r="K8">
        <v>1</v>
      </c>
      <c r="L8">
        <v>1</v>
      </c>
      <c r="M8">
        <v>3.72</v>
      </c>
      <c r="N8">
        <v>1</v>
      </c>
      <c r="O8">
        <v>1</v>
      </c>
      <c r="P8">
        <v>3.72</v>
      </c>
      <c r="Q8">
        <v>1</v>
      </c>
      <c r="R8">
        <v>1</v>
      </c>
      <c r="S8">
        <v>3.72</v>
      </c>
      <c r="T8">
        <v>1</v>
      </c>
      <c r="U8">
        <v>1</v>
      </c>
      <c r="V8">
        <v>3.72</v>
      </c>
      <c r="W8">
        <v>1</v>
      </c>
      <c r="X8">
        <v>1</v>
      </c>
      <c r="Y8">
        <v>3.72</v>
      </c>
      <c r="Z8">
        <v>1</v>
      </c>
      <c r="AA8">
        <v>3.72</v>
      </c>
      <c r="AC8">
        <f t="shared" ref="AC8:AC9" si="4">G8</f>
        <v>83</v>
      </c>
      <c r="AD8">
        <f t="shared" si="2"/>
        <v>1</v>
      </c>
      <c r="AE8">
        <f t="shared" si="2"/>
        <v>1</v>
      </c>
      <c r="AF8">
        <f t="shared" si="2"/>
        <v>3.72</v>
      </c>
      <c r="AG8">
        <f t="shared" si="2"/>
        <v>1</v>
      </c>
      <c r="AH8">
        <f t="shared" si="2"/>
        <v>1</v>
      </c>
      <c r="AI8">
        <f t="shared" si="2"/>
        <v>3.72</v>
      </c>
      <c r="AJ8">
        <f t="shared" si="2"/>
        <v>1</v>
      </c>
      <c r="AK8">
        <f t="shared" si="2"/>
        <v>1</v>
      </c>
      <c r="AL8">
        <f t="shared" si="2"/>
        <v>3.72</v>
      </c>
      <c r="AM8">
        <f t="shared" si="2"/>
        <v>1</v>
      </c>
      <c r="AN8">
        <f t="shared" si="3"/>
        <v>1</v>
      </c>
      <c r="AO8">
        <f t="shared" si="3"/>
        <v>3.72</v>
      </c>
      <c r="AP8">
        <f t="shared" si="3"/>
        <v>1</v>
      </c>
      <c r="AQ8">
        <f t="shared" si="3"/>
        <v>1</v>
      </c>
      <c r="AR8">
        <f t="shared" si="3"/>
        <v>3.72</v>
      </c>
      <c r="AS8">
        <f t="shared" si="3"/>
        <v>1</v>
      </c>
      <c r="AT8">
        <f t="shared" si="3"/>
        <v>1</v>
      </c>
      <c r="AU8">
        <f t="shared" si="3"/>
        <v>3.72</v>
      </c>
      <c r="AV8">
        <f t="shared" si="3"/>
        <v>1</v>
      </c>
      <c r="AW8">
        <f t="shared" si="3"/>
        <v>3.72</v>
      </c>
    </row>
    <row r="9" spans="1:49">
      <c r="A9" t="s">
        <v>335</v>
      </c>
      <c r="B9" t="s">
        <v>328</v>
      </c>
      <c r="C9" t="s">
        <v>328</v>
      </c>
      <c r="D9" t="s">
        <v>328</v>
      </c>
      <c r="E9" t="s">
        <v>334</v>
      </c>
      <c r="F9" s="2">
        <v>19.73</v>
      </c>
      <c r="G9">
        <v>84</v>
      </c>
      <c r="H9">
        <v>1</v>
      </c>
      <c r="I9">
        <v>1</v>
      </c>
      <c r="J9">
        <v>13.27</v>
      </c>
      <c r="K9">
        <v>1</v>
      </c>
      <c r="L9">
        <v>1</v>
      </c>
      <c r="M9">
        <v>13.27</v>
      </c>
      <c r="N9">
        <v>1</v>
      </c>
      <c r="O9">
        <v>1</v>
      </c>
      <c r="P9">
        <v>13.27</v>
      </c>
      <c r="Q9">
        <v>1</v>
      </c>
      <c r="R9">
        <v>1</v>
      </c>
      <c r="S9">
        <v>13.27</v>
      </c>
      <c r="T9">
        <v>1</v>
      </c>
      <c r="U9">
        <v>1</v>
      </c>
      <c r="V9">
        <v>13.27</v>
      </c>
      <c r="W9">
        <v>1</v>
      </c>
      <c r="X9">
        <v>1</v>
      </c>
      <c r="Y9">
        <v>13.27</v>
      </c>
      <c r="Z9">
        <v>1</v>
      </c>
      <c r="AA9">
        <v>13.27</v>
      </c>
      <c r="AC9">
        <f t="shared" si="4"/>
        <v>84</v>
      </c>
      <c r="AD9">
        <f t="shared" si="2"/>
        <v>1</v>
      </c>
      <c r="AE9">
        <f t="shared" si="2"/>
        <v>1</v>
      </c>
      <c r="AF9">
        <f t="shared" si="2"/>
        <v>13.27</v>
      </c>
      <c r="AG9">
        <f t="shared" si="2"/>
        <v>1</v>
      </c>
      <c r="AH9">
        <f t="shared" si="2"/>
        <v>1</v>
      </c>
      <c r="AI9">
        <f t="shared" si="2"/>
        <v>13.27</v>
      </c>
      <c r="AJ9">
        <f t="shared" si="2"/>
        <v>1</v>
      </c>
      <c r="AK9">
        <f t="shared" si="2"/>
        <v>1</v>
      </c>
      <c r="AL9">
        <f t="shared" si="2"/>
        <v>13.27</v>
      </c>
      <c r="AM9">
        <f t="shared" si="2"/>
        <v>1</v>
      </c>
      <c r="AN9">
        <f t="shared" si="3"/>
        <v>1</v>
      </c>
      <c r="AO9">
        <f t="shared" si="3"/>
        <v>13.27</v>
      </c>
      <c r="AP9">
        <f t="shared" si="3"/>
        <v>1</v>
      </c>
      <c r="AQ9">
        <f t="shared" si="3"/>
        <v>1</v>
      </c>
      <c r="AR9">
        <f t="shared" si="3"/>
        <v>13.27</v>
      </c>
      <c r="AS9">
        <f t="shared" si="3"/>
        <v>1</v>
      </c>
      <c r="AT9">
        <f t="shared" si="3"/>
        <v>1</v>
      </c>
      <c r="AU9">
        <f t="shared" si="3"/>
        <v>13.27</v>
      </c>
      <c r="AV9">
        <f t="shared" si="3"/>
        <v>1</v>
      </c>
      <c r="AW9">
        <f t="shared" si="3"/>
        <v>13.27</v>
      </c>
    </row>
    <row r="12" spans="1:49">
      <c r="A12" s="17" t="s">
        <v>336</v>
      </c>
    </row>
    <row r="13" spans="1:49">
      <c r="A13" s="10" t="s">
        <v>337</v>
      </c>
      <c r="B13" s="10"/>
      <c r="C13" s="10"/>
    </row>
    <row r="14" spans="1:49">
      <c r="A14" s="10" t="s">
        <v>338</v>
      </c>
      <c r="B14" s="10"/>
      <c r="C14" s="10"/>
    </row>
    <row r="15" spans="1:49">
      <c r="A15" s="10" t="s">
        <v>339</v>
      </c>
      <c r="B15" s="10"/>
      <c r="C15" s="10"/>
    </row>
    <row r="17" spans="1:13">
      <c r="A17" s="10" t="s">
        <v>340</v>
      </c>
      <c r="B17" s="10" t="s">
        <v>341</v>
      </c>
      <c r="C17" s="10" t="s">
        <v>342</v>
      </c>
    </row>
    <row r="18" spans="1:13">
      <c r="A18" s="10" t="s">
        <v>343</v>
      </c>
      <c r="B18" s="10" t="s">
        <v>344</v>
      </c>
      <c r="C18" s="10">
        <v>253</v>
      </c>
    </row>
    <row r="19" spans="1:13">
      <c r="A19" s="10" t="s">
        <v>345</v>
      </c>
      <c r="B19" s="10" t="s">
        <v>344</v>
      </c>
      <c r="C19" s="10">
        <v>203</v>
      </c>
      <c r="G19" t="s">
        <v>62</v>
      </c>
    </row>
    <row r="20" spans="1:13">
      <c r="A20" s="10" t="s">
        <v>346</v>
      </c>
      <c r="B20" s="10" t="s">
        <v>347</v>
      </c>
      <c r="C20" s="10">
        <v>82</v>
      </c>
      <c r="G20" t="s">
        <v>38</v>
      </c>
      <c r="H20" t="s">
        <v>56</v>
      </c>
      <c r="I20" t="s">
        <v>89</v>
      </c>
      <c r="J20" t="s">
        <v>50</v>
      </c>
      <c r="K20" t="s">
        <v>53</v>
      </c>
      <c r="L20">
        <v>2019</v>
      </c>
      <c r="M20">
        <v>0</v>
      </c>
    </row>
    <row r="21" spans="1:13">
      <c r="A21" s="10" t="s">
        <v>348</v>
      </c>
      <c r="B21" s="10" t="s">
        <v>347</v>
      </c>
      <c r="C21" s="10">
        <v>242</v>
      </c>
      <c r="G21" t="s">
        <v>83</v>
      </c>
      <c r="H21" t="s">
        <v>354</v>
      </c>
      <c r="K21" t="s">
        <v>87</v>
      </c>
      <c r="L21">
        <f>AC3</f>
        <v>81</v>
      </c>
      <c r="M21">
        <v>2</v>
      </c>
    </row>
    <row r="22" spans="1:13">
      <c r="A22" s="10" t="s">
        <v>349</v>
      </c>
      <c r="B22" s="10" t="s">
        <v>347</v>
      </c>
      <c r="C22" s="10">
        <v>226</v>
      </c>
      <c r="G22" t="s">
        <v>83</v>
      </c>
      <c r="H22" t="s">
        <v>355</v>
      </c>
      <c r="L22">
        <f>AC4</f>
        <v>82</v>
      </c>
      <c r="M22">
        <v>2</v>
      </c>
    </row>
    <row r="23" spans="1:13">
      <c r="A23" s="10" t="s">
        <v>350</v>
      </c>
      <c r="B23" s="10" t="s">
        <v>344</v>
      </c>
      <c r="C23" s="10">
        <v>174</v>
      </c>
      <c r="G23" t="s">
        <v>83</v>
      </c>
      <c r="H23" t="s">
        <v>356</v>
      </c>
      <c r="L23">
        <f>AC8</f>
        <v>83</v>
      </c>
      <c r="M23">
        <v>2</v>
      </c>
    </row>
    <row r="24" spans="1:13">
      <c r="A24" s="10" t="s">
        <v>351</v>
      </c>
      <c r="B24" s="10" t="s">
        <v>344</v>
      </c>
      <c r="C24" s="10">
        <v>258</v>
      </c>
      <c r="G24" t="s">
        <v>83</v>
      </c>
      <c r="H24" t="s">
        <v>357</v>
      </c>
      <c r="L24">
        <f>AC9</f>
        <v>84</v>
      </c>
      <c r="M24">
        <v>2</v>
      </c>
    </row>
    <row r="25" spans="1:13">
      <c r="A25" s="10" t="s">
        <v>352</v>
      </c>
      <c r="B25" s="10" t="s">
        <v>353</v>
      </c>
      <c r="C25" s="10">
        <v>135</v>
      </c>
    </row>
    <row r="30" spans="1:13">
      <c r="A30" t="s">
        <v>8</v>
      </c>
    </row>
    <row r="31" spans="1:13">
      <c r="A31" t="s">
        <v>6</v>
      </c>
      <c r="B31" t="s">
        <v>55</v>
      </c>
      <c r="C31" t="s">
        <v>1</v>
      </c>
      <c r="D31" t="s">
        <v>10</v>
      </c>
    </row>
    <row r="32" spans="1:13">
      <c r="A32" t="s">
        <v>84</v>
      </c>
      <c r="B32">
        <v>85</v>
      </c>
      <c r="C32">
        <v>1</v>
      </c>
      <c r="D32">
        <v>1</v>
      </c>
      <c r="F32" t="s">
        <v>85</v>
      </c>
    </row>
    <row r="33" spans="1:6">
      <c r="A33" t="s">
        <v>84</v>
      </c>
      <c r="B33">
        <f>B32</f>
        <v>85</v>
      </c>
      <c r="C33">
        <v>100</v>
      </c>
      <c r="D33">
        <v>1.5</v>
      </c>
    </row>
    <row r="34" spans="1:6">
      <c r="A34" t="s">
        <v>84</v>
      </c>
      <c r="B34">
        <v>86</v>
      </c>
      <c r="C34">
        <v>1</v>
      </c>
      <c r="D34">
        <v>1</v>
      </c>
      <c r="F34" t="s">
        <v>86</v>
      </c>
    </row>
    <row r="35" spans="1:6">
      <c r="A35" t="s">
        <v>84</v>
      </c>
      <c r="B35">
        <f t="shared" ref="B35" si="5">B34</f>
        <v>86</v>
      </c>
      <c r="C35">
        <v>100</v>
      </c>
      <c r="D35">
        <v>1.25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3794-BD9F-4741-BB0D-57548DFD173F}">
  <dimension ref="A1:AH62"/>
  <sheetViews>
    <sheetView tabSelected="1" topLeftCell="S25" workbookViewId="0">
      <selection activeCell="Z59" sqref="Z59"/>
    </sheetView>
  </sheetViews>
  <sheetFormatPr defaultColWidth="8.86328125" defaultRowHeight="14.25"/>
  <cols>
    <col min="4" max="4" width="8.46484375" bestFit="1" customWidth="1"/>
    <col min="5" max="5" width="7" bestFit="1" customWidth="1"/>
    <col min="7" max="7" width="40.6640625" customWidth="1"/>
    <col min="18" max="18" width="11" bestFit="1" customWidth="1"/>
    <col min="19" max="19" width="11.46484375" bestFit="1" customWidth="1"/>
    <col min="20" max="20" width="14" bestFit="1" customWidth="1"/>
    <col min="21" max="21" width="7" bestFit="1" customWidth="1"/>
    <col min="24" max="24" width="12" bestFit="1" customWidth="1"/>
    <col min="25" max="25" width="20.86328125" bestFit="1" customWidth="1"/>
    <col min="26" max="26" width="20.33203125" bestFit="1" customWidth="1"/>
    <col min="27" max="27" width="14" bestFit="1" customWidth="1"/>
    <col min="28" max="28" width="7" bestFit="1" customWidth="1"/>
    <col min="32" max="32" width="12.6640625" customWidth="1"/>
    <col min="33" max="33" width="4.46484375" customWidth="1"/>
  </cols>
  <sheetData>
    <row r="1" spans="1:34">
      <c r="D1" s="9" t="s">
        <v>222</v>
      </c>
      <c r="E1" s="9" t="s">
        <v>223</v>
      </c>
      <c r="F1" s="9" t="s">
        <v>216</v>
      </c>
      <c r="R1" t="s">
        <v>213</v>
      </c>
      <c r="X1" t="s">
        <v>8</v>
      </c>
      <c r="AF1" t="s">
        <v>225</v>
      </c>
    </row>
    <row r="2" spans="1:34">
      <c r="A2" t="s">
        <v>96</v>
      </c>
      <c r="B2" t="str">
        <f>MID(A2,4,7)</f>
        <v>COA</v>
      </c>
      <c r="D2" s="8" t="s">
        <v>152</v>
      </c>
      <c r="E2" s="8">
        <f>N12</f>
        <v>55.99</v>
      </c>
      <c r="F2" s="8" t="s">
        <v>217</v>
      </c>
      <c r="G2" s="10" t="s">
        <v>163</v>
      </c>
      <c r="H2" s="10"/>
      <c r="I2" s="10"/>
      <c r="J2" s="10"/>
      <c r="K2" s="10"/>
      <c r="L2" s="10"/>
      <c r="M2" s="10"/>
      <c r="N2" s="10"/>
      <c r="R2" t="s">
        <v>38</v>
      </c>
      <c r="S2" t="s">
        <v>40</v>
      </c>
      <c r="T2" t="s">
        <v>89</v>
      </c>
      <c r="U2" t="s">
        <v>215</v>
      </c>
      <c r="X2" t="s">
        <v>38</v>
      </c>
      <c r="Y2" t="s">
        <v>224</v>
      </c>
      <c r="Z2" t="s">
        <v>40</v>
      </c>
      <c r="AA2" t="s">
        <v>89</v>
      </c>
      <c r="AB2" t="s">
        <v>215</v>
      </c>
      <c r="AF2" t="s">
        <v>39</v>
      </c>
      <c r="AG2" t="s">
        <v>548</v>
      </c>
      <c r="AH2" t="s">
        <v>40</v>
      </c>
    </row>
    <row r="3" spans="1:34">
      <c r="A3" t="s">
        <v>97</v>
      </c>
      <c r="B3" t="str">
        <f t="shared" ref="B3:B54" si="0">MID(A3,4,7)</f>
        <v>KER</v>
      </c>
      <c r="D3" s="8" t="s">
        <v>153</v>
      </c>
      <c r="E3" s="8">
        <f>E5</f>
        <v>98.43</v>
      </c>
      <c r="F3" s="8" t="s">
        <v>219</v>
      </c>
      <c r="G3" s="10"/>
      <c r="H3" s="10" t="s">
        <v>164</v>
      </c>
      <c r="I3" s="10"/>
      <c r="J3" s="10" t="s">
        <v>165</v>
      </c>
      <c r="K3" s="10"/>
      <c r="L3" s="10" t="s">
        <v>166</v>
      </c>
      <c r="M3" s="10" t="s">
        <v>165</v>
      </c>
      <c r="N3" s="10" t="s">
        <v>165</v>
      </c>
      <c r="R3" t="s">
        <v>214</v>
      </c>
      <c r="S3" t="str">
        <f>A2</f>
        <v>AGRCOA</v>
      </c>
      <c r="T3" t="str">
        <f t="shared" ref="T3:T34" si="1">LEFT(S3,3)&amp;"CO2N"&amp;VLOOKUP(MID(S3,4,7),$D$2:$F$27,3,FALSE)</f>
        <v>AGRCO2Nc</v>
      </c>
      <c r="U3">
        <f t="shared" ref="U3:U34" si="2">VLOOKUP(MID(S3,4,7),$D$2:$F$27,2,FALSE)</f>
        <v>98.43</v>
      </c>
      <c r="X3" t="s">
        <v>240</v>
      </c>
      <c r="Z3" t="s">
        <v>948</v>
      </c>
      <c r="AA3" t="s">
        <v>241</v>
      </c>
      <c r="AB3">
        <v>1E-3</v>
      </c>
      <c r="AF3" t="s">
        <v>851</v>
      </c>
      <c r="AG3" t="s">
        <v>888</v>
      </c>
      <c r="AH3" t="s">
        <v>962</v>
      </c>
    </row>
    <row r="4" spans="1:34">
      <c r="A4" t="s">
        <v>98</v>
      </c>
      <c r="B4" t="str">
        <f t="shared" si="0"/>
        <v>LPG</v>
      </c>
      <c r="D4" s="8" t="s">
        <v>304</v>
      </c>
      <c r="E4" s="8">
        <f>E3</f>
        <v>98.43</v>
      </c>
      <c r="F4" s="8" t="str">
        <f>F3</f>
        <v>b</v>
      </c>
      <c r="G4" s="10" t="s">
        <v>167</v>
      </c>
      <c r="H4" s="10" t="s">
        <v>168</v>
      </c>
      <c r="I4" s="10"/>
      <c r="J4" s="10" t="s">
        <v>168</v>
      </c>
      <c r="K4" s="10"/>
      <c r="L4" s="10" t="s">
        <v>169</v>
      </c>
      <c r="M4" s="10" t="s">
        <v>169</v>
      </c>
      <c r="N4" s="10" t="s">
        <v>170</v>
      </c>
      <c r="R4" t="s">
        <v>214</v>
      </c>
      <c r="S4" t="str">
        <f t="shared" ref="S4:S54" si="3">A3</f>
        <v>AGRKER</v>
      </c>
      <c r="T4" t="str">
        <f t="shared" si="1"/>
        <v>AGRCO2No</v>
      </c>
      <c r="U4">
        <f t="shared" si="2"/>
        <v>76.28</v>
      </c>
      <c r="X4" t="s">
        <v>240</v>
      </c>
      <c r="Z4" t="s">
        <v>961</v>
      </c>
      <c r="AA4" t="s">
        <v>241</v>
      </c>
      <c r="AB4">
        <v>-1E-3</v>
      </c>
    </row>
    <row r="5" spans="1:34">
      <c r="A5" t="s">
        <v>99</v>
      </c>
      <c r="B5" t="str">
        <f t="shared" si="0"/>
        <v>NGA</v>
      </c>
      <c r="D5" s="8" t="s">
        <v>140</v>
      </c>
      <c r="E5" s="8">
        <f>N30</f>
        <v>98.43</v>
      </c>
      <c r="F5" s="8" t="s">
        <v>217</v>
      </c>
      <c r="G5" s="10" t="s">
        <v>171</v>
      </c>
      <c r="H5" s="10"/>
      <c r="I5" s="10"/>
      <c r="J5" s="10"/>
      <c r="K5" s="10"/>
      <c r="L5" s="10"/>
      <c r="M5" s="10"/>
      <c r="N5" s="10"/>
      <c r="R5" t="s">
        <v>214</v>
      </c>
      <c r="S5" t="str">
        <f t="shared" si="3"/>
        <v>AGRLPG</v>
      </c>
      <c r="T5" t="str">
        <f t="shared" si="1"/>
        <v>AGRCO2No</v>
      </c>
      <c r="U5">
        <f t="shared" si="2"/>
        <v>67.53</v>
      </c>
    </row>
    <row r="6" spans="1:34">
      <c r="A6" t="s">
        <v>100</v>
      </c>
      <c r="B6" t="str">
        <f t="shared" si="0"/>
        <v>OIL</v>
      </c>
      <c r="D6" s="8" t="s">
        <v>146</v>
      </c>
      <c r="E6" s="8">
        <f>E5</f>
        <v>98.43</v>
      </c>
      <c r="F6" s="8" t="s">
        <v>217</v>
      </c>
      <c r="G6" s="10" t="s">
        <v>172</v>
      </c>
      <c r="H6" s="10">
        <v>12.7</v>
      </c>
      <c r="I6" s="10" t="s">
        <v>173</v>
      </c>
      <c r="J6" s="10">
        <v>5.76</v>
      </c>
      <c r="K6" s="10" t="s">
        <v>173</v>
      </c>
      <c r="L6" s="10">
        <v>139.05000000000001</v>
      </c>
      <c r="M6" s="10">
        <v>63.07</v>
      </c>
      <c r="N6" s="10">
        <v>66.540000000000006</v>
      </c>
      <c r="R6" t="s">
        <v>214</v>
      </c>
      <c r="S6" t="str">
        <f t="shared" si="3"/>
        <v>AGRNGA</v>
      </c>
      <c r="T6" t="str">
        <f t="shared" si="1"/>
        <v>AGRCO2Ng</v>
      </c>
      <c r="U6">
        <f t="shared" si="2"/>
        <v>55.99</v>
      </c>
    </row>
    <row r="7" spans="1:34">
      <c r="A7" t="s">
        <v>101</v>
      </c>
      <c r="B7" t="str">
        <f t="shared" si="0"/>
        <v>COA</v>
      </c>
      <c r="D7" s="8" t="s">
        <v>147</v>
      </c>
      <c r="E7" s="8">
        <f>N32</f>
        <v>103.08</v>
      </c>
      <c r="F7" s="8" t="s">
        <v>217</v>
      </c>
      <c r="G7" s="10" t="s">
        <v>174</v>
      </c>
      <c r="H7" s="10">
        <v>14.8</v>
      </c>
      <c r="I7" s="10" t="s">
        <v>173</v>
      </c>
      <c r="J7" s="10">
        <v>6.71</v>
      </c>
      <c r="K7" s="10" t="s">
        <v>173</v>
      </c>
      <c r="L7" s="10">
        <v>143.19999999999999</v>
      </c>
      <c r="M7" s="10">
        <v>64.95</v>
      </c>
      <c r="N7" s="10">
        <v>68.53</v>
      </c>
      <c r="R7" t="s">
        <v>214</v>
      </c>
      <c r="S7" t="str">
        <f t="shared" si="3"/>
        <v>AGROIL</v>
      </c>
      <c r="T7" t="str">
        <f t="shared" si="1"/>
        <v>AGRCO2No</v>
      </c>
      <c r="U7">
        <f t="shared" si="2"/>
        <v>83.12</v>
      </c>
    </row>
    <row r="8" spans="1:34">
      <c r="A8" t="s">
        <v>102</v>
      </c>
      <c r="B8" t="str">
        <f t="shared" si="0"/>
        <v>HFO</v>
      </c>
      <c r="D8" s="8" t="s">
        <v>154</v>
      </c>
      <c r="E8" s="8">
        <f>E2</f>
        <v>55.99</v>
      </c>
      <c r="F8" s="8" t="s">
        <v>217</v>
      </c>
      <c r="G8" s="10" t="s">
        <v>175</v>
      </c>
      <c r="H8" s="10">
        <v>13.7</v>
      </c>
      <c r="I8" s="10" t="s">
        <v>173</v>
      </c>
      <c r="J8" s="10">
        <v>6.21</v>
      </c>
      <c r="K8" s="10" t="s">
        <v>173</v>
      </c>
      <c r="L8" s="10">
        <v>141.12</v>
      </c>
      <c r="M8" s="10">
        <v>64.010000000000005</v>
      </c>
      <c r="N8" s="10">
        <v>67.53</v>
      </c>
      <c r="R8" t="s">
        <v>214</v>
      </c>
      <c r="S8" t="str">
        <f t="shared" si="3"/>
        <v>COMCOA</v>
      </c>
      <c r="T8" t="str">
        <f t="shared" si="1"/>
        <v>COMCO2Nc</v>
      </c>
      <c r="U8">
        <f t="shared" si="2"/>
        <v>98.43</v>
      </c>
    </row>
    <row r="9" spans="1:34">
      <c r="A9" t="s">
        <v>103</v>
      </c>
      <c r="B9" t="str">
        <f t="shared" si="0"/>
        <v>KER</v>
      </c>
      <c r="D9" s="8" t="s">
        <v>155</v>
      </c>
      <c r="E9" s="8">
        <f>N33</f>
        <v>120.4</v>
      </c>
      <c r="F9" s="8" t="s">
        <v>217</v>
      </c>
      <c r="G9" s="10" t="s">
        <v>176</v>
      </c>
      <c r="H9" s="10">
        <v>22.4</v>
      </c>
      <c r="I9" s="10" t="s">
        <v>173</v>
      </c>
      <c r="J9" s="10">
        <v>10.16</v>
      </c>
      <c r="K9" s="10" t="s">
        <v>173</v>
      </c>
      <c r="L9" s="10">
        <v>161.30000000000001</v>
      </c>
      <c r="M9" s="10">
        <v>73.16</v>
      </c>
      <c r="N9" s="10">
        <v>77.19</v>
      </c>
      <c r="R9" t="s">
        <v>214</v>
      </c>
      <c r="S9" t="str">
        <f t="shared" si="3"/>
        <v>COMHFO</v>
      </c>
      <c r="T9" t="str">
        <f t="shared" si="1"/>
        <v>COMCO2No</v>
      </c>
      <c r="U9">
        <f t="shared" si="2"/>
        <v>83.12</v>
      </c>
      <c r="X9" t="s">
        <v>8</v>
      </c>
    </row>
    <row r="10" spans="1:34">
      <c r="A10" t="s">
        <v>104</v>
      </c>
      <c r="B10" t="str">
        <f t="shared" si="0"/>
        <v>LPG</v>
      </c>
      <c r="D10" s="8" t="s">
        <v>160</v>
      </c>
      <c r="E10" s="8">
        <f>N9</f>
        <v>77.19</v>
      </c>
      <c r="F10" s="8" t="s">
        <v>218</v>
      </c>
      <c r="G10" s="10" t="s">
        <v>177</v>
      </c>
      <c r="H10" s="10">
        <v>21.5</v>
      </c>
      <c r="I10" s="10" t="s">
        <v>173</v>
      </c>
      <c r="J10" s="10">
        <v>9.75</v>
      </c>
      <c r="K10" s="10" t="s">
        <v>173</v>
      </c>
      <c r="L10" s="10">
        <v>159.4</v>
      </c>
      <c r="M10" s="10">
        <v>72.3</v>
      </c>
      <c r="N10" s="10">
        <v>76.28</v>
      </c>
      <c r="R10" t="s">
        <v>214</v>
      </c>
      <c r="S10" t="str">
        <f t="shared" si="3"/>
        <v>COMKER</v>
      </c>
      <c r="T10" t="str">
        <f t="shared" si="1"/>
        <v>COMCO2No</v>
      </c>
      <c r="U10">
        <f t="shared" si="2"/>
        <v>76.28</v>
      </c>
      <c r="X10" t="s">
        <v>38</v>
      </c>
      <c r="Y10" t="s">
        <v>276</v>
      </c>
      <c r="Z10" t="s">
        <v>40</v>
      </c>
      <c r="AA10" t="s">
        <v>89</v>
      </c>
      <c r="AB10" t="s">
        <v>215</v>
      </c>
      <c r="AC10" t="s">
        <v>290</v>
      </c>
      <c r="AD10" t="s">
        <v>224</v>
      </c>
      <c r="AF10" t="s">
        <v>274</v>
      </c>
    </row>
    <row r="11" spans="1:34">
      <c r="A11" t="s">
        <v>105</v>
      </c>
      <c r="B11" t="str">
        <f t="shared" si="0"/>
        <v>NGA</v>
      </c>
      <c r="D11" s="8" t="s">
        <v>281</v>
      </c>
      <c r="E11" s="8">
        <f>N6</f>
        <v>66.540000000000006</v>
      </c>
      <c r="F11" s="8" t="s">
        <v>220</v>
      </c>
      <c r="G11" s="10" t="s">
        <v>178</v>
      </c>
      <c r="H11" s="11">
        <v>4631.5</v>
      </c>
      <c r="I11" s="10" t="s">
        <v>179</v>
      </c>
      <c r="J11" s="11">
        <v>2100.8200000000002</v>
      </c>
      <c r="K11" s="10" t="s">
        <v>179</v>
      </c>
      <c r="L11" s="10">
        <v>210.2</v>
      </c>
      <c r="M11" s="10">
        <v>95.35</v>
      </c>
      <c r="N11" s="10">
        <v>100.59</v>
      </c>
      <c r="R11" t="s">
        <v>214</v>
      </c>
      <c r="S11" t="str">
        <f t="shared" si="3"/>
        <v>COMLPG</v>
      </c>
      <c r="T11" t="str">
        <f t="shared" si="1"/>
        <v>COMCO2No</v>
      </c>
      <c r="U11">
        <f t="shared" si="2"/>
        <v>67.53</v>
      </c>
      <c r="X11" t="s">
        <v>275</v>
      </c>
      <c r="Y11" t="s">
        <v>277</v>
      </c>
      <c r="Z11" t="str">
        <f>"INDCO2N"&amp;VLOOKUP(MID(AA11,4,7),$D$2:$F$27,3,FALSE)</f>
        <v>INDCO2No</v>
      </c>
      <c r="AA11" t="s">
        <v>278</v>
      </c>
      <c r="AB11">
        <f>VLOOKUP(MID(AA11,4,7),$D$2:$F$27,2,FALSE)*AF11</f>
        <v>15.362000000000002</v>
      </c>
      <c r="AC11" t="str">
        <f>AA11</f>
        <v>OILNAP</v>
      </c>
      <c r="AD11" s="1" t="s">
        <v>403</v>
      </c>
      <c r="AF11" s="6">
        <v>0.2</v>
      </c>
    </row>
    <row r="12" spans="1:34">
      <c r="A12" t="s">
        <v>106</v>
      </c>
      <c r="B12" t="str">
        <f t="shared" si="0"/>
        <v>OIL</v>
      </c>
      <c r="D12" s="8" t="s">
        <v>148</v>
      </c>
      <c r="E12" s="8">
        <f>N12</f>
        <v>55.99</v>
      </c>
      <c r="F12" s="8" t="s">
        <v>220</v>
      </c>
      <c r="G12" s="10" t="s">
        <v>180</v>
      </c>
      <c r="H12" s="10">
        <v>117.1</v>
      </c>
      <c r="I12" s="10" t="s">
        <v>181</v>
      </c>
      <c r="J12" s="10">
        <v>53.12</v>
      </c>
      <c r="K12" s="10" t="s">
        <v>181</v>
      </c>
      <c r="L12" s="10">
        <v>117</v>
      </c>
      <c r="M12" s="10">
        <v>53.07</v>
      </c>
      <c r="N12" s="10">
        <v>55.99</v>
      </c>
      <c r="R12" t="s">
        <v>214</v>
      </c>
      <c r="S12" t="str">
        <f t="shared" si="3"/>
        <v>COMNGA</v>
      </c>
      <c r="T12" t="str">
        <f t="shared" si="1"/>
        <v>COMCO2Ng</v>
      </c>
      <c r="U12">
        <f t="shared" si="2"/>
        <v>55.99</v>
      </c>
      <c r="X12" t="s">
        <v>275</v>
      </c>
      <c r="Y12" t="s">
        <v>277</v>
      </c>
      <c r="Z12" t="str">
        <f>"INDCO2N"&amp;VLOOKUP(MID(AA12,4,7),$D$2:$F$27,3,FALSE)</f>
        <v>INDCO2No</v>
      </c>
      <c r="AA12" t="s">
        <v>28</v>
      </c>
      <c r="AB12">
        <f>VLOOKUP(MID(AA12,4,7),$D$2:$F$27,2,FALSE)*AF12</f>
        <v>13.506</v>
      </c>
      <c r="AC12" t="str">
        <f t="shared" ref="AC12:AC14" si="4">AA12</f>
        <v>OILLPG</v>
      </c>
      <c r="AD12" s="1" t="s">
        <v>403</v>
      </c>
      <c r="AF12" s="6">
        <v>0.2</v>
      </c>
    </row>
    <row r="13" spans="1:34">
      <c r="A13" t="s">
        <v>65</v>
      </c>
      <c r="B13" t="str">
        <f t="shared" si="0"/>
        <v>COA</v>
      </c>
      <c r="D13" s="8" t="s">
        <v>161</v>
      </c>
      <c r="E13" s="8">
        <f>N13</f>
        <v>75.22</v>
      </c>
      <c r="F13" s="8" t="s">
        <v>218</v>
      </c>
      <c r="G13" s="10" t="s">
        <v>182</v>
      </c>
      <c r="H13" s="10">
        <v>19.600000000000001</v>
      </c>
      <c r="I13" s="10" t="s">
        <v>173</v>
      </c>
      <c r="J13" s="10">
        <v>8.89</v>
      </c>
      <c r="K13" s="10" t="s">
        <v>173</v>
      </c>
      <c r="L13" s="10">
        <v>157.19999999999999</v>
      </c>
      <c r="M13" s="10">
        <v>71.3</v>
      </c>
      <c r="N13" s="10">
        <v>75.22</v>
      </c>
      <c r="R13" t="s">
        <v>214</v>
      </c>
      <c r="S13" t="str">
        <f t="shared" si="3"/>
        <v>COMOIL</v>
      </c>
      <c r="T13" t="str">
        <f t="shared" si="1"/>
        <v>COMCO2No</v>
      </c>
      <c r="U13">
        <f t="shared" si="2"/>
        <v>83.12</v>
      </c>
      <c r="X13" t="s">
        <v>275</v>
      </c>
      <c r="Y13" t="s">
        <v>277</v>
      </c>
      <c r="Z13" t="str">
        <f>"INDCO2N"&amp;VLOOKUP(MID(AA13,1,3),$D$2:$F$27,3,FALSE)</f>
        <v>INDCO2Ng</v>
      </c>
      <c r="AA13" t="s">
        <v>73</v>
      </c>
      <c r="AB13">
        <f>VLOOKUP(MID(AA13,4,7),$D$2:$F$27,2,FALSE)*AF13</f>
        <v>33.594000000000001</v>
      </c>
      <c r="AC13" t="str">
        <f t="shared" si="4"/>
        <v>GASNGA</v>
      </c>
      <c r="AD13" s="1" t="s">
        <v>403</v>
      </c>
      <c r="AF13" s="6">
        <v>0.6</v>
      </c>
    </row>
    <row r="14" spans="1:34">
      <c r="A14" t="s">
        <v>107</v>
      </c>
      <c r="B14" t="str">
        <f t="shared" si="0"/>
        <v>CoaG</v>
      </c>
      <c r="D14" s="8" t="s">
        <v>279</v>
      </c>
      <c r="E14" s="8">
        <f>N26</f>
        <v>76.81</v>
      </c>
      <c r="F14" s="8" t="s">
        <v>218</v>
      </c>
      <c r="G14" s="10" t="s">
        <v>183</v>
      </c>
      <c r="H14" s="10">
        <v>26</v>
      </c>
      <c r="I14" s="10" t="s">
        <v>173</v>
      </c>
      <c r="J14" s="10">
        <v>11.79</v>
      </c>
      <c r="K14" s="10" t="s">
        <v>173</v>
      </c>
      <c r="L14" s="10">
        <v>173.7</v>
      </c>
      <c r="M14" s="10">
        <v>78.790000000000006</v>
      </c>
      <c r="N14" s="10">
        <v>83.12</v>
      </c>
      <c r="R14" t="s">
        <v>214</v>
      </c>
      <c r="S14" t="str">
        <f t="shared" si="3"/>
        <v>ELCCOA</v>
      </c>
      <c r="T14" t="str">
        <f t="shared" si="1"/>
        <v>ELCCO2Nc</v>
      </c>
      <c r="U14">
        <f t="shared" si="2"/>
        <v>98.43</v>
      </c>
      <c r="X14" t="s">
        <v>275</v>
      </c>
      <c r="Y14" t="s">
        <v>277</v>
      </c>
      <c r="Z14" t="str">
        <f>"INDCO2N"&amp;VLOOKUP(MID(AA14,1,3),$D$2:$F$27,3,FALSE)</f>
        <v>INDCO2Ng</v>
      </c>
      <c r="AA14" t="s">
        <v>280</v>
      </c>
      <c r="AB14">
        <f>VLOOKUP(MID(AA14,4,7),$D$2:$F$27,2,FALSE)*AF14</f>
        <v>5.3232000000000008</v>
      </c>
      <c r="AC14" t="str">
        <f t="shared" si="4"/>
        <v>GASETH</v>
      </c>
      <c r="AD14" s="1" t="s">
        <v>403</v>
      </c>
      <c r="AF14" s="6">
        <v>0.08</v>
      </c>
    </row>
    <row r="15" spans="1:34">
      <c r="A15" t="s">
        <v>64</v>
      </c>
      <c r="B15" t="str">
        <f t="shared" si="0"/>
        <v>COB</v>
      </c>
      <c r="D15" s="8" t="s">
        <v>145</v>
      </c>
      <c r="E15" s="8">
        <f>N14</f>
        <v>83.12</v>
      </c>
      <c r="F15" s="8" t="s">
        <v>218</v>
      </c>
      <c r="G15" s="10" t="s">
        <v>184</v>
      </c>
      <c r="H15" s="10"/>
      <c r="I15" s="10"/>
      <c r="J15" s="10"/>
      <c r="K15" s="10"/>
      <c r="L15" s="10"/>
      <c r="M15" s="10"/>
      <c r="N15" s="10">
        <v>0</v>
      </c>
      <c r="R15" t="s">
        <v>214</v>
      </c>
      <c r="S15" t="str">
        <f t="shared" si="3"/>
        <v>ELCCoaG</v>
      </c>
      <c r="T15" t="str">
        <f t="shared" si="1"/>
        <v>ELCCO2Nc</v>
      </c>
      <c r="U15">
        <f t="shared" si="2"/>
        <v>98.43</v>
      </c>
    </row>
    <row r="16" spans="1:34">
      <c r="A16" t="s">
        <v>108</v>
      </c>
      <c r="B16" t="str">
        <f t="shared" si="0"/>
        <v>GAS</v>
      </c>
      <c r="D16" s="8" t="s">
        <v>162</v>
      </c>
      <c r="E16" s="8">
        <f>N16</f>
        <v>74.8</v>
      </c>
      <c r="F16" s="8" t="s">
        <v>218</v>
      </c>
      <c r="G16" s="10" t="s">
        <v>185</v>
      </c>
      <c r="H16" s="10">
        <v>21.1</v>
      </c>
      <c r="I16" s="10" t="s">
        <v>173</v>
      </c>
      <c r="J16" s="10">
        <v>9.57</v>
      </c>
      <c r="K16" s="10" t="s">
        <v>173</v>
      </c>
      <c r="L16" s="10">
        <v>156.30000000000001</v>
      </c>
      <c r="M16" s="10">
        <v>70.900000000000006</v>
      </c>
      <c r="N16" s="10">
        <v>74.8</v>
      </c>
      <c r="R16" t="s">
        <v>214</v>
      </c>
      <c r="S16" t="str">
        <f t="shared" si="3"/>
        <v>ELCCOB</v>
      </c>
      <c r="T16" t="str">
        <f t="shared" si="1"/>
        <v>ELCCO2Nc</v>
      </c>
      <c r="U16">
        <f t="shared" si="2"/>
        <v>103.08</v>
      </c>
    </row>
    <row r="17" spans="1:31">
      <c r="A17" t="s">
        <v>66</v>
      </c>
      <c r="B17" t="str">
        <f t="shared" si="0"/>
        <v>NGA</v>
      </c>
      <c r="D17" s="8" t="s">
        <v>141</v>
      </c>
      <c r="E17" s="8">
        <f>N10</f>
        <v>76.28</v>
      </c>
      <c r="F17" s="8" t="s">
        <v>218</v>
      </c>
      <c r="G17" s="10" t="s">
        <v>186</v>
      </c>
      <c r="H17" s="10">
        <v>18.399999999999999</v>
      </c>
      <c r="I17" s="10" t="s">
        <v>173</v>
      </c>
      <c r="J17" s="10">
        <v>8.35</v>
      </c>
      <c r="K17" s="10" t="s">
        <v>173</v>
      </c>
      <c r="L17" s="10">
        <v>152.6</v>
      </c>
      <c r="M17" s="10">
        <v>69.2</v>
      </c>
      <c r="N17" s="10">
        <v>73.010000000000005</v>
      </c>
      <c r="R17" t="s">
        <v>214</v>
      </c>
      <c r="S17" t="str">
        <f t="shared" si="3"/>
        <v>ELCGAS</v>
      </c>
      <c r="T17" t="str">
        <f t="shared" si="1"/>
        <v>ELCCO2Ng</v>
      </c>
      <c r="U17">
        <f t="shared" si="2"/>
        <v>55.99</v>
      </c>
    </row>
    <row r="18" spans="1:31">
      <c r="A18" t="s">
        <v>67</v>
      </c>
      <c r="B18" t="str">
        <f t="shared" si="0"/>
        <v>OIL</v>
      </c>
      <c r="D18" s="8" t="s">
        <v>142</v>
      </c>
      <c r="E18" s="8">
        <f>N8</f>
        <v>67.53</v>
      </c>
      <c r="F18" s="8" t="s">
        <v>218</v>
      </c>
      <c r="G18" s="10" t="s">
        <v>187</v>
      </c>
      <c r="H18" s="10"/>
      <c r="I18" s="10"/>
      <c r="J18" s="10"/>
      <c r="K18" s="10"/>
      <c r="L18" s="10"/>
      <c r="M18" s="10"/>
      <c r="N18" s="10">
        <v>0</v>
      </c>
      <c r="R18" t="s">
        <v>214</v>
      </c>
      <c r="S18" t="str">
        <f t="shared" si="3"/>
        <v>ELCNGA</v>
      </c>
      <c r="T18" t="str">
        <f t="shared" si="1"/>
        <v>ELCCO2Ng</v>
      </c>
      <c r="U18">
        <f t="shared" si="2"/>
        <v>55.99</v>
      </c>
      <c r="X18" t="s">
        <v>8</v>
      </c>
    </row>
    <row r="19" spans="1:31">
      <c r="A19" t="s">
        <v>109</v>
      </c>
      <c r="B19" t="str">
        <f t="shared" si="0"/>
        <v>OIL_CRD</v>
      </c>
      <c r="D19" s="8" t="s">
        <v>143</v>
      </c>
      <c r="E19" s="8">
        <f>N12</f>
        <v>55.99</v>
      </c>
      <c r="F19" s="8" t="s">
        <v>220</v>
      </c>
      <c r="G19" s="10" t="s">
        <v>188</v>
      </c>
      <c r="H19" s="10">
        <v>120.7</v>
      </c>
      <c r="I19" s="10" t="s">
        <v>181</v>
      </c>
      <c r="J19" s="10">
        <v>54.75</v>
      </c>
      <c r="K19" s="10" t="s">
        <v>181</v>
      </c>
      <c r="L19" s="10">
        <v>120.6</v>
      </c>
      <c r="M19" s="10">
        <v>54.7</v>
      </c>
      <c r="N19" s="10">
        <v>57.71</v>
      </c>
      <c r="R19" t="s">
        <v>214</v>
      </c>
      <c r="S19" t="str">
        <f t="shared" si="3"/>
        <v>ELCOIL</v>
      </c>
      <c r="T19" t="str">
        <f t="shared" si="1"/>
        <v>ELCCO2No</v>
      </c>
      <c r="U19">
        <f t="shared" si="2"/>
        <v>83.12</v>
      </c>
      <c r="X19" t="s">
        <v>38</v>
      </c>
      <c r="Y19" t="s">
        <v>290</v>
      </c>
      <c r="Z19" t="s">
        <v>249</v>
      </c>
      <c r="AA19" t="s">
        <v>40</v>
      </c>
      <c r="AB19" t="s">
        <v>89</v>
      </c>
      <c r="AC19" t="s">
        <v>215</v>
      </c>
      <c r="AD19" t="s">
        <v>276</v>
      </c>
      <c r="AE19" t="s">
        <v>224</v>
      </c>
    </row>
    <row r="20" spans="1:31">
      <c r="A20" t="s">
        <v>110</v>
      </c>
      <c r="B20" t="str">
        <f t="shared" si="0"/>
        <v>OIL_DST</v>
      </c>
      <c r="D20" s="8" t="s">
        <v>144</v>
      </c>
      <c r="E20" s="8">
        <f>N14</f>
        <v>83.12</v>
      </c>
      <c r="F20" s="8" t="s">
        <v>218</v>
      </c>
      <c r="G20" s="10" t="s">
        <v>189</v>
      </c>
      <c r="H20" s="10">
        <v>32.4</v>
      </c>
      <c r="I20" s="10" t="s">
        <v>173</v>
      </c>
      <c r="J20" s="10">
        <v>14.7</v>
      </c>
      <c r="K20" s="10" t="s">
        <v>173</v>
      </c>
      <c r="L20" s="10">
        <v>225.1</v>
      </c>
      <c r="M20" s="10">
        <v>102.1</v>
      </c>
      <c r="N20" s="10">
        <v>107.72</v>
      </c>
      <c r="R20" t="s">
        <v>214</v>
      </c>
      <c r="S20" t="str">
        <f t="shared" si="3"/>
        <v>ELCOIL_CRD</v>
      </c>
      <c r="T20" t="str">
        <f t="shared" si="1"/>
        <v>ELCCO2No</v>
      </c>
      <c r="U20">
        <f t="shared" si="2"/>
        <v>83.12</v>
      </c>
      <c r="X20" t="s">
        <v>275</v>
      </c>
      <c r="Y20" t="s">
        <v>291</v>
      </c>
      <c r="AA20" t="s">
        <v>292</v>
      </c>
      <c r="AB20" t="s">
        <v>291</v>
      </c>
      <c r="AC20">
        <f>VLOOKUP(MID(AB20,1,3),$D$2:$F$27,2,FALSE)</f>
        <v>98.43</v>
      </c>
      <c r="AD20" t="s">
        <v>264</v>
      </c>
      <c r="AE20" t="s">
        <v>75</v>
      </c>
    </row>
    <row r="21" spans="1:31">
      <c r="A21" t="s">
        <v>111</v>
      </c>
      <c r="B21" t="str">
        <f t="shared" si="0"/>
        <v>WAS</v>
      </c>
      <c r="D21" s="8" t="s">
        <v>149</v>
      </c>
      <c r="E21" s="8">
        <f>N14</f>
        <v>83.12</v>
      </c>
      <c r="F21" s="8" t="s">
        <v>218</v>
      </c>
      <c r="G21" s="10" t="s">
        <v>190</v>
      </c>
      <c r="H21" s="10">
        <v>22.09</v>
      </c>
      <c r="I21" s="10" t="s">
        <v>173</v>
      </c>
      <c r="J21" s="10">
        <v>10.02</v>
      </c>
      <c r="K21" s="10" t="s">
        <v>173</v>
      </c>
      <c r="L21" s="10">
        <v>160.1</v>
      </c>
      <c r="M21" s="10">
        <v>72.62</v>
      </c>
      <c r="N21" s="10">
        <v>76.61</v>
      </c>
      <c r="R21" t="s">
        <v>214</v>
      </c>
      <c r="S21" t="str">
        <f t="shared" si="3"/>
        <v>ELCOIL_DST</v>
      </c>
      <c r="T21" t="str">
        <f t="shared" si="1"/>
        <v>ELCCO2No</v>
      </c>
      <c r="U21">
        <f t="shared" si="2"/>
        <v>77.19</v>
      </c>
      <c r="X21" t="s">
        <v>275</v>
      </c>
      <c r="Y21" t="s">
        <v>294</v>
      </c>
      <c r="AA21" t="s">
        <v>293</v>
      </c>
      <c r="AB21" t="s">
        <v>294</v>
      </c>
      <c r="AC21">
        <f>VLOOKUP(MID(AB21,1,3),$D$2:$F$27,2,FALSE)</f>
        <v>98.43</v>
      </c>
      <c r="AD21" t="s">
        <v>264</v>
      </c>
      <c r="AE21" t="s">
        <v>75</v>
      </c>
    </row>
    <row r="22" spans="1:31">
      <c r="A22" t="s">
        <v>112</v>
      </c>
      <c r="B22" t="str">
        <f t="shared" si="0"/>
        <v>BFG</v>
      </c>
      <c r="D22" s="8" t="s">
        <v>150</v>
      </c>
      <c r="E22" s="8">
        <f>E10</f>
        <v>77.19</v>
      </c>
      <c r="F22" s="8" t="s">
        <v>218</v>
      </c>
      <c r="G22" s="10" t="s">
        <v>191</v>
      </c>
      <c r="H22" s="10"/>
      <c r="I22" s="10"/>
      <c r="J22" s="10"/>
      <c r="K22" s="10"/>
      <c r="L22" s="10"/>
      <c r="M22" s="10"/>
      <c r="N22" s="10">
        <v>0</v>
      </c>
      <c r="R22" t="s">
        <v>214</v>
      </c>
      <c r="S22" t="str">
        <f t="shared" si="3"/>
        <v>ELCWAS</v>
      </c>
      <c r="T22" t="str">
        <f t="shared" si="1"/>
        <v>ELCCO2Nw</v>
      </c>
      <c r="U22">
        <f t="shared" si="2"/>
        <v>43.98</v>
      </c>
      <c r="X22" t="s">
        <v>275</v>
      </c>
      <c r="Y22" t="s">
        <v>73</v>
      </c>
      <c r="Z22" s="1"/>
      <c r="AA22" t="s">
        <v>295</v>
      </c>
      <c r="AB22" t="s">
        <v>73</v>
      </c>
      <c r="AC22">
        <f>VLOOKUP(MID(AB22,1,3),$D$2:$F$27,2,FALSE)</f>
        <v>55.99</v>
      </c>
      <c r="AD22" t="s">
        <v>264</v>
      </c>
      <c r="AE22" t="s">
        <v>75</v>
      </c>
    </row>
    <row r="23" spans="1:31">
      <c r="A23" t="s">
        <v>254</v>
      </c>
      <c r="B23" t="str">
        <f t="shared" si="0"/>
        <v>BSL</v>
      </c>
      <c r="D23" s="8" t="s">
        <v>156</v>
      </c>
      <c r="E23" s="8">
        <f>N33</f>
        <v>120.4</v>
      </c>
      <c r="F23" s="8" t="s">
        <v>217</v>
      </c>
      <c r="G23" s="10" t="s">
        <v>192</v>
      </c>
      <c r="H23" s="10">
        <v>26.34</v>
      </c>
      <c r="I23" s="10" t="s">
        <v>173</v>
      </c>
      <c r="J23" s="10">
        <v>11.95</v>
      </c>
      <c r="K23" s="10" t="s">
        <v>173</v>
      </c>
      <c r="L23" s="10">
        <v>166.7</v>
      </c>
      <c r="M23" s="10">
        <v>75.61</v>
      </c>
      <c r="N23" s="10">
        <v>79.77</v>
      </c>
      <c r="R23" t="s">
        <v>214</v>
      </c>
      <c r="S23" t="str">
        <f t="shared" si="3"/>
        <v>INDBFG</v>
      </c>
      <c r="T23" t="str">
        <f t="shared" si="1"/>
        <v>INDCO2Nc</v>
      </c>
      <c r="U23">
        <f t="shared" si="2"/>
        <v>55.99</v>
      </c>
    </row>
    <row r="24" spans="1:31">
      <c r="A24" t="s">
        <v>113</v>
      </c>
      <c r="B24" t="str">
        <f t="shared" si="0"/>
        <v>COA</v>
      </c>
      <c r="D24" s="8" t="s">
        <v>157</v>
      </c>
      <c r="E24" s="8">
        <f>N20</f>
        <v>107.72</v>
      </c>
      <c r="F24" s="8" t="s">
        <v>218</v>
      </c>
      <c r="G24" s="10" t="s">
        <v>193</v>
      </c>
      <c r="H24" s="10">
        <v>23.62</v>
      </c>
      <c r="I24" s="10" t="s">
        <v>173</v>
      </c>
      <c r="J24" s="10">
        <v>10.72</v>
      </c>
      <c r="K24" s="10" t="s">
        <v>173</v>
      </c>
      <c r="L24" s="10">
        <v>163.6</v>
      </c>
      <c r="M24" s="10">
        <v>74.209999999999994</v>
      </c>
      <c r="N24" s="10">
        <v>78.290000000000006</v>
      </c>
      <c r="R24" t="s">
        <v>214</v>
      </c>
      <c r="S24" t="str">
        <f t="shared" si="3"/>
        <v>ELCBSL</v>
      </c>
      <c r="T24" t="str">
        <f t="shared" si="1"/>
        <v>ELCCO2Nb</v>
      </c>
      <c r="U24">
        <f t="shared" si="2"/>
        <v>98.43</v>
      </c>
      <c r="AD24" s="1"/>
    </row>
    <row r="25" spans="1:31">
      <c r="A25" t="s">
        <v>114</v>
      </c>
      <c r="B25" t="str">
        <f t="shared" si="0"/>
        <v>COG</v>
      </c>
      <c r="D25" s="8" t="s">
        <v>158</v>
      </c>
      <c r="E25" s="8">
        <f>E2</f>
        <v>55.99</v>
      </c>
      <c r="F25" s="8" t="s">
        <v>218</v>
      </c>
      <c r="G25" s="10" t="s">
        <v>194</v>
      </c>
      <c r="H25" s="10">
        <v>24.74</v>
      </c>
      <c r="I25" s="10" t="s">
        <v>173</v>
      </c>
      <c r="J25" s="10">
        <v>11.22</v>
      </c>
      <c r="K25" s="10" t="s">
        <v>173</v>
      </c>
      <c r="L25" s="10">
        <v>156.6</v>
      </c>
      <c r="M25" s="10">
        <v>71.03</v>
      </c>
      <c r="N25" s="10">
        <v>74.94</v>
      </c>
      <c r="R25" t="s">
        <v>214</v>
      </c>
      <c r="S25" t="str">
        <f t="shared" si="3"/>
        <v>INDCOA</v>
      </c>
      <c r="T25" t="str">
        <f t="shared" si="1"/>
        <v>INDCO2Nc</v>
      </c>
      <c r="U25">
        <f t="shared" si="2"/>
        <v>98.43</v>
      </c>
    </row>
    <row r="26" spans="1:31">
      <c r="A26" t="s">
        <v>115</v>
      </c>
      <c r="B26" t="str">
        <f t="shared" si="0"/>
        <v>COK</v>
      </c>
      <c r="D26" s="8" t="s">
        <v>159</v>
      </c>
      <c r="E26" s="8">
        <f>N9</f>
        <v>77.19</v>
      </c>
      <c r="F26" s="8" t="s">
        <v>218</v>
      </c>
      <c r="G26" s="10" t="s">
        <v>195</v>
      </c>
      <c r="H26" s="10">
        <v>20.05</v>
      </c>
      <c r="I26" s="10" t="s">
        <v>173</v>
      </c>
      <c r="J26" s="10">
        <v>9.1</v>
      </c>
      <c r="K26" s="10" t="s">
        <v>173</v>
      </c>
      <c r="L26" s="10">
        <v>160.5</v>
      </c>
      <c r="M26" s="10">
        <v>72.8</v>
      </c>
      <c r="N26" s="10">
        <v>76.81</v>
      </c>
      <c r="R26" t="s">
        <v>214</v>
      </c>
      <c r="S26" t="str">
        <f t="shared" si="3"/>
        <v>INDCOG</v>
      </c>
      <c r="T26" t="str">
        <f t="shared" si="1"/>
        <v>INDCO2Nc</v>
      </c>
      <c r="U26">
        <f t="shared" si="2"/>
        <v>55.99</v>
      </c>
    </row>
    <row r="27" spans="1:31">
      <c r="A27" t="s">
        <v>116</v>
      </c>
      <c r="B27" t="str">
        <f t="shared" si="0"/>
        <v>HFO</v>
      </c>
      <c r="D27" s="8" t="s">
        <v>151</v>
      </c>
      <c r="E27" s="8">
        <f>N36</f>
        <v>43.98</v>
      </c>
      <c r="F27" s="8" t="s">
        <v>221</v>
      </c>
      <c r="G27" s="10" t="s">
        <v>196</v>
      </c>
      <c r="H27" s="10">
        <v>21.11</v>
      </c>
      <c r="I27" s="10" t="s">
        <v>173</v>
      </c>
      <c r="J27" s="10">
        <v>9.57</v>
      </c>
      <c r="K27" s="10" t="s">
        <v>173</v>
      </c>
      <c r="L27" s="10">
        <v>160.1</v>
      </c>
      <c r="M27" s="10">
        <v>72.62</v>
      </c>
      <c r="N27" s="10">
        <v>76.61</v>
      </c>
      <c r="R27" t="s">
        <v>214</v>
      </c>
      <c r="S27" t="str">
        <f t="shared" si="3"/>
        <v>INDCOK</v>
      </c>
      <c r="T27" t="str">
        <f t="shared" si="1"/>
        <v>INDCO2Nc</v>
      </c>
      <c r="U27">
        <f t="shared" si="2"/>
        <v>120.4</v>
      </c>
    </row>
    <row r="28" spans="1:31">
      <c r="A28" t="s">
        <v>117</v>
      </c>
      <c r="B28" t="str">
        <f t="shared" si="0"/>
        <v>LPG</v>
      </c>
      <c r="G28" s="10" t="s">
        <v>197</v>
      </c>
      <c r="H28" s="10"/>
      <c r="I28" s="10"/>
      <c r="J28" s="10"/>
      <c r="K28" s="10"/>
      <c r="L28" s="10"/>
      <c r="M28" s="10"/>
      <c r="N28" s="10"/>
      <c r="R28" t="s">
        <v>214</v>
      </c>
      <c r="S28" t="str">
        <f t="shared" si="3"/>
        <v>INDHFO</v>
      </c>
      <c r="T28" t="str">
        <f t="shared" si="1"/>
        <v>INDCO2No</v>
      </c>
      <c r="U28">
        <f t="shared" si="2"/>
        <v>83.12</v>
      </c>
      <c r="X28" t="s">
        <v>8</v>
      </c>
    </row>
    <row r="29" spans="1:31">
      <c r="A29" t="s">
        <v>76</v>
      </c>
      <c r="B29" t="str">
        <f t="shared" si="0"/>
        <v>NGA</v>
      </c>
      <c r="G29" s="10" t="s">
        <v>198</v>
      </c>
      <c r="H29" s="11">
        <v>5685</v>
      </c>
      <c r="I29" s="10" t="s">
        <v>179</v>
      </c>
      <c r="J29" s="11">
        <v>2578.6799999999998</v>
      </c>
      <c r="K29" s="10" t="s">
        <v>179</v>
      </c>
      <c r="L29" s="10">
        <v>228.6</v>
      </c>
      <c r="M29" s="10">
        <v>103.7</v>
      </c>
      <c r="N29" s="10">
        <v>109.4</v>
      </c>
      <c r="R29" t="s">
        <v>214</v>
      </c>
      <c r="S29" t="str">
        <f t="shared" si="3"/>
        <v>INDLPG</v>
      </c>
      <c r="T29" t="str">
        <f t="shared" si="1"/>
        <v>INDCO2No</v>
      </c>
      <c r="U29">
        <f t="shared" si="2"/>
        <v>67.53</v>
      </c>
      <c r="X29" t="s">
        <v>38</v>
      </c>
      <c r="Y29" t="s">
        <v>40</v>
      </c>
      <c r="Z29" t="s">
        <v>89</v>
      </c>
      <c r="AA29" t="s">
        <v>215</v>
      </c>
    </row>
    <row r="30" spans="1:31">
      <c r="A30" t="s">
        <v>118</v>
      </c>
      <c r="B30" t="str">
        <f t="shared" si="0"/>
        <v>OIL</v>
      </c>
      <c r="G30" s="10" t="s">
        <v>199</v>
      </c>
      <c r="H30" s="11">
        <v>4931.3</v>
      </c>
      <c r="I30" s="10" t="s">
        <v>179</v>
      </c>
      <c r="J30" s="11">
        <v>2236.8000000000002</v>
      </c>
      <c r="K30" s="10" t="s">
        <v>179</v>
      </c>
      <c r="L30" s="10">
        <v>205.7</v>
      </c>
      <c r="M30" s="10">
        <v>93.3</v>
      </c>
      <c r="N30" s="10">
        <v>98.43</v>
      </c>
      <c r="R30" t="s">
        <v>214</v>
      </c>
      <c r="S30" t="str">
        <f t="shared" si="3"/>
        <v>INDNGA</v>
      </c>
      <c r="T30" t="str">
        <f t="shared" si="1"/>
        <v>INDCO2Ng</v>
      </c>
      <c r="U30">
        <f t="shared" si="2"/>
        <v>55.99</v>
      </c>
      <c r="X30" t="s">
        <v>240</v>
      </c>
      <c r="Y30" t="s">
        <v>896</v>
      </c>
      <c r="Z30" t="s">
        <v>901</v>
      </c>
      <c r="AA30">
        <v>1E-3</v>
      </c>
    </row>
    <row r="31" spans="1:31">
      <c r="A31" t="s">
        <v>119</v>
      </c>
      <c r="B31" t="str">
        <f t="shared" si="0"/>
        <v>OVC</v>
      </c>
      <c r="G31" s="10" t="s">
        <v>200</v>
      </c>
      <c r="H31" s="11">
        <v>3715.9</v>
      </c>
      <c r="I31" s="10" t="s">
        <v>179</v>
      </c>
      <c r="J31" s="11">
        <v>1685.51</v>
      </c>
      <c r="K31" s="10" t="s">
        <v>179</v>
      </c>
      <c r="L31" s="10">
        <v>214.3</v>
      </c>
      <c r="M31" s="10">
        <v>97.2</v>
      </c>
      <c r="N31" s="10">
        <v>102.55</v>
      </c>
      <c r="R31" t="s">
        <v>214</v>
      </c>
      <c r="S31" t="str">
        <f t="shared" si="3"/>
        <v>INDOIL</v>
      </c>
      <c r="T31" t="str">
        <f t="shared" si="1"/>
        <v>INDCO2No</v>
      </c>
      <c r="U31">
        <f t="shared" si="2"/>
        <v>83.12</v>
      </c>
      <c r="X31" t="s">
        <v>240</v>
      </c>
      <c r="Y31" t="s">
        <v>897</v>
      </c>
      <c r="Z31" t="s">
        <v>901</v>
      </c>
      <c r="AA31">
        <v>-1E-3</v>
      </c>
    </row>
    <row r="32" spans="1:31">
      <c r="A32" t="s">
        <v>120</v>
      </c>
      <c r="B32" t="str">
        <f t="shared" si="0"/>
        <v>PTC</v>
      </c>
      <c r="G32" s="10" t="s">
        <v>201</v>
      </c>
      <c r="H32" s="11">
        <v>2791.6</v>
      </c>
      <c r="I32" s="10" t="s">
        <v>179</v>
      </c>
      <c r="J32" s="11">
        <v>1266.25</v>
      </c>
      <c r="K32" s="10" t="s">
        <v>179</v>
      </c>
      <c r="L32" s="10">
        <v>215.4</v>
      </c>
      <c r="M32" s="10">
        <v>97.7</v>
      </c>
      <c r="N32" s="10">
        <v>103.08</v>
      </c>
      <c r="R32" t="s">
        <v>214</v>
      </c>
      <c r="S32" t="str">
        <f t="shared" si="3"/>
        <v>INDOVC</v>
      </c>
      <c r="T32" t="str">
        <f t="shared" si="1"/>
        <v>INDCO2Nc</v>
      </c>
      <c r="U32">
        <f t="shared" si="2"/>
        <v>120.4</v>
      </c>
      <c r="X32" t="s">
        <v>236</v>
      </c>
    </row>
    <row r="33" spans="1:30">
      <c r="A33" t="s">
        <v>121</v>
      </c>
      <c r="B33" t="str">
        <f t="shared" si="0"/>
        <v>COA</v>
      </c>
      <c r="G33" s="10" t="s">
        <v>202</v>
      </c>
      <c r="H33" s="11">
        <v>6239.68</v>
      </c>
      <c r="I33" s="10" t="s">
        <v>179</v>
      </c>
      <c r="J33" s="11">
        <v>2830.27</v>
      </c>
      <c r="K33" s="10" t="s">
        <v>179</v>
      </c>
      <c r="L33" s="10">
        <v>251.6</v>
      </c>
      <c r="M33" s="10">
        <v>114.12</v>
      </c>
      <c r="N33" s="10">
        <v>120.4</v>
      </c>
      <c r="R33" t="s">
        <v>214</v>
      </c>
      <c r="S33" t="str">
        <f t="shared" si="3"/>
        <v>INDPTC</v>
      </c>
      <c r="T33" t="str">
        <f t="shared" si="1"/>
        <v>INDCO2No</v>
      </c>
      <c r="U33">
        <f t="shared" si="2"/>
        <v>107.72</v>
      </c>
      <c r="X33" t="s">
        <v>240</v>
      </c>
      <c r="Y33" t="s">
        <v>947</v>
      </c>
      <c r="Z33" t="s">
        <v>905</v>
      </c>
      <c r="AA33">
        <v>1E-3</v>
      </c>
    </row>
    <row r="34" spans="1:30">
      <c r="A34" t="s">
        <v>122</v>
      </c>
      <c r="B34" t="str">
        <f t="shared" si="0"/>
        <v>HFO</v>
      </c>
      <c r="G34" s="10" t="s">
        <v>203</v>
      </c>
      <c r="H34" s="10"/>
      <c r="I34" s="10"/>
      <c r="J34" s="10"/>
      <c r="K34" s="10"/>
      <c r="L34" s="10"/>
      <c r="M34" s="10"/>
      <c r="N34" s="10"/>
      <c r="R34" t="s">
        <v>214</v>
      </c>
      <c r="S34" t="str">
        <f t="shared" si="3"/>
        <v>RESCOA</v>
      </c>
      <c r="T34" t="str">
        <f t="shared" si="1"/>
        <v>RESCO2Nc</v>
      </c>
      <c r="U34">
        <f t="shared" si="2"/>
        <v>98.43</v>
      </c>
      <c r="X34" t="s">
        <v>240</v>
      </c>
      <c r="Y34" t="s">
        <v>898</v>
      </c>
      <c r="Z34" t="s">
        <v>905</v>
      </c>
      <c r="AA34">
        <v>-1E-3</v>
      </c>
    </row>
    <row r="35" spans="1:30">
      <c r="A35" t="s">
        <v>123</v>
      </c>
      <c r="B35" t="str">
        <f t="shared" si="0"/>
        <v>KER</v>
      </c>
      <c r="G35" s="10" t="s">
        <v>204</v>
      </c>
      <c r="H35" s="10" t="s">
        <v>205</v>
      </c>
      <c r="I35" s="10"/>
      <c r="J35" s="10" t="s">
        <v>205</v>
      </c>
      <c r="K35" s="10"/>
      <c r="L35" s="10">
        <v>16.989999999999998</v>
      </c>
      <c r="M35" s="10">
        <v>7.71</v>
      </c>
      <c r="N35" s="10">
        <v>8.1300000000000008</v>
      </c>
      <c r="R35" t="s">
        <v>214</v>
      </c>
      <c r="S35" t="str">
        <f t="shared" si="3"/>
        <v>RESHFO</v>
      </c>
      <c r="T35" t="str">
        <f t="shared" ref="T35:T54" si="5">LEFT(S35,3)&amp;"CO2N"&amp;VLOOKUP(MID(S35,4,7),$D$2:$F$27,3,FALSE)</f>
        <v>RESCO2No</v>
      </c>
      <c r="U35">
        <f t="shared" ref="U35:U54" si="6">VLOOKUP(MID(S35,4,7),$D$2:$F$27,2,FALSE)</f>
        <v>83.12</v>
      </c>
      <c r="X35" t="s">
        <v>236</v>
      </c>
    </row>
    <row r="36" spans="1:30">
      <c r="A36" t="s">
        <v>124</v>
      </c>
      <c r="B36" t="str">
        <f t="shared" si="0"/>
        <v>LPG</v>
      </c>
      <c r="G36" s="10" t="s">
        <v>206</v>
      </c>
      <c r="H36" s="11">
        <v>5771</v>
      </c>
      <c r="I36" s="10" t="s">
        <v>179</v>
      </c>
      <c r="J36" s="11">
        <v>2617.6799999999998</v>
      </c>
      <c r="K36" s="10" t="s">
        <v>179</v>
      </c>
      <c r="L36" s="10">
        <v>91.9</v>
      </c>
      <c r="M36" s="10">
        <v>41.69</v>
      </c>
      <c r="N36" s="10">
        <v>43.98</v>
      </c>
      <c r="R36" t="s">
        <v>214</v>
      </c>
      <c r="S36" t="str">
        <f t="shared" si="3"/>
        <v>RESKER</v>
      </c>
      <c r="T36" t="str">
        <f t="shared" si="5"/>
        <v>RESCO2No</v>
      </c>
      <c r="U36">
        <f t="shared" si="6"/>
        <v>76.28</v>
      </c>
      <c r="X36" t="s">
        <v>240</v>
      </c>
      <c r="Y36" t="s">
        <v>899</v>
      </c>
      <c r="Z36" t="s">
        <v>902</v>
      </c>
      <c r="AA36">
        <v>1E-3</v>
      </c>
    </row>
    <row r="37" spans="1:30">
      <c r="A37" t="s">
        <v>125</v>
      </c>
      <c r="B37" t="str">
        <f t="shared" si="0"/>
        <v>NGA</v>
      </c>
      <c r="G37" s="10" t="s">
        <v>207</v>
      </c>
      <c r="H37" s="11">
        <v>6160</v>
      </c>
      <c r="I37" s="10" t="s">
        <v>179</v>
      </c>
      <c r="J37" s="11">
        <v>2794.13</v>
      </c>
      <c r="K37" s="10" t="s">
        <v>179</v>
      </c>
      <c r="L37" s="10">
        <v>189.54</v>
      </c>
      <c r="M37" s="10">
        <v>85.97</v>
      </c>
      <c r="N37" s="10">
        <v>90.7</v>
      </c>
      <c r="R37" t="s">
        <v>214</v>
      </c>
      <c r="S37" t="str">
        <f t="shared" si="3"/>
        <v>RESLPG</v>
      </c>
      <c r="T37" t="str">
        <f t="shared" si="5"/>
        <v>RESCO2No</v>
      </c>
      <c r="U37">
        <f t="shared" si="6"/>
        <v>67.53</v>
      </c>
      <c r="X37" t="s">
        <v>240</v>
      </c>
      <c r="Y37" t="s">
        <v>900</v>
      </c>
      <c r="Z37" t="s">
        <v>902</v>
      </c>
      <c r="AA37">
        <v>-1E-3</v>
      </c>
    </row>
    <row r="38" spans="1:30">
      <c r="A38" t="s">
        <v>126</v>
      </c>
      <c r="B38" t="str">
        <f t="shared" si="0"/>
        <v>OIL</v>
      </c>
      <c r="G38" s="10" t="s">
        <v>208</v>
      </c>
      <c r="H38" s="10">
        <v>924</v>
      </c>
      <c r="I38" s="10" t="s">
        <v>209</v>
      </c>
      <c r="J38" s="10">
        <v>419.12</v>
      </c>
      <c r="K38" s="10" t="s">
        <v>209</v>
      </c>
      <c r="L38" s="10">
        <v>210</v>
      </c>
      <c r="M38" s="10">
        <v>95.25</v>
      </c>
      <c r="N38" s="10">
        <v>100.49</v>
      </c>
      <c r="R38" t="s">
        <v>214</v>
      </c>
      <c r="S38" t="str">
        <f t="shared" si="3"/>
        <v>RESNGA</v>
      </c>
      <c r="T38" t="str">
        <f t="shared" si="5"/>
        <v>RESCO2Ng</v>
      </c>
      <c r="U38">
        <f t="shared" si="6"/>
        <v>55.99</v>
      </c>
      <c r="X38" t="s">
        <v>240</v>
      </c>
      <c r="Y38" t="s">
        <v>895</v>
      </c>
      <c r="Z38" t="s">
        <v>902</v>
      </c>
      <c r="AA38">
        <v>-1E-3</v>
      </c>
    </row>
    <row r="39" spans="1:30">
      <c r="A39" t="s">
        <v>127</v>
      </c>
      <c r="B39" t="str">
        <f t="shared" si="0"/>
        <v>BFG</v>
      </c>
      <c r="G39" s="10" t="s">
        <v>210</v>
      </c>
      <c r="H39" s="10"/>
      <c r="I39" s="10"/>
      <c r="J39" s="10"/>
      <c r="K39" s="10"/>
      <c r="L39" s="10"/>
      <c r="M39" s="10"/>
      <c r="N39" s="10"/>
      <c r="R39" t="s">
        <v>214</v>
      </c>
      <c r="S39" t="str">
        <f t="shared" si="3"/>
        <v>RESOIL</v>
      </c>
      <c r="T39" t="str">
        <f t="shared" si="5"/>
        <v>RESCO2No</v>
      </c>
      <c r="U39">
        <f t="shared" si="6"/>
        <v>83.12</v>
      </c>
      <c r="X39" t="s">
        <v>236</v>
      </c>
    </row>
    <row r="40" spans="1:30">
      <c r="A40" t="s">
        <v>128</v>
      </c>
      <c r="B40" t="str">
        <f t="shared" si="0"/>
        <v>BIO</v>
      </c>
      <c r="G40" s="10" t="s">
        <v>211</v>
      </c>
      <c r="H40" s="10"/>
      <c r="I40" s="10"/>
      <c r="J40" s="10"/>
      <c r="K40" s="10"/>
      <c r="L40" s="10"/>
      <c r="M40" s="10"/>
      <c r="N40" s="10"/>
      <c r="R40" t="s">
        <v>214</v>
      </c>
      <c r="S40" t="str">
        <f t="shared" si="3"/>
        <v>SUPBFG</v>
      </c>
      <c r="T40" t="str">
        <f t="shared" si="5"/>
        <v>SUPCO2Nc</v>
      </c>
      <c r="U40">
        <f t="shared" si="6"/>
        <v>55.99</v>
      </c>
      <c r="X40" t="s">
        <v>240</v>
      </c>
      <c r="Y40" t="s">
        <v>906</v>
      </c>
      <c r="Z40" t="s">
        <v>904</v>
      </c>
      <c r="AA40">
        <v>1E-3</v>
      </c>
    </row>
    <row r="41" spans="1:30">
      <c r="A41" t="s">
        <v>129</v>
      </c>
      <c r="B41" t="str">
        <f t="shared" si="0"/>
        <v>COA</v>
      </c>
      <c r="G41" s="10" t="s">
        <v>212</v>
      </c>
      <c r="H41" s="10"/>
      <c r="I41" s="10"/>
      <c r="J41" s="10"/>
      <c r="K41" s="10"/>
      <c r="L41" s="10"/>
      <c r="M41" s="10"/>
      <c r="N41" s="10"/>
      <c r="R41" t="s">
        <v>214</v>
      </c>
      <c r="S41" t="str">
        <f t="shared" si="3"/>
        <v>SUPBIO</v>
      </c>
      <c r="T41" t="str">
        <f t="shared" si="5"/>
        <v>SUPCO2Nb</v>
      </c>
      <c r="U41">
        <f t="shared" si="6"/>
        <v>98.43</v>
      </c>
      <c r="X41" t="s">
        <v>240</v>
      </c>
      <c r="Y41" t="s">
        <v>907</v>
      </c>
      <c r="Z41" t="s">
        <v>903</v>
      </c>
      <c r="AA41">
        <v>1E-3</v>
      </c>
    </row>
    <row r="42" spans="1:30">
      <c r="A42" t="s">
        <v>130</v>
      </c>
      <c r="B42" t="str">
        <f t="shared" si="0"/>
        <v>COG</v>
      </c>
      <c r="R42" t="s">
        <v>214</v>
      </c>
      <c r="S42" t="str">
        <f t="shared" si="3"/>
        <v>SUPCOA</v>
      </c>
      <c r="T42" t="str">
        <f t="shared" si="5"/>
        <v>SUPCO2Nc</v>
      </c>
      <c r="U42">
        <f t="shared" si="6"/>
        <v>98.43</v>
      </c>
    </row>
    <row r="43" spans="1:30">
      <c r="A43" t="s">
        <v>131</v>
      </c>
      <c r="B43" t="str">
        <f t="shared" si="0"/>
        <v>NGA</v>
      </c>
      <c r="R43" t="s">
        <v>214</v>
      </c>
      <c r="S43" t="str">
        <f t="shared" si="3"/>
        <v>SUPCOG</v>
      </c>
      <c r="T43" t="str">
        <f t="shared" si="5"/>
        <v>SUPCO2Nc</v>
      </c>
      <c r="U43">
        <f t="shared" si="6"/>
        <v>55.99</v>
      </c>
    </row>
    <row r="44" spans="1:30">
      <c r="A44" t="s">
        <v>132</v>
      </c>
      <c r="B44" t="str">
        <f t="shared" si="0"/>
        <v>OIL</v>
      </c>
      <c r="R44" t="s">
        <v>214</v>
      </c>
      <c r="S44" t="str">
        <f t="shared" si="3"/>
        <v>SUPNGA</v>
      </c>
      <c r="T44" t="str">
        <f t="shared" si="5"/>
        <v>SUPCO2Ng</v>
      </c>
      <c r="U44">
        <f t="shared" si="6"/>
        <v>55.99</v>
      </c>
    </row>
    <row r="45" spans="1:30">
      <c r="A45" t="s">
        <v>133</v>
      </c>
      <c r="B45" t="str">
        <f t="shared" si="0"/>
        <v>RFG</v>
      </c>
      <c r="R45" t="s">
        <v>214</v>
      </c>
      <c r="S45" t="str">
        <f t="shared" si="3"/>
        <v>SUPOIL</v>
      </c>
      <c r="T45" t="str">
        <f t="shared" si="5"/>
        <v>SUPCO2No</v>
      </c>
      <c r="U45">
        <f t="shared" si="6"/>
        <v>83.12</v>
      </c>
      <c r="X45" s="51" t="s">
        <v>62</v>
      </c>
      <c r="Y45" s="51"/>
      <c r="Z45" s="51"/>
      <c r="AA45" s="51"/>
      <c r="AB45" s="51"/>
      <c r="AC45" s="51"/>
      <c r="AD45" s="51"/>
    </row>
    <row r="46" spans="1:30">
      <c r="A46" t="s">
        <v>134</v>
      </c>
      <c r="B46" t="str">
        <f t="shared" si="0"/>
        <v>RPP</v>
      </c>
      <c r="R46" t="s">
        <v>214</v>
      </c>
      <c r="S46" t="str">
        <f t="shared" si="3"/>
        <v>SUPRFG</v>
      </c>
      <c r="T46" t="str">
        <f t="shared" si="5"/>
        <v>SUPCO2No</v>
      </c>
      <c r="U46">
        <f t="shared" si="6"/>
        <v>55.99</v>
      </c>
      <c r="X46" s="51" t="s">
        <v>6</v>
      </c>
      <c r="Y46" s="51" t="s">
        <v>55</v>
      </c>
      <c r="Z46" s="51" t="s">
        <v>53</v>
      </c>
      <c r="AA46" s="51" t="s">
        <v>50</v>
      </c>
      <c r="AB46" s="51">
        <v>2020</v>
      </c>
      <c r="AC46" s="51">
        <v>2050</v>
      </c>
      <c r="AD46" s="51" t="s">
        <v>299</v>
      </c>
    </row>
    <row r="47" spans="1:30">
      <c r="A47" t="s">
        <v>135</v>
      </c>
      <c r="B47" t="str">
        <f t="shared" si="0"/>
        <v>COA</v>
      </c>
      <c r="R47" t="s">
        <v>214</v>
      </c>
      <c r="S47" t="str">
        <f t="shared" si="3"/>
        <v>SUPRPP</v>
      </c>
      <c r="T47" t="str">
        <f t="shared" si="5"/>
        <v>SUPCO2No</v>
      </c>
      <c r="U47">
        <f t="shared" si="6"/>
        <v>77.19</v>
      </c>
      <c r="X47" s="51" t="s">
        <v>275</v>
      </c>
      <c r="Y47" s="51" t="s">
        <v>1080</v>
      </c>
      <c r="Z47" s="51" t="s">
        <v>65</v>
      </c>
      <c r="AA47" s="51" t="s">
        <v>897</v>
      </c>
      <c r="AB47" s="51">
        <v>0.9</v>
      </c>
      <c r="AC47" s="51"/>
      <c r="AD47" s="51" t="s">
        <v>897</v>
      </c>
    </row>
    <row r="48" spans="1:30">
      <c r="A48" t="s">
        <v>136</v>
      </c>
      <c r="B48" t="str">
        <f t="shared" si="0"/>
        <v>DST</v>
      </c>
      <c r="R48" t="s">
        <v>214</v>
      </c>
      <c r="S48" t="str">
        <f t="shared" si="3"/>
        <v>TRACOA</v>
      </c>
      <c r="T48" t="str">
        <f t="shared" si="5"/>
        <v>TRACO2Nc</v>
      </c>
      <c r="U48">
        <f t="shared" si="6"/>
        <v>98.43</v>
      </c>
      <c r="X48" s="51" t="s">
        <v>275</v>
      </c>
      <c r="Y48" s="51" t="s">
        <v>1081</v>
      </c>
      <c r="Z48" s="51" t="s">
        <v>254</v>
      </c>
      <c r="AA48" s="51" t="s">
        <v>897</v>
      </c>
      <c r="AB48" s="51">
        <v>0.8</v>
      </c>
      <c r="AC48" s="51"/>
      <c r="AD48" s="51" t="s">
        <v>897</v>
      </c>
    </row>
    <row r="49" spans="1:31">
      <c r="A49" t="s">
        <v>137</v>
      </c>
      <c r="B49" t="str">
        <f t="shared" si="0"/>
        <v>GSL</v>
      </c>
      <c r="R49" t="s">
        <v>214</v>
      </c>
      <c r="S49" t="str">
        <f t="shared" si="3"/>
        <v>TRADST</v>
      </c>
      <c r="T49" t="str">
        <f t="shared" si="5"/>
        <v>TRACO2No</v>
      </c>
      <c r="U49">
        <f t="shared" si="6"/>
        <v>77.19</v>
      </c>
      <c r="X49" s="51" t="s">
        <v>275</v>
      </c>
      <c r="Y49" s="51" t="s">
        <v>1082</v>
      </c>
      <c r="Z49" s="51" t="s">
        <v>66</v>
      </c>
      <c r="AA49" s="51" t="s">
        <v>897</v>
      </c>
      <c r="AB49" s="51">
        <v>0.95</v>
      </c>
      <c r="AC49" s="51">
        <v>0.98</v>
      </c>
      <c r="AD49" s="51" t="s">
        <v>897</v>
      </c>
      <c r="AE49" s="51"/>
    </row>
    <row r="50" spans="1:31">
      <c r="A50" t="s">
        <v>138</v>
      </c>
      <c r="B50" t="str">
        <f t="shared" si="0"/>
        <v>HFO</v>
      </c>
      <c r="R50" t="s">
        <v>214</v>
      </c>
      <c r="S50" t="str">
        <f t="shared" si="3"/>
        <v>TRAGSL</v>
      </c>
      <c r="T50" t="str">
        <f t="shared" si="5"/>
        <v>TRACO2No</v>
      </c>
      <c r="U50">
        <f t="shared" si="6"/>
        <v>75.22</v>
      </c>
      <c r="X50" s="51"/>
      <c r="Y50" s="51"/>
      <c r="Z50" s="51"/>
      <c r="AA50" s="51"/>
      <c r="AB50" s="51"/>
      <c r="AC50" s="51"/>
      <c r="AD50" s="51"/>
      <c r="AE50" s="51"/>
    </row>
    <row r="51" spans="1:31">
      <c r="A51" t="s">
        <v>139</v>
      </c>
      <c r="B51" t="str">
        <f t="shared" si="0"/>
        <v>JTK</v>
      </c>
      <c r="R51" t="s">
        <v>214</v>
      </c>
      <c r="S51" t="str">
        <f t="shared" si="3"/>
        <v>TRAHFO</v>
      </c>
      <c r="T51" t="str">
        <f t="shared" si="5"/>
        <v>TRACO2No</v>
      </c>
      <c r="U51">
        <f t="shared" si="6"/>
        <v>83.12</v>
      </c>
      <c r="X51" s="51"/>
      <c r="Y51" s="51"/>
      <c r="Z51" s="51"/>
      <c r="AA51" s="51"/>
      <c r="AB51" s="51"/>
      <c r="AC51" s="51"/>
      <c r="AD51" s="51"/>
      <c r="AE51" s="51"/>
    </row>
    <row r="52" spans="1:31">
      <c r="A52" t="s">
        <v>54</v>
      </c>
      <c r="B52" t="str">
        <f t="shared" si="0"/>
        <v>LPG</v>
      </c>
      <c r="R52" t="s">
        <v>214</v>
      </c>
      <c r="S52" t="str">
        <f t="shared" si="3"/>
        <v>TRAJTK</v>
      </c>
      <c r="T52" t="str">
        <f t="shared" si="5"/>
        <v>TRACO2No</v>
      </c>
      <c r="U52">
        <f t="shared" si="6"/>
        <v>74.8</v>
      </c>
      <c r="X52" s="51" t="s">
        <v>62</v>
      </c>
      <c r="Y52" s="51"/>
      <c r="Z52" s="51"/>
      <c r="AA52" s="51"/>
      <c r="AB52" s="51"/>
      <c r="AC52" s="51"/>
      <c r="AD52" s="51"/>
      <c r="AE52" s="51"/>
    </row>
    <row r="53" spans="1:31">
      <c r="A53" t="s">
        <v>78</v>
      </c>
      <c r="B53" t="str">
        <f t="shared" si="0"/>
        <v>NGA</v>
      </c>
      <c r="R53" t="s">
        <v>214</v>
      </c>
      <c r="S53" t="str">
        <f t="shared" si="3"/>
        <v>TRALPG</v>
      </c>
      <c r="T53" t="str">
        <f t="shared" si="5"/>
        <v>TRACO2No</v>
      </c>
      <c r="U53">
        <f t="shared" si="6"/>
        <v>67.53</v>
      </c>
      <c r="X53" s="51" t="s">
        <v>290</v>
      </c>
      <c r="Y53" s="51" t="s">
        <v>1083</v>
      </c>
      <c r="Z53" s="51" t="s">
        <v>249</v>
      </c>
      <c r="AA53" s="51" t="s">
        <v>38</v>
      </c>
      <c r="AB53" s="51" t="s">
        <v>276</v>
      </c>
      <c r="AC53" s="51">
        <v>2020</v>
      </c>
      <c r="AD53" s="51">
        <v>2030</v>
      </c>
      <c r="AE53" s="51" t="s">
        <v>40</v>
      </c>
    </row>
    <row r="54" spans="1:31">
      <c r="A54" t="s">
        <v>827</v>
      </c>
      <c r="B54" t="str">
        <f t="shared" si="0"/>
        <v>BIO</v>
      </c>
      <c r="R54" t="s">
        <v>214</v>
      </c>
      <c r="S54" t="str">
        <f t="shared" si="3"/>
        <v>TRANGA</v>
      </c>
      <c r="T54" t="str">
        <f t="shared" si="5"/>
        <v>TRACO2Ng</v>
      </c>
      <c r="U54">
        <f t="shared" si="6"/>
        <v>55.99</v>
      </c>
      <c r="X54" s="51" t="s">
        <v>73</v>
      </c>
      <c r="Y54" s="51" t="s">
        <v>295</v>
      </c>
      <c r="Z54" s="51" t="s">
        <v>1084</v>
      </c>
      <c r="AA54" s="51" t="s">
        <v>275</v>
      </c>
      <c r="AB54" s="51" t="s">
        <v>264</v>
      </c>
      <c r="AC54" s="51">
        <v>0.9</v>
      </c>
      <c r="AD54" s="51">
        <v>0.95</v>
      </c>
      <c r="AE54" s="51" t="s">
        <v>900</v>
      </c>
    </row>
    <row r="55" spans="1:31">
      <c r="R55" t="s">
        <v>214</v>
      </c>
      <c r="S55" t="str">
        <f t="shared" ref="S55" si="7">A54</f>
        <v>INDBIO</v>
      </c>
      <c r="T55" t="str">
        <f t="shared" ref="T55" si="8">LEFT(S55,3)&amp;"CO2N"&amp;VLOOKUP(MID(S55,4,7),$D$2:$F$27,3,FALSE)</f>
        <v>INDCO2Nb</v>
      </c>
      <c r="U55">
        <f t="shared" ref="U55" si="9">VLOOKUP(MID(S55,4,7),$D$2:$F$27,2,FALSE)</f>
        <v>98.43</v>
      </c>
      <c r="X55" s="51" t="s">
        <v>291</v>
      </c>
      <c r="Y55" s="51" t="s">
        <v>292</v>
      </c>
      <c r="Z55" s="51" t="s">
        <v>1084</v>
      </c>
      <c r="AA55" s="51" t="s">
        <v>275</v>
      </c>
      <c r="AB55" s="51" t="s">
        <v>264</v>
      </c>
      <c r="AC55" s="51">
        <v>0.9</v>
      </c>
      <c r="AD55" s="51">
        <v>0.95</v>
      </c>
      <c r="AE55" s="51" t="s">
        <v>900</v>
      </c>
    </row>
    <row r="56" spans="1:31">
      <c r="R56" t="s">
        <v>214</v>
      </c>
      <c r="S56" t="s">
        <v>940</v>
      </c>
      <c r="T56" t="str">
        <f>LEFT(S56,3)&amp;"CO2Ng"</f>
        <v>AGRCO2Ng</v>
      </c>
      <c r="U56">
        <f>$U$54*0.946210660729553</f>
        <v>52.978334894247674</v>
      </c>
      <c r="W56" s="44"/>
    </row>
    <row r="57" spans="1:31">
      <c r="R57" t="s">
        <v>214</v>
      </c>
      <c r="S57" t="s">
        <v>941</v>
      </c>
      <c r="T57" t="str">
        <f>LEFT(S57,3)&amp;"CO2Ng"</f>
        <v>TRACO2Ng</v>
      </c>
      <c r="U57">
        <f t="shared" ref="U57:U62" si="10">$U$54*0.946210660729553</f>
        <v>52.978334894247674</v>
      </c>
      <c r="W57" s="44"/>
    </row>
    <row r="58" spans="1:31">
      <c r="R58" t="s">
        <v>214</v>
      </c>
      <c r="S58" t="s">
        <v>935</v>
      </c>
      <c r="T58" t="str">
        <f t="shared" ref="T58:T62" si="11">LEFT(S58,3)&amp;"CO2Ng"</f>
        <v>COMCO2Ng</v>
      </c>
      <c r="U58">
        <f t="shared" si="10"/>
        <v>52.978334894247674</v>
      </c>
      <c r="W58" s="43"/>
    </row>
    <row r="59" spans="1:31">
      <c r="R59" t="s">
        <v>214</v>
      </c>
      <c r="S59" t="s">
        <v>937</v>
      </c>
      <c r="T59" t="str">
        <f t="shared" si="11"/>
        <v>RESCO2Ng</v>
      </c>
      <c r="U59">
        <f t="shared" si="10"/>
        <v>52.978334894247674</v>
      </c>
    </row>
    <row r="60" spans="1:31">
      <c r="R60" t="s">
        <v>214</v>
      </c>
      <c r="S60" t="s">
        <v>936</v>
      </c>
      <c r="T60" t="str">
        <f t="shared" si="11"/>
        <v>INDCO2Ng</v>
      </c>
      <c r="U60">
        <f t="shared" si="10"/>
        <v>52.978334894247674</v>
      </c>
    </row>
    <row r="61" spans="1:31">
      <c r="R61" t="s">
        <v>214</v>
      </c>
      <c r="S61" t="s">
        <v>939</v>
      </c>
      <c r="T61" t="str">
        <f t="shared" si="11"/>
        <v>ELCCO2Ng</v>
      </c>
      <c r="U61">
        <f t="shared" si="10"/>
        <v>52.978334894247674</v>
      </c>
    </row>
    <row r="62" spans="1:31">
      <c r="R62" t="s">
        <v>214</v>
      </c>
      <c r="S62" t="s">
        <v>938</v>
      </c>
      <c r="T62" t="str">
        <f t="shared" si="11"/>
        <v>SUPCO2Ng</v>
      </c>
      <c r="U62">
        <f t="shared" si="10"/>
        <v>52.978334894247674</v>
      </c>
    </row>
  </sheetData>
  <sortState xmlns:xlrd2="http://schemas.microsoft.com/office/spreadsheetml/2017/richdata2" ref="D2:D27">
    <sortCondition ref="D2:D27"/>
  </sortState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FAC9-59CA-46E1-8BA7-B141EA458CE3}">
  <dimension ref="B1:W32"/>
  <sheetViews>
    <sheetView workbookViewId="0"/>
  </sheetViews>
  <sheetFormatPr defaultColWidth="8.86328125" defaultRowHeight="14.25"/>
  <cols>
    <col min="2" max="2" width="24" bestFit="1" customWidth="1"/>
    <col min="3" max="3" width="12.6640625" bestFit="1" customWidth="1"/>
    <col min="4" max="4" width="11.6640625" bestFit="1" customWidth="1"/>
    <col min="5" max="5" width="6.53125" bestFit="1" customWidth="1"/>
    <col min="6" max="6" width="7.86328125" bestFit="1" customWidth="1"/>
    <col min="7" max="7" width="5" bestFit="1" customWidth="1"/>
    <col min="8" max="8" width="4.6640625" bestFit="1" customWidth="1"/>
    <col min="9" max="9" width="10.86328125" bestFit="1" customWidth="1"/>
    <col min="10" max="10" width="1.6640625" bestFit="1" customWidth="1"/>
    <col min="11" max="11" width="8.6640625" bestFit="1" customWidth="1"/>
    <col min="13" max="13" width="13.86328125" customWidth="1"/>
    <col min="14" max="15" width="12.33203125" bestFit="1" customWidth="1"/>
    <col min="16" max="16" width="1.6640625" bestFit="1" customWidth="1"/>
    <col min="17" max="17" width="9.53125" bestFit="1" customWidth="1"/>
    <col min="19" max="19" width="13.33203125" customWidth="1"/>
    <col min="20" max="21" width="12.33203125" bestFit="1" customWidth="1"/>
    <col min="22" max="22" width="1.6640625" bestFit="1" customWidth="1"/>
  </cols>
  <sheetData>
    <row r="1" spans="2:23">
      <c r="M1" t="s">
        <v>912</v>
      </c>
      <c r="S1" t="s">
        <v>912</v>
      </c>
    </row>
    <row r="2" spans="2:23">
      <c r="B2" t="s">
        <v>701</v>
      </c>
      <c r="H2" t="s">
        <v>41</v>
      </c>
      <c r="I2" t="s">
        <v>913</v>
      </c>
      <c r="J2" t="s">
        <v>236</v>
      </c>
      <c r="K2" t="s">
        <v>914</v>
      </c>
      <c r="M2" t="s">
        <v>439</v>
      </c>
      <c r="N2" t="s">
        <v>38</v>
      </c>
      <c r="O2">
        <v>2020</v>
      </c>
      <c r="P2">
        <v>0</v>
      </c>
      <c r="Q2" t="s">
        <v>40</v>
      </c>
      <c r="S2" t="s">
        <v>439</v>
      </c>
      <c r="T2" t="s">
        <v>38</v>
      </c>
      <c r="U2">
        <v>2020</v>
      </c>
      <c r="V2">
        <v>0</v>
      </c>
      <c r="W2" t="s">
        <v>40</v>
      </c>
    </row>
    <row r="3" spans="2:23">
      <c r="B3" t="s">
        <v>550</v>
      </c>
      <c r="C3" t="s">
        <v>700</v>
      </c>
      <c r="D3" t="s">
        <v>16</v>
      </c>
      <c r="E3" t="s">
        <v>21</v>
      </c>
      <c r="H3">
        <v>2019</v>
      </c>
      <c r="I3" t="s">
        <v>866</v>
      </c>
      <c r="K3" s="7">
        <v>578809.99755859398</v>
      </c>
      <c r="M3" t="str">
        <f>$I3</f>
        <v>Africa_north</v>
      </c>
      <c r="N3" t="s">
        <v>311</v>
      </c>
      <c r="O3" s="2">
        <f>-K3/1000</f>
        <v>-578.80999755859398</v>
      </c>
      <c r="P3">
        <v>3</v>
      </c>
      <c r="Q3" t="s">
        <v>241</v>
      </c>
      <c r="S3" t="str">
        <f>$I3</f>
        <v>Africa_north</v>
      </c>
      <c r="T3" t="s">
        <v>311</v>
      </c>
      <c r="U3" s="2">
        <f>-K3/1000*2/3</f>
        <v>-385.8733317057293</v>
      </c>
      <c r="V3">
        <v>3</v>
      </c>
      <c r="W3" t="s">
        <v>915</v>
      </c>
    </row>
    <row r="4" spans="2:23">
      <c r="B4" t="s">
        <v>531</v>
      </c>
      <c r="C4" t="s">
        <v>851</v>
      </c>
      <c r="D4">
        <v>2.5000000000000001E-2</v>
      </c>
      <c r="E4" t="s">
        <v>852</v>
      </c>
      <c r="H4">
        <v>2019</v>
      </c>
      <c r="I4" t="s">
        <v>867</v>
      </c>
      <c r="K4" s="7">
        <v>384550.00151693798</v>
      </c>
      <c r="M4" t="str">
        <f t="shared" ref="M4:M31" si="0">$I4</f>
        <v>Africa_other</v>
      </c>
      <c r="N4" t="s">
        <v>311</v>
      </c>
      <c r="O4" s="2">
        <f t="shared" ref="O4:O31" si="1">-K4/1000</f>
        <v>-384.55000151693798</v>
      </c>
      <c r="P4">
        <v>3</v>
      </c>
      <c r="Q4" t="s">
        <v>241</v>
      </c>
      <c r="S4" t="str">
        <f t="shared" ref="S4:S31" si="2">$I4</f>
        <v>Africa_other</v>
      </c>
      <c r="T4" t="s">
        <v>311</v>
      </c>
      <c r="U4" s="2">
        <f t="shared" ref="U4:U31" si="3">-K4/1000*2/3</f>
        <v>-256.36666767795867</v>
      </c>
      <c r="V4">
        <v>3</v>
      </c>
      <c r="W4" t="s">
        <v>915</v>
      </c>
    </row>
    <row r="5" spans="2:23">
      <c r="B5" t="s">
        <v>886</v>
      </c>
      <c r="C5" t="s">
        <v>851</v>
      </c>
      <c r="D5">
        <v>0.08</v>
      </c>
      <c r="E5" t="s">
        <v>852</v>
      </c>
      <c r="H5">
        <v>2019</v>
      </c>
      <c r="I5" t="s">
        <v>868</v>
      </c>
      <c r="K5" s="7">
        <v>259470.00885009801</v>
      </c>
      <c r="M5" t="str">
        <f t="shared" si="0"/>
        <v>Arg-Chi</v>
      </c>
      <c r="N5" t="s">
        <v>311</v>
      </c>
      <c r="O5" s="2">
        <f t="shared" si="1"/>
        <v>-259.470008850098</v>
      </c>
      <c r="P5">
        <v>3</v>
      </c>
      <c r="Q5" t="s">
        <v>241</v>
      </c>
      <c r="S5" t="str">
        <f t="shared" si="2"/>
        <v>Arg-Chi</v>
      </c>
      <c r="T5" t="s">
        <v>311</v>
      </c>
      <c r="U5" s="2">
        <f t="shared" si="3"/>
        <v>-172.98000590006532</v>
      </c>
      <c r="V5">
        <v>3</v>
      </c>
      <c r="W5" t="s">
        <v>915</v>
      </c>
    </row>
    <row r="6" spans="2:23">
      <c r="B6" t="s">
        <v>885</v>
      </c>
      <c r="C6" t="s">
        <v>851</v>
      </c>
      <c r="D6">
        <v>0.08</v>
      </c>
      <c r="E6" t="s">
        <v>852</v>
      </c>
      <c r="H6">
        <v>2019</v>
      </c>
      <c r="I6" t="s">
        <v>869</v>
      </c>
      <c r="K6" s="7">
        <v>472950.00076293998</v>
      </c>
      <c r="M6" t="str">
        <f t="shared" si="0"/>
        <v>Asia_central</v>
      </c>
      <c r="N6" t="s">
        <v>311</v>
      </c>
      <c r="O6" s="2">
        <f t="shared" si="1"/>
        <v>-472.95000076293996</v>
      </c>
      <c r="P6">
        <v>3</v>
      </c>
      <c r="Q6" t="s">
        <v>241</v>
      </c>
      <c r="S6" t="str">
        <f t="shared" si="2"/>
        <v>Asia_central</v>
      </c>
      <c r="T6" t="s">
        <v>311</v>
      </c>
      <c r="U6" s="2">
        <f t="shared" si="3"/>
        <v>-315.30000050862662</v>
      </c>
      <c r="V6">
        <v>3</v>
      </c>
      <c r="W6" t="s">
        <v>915</v>
      </c>
    </row>
    <row r="7" spans="2:23">
      <c r="B7" t="s">
        <v>884</v>
      </c>
      <c r="C7" t="s">
        <v>851</v>
      </c>
      <c r="D7">
        <v>0.01</v>
      </c>
      <c r="E7" t="s">
        <v>852</v>
      </c>
      <c r="H7">
        <v>2019</v>
      </c>
      <c r="I7" t="s">
        <v>870</v>
      </c>
      <c r="K7" s="7">
        <v>1692359.9243164</v>
      </c>
      <c r="M7" t="str">
        <f t="shared" si="0"/>
        <v>Asia_east</v>
      </c>
      <c r="N7" t="s">
        <v>311</v>
      </c>
      <c r="O7" s="2">
        <f t="shared" si="1"/>
        <v>-1692.3599243163999</v>
      </c>
      <c r="P7">
        <v>3</v>
      </c>
      <c r="Q7" t="s">
        <v>241</v>
      </c>
      <c r="S7" t="str">
        <f t="shared" si="2"/>
        <v>Asia_east</v>
      </c>
      <c r="T7" t="s">
        <v>311</v>
      </c>
      <c r="U7" s="2">
        <f t="shared" si="3"/>
        <v>-1128.2399495442667</v>
      </c>
      <c r="V7">
        <v>3</v>
      </c>
      <c r="W7" t="s">
        <v>915</v>
      </c>
    </row>
    <row r="8" spans="2:23">
      <c r="B8" t="s">
        <v>245</v>
      </c>
      <c r="C8" t="s">
        <v>851</v>
      </c>
      <c r="D8">
        <v>0.05</v>
      </c>
      <c r="E8" t="s">
        <v>852</v>
      </c>
      <c r="H8">
        <v>2019</v>
      </c>
      <c r="I8" t="s">
        <v>871</v>
      </c>
      <c r="K8" s="7">
        <v>2166610.0233402099</v>
      </c>
      <c r="M8" t="str">
        <f t="shared" si="0"/>
        <v>Asia_other</v>
      </c>
      <c r="N8" t="s">
        <v>311</v>
      </c>
      <c r="O8" s="2">
        <f t="shared" si="1"/>
        <v>-2166.6100233402099</v>
      </c>
      <c r="P8">
        <v>3</v>
      </c>
      <c r="Q8" t="s">
        <v>241</v>
      </c>
      <c r="S8" t="str">
        <f t="shared" si="2"/>
        <v>Asia_other</v>
      </c>
      <c r="T8" t="s">
        <v>311</v>
      </c>
      <c r="U8" s="2">
        <f t="shared" si="3"/>
        <v>-1444.4066822268067</v>
      </c>
      <c r="V8">
        <v>3</v>
      </c>
      <c r="W8" t="s">
        <v>915</v>
      </c>
    </row>
    <row r="9" spans="2:23">
      <c r="B9" t="s">
        <v>883</v>
      </c>
      <c r="C9" t="s">
        <v>851</v>
      </c>
      <c r="D9">
        <v>0.08</v>
      </c>
      <c r="E9" t="s">
        <v>852</v>
      </c>
      <c r="H9">
        <v>2019</v>
      </c>
      <c r="I9" t="s">
        <v>872</v>
      </c>
      <c r="K9" s="7">
        <v>420539.99710083002</v>
      </c>
      <c r="M9" t="str">
        <f t="shared" si="0"/>
        <v>Australia_NZ</v>
      </c>
      <c r="N9" t="s">
        <v>311</v>
      </c>
      <c r="O9" s="2">
        <f t="shared" si="1"/>
        <v>-420.53999710083002</v>
      </c>
      <c r="P9">
        <v>3</v>
      </c>
      <c r="Q9" t="s">
        <v>241</v>
      </c>
      <c r="S9" t="str">
        <f t="shared" si="2"/>
        <v>Australia_NZ</v>
      </c>
      <c r="T9" t="s">
        <v>311</v>
      </c>
      <c r="U9" s="2">
        <f t="shared" si="3"/>
        <v>-280.35999806722003</v>
      </c>
      <c r="V9">
        <v>3</v>
      </c>
      <c r="W9" t="s">
        <v>915</v>
      </c>
    </row>
    <row r="10" spans="2:23">
      <c r="B10" t="s">
        <v>882</v>
      </c>
      <c r="C10" t="s">
        <v>851</v>
      </c>
      <c r="D10">
        <v>0.01</v>
      </c>
      <c r="E10" t="s">
        <v>852</v>
      </c>
      <c r="H10">
        <v>2019</v>
      </c>
      <c r="I10" t="s">
        <v>712</v>
      </c>
      <c r="K10" s="7">
        <v>434299.98779296898</v>
      </c>
      <c r="M10" t="str">
        <f t="shared" si="0"/>
        <v>Brazil</v>
      </c>
      <c r="N10" t="s">
        <v>311</v>
      </c>
      <c r="O10" s="2">
        <f t="shared" si="1"/>
        <v>-434.29998779296898</v>
      </c>
      <c r="P10">
        <v>3</v>
      </c>
      <c r="Q10" t="s">
        <v>241</v>
      </c>
      <c r="S10" t="str">
        <f t="shared" si="2"/>
        <v>Brazil</v>
      </c>
      <c r="T10" t="s">
        <v>311</v>
      </c>
      <c r="U10" s="2">
        <f t="shared" si="3"/>
        <v>-289.53332519531267</v>
      </c>
      <c r="V10">
        <v>3</v>
      </c>
      <c r="W10" t="s">
        <v>915</v>
      </c>
    </row>
    <row r="11" spans="2:23">
      <c r="B11" t="s">
        <v>512</v>
      </c>
      <c r="C11" t="s">
        <v>851</v>
      </c>
      <c r="D11">
        <v>3.5000000000000003E-2</v>
      </c>
      <c r="E11" t="s">
        <v>852</v>
      </c>
      <c r="H11">
        <v>2019</v>
      </c>
      <c r="I11" t="s">
        <v>706</v>
      </c>
      <c r="K11" s="7">
        <v>580210.02197265602</v>
      </c>
      <c r="M11" t="str">
        <f t="shared" si="0"/>
        <v>Canada</v>
      </c>
      <c r="N11" t="s">
        <v>311</v>
      </c>
      <c r="O11" s="2">
        <f t="shared" si="1"/>
        <v>-580.21002197265602</v>
      </c>
      <c r="P11">
        <v>3</v>
      </c>
      <c r="Q11" t="s">
        <v>241</v>
      </c>
      <c r="S11" t="str">
        <f t="shared" si="2"/>
        <v>Canada</v>
      </c>
      <c r="T11" t="s">
        <v>311</v>
      </c>
      <c r="U11" s="2">
        <f t="shared" si="3"/>
        <v>-386.80668131510402</v>
      </c>
      <c r="V11">
        <v>3</v>
      </c>
      <c r="W11" t="s">
        <v>915</v>
      </c>
    </row>
    <row r="12" spans="2:23">
      <c r="B12" t="s">
        <v>881</v>
      </c>
      <c r="C12" t="s">
        <v>851</v>
      </c>
      <c r="D12">
        <v>3.7499999999999999E-2</v>
      </c>
      <c r="E12" t="s">
        <v>852</v>
      </c>
      <c r="H12">
        <v>2019</v>
      </c>
      <c r="I12" t="s">
        <v>243</v>
      </c>
      <c r="K12" s="7">
        <v>10707219.7265625</v>
      </c>
      <c r="M12" t="str">
        <f t="shared" si="0"/>
        <v>China</v>
      </c>
      <c r="N12" t="s">
        <v>311</v>
      </c>
      <c r="O12" s="2">
        <f t="shared" si="1"/>
        <v>-10707.2197265625</v>
      </c>
      <c r="P12">
        <v>3</v>
      </c>
      <c r="Q12" t="s">
        <v>241</v>
      </c>
      <c r="S12" t="str">
        <f t="shared" si="2"/>
        <v>China</v>
      </c>
      <c r="T12" t="s">
        <v>311</v>
      </c>
      <c r="U12" s="2">
        <f t="shared" si="3"/>
        <v>-7138.146484375</v>
      </c>
      <c r="V12">
        <v>3</v>
      </c>
      <c r="W12" t="s">
        <v>915</v>
      </c>
    </row>
    <row r="13" spans="2:23">
      <c r="B13" t="s">
        <v>244</v>
      </c>
      <c r="C13" t="s">
        <v>851</v>
      </c>
      <c r="D13">
        <v>0.08</v>
      </c>
      <c r="E13" t="s">
        <v>852</v>
      </c>
      <c r="H13">
        <v>2019</v>
      </c>
      <c r="I13" t="s">
        <v>873</v>
      </c>
      <c r="K13" s="7">
        <v>105409.99984741199</v>
      </c>
      <c r="M13" t="str">
        <f t="shared" si="0"/>
        <v>EU_north</v>
      </c>
      <c r="N13" t="s">
        <v>311</v>
      </c>
      <c r="O13" s="2">
        <f t="shared" si="1"/>
        <v>-105.409999847412</v>
      </c>
      <c r="P13">
        <v>3</v>
      </c>
      <c r="Q13" t="s">
        <v>241</v>
      </c>
      <c r="S13" t="str">
        <f t="shared" si="2"/>
        <v>EU_north</v>
      </c>
      <c r="T13" t="s">
        <v>311</v>
      </c>
      <c r="U13" s="2">
        <f t="shared" si="3"/>
        <v>-70.273333231607992</v>
      </c>
      <c r="V13">
        <v>3</v>
      </c>
      <c r="W13" t="s">
        <v>915</v>
      </c>
    </row>
    <row r="14" spans="2:23">
      <c r="B14" t="s">
        <v>861</v>
      </c>
      <c r="C14" t="s">
        <v>851</v>
      </c>
      <c r="D14">
        <v>0.08</v>
      </c>
      <c r="E14" t="s">
        <v>852</v>
      </c>
      <c r="H14">
        <v>2019</v>
      </c>
      <c r="I14" t="s">
        <v>874</v>
      </c>
      <c r="K14" s="7">
        <v>516750.00238418602</v>
      </c>
      <c r="M14" t="str">
        <f t="shared" si="0"/>
        <v>EU_northeast</v>
      </c>
      <c r="N14" t="s">
        <v>311</v>
      </c>
      <c r="O14" s="2">
        <f t="shared" si="1"/>
        <v>-516.75000238418602</v>
      </c>
      <c r="P14">
        <v>3</v>
      </c>
      <c r="Q14" t="s">
        <v>241</v>
      </c>
      <c r="S14" t="str">
        <f t="shared" si="2"/>
        <v>EU_northeast</v>
      </c>
      <c r="T14" t="s">
        <v>311</v>
      </c>
      <c r="U14" s="2">
        <f t="shared" si="3"/>
        <v>-344.50000158945733</v>
      </c>
      <c r="V14">
        <v>3</v>
      </c>
      <c r="W14" t="s">
        <v>915</v>
      </c>
    </row>
    <row r="15" spans="2:23">
      <c r="B15" t="s">
        <v>880</v>
      </c>
      <c r="C15" t="s">
        <v>851</v>
      </c>
      <c r="D15">
        <v>0.08</v>
      </c>
      <c r="E15" t="s">
        <v>852</v>
      </c>
      <c r="H15">
        <v>2019</v>
      </c>
      <c r="I15" t="s">
        <v>875</v>
      </c>
      <c r="K15" s="7">
        <v>284589.99824524001</v>
      </c>
      <c r="M15" t="str">
        <f t="shared" si="0"/>
        <v>EU_northwest</v>
      </c>
      <c r="N15" t="s">
        <v>311</v>
      </c>
      <c r="O15" s="2">
        <f t="shared" si="1"/>
        <v>-284.58999824524</v>
      </c>
      <c r="P15">
        <v>3</v>
      </c>
      <c r="Q15" t="s">
        <v>241</v>
      </c>
      <c r="S15" t="str">
        <f t="shared" si="2"/>
        <v>EU_northwest</v>
      </c>
      <c r="T15" t="s">
        <v>311</v>
      </c>
      <c r="U15" s="2">
        <f t="shared" si="3"/>
        <v>-189.72666549682666</v>
      </c>
      <c r="V15">
        <v>3</v>
      </c>
      <c r="W15" t="s">
        <v>915</v>
      </c>
    </row>
    <row r="16" spans="2:23">
      <c r="B16" t="s">
        <v>879</v>
      </c>
      <c r="C16" t="s">
        <v>851</v>
      </c>
      <c r="D16">
        <v>3.7499999999999999E-2</v>
      </c>
      <c r="E16" t="s">
        <v>852</v>
      </c>
      <c r="H16">
        <v>2019</v>
      </c>
      <c r="I16" t="s">
        <v>876</v>
      </c>
      <c r="K16" s="7">
        <v>386089.99025821697</v>
      </c>
      <c r="M16" t="str">
        <f t="shared" si="0"/>
        <v>EU_south</v>
      </c>
      <c r="N16" t="s">
        <v>311</v>
      </c>
      <c r="O16" s="2">
        <f t="shared" si="1"/>
        <v>-386.08999025821697</v>
      </c>
      <c r="P16">
        <v>3</v>
      </c>
      <c r="Q16" t="s">
        <v>241</v>
      </c>
      <c r="S16" t="str">
        <f t="shared" si="2"/>
        <v>EU_south</v>
      </c>
      <c r="T16" t="s">
        <v>311</v>
      </c>
      <c r="U16" s="2">
        <f t="shared" si="3"/>
        <v>-257.39332683881133</v>
      </c>
      <c r="V16">
        <v>3</v>
      </c>
      <c r="W16" t="s">
        <v>915</v>
      </c>
    </row>
    <row r="17" spans="2:23">
      <c r="B17" t="s">
        <v>878</v>
      </c>
      <c r="C17" t="s">
        <v>851</v>
      </c>
      <c r="D17">
        <v>0.08</v>
      </c>
      <c r="E17" t="s">
        <v>852</v>
      </c>
      <c r="H17">
        <v>2019</v>
      </c>
      <c r="I17" t="s">
        <v>877</v>
      </c>
      <c r="K17" s="7">
        <v>189589.998245239</v>
      </c>
      <c r="M17" t="str">
        <f t="shared" si="0"/>
        <v>EU_southeast</v>
      </c>
      <c r="N17" t="s">
        <v>311</v>
      </c>
      <c r="O17" s="2">
        <f t="shared" si="1"/>
        <v>-189.589998245239</v>
      </c>
      <c r="P17">
        <v>3</v>
      </c>
      <c r="Q17" t="s">
        <v>241</v>
      </c>
      <c r="S17" t="str">
        <f t="shared" si="2"/>
        <v>EU_southeast</v>
      </c>
      <c r="T17" t="s">
        <v>311</v>
      </c>
      <c r="U17" s="2">
        <f t="shared" si="3"/>
        <v>-126.39333216349267</v>
      </c>
      <c r="V17">
        <v>3</v>
      </c>
      <c r="W17" t="s">
        <v>915</v>
      </c>
    </row>
    <row r="18" spans="2:23">
      <c r="B18" t="s">
        <v>877</v>
      </c>
      <c r="C18" t="s">
        <v>851</v>
      </c>
      <c r="D18">
        <v>0.08</v>
      </c>
      <c r="E18" t="s">
        <v>852</v>
      </c>
      <c r="H18">
        <v>2019</v>
      </c>
      <c r="I18" t="s">
        <v>878</v>
      </c>
      <c r="K18" s="7">
        <v>284619.99511718698</v>
      </c>
      <c r="M18" t="str">
        <f t="shared" si="0"/>
        <v>EU_southwest</v>
      </c>
      <c r="N18" t="s">
        <v>311</v>
      </c>
      <c r="O18" s="2">
        <f t="shared" si="1"/>
        <v>-284.61999511718699</v>
      </c>
      <c r="P18">
        <v>3</v>
      </c>
      <c r="Q18" t="s">
        <v>241</v>
      </c>
      <c r="S18" t="str">
        <f t="shared" si="2"/>
        <v>EU_southwest</v>
      </c>
      <c r="T18" t="s">
        <v>311</v>
      </c>
      <c r="U18" s="2">
        <f t="shared" si="3"/>
        <v>-189.746663411458</v>
      </c>
      <c r="V18">
        <v>3</v>
      </c>
      <c r="W18" t="s">
        <v>915</v>
      </c>
    </row>
    <row r="19" spans="2:23">
      <c r="B19" t="s">
        <v>876</v>
      </c>
      <c r="C19" t="s">
        <v>851</v>
      </c>
      <c r="D19">
        <v>0.08</v>
      </c>
      <c r="E19" t="s">
        <v>852</v>
      </c>
      <c r="H19">
        <v>2019</v>
      </c>
      <c r="I19" t="s">
        <v>879</v>
      </c>
      <c r="K19" s="7">
        <v>758879.99144196499</v>
      </c>
      <c r="M19" t="str">
        <f t="shared" si="0"/>
        <v>Europe_other</v>
      </c>
      <c r="N19" t="s">
        <v>311</v>
      </c>
      <c r="O19" s="2">
        <f t="shared" si="1"/>
        <v>-758.87999144196499</v>
      </c>
      <c r="P19">
        <v>3</v>
      </c>
      <c r="Q19" t="s">
        <v>241</v>
      </c>
      <c r="S19" t="str">
        <f t="shared" si="2"/>
        <v>Europe_other</v>
      </c>
      <c r="T19" t="s">
        <v>311</v>
      </c>
      <c r="U19" s="2">
        <f t="shared" si="3"/>
        <v>-505.91999429464335</v>
      </c>
      <c r="V19">
        <v>3</v>
      </c>
      <c r="W19" t="s">
        <v>915</v>
      </c>
    </row>
    <row r="20" spans="2:23">
      <c r="B20" t="s">
        <v>875</v>
      </c>
      <c r="C20" t="s">
        <v>851</v>
      </c>
      <c r="D20">
        <v>0.08</v>
      </c>
      <c r="E20" t="s">
        <v>852</v>
      </c>
      <c r="H20">
        <v>2019</v>
      </c>
      <c r="I20" t="s">
        <v>880</v>
      </c>
      <c r="K20" s="7">
        <v>300519.98901367199</v>
      </c>
      <c r="M20" t="str">
        <f t="shared" si="0"/>
        <v>France</v>
      </c>
      <c r="N20" t="s">
        <v>311</v>
      </c>
      <c r="O20" s="2">
        <f t="shared" si="1"/>
        <v>-300.51998901367199</v>
      </c>
      <c r="P20">
        <v>3</v>
      </c>
      <c r="Q20" t="s">
        <v>241</v>
      </c>
      <c r="S20" t="str">
        <f t="shared" si="2"/>
        <v>France</v>
      </c>
      <c r="T20" t="s">
        <v>311</v>
      </c>
      <c r="U20" s="2">
        <f t="shared" si="3"/>
        <v>-200.34665934244799</v>
      </c>
      <c r="V20">
        <v>3</v>
      </c>
      <c r="W20" t="s">
        <v>915</v>
      </c>
    </row>
    <row r="21" spans="2:23">
      <c r="B21" t="s">
        <v>874</v>
      </c>
      <c r="C21" t="s">
        <v>851</v>
      </c>
      <c r="D21">
        <v>0.08</v>
      </c>
      <c r="E21" t="s">
        <v>852</v>
      </c>
      <c r="H21">
        <v>2019</v>
      </c>
      <c r="I21" t="s">
        <v>861</v>
      </c>
      <c r="K21" s="7">
        <v>657400.02441406297</v>
      </c>
      <c r="M21" t="str">
        <f t="shared" si="0"/>
        <v>Germany</v>
      </c>
      <c r="N21" t="s">
        <v>311</v>
      </c>
      <c r="O21" s="2">
        <f t="shared" si="1"/>
        <v>-657.40002441406295</v>
      </c>
      <c r="P21">
        <v>3</v>
      </c>
      <c r="Q21" t="s">
        <v>241</v>
      </c>
      <c r="S21" t="str">
        <f t="shared" si="2"/>
        <v>Germany</v>
      </c>
      <c r="T21" t="s">
        <v>311</v>
      </c>
      <c r="U21" s="2">
        <f t="shared" si="3"/>
        <v>-438.26668294270866</v>
      </c>
      <c r="V21">
        <v>3</v>
      </c>
      <c r="W21" t="s">
        <v>915</v>
      </c>
    </row>
    <row r="22" spans="2:23">
      <c r="B22" t="s">
        <v>873</v>
      </c>
      <c r="C22" t="s">
        <v>851</v>
      </c>
      <c r="D22">
        <v>0.08</v>
      </c>
      <c r="E22" t="s">
        <v>852</v>
      </c>
      <c r="H22">
        <v>2019</v>
      </c>
      <c r="I22" t="s">
        <v>244</v>
      </c>
      <c r="K22" s="7">
        <v>2456300.0488281301</v>
      </c>
      <c r="M22" t="str">
        <f t="shared" si="0"/>
        <v>India</v>
      </c>
      <c r="N22" t="s">
        <v>311</v>
      </c>
      <c r="O22" s="2">
        <f t="shared" si="1"/>
        <v>-2456.30004882813</v>
      </c>
      <c r="P22">
        <v>3</v>
      </c>
      <c r="Q22" t="s">
        <v>241</v>
      </c>
      <c r="S22" t="str">
        <f t="shared" si="2"/>
        <v>India</v>
      </c>
      <c r="T22" t="s">
        <v>311</v>
      </c>
      <c r="U22" s="2">
        <f t="shared" si="3"/>
        <v>-1637.5333658854199</v>
      </c>
      <c r="V22">
        <v>3</v>
      </c>
      <c r="W22" t="s">
        <v>915</v>
      </c>
    </row>
    <row r="23" spans="2:23">
      <c r="B23" t="s">
        <v>243</v>
      </c>
      <c r="C23" t="s">
        <v>851</v>
      </c>
      <c r="D23">
        <v>0.04</v>
      </c>
      <c r="E23" t="s">
        <v>852</v>
      </c>
      <c r="H23">
        <v>2019</v>
      </c>
      <c r="I23" t="s">
        <v>881</v>
      </c>
      <c r="K23" s="7">
        <v>484949.99785721302</v>
      </c>
      <c r="M23" t="str">
        <f t="shared" si="0"/>
        <v>LatAm_other</v>
      </c>
      <c r="N23" t="s">
        <v>311</v>
      </c>
      <c r="O23" s="2">
        <f t="shared" si="1"/>
        <v>-484.94999785721302</v>
      </c>
      <c r="P23">
        <v>3</v>
      </c>
      <c r="Q23" t="s">
        <v>241</v>
      </c>
      <c r="S23" t="str">
        <f t="shared" si="2"/>
        <v>LatAm_other</v>
      </c>
      <c r="T23" t="s">
        <v>311</v>
      </c>
      <c r="U23" s="2">
        <f t="shared" si="3"/>
        <v>-323.29999857147533</v>
      </c>
      <c r="V23">
        <v>3</v>
      </c>
      <c r="W23" t="s">
        <v>915</v>
      </c>
    </row>
    <row r="24" spans="2:23">
      <c r="B24" t="s">
        <v>706</v>
      </c>
      <c r="C24" t="s">
        <v>851</v>
      </c>
      <c r="D24">
        <v>3.5000000000000003E-2</v>
      </c>
      <c r="E24" t="s">
        <v>852</v>
      </c>
      <c r="H24">
        <v>2019</v>
      </c>
      <c r="I24" t="s">
        <v>512</v>
      </c>
      <c r="K24" s="7">
        <v>449269.98901367199</v>
      </c>
      <c r="M24" t="str">
        <f t="shared" si="0"/>
        <v>Mexico</v>
      </c>
      <c r="N24" t="s">
        <v>311</v>
      </c>
      <c r="O24" s="2">
        <f t="shared" si="1"/>
        <v>-449.26998901367199</v>
      </c>
      <c r="P24">
        <v>3</v>
      </c>
      <c r="Q24" t="s">
        <v>241</v>
      </c>
      <c r="S24" t="str">
        <f t="shared" si="2"/>
        <v>Mexico</v>
      </c>
      <c r="T24" t="s">
        <v>311</v>
      </c>
      <c r="U24" s="2">
        <f t="shared" si="3"/>
        <v>-299.51332600911468</v>
      </c>
      <c r="V24">
        <v>3</v>
      </c>
      <c r="W24" t="s">
        <v>915</v>
      </c>
    </row>
    <row r="25" spans="2:23">
      <c r="B25" t="s">
        <v>712</v>
      </c>
      <c r="C25" t="s">
        <v>851</v>
      </c>
      <c r="D25">
        <v>3.7499999999999999E-2</v>
      </c>
      <c r="E25" t="s">
        <v>852</v>
      </c>
      <c r="H25">
        <v>2019</v>
      </c>
      <c r="I25" t="s">
        <v>882</v>
      </c>
      <c r="K25" s="7">
        <v>1439380.00869751</v>
      </c>
      <c r="M25" t="str">
        <f t="shared" si="0"/>
        <v>MidEast_other</v>
      </c>
      <c r="N25" t="s">
        <v>311</v>
      </c>
      <c r="O25" s="2">
        <f t="shared" si="1"/>
        <v>-1439.38000869751</v>
      </c>
      <c r="P25">
        <v>3</v>
      </c>
      <c r="Q25" t="s">
        <v>241</v>
      </c>
      <c r="S25" t="str">
        <f t="shared" si="2"/>
        <v>MidEast_other</v>
      </c>
      <c r="T25" t="s">
        <v>311</v>
      </c>
      <c r="U25" s="2">
        <f t="shared" si="3"/>
        <v>-959.5866724650067</v>
      </c>
      <c r="V25">
        <v>3</v>
      </c>
      <c r="W25" t="s">
        <v>915</v>
      </c>
    </row>
    <row r="26" spans="2:23">
      <c r="B26" t="s">
        <v>872</v>
      </c>
      <c r="C26" t="s">
        <v>851</v>
      </c>
      <c r="D26">
        <v>0.1</v>
      </c>
      <c r="E26" t="s">
        <v>852</v>
      </c>
      <c r="H26">
        <v>2019</v>
      </c>
      <c r="I26" t="s">
        <v>883</v>
      </c>
      <c r="K26" s="7">
        <v>37590.000748634397</v>
      </c>
      <c r="M26" t="str">
        <f t="shared" si="0"/>
        <v>Nor-Ice</v>
      </c>
      <c r="N26" t="s">
        <v>311</v>
      </c>
      <c r="O26" s="2">
        <f t="shared" si="1"/>
        <v>-37.590000748634395</v>
      </c>
      <c r="P26">
        <v>3</v>
      </c>
      <c r="Q26" t="s">
        <v>241</v>
      </c>
      <c r="S26" t="str">
        <f t="shared" si="2"/>
        <v>Nor-Ice</v>
      </c>
      <c r="T26" t="s">
        <v>311</v>
      </c>
      <c r="U26" s="2">
        <f t="shared" si="3"/>
        <v>-25.060000499089597</v>
      </c>
      <c r="V26">
        <v>3</v>
      </c>
      <c r="W26" t="s">
        <v>915</v>
      </c>
    </row>
    <row r="27" spans="2:23">
      <c r="B27" t="s">
        <v>871</v>
      </c>
      <c r="C27" t="s">
        <v>851</v>
      </c>
      <c r="D27">
        <v>0.05</v>
      </c>
      <c r="E27" t="s">
        <v>852</v>
      </c>
      <c r="H27">
        <v>2019</v>
      </c>
      <c r="I27" t="s">
        <v>245</v>
      </c>
      <c r="K27" s="7">
        <v>1703589.9658203099</v>
      </c>
      <c r="M27" t="str">
        <f t="shared" si="0"/>
        <v>Russia</v>
      </c>
      <c r="N27" t="s">
        <v>311</v>
      </c>
      <c r="O27" s="2">
        <f t="shared" si="1"/>
        <v>-1703.58996582031</v>
      </c>
      <c r="P27">
        <v>3</v>
      </c>
      <c r="Q27" t="s">
        <v>241</v>
      </c>
      <c r="S27" t="str">
        <f t="shared" si="2"/>
        <v>Russia</v>
      </c>
      <c r="T27" t="s">
        <v>311</v>
      </c>
      <c r="U27" s="2">
        <f t="shared" si="3"/>
        <v>-1135.7266438802067</v>
      </c>
      <c r="V27">
        <v>3</v>
      </c>
      <c r="W27" t="s">
        <v>915</v>
      </c>
    </row>
    <row r="28" spans="2:23">
      <c r="B28" t="s">
        <v>870</v>
      </c>
      <c r="C28" t="s">
        <v>851</v>
      </c>
      <c r="D28">
        <v>0.1</v>
      </c>
      <c r="E28" t="s">
        <v>852</v>
      </c>
      <c r="H28">
        <v>2019</v>
      </c>
      <c r="I28" t="s">
        <v>884</v>
      </c>
      <c r="K28" s="7">
        <v>523780.029296875</v>
      </c>
      <c r="M28" t="str">
        <f t="shared" si="0"/>
        <v>SaudiArabia</v>
      </c>
      <c r="N28" t="s">
        <v>311</v>
      </c>
      <c r="O28" s="2">
        <f t="shared" si="1"/>
        <v>-523.780029296875</v>
      </c>
      <c r="P28">
        <v>3</v>
      </c>
      <c r="Q28" t="s">
        <v>241</v>
      </c>
      <c r="S28" t="str">
        <f t="shared" si="2"/>
        <v>SaudiArabia</v>
      </c>
      <c r="T28" t="s">
        <v>311</v>
      </c>
      <c r="U28" s="2">
        <f t="shared" si="3"/>
        <v>-349.18668619791669</v>
      </c>
      <c r="V28">
        <v>3</v>
      </c>
      <c r="W28" t="s">
        <v>915</v>
      </c>
    </row>
    <row r="29" spans="2:23">
      <c r="B29" t="s">
        <v>869</v>
      </c>
      <c r="C29" t="s">
        <v>851</v>
      </c>
      <c r="D29">
        <v>3.7499999999999999E-2</v>
      </c>
      <c r="E29" t="s">
        <v>852</v>
      </c>
      <c r="H29">
        <v>2019</v>
      </c>
      <c r="I29" t="s">
        <v>885</v>
      </c>
      <c r="K29" s="7">
        <v>439640.01464843802</v>
      </c>
      <c r="M29" t="str">
        <f t="shared" si="0"/>
        <v>SouthAfrica</v>
      </c>
      <c r="N29" t="s">
        <v>311</v>
      </c>
      <c r="O29" s="2">
        <f t="shared" si="1"/>
        <v>-439.64001464843801</v>
      </c>
      <c r="P29">
        <v>3</v>
      </c>
      <c r="Q29" t="s">
        <v>241</v>
      </c>
      <c r="S29" t="str">
        <f t="shared" si="2"/>
        <v>SouthAfrica</v>
      </c>
      <c r="T29" t="s">
        <v>311</v>
      </c>
      <c r="U29" s="2">
        <f t="shared" si="3"/>
        <v>-293.09334309895866</v>
      </c>
      <c r="V29">
        <v>3</v>
      </c>
      <c r="W29" t="s">
        <v>915</v>
      </c>
    </row>
    <row r="30" spans="2:23">
      <c r="B30" t="s">
        <v>868</v>
      </c>
      <c r="C30" t="s">
        <v>851</v>
      </c>
      <c r="D30">
        <v>3.7499999999999999E-2</v>
      </c>
      <c r="E30" t="s">
        <v>852</v>
      </c>
      <c r="H30">
        <v>2019</v>
      </c>
      <c r="I30" t="s">
        <v>886</v>
      </c>
      <c r="K30" s="7">
        <v>348920.01342773403</v>
      </c>
      <c r="M30" t="str">
        <f t="shared" si="0"/>
        <v>UK</v>
      </c>
      <c r="N30" t="s">
        <v>311</v>
      </c>
      <c r="O30" s="2">
        <f t="shared" si="1"/>
        <v>-348.92001342773403</v>
      </c>
      <c r="P30">
        <v>3</v>
      </c>
      <c r="Q30" t="s">
        <v>241</v>
      </c>
      <c r="S30" t="str">
        <f t="shared" si="2"/>
        <v>UK</v>
      </c>
      <c r="T30" t="s">
        <v>311</v>
      </c>
      <c r="U30" s="2">
        <f t="shared" si="3"/>
        <v>-232.61334228515602</v>
      </c>
      <c r="V30">
        <v>3</v>
      </c>
      <c r="W30" t="s">
        <v>915</v>
      </c>
    </row>
    <row r="31" spans="2:23">
      <c r="B31" t="s">
        <v>867</v>
      </c>
      <c r="C31" t="s">
        <v>851</v>
      </c>
      <c r="D31">
        <v>0.08</v>
      </c>
      <c r="E31" t="s">
        <v>852</v>
      </c>
      <c r="H31">
        <v>2019</v>
      </c>
      <c r="I31" t="s">
        <v>531</v>
      </c>
      <c r="K31" s="7">
        <v>4817720.21484375</v>
      </c>
      <c r="M31" t="str">
        <f t="shared" si="0"/>
        <v>USA</v>
      </c>
      <c r="N31" t="s">
        <v>311</v>
      </c>
      <c r="O31" s="2">
        <f t="shared" si="1"/>
        <v>-4817.72021484375</v>
      </c>
      <c r="P31">
        <v>3</v>
      </c>
      <c r="Q31" t="s">
        <v>241</v>
      </c>
      <c r="S31" t="str">
        <f t="shared" si="2"/>
        <v>USA</v>
      </c>
      <c r="T31" t="s">
        <v>311</v>
      </c>
      <c r="U31" s="2">
        <f t="shared" si="3"/>
        <v>-3211.8134765625</v>
      </c>
      <c r="V31">
        <v>3</v>
      </c>
      <c r="W31" t="s">
        <v>915</v>
      </c>
    </row>
    <row r="32" spans="2:23">
      <c r="B32" t="s">
        <v>866</v>
      </c>
      <c r="C32" t="s">
        <v>851</v>
      </c>
      <c r="D32">
        <v>0.08</v>
      </c>
      <c r="E32" t="s">
        <v>852</v>
      </c>
    </row>
  </sheetData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01B9-EB5B-4B48-B5D2-F20C5B9A618B}">
  <dimension ref="A2:BP106"/>
  <sheetViews>
    <sheetView workbookViewId="0"/>
  </sheetViews>
  <sheetFormatPr defaultColWidth="9.1328125" defaultRowHeight="12.75"/>
  <cols>
    <col min="1" max="1" width="2" style="12" bestFit="1" customWidth="1"/>
    <col min="2" max="3" width="14.46484375" style="12" bestFit="1" customWidth="1"/>
    <col min="4" max="4" width="11.6640625" style="12" customWidth="1"/>
    <col min="5" max="5" width="8.53125" style="12" bestFit="1" customWidth="1"/>
    <col min="6" max="7" width="7.33203125" style="12" bestFit="1" customWidth="1"/>
    <col min="8" max="9" width="8.33203125" style="12" bestFit="1" customWidth="1"/>
    <col min="10" max="10" width="7.33203125" style="12" bestFit="1" customWidth="1"/>
    <col min="11" max="11" width="12.53125" style="12" bestFit="1" customWidth="1"/>
    <col min="12" max="12" width="7.86328125" style="12" customWidth="1"/>
    <col min="13" max="14" width="6.33203125" style="12" bestFit="1" customWidth="1"/>
    <col min="15" max="15" width="7.53125" style="12" bestFit="1" customWidth="1"/>
    <col min="16" max="18" width="7.33203125" style="12" bestFit="1" customWidth="1"/>
    <col min="19" max="19" width="8.33203125" style="12" bestFit="1" customWidth="1"/>
    <col min="20" max="21" width="5.46484375" style="12" customWidth="1"/>
    <col min="22" max="22" width="12.53125" style="12" bestFit="1" customWidth="1"/>
    <col min="23" max="28" width="5.46484375" style="12" customWidth="1"/>
    <col min="29" max="29" width="7" style="12" customWidth="1"/>
    <col min="30" max="30" width="5.46484375" style="12" customWidth="1"/>
    <col min="31" max="31" width="6" style="12" bestFit="1" customWidth="1"/>
    <col min="32" max="34" width="5.46484375" style="12" customWidth="1"/>
    <col min="35" max="35" width="5" style="12" bestFit="1" customWidth="1"/>
    <col min="36" max="36" width="9.1328125" style="12"/>
    <col min="37" max="37" width="14.46484375" style="12" bestFit="1" customWidth="1"/>
    <col min="38" max="38" width="10.86328125" style="12" bestFit="1" customWidth="1"/>
    <col min="39" max="39" width="4.6640625" style="12" bestFit="1" customWidth="1"/>
    <col min="40" max="41" width="4.86328125" style="12" bestFit="1" customWidth="1"/>
    <col min="42" max="42" width="4.53125" style="12" bestFit="1" customWidth="1"/>
    <col min="43" max="44" width="4.86328125" style="12" bestFit="1" customWidth="1"/>
    <col min="45" max="45" width="4.6640625" style="12" bestFit="1" customWidth="1"/>
    <col min="46" max="47" width="4.53125" style="12" bestFit="1" customWidth="1"/>
    <col min="48" max="48" width="5.1328125" style="12" bestFit="1" customWidth="1"/>
    <col min="49" max="49" width="4.86328125" style="12" bestFit="1" customWidth="1"/>
    <col min="50" max="68" width="5.33203125" style="12" customWidth="1"/>
    <col min="69" max="16384" width="9.1328125" style="12"/>
  </cols>
  <sheetData>
    <row r="2" spans="2:68" ht="14.25">
      <c r="B2" s="14" t="s">
        <v>8</v>
      </c>
      <c r="C2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2:68" ht="14.25">
      <c r="B3" s="14" t="s">
        <v>6</v>
      </c>
      <c r="C3" s="14" t="s">
        <v>37</v>
      </c>
      <c r="D3" s="14" t="s">
        <v>50</v>
      </c>
      <c r="E3" s="14" t="str">
        <f t="shared" ref="E3:AH3" si="0">E$61</f>
        <v>Africa_north</v>
      </c>
      <c r="F3" s="14" t="str">
        <f t="shared" si="0"/>
        <v>Africa_other</v>
      </c>
      <c r="G3" s="14" t="str">
        <f t="shared" si="0"/>
        <v>Arg-Chi</v>
      </c>
      <c r="H3" s="14" t="str">
        <f t="shared" si="0"/>
        <v>Asia_central</v>
      </c>
      <c r="I3" s="14" t="str">
        <f t="shared" si="0"/>
        <v>Asia_east</v>
      </c>
      <c r="J3" s="14" t="str">
        <f t="shared" si="0"/>
        <v>Asia_other</v>
      </c>
      <c r="K3" s="14" t="str">
        <f t="shared" si="0"/>
        <v>Australia_NZ</v>
      </c>
      <c r="L3" s="14" t="str">
        <f t="shared" si="0"/>
        <v>Brazil</v>
      </c>
      <c r="M3" s="14" t="str">
        <f t="shared" si="0"/>
        <v>Canada</v>
      </c>
      <c r="N3" s="14" t="str">
        <f t="shared" si="0"/>
        <v>China</v>
      </c>
      <c r="O3" s="14" t="str">
        <f t="shared" si="0"/>
        <v>EU_north</v>
      </c>
      <c r="P3" s="14" t="str">
        <f t="shared" si="0"/>
        <v>EU_northeast</v>
      </c>
      <c r="Q3" s="14" t="str">
        <f t="shared" si="0"/>
        <v>EU_northwest</v>
      </c>
      <c r="R3" s="14" t="str">
        <f t="shared" si="0"/>
        <v>EU_south</v>
      </c>
      <c r="S3" s="14" t="str">
        <f t="shared" si="0"/>
        <v>EU_southeast</v>
      </c>
      <c r="T3" s="14" t="str">
        <f t="shared" si="0"/>
        <v>EU_southwest</v>
      </c>
      <c r="U3" s="14" t="str">
        <f t="shared" si="0"/>
        <v>Europe_other</v>
      </c>
      <c r="V3" s="14" t="str">
        <f t="shared" si="0"/>
        <v>France</v>
      </c>
      <c r="W3" s="14" t="str">
        <f t="shared" si="0"/>
        <v>Germany</v>
      </c>
      <c r="X3" s="14" t="str">
        <f t="shared" si="0"/>
        <v>India</v>
      </c>
      <c r="Y3" s="14" t="str">
        <f t="shared" si="0"/>
        <v>LatAm_other</v>
      </c>
      <c r="Z3" s="14" t="str">
        <f t="shared" si="0"/>
        <v>Mexico</v>
      </c>
      <c r="AA3" s="14" t="str">
        <f t="shared" si="0"/>
        <v>MidEast_other</v>
      </c>
      <c r="AB3" s="14" t="str">
        <f t="shared" si="0"/>
        <v>Nor-Ice</v>
      </c>
      <c r="AC3" s="14" t="str">
        <f t="shared" si="0"/>
        <v>Russia</v>
      </c>
      <c r="AD3" s="14" t="str">
        <f t="shared" si="0"/>
        <v>SaudiArabia</v>
      </c>
      <c r="AE3" s="14" t="str">
        <f t="shared" si="0"/>
        <v>SouthAfrica</v>
      </c>
      <c r="AF3" s="14" t="str">
        <f t="shared" si="0"/>
        <v>UK</v>
      </c>
      <c r="AG3" s="14" t="str">
        <f t="shared" si="0"/>
        <v>USA</v>
      </c>
      <c r="AH3" s="14" t="str">
        <f t="shared" si="0"/>
        <v>\I:</v>
      </c>
      <c r="AJ3" s="12" t="s">
        <v>6</v>
      </c>
      <c r="AK3" s="12" t="s">
        <v>37</v>
      </c>
      <c r="AL3" s="12" t="s">
        <v>50</v>
      </c>
      <c r="AM3" s="12" t="str">
        <f>E3</f>
        <v>Africa_north</v>
      </c>
      <c r="AN3" s="12" t="str">
        <f t="shared" ref="AN3:BP3" si="1">F3</f>
        <v>Africa_other</v>
      </c>
      <c r="AO3" s="12" t="str">
        <f t="shared" si="1"/>
        <v>Arg-Chi</v>
      </c>
      <c r="AP3" s="12" t="str">
        <f t="shared" si="1"/>
        <v>Asia_central</v>
      </c>
      <c r="AQ3" s="12" t="str">
        <f t="shared" si="1"/>
        <v>Asia_east</v>
      </c>
      <c r="AR3" s="12" t="str">
        <f t="shared" si="1"/>
        <v>Asia_other</v>
      </c>
      <c r="AS3" s="12" t="str">
        <f t="shared" si="1"/>
        <v>Australia_NZ</v>
      </c>
      <c r="AT3" s="12" t="str">
        <f t="shared" si="1"/>
        <v>Brazil</v>
      </c>
      <c r="AU3" s="12" t="str">
        <f t="shared" si="1"/>
        <v>Canada</v>
      </c>
      <c r="AV3" s="12" t="str">
        <f t="shared" si="1"/>
        <v>China</v>
      </c>
      <c r="AW3" s="12" t="str">
        <f t="shared" si="1"/>
        <v>EU_north</v>
      </c>
      <c r="AX3" s="12" t="str">
        <f t="shared" si="1"/>
        <v>EU_northeast</v>
      </c>
      <c r="AY3" s="12" t="str">
        <f t="shared" si="1"/>
        <v>EU_northwest</v>
      </c>
      <c r="AZ3" s="12" t="str">
        <f t="shared" si="1"/>
        <v>EU_south</v>
      </c>
      <c r="BA3" s="12" t="str">
        <f t="shared" si="1"/>
        <v>EU_southeast</v>
      </c>
      <c r="BB3" s="12" t="str">
        <f t="shared" si="1"/>
        <v>EU_southwest</v>
      </c>
      <c r="BC3" s="12" t="str">
        <f t="shared" si="1"/>
        <v>Europe_other</v>
      </c>
      <c r="BD3" s="12" t="str">
        <f t="shared" si="1"/>
        <v>France</v>
      </c>
      <c r="BE3" s="12" t="str">
        <f t="shared" si="1"/>
        <v>Germany</v>
      </c>
      <c r="BF3" s="12" t="str">
        <f t="shared" si="1"/>
        <v>India</v>
      </c>
      <c r="BG3" s="12" t="str">
        <f t="shared" si="1"/>
        <v>LatAm_other</v>
      </c>
      <c r="BH3" s="12" t="str">
        <f t="shared" si="1"/>
        <v>Mexico</v>
      </c>
      <c r="BI3" s="12" t="str">
        <f t="shared" si="1"/>
        <v>MidEast_other</v>
      </c>
      <c r="BJ3" s="12" t="str">
        <f t="shared" si="1"/>
        <v>Nor-Ice</v>
      </c>
      <c r="BK3" s="12" t="str">
        <f t="shared" si="1"/>
        <v>Russia</v>
      </c>
      <c r="BL3" s="12" t="str">
        <f t="shared" si="1"/>
        <v>SaudiArabia</v>
      </c>
      <c r="BM3" s="12" t="str">
        <f t="shared" si="1"/>
        <v>SouthAfrica</v>
      </c>
      <c r="BN3" s="12" t="str">
        <f t="shared" si="1"/>
        <v>UK</v>
      </c>
      <c r="BO3" s="12" t="str">
        <f t="shared" si="1"/>
        <v>USA</v>
      </c>
      <c r="BP3" s="12" t="str">
        <f t="shared" si="1"/>
        <v>\I:</v>
      </c>
    </row>
    <row r="4" spans="2:68" ht="14.25">
      <c r="B4" s="14" t="s">
        <v>232</v>
      </c>
      <c r="C4" s="14" t="s">
        <v>408</v>
      </c>
      <c r="D4" s="14" t="s">
        <v>235</v>
      </c>
      <c r="E4" s="24" t="str">
        <f>IFERROR(IF(ROUND(SUMIFS(E$62:E$85,$D$62:$D$85,$D4,$C$62:$C$85,$C4)/SUM(E$40:E$41),3)=0,"",-SUMIFS(E$62:E$85,$D$62:$D$85,$D4,$C$62:$C$85,$C4)/SUM(E$40:E$41)),"")</f>
        <v/>
      </c>
      <c r="F4" s="24" t="str">
        <f t="shared" ref="F4:U10" si="2">IFERROR(IF(ROUND(SUMIFS(F$62:F$85,$D$62:$D$85,$D4,$C$62:$C$85,$C4)/SUM(F$40:F$41),3)=0,"",-SUMIFS(F$62:F$85,$D$62:$D$85,$D4,$C$62:$C$85,$C4)/SUM(F$40:F$41)),"")</f>
        <v/>
      </c>
      <c r="G4" s="24" t="str">
        <f t="shared" si="2"/>
        <v/>
      </c>
      <c r="H4" s="24" t="str">
        <f t="shared" si="2"/>
        <v/>
      </c>
      <c r="I4" s="24" t="str">
        <f t="shared" si="2"/>
        <v/>
      </c>
      <c r="J4" s="24" t="str">
        <f t="shared" si="2"/>
        <v/>
      </c>
      <c r="K4" s="24" t="str">
        <f t="shared" si="2"/>
        <v/>
      </c>
      <c r="L4" s="24" t="str">
        <f t="shared" si="2"/>
        <v/>
      </c>
      <c r="M4" s="24" t="str">
        <f t="shared" si="2"/>
        <v/>
      </c>
      <c r="N4" s="24" t="str">
        <f t="shared" si="2"/>
        <v/>
      </c>
      <c r="O4" s="24" t="str">
        <f t="shared" si="2"/>
        <v/>
      </c>
      <c r="P4" s="24" t="str">
        <f t="shared" si="2"/>
        <v/>
      </c>
      <c r="Q4" s="24" t="str">
        <f t="shared" si="2"/>
        <v/>
      </c>
      <c r="R4" s="24" t="str">
        <f t="shared" si="2"/>
        <v/>
      </c>
      <c r="S4" s="24" t="str">
        <f t="shared" si="2"/>
        <v/>
      </c>
      <c r="T4" s="24" t="str">
        <f t="shared" si="2"/>
        <v/>
      </c>
      <c r="U4" s="24" t="str">
        <f t="shared" si="2"/>
        <v/>
      </c>
      <c r="V4" s="24" t="str">
        <f t="shared" ref="V4:AH10" si="3">IFERROR(IF(ROUND(SUMIFS(V$62:V$85,$D$62:$D$85,$D4,$C$62:$C$85,$C4)/SUM(V$40:V$41),3)=0,"",-SUMIFS(V$62:V$85,$D$62:$D$85,$D4,$C$62:$C$85,$C4)/SUM(V$40:V$41)),"")</f>
        <v/>
      </c>
      <c r="W4" s="24" t="str">
        <f t="shared" si="3"/>
        <v/>
      </c>
      <c r="X4" s="24" t="str">
        <f t="shared" si="3"/>
        <v/>
      </c>
      <c r="Y4" s="24" t="str">
        <f t="shared" si="3"/>
        <v/>
      </c>
      <c r="Z4" s="24" t="str">
        <f t="shared" si="3"/>
        <v/>
      </c>
      <c r="AA4" s="24" t="str">
        <f t="shared" si="3"/>
        <v/>
      </c>
      <c r="AB4" s="24" t="str">
        <f t="shared" si="3"/>
        <v/>
      </c>
      <c r="AC4" s="24" t="str">
        <f t="shared" si="3"/>
        <v/>
      </c>
      <c r="AD4" s="24" t="str">
        <f t="shared" si="3"/>
        <v/>
      </c>
      <c r="AE4" s="24" t="str">
        <f t="shared" si="3"/>
        <v/>
      </c>
      <c r="AF4" s="24" t="str">
        <f t="shared" si="3"/>
        <v/>
      </c>
      <c r="AG4" s="24" t="str">
        <f t="shared" si="3"/>
        <v/>
      </c>
      <c r="AH4" s="24" t="str">
        <f t="shared" si="3"/>
        <v/>
      </c>
      <c r="AJ4" s="12" t="s">
        <v>236</v>
      </c>
      <c r="AK4" s="12" t="s">
        <v>229</v>
      </c>
      <c r="AL4" s="12" t="s">
        <v>235</v>
      </c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</row>
    <row r="5" spans="2:68" ht="14.25">
      <c r="B5" s="14" t="s">
        <v>232</v>
      </c>
      <c r="C5" s="19" t="s">
        <v>408</v>
      </c>
      <c r="D5" s="19" t="s">
        <v>234</v>
      </c>
      <c r="E5" s="24" t="str">
        <f t="shared" ref="E5:E10" si="4">IFERROR(IF(ROUND(SUMIFS(E$62:E$85,$D$62:$D$85,$D5,$C$62:$C$85,$C5)/SUM(E$40:E$41),3)=0,"",-SUMIFS(E$62:E$85,$D$62:$D$85,$D5,$C$62:$C$85,$C5)/SUM(E$40:E$41)),"")</f>
        <v/>
      </c>
      <c r="F5" s="24" t="str">
        <f t="shared" si="2"/>
        <v/>
      </c>
      <c r="G5" s="24" t="str">
        <f t="shared" si="2"/>
        <v/>
      </c>
      <c r="H5" s="24">
        <f t="shared" si="2"/>
        <v>3.477688061704154E-3</v>
      </c>
      <c r="I5" s="24" t="str">
        <f t="shared" si="2"/>
        <v/>
      </c>
      <c r="J5" s="24" t="str">
        <f t="shared" si="2"/>
        <v/>
      </c>
      <c r="K5" s="24">
        <f t="shared" si="2"/>
        <v>4.9096018286384621E-3</v>
      </c>
      <c r="L5" s="24">
        <f t="shared" si="2"/>
        <v>8.9391193625857433E-3</v>
      </c>
      <c r="M5" s="24">
        <f t="shared" si="2"/>
        <v>3.1849789168743111E-3</v>
      </c>
      <c r="N5" s="24">
        <f t="shared" si="2"/>
        <v>1.1037176822523743E-2</v>
      </c>
      <c r="O5" s="24" t="str">
        <f t="shared" si="2"/>
        <v/>
      </c>
      <c r="P5" s="24">
        <f t="shared" si="2"/>
        <v>7.2607927066267548E-3</v>
      </c>
      <c r="Q5" s="24">
        <f t="shared" si="2"/>
        <v>6.8654894926905314E-3</v>
      </c>
      <c r="R5" s="24">
        <f t="shared" si="2"/>
        <v>2.2014326286682318E-3</v>
      </c>
      <c r="S5" s="24">
        <f t="shared" si="2"/>
        <v>9.9215704700324238E-3</v>
      </c>
      <c r="T5" s="24">
        <f t="shared" si="2"/>
        <v>0.13121054163942464</v>
      </c>
      <c r="U5" s="24">
        <f t="shared" si="2"/>
        <v>5.6118701247854057E-3</v>
      </c>
      <c r="V5" s="24">
        <f t="shared" si="3"/>
        <v>2.9826117983565097E-2</v>
      </c>
      <c r="W5" s="24">
        <f t="shared" si="3"/>
        <v>6.1200089902905186E-3</v>
      </c>
      <c r="X5" s="24" t="str">
        <f t="shared" si="3"/>
        <v/>
      </c>
      <c r="Y5" s="24">
        <f t="shared" si="3"/>
        <v>2.07974009508562E-3</v>
      </c>
      <c r="Z5" s="24">
        <f t="shared" si="3"/>
        <v>1.8229750277430974E-3</v>
      </c>
      <c r="AA5" s="24" t="str">
        <f t="shared" si="3"/>
        <v/>
      </c>
      <c r="AB5" s="24">
        <f t="shared" si="3"/>
        <v>4.1580442855368204E-3</v>
      </c>
      <c r="AC5" s="24">
        <f t="shared" si="3"/>
        <v>7.6422981918797374E-3</v>
      </c>
      <c r="AD5" s="24" t="str">
        <f t="shared" si="3"/>
        <v/>
      </c>
      <c r="AE5" s="24" t="str">
        <f t="shared" si="3"/>
        <v/>
      </c>
      <c r="AF5" s="24">
        <f t="shared" si="3"/>
        <v>6.5359843996018875E-4</v>
      </c>
      <c r="AG5" s="24">
        <f t="shared" si="3"/>
        <v>3.1624746798808506E-3</v>
      </c>
      <c r="AH5" s="24" t="str">
        <f t="shared" si="3"/>
        <v/>
      </c>
      <c r="AJ5" s="12" t="s">
        <v>236</v>
      </c>
      <c r="AK5" s="12" t="s">
        <v>229</v>
      </c>
      <c r="AL5" s="12" t="s">
        <v>234</v>
      </c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</row>
    <row r="6" spans="2:68" ht="14.25">
      <c r="B6" s="14" t="s">
        <v>232</v>
      </c>
      <c r="C6" s="14" t="s">
        <v>408</v>
      </c>
      <c r="D6" s="14" t="s">
        <v>233</v>
      </c>
      <c r="E6" s="24" t="str">
        <f t="shared" si="4"/>
        <v/>
      </c>
      <c r="F6" s="24" t="str">
        <f t="shared" si="2"/>
        <v/>
      </c>
      <c r="G6" s="24" t="str">
        <f t="shared" si="2"/>
        <v/>
      </c>
      <c r="H6" s="24">
        <f t="shared" si="2"/>
        <v>2.1567992771160762E-3</v>
      </c>
      <c r="I6" s="24" t="str">
        <f t="shared" si="2"/>
        <v/>
      </c>
      <c r="J6" s="24" t="str">
        <f t="shared" si="2"/>
        <v/>
      </c>
      <c r="K6" s="24" t="str">
        <f t="shared" si="2"/>
        <v/>
      </c>
      <c r="L6" s="24" t="str">
        <f t="shared" si="2"/>
        <v/>
      </c>
      <c r="M6" s="24" t="str">
        <f t="shared" si="2"/>
        <v/>
      </c>
      <c r="N6" s="24">
        <f t="shared" si="2"/>
        <v>1.9606432616038495E-3</v>
      </c>
      <c r="O6" s="24" t="str">
        <f t="shared" si="2"/>
        <v/>
      </c>
      <c r="P6" s="24" t="str">
        <f t="shared" si="2"/>
        <v/>
      </c>
      <c r="Q6" s="24" t="str">
        <f t="shared" si="2"/>
        <v/>
      </c>
      <c r="R6" s="24" t="str">
        <f t="shared" si="2"/>
        <v/>
      </c>
      <c r="S6" s="24" t="str">
        <f t="shared" si="2"/>
        <v/>
      </c>
      <c r="T6" s="24" t="str">
        <f t="shared" si="2"/>
        <v/>
      </c>
      <c r="U6" s="24">
        <f t="shared" si="2"/>
        <v>3.3746292687086739E-3</v>
      </c>
      <c r="V6" s="24" t="str">
        <f t="shared" si="3"/>
        <v/>
      </c>
      <c r="W6" s="24" t="str">
        <f t="shared" si="3"/>
        <v/>
      </c>
      <c r="X6" s="24" t="str">
        <f t="shared" si="3"/>
        <v/>
      </c>
      <c r="Y6" s="24" t="str">
        <f t="shared" si="3"/>
        <v/>
      </c>
      <c r="Z6" s="24" t="str">
        <f t="shared" si="3"/>
        <v/>
      </c>
      <c r="AA6" s="24" t="str">
        <f t="shared" si="3"/>
        <v/>
      </c>
      <c r="AB6" s="24" t="str">
        <f t="shared" si="3"/>
        <v/>
      </c>
      <c r="AC6" s="24">
        <f t="shared" si="3"/>
        <v>2.1691043387031743E-3</v>
      </c>
      <c r="AD6" s="24" t="str">
        <f t="shared" si="3"/>
        <v/>
      </c>
      <c r="AE6" s="24" t="str">
        <f t="shared" si="3"/>
        <v/>
      </c>
      <c r="AF6" s="24" t="str">
        <f t="shared" si="3"/>
        <v/>
      </c>
      <c r="AG6" s="24" t="str">
        <f t="shared" si="3"/>
        <v/>
      </c>
      <c r="AH6" s="24" t="str">
        <f t="shared" si="3"/>
        <v/>
      </c>
      <c r="AJ6" s="12" t="s">
        <v>236</v>
      </c>
      <c r="AK6" s="12" t="s">
        <v>229</v>
      </c>
      <c r="AL6" s="12" t="s">
        <v>233</v>
      </c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</row>
    <row r="7" spans="2:68" ht="14.25">
      <c r="B7" s="14" t="s">
        <v>232</v>
      </c>
      <c r="C7" s="19" t="s">
        <v>408</v>
      </c>
      <c r="D7" s="19" t="s">
        <v>131</v>
      </c>
      <c r="E7" s="24">
        <f t="shared" si="4"/>
        <v>2.1311273670499481E-2</v>
      </c>
      <c r="F7" s="24">
        <f t="shared" si="2"/>
        <v>1.2018986809873457E-2</v>
      </c>
      <c r="G7" s="24">
        <f t="shared" si="2"/>
        <v>6.6634833850902075E-2</v>
      </c>
      <c r="H7" s="24">
        <f t="shared" si="2"/>
        <v>1.3383259192867321E-2</v>
      </c>
      <c r="I7" s="24">
        <f t="shared" si="2"/>
        <v>3.1169551043807617E-2</v>
      </c>
      <c r="J7" s="24">
        <f t="shared" si="2"/>
        <v>3.9806799112677219E-2</v>
      </c>
      <c r="K7" s="24">
        <f t="shared" si="2"/>
        <v>1.0432539686040155E-2</v>
      </c>
      <c r="L7" s="24">
        <f t="shared" si="2"/>
        <v>9.5744824872203687E-3</v>
      </c>
      <c r="M7" s="24">
        <f t="shared" si="2"/>
        <v>7.9531924559847311E-2</v>
      </c>
      <c r="N7" s="24">
        <f t="shared" si="2"/>
        <v>3.2872292609910973E-2</v>
      </c>
      <c r="O7" s="24">
        <f t="shared" si="2"/>
        <v>5.9617319958972875E-2</v>
      </c>
      <c r="P7" s="24">
        <f t="shared" si="2"/>
        <v>7.0343180399535368E-2</v>
      </c>
      <c r="Q7" s="24">
        <f t="shared" si="2"/>
        <v>1.9300363715556778E-2</v>
      </c>
      <c r="R7" s="24">
        <f t="shared" si="2"/>
        <v>3.4364751842980441E-2</v>
      </c>
      <c r="S7" s="24">
        <f t="shared" si="2"/>
        <v>1.5266447993816636E-2</v>
      </c>
      <c r="T7" s="24">
        <f t="shared" si="2"/>
        <v>6.6565871199738474E-2</v>
      </c>
      <c r="U7" s="24">
        <f t="shared" si="2"/>
        <v>2.9434631251415655E-2</v>
      </c>
      <c r="V7" s="24" t="str">
        <f t="shared" si="3"/>
        <v/>
      </c>
      <c r="W7" s="24">
        <f t="shared" si="3"/>
        <v>2.3005669440008557E-2</v>
      </c>
      <c r="X7" s="24">
        <f t="shared" si="3"/>
        <v>1.2698930694573408E-2</v>
      </c>
      <c r="Y7" s="24">
        <f t="shared" si="3"/>
        <v>2.512089111893627E-2</v>
      </c>
      <c r="Z7" s="24">
        <f t="shared" si="3"/>
        <v>9.2887739742590902E-2</v>
      </c>
      <c r="AA7" s="24">
        <f t="shared" si="3"/>
        <v>1.8176071798402707E-2</v>
      </c>
      <c r="AB7" s="24">
        <f t="shared" si="3"/>
        <v>2.5268238743349585E-2</v>
      </c>
      <c r="AC7" s="24">
        <f t="shared" si="3"/>
        <v>9.2477307476015146E-3</v>
      </c>
      <c r="AD7" s="24">
        <f t="shared" si="3"/>
        <v>5.5607414642778194E-3</v>
      </c>
      <c r="AE7" s="24" t="str">
        <f t="shared" si="3"/>
        <v/>
      </c>
      <c r="AF7" s="24">
        <f t="shared" si="3"/>
        <v>5.0036735426772165E-2</v>
      </c>
      <c r="AG7" s="24">
        <f t="shared" si="3"/>
        <v>3.0697506662837645E-2</v>
      </c>
      <c r="AH7" s="24" t="str">
        <f t="shared" si="3"/>
        <v/>
      </c>
      <c r="AJ7" s="12" t="s">
        <v>231</v>
      </c>
      <c r="AK7" s="12" t="s">
        <v>229</v>
      </c>
      <c r="AL7" s="13" t="str">
        <f>"SUPCO2N"&amp;VLOOKUP(MID($D7,4,3),emissions!$D$2:$F$27,3,FALSE)</f>
        <v>SUPCO2Ng</v>
      </c>
      <c r="AM7" s="13">
        <f>IFERROR(VLOOKUP(MID($D7,4,3),emissions!$D$2:$F$27,2,FALSE)*E7,"")</f>
        <v>1.1932182128112661</v>
      </c>
      <c r="AN7" s="13">
        <f>IFERROR(VLOOKUP(MID($D7,4,3),emissions!$D$2:$F$27,2,FALSE)*F7,"")</f>
        <v>0.67294307148481491</v>
      </c>
      <c r="AO7" s="13">
        <f>IFERROR(VLOOKUP(MID($D7,4,3),emissions!$D$2:$F$27,2,FALSE)*G7,"")</f>
        <v>3.7308843473120072</v>
      </c>
      <c r="AP7" s="13">
        <f>IFERROR(VLOOKUP(MID($D7,4,3),emissions!$D$2:$F$27,2,FALSE)*H7,"")</f>
        <v>0.74932868220864135</v>
      </c>
      <c r="AQ7" s="13">
        <f>IFERROR(VLOOKUP(MID($D7,4,3),emissions!$D$2:$F$27,2,FALSE)*I7,"")</f>
        <v>1.7451831629427885</v>
      </c>
      <c r="AR7" s="13">
        <f>IFERROR(VLOOKUP(MID($D7,4,3),emissions!$D$2:$F$27,2,FALSE)*J7,"")</f>
        <v>2.2287826823187977</v>
      </c>
      <c r="AS7" s="13">
        <f>IFERROR(VLOOKUP(MID($D7,4,3),emissions!$D$2:$F$27,2,FALSE)*K7,"")</f>
        <v>0.58411789702138828</v>
      </c>
      <c r="AT7" s="13">
        <f>IFERROR(VLOOKUP(MID($D7,4,3),emissions!$D$2:$F$27,2,FALSE)*L7,"")</f>
        <v>0.53607527445946845</v>
      </c>
      <c r="AU7" s="13">
        <f>IFERROR(VLOOKUP(MID($D7,4,3),emissions!$D$2:$F$27,2,FALSE)*M7,"")</f>
        <v>4.4529924561058509</v>
      </c>
      <c r="AV7" s="13">
        <f>IFERROR(VLOOKUP(MID($D7,4,3),emissions!$D$2:$F$27,2,FALSE)*N7,"")</f>
        <v>1.8405196632289154</v>
      </c>
      <c r="AW7" s="13">
        <f>IFERROR(VLOOKUP(MID($D7,4,3),emissions!$D$2:$F$27,2,FALSE)*O7,"")</f>
        <v>3.3379737445028912</v>
      </c>
      <c r="AX7" s="13">
        <f>IFERROR(VLOOKUP(MID($D7,4,3),emissions!$D$2:$F$27,2,FALSE)*P7,"")</f>
        <v>3.9385146705699854</v>
      </c>
      <c r="AY7" s="13">
        <f>IFERROR(VLOOKUP(MID($D7,4,3),emissions!$D$2:$F$27,2,FALSE)*Q7,"")</f>
        <v>1.0806273644340241</v>
      </c>
      <c r="AZ7" s="13">
        <f>IFERROR(VLOOKUP(MID($D7,4,3),emissions!$D$2:$F$27,2,FALSE)*R7,"")</f>
        <v>1.924082455688475</v>
      </c>
      <c r="BA7" s="13">
        <f>IFERROR(VLOOKUP(MID($D7,4,3),emissions!$D$2:$F$27,2,FALSE)*S7,"")</f>
        <v>0.85476842317379342</v>
      </c>
      <c r="BB7" s="13">
        <f>IFERROR(VLOOKUP(MID($D7,4,3),emissions!$D$2:$F$27,2,FALSE)*T7,"")</f>
        <v>3.7270231284733573</v>
      </c>
      <c r="BC7" s="13">
        <f>IFERROR(VLOOKUP(MID($D7,4,3),emissions!$D$2:$F$27,2,FALSE)*U7,"")</f>
        <v>1.6480450037667627</v>
      </c>
      <c r="BD7" s="13" t="str">
        <f>IFERROR(VLOOKUP(MID($D7,4,3),emissions!$D$2:$F$27,2,FALSE)*V7,"")</f>
        <v/>
      </c>
      <c r="BE7" s="13">
        <f>IFERROR(VLOOKUP(MID($D7,4,3),emissions!$D$2:$F$27,2,FALSE)*W7,"")</f>
        <v>1.2880874319460791</v>
      </c>
      <c r="BF7" s="13">
        <f>IFERROR(VLOOKUP(MID($D7,4,3),emissions!$D$2:$F$27,2,FALSE)*X7,"")</f>
        <v>0.71101312958916518</v>
      </c>
      <c r="BG7" s="13">
        <f>IFERROR(VLOOKUP(MID($D7,4,3),emissions!$D$2:$F$27,2,FALSE)*Y7,"")</f>
        <v>1.4065186937492418</v>
      </c>
      <c r="BH7" s="13">
        <f>IFERROR(VLOOKUP(MID($D7,4,3),emissions!$D$2:$F$27,2,FALSE)*Z7,"")</f>
        <v>5.2007845481876647</v>
      </c>
      <c r="BI7" s="13">
        <f>IFERROR(VLOOKUP(MID($D7,4,3),emissions!$D$2:$F$27,2,FALSE)*AA7,"")</f>
        <v>1.0176782599925676</v>
      </c>
      <c r="BJ7" s="13">
        <f>IFERROR(VLOOKUP(MID($D7,4,3),emissions!$D$2:$F$27,2,FALSE)*AB7,"")</f>
        <v>1.4147686872401433</v>
      </c>
      <c r="BK7" s="13">
        <f>IFERROR(VLOOKUP(MID($D7,4,3),emissions!$D$2:$F$27,2,FALSE)*AC7,"")</f>
        <v>0.51778044455820882</v>
      </c>
      <c r="BL7" s="13">
        <f>IFERROR(VLOOKUP(MID($D7,4,3),emissions!$D$2:$F$27,2,FALSE)*AD7,"")</f>
        <v>0.31134591458491512</v>
      </c>
      <c r="BM7" s="13" t="str">
        <f>IFERROR(VLOOKUP(MID($D7,4,3),emissions!$D$2:$F$27,2,FALSE)*AE7,"")</f>
        <v/>
      </c>
      <c r="BN7" s="13">
        <f>IFERROR(VLOOKUP(MID($D7,4,3),emissions!$D$2:$F$27,2,FALSE)*AF7,"")</f>
        <v>2.8015568165449736</v>
      </c>
      <c r="BO7" s="13">
        <f>IFERROR(VLOOKUP(MID($D7,4,3),emissions!$D$2:$F$27,2,FALSE)*AG7,"")</f>
        <v>1.7187533980522798</v>
      </c>
      <c r="BP7" s="13" t="str">
        <f>IFERROR(VLOOKUP(MID($D7,4,3),emissions!$D$2:$F$27,2,FALSE)*AH7,"")</f>
        <v/>
      </c>
    </row>
    <row r="8" spans="2:68" ht="14.25">
      <c r="B8" s="14" t="s">
        <v>232</v>
      </c>
      <c r="C8" s="14" t="s">
        <v>408</v>
      </c>
      <c r="D8" s="14" t="s">
        <v>132</v>
      </c>
      <c r="E8" s="24" t="str">
        <f t="shared" si="4"/>
        <v/>
      </c>
      <c r="F8" s="24" t="str">
        <f t="shared" si="2"/>
        <v/>
      </c>
      <c r="G8" s="24">
        <f t="shared" si="2"/>
        <v>1.5208632447857985E-3</v>
      </c>
      <c r="H8" s="24">
        <f t="shared" si="2"/>
        <v>3.5823681459280507E-3</v>
      </c>
      <c r="I8" s="24">
        <f t="shared" si="2"/>
        <v>7.609774270682758E-3</v>
      </c>
      <c r="J8" s="24" t="str">
        <f t="shared" si="2"/>
        <v/>
      </c>
      <c r="K8" s="24" t="str">
        <f t="shared" si="2"/>
        <v/>
      </c>
      <c r="L8" s="24" t="str">
        <f t="shared" si="2"/>
        <v/>
      </c>
      <c r="M8" s="24">
        <f t="shared" si="2"/>
        <v>7.5673628720401105E-3</v>
      </c>
      <c r="N8" s="24">
        <f t="shared" si="2"/>
        <v>8.4325890517878352E-3</v>
      </c>
      <c r="O8" s="24" t="str">
        <f t="shared" si="2"/>
        <v/>
      </c>
      <c r="P8" s="24" t="str">
        <f t="shared" si="2"/>
        <v/>
      </c>
      <c r="Q8" s="24" t="str">
        <f t="shared" si="2"/>
        <v/>
      </c>
      <c r="R8" s="24" t="str">
        <f t="shared" si="2"/>
        <v/>
      </c>
      <c r="S8" s="24" t="str">
        <f t="shared" si="2"/>
        <v/>
      </c>
      <c r="T8" s="24" t="str">
        <f t="shared" si="2"/>
        <v/>
      </c>
      <c r="U8" s="24" t="str">
        <f t="shared" si="2"/>
        <v/>
      </c>
      <c r="V8" s="24" t="str">
        <f t="shared" si="3"/>
        <v/>
      </c>
      <c r="W8" s="24" t="str">
        <f t="shared" si="3"/>
        <v/>
      </c>
      <c r="X8" s="24" t="str">
        <f t="shared" si="3"/>
        <v/>
      </c>
      <c r="Y8" s="24">
        <f t="shared" si="3"/>
        <v>7.894474838984739E-4</v>
      </c>
      <c r="Z8" s="24" t="str">
        <f t="shared" si="3"/>
        <v/>
      </c>
      <c r="AA8" s="24">
        <f t="shared" si="3"/>
        <v>2.6852161969868464E-3</v>
      </c>
      <c r="AB8" s="24" t="str">
        <f t="shared" si="3"/>
        <v/>
      </c>
      <c r="AC8" s="24" t="str">
        <f t="shared" si="3"/>
        <v/>
      </c>
      <c r="AD8" s="24" t="str">
        <f t="shared" si="3"/>
        <v/>
      </c>
      <c r="AE8" s="24" t="str">
        <f t="shared" si="3"/>
        <v/>
      </c>
      <c r="AF8" s="24" t="str">
        <f t="shared" si="3"/>
        <v/>
      </c>
      <c r="AG8" s="24" t="str">
        <f t="shared" si="3"/>
        <v/>
      </c>
      <c r="AH8" s="24" t="str">
        <f t="shared" si="3"/>
        <v/>
      </c>
      <c r="AJ8" s="12" t="s">
        <v>231</v>
      </c>
      <c r="AK8" s="12" t="s">
        <v>229</v>
      </c>
      <c r="AL8" s="13" t="str">
        <f>"SUPCO2N"&amp;VLOOKUP(MID($D8,4,3),emissions!$D$2:$F$27,3,FALSE)</f>
        <v>SUPCO2No</v>
      </c>
      <c r="AM8" s="13" t="str">
        <f>IFERROR(VLOOKUP(MID($D8,4,3),emissions!$D$2:$F$27,2,FALSE)*E8,"")</f>
        <v/>
      </c>
      <c r="AN8" s="13" t="str">
        <f>IFERROR(VLOOKUP(MID($D8,4,3),emissions!$D$2:$F$27,2,FALSE)*F8,"")</f>
        <v/>
      </c>
      <c r="AO8" s="13">
        <f>IFERROR(VLOOKUP(MID($D8,4,3),emissions!$D$2:$F$27,2,FALSE)*G8,"")</f>
        <v>0.12641415290659558</v>
      </c>
      <c r="AP8" s="13">
        <f>IFERROR(VLOOKUP(MID($D8,4,3),emissions!$D$2:$F$27,2,FALSE)*H8,"")</f>
        <v>0.29776644028953958</v>
      </c>
      <c r="AQ8" s="13">
        <f>IFERROR(VLOOKUP(MID($D8,4,3),emissions!$D$2:$F$27,2,FALSE)*I8,"")</f>
        <v>0.63252443737915087</v>
      </c>
      <c r="AR8" s="13" t="str">
        <f>IFERROR(VLOOKUP(MID($D8,4,3),emissions!$D$2:$F$27,2,FALSE)*J8,"")</f>
        <v/>
      </c>
      <c r="AS8" s="13" t="str">
        <f>IFERROR(VLOOKUP(MID($D8,4,3),emissions!$D$2:$F$27,2,FALSE)*K8,"")</f>
        <v/>
      </c>
      <c r="AT8" s="13" t="str">
        <f>IFERROR(VLOOKUP(MID($D8,4,3),emissions!$D$2:$F$27,2,FALSE)*L8,"")</f>
        <v/>
      </c>
      <c r="AU8" s="13">
        <f>IFERROR(VLOOKUP(MID($D8,4,3),emissions!$D$2:$F$27,2,FALSE)*M8,"")</f>
        <v>0.62899920192397407</v>
      </c>
      <c r="AV8" s="13">
        <f>IFERROR(VLOOKUP(MID($D8,4,3),emissions!$D$2:$F$27,2,FALSE)*N8,"")</f>
        <v>0.70091680198460493</v>
      </c>
      <c r="AW8" s="13" t="str">
        <f>IFERROR(VLOOKUP(MID($D8,4,3),emissions!$D$2:$F$27,2,FALSE)*O8,"")</f>
        <v/>
      </c>
      <c r="AX8" s="13" t="str">
        <f>IFERROR(VLOOKUP(MID($D8,4,3),emissions!$D$2:$F$27,2,FALSE)*P8,"")</f>
        <v/>
      </c>
      <c r="AY8" s="13" t="str">
        <f>IFERROR(VLOOKUP(MID($D8,4,3),emissions!$D$2:$F$27,2,FALSE)*Q8,"")</f>
        <v/>
      </c>
      <c r="AZ8" s="13" t="str">
        <f>IFERROR(VLOOKUP(MID($D8,4,3),emissions!$D$2:$F$27,2,FALSE)*R8,"")</f>
        <v/>
      </c>
      <c r="BA8" s="13" t="str">
        <f>IFERROR(VLOOKUP(MID($D8,4,3),emissions!$D$2:$F$27,2,FALSE)*S8,"")</f>
        <v/>
      </c>
      <c r="BB8" s="13" t="str">
        <f>IFERROR(VLOOKUP(MID($D8,4,3),emissions!$D$2:$F$27,2,FALSE)*T8,"")</f>
        <v/>
      </c>
      <c r="BC8" s="13" t="str">
        <f>IFERROR(VLOOKUP(MID($D8,4,3),emissions!$D$2:$F$27,2,FALSE)*U8,"")</f>
        <v/>
      </c>
      <c r="BD8" s="13" t="str">
        <f>IFERROR(VLOOKUP(MID($D8,4,3),emissions!$D$2:$F$27,2,FALSE)*V8,"")</f>
        <v/>
      </c>
      <c r="BE8" s="13" t="str">
        <f>IFERROR(VLOOKUP(MID($D8,4,3),emissions!$D$2:$F$27,2,FALSE)*W8,"")</f>
        <v/>
      </c>
      <c r="BF8" s="13" t="str">
        <f>IFERROR(VLOOKUP(MID($D8,4,3),emissions!$D$2:$F$27,2,FALSE)*X8,"")</f>
        <v/>
      </c>
      <c r="BG8" s="13">
        <f>IFERROR(VLOOKUP(MID($D8,4,3),emissions!$D$2:$F$27,2,FALSE)*Y8,"")</f>
        <v>6.5618874861641155E-2</v>
      </c>
      <c r="BH8" s="13" t="str">
        <f>IFERROR(VLOOKUP(MID($D8,4,3),emissions!$D$2:$F$27,2,FALSE)*Z8,"")</f>
        <v/>
      </c>
      <c r="BI8" s="13">
        <f>IFERROR(VLOOKUP(MID($D8,4,3),emissions!$D$2:$F$27,2,FALSE)*AA8,"")</f>
        <v>0.22319517029354669</v>
      </c>
      <c r="BJ8" s="13" t="str">
        <f>IFERROR(VLOOKUP(MID($D8,4,3),emissions!$D$2:$F$27,2,FALSE)*AB8,"")</f>
        <v/>
      </c>
      <c r="BK8" s="13" t="str">
        <f>IFERROR(VLOOKUP(MID($D8,4,3),emissions!$D$2:$F$27,2,FALSE)*AC8,"")</f>
        <v/>
      </c>
      <c r="BL8" s="13" t="str">
        <f>IFERROR(VLOOKUP(MID($D8,4,3),emissions!$D$2:$F$27,2,FALSE)*AD8,"")</f>
        <v/>
      </c>
      <c r="BM8" s="13" t="str">
        <f>IFERROR(VLOOKUP(MID($D8,4,3),emissions!$D$2:$F$27,2,FALSE)*AE8,"")</f>
        <v/>
      </c>
      <c r="BN8" s="13" t="str">
        <f>IFERROR(VLOOKUP(MID($D8,4,3),emissions!$D$2:$F$27,2,FALSE)*AF8,"")</f>
        <v/>
      </c>
      <c r="BO8" s="13" t="str">
        <f>IFERROR(VLOOKUP(MID($D8,4,3),emissions!$D$2:$F$27,2,FALSE)*AG8,"")</f>
        <v/>
      </c>
      <c r="BP8" s="13" t="str">
        <f>IFERROR(VLOOKUP(MID($D8,4,3),emissions!$D$2:$F$27,2,FALSE)*AH8,"")</f>
        <v/>
      </c>
    </row>
    <row r="9" spans="2:68" ht="14.25">
      <c r="B9" s="14" t="s">
        <v>232</v>
      </c>
      <c r="C9" s="14" t="s">
        <v>408</v>
      </c>
      <c r="D9" s="14" t="s">
        <v>133</v>
      </c>
      <c r="E9" s="24" t="str">
        <f t="shared" si="4"/>
        <v/>
      </c>
      <c r="F9" s="24" t="str">
        <f t="shared" si="2"/>
        <v/>
      </c>
      <c r="G9" s="24" t="str">
        <f t="shared" si="2"/>
        <v/>
      </c>
      <c r="H9" s="24" t="str">
        <f t="shared" si="2"/>
        <v/>
      </c>
      <c r="I9" s="24" t="str">
        <f t="shared" si="2"/>
        <v/>
      </c>
      <c r="J9" s="24" t="str">
        <f t="shared" si="2"/>
        <v/>
      </c>
      <c r="K9" s="24" t="str">
        <f t="shared" si="2"/>
        <v/>
      </c>
      <c r="L9" s="24" t="str">
        <f t="shared" si="2"/>
        <v/>
      </c>
      <c r="M9" s="24">
        <f t="shared" si="2"/>
        <v>1.194231280123368E-2</v>
      </c>
      <c r="N9" s="24" t="str">
        <f t="shared" si="2"/>
        <v/>
      </c>
      <c r="O9" s="24" t="str">
        <f t="shared" si="2"/>
        <v/>
      </c>
      <c r="P9" s="24" t="str">
        <f t="shared" si="2"/>
        <v/>
      </c>
      <c r="Q9" s="24" t="str">
        <f t="shared" si="2"/>
        <v/>
      </c>
      <c r="R9" s="24" t="str">
        <f t="shared" si="2"/>
        <v/>
      </c>
      <c r="S9" s="24" t="str">
        <f t="shared" si="2"/>
        <v/>
      </c>
      <c r="T9" s="24" t="str">
        <f t="shared" si="2"/>
        <v/>
      </c>
      <c r="U9" s="24" t="str">
        <f t="shared" si="2"/>
        <v/>
      </c>
      <c r="V9" s="24" t="str">
        <f t="shared" si="3"/>
        <v/>
      </c>
      <c r="W9" s="24" t="str">
        <f t="shared" si="3"/>
        <v/>
      </c>
      <c r="X9" s="24" t="str">
        <f t="shared" si="3"/>
        <v/>
      </c>
      <c r="Y9" s="24" t="str">
        <f t="shared" si="3"/>
        <v/>
      </c>
      <c r="Z9" s="24" t="str">
        <f t="shared" si="3"/>
        <v/>
      </c>
      <c r="AA9" s="24" t="str">
        <f t="shared" si="3"/>
        <v/>
      </c>
      <c r="AB9" s="24" t="str">
        <f t="shared" si="3"/>
        <v/>
      </c>
      <c r="AC9" s="24" t="str">
        <f t="shared" si="3"/>
        <v/>
      </c>
      <c r="AD9" s="24" t="str">
        <f t="shared" si="3"/>
        <v/>
      </c>
      <c r="AE9" s="24" t="str">
        <f t="shared" si="3"/>
        <v/>
      </c>
      <c r="AF9" s="24" t="str">
        <f t="shared" si="3"/>
        <v/>
      </c>
      <c r="AG9" s="24" t="str">
        <f t="shared" si="3"/>
        <v/>
      </c>
      <c r="AH9" s="24" t="str">
        <f t="shared" si="3"/>
        <v/>
      </c>
      <c r="AJ9" s="12" t="s">
        <v>231</v>
      </c>
      <c r="AK9" s="12" t="s">
        <v>229</v>
      </c>
      <c r="AL9" s="13" t="str">
        <f>"SUPCO2N"&amp;VLOOKUP(MID($D9,4,3),emissions!$D$2:$F$27,3,FALSE)</f>
        <v>SUPCO2No</v>
      </c>
      <c r="AM9" s="13" t="str">
        <f>IFERROR(VLOOKUP(MID($D9,4,3),emissions!$D$2:$F$27,2,FALSE)*E9,"")</f>
        <v/>
      </c>
      <c r="AN9" s="13" t="str">
        <f>IFERROR(VLOOKUP(MID($D9,4,3),emissions!$D$2:$F$27,2,FALSE)*F9,"")</f>
        <v/>
      </c>
      <c r="AO9" s="13" t="str">
        <f>IFERROR(VLOOKUP(MID($D9,4,3),emissions!$D$2:$F$27,2,FALSE)*G9,"")</f>
        <v/>
      </c>
      <c r="AP9" s="13" t="str">
        <f>IFERROR(VLOOKUP(MID($D9,4,3),emissions!$D$2:$F$27,2,FALSE)*H9,"")</f>
        <v/>
      </c>
      <c r="AQ9" s="13" t="str">
        <f>IFERROR(VLOOKUP(MID($D9,4,3),emissions!$D$2:$F$27,2,FALSE)*I9,"")</f>
        <v/>
      </c>
      <c r="AR9" s="13" t="str">
        <f>IFERROR(VLOOKUP(MID($D9,4,3),emissions!$D$2:$F$27,2,FALSE)*J9,"")</f>
        <v/>
      </c>
      <c r="AS9" s="13" t="str">
        <f>IFERROR(VLOOKUP(MID($D9,4,3),emissions!$D$2:$F$27,2,FALSE)*K9,"")</f>
        <v/>
      </c>
      <c r="AT9" s="13" t="str">
        <f>IFERROR(VLOOKUP(MID($D9,4,3),emissions!$D$2:$F$27,2,FALSE)*L9,"")</f>
        <v/>
      </c>
      <c r="AU9" s="13">
        <f>IFERROR(VLOOKUP(MID($D9,4,3),emissions!$D$2:$F$27,2,FALSE)*M9,"")</f>
        <v>0.66865009374107376</v>
      </c>
      <c r="AV9" s="13" t="str">
        <f>IFERROR(VLOOKUP(MID($D9,4,3),emissions!$D$2:$F$27,2,FALSE)*N9,"")</f>
        <v/>
      </c>
      <c r="AW9" s="13" t="str">
        <f>IFERROR(VLOOKUP(MID($D9,4,3),emissions!$D$2:$F$27,2,FALSE)*O9,"")</f>
        <v/>
      </c>
      <c r="AX9" s="13" t="str">
        <f>IFERROR(VLOOKUP(MID($D9,4,3),emissions!$D$2:$F$27,2,FALSE)*P9,"")</f>
        <v/>
      </c>
      <c r="AY9" s="13" t="str">
        <f>IFERROR(VLOOKUP(MID($D9,4,3),emissions!$D$2:$F$27,2,FALSE)*Q9,"")</f>
        <v/>
      </c>
      <c r="AZ9" s="13" t="str">
        <f>IFERROR(VLOOKUP(MID($D9,4,3),emissions!$D$2:$F$27,2,FALSE)*R9,"")</f>
        <v/>
      </c>
      <c r="BA9" s="13" t="str">
        <f>IFERROR(VLOOKUP(MID($D9,4,3),emissions!$D$2:$F$27,2,FALSE)*S9,"")</f>
        <v/>
      </c>
      <c r="BB9" s="13" t="str">
        <f>IFERROR(VLOOKUP(MID($D9,4,3),emissions!$D$2:$F$27,2,FALSE)*T9,"")</f>
        <v/>
      </c>
      <c r="BC9" s="13" t="str">
        <f>IFERROR(VLOOKUP(MID($D9,4,3),emissions!$D$2:$F$27,2,FALSE)*U9,"")</f>
        <v/>
      </c>
      <c r="BD9" s="13" t="str">
        <f>IFERROR(VLOOKUP(MID($D9,4,3),emissions!$D$2:$F$27,2,FALSE)*V9,"")</f>
        <v/>
      </c>
      <c r="BE9" s="13" t="str">
        <f>IFERROR(VLOOKUP(MID($D9,4,3),emissions!$D$2:$F$27,2,FALSE)*W9,"")</f>
        <v/>
      </c>
      <c r="BF9" s="13" t="str">
        <f>IFERROR(VLOOKUP(MID($D9,4,3),emissions!$D$2:$F$27,2,FALSE)*X9,"")</f>
        <v/>
      </c>
      <c r="BG9" s="13" t="str">
        <f>IFERROR(VLOOKUP(MID($D9,4,3),emissions!$D$2:$F$27,2,FALSE)*Y9,"")</f>
        <v/>
      </c>
      <c r="BH9" s="13" t="str">
        <f>IFERROR(VLOOKUP(MID($D9,4,3),emissions!$D$2:$F$27,2,FALSE)*Z9,"")</f>
        <v/>
      </c>
      <c r="BI9" s="13" t="str">
        <f>IFERROR(VLOOKUP(MID($D9,4,3),emissions!$D$2:$F$27,2,FALSE)*AA9,"")</f>
        <v/>
      </c>
      <c r="BJ9" s="13" t="str">
        <f>IFERROR(VLOOKUP(MID($D9,4,3),emissions!$D$2:$F$27,2,FALSE)*AB9,"")</f>
        <v/>
      </c>
      <c r="BK9" s="13" t="str">
        <f>IFERROR(VLOOKUP(MID($D9,4,3),emissions!$D$2:$F$27,2,FALSE)*AC9,"")</f>
        <v/>
      </c>
      <c r="BL9" s="13" t="str">
        <f>IFERROR(VLOOKUP(MID($D9,4,3),emissions!$D$2:$F$27,2,FALSE)*AD9,"")</f>
        <v/>
      </c>
      <c r="BM9" s="13" t="str">
        <f>IFERROR(VLOOKUP(MID($D9,4,3),emissions!$D$2:$F$27,2,FALSE)*AE9,"")</f>
        <v/>
      </c>
      <c r="BN9" s="13" t="str">
        <f>IFERROR(VLOOKUP(MID($D9,4,3),emissions!$D$2:$F$27,2,FALSE)*AF9,"")</f>
        <v/>
      </c>
      <c r="BO9" s="13" t="str">
        <f>IFERROR(VLOOKUP(MID($D9,4,3),emissions!$D$2:$F$27,2,FALSE)*AG9,"")</f>
        <v/>
      </c>
      <c r="BP9" s="13" t="str">
        <f>IFERROR(VLOOKUP(MID($D9,4,3),emissions!$D$2:$F$27,2,FALSE)*AH9,"")</f>
        <v/>
      </c>
    </row>
    <row r="10" spans="2:68" ht="14.25">
      <c r="B10" s="14" t="s">
        <v>232</v>
      </c>
      <c r="C10" s="14" t="s">
        <v>408</v>
      </c>
      <c r="D10" s="14" t="s">
        <v>134</v>
      </c>
      <c r="E10" s="24">
        <f t="shared" si="4"/>
        <v>2.8846469014715448E-3</v>
      </c>
      <c r="F10" s="24" t="str">
        <f t="shared" si="2"/>
        <v/>
      </c>
      <c r="G10" s="24" t="str">
        <f t="shared" si="2"/>
        <v/>
      </c>
      <c r="H10" s="24" t="str">
        <f t="shared" si="2"/>
        <v/>
      </c>
      <c r="I10" s="24">
        <f t="shared" si="2"/>
        <v>3.0105056466754834E-2</v>
      </c>
      <c r="J10" s="24" t="str">
        <f t="shared" si="2"/>
        <v/>
      </c>
      <c r="K10" s="24">
        <f t="shared" si="2"/>
        <v>7.6855268556516056E-4</v>
      </c>
      <c r="L10" s="24">
        <f t="shared" si="2"/>
        <v>3.2923287566804472E-3</v>
      </c>
      <c r="M10" s="24">
        <f t="shared" si="2"/>
        <v>5.681279954390963E-3</v>
      </c>
      <c r="N10" s="24">
        <f t="shared" si="2"/>
        <v>1.22697835105751E-3</v>
      </c>
      <c r="O10" s="24" t="str">
        <f t="shared" si="2"/>
        <v/>
      </c>
      <c r="P10" s="24" t="str">
        <f t="shared" si="2"/>
        <v/>
      </c>
      <c r="Q10" s="24" t="str">
        <f t="shared" si="2"/>
        <v/>
      </c>
      <c r="R10" s="24" t="str">
        <f t="shared" si="2"/>
        <v/>
      </c>
      <c r="S10" s="24" t="str">
        <f t="shared" si="2"/>
        <v/>
      </c>
      <c r="T10" s="24">
        <f t="shared" si="2"/>
        <v>1.9489748488067993E-2</v>
      </c>
      <c r="U10" s="24">
        <f t="shared" si="2"/>
        <v>7.1313681014510276E-4</v>
      </c>
      <c r="V10" s="24" t="str">
        <f t="shared" si="3"/>
        <v/>
      </c>
      <c r="W10" s="24" t="str">
        <f t="shared" si="3"/>
        <v/>
      </c>
      <c r="X10" s="24" t="str">
        <f t="shared" si="3"/>
        <v/>
      </c>
      <c r="Y10" s="24">
        <f t="shared" si="3"/>
        <v>3.1214028574526724E-3</v>
      </c>
      <c r="Z10" s="24" t="str">
        <f t="shared" si="3"/>
        <v/>
      </c>
      <c r="AA10" s="24" t="str">
        <f t="shared" si="3"/>
        <v/>
      </c>
      <c r="AB10" s="24">
        <f t="shared" si="3"/>
        <v>2.0458024271593849E-3</v>
      </c>
      <c r="AC10" s="24">
        <f t="shared" si="3"/>
        <v>9.8647937738825906E-4</v>
      </c>
      <c r="AD10" s="24">
        <f t="shared" si="3"/>
        <v>1.8174712898951901E-3</v>
      </c>
      <c r="AE10" s="24" t="str">
        <f t="shared" si="3"/>
        <v/>
      </c>
      <c r="AF10" s="24">
        <f t="shared" si="3"/>
        <v>6.6219158563680935E-3</v>
      </c>
      <c r="AG10" s="24">
        <f t="shared" si="3"/>
        <v>2.1896731159834351E-3</v>
      </c>
      <c r="AH10" s="24" t="str">
        <f t="shared" si="3"/>
        <v/>
      </c>
      <c r="AJ10" s="12" t="s">
        <v>231</v>
      </c>
      <c r="AK10" s="12" t="s">
        <v>229</v>
      </c>
      <c r="AL10" s="13" t="str">
        <f>"SUPCO2N"&amp;VLOOKUP(MID($D10,4,3),emissions!$D$2:$F$27,3,FALSE)</f>
        <v>SUPCO2No</v>
      </c>
      <c r="AM10" s="13">
        <f>IFERROR(VLOOKUP(MID($D10,4,3),emissions!$D$2:$F$27,2,FALSE)*E10,"")</f>
        <v>0.22266589432458853</v>
      </c>
      <c r="AN10" s="13" t="str">
        <f>IFERROR(VLOOKUP(MID($D10,4,3),emissions!$D$2:$F$27,2,FALSE)*F10,"")</f>
        <v/>
      </c>
      <c r="AO10" s="13" t="str">
        <f>IFERROR(VLOOKUP(MID($D10,4,3),emissions!$D$2:$F$27,2,FALSE)*G10,"")</f>
        <v/>
      </c>
      <c r="AP10" s="13" t="str">
        <f>IFERROR(VLOOKUP(MID($D10,4,3),emissions!$D$2:$F$27,2,FALSE)*H10,"")</f>
        <v/>
      </c>
      <c r="AQ10" s="13">
        <f>IFERROR(VLOOKUP(MID($D10,4,3),emissions!$D$2:$F$27,2,FALSE)*I10,"")</f>
        <v>2.3238093086688054</v>
      </c>
      <c r="AR10" s="13" t="str">
        <f>IFERROR(VLOOKUP(MID($D10,4,3),emissions!$D$2:$F$27,2,FALSE)*J10,"")</f>
        <v/>
      </c>
      <c r="AS10" s="13">
        <f>IFERROR(VLOOKUP(MID($D10,4,3),emissions!$D$2:$F$27,2,FALSE)*K10,"")</f>
        <v>5.9324581798774742E-2</v>
      </c>
      <c r="AT10" s="13">
        <f>IFERROR(VLOOKUP(MID($D10,4,3),emissions!$D$2:$F$27,2,FALSE)*L10,"")</f>
        <v>0.25413485672816372</v>
      </c>
      <c r="AU10" s="13">
        <f>IFERROR(VLOOKUP(MID($D10,4,3),emissions!$D$2:$F$27,2,FALSE)*M10,"")</f>
        <v>0.43853799967943841</v>
      </c>
      <c r="AV10" s="13">
        <f>IFERROR(VLOOKUP(MID($D10,4,3),emissions!$D$2:$F$27,2,FALSE)*N10,"")</f>
        <v>9.4710458918129195E-2</v>
      </c>
      <c r="AW10" s="13" t="str">
        <f>IFERROR(VLOOKUP(MID($D10,4,3),emissions!$D$2:$F$27,2,FALSE)*O10,"")</f>
        <v/>
      </c>
      <c r="AX10" s="13" t="str">
        <f>IFERROR(VLOOKUP(MID($D10,4,3),emissions!$D$2:$F$27,2,FALSE)*P10,"")</f>
        <v/>
      </c>
      <c r="AY10" s="13" t="str">
        <f>IFERROR(VLOOKUP(MID($D10,4,3),emissions!$D$2:$F$27,2,FALSE)*Q10,"")</f>
        <v/>
      </c>
      <c r="AZ10" s="13" t="str">
        <f>IFERROR(VLOOKUP(MID($D10,4,3),emissions!$D$2:$F$27,2,FALSE)*R10,"")</f>
        <v/>
      </c>
      <c r="BA10" s="13" t="str">
        <f>IFERROR(VLOOKUP(MID($D10,4,3),emissions!$D$2:$F$27,2,FALSE)*S10,"")</f>
        <v/>
      </c>
      <c r="BB10" s="13">
        <f>IFERROR(VLOOKUP(MID($D10,4,3),emissions!$D$2:$F$27,2,FALSE)*T10,"")</f>
        <v>1.5044136857939683</v>
      </c>
      <c r="BC10" s="13">
        <f>IFERROR(VLOOKUP(MID($D10,4,3),emissions!$D$2:$F$27,2,FALSE)*U10,"")</f>
        <v>5.5047030375100482E-2</v>
      </c>
      <c r="BD10" s="13" t="str">
        <f>IFERROR(VLOOKUP(MID($D10,4,3),emissions!$D$2:$F$27,2,FALSE)*V10,"")</f>
        <v/>
      </c>
      <c r="BE10" s="13" t="str">
        <f>IFERROR(VLOOKUP(MID($D10,4,3),emissions!$D$2:$F$27,2,FALSE)*W10,"")</f>
        <v/>
      </c>
      <c r="BF10" s="13" t="str">
        <f>IFERROR(VLOOKUP(MID($D10,4,3),emissions!$D$2:$F$27,2,FALSE)*X10,"")</f>
        <v/>
      </c>
      <c r="BG10" s="13">
        <f>IFERROR(VLOOKUP(MID($D10,4,3),emissions!$D$2:$F$27,2,FALSE)*Y10,"")</f>
        <v>0.24094108656677177</v>
      </c>
      <c r="BH10" s="13" t="str">
        <f>IFERROR(VLOOKUP(MID($D10,4,3),emissions!$D$2:$F$27,2,FALSE)*Z10,"")</f>
        <v/>
      </c>
      <c r="BI10" s="13" t="str">
        <f>IFERROR(VLOOKUP(MID($D10,4,3),emissions!$D$2:$F$27,2,FALSE)*AA10,"")</f>
        <v/>
      </c>
      <c r="BJ10" s="13">
        <f>IFERROR(VLOOKUP(MID($D10,4,3),emissions!$D$2:$F$27,2,FALSE)*AB10,"")</f>
        <v>0.15791548935243291</v>
      </c>
      <c r="BK10" s="13">
        <f>IFERROR(VLOOKUP(MID($D10,4,3),emissions!$D$2:$F$27,2,FALSE)*AC10,"")</f>
        <v>7.6146343140599718E-2</v>
      </c>
      <c r="BL10" s="13">
        <f>IFERROR(VLOOKUP(MID($D10,4,3),emissions!$D$2:$F$27,2,FALSE)*AD10,"")</f>
        <v>0.14029060886700973</v>
      </c>
      <c r="BM10" s="13" t="str">
        <f>IFERROR(VLOOKUP(MID($D10,4,3),emissions!$D$2:$F$27,2,FALSE)*AE10,"")</f>
        <v/>
      </c>
      <c r="BN10" s="13">
        <f>IFERROR(VLOOKUP(MID($D10,4,3),emissions!$D$2:$F$27,2,FALSE)*AF10,"")</f>
        <v>0.51114568495305313</v>
      </c>
      <c r="BO10" s="13">
        <f>IFERROR(VLOOKUP(MID($D10,4,3),emissions!$D$2:$F$27,2,FALSE)*AG10,"")</f>
        <v>0.16902086782276135</v>
      </c>
      <c r="BP10" s="13" t="str">
        <f>IFERROR(VLOOKUP(MID($D10,4,3),emissions!$D$2:$F$27,2,FALSE)*AH10,"")</f>
        <v/>
      </c>
    </row>
    <row r="11" spans="2:68" ht="14.25">
      <c r="B11" s="14" t="s">
        <v>232</v>
      </c>
      <c r="C11" s="14" t="s">
        <v>227</v>
      </c>
      <c r="D11" s="14" t="s">
        <v>235</v>
      </c>
      <c r="E11" s="25" t="str">
        <f>IFERROR(IF(ROUND(SUMIFS(E$62:E$85,$D$62:$D$85,$D11,$C$62:$C$85,$C11)/SUM(E$39),3)=0,"",-SUMIFS(E$62:E$85,$D$62:$D$85,$D11,$C$62:$C$85,$C11)/SUM(E$39)),"")</f>
        <v/>
      </c>
      <c r="F11" s="25" t="str">
        <f t="shared" ref="F11:U20" si="5">IFERROR(IF(ROUND(SUMIFS(F$62:F$85,$D$62:$D$85,$D11,$C$62:$C$85,$C11)/SUM(F$39),3)=0,"",-SUMIFS(F$62:F$85,$D$62:$D$85,$D11,$C$62:$C$85,$C11)/SUM(F$39)),"")</f>
        <v/>
      </c>
      <c r="G11" s="25" t="str">
        <f t="shared" si="5"/>
        <v/>
      </c>
      <c r="H11" s="25" t="str">
        <f t="shared" si="5"/>
        <v/>
      </c>
      <c r="I11" s="25" t="str">
        <f t="shared" si="5"/>
        <v/>
      </c>
      <c r="J11" s="25" t="str">
        <f t="shared" si="5"/>
        <v/>
      </c>
      <c r="K11" s="25" t="str">
        <f t="shared" si="5"/>
        <v/>
      </c>
      <c r="L11" s="25" t="str">
        <f t="shared" si="5"/>
        <v/>
      </c>
      <c r="M11" s="25" t="str">
        <f t="shared" si="5"/>
        <v/>
      </c>
      <c r="N11" s="25" t="str">
        <f t="shared" si="5"/>
        <v/>
      </c>
      <c r="O11" s="25" t="str">
        <f t="shared" si="5"/>
        <v/>
      </c>
      <c r="P11" s="25" t="str">
        <f t="shared" si="5"/>
        <v/>
      </c>
      <c r="Q11" s="25" t="str">
        <f t="shared" si="5"/>
        <v/>
      </c>
      <c r="R11" s="25" t="str">
        <f t="shared" si="5"/>
        <v/>
      </c>
      <c r="S11" s="25" t="str">
        <f t="shared" si="5"/>
        <v/>
      </c>
      <c r="T11" s="25" t="str">
        <f t="shared" si="5"/>
        <v/>
      </c>
      <c r="U11" s="25" t="str">
        <f t="shared" si="5"/>
        <v/>
      </c>
      <c r="V11" s="25" t="str">
        <f t="shared" ref="V11:AH20" si="6">IFERROR(IF(ROUND(SUMIFS(V$62:V$85,$D$62:$D$85,$D11,$C$62:$C$85,$C11)/SUM(V$39),3)=0,"",-SUMIFS(V$62:V$85,$D$62:$D$85,$D11,$C$62:$C$85,$C11)/SUM(V$39)),"")</f>
        <v/>
      </c>
      <c r="W11" s="25" t="str">
        <f t="shared" si="6"/>
        <v/>
      </c>
      <c r="X11" s="25" t="str">
        <f t="shared" si="6"/>
        <v/>
      </c>
      <c r="Y11" s="25" t="str">
        <f t="shared" si="6"/>
        <v/>
      </c>
      <c r="Z11" s="25" t="str">
        <f t="shared" si="6"/>
        <v/>
      </c>
      <c r="AA11" s="25" t="str">
        <f t="shared" si="6"/>
        <v/>
      </c>
      <c r="AB11" s="25" t="str">
        <f t="shared" si="6"/>
        <v/>
      </c>
      <c r="AC11" s="25" t="str">
        <f t="shared" si="6"/>
        <v/>
      </c>
      <c r="AD11" s="25" t="str">
        <f t="shared" si="6"/>
        <v/>
      </c>
      <c r="AE11" s="25" t="str">
        <f t="shared" si="6"/>
        <v/>
      </c>
      <c r="AF11" s="25" t="str">
        <f t="shared" si="6"/>
        <v/>
      </c>
      <c r="AG11" s="25" t="str">
        <f t="shared" si="6"/>
        <v/>
      </c>
      <c r="AH11" s="25" t="str">
        <f t="shared" si="6"/>
        <v/>
      </c>
      <c r="AJ11" s="12" t="s">
        <v>236</v>
      </c>
      <c r="AK11" s="12" t="s">
        <v>227</v>
      </c>
      <c r="AL11" s="12" t="s">
        <v>235</v>
      </c>
      <c r="AM11" s="13" t="str">
        <f>IFERROR(VLOOKUP(MID($D11,4,3),emissions!$D$2:$F$27,2,FALSE)*E11,"")</f>
        <v/>
      </c>
      <c r="AN11" s="13" t="str">
        <f>IFERROR(VLOOKUP(MID($D11,4,3),emissions!$D$2:$F$27,2,FALSE)*F11,"")</f>
        <v/>
      </c>
      <c r="AO11" s="13" t="str">
        <f>IFERROR(VLOOKUP(MID($D11,4,3),emissions!$D$2:$F$27,2,FALSE)*G11,"")</f>
        <v/>
      </c>
      <c r="AP11" s="13" t="str">
        <f>IFERROR(VLOOKUP(MID($D11,4,3),emissions!$D$2:$F$27,2,FALSE)*H11,"")</f>
        <v/>
      </c>
      <c r="AQ11" s="13" t="str">
        <f>IFERROR(VLOOKUP(MID($D11,4,3),emissions!$D$2:$F$27,2,FALSE)*I11,"")</f>
        <v/>
      </c>
      <c r="AR11" s="13" t="str">
        <f>IFERROR(VLOOKUP(MID($D11,4,3),emissions!$D$2:$F$27,2,FALSE)*J11,"")</f>
        <v/>
      </c>
      <c r="AS11" s="13" t="str">
        <f>IFERROR(VLOOKUP(MID($D11,4,3),emissions!$D$2:$F$27,2,FALSE)*K11,"")</f>
        <v/>
      </c>
      <c r="AT11" s="13" t="str">
        <f>IFERROR(VLOOKUP(MID($D11,4,3),emissions!$D$2:$F$27,2,FALSE)*L11,"")</f>
        <v/>
      </c>
      <c r="AU11" s="13" t="str">
        <f>IFERROR(VLOOKUP(MID($D11,4,3),emissions!$D$2:$F$27,2,FALSE)*M11,"")</f>
        <v/>
      </c>
      <c r="AV11" s="13" t="str">
        <f>IFERROR(VLOOKUP(MID($D11,4,3),emissions!$D$2:$F$27,2,FALSE)*N11,"")</f>
        <v/>
      </c>
      <c r="AW11" s="13" t="str">
        <f>IFERROR(VLOOKUP(MID($D11,4,3),emissions!$D$2:$F$27,2,FALSE)*O11,"")</f>
        <v/>
      </c>
      <c r="AX11" s="13" t="str">
        <f>IFERROR(VLOOKUP(MID($D11,4,3),emissions!$D$2:$F$27,2,FALSE)*P11,"")</f>
        <v/>
      </c>
      <c r="AY11" s="13" t="str">
        <f>IFERROR(VLOOKUP(MID($D11,4,3),emissions!$D$2:$F$27,2,FALSE)*Q11,"")</f>
        <v/>
      </c>
      <c r="AZ11" s="13" t="str">
        <f>IFERROR(VLOOKUP(MID($D11,4,3),emissions!$D$2:$F$27,2,FALSE)*R11,"")</f>
        <v/>
      </c>
      <c r="BA11" s="13" t="str">
        <f>IFERROR(VLOOKUP(MID($D11,4,3),emissions!$D$2:$F$27,2,FALSE)*S11,"")</f>
        <v/>
      </c>
      <c r="BB11" s="13" t="str">
        <f>IFERROR(VLOOKUP(MID($D11,4,3),emissions!$D$2:$F$27,2,FALSE)*T11,"")</f>
        <v/>
      </c>
      <c r="BC11" s="13" t="str">
        <f>IFERROR(VLOOKUP(MID($D11,4,3),emissions!$D$2:$F$27,2,FALSE)*U11,"")</f>
        <v/>
      </c>
      <c r="BD11" s="13" t="str">
        <f>IFERROR(VLOOKUP(MID($D11,4,3),emissions!$D$2:$F$27,2,FALSE)*V11,"")</f>
        <v/>
      </c>
      <c r="BE11" s="13" t="str">
        <f>IFERROR(VLOOKUP(MID($D11,4,3),emissions!$D$2:$F$27,2,FALSE)*W11,"")</f>
        <v/>
      </c>
      <c r="BF11" s="13" t="str">
        <f>IFERROR(VLOOKUP(MID($D11,4,3),emissions!$D$2:$F$27,2,FALSE)*X11,"")</f>
        <v/>
      </c>
      <c r="BG11" s="13" t="str">
        <f>IFERROR(VLOOKUP(MID($D11,4,3),emissions!$D$2:$F$27,2,FALSE)*Y11,"")</f>
        <v/>
      </c>
      <c r="BH11" s="13" t="str">
        <f>IFERROR(VLOOKUP(MID($D11,4,3),emissions!$D$2:$F$27,2,FALSE)*Z11,"")</f>
        <v/>
      </c>
      <c r="BI11" s="13" t="str">
        <f>IFERROR(VLOOKUP(MID($D11,4,3),emissions!$D$2:$F$27,2,FALSE)*AA11,"")</f>
        <v/>
      </c>
      <c r="BJ11" s="13" t="str">
        <f>IFERROR(VLOOKUP(MID($D11,4,3),emissions!$D$2:$F$27,2,FALSE)*AB11,"")</f>
        <v/>
      </c>
      <c r="BK11" s="13" t="str">
        <f>IFERROR(VLOOKUP(MID($D11,4,3),emissions!$D$2:$F$27,2,FALSE)*AC11,"")</f>
        <v/>
      </c>
      <c r="BL11" s="13" t="str">
        <f>IFERROR(VLOOKUP(MID($D11,4,3),emissions!$D$2:$F$27,2,FALSE)*AD11,"")</f>
        <v/>
      </c>
      <c r="BM11" s="13" t="str">
        <f>IFERROR(VLOOKUP(MID($D11,4,3),emissions!$D$2:$F$27,2,FALSE)*AE11,"")</f>
        <v/>
      </c>
      <c r="BN11" s="13" t="str">
        <f>IFERROR(VLOOKUP(MID($D11,4,3),emissions!$D$2:$F$27,2,FALSE)*AF11,"")</f>
        <v/>
      </c>
      <c r="BO11" s="13" t="str">
        <f>IFERROR(VLOOKUP(MID($D11,4,3),emissions!$D$2:$F$27,2,FALSE)*AG11,"")</f>
        <v/>
      </c>
      <c r="BP11" s="13" t="str">
        <f>IFERROR(VLOOKUP(MID($D11,4,3),emissions!$D$2:$F$27,2,FALSE)*AH11,"")</f>
        <v/>
      </c>
    </row>
    <row r="12" spans="2:68" ht="14.25">
      <c r="B12" s="14" t="s">
        <v>232</v>
      </c>
      <c r="C12" s="14" t="s">
        <v>227</v>
      </c>
      <c r="D12" s="14" t="s">
        <v>127</v>
      </c>
      <c r="E12" s="25" t="str">
        <f t="shared" ref="E12:E20" si="7">IFERROR(IF(ROUND(SUMIFS(E$62:E$85,$D$62:$D$85,$D12,$C$62:$C$85,$C12)/SUM(E$39),3)=0,"",-SUMIFS(E$62:E$85,$D$62:$D$85,$D12,$C$62:$C$85,$C12)/SUM(E$39)),"")</f>
        <v/>
      </c>
      <c r="F12" s="25" t="str">
        <f t="shared" si="5"/>
        <v/>
      </c>
      <c r="G12" s="25" t="str">
        <f t="shared" si="5"/>
        <v/>
      </c>
      <c r="H12" s="25" t="str">
        <f t="shared" si="5"/>
        <v/>
      </c>
      <c r="I12" s="25" t="str">
        <f t="shared" si="5"/>
        <v/>
      </c>
      <c r="J12" s="25" t="str">
        <f t="shared" si="5"/>
        <v/>
      </c>
      <c r="K12" s="25" t="str">
        <f t="shared" si="5"/>
        <v/>
      </c>
      <c r="L12" s="25" t="str">
        <f t="shared" si="5"/>
        <v/>
      </c>
      <c r="M12" s="25" t="str">
        <f t="shared" si="5"/>
        <v/>
      </c>
      <c r="N12" s="25" t="str">
        <f t="shared" si="5"/>
        <v/>
      </c>
      <c r="O12" s="25" t="str">
        <f t="shared" si="5"/>
        <v/>
      </c>
      <c r="P12" s="25" t="str">
        <f t="shared" si="5"/>
        <v/>
      </c>
      <c r="Q12" s="25" t="str">
        <f t="shared" si="5"/>
        <v/>
      </c>
      <c r="R12" s="25" t="str">
        <f t="shared" si="5"/>
        <v/>
      </c>
      <c r="S12" s="25" t="str">
        <f t="shared" si="5"/>
        <v/>
      </c>
      <c r="T12" s="25" t="str">
        <f t="shared" si="5"/>
        <v/>
      </c>
      <c r="U12" s="25" t="str">
        <f t="shared" si="5"/>
        <v/>
      </c>
      <c r="V12" s="25" t="str">
        <f t="shared" si="6"/>
        <v/>
      </c>
      <c r="W12" s="25" t="str">
        <f t="shared" si="6"/>
        <v/>
      </c>
      <c r="X12" s="25" t="str">
        <f t="shared" si="6"/>
        <v/>
      </c>
      <c r="Y12" s="25" t="str">
        <f t="shared" si="6"/>
        <v/>
      </c>
      <c r="Z12" s="25" t="str">
        <f t="shared" si="6"/>
        <v/>
      </c>
      <c r="AA12" s="25" t="str">
        <f t="shared" si="6"/>
        <v/>
      </c>
      <c r="AB12" s="25" t="str">
        <f t="shared" si="6"/>
        <v/>
      </c>
      <c r="AC12" s="25" t="str">
        <f t="shared" si="6"/>
        <v/>
      </c>
      <c r="AD12" s="25" t="str">
        <f t="shared" si="6"/>
        <v/>
      </c>
      <c r="AE12" s="25" t="str">
        <f t="shared" si="6"/>
        <v/>
      </c>
      <c r="AF12" s="25" t="str">
        <f t="shared" si="6"/>
        <v/>
      </c>
      <c r="AG12" s="25" t="str">
        <f t="shared" si="6"/>
        <v/>
      </c>
      <c r="AH12" s="25" t="str">
        <f t="shared" si="6"/>
        <v/>
      </c>
      <c r="AJ12" s="12" t="s">
        <v>231</v>
      </c>
      <c r="AK12" s="12" t="s">
        <v>227</v>
      </c>
      <c r="AL12" s="13" t="str">
        <f>"SUPCO2N"&amp;VLOOKUP(MID($D12,4,3),emissions!$D$2:$F$27,3,FALSE)</f>
        <v>SUPCO2Nc</v>
      </c>
      <c r="AM12" s="13" t="str">
        <f>IFERROR(VLOOKUP(MID($D12,4,3),emissions!$D$2:$F$27,2,FALSE)*E12,"")</f>
        <v/>
      </c>
      <c r="AN12" s="13" t="str">
        <f>IFERROR(VLOOKUP(MID($D12,4,3),emissions!$D$2:$F$27,2,FALSE)*F12,"")</f>
        <v/>
      </c>
      <c r="AO12" s="13" t="str">
        <f>IFERROR(VLOOKUP(MID($D12,4,3),emissions!$D$2:$F$27,2,FALSE)*G12,"")</f>
        <v/>
      </c>
      <c r="AP12" s="13" t="str">
        <f>IFERROR(VLOOKUP(MID($D12,4,3),emissions!$D$2:$F$27,2,FALSE)*H12,"")</f>
        <v/>
      </c>
      <c r="AQ12" s="13" t="str">
        <f>IFERROR(VLOOKUP(MID($D12,4,3),emissions!$D$2:$F$27,2,FALSE)*I12,"")</f>
        <v/>
      </c>
      <c r="AR12" s="13" t="str">
        <f>IFERROR(VLOOKUP(MID($D12,4,3),emissions!$D$2:$F$27,2,FALSE)*J12,"")</f>
        <v/>
      </c>
      <c r="AS12" s="13" t="str">
        <f>IFERROR(VLOOKUP(MID($D12,4,3),emissions!$D$2:$F$27,2,FALSE)*K12,"")</f>
        <v/>
      </c>
      <c r="AT12" s="13" t="str">
        <f>IFERROR(VLOOKUP(MID($D12,4,3),emissions!$D$2:$F$27,2,FALSE)*L12,"")</f>
        <v/>
      </c>
      <c r="AU12" s="13" t="str">
        <f>IFERROR(VLOOKUP(MID($D12,4,3),emissions!$D$2:$F$27,2,FALSE)*M12,"")</f>
        <v/>
      </c>
      <c r="AV12" s="13" t="str">
        <f>IFERROR(VLOOKUP(MID($D12,4,3),emissions!$D$2:$F$27,2,FALSE)*N12,"")</f>
        <v/>
      </c>
      <c r="AW12" s="13" t="str">
        <f>IFERROR(VLOOKUP(MID($D12,4,3),emissions!$D$2:$F$27,2,FALSE)*O12,"")</f>
        <v/>
      </c>
      <c r="AX12" s="13" t="str">
        <f>IFERROR(VLOOKUP(MID($D12,4,3),emissions!$D$2:$F$27,2,FALSE)*P12,"")</f>
        <v/>
      </c>
      <c r="AY12" s="13" t="str">
        <f>IFERROR(VLOOKUP(MID($D12,4,3),emissions!$D$2:$F$27,2,FALSE)*Q12,"")</f>
        <v/>
      </c>
      <c r="AZ12" s="13" t="str">
        <f>IFERROR(VLOOKUP(MID($D12,4,3),emissions!$D$2:$F$27,2,FALSE)*R12,"")</f>
        <v/>
      </c>
      <c r="BA12" s="13" t="str">
        <f>IFERROR(VLOOKUP(MID($D12,4,3),emissions!$D$2:$F$27,2,FALSE)*S12,"")</f>
        <v/>
      </c>
      <c r="BB12" s="13" t="str">
        <f>IFERROR(VLOOKUP(MID($D12,4,3),emissions!$D$2:$F$27,2,FALSE)*T12,"")</f>
        <v/>
      </c>
      <c r="BC12" s="13" t="str">
        <f>IFERROR(VLOOKUP(MID($D12,4,3),emissions!$D$2:$F$27,2,FALSE)*U12,"")</f>
        <v/>
      </c>
      <c r="BD12" s="13" t="str">
        <f>IFERROR(VLOOKUP(MID($D12,4,3),emissions!$D$2:$F$27,2,FALSE)*V12,"")</f>
        <v/>
      </c>
      <c r="BE12" s="13" t="str">
        <f>IFERROR(VLOOKUP(MID($D12,4,3),emissions!$D$2:$F$27,2,FALSE)*W12,"")</f>
        <v/>
      </c>
      <c r="BF12" s="13" t="str">
        <f>IFERROR(VLOOKUP(MID($D12,4,3),emissions!$D$2:$F$27,2,FALSE)*X12,"")</f>
        <v/>
      </c>
      <c r="BG12" s="13" t="str">
        <f>IFERROR(VLOOKUP(MID($D12,4,3),emissions!$D$2:$F$27,2,FALSE)*Y12,"")</f>
        <v/>
      </c>
      <c r="BH12" s="13" t="str">
        <f>IFERROR(VLOOKUP(MID($D12,4,3),emissions!$D$2:$F$27,2,FALSE)*Z12,"")</f>
        <v/>
      </c>
      <c r="BI12" s="13" t="str">
        <f>IFERROR(VLOOKUP(MID($D12,4,3),emissions!$D$2:$F$27,2,FALSE)*AA12,"")</f>
        <v/>
      </c>
      <c r="BJ12" s="13" t="str">
        <f>IFERROR(VLOOKUP(MID($D12,4,3),emissions!$D$2:$F$27,2,FALSE)*AB12,"")</f>
        <v/>
      </c>
      <c r="BK12" s="13" t="str">
        <f>IFERROR(VLOOKUP(MID($D12,4,3),emissions!$D$2:$F$27,2,FALSE)*AC12,"")</f>
        <v/>
      </c>
      <c r="BL12" s="13" t="str">
        <f>IFERROR(VLOOKUP(MID($D12,4,3),emissions!$D$2:$F$27,2,FALSE)*AD12,"")</f>
        <v/>
      </c>
      <c r="BM12" s="13" t="str">
        <f>IFERROR(VLOOKUP(MID($D12,4,3),emissions!$D$2:$F$27,2,FALSE)*AE12,"")</f>
        <v/>
      </c>
      <c r="BN12" s="13" t="str">
        <f>IFERROR(VLOOKUP(MID($D12,4,3),emissions!$D$2:$F$27,2,FALSE)*AF12,"")</f>
        <v/>
      </c>
      <c r="BO12" s="13" t="str">
        <f>IFERROR(VLOOKUP(MID($D12,4,3),emissions!$D$2:$F$27,2,FALSE)*AG12,"")</f>
        <v/>
      </c>
      <c r="BP12" s="13" t="str">
        <f>IFERROR(VLOOKUP(MID($D12,4,3),emissions!$D$2:$F$27,2,FALSE)*AH12,"")</f>
        <v/>
      </c>
    </row>
    <row r="13" spans="2:68" ht="14.25">
      <c r="B13" s="14" t="s">
        <v>232</v>
      </c>
      <c r="C13" s="14" t="s">
        <v>227</v>
      </c>
      <c r="D13" s="14" t="s">
        <v>128</v>
      </c>
      <c r="E13" s="25" t="str">
        <f t="shared" si="7"/>
        <v/>
      </c>
      <c r="F13" s="25" t="str">
        <f t="shared" si="5"/>
        <v/>
      </c>
      <c r="G13" s="25" t="str">
        <f t="shared" si="5"/>
        <v/>
      </c>
      <c r="H13" s="25" t="str">
        <f t="shared" si="5"/>
        <v/>
      </c>
      <c r="I13" s="25" t="str">
        <f t="shared" si="5"/>
        <v/>
      </c>
      <c r="J13" s="25" t="str">
        <f t="shared" si="5"/>
        <v/>
      </c>
      <c r="K13" s="25" t="str">
        <f t="shared" si="5"/>
        <v/>
      </c>
      <c r="L13" s="25" t="str">
        <f t="shared" si="5"/>
        <v/>
      </c>
      <c r="M13" s="25" t="str">
        <f t="shared" si="5"/>
        <v/>
      </c>
      <c r="N13" s="25" t="str">
        <f t="shared" si="5"/>
        <v/>
      </c>
      <c r="O13" s="25" t="str">
        <f t="shared" si="5"/>
        <v/>
      </c>
      <c r="P13" s="25" t="str">
        <f t="shared" si="5"/>
        <v/>
      </c>
      <c r="Q13" s="25" t="str">
        <f t="shared" si="5"/>
        <v/>
      </c>
      <c r="R13" s="25" t="str">
        <f t="shared" si="5"/>
        <v/>
      </c>
      <c r="S13" s="25" t="str">
        <f t="shared" si="5"/>
        <v/>
      </c>
      <c r="T13" s="25" t="str">
        <f t="shared" si="5"/>
        <v/>
      </c>
      <c r="U13" s="25" t="str">
        <f t="shared" si="5"/>
        <v/>
      </c>
      <c r="V13" s="25" t="str">
        <f t="shared" si="6"/>
        <v/>
      </c>
      <c r="W13" s="25" t="str">
        <f t="shared" si="6"/>
        <v/>
      </c>
      <c r="X13" s="25" t="str">
        <f t="shared" si="6"/>
        <v/>
      </c>
      <c r="Y13" s="25" t="str">
        <f t="shared" si="6"/>
        <v/>
      </c>
      <c r="Z13" s="25" t="str">
        <f t="shared" si="6"/>
        <v/>
      </c>
      <c r="AA13" s="25" t="str">
        <f t="shared" si="6"/>
        <v/>
      </c>
      <c r="AB13" s="25" t="str">
        <f t="shared" si="6"/>
        <v/>
      </c>
      <c r="AC13" s="25" t="str">
        <f t="shared" si="6"/>
        <v/>
      </c>
      <c r="AD13" s="25" t="str">
        <f t="shared" si="6"/>
        <v/>
      </c>
      <c r="AE13" s="25" t="str">
        <f t="shared" si="6"/>
        <v/>
      </c>
      <c r="AF13" s="25" t="str">
        <f t="shared" si="6"/>
        <v/>
      </c>
      <c r="AG13" s="25" t="str">
        <f t="shared" si="6"/>
        <v/>
      </c>
      <c r="AH13" s="25" t="str">
        <f t="shared" si="6"/>
        <v/>
      </c>
      <c r="AJ13" s="12" t="s">
        <v>236</v>
      </c>
      <c r="AK13" s="12" t="s">
        <v>227</v>
      </c>
      <c r="AL13" s="12" t="s">
        <v>128</v>
      </c>
      <c r="AM13" s="13" t="str">
        <f>IFERROR(VLOOKUP(MID($D13,4,3),emissions!$D$2:$F$27,2,FALSE)*E13,"")</f>
        <v/>
      </c>
      <c r="AN13" s="13" t="str">
        <f>IFERROR(VLOOKUP(MID($D13,4,3),emissions!$D$2:$F$27,2,FALSE)*F13,"")</f>
        <v/>
      </c>
      <c r="AO13" s="13" t="str">
        <f>IFERROR(VLOOKUP(MID($D13,4,3),emissions!$D$2:$F$27,2,FALSE)*G13,"")</f>
        <v/>
      </c>
      <c r="AP13" s="13" t="str">
        <f>IFERROR(VLOOKUP(MID($D13,4,3),emissions!$D$2:$F$27,2,FALSE)*H13,"")</f>
        <v/>
      </c>
      <c r="AQ13" s="13" t="str">
        <f>IFERROR(VLOOKUP(MID($D13,4,3),emissions!$D$2:$F$27,2,FALSE)*I13,"")</f>
        <v/>
      </c>
      <c r="AR13" s="13" t="str">
        <f>IFERROR(VLOOKUP(MID($D13,4,3),emissions!$D$2:$F$27,2,FALSE)*J13,"")</f>
        <v/>
      </c>
      <c r="AS13" s="13" t="str">
        <f>IFERROR(VLOOKUP(MID($D13,4,3),emissions!$D$2:$F$27,2,FALSE)*K13,"")</f>
        <v/>
      </c>
      <c r="AT13" s="13" t="str">
        <f>IFERROR(VLOOKUP(MID($D13,4,3),emissions!$D$2:$F$27,2,FALSE)*L13,"")</f>
        <v/>
      </c>
      <c r="AU13" s="13" t="str">
        <f>IFERROR(VLOOKUP(MID($D13,4,3),emissions!$D$2:$F$27,2,FALSE)*M13,"")</f>
        <v/>
      </c>
      <c r="AV13" s="13" t="str">
        <f>IFERROR(VLOOKUP(MID($D13,4,3),emissions!$D$2:$F$27,2,FALSE)*N13,"")</f>
        <v/>
      </c>
      <c r="AW13" s="13" t="str">
        <f>IFERROR(VLOOKUP(MID($D13,4,3),emissions!$D$2:$F$27,2,FALSE)*O13,"")</f>
        <v/>
      </c>
      <c r="AX13" s="13" t="str">
        <f>IFERROR(VLOOKUP(MID($D13,4,3),emissions!$D$2:$F$27,2,FALSE)*P13,"")</f>
        <v/>
      </c>
      <c r="AY13" s="13" t="str">
        <f>IFERROR(VLOOKUP(MID($D13,4,3),emissions!$D$2:$F$27,2,FALSE)*Q13,"")</f>
        <v/>
      </c>
      <c r="AZ13" s="13" t="str">
        <f>IFERROR(VLOOKUP(MID($D13,4,3),emissions!$D$2:$F$27,2,FALSE)*R13,"")</f>
        <v/>
      </c>
      <c r="BA13" s="13" t="str">
        <f>IFERROR(VLOOKUP(MID($D13,4,3),emissions!$D$2:$F$27,2,FALSE)*S13,"")</f>
        <v/>
      </c>
      <c r="BB13" s="13" t="str">
        <f>IFERROR(VLOOKUP(MID($D13,4,3),emissions!$D$2:$F$27,2,FALSE)*T13,"")</f>
        <v/>
      </c>
      <c r="BC13" s="13" t="str">
        <f>IFERROR(VLOOKUP(MID($D13,4,3),emissions!$D$2:$F$27,2,FALSE)*U13,"")</f>
        <v/>
      </c>
      <c r="BD13" s="13" t="str">
        <f>IFERROR(VLOOKUP(MID($D13,4,3),emissions!$D$2:$F$27,2,FALSE)*V13,"")</f>
        <v/>
      </c>
      <c r="BE13" s="13" t="str">
        <f>IFERROR(VLOOKUP(MID($D13,4,3),emissions!$D$2:$F$27,2,FALSE)*W13,"")</f>
        <v/>
      </c>
      <c r="BF13" s="13" t="str">
        <f>IFERROR(VLOOKUP(MID($D13,4,3),emissions!$D$2:$F$27,2,FALSE)*X13,"")</f>
        <v/>
      </c>
      <c r="BG13" s="13" t="str">
        <f>IFERROR(VLOOKUP(MID($D13,4,3),emissions!$D$2:$F$27,2,FALSE)*Y13,"")</f>
        <v/>
      </c>
      <c r="BH13" s="13" t="str">
        <f>IFERROR(VLOOKUP(MID($D13,4,3),emissions!$D$2:$F$27,2,FALSE)*Z13,"")</f>
        <v/>
      </c>
      <c r="BI13" s="13" t="str">
        <f>IFERROR(VLOOKUP(MID($D13,4,3),emissions!$D$2:$F$27,2,FALSE)*AA13,"")</f>
        <v/>
      </c>
      <c r="BJ13" s="13" t="str">
        <f>IFERROR(VLOOKUP(MID($D13,4,3),emissions!$D$2:$F$27,2,FALSE)*AB13,"")</f>
        <v/>
      </c>
      <c r="BK13" s="13" t="str">
        <f>IFERROR(VLOOKUP(MID($D13,4,3),emissions!$D$2:$F$27,2,FALSE)*AC13,"")</f>
        <v/>
      </c>
      <c r="BL13" s="13" t="str">
        <f>IFERROR(VLOOKUP(MID($D13,4,3),emissions!$D$2:$F$27,2,FALSE)*AD13,"")</f>
        <v/>
      </c>
      <c r="BM13" s="13" t="str">
        <f>IFERROR(VLOOKUP(MID($D13,4,3),emissions!$D$2:$F$27,2,FALSE)*AE13,"")</f>
        <v/>
      </c>
      <c r="BN13" s="13" t="str">
        <f>IFERROR(VLOOKUP(MID($D13,4,3),emissions!$D$2:$F$27,2,FALSE)*AF13,"")</f>
        <v/>
      </c>
      <c r="BO13" s="13" t="str">
        <f>IFERROR(VLOOKUP(MID($D13,4,3),emissions!$D$2:$F$27,2,FALSE)*AG13,"")</f>
        <v/>
      </c>
      <c r="BP13" s="13" t="str">
        <f>IFERROR(VLOOKUP(MID($D13,4,3),emissions!$D$2:$F$27,2,FALSE)*AH13,"")</f>
        <v/>
      </c>
    </row>
    <row r="14" spans="2:68" ht="14.25">
      <c r="B14" s="14" t="s">
        <v>232</v>
      </c>
      <c r="C14" s="14" t="s">
        <v>227</v>
      </c>
      <c r="D14" s="14" t="s">
        <v>129</v>
      </c>
      <c r="E14" s="25" t="str">
        <f t="shared" si="7"/>
        <v/>
      </c>
      <c r="F14" s="25">
        <f t="shared" si="5"/>
        <v>8.8586277395308062E-4</v>
      </c>
      <c r="G14" s="25" t="str">
        <f t="shared" si="5"/>
        <v/>
      </c>
      <c r="H14" s="25">
        <f t="shared" si="5"/>
        <v>4.0364508742085055E-3</v>
      </c>
      <c r="I14" s="25" t="str">
        <f t="shared" si="5"/>
        <v/>
      </c>
      <c r="J14" s="25" t="str">
        <f t="shared" si="5"/>
        <v/>
      </c>
      <c r="K14" s="25" t="str">
        <f t="shared" si="5"/>
        <v/>
      </c>
      <c r="L14" s="25" t="str">
        <f t="shared" si="5"/>
        <v/>
      </c>
      <c r="M14" s="25" t="str">
        <f t="shared" si="5"/>
        <v/>
      </c>
      <c r="N14" s="25">
        <f t="shared" si="5"/>
        <v>7.7918944064025225E-3</v>
      </c>
      <c r="O14" s="25" t="str">
        <f t="shared" si="5"/>
        <v/>
      </c>
      <c r="P14" s="25">
        <f t="shared" si="5"/>
        <v>4.7994641510537388E-3</v>
      </c>
      <c r="Q14" s="25" t="str">
        <f t="shared" si="5"/>
        <v/>
      </c>
      <c r="R14" s="25" t="str">
        <f t="shared" si="5"/>
        <v/>
      </c>
      <c r="S14" s="25" t="str">
        <f t="shared" si="5"/>
        <v/>
      </c>
      <c r="T14" s="25" t="str">
        <f t="shared" si="5"/>
        <v/>
      </c>
      <c r="U14" s="25" t="str">
        <f t="shared" si="5"/>
        <v/>
      </c>
      <c r="V14" s="25" t="str">
        <f t="shared" si="6"/>
        <v/>
      </c>
      <c r="W14" s="25" t="str">
        <f t="shared" si="6"/>
        <v/>
      </c>
      <c r="X14" s="25" t="str">
        <f t="shared" si="6"/>
        <v/>
      </c>
      <c r="Y14" s="25" t="str">
        <f t="shared" si="6"/>
        <v/>
      </c>
      <c r="Z14" s="25" t="str">
        <f t="shared" si="6"/>
        <v/>
      </c>
      <c r="AA14" s="25" t="str">
        <f t="shared" si="6"/>
        <v/>
      </c>
      <c r="AB14" s="25" t="str">
        <f t="shared" si="6"/>
        <v/>
      </c>
      <c r="AC14" s="25">
        <f t="shared" si="6"/>
        <v>8.8282089753182467E-4</v>
      </c>
      <c r="AD14" s="25" t="str">
        <f t="shared" si="6"/>
        <v/>
      </c>
      <c r="AE14" s="25" t="str">
        <f t="shared" si="6"/>
        <v/>
      </c>
      <c r="AF14" s="25" t="str">
        <f t="shared" si="6"/>
        <v/>
      </c>
      <c r="AG14" s="25" t="str">
        <f t="shared" si="6"/>
        <v/>
      </c>
      <c r="AH14" s="25" t="str">
        <f t="shared" si="6"/>
        <v/>
      </c>
      <c r="AJ14" s="12" t="s">
        <v>231</v>
      </c>
      <c r="AK14" s="12" t="s">
        <v>227</v>
      </c>
      <c r="AL14" s="13" t="str">
        <f>"SUPCO2N"&amp;VLOOKUP(MID($D14,4,3),emissions!$D$2:$F$27,3,FALSE)</f>
        <v>SUPCO2Nc</v>
      </c>
      <c r="AM14" s="13" t="str">
        <f>IFERROR(VLOOKUP(MID($D14,4,3),emissions!$D$2:$F$27,2,FALSE)*E14,"")</f>
        <v/>
      </c>
      <c r="AN14" s="13">
        <f>IFERROR(VLOOKUP(MID($D14,4,3),emissions!$D$2:$F$27,2,FALSE)*F14,"")</f>
        <v>8.7195472840201738E-2</v>
      </c>
      <c r="AO14" s="13" t="str">
        <f>IFERROR(VLOOKUP(MID($D14,4,3),emissions!$D$2:$F$27,2,FALSE)*G14,"")</f>
        <v/>
      </c>
      <c r="AP14" s="13">
        <f>IFERROR(VLOOKUP(MID($D14,4,3),emissions!$D$2:$F$27,2,FALSE)*H14,"")</f>
        <v>0.39730785954834325</v>
      </c>
      <c r="AQ14" s="13" t="str">
        <f>IFERROR(VLOOKUP(MID($D14,4,3),emissions!$D$2:$F$27,2,FALSE)*I14,"")</f>
        <v/>
      </c>
      <c r="AR14" s="13" t="str">
        <f>IFERROR(VLOOKUP(MID($D14,4,3),emissions!$D$2:$F$27,2,FALSE)*J14,"")</f>
        <v/>
      </c>
      <c r="AS14" s="13" t="str">
        <f>IFERROR(VLOOKUP(MID($D14,4,3),emissions!$D$2:$F$27,2,FALSE)*K14,"")</f>
        <v/>
      </c>
      <c r="AT14" s="13" t="str">
        <f>IFERROR(VLOOKUP(MID($D14,4,3),emissions!$D$2:$F$27,2,FALSE)*L14,"")</f>
        <v/>
      </c>
      <c r="AU14" s="13" t="str">
        <f>IFERROR(VLOOKUP(MID($D14,4,3),emissions!$D$2:$F$27,2,FALSE)*M14,"")</f>
        <v/>
      </c>
      <c r="AV14" s="13">
        <f>IFERROR(VLOOKUP(MID($D14,4,3),emissions!$D$2:$F$27,2,FALSE)*N14,"")</f>
        <v>0.76695616642220032</v>
      </c>
      <c r="AW14" s="13" t="str">
        <f>IFERROR(VLOOKUP(MID($D14,4,3),emissions!$D$2:$F$27,2,FALSE)*O14,"")</f>
        <v/>
      </c>
      <c r="AX14" s="13">
        <f>IFERROR(VLOOKUP(MID($D14,4,3),emissions!$D$2:$F$27,2,FALSE)*P14,"")</f>
        <v>0.47241125638821951</v>
      </c>
      <c r="AY14" s="13" t="str">
        <f>IFERROR(VLOOKUP(MID($D14,4,3),emissions!$D$2:$F$27,2,FALSE)*Q14,"")</f>
        <v/>
      </c>
      <c r="AZ14" s="13" t="str">
        <f>IFERROR(VLOOKUP(MID($D14,4,3),emissions!$D$2:$F$27,2,FALSE)*R14,"")</f>
        <v/>
      </c>
      <c r="BA14" s="13" t="str">
        <f>IFERROR(VLOOKUP(MID($D14,4,3),emissions!$D$2:$F$27,2,FALSE)*S14,"")</f>
        <v/>
      </c>
      <c r="BB14" s="13" t="str">
        <f>IFERROR(VLOOKUP(MID($D14,4,3),emissions!$D$2:$F$27,2,FALSE)*T14,"")</f>
        <v/>
      </c>
      <c r="BC14" s="13" t="str">
        <f>IFERROR(VLOOKUP(MID($D14,4,3),emissions!$D$2:$F$27,2,FALSE)*U14,"")</f>
        <v/>
      </c>
      <c r="BD14" s="13" t="str">
        <f>IFERROR(VLOOKUP(MID($D14,4,3),emissions!$D$2:$F$27,2,FALSE)*V14,"")</f>
        <v/>
      </c>
      <c r="BE14" s="13" t="str">
        <f>IFERROR(VLOOKUP(MID($D14,4,3),emissions!$D$2:$F$27,2,FALSE)*W14,"")</f>
        <v/>
      </c>
      <c r="BF14" s="13" t="str">
        <f>IFERROR(VLOOKUP(MID($D14,4,3),emissions!$D$2:$F$27,2,FALSE)*X14,"")</f>
        <v/>
      </c>
      <c r="BG14" s="13" t="str">
        <f>IFERROR(VLOOKUP(MID($D14,4,3),emissions!$D$2:$F$27,2,FALSE)*Y14,"")</f>
        <v/>
      </c>
      <c r="BH14" s="13" t="str">
        <f>IFERROR(VLOOKUP(MID($D14,4,3),emissions!$D$2:$F$27,2,FALSE)*Z14,"")</f>
        <v/>
      </c>
      <c r="BI14" s="13" t="str">
        <f>IFERROR(VLOOKUP(MID($D14,4,3),emissions!$D$2:$F$27,2,FALSE)*AA14,"")</f>
        <v/>
      </c>
      <c r="BJ14" s="13" t="str">
        <f>IFERROR(VLOOKUP(MID($D14,4,3),emissions!$D$2:$F$27,2,FALSE)*AB14,"")</f>
        <v/>
      </c>
      <c r="BK14" s="13">
        <f>IFERROR(VLOOKUP(MID($D14,4,3),emissions!$D$2:$F$27,2,FALSE)*AC14,"")</f>
        <v>8.689606094405751E-2</v>
      </c>
      <c r="BL14" s="13" t="str">
        <f>IFERROR(VLOOKUP(MID($D14,4,3),emissions!$D$2:$F$27,2,FALSE)*AD14,"")</f>
        <v/>
      </c>
      <c r="BM14" s="13" t="str">
        <f>IFERROR(VLOOKUP(MID($D14,4,3),emissions!$D$2:$F$27,2,FALSE)*AE14,"")</f>
        <v/>
      </c>
      <c r="BN14" s="13" t="str">
        <f>IFERROR(VLOOKUP(MID($D14,4,3),emissions!$D$2:$F$27,2,FALSE)*AF14,"")</f>
        <v/>
      </c>
      <c r="BO14" s="13" t="str">
        <f>IFERROR(VLOOKUP(MID($D14,4,3),emissions!$D$2:$F$27,2,FALSE)*AG14,"")</f>
        <v/>
      </c>
      <c r="BP14" s="13" t="str">
        <f>IFERROR(VLOOKUP(MID($D14,4,3),emissions!$D$2:$F$27,2,FALSE)*AH14,"")</f>
        <v/>
      </c>
    </row>
    <row r="15" spans="2:68" ht="14.25">
      <c r="B15" s="14" t="s">
        <v>232</v>
      </c>
      <c r="C15" s="14" t="s">
        <v>227</v>
      </c>
      <c r="D15" s="14" t="s">
        <v>130</v>
      </c>
      <c r="E15" s="25" t="str">
        <f t="shared" si="7"/>
        <v/>
      </c>
      <c r="F15" s="25" t="str">
        <f t="shared" si="5"/>
        <v/>
      </c>
      <c r="G15" s="25" t="str">
        <f t="shared" si="5"/>
        <v/>
      </c>
      <c r="H15" s="25" t="str">
        <f t="shared" si="5"/>
        <v/>
      </c>
      <c r="I15" s="25" t="str">
        <f t="shared" si="5"/>
        <v/>
      </c>
      <c r="J15" s="25" t="str">
        <f t="shared" si="5"/>
        <v/>
      </c>
      <c r="K15" s="25" t="str">
        <f t="shared" si="5"/>
        <v/>
      </c>
      <c r="L15" s="25" t="str">
        <f t="shared" si="5"/>
        <v/>
      </c>
      <c r="M15" s="25" t="str">
        <f t="shared" si="5"/>
        <v/>
      </c>
      <c r="N15" s="25" t="str">
        <f t="shared" si="5"/>
        <v/>
      </c>
      <c r="O15" s="25" t="str">
        <f t="shared" si="5"/>
        <v/>
      </c>
      <c r="P15" s="25" t="str">
        <f t="shared" si="5"/>
        <v/>
      </c>
      <c r="Q15" s="25" t="str">
        <f t="shared" si="5"/>
        <v/>
      </c>
      <c r="R15" s="25" t="str">
        <f t="shared" si="5"/>
        <v/>
      </c>
      <c r="S15" s="25" t="str">
        <f t="shared" si="5"/>
        <v/>
      </c>
      <c r="T15" s="25" t="str">
        <f t="shared" si="5"/>
        <v/>
      </c>
      <c r="U15" s="25" t="str">
        <f t="shared" si="5"/>
        <v/>
      </c>
      <c r="V15" s="25" t="str">
        <f t="shared" si="6"/>
        <v/>
      </c>
      <c r="W15" s="25" t="str">
        <f t="shared" si="6"/>
        <v/>
      </c>
      <c r="X15" s="25" t="str">
        <f t="shared" si="6"/>
        <v/>
      </c>
      <c r="Y15" s="25" t="str">
        <f t="shared" si="6"/>
        <v/>
      </c>
      <c r="Z15" s="25" t="str">
        <f t="shared" si="6"/>
        <v/>
      </c>
      <c r="AA15" s="25" t="str">
        <f t="shared" si="6"/>
        <v/>
      </c>
      <c r="AB15" s="25" t="str">
        <f t="shared" si="6"/>
        <v/>
      </c>
      <c r="AC15" s="25" t="str">
        <f t="shared" si="6"/>
        <v/>
      </c>
      <c r="AD15" s="25" t="str">
        <f t="shared" si="6"/>
        <v/>
      </c>
      <c r="AE15" s="25" t="str">
        <f t="shared" si="6"/>
        <v/>
      </c>
      <c r="AF15" s="25" t="str">
        <f t="shared" si="6"/>
        <v/>
      </c>
      <c r="AG15" s="25" t="str">
        <f t="shared" si="6"/>
        <v/>
      </c>
      <c r="AH15" s="25" t="str">
        <f t="shared" si="6"/>
        <v/>
      </c>
      <c r="AJ15" s="12" t="s">
        <v>231</v>
      </c>
      <c r="AK15" s="12" t="s">
        <v>227</v>
      </c>
      <c r="AL15" s="13" t="str">
        <f>"SUPCO2N"&amp;VLOOKUP(MID($D15,4,3),emissions!$D$2:$F$27,3,FALSE)</f>
        <v>SUPCO2Nc</v>
      </c>
      <c r="AM15" s="13" t="str">
        <f>IFERROR(VLOOKUP(MID($D15,4,3),emissions!$D$2:$F$27,2,FALSE)*E15,"")</f>
        <v/>
      </c>
      <c r="AN15" s="13" t="str">
        <f>IFERROR(VLOOKUP(MID($D15,4,3),emissions!$D$2:$F$27,2,FALSE)*F15,"")</f>
        <v/>
      </c>
      <c r="AO15" s="13" t="str">
        <f>IFERROR(VLOOKUP(MID($D15,4,3),emissions!$D$2:$F$27,2,FALSE)*G15,"")</f>
        <v/>
      </c>
      <c r="AP15" s="13" t="str">
        <f>IFERROR(VLOOKUP(MID($D15,4,3),emissions!$D$2:$F$27,2,FALSE)*H15,"")</f>
        <v/>
      </c>
      <c r="AQ15" s="13" t="str">
        <f>IFERROR(VLOOKUP(MID($D15,4,3),emissions!$D$2:$F$27,2,FALSE)*I15,"")</f>
        <v/>
      </c>
      <c r="AR15" s="13" t="str">
        <f>IFERROR(VLOOKUP(MID($D15,4,3),emissions!$D$2:$F$27,2,FALSE)*J15,"")</f>
        <v/>
      </c>
      <c r="AS15" s="13" t="str">
        <f>IFERROR(VLOOKUP(MID($D15,4,3),emissions!$D$2:$F$27,2,FALSE)*K15,"")</f>
        <v/>
      </c>
      <c r="AT15" s="13" t="str">
        <f>IFERROR(VLOOKUP(MID($D15,4,3),emissions!$D$2:$F$27,2,FALSE)*L15,"")</f>
        <v/>
      </c>
      <c r="AU15" s="13" t="str">
        <f>IFERROR(VLOOKUP(MID($D15,4,3),emissions!$D$2:$F$27,2,FALSE)*M15,"")</f>
        <v/>
      </c>
      <c r="AV15" s="13" t="str">
        <f>IFERROR(VLOOKUP(MID($D15,4,3),emissions!$D$2:$F$27,2,FALSE)*N15,"")</f>
        <v/>
      </c>
      <c r="AW15" s="13" t="str">
        <f>IFERROR(VLOOKUP(MID($D15,4,3),emissions!$D$2:$F$27,2,FALSE)*O15,"")</f>
        <v/>
      </c>
      <c r="AX15" s="13" t="str">
        <f>IFERROR(VLOOKUP(MID($D15,4,3),emissions!$D$2:$F$27,2,FALSE)*P15,"")</f>
        <v/>
      </c>
      <c r="AY15" s="13" t="str">
        <f>IFERROR(VLOOKUP(MID($D15,4,3),emissions!$D$2:$F$27,2,FALSE)*Q15,"")</f>
        <v/>
      </c>
      <c r="AZ15" s="13" t="str">
        <f>IFERROR(VLOOKUP(MID($D15,4,3),emissions!$D$2:$F$27,2,FALSE)*R15,"")</f>
        <v/>
      </c>
      <c r="BA15" s="13" t="str">
        <f>IFERROR(VLOOKUP(MID($D15,4,3),emissions!$D$2:$F$27,2,FALSE)*S15,"")</f>
        <v/>
      </c>
      <c r="BB15" s="13" t="str">
        <f>IFERROR(VLOOKUP(MID($D15,4,3),emissions!$D$2:$F$27,2,FALSE)*T15,"")</f>
        <v/>
      </c>
      <c r="BC15" s="13" t="str">
        <f>IFERROR(VLOOKUP(MID($D15,4,3),emissions!$D$2:$F$27,2,FALSE)*U15,"")</f>
        <v/>
      </c>
      <c r="BD15" s="13" t="str">
        <f>IFERROR(VLOOKUP(MID($D15,4,3),emissions!$D$2:$F$27,2,FALSE)*V15,"")</f>
        <v/>
      </c>
      <c r="BE15" s="13" t="str">
        <f>IFERROR(VLOOKUP(MID($D15,4,3),emissions!$D$2:$F$27,2,FALSE)*W15,"")</f>
        <v/>
      </c>
      <c r="BF15" s="13" t="str">
        <f>IFERROR(VLOOKUP(MID($D15,4,3),emissions!$D$2:$F$27,2,FALSE)*X15,"")</f>
        <v/>
      </c>
      <c r="BG15" s="13" t="str">
        <f>IFERROR(VLOOKUP(MID($D15,4,3),emissions!$D$2:$F$27,2,FALSE)*Y15,"")</f>
        <v/>
      </c>
      <c r="BH15" s="13" t="str">
        <f>IFERROR(VLOOKUP(MID($D15,4,3),emissions!$D$2:$F$27,2,FALSE)*Z15,"")</f>
        <v/>
      </c>
      <c r="BI15" s="13" t="str">
        <f>IFERROR(VLOOKUP(MID($D15,4,3),emissions!$D$2:$F$27,2,FALSE)*AA15,"")</f>
        <v/>
      </c>
      <c r="BJ15" s="13" t="str">
        <f>IFERROR(VLOOKUP(MID($D15,4,3),emissions!$D$2:$F$27,2,FALSE)*AB15,"")</f>
        <v/>
      </c>
      <c r="BK15" s="13" t="str">
        <f>IFERROR(VLOOKUP(MID($D15,4,3),emissions!$D$2:$F$27,2,FALSE)*AC15,"")</f>
        <v/>
      </c>
      <c r="BL15" s="13" t="str">
        <f>IFERROR(VLOOKUP(MID($D15,4,3),emissions!$D$2:$F$27,2,FALSE)*AD15,"")</f>
        <v/>
      </c>
      <c r="BM15" s="13" t="str">
        <f>IFERROR(VLOOKUP(MID($D15,4,3),emissions!$D$2:$F$27,2,FALSE)*AE15,"")</f>
        <v/>
      </c>
      <c r="BN15" s="13" t="str">
        <f>IFERROR(VLOOKUP(MID($D15,4,3),emissions!$D$2:$F$27,2,FALSE)*AF15,"")</f>
        <v/>
      </c>
      <c r="BO15" s="13" t="str">
        <f>IFERROR(VLOOKUP(MID($D15,4,3),emissions!$D$2:$F$27,2,FALSE)*AG15,"")</f>
        <v/>
      </c>
      <c r="BP15" s="13" t="str">
        <f>IFERROR(VLOOKUP(MID($D15,4,3),emissions!$D$2:$F$27,2,FALSE)*AH15,"")</f>
        <v/>
      </c>
    </row>
    <row r="16" spans="2:68" ht="14.25">
      <c r="B16" s="14" t="s">
        <v>232</v>
      </c>
      <c r="C16" s="14" t="s">
        <v>227</v>
      </c>
      <c r="D16" s="14" t="s">
        <v>234</v>
      </c>
      <c r="E16" s="25" t="str">
        <f t="shared" si="7"/>
        <v/>
      </c>
      <c r="F16" s="25" t="str">
        <f t="shared" si="5"/>
        <v/>
      </c>
      <c r="G16" s="25" t="str">
        <f t="shared" si="5"/>
        <v/>
      </c>
      <c r="H16" s="25">
        <f t="shared" si="5"/>
        <v>9.4812878967668267E-4</v>
      </c>
      <c r="I16" s="25" t="str">
        <f t="shared" si="5"/>
        <v/>
      </c>
      <c r="J16" s="25" t="str">
        <f t="shared" si="5"/>
        <v/>
      </c>
      <c r="K16" s="25">
        <f t="shared" si="5"/>
        <v>1.8160481802590382E-3</v>
      </c>
      <c r="L16" s="25">
        <f t="shared" si="5"/>
        <v>1.8299754180681038E-2</v>
      </c>
      <c r="M16" s="25">
        <f t="shared" si="5"/>
        <v>5.092846948125747E-3</v>
      </c>
      <c r="N16" s="25">
        <f t="shared" si="5"/>
        <v>4.5100387862199798E-3</v>
      </c>
      <c r="O16" s="25" t="str">
        <f t="shared" si="5"/>
        <v/>
      </c>
      <c r="P16" s="25">
        <f t="shared" si="5"/>
        <v>8.8842912265126705E-3</v>
      </c>
      <c r="Q16" s="25" t="str">
        <f t="shared" si="5"/>
        <v/>
      </c>
      <c r="R16" s="25">
        <f t="shared" si="5"/>
        <v>2.1251300775002629E-2</v>
      </c>
      <c r="S16" s="25">
        <f t="shared" si="5"/>
        <v>1.3057660464928225E-2</v>
      </c>
      <c r="T16" s="25" t="str">
        <f t="shared" si="5"/>
        <v/>
      </c>
      <c r="U16" s="25">
        <f t="shared" si="5"/>
        <v>7.489387584824413E-3</v>
      </c>
      <c r="V16" s="25" t="str">
        <f t="shared" si="6"/>
        <v/>
      </c>
      <c r="W16" s="25" t="str">
        <f t="shared" si="6"/>
        <v/>
      </c>
      <c r="X16" s="25" t="str">
        <f t="shared" si="6"/>
        <v/>
      </c>
      <c r="Y16" s="25" t="str">
        <f t="shared" si="6"/>
        <v/>
      </c>
      <c r="Z16" s="25" t="str">
        <f t="shared" si="6"/>
        <v/>
      </c>
      <c r="AA16" s="25" t="str">
        <f t="shared" si="6"/>
        <v/>
      </c>
      <c r="AB16" s="25">
        <f t="shared" si="6"/>
        <v>5.2817291568685873E-3</v>
      </c>
      <c r="AC16" s="25">
        <f t="shared" si="6"/>
        <v>2.9861310774421785E-3</v>
      </c>
      <c r="AD16" s="25" t="str">
        <f t="shared" si="6"/>
        <v/>
      </c>
      <c r="AE16" s="25">
        <f t="shared" si="6"/>
        <v>1.9168454517314844E-3</v>
      </c>
      <c r="AF16" s="25">
        <f t="shared" si="6"/>
        <v>1.9611602978802066E-2</v>
      </c>
      <c r="AG16" s="25">
        <f t="shared" si="6"/>
        <v>1.9616738643603447E-3</v>
      </c>
      <c r="AH16" s="25" t="str">
        <f t="shared" si="6"/>
        <v/>
      </c>
      <c r="AJ16" s="12" t="s">
        <v>236</v>
      </c>
      <c r="AK16" s="12" t="s">
        <v>227</v>
      </c>
      <c r="AL16" s="12" t="s">
        <v>234</v>
      </c>
      <c r="AM16" s="13" t="str">
        <f>IFERROR(VLOOKUP(MID($D16,4,3),emissions!$D$2:$F$27,2,FALSE)*E16,"")</f>
        <v/>
      </c>
      <c r="AN16" s="13" t="str">
        <f>IFERROR(VLOOKUP(MID($D16,4,3),emissions!$D$2:$F$27,2,FALSE)*F16,"")</f>
        <v/>
      </c>
      <c r="AO16" s="13" t="str">
        <f>IFERROR(VLOOKUP(MID($D16,4,3),emissions!$D$2:$F$27,2,FALSE)*G16,"")</f>
        <v/>
      </c>
      <c r="AP16" s="13" t="str">
        <f>IFERROR(VLOOKUP(MID($D16,4,3),emissions!$D$2:$F$27,2,FALSE)*H16,"")</f>
        <v/>
      </c>
      <c r="AQ16" s="13" t="str">
        <f>IFERROR(VLOOKUP(MID($D16,4,3),emissions!$D$2:$F$27,2,FALSE)*I16,"")</f>
        <v/>
      </c>
      <c r="AR16" s="13" t="str">
        <f>IFERROR(VLOOKUP(MID($D16,4,3),emissions!$D$2:$F$27,2,FALSE)*J16,"")</f>
        <v/>
      </c>
      <c r="AS16" s="13" t="str">
        <f>IFERROR(VLOOKUP(MID($D16,4,3),emissions!$D$2:$F$27,2,FALSE)*K16,"")</f>
        <v/>
      </c>
      <c r="AT16" s="13" t="str">
        <f>IFERROR(VLOOKUP(MID($D16,4,3),emissions!$D$2:$F$27,2,FALSE)*L16,"")</f>
        <v/>
      </c>
      <c r="AU16" s="13" t="str">
        <f>IFERROR(VLOOKUP(MID($D16,4,3),emissions!$D$2:$F$27,2,FALSE)*M16,"")</f>
        <v/>
      </c>
      <c r="AV16" s="13" t="str">
        <f>IFERROR(VLOOKUP(MID($D16,4,3),emissions!$D$2:$F$27,2,FALSE)*N16,"")</f>
        <v/>
      </c>
      <c r="AW16" s="13" t="str">
        <f>IFERROR(VLOOKUP(MID($D16,4,3),emissions!$D$2:$F$27,2,FALSE)*O16,"")</f>
        <v/>
      </c>
      <c r="AX16" s="13" t="str">
        <f>IFERROR(VLOOKUP(MID($D16,4,3),emissions!$D$2:$F$27,2,FALSE)*P16,"")</f>
        <v/>
      </c>
      <c r="AY16" s="13" t="str">
        <f>IFERROR(VLOOKUP(MID($D16,4,3),emissions!$D$2:$F$27,2,FALSE)*Q16,"")</f>
        <v/>
      </c>
      <c r="AZ16" s="13" t="str">
        <f>IFERROR(VLOOKUP(MID($D16,4,3),emissions!$D$2:$F$27,2,FALSE)*R16,"")</f>
        <v/>
      </c>
      <c r="BA16" s="13" t="str">
        <f>IFERROR(VLOOKUP(MID($D16,4,3),emissions!$D$2:$F$27,2,FALSE)*S16,"")</f>
        <v/>
      </c>
      <c r="BB16" s="13" t="str">
        <f>IFERROR(VLOOKUP(MID($D16,4,3),emissions!$D$2:$F$27,2,FALSE)*T16,"")</f>
        <v/>
      </c>
      <c r="BC16" s="13" t="str">
        <f>IFERROR(VLOOKUP(MID($D16,4,3),emissions!$D$2:$F$27,2,FALSE)*U16,"")</f>
        <v/>
      </c>
      <c r="BD16" s="13" t="str">
        <f>IFERROR(VLOOKUP(MID($D16,4,3),emissions!$D$2:$F$27,2,FALSE)*V16,"")</f>
        <v/>
      </c>
      <c r="BE16" s="13" t="str">
        <f>IFERROR(VLOOKUP(MID($D16,4,3),emissions!$D$2:$F$27,2,FALSE)*W16,"")</f>
        <v/>
      </c>
      <c r="BF16" s="13" t="str">
        <f>IFERROR(VLOOKUP(MID($D16,4,3),emissions!$D$2:$F$27,2,FALSE)*X16,"")</f>
        <v/>
      </c>
      <c r="BG16" s="13" t="str">
        <f>IFERROR(VLOOKUP(MID($D16,4,3),emissions!$D$2:$F$27,2,FALSE)*Y16,"")</f>
        <v/>
      </c>
      <c r="BH16" s="13" t="str">
        <f>IFERROR(VLOOKUP(MID($D16,4,3),emissions!$D$2:$F$27,2,FALSE)*Z16,"")</f>
        <v/>
      </c>
      <c r="BI16" s="13" t="str">
        <f>IFERROR(VLOOKUP(MID($D16,4,3),emissions!$D$2:$F$27,2,FALSE)*AA16,"")</f>
        <v/>
      </c>
      <c r="BJ16" s="13" t="str">
        <f>IFERROR(VLOOKUP(MID($D16,4,3),emissions!$D$2:$F$27,2,FALSE)*AB16,"")</f>
        <v/>
      </c>
      <c r="BK16" s="13" t="str">
        <f>IFERROR(VLOOKUP(MID($D16,4,3),emissions!$D$2:$F$27,2,FALSE)*AC16,"")</f>
        <v/>
      </c>
      <c r="BL16" s="13" t="str">
        <f>IFERROR(VLOOKUP(MID($D16,4,3),emissions!$D$2:$F$27,2,FALSE)*AD16,"")</f>
        <v/>
      </c>
      <c r="BM16" s="13" t="str">
        <f>IFERROR(VLOOKUP(MID($D16,4,3),emissions!$D$2:$F$27,2,FALSE)*AE16,"")</f>
        <v/>
      </c>
      <c r="BN16" s="13" t="str">
        <f>IFERROR(VLOOKUP(MID($D16,4,3),emissions!$D$2:$F$27,2,FALSE)*AF16,"")</f>
        <v/>
      </c>
      <c r="BO16" s="13" t="str">
        <f>IFERROR(VLOOKUP(MID($D16,4,3),emissions!$D$2:$F$27,2,FALSE)*AG16,"")</f>
        <v/>
      </c>
      <c r="BP16" s="13" t="str">
        <f>IFERROR(VLOOKUP(MID($D16,4,3),emissions!$D$2:$F$27,2,FALSE)*AH16,"")</f>
        <v/>
      </c>
    </row>
    <row r="17" spans="2:68" ht="14.25">
      <c r="B17" s="14" t="s">
        <v>232</v>
      </c>
      <c r="C17" s="14" t="s">
        <v>227</v>
      </c>
      <c r="D17" s="14" t="s">
        <v>233</v>
      </c>
      <c r="E17" s="25" t="str">
        <f t="shared" si="7"/>
        <v/>
      </c>
      <c r="F17" s="25" t="str">
        <f t="shared" si="5"/>
        <v/>
      </c>
      <c r="G17" s="25" t="str">
        <f t="shared" si="5"/>
        <v/>
      </c>
      <c r="H17" s="25" t="str">
        <f t="shared" si="5"/>
        <v/>
      </c>
      <c r="I17" s="25" t="str">
        <f t="shared" si="5"/>
        <v/>
      </c>
      <c r="J17" s="25" t="str">
        <f t="shared" si="5"/>
        <v/>
      </c>
      <c r="K17" s="25" t="str">
        <f t="shared" si="5"/>
        <v/>
      </c>
      <c r="L17" s="25" t="str">
        <f t="shared" si="5"/>
        <v/>
      </c>
      <c r="M17" s="25" t="str">
        <f t="shared" si="5"/>
        <v/>
      </c>
      <c r="N17" s="25" t="str">
        <f t="shared" si="5"/>
        <v/>
      </c>
      <c r="O17" s="25" t="str">
        <f t="shared" si="5"/>
        <v/>
      </c>
      <c r="P17" s="25">
        <f t="shared" si="5"/>
        <v>1.4619545216593222E-3</v>
      </c>
      <c r="Q17" s="25" t="str">
        <f t="shared" si="5"/>
        <v/>
      </c>
      <c r="R17" s="25" t="str">
        <f t="shared" si="5"/>
        <v/>
      </c>
      <c r="S17" s="25">
        <f t="shared" si="5"/>
        <v>1.7833907997882503E-3</v>
      </c>
      <c r="T17" s="25" t="str">
        <f t="shared" si="5"/>
        <v/>
      </c>
      <c r="U17" s="25">
        <f t="shared" si="5"/>
        <v>1.422169286630452E-3</v>
      </c>
      <c r="V17" s="25" t="str">
        <f t="shared" si="6"/>
        <v/>
      </c>
      <c r="W17" s="25" t="str">
        <f t="shared" si="6"/>
        <v/>
      </c>
      <c r="X17" s="25" t="str">
        <f t="shared" si="6"/>
        <v/>
      </c>
      <c r="Y17" s="25" t="str">
        <f t="shared" si="6"/>
        <v/>
      </c>
      <c r="Z17" s="25" t="str">
        <f t="shared" si="6"/>
        <v/>
      </c>
      <c r="AA17" s="25" t="str">
        <f t="shared" si="6"/>
        <v/>
      </c>
      <c r="AB17" s="25" t="str">
        <f t="shared" si="6"/>
        <v/>
      </c>
      <c r="AC17" s="25">
        <f t="shared" si="6"/>
        <v>1.7949453632748488E-3</v>
      </c>
      <c r="AD17" s="25" t="str">
        <f t="shared" si="6"/>
        <v/>
      </c>
      <c r="AE17" s="25" t="str">
        <f t="shared" si="6"/>
        <v/>
      </c>
      <c r="AF17" s="25" t="str">
        <f t="shared" si="6"/>
        <v/>
      </c>
      <c r="AG17" s="25" t="str">
        <f t="shared" si="6"/>
        <v/>
      </c>
      <c r="AH17" s="25" t="str">
        <f t="shared" si="6"/>
        <v/>
      </c>
      <c r="AJ17" s="12" t="s">
        <v>236</v>
      </c>
      <c r="AK17" s="12" t="s">
        <v>227</v>
      </c>
      <c r="AL17" s="12" t="s">
        <v>233</v>
      </c>
      <c r="AM17" s="13" t="str">
        <f>IFERROR(VLOOKUP(MID($D17,4,3),emissions!$D$2:$F$27,2,FALSE)*E17,"")</f>
        <v/>
      </c>
      <c r="AN17" s="13" t="str">
        <f>IFERROR(VLOOKUP(MID($D17,4,3),emissions!$D$2:$F$27,2,FALSE)*F17,"")</f>
        <v/>
      </c>
      <c r="AO17" s="13" t="str">
        <f>IFERROR(VLOOKUP(MID($D17,4,3),emissions!$D$2:$F$27,2,FALSE)*G17,"")</f>
        <v/>
      </c>
      <c r="AP17" s="13" t="str">
        <f>IFERROR(VLOOKUP(MID($D17,4,3),emissions!$D$2:$F$27,2,FALSE)*H17,"")</f>
        <v/>
      </c>
      <c r="AQ17" s="13" t="str">
        <f>IFERROR(VLOOKUP(MID($D17,4,3),emissions!$D$2:$F$27,2,FALSE)*I17,"")</f>
        <v/>
      </c>
      <c r="AR17" s="13" t="str">
        <f>IFERROR(VLOOKUP(MID($D17,4,3),emissions!$D$2:$F$27,2,FALSE)*J17,"")</f>
        <v/>
      </c>
      <c r="AS17" s="13" t="str">
        <f>IFERROR(VLOOKUP(MID($D17,4,3),emissions!$D$2:$F$27,2,FALSE)*K17,"")</f>
        <v/>
      </c>
      <c r="AT17" s="13" t="str">
        <f>IFERROR(VLOOKUP(MID($D17,4,3),emissions!$D$2:$F$27,2,FALSE)*L17,"")</f>
        <v/>
      </c>
      <c r="AU17" s="13" t="str">
        <f>IFERROR(VLOOKUP(MID($D17,4,3),emissions!$D$2:$F$27,2,FALSE)*M17,"")</f>
        <v/>
      </c>
      <c r="AV17" s="13" t="str">
        <f>IFERROR(VLOOKUP(MID($D17,4,3),emissions!$D$2:$F$27,2,FALSE)*N17,"")</f>
        <v/>
      </c>
      <c r="AW17" s="13" t="str">
        <f>IFERROR(VLOOKUP(MID($D17,4,3),emissions!$D$2:$F$27,2,FALSE)*O17,"")</f>
        <v/>
      </c>
      <c r="AX17" s="13" t="str">
        <f>IFERROR(VLOOKUP(MID($D17,4,3),emissions!$D$2:$F$27,2,FALSE)*P17,"")</f>
        <v/>
      </c>
      <c r="AY17" s="13" t="str">
        <f>IFERROR(VLOOKUP(MID($D17,4,3),emissions!$D$2:$F$27,2,FALSE)*Q17,"")</f>
        <v/>
      </c>
      <c r="AZ17" s="13" t="str">
        <f>IFERROR(VLOOKUP(MID($D17,4,3),emissions!$D$2:$F$27,2,FALSE)*R17,"")</f>
        <v/>
      </c>
      <c r="BA17" s="13" t="str">
        <f>IFERROR(VLOOKUP(MID($D17,4,3),emissions!$D$2:$F$27,2,FALSE)*S17,"")</f>
        <v/>
      </c>
      <c r="BB17" s="13" t="str">
        <f>IFERROR(VLOOKUP(MID($D17,4,3),emissions!$D$2:$F$27,2,FALSE)*T17,"")</f>
        <v/>
      </c>
      <c r="BC17" s="13" t="str">
        <f>IFERROR(VLOOKUP(MID($D17,4,3),emissions!$D$2:$F$27,2,FALSE)*U17,"")</f>
        <v/>
      </c>
      <c r="BD17" s="13" t="str">
        <f>IFERROR(VLOOKUP(MID($D17,4,3),emissions!$D$2:$F$27,2,FALSE)*V17,"")</f>
        <v/>
      </c>
      <c r="BE17" s="13" t="str">
        <f>IFERROR(VLOOKUP(MID($D17,4,3),emissions!$D$2:$F$27,2,FALSE)*W17,"")</f>
        <v/>
      </c>
      <c r="BF17" s="13" t="str">
        <f>IFERROR(VLOOKUP(MID($D17,4,3),emissions!$D$2:$F$27,2,FALSE)*X17,"")</f>
        <v/>
      </c>
      <c r="BG17" s="13" t="str">
        <f>IFERROR(VLOOKUP(MID($D17,4,3),emissions!$D$2:$F$27,2,FALSE)*Y17,"")</f>
        <v/>
      </c>
      <c r="BH17" s="13" t="str">
        <f>IFERROR(VLOOKUP(MID($D17,4,3),emissions!$D$2:$F$27,2,FALSE)*Z17,"")</f>
        <v/>
      </c>
      <c r="BI17" s="13" t="str">
        <f>IFERROR(VLOOKUP(MID($D17,4,3),emissions!$D$2:$F$27,2,FALSE)*AA17,"")</f>
        <v/>
      </c>
      <c r="BJ17" s="13" t="str">
        <f>IFERROR(VLOOKUP(MID($D17,4,3),emissions!$D$2:$F$27,2,FALSE)*AB17,"")</f>
        <v/>
      </c>
      <c r="BK17" s="13" t="str">
        <f>IFERROR(VLOOKUP(MID($D17,4,3),emissions!$D$2:$F$27,2,FALSE)*AC17,"")</f>
        <v/>
      </c>
      <c r="BL17" s="13" t="str">
        <f>IFERROR(VLOOKUP(MID($D17,4,3),emissions!$D$2:$F$27,2,FALSE)*AD17,"")</f>
        <v/>
      </c>
      <c r="BM17" s="13" t="str">
        <f>IFERROR(VLOOKUP(MID($D17,4,3),emissions!$D$2:$F$27,2,FALSE)*AE17,"")</f>
        <v/>
      </c>
      <c r="BN17" s="13" t="str">
        <f>IFERROR(VLOOKUP(MID($D17,4,3),emissions!$D$2:$F$27,2,FALSE)*AF17,"")</f>
        <v/>
      </c>
      <c r="BO17" s="13" t="str">
        <f>IFERROR(VLOOKUP(MID($D17,4,3),emissions!$D$2:$F$27,2,FALSE)*AG17,"")</f>
        <v/>
      </c>
      <c r="BP17" s="13" t="str">
        <f>IFERROR(VLOOKUP(MID($D17,4,3),emissions!$D$2:$F$27,2,FALSE)*AH17,"")</f>
        <v/>
      </c>
    </row>
    <row r="18" spans="2:68" ht="14.25">
      <c r="B18" s="14" t="s">
        <v>232</v>
      </c>
      <c r="C18" s="14" t="s">
        <v>227</v>
      </c>
      <c r="D18" s="14" t="s">
        <v>131</v>
      </c>
      <c r="E18" s="25" t="str">
        <f t="shared" si="7"/>
        <v/>
      </c>
      <c r="F18" s="25" t="str">
        <f t="shared" si="5"/>
        <v/>
      </c>
      <c r="G18" s="25" t="str">
        <f t="shared" si="5"/>
        <v/>
      </c>
      <c r="H18" s="25" t="str">
        <f t="shared" si="5"/>
        <v/>
      </c>
      <c r="I18" s="25" t="str">
        <f t="shared" si="5"/>
        <v/>
      </c>
      <c r="J18" s="25" t="str">
        <f t="shared" si="5"/>
        <v/>
      </c>
      <c r="K18" s="25" t="str">
        <f t="shared" si="5"/>
        <v/>
      </c>
      <c r="L18" s="25" t="str">
        <f t="shared" si="5"/>
        <v/>
      </c>
      <c r="M18" s="25">
        <f t="shared" si="5"/>
        <v>2.5735125683820051E-3</v>
      </c>
      <c r="N18" s="25" t="str">
        <f t="shared" si="5"/>
        <v/>
      </c>
      <c r="O18" s="25" t="str">
        <f t="shared" si="5"/>
        <v/>
      </c>
      <c r="P18" s="25" t="str">
        <f t="shared" si="5"/>
        <v/>
      </c>
      <c r="Q18" s="25" t="str">
        <f t="shared" si="5"/>
        <v/>
      </c>
      <c r="R18" s="25" t="str">
        <f t="shared" si="5"/>
        <v/>
      </c>
      <c r="S18" s="25" t="str">
        <f t="shared" si="5"/>
        <v/>
      </c>
      <c r="T18" s="25" t="str">
        <f t="shared" si="5"/>
        <v/>
      </c>
      <c r="U18" s="25" t="str">
        <f t="shared" si="5"/>
        <v/>
      </c>
      <c r="V18" s="25" t="str">
        <f t="shared" si="6"/>
        <v/>
      </c>
      <c r="W18" s="25" t="str">
        <f t="shared" si="6"/>
        <v/>
      </c>
      <c r="X18" s="25" t="str">
        <f t="shared" si="6"/>
        <v/>
      </c>
      <c r="Y18" s="25">
        <f t="shared" si="6"/>
        <v>1.4057599293837435E-3</v>
      </c>
      <c r="Z18" s="25" t="str">
        <f t="shared" si="6"/>
        <v/>
      </c>
      <c r="AA18" s="25" t="str">
        <f t="shared" si="6"/>
        <v/>
      </c>
      <c r="AB18" s="25" t="str">
        <f t="shared" si="6"/>
        <v/>
      </c>
      <c r="AC18" s="25" t="str">
        <f t="shared" si="6"/>
        <v/>
      </c>
      <c r="AD18" s="25" t="str">
        <f t="shared" si="6"/>
        <v/>
      </c>
      <c r="AE18" s="25" t="str">
        <f t="shared" si="6"/>
        <v/>
      </c>
      <c r="AF18" s="25">
        <f t="shared" si="6"/>
        <v>3.6769064511338137E-3</v>
      </c>
      <c r="AG18" s="25" t="str">
        <f t="shared" si="6"/>
        <v/>
      </c>
      <c r="AH18" s="25" t="str">
        <f t="shared" si="6"/>
        <v/>
      </c>
      <c r="AJ18" s="12" t="s">
        <v>231</v>
      </c>
      <c r="AK18" s="12" t="s">
        <v>227</v>
      </c>
      <c r="AL18" s="13" t="str">
        <f>"SUPCO2N"&amp;VLOOKUP(MID($D18,4,3),emissions!$D$2:$F$27,3,FALSE)</f>
        <v>SUPCO2Ng</v>
      </c>
      <c r="AM18" s="13" t="str">
        <f>IFERROR(VLOOKUP(MID($D18,4,3),emissions!$D$2:$F$27,2,FALSE)*E18,"")</f>
        <v/>
      </c>
      <c r="AN18" s="13" t="str">
        <f>IFERROR(VLOOKUP(MID($D18,4,3),emissions!$D$2:$F$27,2,FALSE)*F18,"")</f>
        <v/>
      </c>
      <c r="AO18" s="13" t="str">
        <f>IFERROR(VLOOKUP(MID($D18,4,3),emissions!$D$2:$F$27,2,FALSE)*G18,"")</f>
        <v/>
      </c>
      <c r="AP18" s="13" t="str">
        <f>IFERROR(VLOOKUP(MID($D18,4,3),emissions!$D$2:$F$27,2,FALSE)*H18,"")</f>
        <v/>
      </c>
      <c r="AQ18" s="13" t="str">
        <f>IFERROR(VLOOKUP(MID($D18,4,3),emissions!$D$2:$F$27,2,FALSE)*I18,"")</f>
        <v/>
      </c>
      <c r="AR18" s="13" t="str">
        <f>IFERROR(VLOOKUP(MID($D18,4,3),emissions!$D$2:$F$27,2,FALSE)*J18,"")</f>
        <v/>
      </c>
      <c r="AS18" s="13" t="str">
        <f>IFERROR(VLOOKUP(MID($D18,4,3),emissions!$D$2:$F$27,2,FALSE)*K18,"")</f>
        <v/>
      </c>
      <c r="AT18" s="13" t="str">
        <f>IFERROR(VLOOKUP(MID($D18,4,3),emissions!$D$2:$F$27,2,FALSE)*L18,"")</f>
        <v/>
      </c>
      <c r="AU18" s="13">
        <f>IFERROR(VLOOKUP(MID($D18,4,3),emissions!$D$2:$F$27,2,FALSE)*M18,"")</f>
        <v>0.14409096870370847</v>
      </c>
      <c r="AV18" s="13" t="str">
        <f>IFERROR(VLOOKUP(MID($D18,4,3),emissions!$D$2:$F$27,2,FALSE)*N18,"")</f>
        <v/>
      </c>
      <c r="AW18" s="13" t="str">
        <f>IFERROR(VLOOKUP(MID($D18,4,3),emissions!$D$2:$F$27,2,FALSE)*O18,"")</f>
        <v/>
      </c>
      <c r="AX18" s="13" t="str">
        <f>IFERROR(VLOOKUP(MID($D18,4,3),emissions!$D$2:$F$27,2,FALSE)*P18,"")</f>
        <v/>
      </c>
      <c r="AY18" s="13" t="str">
        <f>IFERROR(VLOOKUP(MID($D18,4,3),emissions!$D$2:$F$27,2,FALSE)*Q18,"")</f>
        <v/>
      </c>
      <c r="AZ18" s="13" t="str">
        <f>IFERROR(VLOOKUP(MID($D18,4,3),emissions!$D$2:$F$27,2,FALSE)*R18,"")</f>
        <v/>
      </c>
      <c r="BA18" s="13" t="str">
        <f>IFERROR(VLOOKUP(MID($D18,4,3),emissions!$D$2:$F$27,2,FALSE)*S18,"")</f>
        <v/>
      </c>
      <c r="BB18" s="13" t="str">
        <f>IFERROR(VLOOKUP(MID($D18,4,3),emissions!$D$2:$F$27,2,FALSE)*T18,"")</f>
        <v/>
      </c>
      <c r="BC18" s="13" t="str">
        <f>IFERROR(VLOOKUP(MID($D18,4,3),emissions!$D$2:$F$27,2,FALSE)*U18,"")</f>
        <v/>
      </c>
      <c r="BD18" s="13" t="str">
        <f>IFERROR(VLOOKUP(MID($D18,4,3),emissions!$D$2:$F$27,2,FALSE)*V18,"")</f>
        <v/>
      </c>
      <c r="BE18" s="13" t="str">
        <f>IFERROR(VLOOKUP(MID($D18,4,3),emissions!$D$2:$F$27,2,FALSE)*W18,"")</f>
        <v/>
      </c>
      <c r="BF18" s="13" t="str">
        <f>IFERROR(VLOOKUP(MID($D18,4,3),emissions!$D$2:$F$27,2,FALSE)*X18,"")</f>
        <v/>
      </c>
      <c r="BG18" s="13">
        <f>IFERROR(VLOOKUP(MID($D18,4,3),emissions!$D$2:$F$27,2,FALSE)*Y18,"")</f>
        <v>7.8708498446195804E-2</v>
      </c>
      <c r="BH18" s="13" t="str">
        <f>IFERROR(VLOOKUP(MID($D18,4,3),emissions!$D$2:$F$27,2,FALSE)*Z18,"")</f>
        <v/>
      </c>
      <c r="BI18" s="13" t="str">
        <f>IFERROR(VLOOKUP(MID($D18,4,3),emissions!$D$2:$F$27,2,FALSE)*AA18,"")</f>
        <v/>
      </c>
      <c r="BJ18" s="13" t="str">
        <f>IFERROR(VLOOKUP(MID($D18,4,3),emissions!$D$2:$F$27,2,FALSE)*AB18,"")</f>
        <v/>
      </c>
      <c r="BK18" s="13" t="str">
        <f>IFERROR(VLOOKUP(MID($D18,4,3),emissions!$D$2:$F$27,2,FALSE)*AC18,"")</f>
        <v/>
      </c>
      <c r="BL18" s="13" t="str">
        <f>IFERROR(VLOOKUP(MID($D18,4,3),emissions!$D$2:$F$27,2,FALSE)*AD18,"")</f>
        <v/>
      </c>
      <c r="BM18" s="13" t="str">
        <f>IFERROR(VLOOKUP(MID($D18,4,3),emissions!$D$2:$F$27,2,FALSE)*AE18,"")</f>
        <v/>
      </c>
      <c r="BN18" s="13">
        <f>IFERROR(VLOOKUP(MID($D18,4,3),emissions!$D$2:$F$27,2,FALSE)*AF18,"")</f>
        <v>0.20586999219898222</v>
      </c>
      <c r="BO18" s="13" t="str">
        <f>IFERROR(VLOOKUP(MID($D18,4,3),emissions!$D$2:$F$27,2,FALSE)*AG18,"")</f>
        <v/>
      </c>
      <c r="BP18" s="13" t="str">
        <f>IFERROR(VLOOKUP(MID($D18,4,3),emissions!$D$2:$F$27,2,FALSE)*AH18,"")</f>
        <v/>
      </c>
    </row>
    <row r="19" spans="2:68" ht="14.25">
      <c r="B19" s="14" t="s">
        <v>232</v>
      </c>
      <c r="C19" s="14" t="s">
        <v>227</v>
      </c>
      <c r="D19" s="14" t="s">
        <v>132</v>
      </c>
      <c r="E19" s="25" t="str">
        <f t="shared" si="7"/>
        <v/>
      </c>
      <c r="F19" s="25" t="str">
        <f t="shared" si="5"/>
        <v/>
      </c>
      <c r="G19" s="25" t="str">
        <f t="shared" si="5"/>
        <v/>
      </c>
      <c r="H19" s="25" t="str">
        <f t="shared" si="5"/>
        <v/>
      </c>
      <c r="I19" s="25" t="str">
        <f t="shared" si="5"/>
        <v/>
      </c>
      <c r="J19" s="25" t="str">
        <f t="shared" si="5"/>
        <v/>
      </c>
      <c r="K19" s="25" t="str">
        <f t="shared" si="5"/>
        <v/>
      </c>
      <c r="L19" s="25" t="str">
        <f t="shared" si="5"/>
        <v/>
      </c>
      <c r="M19" s="25" t="str">
        <f t="shared" si="5"/>
        <v/>
      </c>
      <c r="N19" s="25" t="str">
        <f t="shared" si="5"/>
        <v/>
      </c>
      <c r="O19" s="25" t="str">
        <f t="shared" si="5"/>
        <v/>
      </c>
      <c r="P19" s="25" t="str">
        <f t="shared" si="5"/>
        <v/>
      </c>
      <c r="Q19" s="25" t="str">
        <f t="shared" si="5"/>
        <v/>
      </c>
      <c r="R19" s="25" t="str">
        <f t="shared" si="5"/>
        <v/>
      </c>
      <c r="S19" s="25" t="str">
        <f t="shared" si="5"/>
        <v/>
      </c>
      <c r="T19" s="25" t="str">
        <f t="shared" si="5"/>
        <v/>
      </c>
      <c r="U19" s="25" t="str">
        <f t="shared" si="5"/>
        <v/>
      </c>
      <c r="V19" s="25" t="str">
        <f t="shared" si="6"/>
        <v/>
      </c>
      <c r="W19" s="25" t="str">
        <f t="shared" si="6"/>
        <v/>
      </c>
      <c r="X19" s="25" t="str">
        <f t="shared" si="6"/>
        <v/>
      </c>
      <c r="Y19" s="25" t="str">
        <f t="shared" si="6"/>
        <v/>
      </c>
      <c r="Z19" s="25" t="str">
        <f t="shared" si="6"/>
        <v/>
      </c>
      <c r="AA19" s="25" t="str">
        <f t="shared" si="6"/>
        <v/>
      </c>
      <c r="AB19" s="25" t="str">
        <f t="shared" si="6"/>
        <v/>
      </c>
      <c r="AC19" s="25" t="str">
        <f t="shared" si="6"/>
        <v/>
      </c>
      <c r="AD19" s="25" t="str">
        <f t="shared" si="6"/>
        <v/>
      </c>
      <c r="AE19" s="25" t="str">
        <f t="shared" si="6"/>
        <v/>
      </c>
      <c r="AF19" s="25" t="str">
        <f t="shared" si="6"/>
        <v/>
      </c>
      <c r="AG19" s="25" t="str">
        <f t="shared" si="6"/>
        <v/>
      </c>
      <c r="AH19" s="25" t="str">
        <f t="shared" si="6"/>
        <v/>
      </c>
      <c r="AJ19" s="12" t="s">
        <v>231</v>
      </c>
      <c r="AK19" s="12" t="s">
        <v>227</v>
      </c>
      <c r="AL19" s="13" t="str">
        <f>"SUPCO2N"&amp;VLOOKUP(MID($D19,4,3),emissions!$D$2:$F$27,3,FALSE)</f>
        <v>SUPCO2No</v>
      </c>
      <c r="AM19" s="13" t="str">
        <f>IFERROR(VLOOKUP(MID($D19,4,3),emissions!$D$2:$F$27,2,FALSE)*E19,"")</f>
        <v/>
      </c>
      <c r="AN19" s="13" t="str">
        <f>IFERROR(VLOOKUP(MID($D19,4,3),emissions!$D$2:$F$27,2,FALSE)*F19,"")</f>
        <v/>
      </c>
      <c r="AO19" s="13" t="str">
        <f>IFERROR(VLOOKUP(MID($D19,4,3),emissions!$D$2:$F$27,2,FALSE)*G19,"")</f>
        <v/>
      </c>
      <c r="AP19" s="13" t="str">
        <f>IFERROR(VLOOKUP(MID($D19,4,3),emissions!$D$2:$F$27,2,FALSE)*H19,"")</f>
        <v/>
      </c>
      <c r="AQ19" s="13" t="str">
        <f>IFERROR(VLOOKUP(MID($D19,4,3),emissions!$D$2:$F$27,2,FALSE)*I19,"")</f>
        <v/>
      </c>
      <c r="AR19" s="13" t="str">
        <f>IFERROR(VLOOKUP(MID($D19,4,3),emissions!$D$2:$F$27,2,FALSE)*J19,"")</f>
        <v/>
      </c>
      <c r="AS19" s="13" t="str">
        <f>IFERROR(VLOOKUP(MID($D19,4,3),emissions!$D$2:$F$27,2,FALSE)*K19,"")</f>
        <v/>
      </c>
      <c r="AT19" s="13" t="str">
        <f>IFERROR(VLOOKUP(MID($D19,4,3),emissions!$D$2:$F$27,2,FALSE)*L19,"")</f>
        <v/>
      </c>
      <c r="AU19" s="13" t="str">
        <f>IFERROR(VLOOKUP(MID($D19,4,3),emissions!$D$2:$F$27,2,FALSE)*M19,"")</f>
        <v/>
      </c>
      <c r="AV19" s="13" t="str">
        <f>IFERROR(VLOOKUP(MID($D19,4,3),emissions!$D$2:$F$27,2,FALSE)*N19,"")</f>
        <v/>
      </c>
      <c r="AW19" s="13" t="str">
        <f>IFERROR(VLOOKUP(MID($D19,4,3),emissions!$D$2:$F$27,2,FALSE)*O19,"")</f>
        <v/>
      </c>
      <c r="AX19" s="13" t="str">
        <f>IFERROR(VLOOKUP(MID($D19,4,3),emissions!$D$2:$F$27,2,FALSE)*P19,"")</f>
        <v/>
      </c>
      <c r="AY19" s="13" t="str">
        <f>IFERROR(VLOOKUP(MID($D19,4,3),emissions!$D$2:$F$27,2,FALSE)*Q19,"")</f>
        <v/>
      </c>
      <c r="AZ19" s="13" t="str">
        <f>IFERROR(VLOOKUP(MID($D19,4,3),emissions!$D$2:$F$27,2,FALSE)*R19,"")</f>
        <v/>
      </c>
      <c r="BA19" s="13" t="str">
        <f>IFERROR(VLOOKUP(MID($D19,4,3),emissions!$D$2:$F$27,2,FALSE)*S19,"")</f>
        <v/>
      </c>
      <c r="BB19" s="13" t="str">
        <f>IFERROR(VLOOKUP(MID($D19,4,3),emissions!$D$2:$F$27,2,FALSE)*T19,"")</f>
        <v/>
      </c>
      <c r="BC19" s="13" t="str">
        <f>IFERROR(VLOOKUP(MID($D19,4,3),emissions!$D$2:$F$27,2,FALSE)*U19,"")</f>
        <v/>
      </c>
      <c r="BD19" s="13" t="str">
        <f>IFERROR(VLOOKUP(MID($D19,4,3),emissions!$D$2:$F$27,2,FALSE)*V19,"")</f>
        <v/>
      </c>
      <c r="BE19" s="13" t="str">
        <f>IFERROR(VLOOKUP(MID($D19,4,3),emissions!$D$2:$F$27,2,FALSE)*W19,"")</f>
        <v/>
      </c>
      <c r="BF19" s="13" t="str">
        <f>IFERROR(VLOOKUP(MID($D19,4,3),emissions!$D$2:$F$27,2,FALSE)*X19,"")</f>
        <v/>
      </c>
      <c r="BG19" s="13" t="str">
        <f>IFERROR(VLOOKUP(MID($D19,4,3),emissions!$D$2:$F$27,2,FALSE)*Y19,"")</f>
        <v/>
      </c>
      <c r="BH19" s="13" t="str">
        <f>IFERROR(VLOOKUP(MID($D19,4,3),emissions!$D$2:$F$27,2,FALSE)*Z19,"")</f>
        <v/>
      </c>
      <c r="BI19" s="13" t="str">
        <f>IFERROR(VLOOKUP(MID($D19,4,3),emissions!$D$2:$F$27,2,FALSE)*AA19,"")</f>
        <v/>
      </c>
      <c r="BJ19" s="13" t="str">
        <f>IFERROR(VLOOKUP(MID($D19,4,3),emissions!$D$2:$F$27,2,FALSE)*AB19,"")</f>
        <v/>
      </c>
      <c r="BK19" s="13" t="str">
        <f>IFERROR(VLOOKUP(MID($D19,4,3),emissions!$D$2:$F$27,2,FALSE)*AC19,"")</f>
        <v/>
      </c>
      <c r="BL19" s="13" t="str">
        <f>IFERROR(VLOOKUP(MID($D19,4,3),emissions!$D$2:$F$27,2,FALSE)*AD19,"")</f>
        <v/>
      </c>
      <c r="BM19" s="13" t="str">
        <f>IFERROR(VLOOKUP(MID($D19,4,3),emissions!$D$2:$F$27,2,FALSE)*AE19,"")</f>
        <v/>
      </c>
      <c r="BN19" s="13" t="str">
        <f>IFERROR(VLOOKUP(MID($D19,4,3),emissions!$D$2:$F$27,2,FALSE)*AF19,"")</f>
        <v/>
      </c>
      <c r="BO19" s="13" t="str">
        <f>IFERROR(VLOOKUP(MID($D19,4,3),emissions!$D$2:$F$27,2,FALSE)*AG19,"")</f>
        <v/>
      </c>
      <c r="BP19" s="13" t="str">
        <f>IFERROR(VLOOKUP(MID($D19,4,3),emissions!$D$2:$F$27,2,FALSE)*AH19,"")</f>
        <v/>
      </c>
    </row>
    <row r="20" spans="2:68" ht="14.25">
      <c r="B20" s="14" t="s">
        <v>232</v>
      </c>
      <c r="C20" s="14" t="s">
        <v>227</v>
      </c>
      <c r="D20" s="14" t="s">
        <v>134</v>
      </c>
      <c r="E20" s="25" t="str">
        <f t="shared" si="7"/>
        <v/>
      </c>
      <c r="F20" s="25" t="str">
        <f t="shared" si="5"/>
        <v/>
      </c>
      <c r="G20" s="25" t="str">
        <f t="shared" si="5"/>
        <v/>
      </c>
      <c r="H20" s="25" t="str">
        <f t="shared" si="5"/>
        <v/>
      </c>
      <c r="I20" s="25" t="str">
        <f t="shared" si="5"/>
        <v/>
      </c>
      <c r="J20" s="25" t="str">
        <f t="shared" si="5"/>
        <v/>
      </c>
      <c r="K20" s="25">
        <f t="shared" si="5"/>
        <v>9.6253356683716779E-3</v>
      </c>
      <c r="L20" s="25" t="str">
        <f t="shared" si="5"/>
        <v/>
      </c>
      <c r="M20" s="25" t="str">
        <f t="shared" si="5"/>
        <v/>
      </c>
      <c r="N20" s="25">
        <f t="shared" si="5"/>
        <v>1.0550200522459622E-3</v>
      </c>
      <c r="O20" s="25" t="str">
        <f t="shared" si="5"/>
        <v/>
      </c>
      <c r="P20" s="25">
        <f t="shared" si="5"/>
        <v>7.6139871680307744E-4</v>
      </c>
      <c r="Q20" s="25" t="str">
        <f t="shared" si="5"/>
        <v/>
      </c>
      <c r="R20" s="25" t="str">
        <f t="shared" si="5"/>
        <v/>
      </c>
      <c r="S20" s="25">
        <f t="shared" si="5"/>
        <v>2.0446461229183493E-3</v>
      </c>
      <c r="T20" s="25" t="str">
        <f t="shared" si="5"/>
        <v/>
      </c>
      <c r="U20" s="25">
        <f t="shared" si="5"/>
        <v>7.4892418264011656E-4</v>
      </c>
      <c r="V20" s="25" t="str">
        <f t="shared" si="6"/>
        <v/>
      </c>
      <c r="W20" s="25" t="str">
        <f t="shared" si="6"/>
        <v/>
      </c>
      <c r="X20" s="25" t="str">
        <f t="shared" si="6"/>
        <v/>
      </c>
      <c r="Y20" s="25" t="str">
        <f t="shared" si="6"/>
        <v/>
      </c>
      <c r="Z20" s="25" t="str">
        <f t="shared" si="6"/>
        <v/>
      </c>
      <c r="AA20" s="25" t="str">
        <f t="shared" si="6"/>
        <v/>
      </c>
      <c r="AB20" s="25">
        <f t="shared" si="6"/>
        <v>2.0166602235316424E-3</v>
      </c>
      <c r="AC20" s="25">
        <f t="shared" si="6"/>
        <v>7.1445726873505585E-3</v>
      </c>
      <c r="AD20" s="25" t="str">
        <f t="shared" si="6"/>
        <v/>
      </c>
      <c r="AE20" s="25" t="str">
        <f t="shared" si="6"/>
        <v/>
      </c>
      <c r="AF20" s="25" t="str">
        <f t="shared" si="6"/>
        <v/>
      </c>
      <c r="AG20" s="25">
        <f t="shared" si="6"/>
        <v>4.7564542615279627E-3</v>
      </c>
      <c r="AH20" s="25" t="str">
        <f t="shared" si="6"/>
        <v/>
      </c>
      <c r="AJ20" s="12" t="s">
        <v>231</v>
      </c>
      <c r="AK20" s="12" t="s">
        <v>227</v>
      </c>
      <c r="AL20" s="13" t="str">
        <f>"SUPCO2N"&amp;VLOOKUP(MID($D20,4,3),emissions!$D$2:$F$27,3,FALSE)</f>
        <v>SUPCO2No</v>
      </c>
      <c r="AM20" s="13" t="str">
        <f>IFERROR(VLOOKUP(MID($D20,4,3),emissions!$D$2:$F$27,2,FALSE)*E20,"")</f>
        <v/>
      </c>
      <c r="AN20" s="13" t="str">
        <f>IFERROR(VLOOKUP(MID($D20,4,3),emissions!$D$2:$F$27,2,FALSE)*F20,"")</f>
        <v/>
      </c>
      <c r="AO20" s="13" t="str">
        <f>IFERROR(VLOOKUP(MID($D20,4,3),emissions!$D$2:$F$27,2,FALSE)*G20,"")</f>
        <v/>
      </c>
      <c r="AP20" s="13" t="str">
        <f>IFERROR(VLOOKUP(MID($D20,4,3),emissions!$D$2:$F$27,2,FALSE)*H20,"")</f>
        <v/>
      </c>
      <c r="AQ20" s="13" t="str">
        <f>IFERROR(VLOOKUP(MID($D20,4,3),emissions!$D$2:$F$27,2,FALSE)*I20,"")</f>
        <v/>
      </c>
      <c r="AR20" s="13" t="str">
        <f>IFERROR(VLOOKUP(MID($D20,4,3),emissions!$D$2:$F$27,2,FALSE)*J20,"")</f>
        <v/>
      </c>
      <c r="AS20" s="13">
        <f>IFERROR(VLOOKUP(MID($D20,4,3),emissions!$D$2:$F$27,2,FALSE)*K20,"")</f>
        <v>0.74297966024160977</v>
      </c>
      <c r="AT20" s="13" t="str">
        <f>IFERROR(VLOOKUP(MID($D20,4,3),emissions!$D$2:$F$27,2,FALSE)*L20,"")</f>
        <v/>
      </c>
      <c r="AU20" s="13" t="str">
        <f>IFERROR(VLOOKUP(MID($D20,4,3),emissions!$D$2:$F$27,2,FALSE)*M20,"")</f>
        <v/>
      </c>
      <c r="AV20" s="13">
        <f>IFERROR(VLOOKUP(MID($D20,4,3),emissions!$D$2:$F$27,2,FALSE)*N20,"")</f>
        <v>8.1436997832865815E-2</v>
      </c>
      <c r="AW20" s="13" t="str">
        <f>IFERROR(VLOOKUP(MID($D20,4,3),emissions!$D$2:$F$27,2,FALSE)*O20,"")</f>
        <v/>
      </c>
      <c r="AX20" s="13">
        <f>IFERROR(VLOOKUP(MID($D20,4,3),emissions!$D$2:$F$27,2,FALSE)*P20,"")</f>
        <v>5.8772366950029548E-2</v>
      </c>
      <c r="AY20" s="13" t="str">
        <f>IFERROR(VLOOKUP(MID($D20,4,3),emissions!$D$2:$F$27,2,FALSE)*Q20,"")</f>
        <v/>
      </c>
      <c r="AZ20" s="13" t="str">
        <f>IFERROR(VLOOKUP(MID($D20,4,3),emissions!$D$2:$F$27,2,FALSE)*R20,"")</f>
        <v/>
      </c>
      <c r="BA20" s="13">
        <f>IFERROR(VLOOKUP(MID($D20,4,3),emissions!$D$2:$F$27,2,FALSE)*S20,"")</f>
        <v>0.15782623422806738</v>
      </c>
      <c r="BB20" s="13" t="str">
        <f>IFERROR(VLOOKUP(MID($D20,4,3),emissions!$D$2:$F$27,2,FALSE)*T20,"")</f>
        <v/>
      </c>
      <c r="BC20" s="13">
        <f>IFERROR(VLOOKUP(MID($D20,4,3),emissions!$D$2:$F$27,2,FALSE)*U20,"")</f>
        <v>5.7809457657990594E-2</v>
      </c>
      <c r="BD20" s="13" t="str">
        <f>IFERROR(VLOOKUP(MID($D20,4,3),emissions!$D$2:$F$27,2,FALSE)*V20,"")</f>
        <v/>
      </c>
      <c r="BE20" s="13" t="str">
        <f>IFERROR(VLOOKUP(MID($D20,4,3),emissions!$D$2:$F$27,2,FALSE)*W20,"")</f>
        <v/>
      </c>
      <c r="BF20" s="13" t="str">
        <f>IFERROR(VLOOKUP(MID($D20,4,3),emissions!$D$2:$F$27,2,FALSE)*X20,"")</f>
        <v/>
      </c>
      <c r="BG20" s="13" t="str">
        <f>IFERROR(VLOOKUP(MID($D20,4,3),emissions!$D$2:$F$27,2,FALSE)*Y20,"")</f>
        <v/>
      </c>
      <c r="BH20" s="13" t="str">
        <f>IFERROR(VLOOKUP(MID($D20,4,3),emissions!$D$2:$F$27,2,FALSE)*Z20,"")</f>
        <v/>
      </c>
      <c r="BI20" s="13" t="str">
        <f>IFERROR(VLOOKUP(MID($D20,4,3),emissions!$D$2:$F$27,2,FALSE)*AA20,"")</f>
        <v/>
      </c>
      <c r="BJ20" s="13">
        <f>IFERROR(VLOOKUP(MID($D20,4,3),emissions!$D$2:$F$27,2,FALSE)*AB20,"")</f>
        <v>0.15566600265440747</v>
      </c>
      <c r="BK20" s="13">
        <f>IFERROR(VLOOKUP(MID($D20,4,3),emissions!$D$2:$F$27,2,FALSE)*AC20,"")</f>
        <v>0.55148956573658958</v>
      </c>
      <c r="BL20" s="13" t="str">
        <f>IFERROR(VLOOKUP(MID($D20,4,3),emissions!$D$2:$F$27,2,FALSE)*AD20,"")</f>
        <v/>
      </c>
      <c r="BM20" s="13" t="str">
        <f>IFERROR(VLOOKUP(MID($D20,4,3),emissions!$D$2:$F$27,2,FALSE)*AE20,"")</f>
        <v/>
      </c>
      <c r="BN20" s="13" t="str">
        <f>IFERROR(VLOOKUP(MID($D20,4,3),emissions!$D$2:$F$27,2,FALSE)*AF20,"")</f>
        <v/>
      </c>
      <c r="BO20" s="13">
        <f>IFERROR(VLOOKUP(MID($D20,4,3),emissions!$D$2:$F$27,2,FALSE)*AG20,"")</f>
        <v>0.36715070444734343</v>
      </c>
      <c r="BP20" s="13" t="str">
        <f>IFERROR(VLOOKUP(MID($D20,4,3),emissions!$D$2:$F$27,2,FALSE)*AH20,"")</f>
        <v/>
      </c>
    </row>
    <row r="21" spans="2:68" ht="14.25">
      <c r="B21" s="14"/>
      <c r="C21" s="14"/>
      <c r="D21" s="14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spans="2:68" ht="14.25">
      <c r="B22"/>
      <c r="C22"/>
      <c r="D22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spans="2:68">
      <c r="B23" s="29" t="s">
        <v>284</v>
      </c>
    </row>
    <row r="24" spans="2:68">
      <c r="B24" s="29" t="s">
        <v>409</v>
      </c>
    </row>
    <row r="26" spans="2:68">
      <c r="AJ26" s="12" t="s">
        <v>8</v>
      </c>
    </row>
    <row r="27" spans="2:68">
      <c r="AJ27" s="12" t="s">
        <v>6</v>
      </c>
      <c r="AK27" s="12" t="s">
        <v>37</v>
      </c>
      <c r="AL27" s="12" t="s">
        <v>50</v>
      </c>
      <c r="AM27" s="12" t="str">
        <f>AM3</f>
        <v>Africa_north</v>
      </c>
      <c r="AN27" s="12" t="str">
        <f t="shared" ref="AN27:BP27" si="8">AN3</f>
        <v>Africa_other</v>
      </c>
      <c r="AO27" s="12" t="str">
        <f t="shared" si="8"/>
        <v>Arg-Chi</v>
      </c>
      <c r="AP27" s="12" t="str">
        <f t="shared" si="8"/>
        <v>Asia_central</v>
      </c>
      <c r="AQ27" s="12" t="str">
        <f t="shared" si="8"/>
        <v>Asia_east</v>
      </c>
      <c r="AR27" s="12" t="str">
        <f t="shared" si="8"/>
        <v>Asia_other</v>
      </c>
      <c r="AS27" s="12" t="str">
        <f t="shared" si="8"/>
        <v>Australia_NZ</v>
      </c>
      <c r="AT27" s="12" t="str">
        <f t="shared" si="8"/>
        <v>Brazil</v>
      </c>
      <c r="AU27" s="12" t="str">
        <f t="shared" si="8"/>
        <v>Canada</v>
      </c>
      <c r="AV27" s="12" t="str">
        <f t="shared" si="8"/>
        <v>China</v>
      </c>
      <c r="AW27" s="12" t="str">
        <f t="shared" si="8"/>
        <v>EU_north</v>
      </c>
      <c r="AX27" s="12" t="str">
        <f t="shared" si="8"/>
        <v>EU_northeast</v>
      </c>
      <c r="AY27" s="12" t="str">
        <f t="shared" si="8"/>
        <v>EU_northwest</v>
      </c>
      <c r="AZ27" s="12" t="str">
        <f t="shared" si="8"/>
        <v>EU_south</v>
      </c>
      <c r="BA27" s="12" t="str">
        <f t="shared" si="8"/>
        <v>EU_southeast</v>
      </c>
      <c r="BB27" s="12" t="str">
        <f t="shared" si="8"/>
        <v>EU_southwest</v>
      </c>
      <c r="BC27" s="12" t="str">
        <f t="shared" si="8"/>
        <v>Europe_other</v>
      </c>
      <c r="BD27" s="12" t="str">
        <f t="shared" si="8"/>
        <v>France</v>
      </c>
      <c r="BE27" s="12" t="str">
        <f t="shared" si="8"/>
        <v>Germany</v>
      </c>
      <c r="BF27" s="12" t="str">
        <f t="shared" si="8"/>
        <v>India</v>
      </c>
      <c r="BG27" s="12" t="str">
        <f t="shared" si="8"/>
        <v>LatAm_other</v>
      </c>
      <c r="BH27" s="12" t="str">
        <f t="shared" si="8"/>
        <v>Mexico</v>
      </c>
      <c r="BI27" s="12" t="str">
        <f t="shared" si="8"/>
        <v>MidEast_other</v>
      </c>
      <c r="BJ27" s="12" t="str">
        <f t="shared" si="8"/>
        <v>Nor-Ice</v>
      </c>
      <c r="BK27" s="12" t="str">
        <f t="shared" si="8"/>
        <v>Russia</v>
      </c>
      <c r="BL27" s="12" t="str">
        <f t="shared" si="8"/>
        <v>SaudiArabia</v>
      </c>
      <c r="BM27" s="12" t="str">
        <f t="shared" si="8"/>
        <v>SouthAfrica</v>
      </c>
      <c r="BN27" s="12" t="str">
        <f t="shared" si="8"/>
        <v>UK</v>
      </c>
      <c r="BO27" s="12" t="str">
        <f t="shared" si="8"/>
        <v>USA</v>
      </c>
      <c r="BP27" s="12" t="str">
        <f t="shared" si="8"/>
        <v>\I:</v>
      </c>
    </row>
    <row r="28" spans="2:68">
      <c r="AJ28" s="12" t="s">
        <v>231</v>
      </c>
      <c r="AK28" s="12" t="s">
        <v>229</v>
      </c>
      <c r="AL28" s="12" t="s">
        <v>237</v>
      </c>
      <c r="AM28" s="13">
        <f>SUMIFS(AM$4:AM$20,$AK$4:$AK$20,$AK28,$AL$4:$AL$20,$AL28)</f>
        <v>1.1932182128112661</v>
      </c>
      <c r="AN28" s="13">
        <f t="shared" ref="AN28:BP32" si="9">SUMIFS(AN$4:AN$20,$AK$4:$AK$20,$AK28,$AL$4:$AL$20,$AL28)</f>
        <v>0.67294307148481491</v>
      </c>
      <c r="AO28" s="13">
        <f t="shared" si="9"/>
        <v>3.7308843473120072</v>
      </c>
      <c r="AP28" s="13">
        <f t="shared" si="9"/>
        <v>0.74932868220864135</v>
      </c>
      <c r="AQ28" s="13">
        <f t="shared" si="9"/>
        <v>1.7451831629427885</v>
      </c>
      <c r="AR28" s="13">
        <f t="shared" si="9"/>
        <v>2.2287826823187977</v>
      </c>
      <c r="AS28" s="13">
        <f t="shared" si="9"/>
        <v>0.58411789702138828</v>
      </c>
      <c r="AT28" s="13">
        <f t="shared" si="9"/>
        <v>0.53607527445946845</v>
      </c>
      <c r="AU28" s="13">
        <f t="shared" si="9"/>
        <v>4.4529924561058509</v>
      </c>
      <c r="AV28" s="13">
        <f t="shared" si="9"/>
        <v>1.8405196632289154</v>
      </c>
      <c r="AW28" s="13">
        <f t="shared" si="9"/>
        <v>3.3379737445028912</v>
      </c>
      <c r="AX28" s="13">
        <f t="shared" si="9"/>
        <v>3.9385146705699854</v>
      </c>
      <c r="AY28" s="13">
        <f t="shared" si="9"/>
        <v>1.0806273644340241</v>
      </c>
      <c r="AZ28" s="13">
        <f t="shared" si="9"/>
        <v>1.924082455688475</v>
      </c>
      <c r="BA28" s="13">
        <f t="shared" si="9"/>
        <v>0.85476842317379342</v>
      </c>
      <c r="BB28" s="13">
        <f t="shared" si="9"/>
        <v>3.7270231284733573</v>
      </c>
      <c r="BC28" s="13">
        <f t="shared" si="9"/>
        <v>1.6480450037667627</v>
      </c>
      <c r="BD28" s="13">
        <f t="shared" si="9"/>
        <v>0</v>
      </c>
      <c r="BE28" s="13">
        <f t="shared" si="9"/>
        <v>1.2880874319460791</v>
      </c>
      <c r="BF28" s="13">
        <f t="shared" si="9"/>
        <v>0.71101312958916518</v>
      </c>
      <c r="BG28" s="13">
        <f t="shared" si="9"/>
        <v>1.4065186937492418</v>
      </c>
      <c r="BH28" s="13">
        <f t="shared" si="9"/>
        <v>5.2007845481876647</v>
      </c>
      <c r="BI28" s="13">
        <f t="shared" si="9"/>
        <v>1.0176782599925676</v>
      </c>
      <c r="BJ28" s="13">
        <f t="shared" si="9"/>
        <v>1.4147686872401433</v>
      </c>
      <c r="BK28" s="13">
        <f t="shared" si="9"/>
        <v>0.51778044455820882</v>
      </c>
      <c r="BL28" s="13">
        <f t="shared" si="9"/>
        <v>0.31134591458491512</v>
      </c>
      <c r="BM28" s="13">
        <f t="shared" si="9"/>
        <v>0</v>
      </c>
      <c r="BN28" s="13">
        <f t="shared" si="9"/>
        <v>2.8015568165449736</v>
      </c>
      <c r="BO28" s="13">
        <f t="shared" si="9"/>
        <v>1.7187533980522798</v>
      </c>
      <c r="BP28" s="13">
        <f t="shared" si="9"/>
        <v>0</v>
      </c>
    </row>
    <row r="29" spans="2:68">
      <c r="AJ29" s="12" t="s">
        <v>231</v>
      </c>
      <c r="AK29" s="12" t="s">
        <v>229</v>
      </c>
      <c r="AL29" s="12" t="s">
        <v>238</v>
      </c>
      <c r="AM29" s="13">
        <f t="shared" ref="AM29:BB32" si="10">SUMIFS(AM$4:AM$20,$AK$4:$AK$20,$AK29,$AL$4:$AL$20,$AL29)</f>
        <v>0.22266589432458853</v>
      </c>
      <c r="AN29" s="13">
        <f t="shared" si="10"/>
        <v>0</v>
      </c>
      <c r="AO29" s="13">
        <f t="shared" si="10"/>
        <v>0.12641415290659558</v>
      </c>
      <c r="AP29" s="13">
        <f t="shared" si="10"/>
        <v>0.29776644028953958</v>
      </c>
      <c r="AQ29" s="13">
        <f t="shared" si="10"/>
        <v>2.9563337460479562</v>
      </c>
      <c r="AR29" s="13">
        <f t="shared" si="10"/>
        <v>0</v>
      </c>
      <c r="AS29" s="13">
        <f t="shared" si="10"/>
        <v>5.9324581798774742E-2</v>
      </c>
      <c r="AT29" s="13">
        <f t="shared" si="10"/>
        <v>0.25413485672816372</v>
      </c>
      <c r="AU29" s="13">
        <f t="shared" si="10"/>
        <v>1.7361872953444863</v>
      </c>
      <c r="AV29" s="13">
        <f t="shared" si="10"/>
        <v>0.79562726090273417</v>
      </c>
      <c r="AW29" s="13">
        <f t="shared" si="10"/>
        <v>0</v>
      </c>
      <c r="AX29" s="13">
        <f t="shared" si="10"/>
        <v>0</v>
      </c>
      <c r="AY29" s="13">
        <f t="shared" si="10"/>
        <v>0</v>
      </c>
      <c r="AZ29" s="13">
        <f t="shared" si="10"/>
        <v>0</v>
      </c>
      <c r="BA29" s="13">
        <f t="shared" si="10"/>
        <v>0</v>
      </c>
      <c r="BB29" s="13">
        <f t="shared" si="10"/>
        <v>1.5044136857939683</v>
      </c>
      <c r="BC29" s="13">
        <f t="shared" si="9"/>
        <v>5.5047030375100482E-2</v>
      </c>
      <c r="BD29" s="13">
        <f t="shared" si="9"/>
        <v>0</v>
      </c>
      <c r="BE29" s="13">
        <f t="shared" si="9"/>
        <v>0</v>
      </c>
      <c r="BF29" s="13">
        <f t="shared" si="9"/>
        <v>0</v>
      </c>
      <c r="BG29" s="13">
        <f t="shared" si="9"/>
        <v>0.30655996142841291</v>
      </c>
      <c r="BH29" s="13">
        <f t="shared" si="9"/>
        <v>0</v>
      </c>
      <c r="BI29" s="13">
        <f t="shared" si="9"/>
        <v>0.22319517029354669</v>
      </c>
      <c r="BJ29" s="13">
        <f t="shared" si="9"/>
        <v>0.15791548935243291</v>
      </c>
      <c r="BK29" s="13">
        <f t="shared" si="9"/>
        <v>7.6146343140599718E-2</v>
      </c>
      <c r="BL29" s="13">
        <f t="shared" si="9"/>
        <v>0.14029060886700973</v>
      </c>
      <c r="BM29" s="13">
        <f t="shared" si="9"/>
        <v>0</v>
      </c>
      <c r="BN29" s="13">
        <f t="shared" si="9"/>
        <v>0.51114568495305313</v>
      </c>
      <c r="BO29" s="13">
        <f t="shared" si="9"/>
        <v>0.16902086782276135</v>
      </c>
      <c r="BP29" s="13">
        <f t="shared" si="9"/>
        <v>0</v>
      </c>
    </row>
    <row r="30" spans="2:68">
      <c r="AJ30" s="12" t="s">
        <v>231</v>
      </c>
      <c r="AK30" s="12" t="s">
        <v>227</v>
      </c>
      <c r="AL30" s="12" t="s">
        <v>239</v>
      </c>
      <c r="AM30" s="13">
        <f t="shared" si="10"/>
        <v>0</v>
      </c>
      <c r="AN30" s="13">
        <f t="shared" si="9"/>
        <v>8.7195472840201738E-2</v>
      </c>
      <c r="AO30" s="13">
        <f t="shared" si="9"/>
        <v>0</v>
      </c>
      <c r="AP30" s="13">
        <f t="shared" si="9"/>
        <v>0.39730785954834325</v>
      </c>
      <c r="AQ30" s="13">
        <f t="shared" si="9"/>
        <v>0</v>
      </c>
      <c r="AR30" s="13">
        <f t="shared" si="9"/>
        <v>0</v>
      </c>
      <c r="AS30" s="13">
        <f t="shared" si="9"/>
        <v>0</v>
      </c>
      <c r="AT30" s="13">
        <f t="shared" si="9"/>
        <v>0</v>
      </c>
      <c r="AU30" s="13">
        <f t="shared" si="9"/>
        <v>0</v>
      </c>
      <c r="AV30" s="13">
        <f t="shared" si="9"/>
        <v>0.76695616642220032</v>
      </c>
      <c r="AW30" s="13">
        <f t="shared" si="9"/>
        <v>0</v>
      </c>
      <c r="AX30" s="13">
        <f t="shared" si="9"/>
        <v>0.47241125638821951</v>
      </c>
      <c r="AY30" s="13">
        <f t="shared" si="9"/>
        <v>0</v>
      </c>
      <c r="AZ30" s="13">
        <f t="shared" si="9"/>
        <v>0</v>
      </c>
      <c r="BA30" s="13">
        <f t="shared" si="9"/>
        <v>0</v>
      </c>
      <c r="BB30" s="13">
        <f t="shared" si="9"/>
        <v>0</v>
      </c>
      <c r="BC30" s="13">
        <f t="shared" si="9"/>
        <v>0</v>
      </c>
      <c r="BD30" s="13">
        <f t="shared" si="9"/>
        <v>0</v>
      </c>
      <c r="BE30" s="13">
        <f t="shared" si="9"/>
        <v>0</v>
      </c>
      <c r="BF30" s="13">
        <f t="shared" si="9"/>
        <v>0</v>
      </c>
      <c r="BG30" s="13">
        <f t="shared" si="9"/>
        <v>0</v>
      </c>
      <c r="BH30" s="13">
        <f t="shared" si="9"/>
        <v>0</v>
      </c>
      <c r="BI30" s="13">
        <f t="shared" si="9"/>
        <v>0</v>
      </c>
      <c r="BJ30" s="13">
        <f t="shared" si="9"/>
        <v>0</v>
      </c>
      <c r="BK30" s="13">
        <f t="shared" si="9"/>
        <v>8.689606094405751E-2</v>
      </c>
      <c r="BL30" s="13">
        <f t="shared" si="9"/>
        <v>0</v>
      </c>
      <c r="BM30" s="13">
        <f t="shared" si="9"/>
        <v>0</v>
      </c>
      <c r="BN30" s="13">
        <f t="shared" si="9"/>
        <v>0</v>
      </c>
      <c r="BO30" s="13">
        <f t="shared" si="9"/>
        <v>0</v>
      </c>
      <c r="BP30" s="13">
        <f t="shared" si="9"/>
        <v>0</v>
      </c>
    </row>
    <row r="31" spans="2:68">
      <c r="AJ31" s="12" t="s">
        <v>231</v>
      </c>
      <c r="AK31" s="12" t="s">
        <v>227</v>
      </c>
      <c r="AL31" s="12" t="s">
        <v>237</v>
      </c>
      <c r="AM31" s="13">
        <f t="shared" si="10"/>
        <v>0</v>
      </c>
      <c r="AN31" s="13">
        <f t="shared" si="9"/>
        <v>0</v>
      </c>
      <c r="AO31" s="13">
        <f t="shared" si="9"/>
        <v>0</v>
      </c>
      <c r="AP31" s="13">
        <f t="shared" si="9"/>
        <v>0</v>
      </c>
      <c r="AQ31" s="13">
        <f t="shared" si="9"/>
        <v>0</v>
      </c>
      <c r="AR31" s="13">
        <f t="shared" si="9"/>
        <v>0</v>
      </c>
      <c r="AS31" s="13">
        <f t="shared" si="9"/>
        <v>0</v>
      </c>
      <c r="AT31" s="13">
        <f t="shared" si="9"/>
        <v>0</v>
      </c>
      <c r="AU31" s="13">
        <f t="shared" si="9"/>
        <v>0.14409096870370847</v>
      </c>
      <c r="AV31" s="13">
        <f t="shared" si="9"/>
        <v>0</v>
      </c>
      <c r="AW31" s="13">
        <f t="shared" si="9"/>
        <v>0</v>
      </c>
      <c r="AX31" s="13">
        <f t="shared" si="9"/>
        <v>0</v>
      </c>
      <c r="AY31" s="13">
        <f t="shared" si="9"/>
        <v>0</v>
      </c>
      <c r="AZ31" s="13">
        <f t="shared" si="9"/>
        <v>0</v>
      </c>
      <c r="BA31" s="13">
        <f t="shared" si="9"/>
        <v>0</v>
      </c>
      <c r="BB31" s="13">
        <f t="shared" si="9"/>
        <v>0</v>
      </c>
      <c r="BC31" s="13">
        <f t="shared" si="9"/>
        <v>0</v>
      </c>
      <c r="BD31" s="13">
        <f t="shared" si="9"/>
        <v>0</v>
      </c>
      <c r="BE31" s="13">
        <f t="shared" si="9"/>
        <v>0</v>
      </c>
      <c r="BF31" s="13">
        <f t="shared" si="9"/>
        <v>0</v>
      </c>
      <c r="BG31" s="13">
        <f t="shared" si="9"/>
        <v>7.8708498446195804E-2</v>
      </c>
      <c r="BH31" s="13">
        <f t="shared" si="9"/>
        <v>0</v>
      </c>
      <c r="BI31" s="13">
        <f t="shared" si="9"/>
        <v>0</v>
      </c>
      <c r="BJ31" s="13">
        <f t="shared" si="9"/>
        <v>0</v>
      </c>
      <c r="BK31" s="13">
        <f t="shared" si="9"/>
        <v>0</v>
      </c>
      <c r="BL31" s="13">
        <f t="shared" si="9"/>
        <v>0</v>
      </c>
      <c r="BM31" s="13">
        <f t="shared" si="9"/>
        <v>0</v>
      </c>
      <c r="BN31" s="13">
        <f t="shared" si="9"/>
        <v>0.20586999219898222</v>
      </c>
      <c r="BO31" s="13">
        <f t="shared" si="9"/>
        <v>0</v>
      </c>
      <c r="BP31" s="13">
        <f t="shared" si="9"/>
        <v>0</v>
      </c>
    </row>
    <row r="32" spans="2:68">
      <c r="AJ32" s="12" t="s">
        <v>231</v>
      </c>
      <c r="AK32" s="12" t="s">
        <v>227</v>
      </c>
      <c r="AL32" s="12" t="s">
        <v>238</v>
      </c>
      <c r="AM32" s="13">
        <f t="shared" si="10"/>
        <v>0</v>
      </c>
      <c r="AN32" s="13">
        <f t="shared" si="9"/>
        <v>0</v>
      </c>
      <c r="AO32" s="13">
        <f t="shared" si="9"/>
        <v>0</v>
      </c>
      <c r="AP32" s="13">
        <f t="shared" si="9"/>
        <v>0</v>
      </c>
      <c r="AQ32" s="13">
        <f t="shared" si="9"/>
        <v>0</v>
      </c>
      <c r="AR32" s="13">
        <f t="shared" si="9"/>
        <v>0</v>
      </c>
      <c r="AS32" s="13">
        <f t="shared" si="9"/>
        <v>0.74297966024160977</v>
      </c>
      <c r="AT32" s="13">
        <f t="shared" si="9"/>
        <v>0</v>
      </c>
      <c r="AU32" s="13">
        <f t="shared" si="9"/>
        <v>0</v>
      </c>
      <c r="AV32" s="13">
        <f t="shared" si="9"/>
        <v>8.1436997832865815E-2</v>
      </c>
      <c r="AW32" s="13">
        <f t="shared" si="9"/>
        <v>0</v>
      </c>
      <c r="AX32" s="13">
        <f t="shared" si="9"/>
        <v>5.8772366950029548E-2</v>
      </c>
      <c r="AY32" s="13">
        <f t="shared" si="9"/>
        <v>0</v>
      </c>
      <c r="AZ32" s="13">
        <f t="shared" si="9"/>
        <v>0</v>
      </c>
      <c r="BA32" s="13">
        <f t="shared" si="9"/>
        <v>0.15782623422806738</v>
      </c>
      <c r="BB32" s="13">
        <f t="shared" si="9"/>
        <v>0</v>
      </c>
      <c r="BC32" s="13">
        <f t="shared" si="9"/>
        <v>5.7809457657990594E-2</v>
      </c>
      <c r="BD32" s="13">
        <f t="shared" si="9"/>
        <v>0</v>
      </c>
      <c r="BE32" s="13">
        <f t="shared" si="9"/>
        <v>0</v>
      </c>
      <c r="BF32" s="13">
        <f t="shared" si="9"/>
        <v>0</v>
      </c>
      <c r="BG32" s="13">
        <f t="shared" si="9"/>
        <v>0</v>
      </c>
      <c r="BH32" s="13">
        <f t="shared" si="9"/>
        <v>0</v>
      </c>
      <c r="BI32" s="13">
        <f t="shared" si="9"/>
        <v>0</v>
      </c>
      <c r="BJ32" s="13">
        <f t="shared" si="9"/>
        <v>0.15566600265440747</v>
      </c>
      <c r="BK32" s="13">
        <f t="shared" si="9"/>
        <v>0.55148956573658958</v>
      </c>
      <c r="BL32" s="13">
        <f t="shared" si="9"/>
        <v>0</v>
      </c>
      <c r="BM32" s="13">
        <f t="shared" si="9"/>
        <v>0</v>
      </c>
      <c r="BN32" s="13">
        <f t="shared" si="9"/>
        <v>0</v>
      </c>
      <c r="BO32" s="13">
        <f t="shared" si="9"/>
        <v>0.36715070444734343</v>
      </c>
      <c r="BP32" s="13">
        <f t="shared" si="9"/>
        <v>0</v>
      </c>
    </row>
    <row r="34" spans="1:39" ht="14.25">
      <c r="B34" t="s">
        <v>68</v>
      </c>
      <c r="AK34"/>
      <c r="AL34"/>
      <c r="AM34" s="13"/>
    </row>
    <row r="35" spans="1:39" ht="14.25">
      <c r="AK35" t="s">
        <v>225</v>
      </c>
      <c r="AL35"/>
      <c r="AM35" s="13"/>
    </row>
    <row r="36" spans="1:39" ht="14.25">
      <c r="B36" s="14"/>
      <c r="C36" s="14" t="s">
        <v>864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K36" t="s">
        <v>37</v>
      </c>
      <c r="AL36" t="s">
        <v>10</v>
      </c>
      <c r="AM36" s="13" t="s">
        <v>50</v>
      </c>
    </row>
    <row r="37" spans="1:39" ht="14.25">
      <c r="A37" s="26" t="s">
        <v>698</v>
      </c>
      <c r="B37" s="14" t="s">
        <v>69</v>
      </c>
      <c r="C37" s="14" t="s">
        <v>39</v>
      </c>
      <c r="D37" s="14" t="s">
        <v>72</v>
      </c>
      <c r="E37" s="14" t="str">
        <f t="shared" ref="E37:AH37" si="11">E61</f>
        <v>Africa_north</v>
      </c>
      <c r="F37" s="14" t="str">
        <f t="shared" si="11"/>
        <v>Africa_other</v>
      </c>
      <c r="G37" s="14" t="str">
        <f t="shared" si="11"/>
        <v>Arg-Chi</v>
      </c>
      <c r="H37" s="14" t="str">
        <f t="shared" si="11"/>
        <v>Asia_central</v>
      </c>
      <c r="I37" s="14" t="str">
        <f t="shared" si="11"/>
        <v>Asia_east</v>
      </c>
      <c r="J37" s="14" t="str">
        <f t="shared" si="11"/>
        <v>Asia_other</v>
      </c>
      <c r="K37" s="14" t="str">
        <f t="shared" si="11"/>
        <v>Australia_NZ</v>
      </c>
      <c r="L37" s="14" t="str">
        <f t="shared" si="11"/>
        <v>Brazil</v>
      </c>
      <c r="M37" s="14" t="str">
        <f t="shared" si="11"/>
        <v>Canada</v>
      </c>
      <c r="N37" s="14" t="str">
        <f t="shared" si="11"/>
        <v>China</v>
      </c>
      <c r="O37" s="14" t="str">
        <f t="shared" si="11"/>
        <v>EU_north</v>
      </c>
      <c r="P37" s="14" t="str">
        <f t="shared" si="11"/>
        <v>EU_northeast</v>
      </c>
      <c r="Q37" s="14" t="str">
        <f t="shared" si="11"/>
        <v>EU_northwest</v>
      </c>
      <c r="R37" s="14" t="str">
        <f t="shared" si="11"/>
        <v>EU_south</v>
      </c>
      <c r="S37" s="14" t="str">
        <f t="shared" si="11"/>
        <v>EU_southeast</v>
      </c>
      <c r="T37" s="14" t="str">
        <f t="shared" si="11"/>
        <v>EU_southwest</v>
      </c>
      <c r="U37" s="14" t="str">
        <f t="shared" si="11"/>
        <v>Europe_other</v>
      </c>
      <c r="V37" s="14" t="str">
        <f t="shared" si="11"/>
        <v>France</v>
      </c>
      <c r="W37" s="14" t="str">
        <f t="shared" si="11"/>
        <v>Germany</v>
      </c>
      <c r="X37" s="14" t="str">
        <f t="shared" si="11"/>
        <v>India</v>
      </c>
      <c r="Y37" s="14" t="str">
        <f t="shared" si="11"/>
        <v>LatAm_other</v>
      </c>
      <c r="Z37" s="14" t="str">
        <f t="shared" si="11"/>
        <v>Mexico</v>
      </c>
      <c r="AA37" s="14" t="str">
        <f t="shared" si="11"/>
        <v>MidEast_other</v>
      </c>
      <c r="AB37" s="14" t="str">
        <f t="shared" si="11"/>
        <v>Nor-Ice</v>
      </c>
      <c r="AC37" s="14" t="str">
        <f t="shared" si="11"/>
        <v>Russia</v>
      </c>
      <c r="AD37" s="14" t="str">
        <f t="shared" si="11"/>
        <v>SaudiArabia</v>
      </c>
      <c r="AE37" s="14" t="str">
        <f t="shared" si="11"/>
        <v>SouthAfrica</v>
      </c>
      <c r="AF37" s="14" t="str">
        <f t="shared" si="11"/>
        <v>UK</v>
      </c>
      <c r="AG37" s="14" t="str">
        <f t="shared" si="11"/>
        <v>USA</v>
      </c>
      <c r="AH37" s="14" t="str">
        <f t="shared" si="11"/>
        <v>\I:</v>
      </c>
      <c r="AI37" s="14">
        <v>0</v>
      </c>
      <c r="AK37" t="s">
        <v>229</v>
      </c>
      <c r="AL37" t="s">
        <v>49</v>
      </c>
      <c r="AM37" s="13" t="s">
        <v>228</v>
      </c>
    </row>
    <row r="38" spans="1:39" ht="14.25">
      <c r="B38" s="14" t="s">
        <v>286</v>
      </c>
      <c r="C38" s="14" t="s">
        <v>287</v>
      </c>
      <c r="D38" s="14">
        <v>1</v>
      </c>
      <c r="E38" s="20">
        <f t="shared" ref="E38:N39" si="12">SUMIFS(E$62:E$85,$B$62:$B$85,$B38)</f>
        <v>268.62730281720002</v>
      </c>
      <c r="F38" s="20">
        <f t="shared" si="12"/>
        <v>13832.5695297696</v>
      </c>
      <c r="G38" s="20">
        <f t="shared" si="12"/>
        <v>543.78448545239996</v>
      </c>
      <c r="H38" s="20">
        <f t="shared" si="12"/>
        <v>20.8222668684</v>
      </c>
      <c r="I38" s="20">
        <f t="shared" si="12"/>
        <v>868.51026929520003</v>
      </c>
      <c r="J38" s="20">
        <f t="shared" si="12"/>
        <v>6915.4885569420003</v>
      </c>
      <c r="K38" s="20">
        <f t="shared" si="12"/>
        <v>246.59167618800001</v>
      </c>
      <c r="L38" s="20">
        <f t="shared" si="12"/>
        <v>3945.4912531728</v>
      </c>
      <c r="M38" s="20">
        <f t="shared" si="12"/>
        <v>556.97300174880002</v>
      </c>
      <c r="N38" s="20">
        <f t="shared" si="12"/>
        <v>5304.9534025536004</v>
      </c>
      <c r="O38" s="20">
        <f t="shared" ref="O38:X39" si="13">SUMIFS(O$62:O$85,$B$62:$B$85,$B38)</f>
        <v>1015.6996390788</v>
      </c>
      <c r="P38" s="20">
        <f t="shared" si="13"/>
        <v>1261.8406146203999</v>
      </c>
      <c r="Q38" s="20">
        <f t="shared" si="13"/>
        <v>368.47414689840002</v>
      </c>
      <c r="R38" s="20">
        <f t="shared" si="13"/>
        <v>567.5008359528</v>
      </c>
      <c r="S38" s="20">
        <f t="shared" si="13"/>
        <v>453.72131374320003</v>
      </c>
      <c r="T38" s="20">
        <f t="shared" si="13"/>
        <v>490.43248242480001</v>
      </c>
      <c r="U38" s="20">
        <f t="shared" si="13"/>
        <v>662.58266620680001</v>
      </c>
      <c r="V38" s="20">
        <f t="shared" si="13"/>
        <v>704.36383616160003</v>
      </c>
      <c r="W38" s="20">
        <f t="shared" si="13"/>
        <v>1309.4741522304</v>
      </c>
      <c r="X38" s="20">
        <f t="shared" si="13"/>
        <v>8060.7375516384</v>
      </c>
      <c r="Y38" s="20">
        <f t="shared" ref="Y38:AH39" si="14">SUMIFS(Y$62:Y$85,$B$62:$B$85,$B38)</f>
        <v>1481.5961044200001</v>
      </c>
      <c r="Z38" s="20">
        <f t="shared" si="14"/>
        <v>365.03400406319997</v>
      </c>
      <c r="AA38" s="20">
        <f t="shared" si="14"/>
        <v>47.608249338</v>
      </c>
      <c r="AB38" s="20">
        <f t="shared" si="14"/>
        <v>65.781205462800003</v>
      </c>
      <c r="AC38" s="20">
        <f t="shared" si="14"/>
        <v>432.42095618280001</v>
      </c>
      <c r="AD38" s="20">
        <f t="shared" si="14"/>
        <v>0</v>
      </c>
      <c r="AE38" s="20">
        <f t="shared" si="14"/>
        <v>238.205201778</v>
      </c>
      <c r="AF38" s="20">
        <f t="shared" si="14"/>
        <v>373.25121870959998</v>
      </c>
      <c r="AG38" s="20">
        <f t="shared" si="14"/>
        <v>4464.6605910216003</v>
      </c>
      <c r="AH38" s="20">
        <f t="shared" si="14"/>
        <v>0</v>
      </c>
      <c r="AI38" s="20">
        <v>0</v>
      </c>
      <c r="AK38" s="12" t="s">
        <v>227</v>
      </c>
      <c r="AL38" s="12" t="s">
        <v>49</v>
      </c>
      <c r="AM38" s="12" t="s">
        <v>226</v>
      </c>
    </row>
    <row r="39" spans="1:39" ht="14.25">
      <c r="B39" s="14" t="s">
        <v>282</v>
      </c>
      <c r="C39" s="14" t="s">
        <v>283</v>
      </c>
      <c r="D39" s="14">
        <v>1</v>
      </c>
      <c r="E39" s="20">
        <f t="shared" si="12"/>
        <v>0</v>
      </c>
      <c r="F39" s="20">
        <f t="shared" si="12"/>
        <v>532.14153056279997</v>
      </c>
      <c r="G39" s="20">
        <f t="shared" si="12"/>
        <v>26.429422021200001</v>
      </c>
      <c r="H39" s="20">
        <f t="shared" si="12"/>
        <v>2018.1918165912</v>
      </c>
      <c r="I39" s="20">
        <f t="shared" si="12"/>
        <v>47.4147396288</v>
      </c>
      <c r="J39" s="20">
        <f t="shared" si="12"/>
        <v>16987.259795079601</v>
      </c>
      <c r="K39" s="20">
        <f t="shared" si="12"/>
        <v>12668.85151776</v>
      </c>
      <c r="L39" s="20">
        <f t="shared" si="12"/>
        <v>90.538821496799997</v>
      </c>
      <c r="M39" s="20">
        <f t="shared" si="12"/>
        <v>1162.8070480655999</v>
      </c>
      <c r="N39" s="20">
        <f t="shared" si="12"/>
        <v>81957.965137369203</v>
      </c>
      <c r="O39" s="20">
        <f t="shared" si="13"/>
        <v>69.747080587200003</v>
      </c>
      <c r="P39" s="20">
        <f t="shared" si="13"/>
        <v>2578.1581416924</v>
      </c>
      <c r="Q39" s="20">
        <f t="shared" si="13"/>
        <v>19.842626844000002</v>
      </c>
      <c r="R39" s="20">
        <f t="shared" si="13"/>
        <v>129.26687640840001</v>
      </c>
      <c r="S39" s="20">
        <f t="shared" si="13"/>
        <v>445.27413491999999</v>
      </c>
      <c r="T39" s="20">
        <f t="shared" si="13"/>
        <v>0</v>
      </c>
      <c r="U39" s="20">
        <f t="shared" si="13"/>
        <v>1924.5241115316001</v>
      </c>
      <c r="V39" s="20">
        <f t="shared" si="13"/>
        <v>0</v>
      </c>
      <c r="W39" s="20">
        <f t="shared" si="13"/>
        <v>1189.8999732167999</v>
      </c>
      <c r="X39" s="20">
        <f t="shared" si="13"/>
        <v>11989.832718232799</v>
      </c>
      <c r="Y39" s="20">
        <f t="shared" si="14"/>
        <v>2443.2571555128002</v>
      </c>
      <c r="Z39" s="20">
        <f t="shared" si="14"/>
        <v>254.85776335080001</v>
      </c>
      <c r="AA39" s="20">
        <f t="shared" si="14"/>
        <v>43.796833639200003</v>
      </c>
      <c r="AB39" s="20">
        <f t="shared" si="14"/>
        <v>3.4006613111999999</v>
      </c>
      <c r="AC39" s="20">
        <f t="shared" si="14"/>
        <v>10579.026764444399</v>
      </c>
      <c r="AD39" s="20">
        <f t="shared" si="14"/>
        <v>0</v>
      </c>
      <c r="AE39" s="20">
        <f t="shared" si="14"/>
        <v>6127.1255510928004</v>
      </c>
      <c r="AF39" s="20">
        <f t="shared" si="14"/>
        <v>70.983836186399998</v>
      </c>
      <c r="AG39" s="20">
        <f t="shared" si="14"/>
        <v>14481.7316346636</v>
      </c>
      <c r="AH39" s="20">
        <f t="shared" si="14"/>
        <v>0</v>
      </c>
      <c r="AI39" s="20">
        <v>0</v>
      </c>
    </row>
    <row r="40" spans="1:39" ht="14.25">
      <c r="A40" s="26" t="s">
        <v>253</v>
      </c>
      <c r="B40" s="14" t="s">
        <v>284</v>
      </c>
      <c r="C40" s="14" t="s">
        <v>315</v>
      </c>
      <c r="D40" s="14">
        <v>1</v>
      </c>
      <c r="E40" s="20">
        <f t="shared" ref="E40:AH40" si="15">SUMIFS(E$62:E$85,$B$62:$B$85,$B40)</f>
        <v>6242.8641523848</v>
      </c>
      <c r="F40" s="20">
        <f t="shared" si="15"/>
        <v>2525.389502256</v>
      </c>
      <c r="G40" s="20">
        <f t="shared" si="15"/>
        <v>1613.5712082216</v>
      </c>
      <c r="H40" s="20">
        <f t="shared" si="15"/>
        <v>7089.6371087376001</v>
      </c>
      <c r="I40" s="20">
        <f t="shared" si="15"/>
        <v>96.583622853600005</v>
      </c>
      <c r="J40" s="20">
        <f t="shared" si="15"/>
        <v>10055.298005582399</v>
      </c>
      <c r="K40" s="20">
        <f t="shared" si="15"/>
        <v>5106.8204278271996</v>
      </c>
      <c r="L40" s="20">
        <f t="shared" si="15"/>
        <v>972.16001312399999</v>
      </c>
      <c r="M40" s="20">
        <f t="shared" si="15"/>
        <v>6646.9257015372004</v>
      </c>
      <c r="N40" s="20">
        <f t="shared" si="15"/>
        <v>6172.7669967024003</v>
      </c>
      <c r="O40" s="20">
        <f t="shared" si="15"/>
        <v>115.74038068199999</v>
      </c>
      <c r="P40" s="20">
        <f t="shared" si="15"/>
        <v>187.24340518919999</v>
      </c>
      <c r="Q40" s="20">
        <f t="shared" si="15"/>
        <v>1088.2065661163999</v>
      </c>
      <c r="R40" s="20">
        <f t="shared" si="15"/>
        <v>164.98939088520001</v>
      </c>
      <c r="S40" s="20">
        <f t="shared" si="15"/>
        <v>435.7992557952</v>
      </c>
      <c r="T40" s="20">
        <f t="shared" si="15"/>
        <v>4.8654007308000002</v>
      </c>
      <c r="U40" s="20">
        <f t="shared" si="15"/>
        <v>721.89177387840004</v>
      </c>
      <c r="V40" s="20">
        <f t="shared" si="15"/>
        <v>0.6007974264</v>
      </c>
      <c r="W40" s="20">
        <f t="shared" si="15"/>
        <v>183.11385549240001</v>
      </c>
      <c r="X40" s="20">
        <f t="shared" si="15"/>
        <v>1062.0112238964</v>
      </c>
      <c r="Y40" s="20">
        <f t="shared" si="15"/>
        <v>3509.5922091863999</v>
      </c>
      <c r="Z40" s="20">
        <f t="shared" si="15"/>
        <v>1148.0795980667999</v>
      </c>
      <c r="AA40" s="20">
        <f t="shared" si="15"/>
        <v>20016.661280374799</v>
      </c>
      <c r="AB40" s="20">
        <f t="shared" si="15"/>
        <v>4223.3945704883999</v>
      </c>
      <c r="AC40" s="20">
        <f t="shared" si="15"/>
        <v>26439.055831252801</v>
      </c>
      <c r="AD40" s="20">
        <f t="shared" si="15"/>
        <v>3357.7248984552002</v>
      </c>
      <c r="AE40" s="20">
        <f t="shared" si="15"/>
        <v>40.344477908400002</v>
      </c>
      <c r="AF40" s="20">
        <f t="shared" si="15"/>
        <v>1413.3123020592</v>
      </c>
      <c r="AG40" s="20">
        <f t="shared" si="15"/>
        <v>33491.556899031602</v>
      </c>
      <c r="AH40" s="20">
        <f t="shared" si="15"/>
        <v>0</v>
      </c>
      <c r="AI40" s="20">
        <v>0</v>
      </c>
    </row>
    <row r="41" spans="1:39" ht="14.25">
      <c r="A41" s="26" t="s">
        <v>253</v>
      </c>
      <c r="B41" s="14" t="s">
        <v>285</v>
      </c>
      <c r="C41" s="14" t="s">
        <v>316</v>
      </c>
      <c r="D41" s="14">
        <v>1</v>
      </c>
      <c r="E41" s="20">
        <f t="shared" ref="E41:AH41" si="16">E84-E85</f>
        <v>6136.8446713823996</v>
      </c>
      <c r="F41" s="20">
        <f t="shared" si="16"/>
        <v>9856.1607431400007</v>
      </c>
      <c r="G41" s="20">
        <f t="shared" si="16"/>
        <v>1123.8952051944</v>
      </c>
      <c r="H41" s="20">
        <f t="shared" si="16"/>
        <v>5775.7234035780002</v>
      </c>
      <c r="I41" s="20">
        <f t="shared" si="16"/>
        <v>42.366141277200001</v>
      </c>
      <c r="J41" s="20">
        <f t="shared" si="16"/>
        <v>4351.9936690439999</v>
      </c>
      <c r="K41" s="20">
        <f t="shared" si="16"/>
        <v>674.17383456720006</v>
      </c>
      <c r="L41" s="20">
        <f t="shared" si="16"/>
        <v>6041.6180448371997</v>
      </c>
      <c r="M41" s="20">
        <f t="shared" si="16"/>
        <v>10740.5675467848</v>
      </c>
      <c r="N41" s="20">
        <f t="shared" si="16"/>
        <v>7997.3783388000002</v>
      </c>
      <c r="O41" s="20">
        <f t="shared" si="16"/>
        <v>215.74106035560001</v>
      </c>
      <c r="P41" s="20">
        <f t="shared" si="16"/>
        <v>85.446667864800006</v>
      </c>
      <c r="Q41" s="20">
        <f t="shared" si="16"/>
        <v>40.981616758800001</v>
      </c>
      <c r="R41" s="20">
        <f t="shared" si="16"/>
        <v>204.00041067480001</v>
      </c>
      <c r="S41" s="20">
        <f t="shared" si="16"/>
        <v>210.4099451136</v>
      </c>
      <c r="T41" s="20">
        <f t="shared" si="16"/>
        <v>1.6919989235999999</v>
      </c>
      <c r="U41" s="20">
        <f t="shared" si="16"/>
        <v>356.15210979599999</v>
      </c>
      <c r="V41" s="20">
        <f t="shared" si="16"/>
        <v>39.717031499999997</v>
      </c>
      <c r="W41" s="20">
        <f t="shared" si="16"/>
        <v>134.53244729639999</v>
      </c>
      <c r="X41" s="20">
        <f t="shared" si="16"/>
        <v>1376.5221284616</v>
      </c>
      <c r="Y41" s="20">
        <f t="shared" si="16"/>
        <v>6140.4967877148001</v>
      </c>
      <c r="Z41" s="20">
        <f t="shared" si="16"/>
        <v>3851.8525919447998</v>
      </c>
      <c r="AA41" s="20">
        <f t="shared" si="16"/>
        <v>31071.899357661598</v>
      </c>
      <c r="AB41" s="20">
        <f t="shared" si="16"/>
        <v>2986.2938994192</v>
      </c>
      <c r="AC41" s="20">
        <f t="shared" si="16"/>
        <v>22199.229264002402</v>
      </c>
      <c r="AD41" s="20">
        <f t="shared" si="16"/>
        <v>20795.348687720398</v>
      </c>
      <c r="AE41" s="20">
        <f t="shared" si="16"/>
        <v>1.3113015731999997</v>
      </c>
      <c r="AF41" s="20">
        <f t="shared" si="16"/>
        <v>2140.1209701216003</v>
      </c>
      <c r="AG41" s="20">
        <f t="shared" si="16"/>
        <v>25793.547693256798</v>
      </c>
      <c r="AH41" s="20">
        <f t="shared" si="16"/>
        <v>0</v>
      </c>
      <c r="AI41" s="20">
        <v>0</v>
      </c>
    </row>
    <row r="45" spans="1:39" ht="14.25">
      <c r="B45" t="s">
        <v>894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9" ht="14.25">
      <c r="A46" s="26" t="s">
        <v>698</v>
      </c>
      <c r="B46" t="s">
        <v>224</v>
      </c>
      <c r="C46" s="14" t="s">
        <v>39</v>
      </c>
      <c r="D46" s="14" t="s">
        <v>40</v>
      </c>
      <c r="E46" s="14" t="s">
        <v>866</v>
      </c>
      <c r="F46" s="14" t="s">
        <v>867</v>
      </c>
      <c r="G46" s="14" t="s">
        <v>868</v>
      </c>
      <c r="H46" s="14" t="s">
        <v>869</v>
      </c>
      <c r="I46" s="14" t="s">
        <v>870</v>
      </c>
      <c r="J46" s="14" t="s">
        <v>871</v>
      </c>
      <c r="K46" s="14" t="s">
        <v>872</v>
      </c>
      <c r="L46" s="14" t="s">
        <v>712</v>
      </c>
      <c r="M46" s="14" t="s">
        <v>706</v>
      </c>
      <c r="N46" s="14" t="s">
        <v>243</v>
      </c>
      <c r="O46" s="14" t="s">
        <v>873</v>
      </c>
      <c r="P46" s="14" t="s">
        <v>874</v>
      </c>
      <c r="Q46" s="14" t="s">
        <v>875</v>
      </c>
      <c r="R46" s="14" t="s">
        <v>876</v>
      </c>
      <c r="S46" s="14" t="s">
        <v>877</v>
      </c>
      <c r="T46" s="14" t="s">
        <v>878</v>
      </c>
      <c r="U46" s="14" t="s">
        <v>879</v>
      </c>
      <c r="V46" s="14" t="s">
        <v>880</v>
      </c>
      <c r="W46" s="14" t="s">
        <v>861</v>
      </c>
      <c r="X46" s="14" t="s">
        <v>244</v>
      </c>
      <c r="Y46" s="14" t="s">
        <v>881</v>
      </c>
      <c r="Z46" s="14" t="s">
        <v>512</v>
      </c>
      <c r="AA46" s="14" t="s">
        <v>882</v>
      </c>
      <c r="AB46" s="14" t="s">
        <v>883</v>
      </c>
      <c r="AC46" s="14" t="s">
        <v>245</v>
      </c>
      <c r="AD46" s="14" t="s">
        <v>884</v>
      </c>
      <c r="AE46" s="14" t="s">
        <v>885</v>
      </c>
      <c r="AF46" s="14" t="s">
        <v>886</v>
      </c>
      <c r="AG46" s="14" t="s">
        <v>531</v>
      </c>
      <c r="AH46" t="s">
        <v>253</v>
      </c>
      <c r="AI46" t="s">
        <v>41</v>
      </c>
      <c r="AJ46" t="s">
        <v>305</v>
      </c>
      <c r="AK46" s="12" t="s">
        <v>48</v>
      </c>
      <c r="AL46" s="26" t="s">
        <v>373</v>
      </c>
    </row>
    <row r="47" spans="1:39" ht="14.25">
      <c r="A47" s="26"/>
      <c r="B47" t="s">
        <v>17</v>
      </c>
      <c r="C47" s="14" t="s">
        <v>312</v>
      </c>
      <c r="D47" s="21" t="s">
        <v>306</v>
      </c>
      <c r="E47" s="21" t="s">
        <v>255</v>
      </c>
      <c r="F47" s="21" t="s">
        <v>255</v>
      </c>
      <c r="G47" s="21" t="s">
        <v>255</v>
      </c>
      <c r="H47" s="21" t="s">
        <v>255</v>
      </c>
      <c r="I47" s="21">
        <v>0.95805679301591484</v>
      </c>
      <c r="J47" s="21" t="s">
        <v>255</v>
      </c>
      <c r="K47" s="21">
        <v>1.9596295654242604E-2</v>
      </c>
      <c r="L47" s="21">
        <v>8.5945945662510917E-2</v>
      </c>
      <c r="M47" s="21">
        <v>4.4200035835176565E-2</v>
      </c>
      <c r="N47" s="21" t="s">
        <v>255</v>
      </c>
      <c r="O47" s="21">
        <v>1.8852344698972182E-2</v>
      </c>
      <c r="P47" s="21">
        <v>3.341611543185206E-3</v>
      </c>
      <c r="Q47" s="21">
        <v>0.27847756164945137</v>
      </c>
      <c r="R47" s="21">
        <v>1.1901470205616599E-4</v>
      </c>
      <c r="S47" s="21">
        <v>6.502737239065004E-2</v>
      </c>
      <c r="T47" s="21" t="s">
        <v>255</v>
      </c>
      <c r="U47" s="21">
        <v>3.2413686700771553E-3</v>
      </c>
      <c r="V47" s="21" t="s">
        <v>893</v>
      </c>
      <c r="W47" s="21" t="s">
        <v>255</v>
      </c>
      <c r="X47" s="21">
        <v>0.835588183879445</v>
      </c>
      <c r="Y47" s="21" t="s">
        <v>255</v>
      </c>
      <c r="Z47" s="21">
        <v>0.14226972197654428</v>
      </c>
      <c r="AA47" s="21" t="s">
        <v>893</v>
      </c>
      <c r="AB47" s="21" t="s">
        <v>255</v>
      </c>
      <c r="AC47" s="21" t="s">
        <v>255</v>
      </c>
      <c r="AD47" s="21" t="s">
        <v>255</v>
      </c>
      <c r="AE47" s="21" t="s">
        <v>255</v>
      </c>
      <c r="AF47" s="21" t="s">
        <v>255</v>
      </c>
      <c r="AG47" s="21" t="s">
        <v>255</v>
      </c>
      <c r="AH47" t="s">
        <v>255</v>
      </c>
      <c r="AI47">
        <v>2020</v>
      </c>
      <c r="AJ47" t="s">
        <v>307</v>
      </c>
      <c r="AK47" s="12" t="s">
        <v>308</v>
      </c>
    </row>
    <row r="48" spans="1:39" ht="14.25">
      <c r="A48" s="26"/>
      <c r="B48" t="s">
        <v>17</v>
      </c>
      <c r="C48" s="14" t="s">
        <v>312</v>
      </c>
      <c r="D48" s="21" t="s">
        <v>309</v>
      </c>
      <c r="E48" s="21" t="s">
        <v>893</v>
      </c>
      <c r="F48" s="21" t="s">
        <v>255</v>
      </c>
      <c r="G48" s="21" t="s">
        <v>893</v>
      </c>
      <c r="H48" s="21" t="s">
        <v>255</v>
      </c>
      <c r="I48" s="21" t="s">
        <v>893</v>
      </c>
      <c r="J48" s="21" t="s">
        <v>255</v>
      </c>
      <c r="K48" s="21" t="s">
        <v>255</v>
      </c>
      <c r="L48" s="21" t="s">
        <v>893</v>
      </c>
      <c r="M48" s="21" t="s">
        <v>255</v>
      </c>
      <c r="N48" s="21">
        <v>0.11972748959469645</v>
      </c>
      <c r="O48" s="21" t="s">
        <v>893</v>
      </c>
      <c r="P48" s="21">
        <v>0.30862382266188343</v>
      </c>
      <c r="Q48" s="21" t="s">
        <v>893</v>
      </c>
      <c r="R48" s="21" t="s">
        <v>893</v>
      </c>
      <c r="S48" s="21" t="s">
        <v>893</v>
      </c>
      <c r="T48" s="21" t="s">
        <v>893</v>
      </c>
      <c r="U48" s="21">
        <v>0.72898293636773748</v>
      </c>
      <c r="V48" s="21" t="s">
        <v>893</v>
      </c>
      <c r="W48" s="21" t="s">
        <v>893</v>
      </c>
      <c r="X48" s="21">
        <v>0.62761372903233148</v>
      </c>
      <c r="Y48" s="21" t="s">
        <v>255</v>
      </c>
      <c r="Z48" s="21">
        <v>0.14134460843921212</v>
      </c>
      <c r="AA48" s="21">
        <v>0.62604323745378321</v>
      </c>
      <c r="AB48" s="21" t="s">
        <v>255</v>
      </c>
      <c r="AC48" s="21" t="s">
        <v>255</v>
      </c>
      <c r="AD48" s="21" t="s">
        <v>255</v>
      </c>
      <c r="AE48" s="21" t="s">
        <v>255</v>
      </c>
      <c r="AF48" s="21">
        <v>0.74232549044859042</v>
      </c>
      <c r="AG48" s="21" t="s">
        <v>255</v>
      </c>
      <c r="AH48" t="s">
        <v>255</v>
      </c>
      <c r="AI48">
        <v>2020</v>
      </c>
      <c r="AJ48" t="s">
        <v>307</v>
      </c>
      <c r="AK48" s="12" t="s">
        <v>308</v>
      </c>
    </row>
    <row r="49" spans="1:38" ht="14.25">
      <c r="A49" s="26"/>
      <c r="B49" t="s">
        <v>17</v>
      </c>
      <c r="C49" s="14" t="s">
        <v>312</v>
      </c>
      <c r="D49" s="21" t="s">
        <v>294</v>
      </c>
      <c r="E49" s="21" t="s">
        <v>893</v>
      </c>
      <c r="F49" s="21" t="s">
        <v>255</v>
      </c>
      <c r="G49" s="21">
        <v>0.9186075589991044</v>
      </c>
      <c r="H49" s="21" t="s">
        <v>255</v>
      </c>
      <c r="I49" s="21">
        <v>0.99300923665148166</v>
      </c>
      <c r="J49" s="21">
        <v>0.31073051843143168</v>
      </c>
      <c r="K49" s="21" t="s">
        <v>255</v>
      </c>
      <c r="L49" s="21">
        <v>0.98520485035223859</v>
      </c>
      <c r="M49" s="21">
        <v>0.27908097151509015</v>
      </c>
      <c r="N49" s="21">
        <v>6.8941102499027698E-2</v>
      </c>
      <c r="O49" s="21" t="s">
        <v>893</v>
      </c>
      <c r="P49" s="21">
        <v>0.21873807664780343</v>
      </c>
      <c r="Q49" s="21">
        <v>0.99873195702909767</v>
      </c>
      <c r="R49" s="21" t="s">
        <v>893</v>
      </c>
      <c r="S49" s="21">
        <v>0.93999139659500774</v>
      </c>
      <c r="T49" s="21" t="s">
        <v>893</v>
      </c>
      <c r="U49" s="21">
        <v>0.72027849053386384</v>
      </c>
      <c r="V49" s="21" t="s">
        <v>893</v>
      </c>
      <c r="W49" s="21" t="s">
        <v>893</v>
      </c>
      <c r="X49" s="21">
        <v>0.13993138163136176</v>
      </c>
      <c r="Y49" s="21" t="s">
        <v>255</v>
      </c>
      <c r="Z49" s="21">
        <v>0.99634783406853433</v>
      </c>
      <c r="AA49" s="21">
        <v>0.97959049348351313</v>
      </c>
      <c r="AB49" s="21">
        <v>0.87696267150393281</v>
      </c>
      <c r="AC49" s="21" t="s">
        <v>255</v>
      </c>
      <c r="AD49" s="21" t="s">
        <v>255</v>
      </c>
      <c r="AE49" s="21" t="s">
        <v>255</v>
      </c>
      <c r="AF49" s="21">
        <v>0.63379376365176876</v>
      </c>
      <c r="AG49" s="21" t="s">
        <v>255</v>
      </c>
      <c r="AH49" t="s">
        <v>255</v>
      </c>
      <c r="AI49">
        <v>2020</v>
      </c>
      <c r="AJ49" t="s">
        <v>307</v>
      </c>
      <c r="AK49" s="12" t="s">
        <v>308</v>
      </c>
      <c r="AL49" s="26"/>
    </row>
    <row r="50" spans="1:38" ht="14.25">
      <c r="A50" s="26" t="s">
        <v>253</v>
      </c>
      <c r="B50" t="s">
        <v>17</v>
      </c>
      <c r="C50" s="14" t="s">
        <v>312</v>
      </c>
      <c r="D50" s="21" t="s">
        <v>73</v>
      </c>
      <c r="E50" s="21" t="s">
        <v>255</v>
      </c>
      <c r="F50" s="21" t="s">
        <v>255</v>
      </c>
      <c r="G50" s="21">
        <v>0.19769724715326373</v>
      </c>
      <c r="H50" s="21" t="s">
        <v>255</v>
      </c>
      <c r="I50" s="21">
        <v>0.98357781548795487</v>
      </c>
      <c r="J50" s="21" t="s">
        <v>255</v>
      </c>
      <c r="K50" s="21" t="s">
        <v>255</v>
      </c>
      <c r="L50" s="21">
        <v>0.27091677270197079</v>
      </c>
      <c r="M50" s="21" t="s">
        <v>255</v>
      </c>
      <c r="N50" s="21">
        <v>0.41235793024516926</v>
      </c>
      <c r="O50" s="21">
        <v>0.51357658344468904</v>
      </c>
      <c r="P50" s="21">
        <v>0.89853650743837099</v>
      </c>
      <c r="Q50" s="21">
        <v>0.50960136154066338</v>
      </c>
      <c r="R50" s="21">
        <v>0.94086387991209197</v>
      </c>
      <c r="S50" s="21">
        <v>0.61541112794053199</v>
      </c>
      <c r="T50" s="21">
        <v>0.9968413997247012</v>
      </c>
      <c r="U50" s="21">
        <v>0.80158406676845662</v>
      </c>
      <c r="V50" s="21">
        <v>0.99963424594812078</v>
      </c>
      <c r="W50" s="21">
        <v>0.94536120320016748</v>
      </c>
      <c r="X50" s="21">
        <v>0.54286924529403724</v>
      </c>
      <c r="Y50" s="21" t="s">
        <v>255</v>
      </c>
      <c r="Z50" s="21">
        <v>0.59928894806157063</v>
      </c>
      <c r="AA50" s="21" t="s">
        <v>255</v>
      </c>
      <c r="AB50" s="21" t="s">
        <v>255</v>
      </c>
      <c r="AC50" s="21" t="s">
        <v>255</v>
      </c>
      <c r="AD50" s="21" t="s">
        <v>255</v>
      </c>
      <c r="AE50" s="21">
        <v>0.7759247344753194</v>
      </c>
      <c r="AF50" s="21">
        <v>0.49144149824738764</v>
      </c>
      <c r="AG50" s="21" t="s">
        <v>255</v>
      </c>
      <c r="AH50" t="s">
        <v>255</v>
      </c>
      <c r="AI50">
        <v>2020</v>
      </c>
      <c r="AJ50" t="s">
        <v>307</v>
      </c>
      <c r="AK50" s="12" t="s">
        <v>308</v>
      </c>
    </row>
    <row r="51" spans="1:38" ht="14.25">
      <c r="A51" s="26" t="s">
        <v>253</v>
      </c>
      <c r="B51" t="s">
        <v>17</v>
      </c>
      <c r="C51" s="14" t="s">
        <v>312</v>
      </c>
      <c r="D51" s="21" t="s">
        <v>51</v>
      </c>
      <c r="E51" s="21" t="s">
        <v>255</v>
      </c>
      <c r="F51" s="21" t="s">
        <v>255</v>
      </c>
      <c r="G51" s="21">
        <v>0.19254685890284018</v>
      </c>
      <c r="H51" s="21" t="s">
        <v>255</v>
      </c>
      <c r="I51" s="21">
        <v>0.99653558170920198</v>
      </c>
      <c r="J51" s="21">
        <v>0.62317650279536241</v>
      </c>
      <c r="K51" s="21">
        <v>0.38223819743790044</v>
      </c>
      <c r="L51" s="21" t="s">
        <v>255</v>
      </c>
      <c r="M51" s="21" t="s">
        <v>255</v>
      </c>
      <c r="N51" s="21">
        <v>0.72550716711111585</v>
      </c>
      <c r="O51" s="21">
        <v>0.85921871427627061</v>
      </c>
      <c r="P51" s="21">
        <v>0.96616700149012114</v>
      </c>
      <c r="Q51" s="21">
        <v>0.98990470232586891</v>
      </c>
      <c r="R51" s="21">
        <v>0.94615827961271681</v>
      </c>
      <c r="S51" s="21">
        <v>0.82603034598391811</v>
      </c>
      <c r="T51" s="21">
        <v>0.99948565815992685</v>
      </c>
      <c r="U51" s="21">
        <v>0.86571991116097979</v>
      </c>
      <c r="V51" s="21">
        <v>0.98115331762453628</v>
      </c>
      <c r="W51" s="21">
        <v>0.96445711921279875</v>
      </c>
      <c r="X51" s="21">
        <v>0.87585142317510911</v>
      </c>
      <c r="Y51" s="21" t="s">
        <v>255</v>
      </c>
      <c r="Z51" s="21" t="s">
        <v>255</v>
      </c>
      <c r="AA51" s="21" t="s">
        <v>255</v>
      </c>
      <c r="AB51" s="21" t="s">
        <v>255</v>
      </c>
      <c r="AC51" s="21" t="s">
        <v>255</v>
      </c>
      <c r="AD51" s="21" t="s">
        <v>255</v>
      </c>
      <c r="AE51" s="21">
        <v>0.99830027842798152</v>
      </c>
      <c r="AF51" s="21">
        <v>5.9986538415967086E-2</v>
      </c>
      <c r="AG51" s="21">
        <v>0.24304797814750367</v>
      </c>
      <c r="AH51" t="s">
        <v>255</v>
      </c>
      <c r="AI51">
        <v>2020</v>
      </c>
      <c r="AJ51" t="s">
        <v>307</v>
      </c>
      <c r="AK51" s="12" t="s">
        <v>308</v>
      </c>
    </row>
    <row r="52" spans="1:38" ht="14.25">
      <c r="A52" s="26"/>
      <c r="B52" t="s">
        <v>17</v>
      </c>
      <c r="C52" t="s">
        <v>312</v>
      </c>
      <c r="D52" s="22" t="s">
        <v>306</v>
      </c>
      <c r="E52" s="22" t="s">
        <v>255</v>
      </c>
      <c r="F52" s="22" t="s">
        <v>255</v>
      </c>
      <c r="G52" s="22" t="s">
        <v>255</v>
      </c>
      <c r="H52" s="22" t="s">
        <v>255</v>
      </c>
      <c r="I52" s="22">
        <v>0.97902839650795737</v>
      </c>
      <c r="J52" s="22" t="s">
        <v>255</v>
      </c>
      <c r="K52" s="22">
        <v>3.9192591308485208E-2</v>
      </c>
      <c r="L52" s="22">
        <v>0.17189189132502183</v>
      </c>
      <c r="M52" s="22">
        <v>8.8400071670353131E-2</v>
      </c>
      <c r="N52" s="22" t="s">
        <v>255</v>
      </c>
      <c r="O52" s="22">
        <v>3.7704689397944365E-2</v>
      </c>
      <c r="P52" s="22">
        <v>6.683223086370412E-3</v>
      </c>
      <c r="Q52" s="22">
        <v>0.55695512329890273</v>
      </c>
      <c r="R52" s="22">
        <v>2.3802940411233198E-4</v>
      </c>
      <c r="S52" s="22">
        <v>0.13005474478130008</v>
      </c>
      <c r="T52" s="22" t="s">
        <v>255</v>
      </c>
      <c r="U52" s="22">
        <v>6.4827373401543107E-3</v>
      </c>
      <c r="V52" s="22" t="s">
        <v>893</v>
      </c>
      <c r="W52" s="22" t="s">
        <v>255</v>
      </c>
      <c r="X52" s="22">
        <v>0.9177940919397225</v>
      </c>
      <c r="Y52" s="22" t="s">
        <v>255</v>
      </c>
      <c r="Z52" s="22">
        <v>0.28453944395308856</v>
      </c>
      <c r="AA52" s="22" t="s">
        <v>893</v>
      </c>
      <c r="AB52" s="22" t="s">
        <v>255</v>
      </c>
      <c r="AC52" s="22" t="s">
        <v>255</v>
      </c>
      <c r="AD52" s="22" t="s">
        <v>255</v>
      </c>
      <c r="AE52" s="22" t="s">
        <v>255</v>
      </c>
      <c r="AF52" s="22" t="s">
        <v>255</v>
      </c>
      <c r="AG52" s="22" t="s">
        <v>255</v>
      </c>
      <c r="AH52" t="s">
        <v>255</v>
      </c>
      <c r="AI52">
        <v>2050</v>
      </c>
      <c r="AJ52" t="s">
        <v>307</v>
      </c>
      <c r="AK52" s="12" t="s">
        <v>308</v>
      </c>
    </row>
    <row r="53" spans="1:38" ht="14.25">
      <c r="A53" s="26"/>
      <c r="B53" t="s">
        <v>17</v>
      </c>
      <c r="C53" t="s">
        <v>312</v>
      </c>
      <c r="D53" s="22" t="s">
        <v>309</v>
      </c>
      <c r="E53" s="22" t="s">
        <v>893</v>
      </c>
      <c r="F53" s="22" t="s">
        <v>255</v>
      </c>
      <c r="G53" s="22" t="s">
        <v>893</v>
      </c>
      <c r="H53" s="22" t="s">
        <v>255</v>
      </c>
      <c r="I53" s="22" t="s">
        <v>893</v>
      </c>
      <c r="J53" s="22" t="s">
        <v>255</v>
      </c>
      <c r="K53" s="22" t="s">
        <v>255</v>
      </c>
      <c r="L53" s="22" t="s">
        <v>893</v>
      </c>
      <c r="M53" s="22" t="s">
        <v>255</v>
      </c>
      <c r="N53" s="22">
        <v>0.2394549791893929</v>
      </c>
      <c r="O53" s="22" t="s">
        <v>893</v>
      </c>
      <c r="P53" s="22">
        <v>0.61724764532376686</v>
      </c>
      <c r="Q53" s="22" t="s">
        <v>893</v>
      </c>
      <c r="R53" s="22" t="s">
        <v>893</v>
      </c>
      <c r="S53" s="22" t="s">
        <v>893</v>
      </c>
      <c r="T53" s="22" t="s">
        <v>893</v>
      </c>
      <c r="U53" s="22">
        <v>0.86449146818386868</v>
      </c>
      <c r="V53" s="22" t="s">
        <v>893</v>
      </c>
      <c r="W53" s="22" t="s">
        <v>893</v>
      </c>
      <c r="X53" s="22">
        <v>0.8138068645161658</v>
      </c>
      <c r="Y53" s="22" t="s">
        <v>255</v>
      </c>
      <c r="Z53" s="22">
        <v>0.28268921687842424</v>
      </c>
      <c r="AA53" s="22">
        <v>0.8130216187268916</v>
      </c>
      <c r="AB53" s="22" t="s">
        <v>255</v>
      </c>
      <c r="AC53" s="22" t="s">
        <v>255</v>
      </c>
      <c r="AD53" s="22" t="s">
        <v>255</v>
      </c>
      <c r="AE53" s="22" t="s">
        <v>255</v>
      </c>
      <c r="AF53" s="22">
        <v>0.87116274522429515</v>
      </c>
      <c r="AG53" s="22" t="s">
        <v>255</v>
      </c>
      <c r="AH53" t="s">
        <v>255</v>
      </c>
      <c r="AI53">
        <v>2050</v>
      </c>
      <c r="AJ53" t="s">
        <v>307</v>
      </c>
      <c r="AK53" s="12" t="s">
        <v>308</v>
      </c>
    </row>
    <row r="54" spans="1:38" ht="14.25">
      <c r="A54" s="26"/>
      <c r="B54" t="s">
        <v>17</v>
      </c>
      <c r="C54" t="s">
        <v>312</v>
      </c>
      <c r="D54" s="22" t="s">
        <v>294</v>
      </c>
      <c r="E54" s="22" t="s">
        <v>893</v>
      </c>
      <c r="F54" s="22" t="s">
        <v>255</v>
      </c>
      <c r="G54" s="22">
        <v>0.95930377949955226</v>
      </c>
      <c r="H54" s="22" t="s">
        <v>255</v>
      </c>
      <c r="I54" s="22">
        <v>0.99650461832574089</v>
      </c>
      <c r="J54" s="22">
        <v>0.62146103686286336</v>
      </c>
      <c r="K54" s="22" t="s">
        <v>255</v>
      </c>
      <c r="L54" s="22">
        <v>0.9926024251761193</v>
      </c>
      <c r="M54" s="22">
        <v>0.5581619430301803</v>
      </c>
      <c r="N54" s="22">
        <v>0.1378822049980554</v>
      </c>
      <c r="O54" s="22" t="s">
        <v>893</v>
      </c>
      <c r="P54" s="22">
        <v>0.43747615329560685</v>
      </c>
      <c r="Q54" s="22">
        <v>0.99936597851454878</v>
      </c>
      <c r="R54" s="22" t="s">
        <v>893</v>
      </c>
      <c r="S54" s="22">
        <v>0.96999569829750387</v>
      </c>
      <c r="T54" s="22" t="s">
        <v>893</v>
      </c>
      <c r="U54" s="22">
        <v>0.86013924526693186</v>
      </c>
      <c r="V54" s="22" t="s">
        <v>893</v>
      </c>
      <c r="W54" s="22" t="s">
        <v>893</v>
      </c>
      <c r="X54" s="22">
        <v>0.27986276326272352</v>
      </c>
      <c r="Y54" s="22" t="s">
        <v>255</v>
      </c>
      <c r="Z54" s="22">
        <v>0.99817391703426717</v>
      </c>
      <c r="AA54" s="22">
        <v>0.98979524674175656</v>
      </c>
      <c r="AB54" s="22">
        <v>0.93848133575196635</v>
      </c>
      <c r="AC54" s="22" t="s">
        <v>255</v>
      </c>
      <c r="AD54" s="22" t="s">
        <v>255</v>
      </c>
      <c r="AE54" s="22" t="s">
        <v>255</v>
      </c>
      <c r="AF54" s="22">
        <v>0.81689688182588438</v>
      </c>
      <c r="AG54" s="22" t="s">
        <v>255</v>
      </c>
      <c r="AH54" t="s">
        <v>255</v>
      </c>
      <c r="AI54">
        <v>2050</v>
      </c>
      <c r="AJ54" t="s">
        <v>307</v>
      </c>
      <c r="AK54" s="12" t="s">
        <v>308</v>
      </c>
    </row>
    <row r="55" spans="1:38" ht="14.25">
      <c r="A55" s="26" t="s">
        <v>253</v>
      </c>
      <c r="B55" t="s">
        <v>17</v>
      </c>
      <c r="C55" t="s">
        <v>312</v>
      </c>
      <c r="D55" s="22" t="s">
        <v>73</v>
      </c>
      <c r="E55" s="22" t="s">
        <v>255</v>
      </c>
      <c r="F55" s="22" t="s">
        <v>255</v>
      </c>
      <c r="G55" s="22">
        <v>0.39539449430652746</v>
      </c>
      <c r="H55" s="22" t="s">
        <v>255</v>
      </c>
      <c r="I55" s="22">
        <v>0.99178890774397743</v>
      </c>
      <c r="J55" s="22" t="s">
        <v>255</v>
      </c>
      <c r="K55" s="22" t="s">
        <v>255</v>
      </c>
      <c r="L55" s="22">
        <v>0.54183354540394157</v>
      </c>
      <c r="M55" s="22" t="s">
        <v>255</v>
      </c>
      <c r="N55" s="22">
        <v>0.82471586049033851</v>
      </c>
      <c r="O55" s="22">
        <v>0.75678829172234452</v>
      </c>
      <c r="P55" s="22">
        <v>0.94926825371918544</v>
      </c>
      <c r="Q55" s="22">
        <v>0.75480068077033169</v>
      </c>
      <c r="R55" s="22">
        <v>0.97043193995604593</v>
      </c>
      <c r="S55" s="22">
        <v>0.80770556397026594</v>
      </c>
      <c r="T55" s="22">
        <v>0.9984206998623506</v>
      </c>
      <c r="U55" s="22">
        <v>0.90079203338422831</v>
      </c>
      <c r="V55" s="22">
        <v>0.99981712297406045</v>
      </c>
      <c r="W55" s="22">
        <v>0.97268060160008374</v>
      </c>
      <c r="X55" s="22">
        <v>0.77143462264701856</v>
      </c>
      <c r="Y55" s="22" t="s">
        <v>255</v>
      </c>
      <c r="Z55" s="22">
        <v>0.79964447403078531</v>
      </c>
      <c r="AA55" s="22" t="s">
        <v>255</v>
      </c>
      <c r="AB55" s="22" t="s">
        <v>255</v>
      </c>
      <c r="AC55" s="22" t="s">
        <v>255</v>
      </c>
      <c r="AD55" s="22" t="s">
        <v>255</v>
      </c>
      <c r="AE55" s="22">
        <v>0.88796236723765976</v>
      </c>
      <c r="AF55" s="22">
        <v>0.98288299649477529</v>
      </c>
      <c r="AG55" s="22" t="s">
        <v>255</v>
      </c>
      <c r="AH55" t="s">
        <v>255</v>
      </c>
      <c r="AI55">
        <v>2050</v>
      </c>
      <c r="AJ55" t="s">
        <v>307</v>
      </c>
      <c r="AK55" s="12" t="s">
        <v>308</v>
      </c>
    </row>
    <row r="56" spans="1:38" ht="14.25">
      <c r="A56" s="26" t="s">
        <v>253</v>
      </c>
      <c r="B56" t="s">
        <v>17</v>
      </c>
      <c r="C56" t="s">
        <v>312</v>
      </c>
      <c r="D56" s="22" t="s">
        <v>51</v>
      </c>
      <c r="E56" s="22" t="s">
        <v>255</v>
      </c>
      <c r="F56" s="22" t="s">
        <v>255</v>
      </c>
      <c r="G56" s="22">
        <v>0.38509371780568036</v>
      </c>
      <c r="H56" s="22" t="s">
        <v>255</v>
      </c>
      <c r="I56" s="22">
        <v>0.99826779085460093</v>
      </c>
      <c r="J56" s="22">
        <v>0.8115882513976812</v>
      </c>
      <c r="K56" s="22">
        <v>0.76447639487580088</v>
      </c>
      <c r="L56" s="22" t="s">
        <v>255</v>
      </c>
      <c r="M56" s="22" t="s">
        <v>255</v>
      </c>
      <c r="N56" s="22">
        <v>0.86275358355555798</v>
      </c>
      <c r="O56" s="22">
        <v>0.92960935713813531</v>
      </c>
      <c r="P56" s="22">
        <v>0.98308350074506057</v>
      </c>
      <c r="Q56" s="22">
        <v>0.99495235116293446</v>
      </c>
      <c r="R56" s="22">
        <v>0.97307913980635841</v>
      </c>
      <c r="S56" s="22">
        <v>0.91301517299195911</v>
      </c>
      <c r="T56" s="22">
        <v>0.99974282907996348</v>
      </c>
      <c r="U56" s="22">
        <v>0.93285995558048995</v>
      </c>
      <c r="V56" s="22">
        <v>0.9905766588122682</v>
      </c>
      <c r="W56" s="22">
        <v>0.98222855960639932</v>
      </c>
      <c r="X56" s="22">
        <v>0.93792571158755456</v>
      </c>
      <c r="Y56" s="22" t="s">
        <v>255</v>
      </c>
      <c r="Z56" s="22" t="s">
        <v>255</v>
      </c>
      <c r="AA56" s="22" t="s">
        <v>255</v>
      </c>
      <c r="AB56" s="22" t="s">
        <v>255</v>
      </c>
      <c r="AC56" s="22" t="s">
        <v>255</v>
      </c>
      <c r="AD56" s="22" t="s">
        <v>255</v>
      </c>
      <c r="AE56" s="22">
        <v>0.99915013921399076</v>
      </c>
      <c r="AF56" s="22">
        <v>0.11997307683193417</v>
      </c>
      <c r="AG56" s="22">
        <v>0.48609595629500735</v>
      </c>
      <c r="AH56" t="s">
        <v>255</v>
      </c>
      <c r="AI56">
        <v>2050</v>
      </c>
      <c r="AJ56" t="s">
        <v>307</v>
      </c>
      <c r="AK56" s="12" t="s">
        <v>308</v>
      </c>
    </row>
    <row r="57" spans="1:38" ht="14.25">
      <c r="A57" s="26" t="s">
        <v>253</v>
      </c>
      <c r="B57" t="s">
        <v>17</v>
      </c>
      <c r="C57" t="s">
        <v>312</v>
      </c>
      <c r="D57" t="s">
        <v>310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0</v>
      </c>
      <c r="AJ57" t="s">
        <v>307</v>
      </c>
      <c r="AK57" s="12" t="s">
        <v>308</v>
      </c>
    </row>
    <row r="61" spans="1:38" ht="14.25">
      <c r="B61" t="s">
        <v>38</v>
      </c>
      <c r="C61" t="s">
        <v>39</v>
      </c>
      <c r="D61" t="s">
        <v>405</v>
      </c>
      <c r="E61" t="s">
        <v>866</v>
      </c>
      <c r="F61" t="s">
        <v>867</v>
      </c>
      <c r="G61" t="s">
        <v>868</v>
      </c>
      <c r="H61" t="s">
        <v>869</v>
      </c>
      <c r="I61" t="s">
        <v>870</v>
      </c>
      <c r="J61" t="s">
        <v>871</v>
      </c>
      <c r="K61" t="s">
        <v>872</v>
      </c>
      <c r="L61" t="s">
        <v>712</v>
      </c>
      <c r="M61" t="s">
        <v>706</v>
      </c>
      <c r="N61" t="s">
        <v>243</v>
      </c>
      <c r="O61" t="s">
        <v>873</v>
      </c>
      <c r="P61" t="s">
        <v>874</v>
      </c>
      <c r="Q61" t="s">
        <v>875</v>
      </c>
      <c r="R61" t="s">
        <v>876</v>
      </c>
      <c r="S61" t="s">
        <v>877</v>
      </c>
      <c r="T61" t="s">
        <v>878</v>
      </c>
      <c r="U61" t="s">
        <v>879</v>
      </c>
      <c r="V61" t="s">
        <v>880</v>
      </c>
      <c r="W61" t="s">
        <v>861</v>
      </c>
      <c r="X61" t="s">
        <v>244</v>
      </c>
      <c r="Y61" t="s">
        <v>881</v>
      </c>
      <c r="Z61" t="s">
        <v>512</v>
      </c>
      <c r="AA61" t="s">
        <v>882</v>
      </c>
      <c r="AB61" t="s">
        <v>883</v>
      </c>
      <c r="AC61" t="s">
        <v>245</v>
      </c>
      <c r="AD61" t="s">
        <v>884</v>
      </c>
      <c r="AE61" t="s">
        <v>885</v>
      </c>
      <c r="AF61" t="s">
        <v>886</v>
      </c>
      <c r="AG61" t="s">
        <v>531</v>
      </c>
      <c r="AH61" s="26" t="s">
        <v>253</v>
      </c>
    </row>
    <row r="62" spans="1:38" ht="14.25">
      <c r="B62" t="s">
        <v>406</v>
      </c>
      <c r="C62" t="s">
        <v>283</v>
      </c>
      <c r="D62"/>
      <c r="E62"/>
      <c r="F62"/>
      <c r="G62">
        <v>26.429422021200001</v>
      </c>
      <c r="H62"/>
      <c r="I62">
        <v>47.4147396288</v>
      </c>
      <c r="J62">
        <v>16987.259795079601</v>
      </c>
      <c r="K62"/>
      <c r="L62"/>
      <c r="M62"/>
      <c r="N62"/>
      <c r="O62">
        <v>69.747080587200003</v>
      </c>
      <c r="P62"/>
      <c r="Q62">
        <v>19.842626844000002</v>
      </c>
      <c r="R62"/>
      <c r="S62"/>
      <c r="T62"/>
      <c r="U62"/>
      <c r="V62"/>
      <c r="W62"/>
      <c r="X62"/>
      <c r="Y62"/>
      <c r="Z62">
        <v>254.85776335080001</v>
      </c>
      <c r="AA62">
        <v>43.796833639200003</v>
      </c>
      <c r="AB62"/>
      <c r="AC62"/>
      <c r="AD62"/>
      <c r="AE62"/>
      <c r="AF62"/>
      <c r="AG62"/>
    </row>
    <row r="63" spans="1:38" ht="14.25">
      <c r="B63" t="s">
        <v>406</v>
      </c>
      <c r="C63" t="s">
        <v>283</v>
      </c>
      <c r="D63" t="s">
        <v>235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>
        <v>-1.2653681904</v>
      </c>
    </row>
    <row r="64" spans="1:38" ht="14.25">
      <c r="B64" t="s">
        <v>406</v>
      </c>
      <c r="C64" t="s">
        <v>283</v>
      </c>
      <c r="D64" t="s">
        <v>127</v>
      </c>
      <c r="E64"/>
      <c r="F64"/>
      <c r="G64"/>
      <c r="H64"/>
      <c r="I64"/>
      <c r="J64"/>
      <c r="K64"/>
      <c r="L64"/>
      <c r="M64"/>
      <c r="N64"/>
      <c r="O64"/>
      <c r="P64">
        <v>-1.136150982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 spans="2:33" ht="14.25">
      <c r="B65" t="s">
        <v>406</v>
      </c>
      <c r="C65" t="s">
        <v>283</v>
      </c>
      <c r="D65" t="s">
        <v>128</v>
      </c>
      <c r="E65"/>
      <c r="F65"/>
      <c r="G65"/>
      <c r="H65"/>
      <c r="I65"/>
      <c r="J65"/>
      <c r="K65"/>
      <c r="L65"/>
      <c r="M65"/>
      <c r="N65"/>
      <c r="O65"/>
      <c r="P65">
        <v>-2.1063790799999999E-2</v>
      </c>
      <c r="Q65"/>
      <c r="R65"/>
      <c r="S65">
        <v>-3.3996816000000001E-3</v>
      </c>
      <c r="T65"/>
      <c r="U65">
        <v>-1.0006451999999999E-3</v>
      </c>
      <c r="V65"/>
      <c r="W65"/>
      <c r="X65"/>
      <c r="Y65"/>
      <c r="Z65"/>
      <c r="AA65"/>
      <c r="AB65"/>
      <c r="AC65"/>
      <c r="AD65"/>
      <c r="AE65"/>
      <c r="AF65"/>
      <c r="AG65"/>
    </row>
    <row r="66" spans="2:33" ht="14.25">
      <c r="B66" t="s">
        <v>406</v>
      </c>
      <c r="C66" t="s">
        <v>283</v>
      </c>
      <c r="D66" t="s">
        <v>129</v>
      </c>
      <c r="E66"/>
      <c r="F66">
        <v>-0.47140437239999999</v>
      </c>
      <c r="G66"/>
      <c r="H66">
        <v>-8.1463321224000005</v>
      </c>
      <c r="I66"/>
      <c r="J66"/>
      <c r="K66">
        <v>-0.5884589268</v>
      </c>
      <c r="L66"/>
      <c r="M66"/>
      <c r="N66">
        <v>-638.60781011400002</v>
      </c>
      <c r="O66"/>
      <c r="P66">
        <v>-12.3737775768</v>
      </c>
      <c r="Q66"/>
      <c r="R66"/>
      <c r="S66">
        <v>-1.3167486000000001E-2</v>
      </c>
      <c r="T66"/>
      <c r="U66">
        <v>-0.23330524320000001</v>
      </c>
      <c r="V66"/>
      <c r="W66">
        <v>-1.9606784400000001E-2</v>
      </c>
      <c r="X66">
        <v>-4.2598219787999998</v>
      </c>
      <c r="Y66"/>
      <c r="Z66"/>
      <c r="AA66"/>
      <c r="AB66"/>
      <c r="AC66">
        <v>-9.3393859032000002</v>
      </c>
      <c r="AD66"/>
      <c r="AE66"/>
      <c r="AF66"/>
      <c r="AG66">
        <v>-0.45798149160000001</v>
      </c>
    </row>
    <row r="67" spans="2:33" ht="14.25">
      <c r="B67" t="s">
        <v>406</v>
      </c>
      <c r="C67" t="s">
        <v>283</v>
      </c>
      <c r="D67" t="s">
        <v>130</v>
      </c>
      <c r="E67"/>
      <c r="F67"/>
      <c r="G67"/>
      <c r="H67"/>
      <c r="I67"/>
      <c r="J67"/>
      <c r="K67"/>
      <c r="L67"/>
      <c r="M67"/>
      <c r="N67">
        <v>-1.7260794756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pans="2:33" ht="14.25">
      <c r="B68" t="s">
        <v>406</v>
      </c>
      <c r="C68" t="s">
        <v>283</v>
      </c>
      <c r="D68" t="s">
        <v>234</v>
      </c>
      <c r="E68"/>
      <c r="F68">
        <v>-0.1814517252</v>
      </c>
      <c r="G68"/>
      <c r="H68">
        <v>-1.9135057644</v>
      </c>
      <c r="I68"/>
      <c r="J68"/>
      <c r="K68">
        <v>-23.007244744800001</v>
      </c>
      <c r="L68">
        <v>-1.6568381772</v>
      </c>
      <c r="M68">
        <v>-5.9219983259999998</v>
      </c>
      <c r="N68">
        <v>-369.63360160920001</v>
      </c>
      <c r="O68"/>
      <c r="P68">
        <v>-22.9051077588</v>
      </c>
      <c r="Q68"/>
      <c r="R68">
        <v>-2.7470892708000001</v>
      </c>
      <c r="S68">
        <v>-5.8142384676000001</v>
      </c>
      <c r="T68">
        <v>-1.2023987184</v>
      </c>
      <c r="U68">
        <v>-14.4135069876</v>
      </c>
      <c r="V68">
        <v>-0.106072578</v>
      </c>
      <c r="W68">
        <v>-0.20519925480000001</v>
      </c>
      <c r="X68"/>
      <c r="Y68"/>
      <c r="Z68"/>
      <c r="AA68"/>
      <c r="AB68">
        <v>-1.7961372E-2</v>
      </c>
      <c r="AC68">
        <v>-31.5903605904</v>
      </c>
      <c r="AD68"/>
      <c r="AE68">
        <v>-11.7447527448</v>
      </c>
      <c r="AF68">
        <v>-1.3921068132000001</v>
      </c>
      <c r="AG68">
        <v>-28.408434458399999</v>
      </c>
    </row>
    <row r="69" spans="2:33" ht="14.25">
      <c r="B69" t="s">
        <v>406</v>
      </c>
      <c r="C69" t="s">
        <v>283</v>
      </c>
      <c r="D69" t="s">
        <v>233</v>
      </c>
      <c r="E69"/>
      <c r="F69"/>
      <c r="G69"/>
      <c r="H69">
        <v>-0.49789844280000001</v>
      </c>
      <c r="I69"/>
      <c r="J69"/>
      <c r="K69"/>
      <c r="L69"/>
      <c r="M69"/>
      <c r="N69">
        <v>-7.0550008344000004</v>
      </c>
      <c r="O69"/>
      <c r="P69">
        <v>-3.7691499527999999</v>
      </c>
      <c r="Q69"/>
      <c r="R69"/>
      <c r="S69">
        <v>-0.79409779560000004</v>
      </c>
      <c r="T69"/>
      <c r="U69">
        <v>-2.7369990828000001</v>
      </c>
      <c r="V69"/>
      <c r="W69"/>
      <c r="X69"/>
      <c r="Y69"/>
      <c r="Z69"/>
      <c r="AA69"/>
      <c r="AB69"/>
      <c r="AC69">
        <v>-18.9887750388</v>
      </c>
      <c r="AD69"/>
      <c r="AE69"/>
      <c r="AF69"/>
      <c r="AG69"/>
    </row>
    <row r="70" spans="2:33" ht="14.25">
      <c r="B70" t="s">
        <v>406</v>
      </c>
      <c r="C70" t="s">
        <v>283</v>
      </c>
      <c r="D70" t="s">
        <v>131</v>
      </c>
      <c r="E70"/>
      <c r="F70"/>
      <c r="G70"/>
      <c r="H70"/>
      <c r="I70"/>
      <c r="J70"/>
      <c r="K70">
        <v>-1.3837374E-2</v>
      </c>
      <c r="L70"/>
      <c r="M70">
        <v>-2.9924985527999999</v>
      </c>
      <c r="N70"/>
      <c r="O70"/>
      <c r="P70">
        <v>-0.54417514320000004</v>
      </c>
      <c r="Q70"/>
      <c r="R70"/>
      <c r="S70">
        <v>-0.12728709360000001</v>
      </c>
      <c r="T70">
        <v>-3.59981064E-2</v>
      </c>
      <c r="U70"/>
      <c r="V70">
        <v>-3.0228695999999998E-3</v>
      </c>
      <c r="W70">
        <v>-0.20844821159999999</v>
      </c>
      <c r="X70"/>
      <c r="Y70">
        <v>-3.4346330063999999</v>
      </c>
      <c r="Z70"/>
      <c r="AA70"/>
      <c r="AB70"/>
      <c r="AC70"/>
      <c r="AD70"/>
      <c r="AE70"/>
      <c r="AF70">
        <v>-0.26100092520000001</v>
      </c>
      <c r="AG70">
        <v>-1.2318026148000001</v>
      </c>
    </row>
    <row r="71" spans="2:33" ht="14.25">
      <c r="B71" t="s">
        <v>406</v>
      </c>
      <c r="C71" t="s">
        <v>283</v>
      </c>
      <c r="D71" t="s">
        <v>132</v>
      </c>
      <c r="E71"/>
      <c r="F71"/>
      <c r="G71"/>
      <c r="H71"/>
      <c r="I71"/>
      <c r="J71"/>
      <c r="K71">
        <v>-9.58693464E-2</v>
      </c>
      <c r="L71"/>
      <c r="M71"/>
      <c r="N71">
        <v>-0.31334429879999998</v>
      </c>
      <c r="O71"/>
      <c r="P71">
        <v>-3.7400684400000002E-2</v>
      </c>
      <c r="Q71"/>
      <c r="R71"/>
      <c r="S71"/>
      <c r="T71"/>
      <c r="U71"/>
      <c r="V71"/>
      <c r="W71"/>
      <c r="X71"/>
      <c r="Y71"/>
      <c r="Z71"/>
      <c r="AA71"/>
      <c r="AB71"/>
      <c r="AC71">
        <v>-6.3095076E-3</v>
      </c>
      <c r="AD71"/>
      <c r="AE71"/>
      <c r="AF71"/>
      <c r="AG71">
        <v>-0.4823989092</v>
      </c>
    </row>
    <row r="72" spans="2:33" ht="14.25">
      <c r="B72" t="s">
        <v>406</v>
      </c>
      <c r="C72" t="s">
        <v>283</v>
      </c>
      <c r="D72" t="s">
        <v>134</v>
      </c>
      <c r="E72"/>
      <c r="F72"/>
      <c r="G72"/>
      <c r="H72"/>
      <c r="I72"/>
      <c r="J72"/>
      <c r="K72">
        <v>-121.9419483912</v>
      </c>
      <c r="L72"/>
      <c r="M72"/>
      <c r="N72">
        <v>-86.467296661199995</v>
      </c>
      <c r="O72"/>
      <c r="P72">
        <v>-1.9630063008</v>
      </c>
      <c r="Q72"/>
      <c r="R72"/>
      <c r="S72">
        <v>-0.91042803360000002</v>
      </c>
      <c r="T72">
        <v>-0.46859921640000002</v>
      </c>
      <c r="U72">
        <v>-1.4413226472</v>
      </c>
      <c r="V72"/>
      <c r="W72">
        <v>-8.5201379999999993E-2</v>
      </c>
      <c r="X72"/>
      <c r="Y72"/>
      <c r="Z72"/>
      <c r="AA72"/>
      <c r="AB72">
        <v>-6.8579784E-3</v>
      </c>
      <c r="AC72">
        <v>-75.582625680000007</v>
      </c>
      <c r="AD72"/>
      <c r="AE72"/>
      <c r="AF72"/>
      <c r="AG72">
        <v>-68.881694147999994</v>
      </c>
    </row>
    <row r="73" spans="2:33" ht="14.25">
      <c r="B73" t="s">
        <v>407</v>
      </c>
      <c r="C73" t="s">
        <v>408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41.6557794816</v>
      </c>
      <c r="AF73"/>
      <c r="AG73"/>
    </row>
    <row r="74" spans="2:33" ht="14.25">
      <c r="B74" t="s">
        <v>407</v>
      </c>
      <c r="C74" t="s">
        <v>408</v>
      </c>
      <c r="D74" t="s">
        <v>235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>
        <v>-3.5852154552000002</v>
      </c>
    </row>
    <row r="75" spans="2:33" ht="14.25">
      <c r="B75" t="s">
        <v>407</v>
      </c>
      <c r="C75" t="s">
        <v>408</v>
      </c>
      <c r="D75" t="s">
        <v>234</v>
      </c>
      <c r="E75">
        <v>-1.3943216303999999</v>
      </c>
      <c r="F75">
        <v>-0.60805733760000003</v>
      </c>
      <c r="G75"/>
      <c r="H75">
        <v>-44.741710663200003</v>
      </c>
      <c r="I75"/>
      <c r="J75">
        <v>-0.36673018559999998</v>
      </c>
      <c r="K75">
        <v>-28.382380002000001</v>
      </c>
      <c r="L75">
        <v>-62.696999242799997</v>
      </c>
      <c r="M75">
        <v>-55.378799413199999</v>
      </c>
      <c r="N75">
        <v>-156.39839966880001</v>
      </c>
      <c r="O75"/>
      <c r="P75">
        <v>-1.9799460936</v>
      </c>
      <c r="Q75">
        <v>-7.7524296047999997</v>
      </c>
      <c r="R75">
        <v>-0.81230618880000005</v>
      </c>
      <c r="S75">
        <v>-6.4114101251999998</v>
      </c>
      <c r="T75">
        <v>-0.8603999604</v>
      </c>
      <c r="U75">
        <v>-6.0498422639999996</v>
      </c>
      <c r="V75">
        <v>-1.2025243224</v>
      </c>
      <c r="W75">
        <v>-1.9439982287999999</v>
      </c>
      <c r="X75"/>
      <c r="Y75">
        <v>-20.069677007999999</v>
      </c>
      <c r="Z75">
        <v>-9.1147515228000007</v>
      </c>
      <c r="AA75">
        <v>-12.942110555999999</v>
      </c>
      <c r="AB75">
        <v>-29.9782039428</v>
      </c>
      <c r="AC75">
        <v>-371.70827823960002</v>
      </c>
      <c r="AD75"/>
      <c r="AE75"/>
      <c r="AF75">
        <v>-2.3225184431999999</v>
      </c>
      <c r="AG75">
        <v>-187.48764216719999</v>
      </c>
    </row>
    <row r="76" spans="2:33" ht="14.25">
      <c r="B76" t="s">
        <v>407</v>
      </c>
      <c r="C76" t="s">
        <v>408</v>
      </c>
      <c r="D76" t="s">
        <v>233</v>
      </c>
      <c r="E76"/>
      <c r="F76"/>
      <c r="G76"/>
      <c r="H76">
        <v>-27.748000252800001</v>
      </c>
      <c r="I76"/>
      <c r="J76"/>
      <c r="K76"/>
      <c r="L76"/>
      <c r="M76"/>
      <c r="N76">
        <v>-27.782599968</v>
      </c>
      <c r="O76"/>
      <c r="P76">
        <v>-1.25604E-4</v>
      </c>
      <c r="Q76">
        <v>-1.339776E-3</v>
      </c>
      <c r="R76">
        <v>-3.9942072000000002E-2</v>
      </c>
      <c r="S76">
        <v>-9.964583999999999E-4</v>
      </c>
      <c r="T76"/>
      <c r="U76">
        <v>-3.6379984427999998</v>
      </c>
      <c r="V76"/>
      <c r="W76">
        <v>-2.90019636E-2</v>
      </c>
      <c r="X76"/>
      <c r="Y76"/>
      <c r="Z76"/>
      <c r="AA76"/>
      <c r="AB76"/>
      <c r="AC76">
        <v>-105.5015152272</v>
      </c>
      <c r="AD76"/>
      <c r="AE76"/>
      <c r="AF76"/>
      <c r="AG76"/>
    </row>
    <row r="77" spans="2:33" ht="14.25">
      <c r="B77" t="s">
        <v>407</v>
      </c>
      <c r="C77" t="s">
        <v>408</v>
      </c>
      <c r="D77" t="s">
        <v>131</v>
      </c>
      <c r="E77">
        <v>-263.8273627044</v>
      </c>
      <c r="F77">
        <v>-148.8136890852</v>
      </c>
      <c r="G77">
        <v>-182.41061963039999</v>
      </c>
      <c r="H77">
        <v>-172.180454346</v>
      </c>
      <c r="I77">
        <v>-4.3310017655999999</v>
      </c>
      <c r="J77">
        <v>-573.50816544960003</v>
      </c>
      <c r="K77">
        <v>-60.310452067200004</v>
      </c>
      <c r="L77">
        <v>-67.153295185199994</v>
      </c>
      <c r="M77">
        <v>-1382.8608013103999</v>
      </c>
      <c r="N77">
        <v>-465.8051637936</v>
      </c>
      <c r="O77">
        <v>-19.762035130800001</v>
      </c>
      <c r="P77">
        <v>-19.181887002</v>
      </c>
      <c r="Q77">
        <v>-21.793742632800001</v>
      </c>
      <c r="R77">
        <v>-12.6802429632</v>
      </c>
      <c r="S77">
        <v>-9.8653191588000002</v>
      </c>
      <c r="T77">
        <v>-0.43649902080000003</v>
      </c>
      <c r="U77">
        <v>-31.731824188800001</v>
      </c>
      <c r="V77">
        <v>-2.6125632000000001E-3</v>
      </c>
      <c r="W77">
        <v>-7.3076658408000004</v>
      </c>
      <c r="X77">
        <v>-30.966766037999999</v>
      </c>
      <c r="Y77">
        <v>-242.4188349792</v>
      </c>
      <c r="Z77">
        <v>-464.43239999640002</v>
      </c>
      <c r="AA77">
        <v>-928.589346234</v>
      </c>
      <c r="AB77">
        <v>-182.17612952280001</v>
      </c>
      <c r="AC77">
        <v>-449.79376458600001</v>
      </c>
      <c r="AD77">
        <v>-134.30899778040001</v>
      </c>
      <c r="AE77"/>
      <c r="AF77">
        <v>-177.8022004968</v>
      </c>
      <c r="AG77">
        <v>-1819.9048932287999</v>
      </c>
    </row>
    <row r="78" spans="2:33" ht="14.25">
      <c r="B78" t="s">
        <v>407</v>
      </c>
      <c r="C78" t="s">
        <v>408</v>
      </c>
      <c r="D78" t="s">
        <v>132</v>
      </c>
      <c r="E78">
        <v>-1.3209479604000001</v>
      </c>
      <c r="F78">
        <v>-3.3625781784000002</v>
      </c>
      <c r="G78">
        <v>-4.1633120520000002</v>
      </c>
      <c r="H78">
        <v>-46.088457685199998</v>
      </c>
      <c r="I78">
        <v>-1.05737634</v>
      </c>
      <c r="J78">
        <v>-0.79864047360000001</v>
      </c>
      <c r="K78">
        <v>-0.95835014640000005</v>
      </c>
      <c r="L78">
        <v>-0.49064690519999998</v>
      </c>
      <c r="M78">
        <v>-131.5774708452</v>
      </c>
      <c r="N78">
        <v>-119.4910124184</v>
      </c>
      <c r="O78"/>
      <c r="P78">
        <v>-2.4785855999999999E-3</v>
      </c>
      <c r="Q78"/>
      <c r="R78"/>
      <c r="S78">
        <v>-8.4732458400000002E-2</v>
      </c>
      <c r="T78"/>
      <c r="U78">
        <v>-0.12623202</v>
      </c>
      <c r="V78"/>
      <c r="W78"/>
      <c r="X78"/>
      <c r="Y78">
        <v>-7.6182384780000003</v>
      </c>
      <c r="Z78"/>
      <c r="AA78">
        <v>-137.18383050599999</v>
      </c>
      <c r="AB78"/>
      <c r="AC78">
        <v>-3.8420505143999999</v>
      </c>
      <c r="AD78"/>
      <c r="AE78"/>
      <c r="AF78">
        <v>-0.28559837519999998</v>
      </c>
      <c r="AG78">
        <v>-1.9698014772000001</v>
      </c>
    </row>
    <row r="79" spans="2:33" ht="14.25">
      <c r="B79" t="s">
        <v>407</v>
      </c>
      <c r="C79" t="s">
        <v>408</v>
      </c>
      <c r="D79" t="s">
        <v>133</v>
      </c>
      <c r="E79"/>
      <c r="F79"/>
      <c r="G79"/>
      <c r="H79"/>
      <c r="I79"/>
      <c r="J79"/>
      <c r="K79"/>
      <c r="L79"/>
      <c r="M79">
        <v>-207.6468832008</v>
      </c>
      <c r="N79"/>
      <c r="O79"/>
      <c r="P79"/>
      <c r="Q79"/>
      <c r="R79"/>
      <c r="S79">
        <v>-5.6036131199999999E-2</v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</row>
    <row r="80" spans="2:33" ht="14.25">
      <c r="B80" t="s">
        <v>407</v>
      </c>
      <c r="C80" t="s">
        <v>408</v>
      </c>
      <c r="D80" t="s">
        <v>134</v>
      </c>
      <c r="E80">
        <v>-35.711088699599998</v>
      </c>
      <c r="F80">
        <v>-1.097527752</v>
      </c>
      <c r="G80">
        <v>-0.37262938680000002</v>
      </c>
      <c r="H80">
        <v>-5.2304101416000002</v>
      </c>
      <c r="I80">
        <v>-4.1830904952000001</v>
      </c>
      <c r="J80"/>
      <c r="K80">
        <v>-4.4429986656000002</v>
      </c>
      <c r="L80">
        <v>-23.091663193199999</v>
      </c>
      <c r="M80">
        <v>-98.783216848799995</v>
      </c>
      <c r="N80">
        <v>-17.386461558000001</v>
      </c>
      <c r="O80"/>
      <c r="P80">
        <v>-6.5774628000000002E-2</v>
      </c>
      <c r="Q80"/>
      <c r="R80"/>
      <c r="S80">
        <v>-0.3053140164</v>
      </c>
      <c r="T80">
        <v>-0.12780206999999999</v>
      </c>
      <c r="U80">
        <v>-0.76879277639999999</v>
      </c>
      <c r="V80"/>
      <c r="W80"/>
      <c r="X80"/>
      <c r="Y80">
        <v>-30.1218153696</v>
      </c>
      <c r="Z80"/>
      <c r="AA80">
        <v>-0.12734570880000001</v>
      </c>
      <c r="AB80">
        <v>-14.749598170800001</v>
      </c>
      <c r="AC80">
        <v>-47.980665197999997</v>
      </c>
      <c r="AD80">
        <v>-43.897517805600003</v>
      </c>
      <c r="AE80"/>
      <c r="AF80">
        <v>-23.530536129600002</v>
      </c>
      <c r="AG80">
        <v>-129.814999704</v>
      </c>
    </row>
    <row r="81" spans="2:34" ht="14.25">
      <c r="B81" t="s">
        <v>286</v>
      </c>
      <c r="C81" t="s">
        <v>287</v>
      </c>
      <c r="D81"/>
      <c r="E81">
        <v>268.62730281720002</v>
      </c>
      <c r="F81">
        <v>13832.5695297696</v>
      </c>
      <c r="G81">
        <v>543.78448545239996</v>
      </c>
      <c r="H81">
        <v>20.8222668684</v>
      </c>
      <c r="I81">
        <v>868.51026929520003</v>
      </c>
      <c r="J81">
        <v>6915.4885569420003</v>
      </c>
      <c r="K81">
        <v>246.59167618800001</v>
      </c>
      <c r="L81">
        <v>3945.4912531728</v>
      </c>
      <c r="M81">
        <v>556.97300174880002</v>
      </c>
      <c r="N81">
        <v>5304.9534025536004</v>
      </c>
      <c r="O81">
        <v>1015.6996390788</v>
      </c>
      <c r="P81">
        <v>1261.8406146203999</v>
      </c>
      <c r="Q81">
        <v>368.47414689840002</v>
      </c>
      <c r="R81">
        <v>567.5008359528</v>
      </c>
      <c r="S81">
        <v>453.72131374320003</v>
      </c>
      <c r="T81">
        <v>490.43248242480001</v>
      </c>
      <c r="U81">
        <v>662.58266620680001</v>
      </c>
      <c r="V81">
        <v>704.36383616160003</v>
      </c>
      <c r="W81">
        <v>1309.4741522304</v>
      </c>
      <c r="X81">
        <v>8060.7375516384</v>
      </c>
      <c r="Y81">
        <v>1481.5961044200001</v>
      </c>
      <c r="Z81">
        <v>365.03400406319997</v>
      </c>
      <c r="AA81">
        <v>47.608249338</v>
      </c>
      <c r="AB81">
        <v>65.781205462800003</v>
      </c>
      <c r="AC81">
        <v>432.42095618280001</v>
      </c>
      <c r="AD81"/>
      <c r="AE81">
        <v>238.205201778</v>
      </c>
      <c r="AF81">
        <v>373.25121870959998</v>
      </c>
      <c r="AG81">
        <v>4464.6605910216003</v>
      </c>
    </row>
    <row r="82" spans="2:34" ht="14.25">
      <c r="B82" t="s">
        <v>282</v>
      </c>
      <c r="C82" t="s">
        <v>283</v>
      </c>
      <c r="D82"/>
      <c r="E82"/>
      <c r="F82">
        <v>532.14153056279997</v>
      </c>
      <c r="G82">
        <v>26.429422021200001</v>
      </c>
      <c r="H82">
        <v>2018.1918165912</v>
      </c>
      <c r="I82">
        <v>47.4147396288</v>
      </c>
      <c r="J82">
        <v>16987.259795079601</v>
      </c>
      <c r="K82">
        <v>12668.85151776</v>
      </c>
      <c r="L82">
        <v>90.538821496799997</v>
      </c>
      <c r="M82">
        <v>1162.8070480655999</v>
      </c>
      <c r="N82">
        <v>81957.965137369203</v>
      </c>
      <c r="O82">
        <v>69.747080587200003</v>
      </c>
      <c r="P82">
        <v>2578.1581416924</v>
      </c>
      <c r="Q82">
        <v>19.842626844000002</v>
      </c>
      <c r="R82">
        <v>129.26687640840001</v>
      </c>
      <c r="S82">
        <v>445.27413491999999</v>
      </c>
      <c r="T82"/>
      <c r="U82">
        <v>1924.5241115316001</v>
      </c>
      <c r="V82"/>
      <c r="W82">
        <v>1189.8999732167999</v>
      </c>
      <c r="X82">
        <v>11989.832718232799</v>
      </c>
      <c r="Y82">
        <v>2443.2571555128002</v>
      </c>
      <c r="Z82">
        <v>254.85776335080001</v>
      </c>
      <c r="AA82">
        <v>43.796833639200003</v>
      </c>
      <c r="AB82">
        <v>3.4006613111999999</v>
      </c>
      <c r="AC82">
        <v>10579.026764444399</v>
      </c>
      <c r="AD82"/>
      <c r="AE82">
        <v>6127.1255510928004</v>
      </c>
      <c r="AF82">
        <v>70.983836186399998</v>
      </c>
      <c r="AG82">
        <v>14481.7316346636</v>
      </c>
    </row>
    <row r="83" spans="2:34" ht="14.25">
      <c r="B83" t="s">
        <v>284</v>
      </c>
      <c r="C83" t="s">
        <v>315</v>
      </c>
      <c r="D83"/>
      <c r="E83">
        <v>6242.8641523848</v>
      </c>
      <c r="F83">
        <v>2525.389502256</v>
      </c>
      <c r="G83">
        <v>1613.5712082216</v>
      </c>
      <c r="H83">
        <v>7089.6371087376001</v>
      </c>
      <c r="I83">
        <v>96.583622853600005</v>
      </c>
      <c r="J83">
        <v>10055.298005582399</v>
      </c>
      <c r="K83">
        <v>5106.8204278271996</v>
      </c>
      <c r="L83">
        <v>972.16001312399999</v>
      </c>
      <c r="M83">
        <v>6646.9257015372004</v>
      </c>
      <c r="N83">
        <v>6172.7669967024003</v>
      </c>
      <c r="O83">
        <v>115.74038068199999</v>
      </c>
      <c r="P83">
        <v>187.24340518919999</v>
      </c>
      <c r="Q83">
        <v>1088.2065661163999</v>
      </c>
      <c r="R83">
        <v>164.98939088520001</v>
      </c>
      <c r="S83">
        <v>435.7992557952</v>
      </c>
      <c r="T83">
        <v>4.8654007308000002</v>
      </c>
      <c r="U83">
        <v>721.89177387840004</v>
      </c>
      <c r="V83">
        <v>0.6007974264</v>
      </c>
      <c r="W83">
        <v>183.11385549240001</v>
      </c>
      <c r="X83">
        <v>1062.0112238964</v>
      </c>
      <c r="Y83">
        <v>3509.5922091863999</v>
      </c>
      <c r="Z83">
        <v>1148.0795980667999</v>
      </c>
      <c r="AA83">
        <v>20016.661280374799</v>
      </c>
      <c r="AB83">
        <v>4223.3945704883999</v>
      </c>
      <c r="AC83">
        <v>26439.055831252801</v>
      </c>
      <c r="AD83">
        <v>3357.7248984552002</v>
      </c>
      <c r="AE83">
        <v>40.344477908400002</v>
      </c>
      <c r="AF83">
        <v>1413.3123020592</v>
      </c>
      <c r="AG83">
        <v>33491.556899031602</v>
      </c>
    </row>
    <row r="84" spans="2:34" ht="14.25">
      <c r="B84" t="s">
        <v>285</v>
      </c>
      <c r="C84" t="s">
        <v>316</v>
      </c>
      <c r="D84"/>
      <c r="E84">
        <v>7111.2647568275997</v>
      </c>
      <c r="F84">
        <v>10213.7575961988</v>
      </c>
      <c r="G84">
        <v>1317.3593871312</v>
      </c>
      <c r="H84">
        <v>6085.3741785935999</v>
      </c>
      <c r="I84">
        <v>51.377998003199998</v>
      </c>
      <c r="J84">
        <v>4879.7359781220002</v>
      </c>
      <c r="K84">
        <v>778.28449064760002</v>
      </c>
      <c r="L84">
        <v>6202.2110277672</v>
      </c>
      <c r="M84">
        <v>11581.0697443716</v>
      </c>
      <c r="N84">
        <v>8008.5373707852004</v>
      </c>
      <c r="O84">
        <v>215.74106035560001</v>
      </c>
      <c r="P84">
        <v>86.214497677200001</v>
      </c>
      <c r="Q84">
        <v>46.804488407999997</v>
      </c>
      <c r="R84">
        <v>204.00041067480001</v>
      </c>
      <c r="S84">
        <v>227.4166262304</v>
      </c>
      <c r="T84">
        <v>1.6919989235999999</v>
      </c>
      <c r="U84">
        <v>392.61424761360001</v>
      </c>
      <c r="V84">
        <v>39.717031499999997</v>
      </c>
      <c r="W84">
        <v>134.53244729639999</v>
      </c>
      <c r="X84">
        <v>1581.3216024768001</v>
      </c>
      <c r="Y84">
        <v>6536.4476637203998</v>
      </c>
      <c r="Z84">
        <v>4109.2591367843997</v>
      </c>
      <c r="AA84">
        <v>36076.037301316799</v>
      </c>
      <c r="AB84">
        <v>3383.0989328664</v>
      </c>
      <c r="AC84">
        <v>23600.313673344001</v>
      </c>
      <c r="AD84">
        <v>23400.544459496399</v>
      </c>
      <c r="AE84">
        <v>2.5839296747999998</v>
      </c>
      <c r="AF84">
        <v>2282.5449995076001</v>
      </c>
      <c r="AG84">
        <v>31939.852204778399</v>
      </c>
    </row>
    <row r="85" spans="2:34" ht="14.25">
      <c r="B85" t="s">
        <v>409</v>
      </c>
      <c r="C85" t="s">
        <v>316</v>
      </c>
      <c r="D85"/>
      <c r="E85">
        <v>974.42008544520002</v>
      </c>
      <c r="F85">
        <v>357.59685305879998</v>
      </c>
      <c r="G85">
        <v>193.4641819368</v>
      </c>
      <c r="H85">
        <v>309.6507750156</v>
      </c>
      <c r="I85">
        <v>9.0118567259999995</v>
      </c>
      <c r="J85">
        <v>527.74230907799995</v>
      </c>
      <c r="K85">
        <v>104.11065608040001</v>
      </c>
      <c r="L85">
        <v>160.59298293000001</v>
      </c>
      <c r="M85">
        <v>840.50219758679998</v>
      </c>
      <c r="N85">
        <v>11.1590319852</v>
      </c>
      <c r="O85"/>
      <c r="P85">
        <v>0.76782981240000003</v>
      </c>
      <c r="Q85">
        <v>5.8228716491999997</v>
      </c>
      <c r="R85"/>
      <c r="S85">
        <v>17.006681116799999</v>
      </c>
      <c r="T85"/>
      <c r="U85">
        <v>36.462137817600002</v>
      </c>
      <c r="V85"/>
      <c r="W85"/>
      <c r="X85">
        <v>204.79947401519999</v>
      </c>
      <c r="Y85">
        <v>395.95087600559998</v>
      </c>
      <c r="Z85">
        <v>257.40654483959997</v>
      </c>
      <c r="AA85">
        <v>5004.1379436551997</v>
      </c>
      <c r="AB85">
        <v>396.8050334472</v>
      </c>
      <c r="AC85">
        <v>1401.0844093415999</v>
      </c>
      <c r="AD85">
        <v>2605.1957717760001</v>
      </c>
      <c r="AE85">
        <v>1.2726281016000001</v>
      </c>
      <c r="AF85">
        <v>142.424029386</v>
      </c>
      <c r="AG85">
        <v>6146.3045115216</v>
      </c>
    </row>
    <row r="88" spans="2:34">
      <c r="B88" s="26" t="s">
        <v>404</v>
      </c>
    </row>
    <row r="89" spans="2:34">
      <c r="B89" s="26" t="s">
        <v>224</v>
      </c>
      <c r="C89" s="12" t="s">
        <v>37</v>
      </c>
      <c r="D89" s="12" t="s">
        <v>50</v>
      </c>
      <c r="E89" s="12" t="str">
        <f>E3</f>
        <v>Africa_north</v>
      </c>
      <c r="F89" s="12" t="str">
        <f t="shared" ref="F89:AH89" si="17">F3</f>
        <v>Africa_other</v>
      </c>
      <c r="G89" s="12" t="str">
        <f t="shared" si="17"/>
        <v>Arg-Chi</v>
      </c>
      <c r="H89" s="12" t="str">
        <f t="shared" si="17"/>
        <v>Asia_central</v>
      </c>
      <c r="I89" s="12" t="str">
        <f t="shared" si="17"/>
        <v>Asia_east</v>
      </c>
      <c r="J89" s="12" t="str">
        <f t="shared" si="17"/>
        <v>Asia_other</v>
      </c>
      <c r="K89" s="12" t="str">
        <f t="shared" si="17"/>
        <v>Australia_NZ</v>
      </c>
      <c r="L89" s="12" t="str">
        <f t="shared" si="17"/>
        <v>Brazil</v>
      </c>
      <c r="M89" s="12" t="str">
        <f t="shared" si="17"/>
        <v>Canada</v>
      </c>
      <c r="N89" s="12" t="str">
        <f t="shared" si="17"/>
        <v>China</v>
      </c>
      <c r="O89" s="12" t="str">
        <f t="shared" si="17"/>
        <v>EU_north</v>
      </c>
      <c r="P89" s="12" t="str">
        <f t="shared" si="17"/>
        <v>EU_northeast</v>
      </c>
      <c r="Q89" s="12" t="str">
        <f t="shared" si="17"/>
        <v>EU_northwest</v>
      </c>
      <c r="R89" s="12" t="str">
        <f t="shared" si="17"/>
        <v>EU_south</v>
      </c>
      <c r="S89" s="12" t="str">
        <f t="shared" si="17"/>
        <v>EU_southeast</v>
      </c>
      <c r="T89" s="12" t="str">
        <f t="shared" si="17"/>
        <v>EU_southwest</v>
      </c>
      <c r="U89" s="12" t="str">
        <f t="shared" si="17"/>
        <v>Europe_other</v>
      </c>
      <c r="V89" s="12" t="str">
        <f t="shared" si="17"/>
        <v>France</v>
      </c>
      <c r="W89" s="12" t="str">
        <f t="shared" si="17"/>
        <v>Germany</v>
      </c>
      <c r="X89" s="12" t="str">
        <f t="shared" si="17"/>
        <v>India</v>
      </c>
      <c r="Y89" s="12" t="str">
        <f t="shared" si="17"/>
        <v>LatAm_other</v>
      </c>
      <c r="Z89" s="12" t="str">
        <f t="shared" si="17"/>
        <v>Mexico</v>
      </c>
      <c r="AA89" s="12" t="str">
        <f t="shared" si="17"/>
        <v>MidEast_other</v>
      </c>
      <c r="AB89" s="12" t="str">
        <f t="shared" si="17"/>
        <v>Nor-Ice</v>
      </c>
      <c r="AC89" s="12" t="str">
        <f t="shared" si="17"/>
        <v>Russia</v>
      </c>
      <c r="AD89" s="12" t="str">
        <f t="shared" si="17"/>
        <v>SaudiArabia</v>
      </c>
      <c r="AE89" s="12" t="str">
        <f t="shared" si="17"/>
        <v>SouthAfrica</v>
      </c>
      <c r="AF89" s="12" t="str">
        <f t="shared" si="17"/>
        <v>UK</v>
      </c>
      <c r="AG89" s="12" t="str">
        <f t="shared" si="17"/>
        <v>USA</v>
      </c>
      <c r="AH89" s="12" t="str">
        <f t="shared" si="17"/>
        <v>\I:</v>
      </c>
    </row>
    <row r="90" spans="2:34">
      <c r="B90" s="12" t="str">
        <f>IF(B4="\I:",B4,"")</f>
        <v/>
      </c>
      <c r="C90" s="12" t="str">
        <f>C4</f>
        <v>MINOIL*,MINGAS*</v>
      </c>
      <c r="D90" s="12" t="str">
        <f t="shared" ref="D90:D106" si="18">D4</f>
        <v>SUPBDS</v>
      </c>
      <c r="E90" s="12" t="str">
        <f>IF(ISNUMBER(E4),"IN","")</f>
        <v/>
      </c>
      <c r="F90" s="12" t="str">
        <f t="shared" ref="F90:Z90" si="19">IF(ISNUMBER(F4),"IN","")</f>
        <v/>
      </c>
      <c r="G90" s="12" t="str">
        <f t="shared" si="19"/>
        <v/>
      </c>
      <c r="H90" s="12" t="str">
        <f t="shared" si="19"/>
        <v/>
      </c>
      <c r="I90" s="12" t="str">
        <f t="shared" si="19"/>
        <v/>
      </c>
      <c r="J90" s="12" t="str">
        <f t="shared" si="19"/>
        <v/>
      </c>
      <c r="K90" s="12" t="str">
        <f t="shared" si="19"/>
        <v/>
      </c>
      <c r="L90" s="12" t="str">
        <f t="shared" si="19"/>
        <v/>
      </c>
      <c r="M90" s="12" t="str">
        <f t="shared" si="19"/>
        <v/>
      </c>
      <c r="N90" s="12" t="str">
        <f t="shared" si="19"/>
        <v/>
      </c>
      <c r="O90" s="12" t="str">
        <f t="shared" si="19"/>
        <v/>
      </c>
      <c r="P90" s="12" t="str">
        <f t="shared" si="19"/>
        <v/>
      </c>
      <c r="Q90" s="12" t="str">
        <f t="shared" si="19"/>
        <v/>
      </c>
      <c r="R90" s="12" t="str">
        <f t="shared" si="19"/>
        <v/>
      </c>
      <c r="S90" s="12" t="str">
        <f t="shared" si="19"/>
        <v/>
      </c>
      <c r="T90" s="12" t="str">
        <f t="shared" si="19"/>
        <v/>
      </c>
      <c r="U90" s="12" t="str">
        <f t="shared" si="19"/>
        <v/>
      </c>
      <c r="V90" s="12" t="str">
        <f t="shared" si="19"/>
        <v/>
      </c>
      <c r="W90" s="12" t="str">
        <f t="shared" si="19"/>
        <v/>
      </c>
      <c r="X90" s="12" t="str">
        <f t="shared" si="19"/>
        <v/>
      </c>
      <c r="Y90" s="12" t="str">
        <f t="shared" si="19"/>
        <v/>
      </c>
      <c r="Z90" s="12" t="str">
        <f t="shared" si="19"/>
        <v/>
      </c>
      <c r="AA90" s="12" t="s">
        <v>255</v>
      </c>
      <c r="AB90" s="12" t="s">
        <v>255</v>
      </c>
      <c r="AC90" s="12" t="s">
        <v>255</v>
      </c>
      <c r="AD90" s="12" t="s">
        <v>255</v>
      </c>
      <c r="AE90" s="12" t="s">
        <v>255</v>
      </c>
      <c r="AF90" s="12" t="s">
        <v>255</v>
      </c>
      <c r="AG90" s="12" t="s">
        <v>255</v>
      </c>
      <c r="AH90" s="12" t="s">
        <v>255</v>
      </c>
    </row>
    <row r="91" spans="2:34">
      <c r="B91" s="12" t="str">
        <f t="shared" ref="B91:B106" si="20">IF(B5="\I:",B5,"")</f>
        <v/>
      </c>
      <c r="C91" s="12" t="str">
        <f t="shared" ref="C91" si="21">C5</f>
        <v>MINOIL*,MINGAS*</v>
      </c>
      <c r="D91" s="12" t="str">
        <f t="shared" si="18"/>
        <v>SUPELC</v>
      </c>
      <c r="E91" s="12" t="str">
        <f t="shared" ref="E91:Z91" si="22">IF(ISNUMBER(E5),"IN","")</f>
        <v/>
      </c>
      <c r="F91" s="12" t="str">
        <f t="shared" si="22"/>
        <v/>
      </c>
      <c r="G91" s="12" t="str">
        <f t="shared" si="22"/>
        <v/>
      </c>
      <c r="H91" s="12" t="str">
        <f t="shared" si="22"/>
        <v>IN</v>
      </c>
      <c r="I91" s="12" t="str">
        <f t="shared" si="22"/>
        <v/>
      </c>
      <c r="J91" s="12" t="str">
        <f t="shared" si="22"/>
        <v/>
      </c>
      <c r="K91" s="12" t="str">
        <f t="shared" si="22"/>
        <v>IN</v>
      </c>
      <c r="L91" s="12" t="str">
        <f t="shared" si="22"/>
        <v>IN</v>
      </c>
      <c r="M91" s="12" t="str">
        <f t="shared" si="22"/>
        <v>IN</v>
      </c>
      <c r="N91" s="12" t="str">
        <f t="shared" si="22"/>
        <v>IN</v>
      </c>
      <c r="O91" s="12" t="str">
        <f t="shared" si="22"/>
        <v/>
      </c>
      <c r="P91" s="12" t="str">
        <f t="shared" si="22"/>
        <v>IN</v>
      </c>
      <c r="Q91" s="12" t="str">
        <f t="shared" si="22"/>
        <v>IN</v>
      </c>
      <c r="R91" s="12" t="str">
        <f t="shared" si="22"/>
        <v>IN</v>
      </c>
      <c r="S91" s="12" t="str">
        <f t="shared" si="22"/>
        <v>IN</v>
      </c>
      <c r="T91" s="12" t="str">
        <f t="shared" si="22"/>
        <v>IN</v>
      </c>
      <c r="U91" s="12" t="str">
        <f t="shared" si="22"/>
        <v>IN</v>
      </c>
      <c r="V91" s="12" t="str">
        <f t="shared" si="22"/>
        <v>IN</v>
      </c>
      <c r="W91" s="12" t="str">
        <f t="shared" si="22"/>
        <v>IN</v>
      </c>
      <c r="X91" s="12" t="str">
        <f t="shared" si="22"/>
        <v/>
      </c>
      <c r="Y91" s="12" t="str">
        <f t="shared" si="22"/>
        <v>IN</v>
      </c>
      <c r="Z91" s="12" t="str">
        <f t="shared" si="22"/>
        <v>IN</v>
      </c>
      <c r="AA91" s="12" t="s">
        <v>255</v>
      </c>
      <c r="AB91" s="12" t="s">
        <v>255</v>
      </c>
      <c r="AC91" s="12" t="s">
        <v>255</v>
      </c>
      <c r="AD91" s="12" t="s">
        <v>255</v>
      </c>
      <c r="AE91" s="12" t="s">
        <v>255</v>
      </c>
      <c r="AF91" s="12" t="s">
        <v>255</v>
      </c>
      <c r="AG91" s="12" t="s">
        <v>255</v>
      </c>
      <c r="AH91" s="12" t="s">
        <v>255</v>
      </c>
    </row>
    <row r="92" spans="2:34">
      <c r="B92" s="12" t="str">
        <f t="shared" si="20"/>
        <v/>
      </c>
      <c r="C92" s="12" t="str">
        <f t="shared" ref="C92" si="23">C6</f>
        <v>MINOIL*,MINGAS*</v>
      </c>
      <c r="D92" s="12" t="str">
        <f t="shared" si="18"/>
        <v>SUPHET</v>
      </c>
      <c r="E92" s="12" t="str">
        <f t="shared" ref="E92:Z92" si="24">IF(ISNUMBER(E6),"IN","")</f>
        <v/>
      </c>
      <c r="F92" s="12" t="str">
        <f t="shared" si="24"/>
        <v/>
      </c>
      <c r="G92" s="12" t="str">
        <f t="shared" si="24"/>
        <v/>
      </c>
      <c r="H92" s="12" t="str">
        <f t="shared" si="24"/>
        <v>IN</v>
      </c>
      <c r="I92" s="12" t="str">
        <f t="shared" si="24"/>
        <v/>
      </c>
      <c r="J92" s="12" t="str">
        <f t="shared" si="24"/>
        <v/>
      </c>
      <c r="K92" s="12" t="str">
        <f t="shared" si="24"/>
        <v/>
      </c>
      <c r="L92" s="12" t="str">
        <f t="shared" si="24"/>
        <v/>
      </c>
      <c r="M92" s="12" t="str">
        <f t="shared" si="24"/>
        <v/>
      </c>
      <c r="N92" s="12" t="str">
        <f t="shared" si="24"/>
        <v>IN</v>
      </c>
      <c r="O92" s="12" t="str">
        <f t="shared" si="24"/>
        <v/>
      </c>
      <c r="P92" s="12" t="str">
        <f t="shared" si="24"/>
        <v/>
      </c>
      <c r="Q92" s="12" t="str">
        <f t="shared" si="24"/>
        <v/>
      </c>
      <c r="R92" s="12" t="str">
        <f t="shared" si="24"/>
        <v/>
      </c>
      <c r="S92" s="12" t="str">
        <f t="shared" si="24"/>
        <v/>
      </c>
      <c r="T92" s="12" t="str">
        <f t="shared" si="24"/>
        <v/>
      </c>
      <c r="U92" s="12" t="str">
        <f t="shared" si="24"/>
        <v>IN</v>
      </c>
      <c r="V92" s="12" t="str">
        <f t="shared" si="24"/>
        <v/>
      </c>
      <c r="W92" s="12" t="str">
        <f t="shared" si="24"/>
        <v/>
      </c>
      <c r="X92" s="12" t="str">
        <f t="shared" si="24"/>
        <v/>
      </c>
      <c r="Y92" s="12" t="str">
        <f t="shared" si="24"/>
        <v/>
      </c>
      <c r="Z92" s="12" t="str">
        <f t="shared" si="24"/>
        <v/>
      </c>
      <c r="AA92" s="12" t="s">
        <v>255</v>
      </c>
      <c r="AB92" s="12" t="s">
        <v>255</v>
      </c>
      <c r="AC92" s="12" t="s">
        <v>255</v>
      </c>
      <c r="AD92" s="12" t="s">
        <v>255</v>
      </c>
      <c r="AE92" s="12" t="s">
        <v>255</v>
      </c>
      <c r="AF92" s="12" t="s">
        <v>255</v>
      </c>
      <c r="AG92" s="12" t="s">
        <v>255</v>
      </c>
      <c r="AH92" s="12" t="s">
        <v>255</v>
      </c>
    </row>
    <row r="93" spans="2:34">
      <c r="B93" s="12" t="str">
        <f t="shared" si="20"/>
        <v/>
      </c>
      <c r="C93" s="12" t="str">
        <f t="shared" ref="C93" si="25">C7</f>
        <v>MINOIL*,MINGAS*</v>
      </c>
      <c r="D93" s="12" t="str">
        <f t="shared" si="18"/>
        <v>SUPNGA</v>
      </c>
      <c r="E93" s="12" t="str">
        <f t="shared" ref="E93:Z93" si="26">IF(ISNUMBER(E7),"IN","")</f>
        <v>IN</v>
      </c>
      <c r="F93" s="12" t="str">
        <f t="shared" si="26"/>
        <v>IN</v>
      </c>
      <c r="G93" s="12" t="str">
        <f t="shared" si="26"/>
        <v>IN</v>
      </c>
      <c r="H93" s="12" t="str">
        <f t="shared" si="26"/>
        <v>IN</v>
      </c>
      <c r="I93" s="12" t="str">
        <f t="shared" si="26"/>
        <v>IN</v>
      </c>
      <c r="J93" s="12" t="str">
        <f t="shared" si="26"/>
        <v>IN</v>
      </c>
      <c r="K93" s="12" t="str">
        <f t="shared" si="26"/>
        <v>IN</v>
      </c>
      <c r="L93" s="12" t="str">
        <f t="shared" si="26"/>
        <v>IN</v>
      </c>
      <c r="M93" s="12" t="str">
        <f t="shared" si="26"/>
        <v>IN</v>
      </c>
      <c r="N93" s="12" t="str">
        <f t="shared" si="26"/>
        <v>IN</v>
      </c>
      <c r="O93" s="12" t="str">
        <f t="shared" si="26"/>
        <v>IN</v>
      </c>
      <c r="P93" s="12" t="str">
        <f t="shared" si="26"/>
        <v>IN</v>
      </c>
      <c r="Q93" s="12" t="str">
        <f t="shared" si="26"/>
        <v>IN</v>
      </c>
      <c r="R93" s="12" t="str">
        <f t="shared" si="26"/>
        <v>IN</v>
      </c>
      <c r="S93" s="12" t="str">
        <f t="shared" si="26"/>
        <v>IN</v>
      </c>
      <c r="T93" s="12" t="str">
        <f t="shared" si="26"/>
        <v>IN</v>
      </c>
      <c r="U93" s="12" t="str">
        <f t="shared" si="26"/>
        <v>IN</v>
      </c>
      <c r="V93" s="12" t="str">
        <f t="shared" si="26"/>
        <v/>
      </c>
      <c r="W93" s="12" t="str">
        <f t="shared" si="26"/>
        <v>IN</v>
      </c>
      <c r="X93" s="12" t="str">
        <f t="shared" si="26"/>
        <v>IN</v>
      </c>
      <c r="Y93" s="12" t="str">
        <f t="shared" si="26"/>
        <v>IN</v>
      </c>
      <c r="Z93" s="12" t="str">
        <f t="shared" si="26"/>
        <v>IN</v>
      </c>
      <c r="AA93" s="12" t="s">
        <v>255</v>
      </c>
      <c r="AB93" s="12" t="s">
        <v>255</v>
      </c>
      <c r="AC93" s="12" t="s">
        <v>255</v>
      </c>
      <c r="AD93" s="12" t="s">
        <v>255</v>
      </c>
      <c r="AE93" s="12" t="s">
        <v>255</v>
      </c>
      <c r="AF93" s="12" t="s">
        <v>255</v>
      </c>
      <c r="AG93" s="12" t="s">
        <v>255</v>
      </c>
      <c r="AH93" s="12" t="s">
        <v>255</v>
      </c>
    </row>
    <row r="94" spans="2:34">
      <c r="B94" s="12" t="str">
        <f t="shared" si="20"/>
        <v/>
      </c>
      <c r="C94" s="12" t="str">
        <f t="shared" ref="C94" si="27">C8</f>
        <v>MINOIL*,MINGAS*</v>
      </c>
      <c r="D94" s="12" t="str">
        <f t="shared" si="18"/>
        <v>SUPOIL</v>
      </c>
      <c r="E94" s="12" t="str">
        <f t="shared" ref="E94:Z94" si="28">IF(ISNUMBER(E8),"IN","")</f>
        <v/>
      </c>
      <c r="F94" s="12" t="str">
        <f t="shared" si="28"/>
        <v/>
      </c>
      <c r="G94" s="12" t="str">
        <f t="shared" si="28"/>
        <v>IN</v>
      </c>
      <c r="H94" s="12" t="str">
        <f t="shared" si="28"/>
        <v>IN</v>
      </c>
      <c r="I94" s="12" t="str">
        <f t="shared" si="28"/>
        <v>IN</v>
      </c>
      <c r="J94" s="12" t="str">
        <f t="shared" si="28"/>
        <v/>
      </c>
      <c r="K94" s="12" t="str">
        <f t="shared" si="28"/>
        <v/>
      </c>
      <c r="L94" s="12" t="str">
        <f t="shared" si="28"/>
        <v/>
      </c>
      <c r="M94" s="12" t="str">
        <f t="shared" si="28"/>
        <v>IN</v>
      </c>
      <c r="N94" s="12" t="str">
        <f t="shared" si="28"/>
        <v>IN</v>
      </c>
      <c r="O94" s="12" t="str">
        <f t="shared" si="28"/>
        <v/>
      </c>
      <c r="P94" s="12" t="str">
        <f t="shared" si="28"/>
        <v/>
      </c>
      <c r="Q94" s="12" t="str">
        <f t="shared" si="28"/>
        <v/>
      </c>
      <c r="R94" s="12" t="str">
        <f t="shared" si="28"/>
        <v/>
      </c>
      <c r="S94" s="12" t="str">
        <f t="shared" si="28"/>
        <v/>
      </c>
      <c r="T94" s="12" t="str">
        <f t="shared" si="28"/>
        <v/>
      </c>
      <c r="U94" s="12" t="str">
        <f t="shared" si="28"/>
        <v/>
      </c>
      <c r="V94" s="12" t="str">
        <f t="shared" si="28"/>
        <v/>
      </c>
      <c r="W94" s="12" t="str">
        <f t="shared" si="28"/>
        <v/>
      </c>
      <c r="X94" s="12" t="str">
        <f t="shared" si="28"/>
        <v/>
      </c>
      <c r="Y94" s="12" t="str">
        <f t="shared" si="28"/>
        <v>IN</v>
      </c>
      <c r="Z94" s="12" t="str">
        <f t="shared" si="28"/>
        <v/>
      </c>
      <c r="AA94" s="12" t="s">
        <v>255</v>
      </c>
      <c r="AB94" s="12" t="s">
        <v>255</v>
      </c>
      <c r="AC94" s="12" t="s">
        <v>255</v>
      </c>
      <c r="AD94" s="12" t="s">
        <v>255</v>
      </c>
      <c r="AE94" s="12" t="s">
        <v>255</v>
      </c>
      <c r="AF94" s="12" t="s">
        <v>255</v>
      </c>
      <c r="AG94" s="12" t="s">
        <v>255</v>
      </c>
      <c r="AH94" s="12" t="s">
        <v>255</v>
      </c>
    </row>
    <row r="95" spans="2:34">
      <c r="B95" s="12" t="str">
        <f t="shared" si="20"/>
        <v/>
      </c>
      <c r="C95" s="12" t="str">
        <f t="shared" ref="C95" si="29">C9</f>
        <v>MINOIL*,MINGAS*</v>
      </c>
      <c r="D95" s="12" t="str">
        <f t="shared" si="18"/>
        <v>SUPRFG</v>
      </c>
      <c r="E95" s="12" t="str">
        <f t="shared" ref="E95:Z95" si="30">IF(ISNUMBER(E9),"IN","")</f>
        <v/>
      </c>
      <c r="F95" s="12" t="str">
        <f t="shared" si="30"/>
        <v/>
      </c>
      <c r="G95" s="12" t="str">
        <f t="shared" si="30"/>
        <v/>
      </c>
      <c r="H95" s="12" t="str">
        <f t="shared" si="30"/>
        <v/>
      </c>
      <c r="I95" s="12" t="str">
        <f t="shared" si="30"/>
        <v/>
      </c>
      <c r="J95" s="12" t="str">
        <f t="shared" si="30"/>
        <v/>
      </c>
      <c r="K95" s="12" t="str">
        <f t="shared" si="30"/>
        <v/>
      </c>
      <c r="L95" s="12" t="str">
        <f t="shared" si="30"/>
        <v/>
      </c>
      <c r="M95" s="12" t="str">
        <f t="shared" si="30"/>
        <v>IN</v>
      </c>
      <c r="N95" s="12" t="str">
        <f t="shared" si="30"/>
        <v/>
      </c>
      <c r="O95" s="12" t="str">
        <f t="shared" si="30"/>
        <v/>
      </c>
      <c r="P95" s="12" t="str">
        <f t="shared" si="30"/>
        <v/>
      </c>
      <c r="Q95" s="12" t="str">
        <f t="shared" si="30"/>
        <v/>
      </c>
      <c r="R95" s="12" t="str">
        <f t="shared" si="30"/>
        <v/>
      </c>
      <c r="S95" s="12" t="str">
        <f t="shared" si="30"/>
        <v/>
      </c>
      <c r="T95" s="12" t="str">
        <f t="shared" si="30"/>
        <v/>
      </c>
      <c r="U95" s="12" t="str">
        <f t="shared" si="30"/>
        <v/>
      </c>
      <c r="V95" s="12" t="str">
        <f t="shared" si="30"/>
        <v/>
      </c>
      <c r="W95" s="12" t="str">
        <f t="shared" si="30"/>
        <v/>
      </c>
      <c r="X95" s="12" t="str">
        <f t="shared" si="30"/>
        <v/>
      </c>
      <c r="Y95" s="12" t="str">
        <f t="shared" si="30"/>
        <v/>
      </c>
      <c r="Z95" s="12" t="str">
        <f t="shared" si="30"/>
        <v/>
      </c>
      <c r="AA95" s="12" t="s">
        <v>255</v>
      </c>
      <c r="AB95" s="12" t="s">
        <v>255</v>
      </c>
      <c r="AC95" s="12" t="s">
        <v>255</v>
      </c>
      <c r="AD95" s="12" t="s">
        <v>255</v>
      </c>
      <c r="AE95" s="12" t="s">
        <v>255</v>
      </c>
      <c r="AF95" s="12" t="s">
        <v>255</v>
      </c>
      <c r="AG95" s="12" t="s">
        <v>255</v>
      </c>
      <c r="AH95" s="12" t="s">
        <v>255</v>
      </c>
    </row>
    <row r="96" spans="2:34">
      <c r="B96" s="12" t="str">
        <f t="shared" si="20"/>
        <v/>
      </c>
      <c r="C96" s="12" t="str">
        <f t="shared" ref="C96" si="31">C10</f>
        <v>MINOIL*,MINGAS*</v>
      </c>
      <c r="D96" s="12" t="str">
        <f t="shared" si="18"/>
        <v>SUPRPP</v>
      </c>
      <c r="E96" s="12" t="str">
        <f t="shared" ref="E96:Z96" si="32">IF(ISNUMBER(E10),"IN","")</f>
        <v>IN</v>
      </c>
      <c r="F96" s="12" t="str">
        <f t="shared" si="32"/>
        <v/>
      </c>
      <c r="G96" s="12" t="str">
        <f t="shared" si="32"/>
        <v/>
      </c>
      <c r="H96" s="12" t="str">
        <f t="shared" si="32"/>
        <v/>
      </c>
      <c r="I96" s="12" t="str">
        <f t="shared" si="32"/>
        <v>IN</v>
      </c>
      <c r="J96" s="12" t="str">
        <f t="shared" si="32"/>
        <v/>
      </c>
      <c r="K96" s="12" t="str">
        <f t="shared" si="32"/>
        <v>IN</v>
      </c>
      <c r="L96" s="12" t="str">
        <f t="shared" si="32"/>
        <v>IN</v>
      </c>
      <c r="M96" s="12" t="str">
        <f t="shared" si="32"/>
        <v>IN</v>
      </c>
      <c r="N96" s="12" t="str">
        <f t="shared" si="32"/>
        <v>IN</v>
      </c>
      <c r="O96" s="12" t="str">
        <f t="shared" si="32"/>
        <v/>
      </c>
      <c r="P96" s="12" t="str">
        <f t="shared" si="32"/>
        <v/>
      </c>
      <c r="Q96" s="12" t="str">
        <f t="shared" si="32"/>
        <v/>
      </c>
      <c r="R96" s="12" t="str">
        <f t="shared" si="32"/>
        <v/>
      </c>
      <c r="S96" s="12" t="str">
        <f t="shared" si="32"/>
        <v/>
      </c>
      <c r="T96" s="12" t="str">
        <f t="shared" si="32"/>
        <v>IN</v>
      </c>
      <c r="U96" s="12" t="str">
        <f t="shared" si="32"/>
        <v>IN</v>
      </c>
      <c r="V96" s="12" t="str">
        <f t="shared" si="32"/>
        <v/>
      </c>
      <c r="W96" s="12" t="str">
        <f t="shared" si="32"/>
        <v/>
      </c>
      <c r="X96" s="12" t="str">
        <f t="shared" si="32"/>
        <v/>
      </c>
      <c r="Y96" s="12" t="str">
        <f t="shared" si="32"/>
        <v>IN</v>
      </c>
      <c r="Z96" s="12" t="str">
        <f t="shared" si="32"/>
        <v/>
      </c>
      <c r="AA96" s="12" t="s">
        <v>255</v>
      </c>
      <c r="AB96" s="12" t="s">
        <v>255</v>
      </c>
      <c r="AC96" s="12" t="s">
        <v>255</v>
      </c>
      <c r="AD96" s="12" t="s">
        <v>255</v>
      </c>
      <c r="AE96" s="12" t="s">
        <v>255</v>
      </c>
      <c r="AF96" s="12" t="s">
        <v>255</v>
      </c>
      <c r="AG96" s="12" t="s">
        <v>255</v>
      </c>
      <c r="AH96" s="12" t="s">
        <v>255</v>
      </c>
    </row>
    <row r="97" spans="2:34">
      <c r="B97" s="12" t="str">
        <f t="shared" si="20"/>
        <v/>
      </c>
      <c r="C97" s="12" t="str">
        <f t="shared" ref="C97" si="33">C11</f>
        <v>MinCoa*</v>
      </c>
      <c r="D97" s="12" t="str">
        <f t="shared" si="18"/>
        <v>SUPBDS</v>
      </c>
      <c r="E97" s="12" t="str">
        <f t="shared" ref="E97:Z97" si="34">IF(ISNUMBER(E11),"IN","")</f>
        <v/>
      </c>
      <c r="F97" s="12" t="str">
        <f t="shared" si="34"/>
        <v/>
      </c>
      <c r="G97" s="12" t="str">
        <f t="shared" si="34"/>
        <v/>
      </c>
      <c r="H97" s="12" t="str">
        <f t="shared" si="34"/>
        <v/>
      </c>
      <c r="I97" s="12" t="str">
        <f t="shared" si="34"/>
        <v/>
      </c>
      <c r="J97" s="12" t="str">
        <f t="shared" si="34"/>
        <v/>
      </c>
      <c r="K97" s="12" t="str">
        <f t="shared" si="34"/>
        <v/>
      </c>
      <c r="L97" s="12" t="str">
        <f t="shared" si="34"/>
        <v/>
      </c>
      <c r="M97" s="12" t="str">
        <f t="shared" si="34"/>
        <v/>
      </c>
      <c r="N97" s="12" t="str">
        <f t="shared" si="34"/>
        <v/>
      </c>
      <c r="O97" s="12" t="str">
        <f t="shared" si="34"/>
        <v/>
      </c>
      <c r="P97" s="12" t="str">
        <f t="shared" si="34"/>
        <v/>
      </c>
      <c r="Q97" s="12" t="str">
        <f t="shared" si="34"/>
        <v/>
      </c>
      <c r="R97" s="12" t="str">
        <f t="shared" si="34"/>
        <v/>
      </c>
      <c r="S97" s="12" t="str">
        <f t="shared" si="34"/>
        <v/>
      </c>
      <c r="T97" s="12" t="str">
        <f t="shared" si="34"/>
        <v/>
      </c>
      <c r="U97" s="12" t="str">
        <f t="shared" si="34"/>
        <v/>
      </c>
      <c r="V97" s="12" t="str">
        <f t="shared" si="34"/>
        <v/>
      </c>
      <c r="W97" s="12" t="str">
        <f t="shared" si="34"/>
        <v/>
      </c>
      <c r="X97" s="12" t="str">
        <f t="shared" si="34"/>
        <v/>
      </c>
      <c r="Y97" s="12" t="str">
        <f t="shared" si="34"/>
        <v/>
      </c>
      <c r="Z97" s="12" t="str">
        <f t="shared" si="34"/>
        <v/>
      </c>
      <c r="AA97" s="12" t="s">
        <v>255</v>
      </c>
      <c r="AB97" s="12" t="s">
        <v>255</v>
      </c>
      <c r="AC97" s="12" t="s">
        <v>255</v>
      </c>
      <c r="AD97" s="12" t="s">
        <v>255</v>
      </c>
      <c r="AE97" s="12" t="s">
        <v>255</v>
      </c>
      <c r="AF97" s="12" t="s">
        <v>255</v>
      </c>
      <c r="AG97" s="12" t="s">
        <v>255</v>
      </c>
      <c r="AH97" s="12" t="s">
        <v>255</v>
      </c>
    </row>
    <row r="98" spans="2:34">
      <c r="B98" s="12" t="str">
        <f t="shared" si="20"/>
        <v/>
      </c>
      <c r="C98" s="12" t="str">
        <f t="shared" ref="C98" si="35">C12</f>
        <v>MinCoa*</v>
      </c>
      <c r="D98" s="12" t="str">
        <f t="shared" si="18"/>
        <v>SUPBFG</v>
      </c>
      <c r="E98" s="12" t="str">
        <f t="shared" ref="E98:Z98" si="36">IF(ISNUMBER(E12),"IN","")</f>
        <v/>
      </c>
      <c r="F98" s="12" t="str">
        <f t="shared" si="36"/>
        <v/>
      </c>
      <c r="G98" s="12" t="str">
        <f t="shared" si="36"/>
        <v/>
      </c>
      <c r="H98" s="12" t="str">
        <f t="shared" si="36"/>
        <v/>
      </c>
      <c r="I98" s="12" t="str">
        <f t="shared" si="36"/>
        <v/>
      </c>
      <c r="J98" s="12" t="str">
        <f t="shared" si="36"/>
        <v/>
      </c>
      <c r="K98" s="12" t="str">
        <f t="shared" si="36"/>
        <v/>
      </c>
      <c r="L98" s="12" t="str">
        <f t="shared" si="36"/>
        <v/>
      </c>
      <c r="M98" s="12" t="str">
        <f t="shared" si="36"/>
        <v/>
      </c>
      <c r="N98" s="12" t="str">
        <f t="shared" si="36"/>
        <v/>
      </c>
      <c r="O98" s="12" t="str">
        <f t="shared" si="36"/>
        <v/>
      </c>
      <c r="P98" s="12" t="str">
        <f t="shared" si="36"/>
        <v/>
      </c>
      <c r="Q98" s="12" t="str">
        <f t="shared" si="36"/>
        <v/>
      </c>
      <c r="R98" s="12" t="str">
        <f t="shared" si="36"/>
        <v/>
      </c>
      <c r="S98" s="12" t="str">
        <f t="shared" si="36"/>
        <v/>
      </c>
      <c r="T98" s="12" t="str">
        <f t="shared" si="36"/>
        <v/>
      </c>
      <c r="U98" s="12" t="str">
        <f t="shared" si="36"/>
        <v/>
      </c>
      <c r="V98" s="12" t="str">
        <f t="shared" si="36"/>
        <v/>
      </c>
      <c r="W98" s="12" t="str">
        <f t="shared" si="36"/>
        <v/>
      </c>
      <c r="X98" s="12" t="str">
        <f t="shared" si="36"/>
        <v/>
      </c>
      <c r="Y98" s="12" t="str">
        <f t="shared" si="36"/>
        <v/>
      </c>
      <c r="Z98" s="12" t="str">
        <f t="shared" si="36"/>
        <v/>
      </c>
      <c r="AA98" s="12" t="s">
        <v>255</v>
      </c>
      <c r="AB98" s="12" t="s">
        <v>255</v>
      </c>
      <c r="AC98" s="12" t="s">
        <v>255</v>
      </c>
      <c r="AD98" s="12" t="s">
        <v>255</v>
      </c>
      <c r="AE98" s="12" t="s">
        <v>255</v>
      </c>
      <c r="AF98" s="12" t="s">
        <v>255</v>
      </c>
      <c r="AG98" s="12" t="s">
        <v>255</v>
      </c>
      <c r="AH98" s="12" t="s">
        <v>255</v>
      </c>
    </row>
    <row r="99" spans="2:34">
      <c r="B99" s="12" t="str">
        <f t="shared" si="20"/>
        <v/>
      </c>
      <c r="C99" s="12" t="str">
        <f t="shared" ref="C99" si="37">C13</f>
        <v>MinCoa*</v>
      </c>
      <c r="D99" s="12" t="str">
        <f t="shared" si="18"/>
        <v>SUPBIO</v>
      </c>
      <c r="E99" s="12" t="str">
        <f t="shared" ref="E99:Z99" si="38">IF(ISNUMBER(E13),"IN","")</f>
        <v/>
      </c>
      <c r="F99" s="12" t="str">
        <f t="shared" si="38"/>
        <v/>
      </c>
      <c r="G99" s="12" t="str">
        <f t="shared" si="38"/>
        <v/>
      </c>
      <c r="H99" s="12" t="str">
        <f t="shared" si="38"/>
        <v/>
      </c>
      <c r="I99" s="12" t="str">
        <f t="shared" si="38"/>
        <v/>
      </c>
      <c r="J99" s="12" t="str">
        <f t="shared" si="38"/>
        <v/>
      </c>
      <c r="K99" s="12" t="str">
        <f t="shared" si="38"/>
        <v/>
      </c>
      <c r="L99" s="12" t="str">
        <f t="shared" si="38"/>
        <v/>
      </c>
      <c r="M99" s="12" t="str">
        <f t="shared" si="38"/>
        <v/>
      </c>
      <c r="N99" s="12" t="str">
        <f t="shared" si="38"/>
        <v/>
      </c>
      <c r="O99" s="12" t="str">
        <f t="shared" si="38"/>
        <v/>
      </c>
      <c r="P99" s="12" t="str">
        <f t="shared" si="38"/>
        <v/>
      </c>
      <c r="Q99" s="12" t="str">
        <f t="shared" si="38"/>
        <v/>
      </c>
      <c r="R99" s="12" t="str">
        <f t="shared" si="38"/>
        <v/>
      </c>
      <c r="S99" s="12" t="str">
        <f t="shared" si="38"/>
        <v/>
      </c>
      <c r="T99" s="12" t="str">
        <f t="shared" si="38"/>
        <v/>
      </c>
      <c r="U99" s="12" t="str">
        <f t="shared" si="38"/>
        <v/>
      </c>
      <c r="V99" s="12" t="str">
        <f t="shared" si="38"/>
        <v/>
      </c>
      <c r="W99" s="12" t="str">
        <f t="shared" si="38"/>
        <v/>
      </c>
      <c r="X99" s="12" t="str">
        <f t="shared" si="38"/>
        <v/>
      </c>
      <c r="Y99" s="12" t="str">
        <f t="shared" si="38"/>
        <v/>
      </c>
      <c r="Z99" s="12" t="str">
        <f t="shared" si="38"/>
        <v/>
      </c>
      <c r="AA99" s="12" t="s">
        <v>255</v>
      </c>
      <c r="AB99" s="12" t="s">
        <v>255</v>
      </c>
      <c r="AC99" s="12" t="s">
        <v>255</v>
      </c>
      <c r="AD99" s="12" t="s">
        <v>255</v>
      </c>
      <c r="AE99" s="12" t="s">
        <v>255</v>
      </c>
      <c r="AF99" s="12" t="s">
        <v>255</v>
      </c>
      <c r="AG99" s="12" t="s">
        <v>255</v>
      </c>
      <c r="AH99" s="12" t="s">
        <v>255</v>
      </c>
    </row>
    <row r="100" spans="2:34">
      <c r="B100" s="12" t="str">
        <f t="shared" si="20"/>
        <v/>
      </c>
      <c r="C100" s="12" t="str">
        <f t="shared" ref="C100" si="39">C14</f>
        <v>MinCoa*</v>
      </c>
      <c r="D100" s="12" t="str">
        <f t="shared" si="18"/>
        <v>SUPCOA</v>
      </c>
      <c r="E100" s="12" t="str">
        <f t="shared" ref="E100:Z100" si="40">IF(ISNUMBER(E14),"IN","")</f>
        <v/>
      </c>
      <c r="F100" s="12" t="str">
        <f t="shared" si="40"/>
        <v>IN</v>
      </c>
      <c r="G100" s="12" t="str">
        <f t="shared" si="40"/>
        <v/>
      </c>
      <c r="H100" s="12" t="str">
        <f t="shared" si="40"/>
        <v>IN</v>
      </c>
      <c r="I100" s="12" t="str">
        <f t="shared" si="40"/>
        <v/>
      </c>
      <c r="J100" s="12" t="str">
        <f t="shared" si="40"/>
        <v/>
      </c>
      <c r="K100" s="12" t="str">
        <f t="shared" si="40"/>
        <v/>
      </c>
      <c r="L100" s="12" t="str">
        <f t="shared" si="40"/>
        <v/>
      </c>
      <c r="M100" s="12" t="str">
        <f t="shared" si="40"/>
        <v/>
      </c>
      <c r="N100" s="12" t="str">
        <f t="shared" si="40"/>
        <v>IN</v>
      </c>
      <c r="O100" s="12" t="str">
        <f t="shared" si="40"/>
        <v/>
      </c>
      <c r="P100" s="12" t="str">
        <f t="shared" si="40"/>
        <v>IN</v>
      </c>
      <c r="Q100" s="12" t="str">
        <f t="shared" si="40"/>
        <v/>
      </c>
      <c r="R100" s="12" t="str">
        <f t="shared" si="40"/>
        <v/>
      </c>
      <c r="S100" s="12" t="str">
        <f t="shared" si="40"/>
        <v/>
      </c>
      <c r="T100" s="12" t="str">
        <f t="shared" si="40"/>
        <v/>
      </c>
      <c r="U100" s="12" t="str">
        <f t="shared" si="40"/>
        <v/>
      </c>
      <c r="V100" s="12" t="str">
        <f t="shared" si="40"/>
        <v/>
      </c>
      <c r="W100" s="12" t="str">
        <f t="shared" si="40"/>
        <v/>
      </c>
      <c r="X100" s="12" t="str">
        <f t="shared" si="40"/>
        <v/>
      </c>
      <c r="Y100" s="12" t="str">
        <f t="shared" si="40"/>
        <v/>
      </c>
      <c r="Z100" s="12" t="str">
        <f t="shared" si="40"/>
        <v/>
      </c>
      <c r="AA100" s="12" t="s">
        <v>255</v>
      </c>
      <c r="AB100" s="12" t="s">
        <v>255</v>
      </c>
      <c r="AC100" s="12" t="s">
        <v>255</v>
      </c>
      <c r="AD100" s="12" t="s">
        <v>255</v>
      </c>
      <c r="AE100" s="12" t="s">
        <v>255</v>
      </c>
      <c r="AF100" s="12" t="s">
        <v>255</v>
      </c>
      <c r="AG100" s="12" t="s">
        <v>255</v>
      </c>
      <c r="AH100" s="12" t="s">
        <v>255</v>
      </c>
    </row>
    <row r="101" spans="2:34">
      <c r="B101" s="12" t="str">
        <f t="shared" si="20"/>
        <v/>
      </c>
      <c r="C101" s="12" t="str">
        <f t="shared" ref="C101" si="41">C15</f>
        <v>MinCoa*</v>
      </c>
      <c r="D101" s="12" t="str">
        <f t="shared" si="18"/>
        <v>SUPCOG</v>
      </c>
      <c r="E101" s="12" t="str">
        <f t="shared" ref="E101:Z101" si="42">IF(ISNUMBER(E15),"IN","")</f>
        <v/>
      </c>
      <c r="F101" s="12" t="str">
        <f t="shared" si="42"/>
        <v/>
      </c>
      <c r="G101" s="12" t="str">
        <f t="shared" si="42"/>
        <v/>
      </c>
      <c r="H101" s="12" t="str">
        <f t="shared" si="42"/>
        <v/>
      </c>
      <c r="I101" s="12" t="str">
        <f t="shared" si="42"/>
        <v/>
      </c>
      <c r="J101" s="12" t="str">
        <f t="shared" si="42"/>
        <v/>
      </c>
      <c r="K101" s="12" t="str">
        <f t="shared" si="42"/>
        <v/>
      </c>
      <c r="L101" s="12" t="str">
        <f t="shared" si="42"/>
        <v/>
      </c>
      <c r="M101" s="12" t="str">
        <f t="shared" si="42"/>
        <v/>
      </c>
      <c r="N101" s="12" t="str">
        <f t="shared" si="42"/>
        <v/>
      </c>
      <c r="O101" s="12" t="str">
        <f t="shared" si="42"/>
        <v/>
      </c>
      <c r="P101" s="12" t="str">
        <f t="shared" si="42"/>
        <v/>
      </c>
      <c r="Q101" s="12" t="str">
        <f t="shared" si="42"/>
        <v/>
      </c>
      <c r="R101" s="12" t="str">
        <f t="shared" si="42"/>
        <v/>
      </c>
      <c r="S101" s="12" t="str">
        <f t="shared" si="42"/>
        <v/>
      </c>
      <c r="T101" s="12" t="str">
        <f t="shared" si="42"/>
        <v/>
      </c>
      <c r="U101" s="12" t="str">
        <f t="shared" si="42"/>
        <v/>
      </c>
      <c r="V101" s="12" t="str">
        <f t="shared" si="42"/>
        <v/>
      </c>
      <c r="W101" s="12" t="str">
        <f t="shared" si="42"/>
        <v/>
      </c>
      <c r="X101" s="12" t="str">
        <f t="shared" si="42"/>
        <v/>
      </c>
      <c r="Y101" s="12" t="str">
        <f t="shared" si="42"/>
        <v/>
      </c>
      <c r="Z101" s="12" t="str">
        <f t="shared" si="42"/>
        <v/>
      </c>
      <c r="AA101" s="12" t="s">
        <v>255</v>
      </c>
      <c r="AB101" s="12" t="s">
        <v>255</v>
      </c>
      <c r="AC101" s="12" t="s">
        <v>255</v>
      </c>
      <c r="AD101" s="12" t="s">
        <v>255</v>
      </c>
      <c r="AE101" s="12" t="s">
        <v>255</v>
      </c>
      <c r="AF101" s="12" t="s">
        <v>255</v>
      </c>
      <c r="AG101" s="12" t="s">
        <v>255</v>
      </c>
      <c r="AH101" s="12" t="s">
        <v>255</v>
      </c>
    </row>
    <row r="102" spans="2:34">
      <c r="B102" s="12" t="str">
        <f t="shared" si="20"/>
        <v/>
      </c>
      <c r="C102" s="12" t="str">
        <f t="shared" ref="C102" si="43">C16</f>
        <v>MinCoa*</v>
      </c>
      <c r="D102" s="12" t="str">
        <f t="shared" si="18"/>
        <v>SUPELC</v>
      </c>
      <c r="E102" s="12" t="str">
        <f t="shared" ref="E102:Z102" si="44">IF(ISNUMBER(E16),"IN","")</f>
        <v/>
      </c>
      <c r="F102" s="12" t="str">
        <f t="shared" si="44"/>
        <v/>
      </c>
      <c r="G102" s="12" t="str">
        <f t="shared" si="44"/>
        <v/>
      </c>
      <c r="H102" s="12" t="str">
        <f t="shared" si="44"/>
        <v>IN</v>
      </c>
      <c r="I102" s="12" t="str">
        <f t="shared" si="44"/>
        <v/>
      </c>
      <c r="J102" s="12" t="str">
        <f t="shared" si="44"/>
        <v/>
      </c>
      <c r="K102" s="12" t="str">
        <f t="shared" si="44"/>
        <v>IN</v>
      </c>
      <c r="L102" s="12" t="str">
        <f t="shared" si="44"/>
        <v>IN</v>
      </c>
      <c r="M102" s="12" t="str">
        <f t="shared" si="44"/>
        <v>IN</v>
      </c>
      <c r="N102" s="12" t="str">
        <f t="shared" si="44"/>
        <v>IN</v>
      </c>
      <c r="O102" s="12" t="str">
        <f t="shared" si="44"/>
        <v/>
      </c>
      <c r="P102" s="12" t="str">
        <f t="shared" si="44"/>
        <v>IN</v>
      </c>
      <c r="Q102" s="12" t="str">
        <f t="shared" si="44"/>
        <v/>
      </c>
      <c r="R102" s="12" t="str">
        <f t="shared" si="44"/>
        <v>IN</v>
      </c>
      <c r="S102" s="12" t="str">
        <f t="shared" si="44"/>
        <v>IN</v>
      </c>
      <c r="T102" s="12" t="str">
        <f t="shared" si="44"/>
        <v/>
      </c>
      <c r="U102" s="12" t="str">
        <f t="shared" si="44"/>
        <v>IN</v>
      </c>
      <c r="V102" s="12" t="str">
        <f t="shared" si="44"/>
        <v/>
      </c>
      <c r="W102" s="12" t="str">
        <f t="shared" si="44"/>
        <v/>
      </c>
      <c r="X102" s="12" t="str">
        <f t="shared" si="44"/>
        <v/>
      </c>
      <c r="Y102" s="12" t="str">
        <f t="shared" si="44"/>
        <v/>
      </c>
      <c r="Z102" s="12" t="str">
        <f t="shared" si="44"/>
        <v/>
      </c>
      <c r="AA102" s="12" t="s">
        <v>255</v>
      </c>
      <c r="AB102" s="12" t="s">
        <v>255</v>
      </c>
      <c r="AC102" s="12" t="s">
        <v>255</v>
      </c>
      <c r="AD102" s="12" t="s">
        <v>255</v>
      </c>
      <c r="AE102" s="12" t="s">
        <v>255</v>
      </c>
      <c r="AF102" s="12" t="s">
        <v>255</v>
      </c>
      <c r="AG102" s="12" t="s">
        <v>255</v>
      </c>
      <c r="AH102" s="12" t="s">
        <v>255</v>
      </c>
    </row>
    <row r="103" spans="2:34">
      <c r="B103" s="12" t="str">
        <f t="shared" si="20"/>
        <v/>
      </c>
      <c r="C103" s="12" t="str">
        <f t="shared" ref="C103" si="45">C17</f>
        <v>MinCoa*</v>
      </c>
      <c r="D103" s="12" t="str">
        <f t="shared" si="18"/>
        <v>SUPHET</v>
      </c>
      <c r="E103" s="12" t="str">
        <f t="shared" ref="E103:Z103" si="46">IF(ISNUMBER(E17),"IN","")</f>
        <v/>
      </c>
      <c r="F103" s="12" t="str">
        <f t="shared" si="46"/>
        <v/>
      </c>
      <c r="G103" s="12" t="str">
        <f t="shared" si="46"/>
        <v/>
      </c>
      <c r="H103" s="12" t="str">
        <f t="shared" si="46"/>
        <v/>
      </c>
      <c r="I103" s="12" t="str">
        <f t="shared" si="46"/>
        <v/>
      </c>
      <c r="J103" s="12" t="str">
        <f t="shared" si="46"/>
        <v/>
      </c>
      <c r="K103" s="12" t="str">
        <f t="shared" si="46"/>
        <v/>
      </c>
      <c r="L103" s="12" t="str">
        <f t="shared" si="46"/>
        <v/>
      </c>
      <c r="M103" s="12" t="str">
        <f t="shared" si="46"/>
        <v/>
      </c>
      <c r="N103" s="12" t="str">
        <f t="shared" si="46"/>
        <v/>
      </c>
      <c r="O103" s="12" t="str">
        <f t="shared" si="46"/>
        <v/>
      </c>
      <c r="P103" s="12" t="str">
        <f t="shared" si="46"/>
        <v>IN</v>
      </c>
      <c r="Q103" s="12" t="str">
        <f t="shared" si="46"/>
        <v/>
      </c>
      <c r="R103" s="12" t="str">
        <f t="shared" si="46"/>
        <v/>
      </c>
      <c r="S103" s="12" t="str">
        <f t="shared" si="46"/>
        <v>IN</v>
      </c>
      <c r="T103" s="12" t="str">
        <f t="shared" si="46"/>
        <v/>
      </c>
      <c r="U103" s="12" t="str">
        <f t="shared" si="46"/>
        <v>IN</v>
      </c>
      <c r="V103" s="12" t="str">
        <f t="shared" si="46"/>
        <v/>
      </c>
      <c r="W103" s="12" t="str">
        <f t="shared" si="46"/>
        <v/>
      </c>
      <c r="X103" s="12" t="str">
        <f t="shared" si="46"/>
        <v/>
      </c>
      <c r="Y103" s="12" t="str">
        <f t="shared" si="46"/>
        <v/>
      </c>
      <c r="Z103" s="12" t="str">
        <f t="shared" si="46"/>
        <v/>
      </c>
      <c r="AA103" s="12" t="s">
        <v>255</v>
      </c>
      <c r="AB103" s="12" t="s">
        <v>255</v>
      </c>
      <c r="AC103" s="12" t="s">
        <v>255</v>
      </c>
      <c r="AD103" s="12" t="s">
        <v>255</v>
      </c>
      <c r="AE103" s="12" t="s">
        <v>255</v>
      </c>
      <c r="AF103" s="12" t="s">
        <v>255</v>
      </c>
      <c r="AG103" s="12" t="s">
        <v>255</v>
      </c>
      <c r="AH103" s="12" t="s">
        <v>255</v>
      </c>
    </row>
    <row r="104" spans="2:34">
      <c r="B104" s="12" t="str">
        <f t="shared" si="20"/>
        <v/>
      </c>
      <c r="C104" s="12" t="str">
        <f t="shared" ref="C104" si="47">C18</f>
        <v>MinCoa*</v>
      </c>
      <c r="D104" s="12" t="str">
        <f t="shared" si="18"/>
        <v>SUPNGA</v>
      </c>
      <c r="E104" s="12" t="str">
        <f t="shared" ref="E104:Z104" si="48">IF(ISNUMBER(E18),"IN","")</f>
        <v/>
      </c>
      <c r="F104" s="12" t="str">
        <f t="shared" si="48"/>
        <v/>
      </c>
      <c r="G104" s="12" t="str">
        <f t="shared" si="48"/>
        <v/>
      </c>
      <c r="H104" s="12" t="str">
        <f t="shared" si="48"/>
        <v/>
      </c>
      <c r="I104" s="12" t="str">
        <f t="shared" si="48"/>
        <v/>
      </c>
      <c r="J104" s="12" t="str">
        <f t="shared" si="48"/>
        <v/>
      </c>
      <c r="K104" s="12" t="str">
        <f t="shared" si="48"/>
        <v/>
      </c>
      <c r="L104" s="12" t="str">
        <f t="shared" si="48"/>
        <v/>
      </c>
      <c r="M104" s="12" t="str">
        <f t="shared" si="48"/>
        <v>IN</v>
      </c>
      <c r="N104" s="12" t="str">
        <f t="shared" si="48"/>
        <v/>
      </c>
      <c r="O104" s="12" t="str">
        <f t="shared" si="48"/>
        <v/>
      </c>
      <c r="P104" s="12" t="str">
        <f t="shared" si="48"/>
        <v/>
      </c>
      <c r="Q104" s="12" t="str">
        <f t="shared" si="48"/>
        <v/>
      </c>
      <c r="R104" s="12" t="str">
        <f t="shared" si="48"/>
        <v/>
      </c>
      <c r="S104" s="12" t="str">
        <f t="shared" si="48"/>
        <v/>
      </c>
      <c r="T104" s="12" t="str">
        <f t="shared" si="48"/>
        <v/>
      </c>
      <c r="U104" s="12" t="str">
        <f t="shared" si="48"/>
        <v/>
      </c>
      <c r="V104" s="12" t="str">
        <f t="shared" si="48"/>
        <v/>
      </c>
      <c r="W104" s="12" t="str">
        <f t="shared" si="48"/>
        <v/>
      </c>
      <c r="X104" s="12" t="str">
        <f t="shared" si="48"/>
        <v/>
      </c>
      <c r="Y104" s="12" t="str">
        <f t="shared" si="48"/>
        <v>IN</v>
      </c>
      <c r="Z104" s="12" t="str">
        <f t="shared" si="48"/>
        <v/>
      </c>
      <c r="AA104" s="12" t="s">
        <v>255</v>
      </c>
      <c r="AB104" s="12" t="s">
        <v>255</v>
      </c>
      <c r="AC104" s="12" t="s">
        <v>255</v>
      </c>
      <c r="AD104" s="12" t="s">
        <v>255</v>
      </c>
      <c r="AE104" s="12" t="s">
        <v>255</v>
      </c>
      <c r="AF104" s="12" t="s">
        <v>255</v>
      </c>
      <c r="AG104" s="12" t="s">
        <v>255</v>
      </c>
      <c r="AH104" s="12" t="s">
        <v>255</v>
      </c>
    </row>
    <row r="105" spans="2:34">
      <c r="B105" s="12" t="str">
        <f t="shared" si="20"/>
        <v/>
      </c>
      <c r="C105" s="12" t="str">
        <f t="shared" ref="C105" si="49">C19</f>
        <v>MinCoa*</v>
      </c>
      <c r="D105" s="12" t="str">
        <f t="shared" si="18"/>
        <v>SUPOIL</v>
      </c>
      <c r="E105" s="12" t="str">
        <f t="shared" ref="E105:Z105" si="50">IF(ISNUMBER(E19),"IN","")</f>
        <v/>
      </c>
      <c r="F105" s="12" t="str">
        <f t="shared" si="50"/>
        <v/>
      </c>
      <c r="G105" s="12" t="str">
        <f t="shared" si="50"/>
        <v/>
      </c>
      <c r="H105" s="12" t="str">
        <f t="shared" si="50"/>
        <v/>
      </c>
      <c r="I105" s="12" t="str">
        <f t="shared" si="50"/>
        <v/>
      </c>
      <c r="J105" s="12" t="str">
        <f t="shared" si="50"/>
        <v/>
      </c>
      <c r="K105" s="12" t="str">
        <f t="shared" si="50"/>
        <v/>
      </c>
      <c r="L105" s="12" t="str">
        <f t="shared" si="50"/>
        <v/>
      </c>
      <c r="M105" s="12" t="str">
        <f t="shared" si="50"/>
        <v/>
      </c>
      <c r="N105" s="12" t="str">
        <f t="shared" si="50"/>
        <v/>
      </c>
      <c r="O105" s="12" t="str">
        <f t="shared" si="50"/>
        <v/>
      </c>
      <c r="P105" s="12" t="str">
        <f t="shared" si="50"/>
        <v/>
      </c>
      <c r="Q105" s="12" t="str">
        <f t="shared" si="50"/>
        <v/>
      </c>
      <c r="R105" s="12" t="str">
        <f t="shared" si="50"/>
        <v/>
      </c>
      <c r="S105" s="12" t="str">
        <f t="shared" si="50"/>
        <v/>
      </c>
      <c r="T105" s="12" t="str">
        <f t="shared" si="50"/>
        <v/>
      </c>
      <c r="U105" s="12" t="str">
        <f t="shared" si="50"/>
        <v/>
      </c>
      <c r="V105" s="12" t="str">
        <f t="shared" si="50"/>
        <v/>
      </c>
      <c r="W105" s="12" t="str">
        <f t="shared" si="50"/>
        <v/>
      </c>
      <c r="X105" s="12" t="str">
        <f t="shared" si="50"/>
        <v/>
      </c>
      <c r="Y105" s="12" t="str">
        <f t="shared" si="50"/>
        <v/>
      </c>
      <c r="Z105" s="12" t="str">
        <f t="shared" si="50"/>
        <v/>
      </c>
      <c r="AA105" s="12" t="s">
        <v>255</v>
      </c>
      <c r="AB105" s="12" t="s">
        <v>255</v>
      </c>
      <c r="AC105" s="12" t="s">
        <v>255</v>
      </c>
      <c r="AD105" s="12" t="s">
        <v>255</v>
      </c>
      <c r="AE105" s="12" t="s">
        <v>255</v>
      </c>
      <c r="AF105" s="12" t="s">
        <v>255</v>
      </c>
      <c r="AG105" s="12" t="s">
        <v>255</v>
      </c>
      <c r="AH105" s="12" t="s">
        <v>255</v>
      </c>
    </row>
    <row r="106" spans="2:34">
      <c r="B106" s="12" t="str">
        <f t="shared" si="20"/>
        <v/>
      </c>
      <c r="C106" s="12" t="str">
        <f t="shared" ref="C106" si="51">C20</f>
        <v>MinCoa*</v>
      </c>
      <c r="D106" s="12" t="str">
        <f t="shared" si="18"/>
        <v>SUPRPP</v>
      </c>
      <c r="E106" s="12" t="str">
        <f t="shared" ref="E106:Z106" si="52">IF(ISNUMBER(E20),"IN","")</f>
        <v/>
      </c>
      <c r="F106" s="12" t="str">
        <f t="shared" si="52"/>
        <v/>
      </c>
      <c r="G106" s="12" t="str">
        <f t="shared" si="52"/>
        <v/>
      </c>
      <c r="H106" s="12" t="str">
        <f t="shared" si="52"/>
        <v/>
      </c>
      <c r="I106" s="12" t="str">
        <f t="shared" si="52"/>
        <v/>
      </c>
      <c r="J106" s="12" t="str">
        <f t="shared" si="52"/>
        <v/>
      </c>
      <c r="K106" s="12" t="str">
        <f t="shared" si="52"/>
        <v>IN</v>
      </c>
      <c r="L106" s="12" t="str">
        <f t="shared" si="52"/>
        <v/>
      </c>
      <c r="M106" s="12" t="str">
        <f t="shared" si="52"/>
        <v/>
      </c>
      <c r="N106" s="12" t="str">
        <f t="shared" si="52"/>
        <v>IN</v>
      </c>
      <c r="O106" s="12" t="str">
        <f t="shared" si="52"/>
        <v/>
      </c>
      <c r="P106" s="12" t="str">
        <f t="shared" si="52"/>
        <v>IN</v>
      </c>
      <c r="Q106" s="12" t="str">
        <f t="shared" si="52"/>
        <v/>
      </c>
      <c r="R106" s="12" t="str">
        <f t="shared" si="52"/>
        <v/>
      </c>
      <c r="S106" s="12" t="str">
        <f t="shared" si="52"/>
        <v>IN</v>
      </c>
      <c r="T106" s="12" t="str">
        <f t="shared" si="52"/>
        <v/>
      </c>
      <c r="U106" s="12" t="str">
        <f t="shared" si="52"/>
        <v>IN</v>
      </c>
      <c r="V106" s="12" t="str">
        <f t="shared" si="52"/>
        <v/>
      </c>
      <c r="W106" s="12" t="str">
        <f t="shared" si="52"/>
        <v/>
      </c>
      <c r="X106" s="12" t="str">
        <f t="shared" si="52"/>
        <v/>
      </c>
      <c r="Y106" s="12" t="str">
        <f t="shared" si="52"/>
        <v/>
      </c>
      <c r="Z106" s="12" t="str">
        <f t="shared" si="52"/>
        <v/>
      </c>
      <c r="AA106" s="12" t="s">
        <v>255</v>
      </c>
      <c r="AB106" s="12" t="s">
        <v>255</v>
      </c>
      <c r="AC106" s="12" t="s">
        <v>255</v>
      </c>
      <c r="AD106" s="12" t="s">
        <v>255</v>
      </c>
      <c r="AE106" s="12" t="s">
        <v>255</v>
      </c>
      <c r="AF106" s="12" t="s">
        <v>255</v>
      </c>
      <c r="AG106" s="12" t="s">
        <v>255</v>
      </c>
      <c r="AH106" s="12" t="s">
        <v>255</v>
      </c>
    </row>
  </sheetData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C25C-8933-4A10-A9E9-C567E0843945}">
  <dimension ref="A1:AS73"/>
  <sheetViews>
    <sheetView workbookViewId="0"/>
  </sheetViews>
  <sheetFormatPr defaultColWidth="8.86328125" defaultRowHeight="14.25"/>
  <cols>
    <col min="2" max="2" width="6" bestFit="1" customWidth="1"/>
    <col min="3" max="3" width="20" bestFit="1" customWidth="1"/>
    <col min="4" max="4" width="5.53125" bestFit="1" customWidth="1"/>
    <col min="5" max="16" width="5" bestFit="1" customWidth="1"/>
    <col min="18" max="18" width="21.1328125" bestFit="1" customWidth="1"/>
    <col min="19" max="19" width="14.1328125" bestFit="1" customWidth="1"/>
    <col min="20" max="20" width="11" bestFit="1" customWidth="1"/>
    <col min="21" max="21" width="12.53125" customWidth="1"/>
    <col min="22" max="30" width="5.33203125" bestFit="1" customWidth="1"/>
    <col min="31" max="34" width="6.33203125" bestFit="1" customWidth="1"/>
    <col min="35" max="35" width="6.33203125" customWidth="1"/>
    <col min="36" max="36" width="14" bestFit="1" customWidth="1"/>
    <col min="37" max="37" width="10.86328125" bestFit="1" customWidth="1"/>
    <col min="38" max="38" width="48.6640625" bestFit="1" customWidth="1"/>
    <col min="40" max="40" width="13.86328125" bestFit="1" customWidth="1"/>
    <col min="41" max="41" width="8.46484375" bestFit="1" customWidth="1"/>
    <col min="42" max="42" width="11.33203125" bestFit="1" customWidth="1"/>
    <col min="43" max="43" width="6" bestFit="1" customWidth="1"/>
    <col min="44" max="44" width="2" bestFit="1" customWidth="1"/>
    <col min="45" max="45" width="20" bestFit="1" customWidth="1"/>
  </cols>
  <sheetData>
    <row r="1" spans="1:45">
      <c r="A1" t="s">
        <v>534</v>
      </c>
      <c r="D1" s="4">
        <f>SUM(D6:D30)</f>
        <v>0.89927973589273424</v>
      </c>
      <c r="E1" s="4">
        <f t="shared" ref="E1:P1" si="0">SUM(E6:E30)</f>
        <v>0.86587082948176797</v>
      </c>
      <c r="F1" s="4">
        <f t="shared" si="0"/>
        <v>0.87471351674032738</v>
      </c>
      <c r="G1" s="4">
        <f t="shared" si="0"/>
        <v>0.8591052536158571</v>
      </c>
      <c r="H1" s="4">
        <f t="shared" si="0"/>
        <v>0.85736161028908486</v>
      </c>
      <c r="I1" s="4">
        <f t="shared" si="0"/>
        <v>0.85248250232409917</v>
      </c>
      <c r="J1" s="4">
        <f t="shared" si="0"/>
        <v>0.85132520583334415</v>
      </c>
      <c r="K1" s="4">
        <f t="shared" si="0"/>
        <v>0.85618283222118885</v>
      </c>
      <c r="L1" s="4">
        <f t="shared" si="0"/>
        <v>0.86231461775767948</v>
      </c>
      <c r="M1" s="4">
        <f t="shared" si="0"/>
        <v>0.85830653874956297</v>
      </c>
      <c r="N1" s="4">
        <f t="shared" si="0"/>
        <v>0.84494733365407226</v>
      </c>
      <c r="O1" s="4">
        <f t="shared" si="0"/>
        <v>0.8160763445999033</v>
      </c>
      <c r="P1" s="4">
        <f t="shared" si="0"/>
        <v>0.80190404021720874</v>
      </c>
      <c r="R1" s="8">
        <v>2019</v>
      </c>
      <c r="S1" s="8">
        <v>2050</v>
      </c>
      <c r="V1" s="4">
        <f>SUM(V6:V30)</f>
        <v>-0.89927973589273424</v>
      </c>
      <c r="W1" s="4">
        <f t="shared" ref="W1:AH1" si="1">SUM(W6:W30)</f>
        <v>-0.98597549292601472</v>
      </c>
      <c r="X1" s="4">
        <f t="shared" si="1"/>
        <v>-1.029904624549097</v>
      </c>
      <c r="Y1" s="4">
        <f t="shared" si="1"/>
        <v>-1.0336976116087602</v>
      </c>
      <c r="Z1" s="4">
        <f t="shared" si="1"/>
        <v>-1.0647878063267702</v>
      </c>
      <c r="AA1" s="4">
        <f t="shared" si="1"/>
        <v>-1.0807278174624884</v>
      </c>
      <c r="AB1" s="4">
        <f t="shared" si="1"/>
        <v>-1.1122151882661448</v>
      </c>
      <c r="AC1" s="4">
        <f t="shared" si="1"/>
        <v>-1.1406564829269414</v>
      </c>
      <c r="AD1" s="4">
        <f t="shared" si="1"/>
        <v>-1.1822055243452085</v>
      </c>
      <c r="AE1" s="4">
        <f t="shared" si="1"/>
        <v>-1.1988604234792295</v>
      </c>
      <c r="AF1" s="4">
        <f t="shared" si="1"/>
        <v>-1.2129082692776212</v>
      </c>
      <c r="AG1" s="4">
        <f t="shared" si="1"/>
        <v>-1.1925244648508291</v>
      </c>
      <c r="AH1" s="4">
        <f t="shared" si="1"/>
        <v>-1.202856060325816</v>
      </c>
      <c r="AI1" s="4"/>
    </row>
    <row r="2" spans="1:45">
      <c r="D2" s="2">
        <f>TREND($R$2:$S$2,$R$1:$S$1,D$5)</f>
        <v>1.1000000000000014</v>
      </c>
      <c r="E2" s="2">
        <f t="shared" ref="E2:P2" si="2">TREND($R$2:$S$2,$R$1:$S$1,E$5)</f>
        <v>1.1387096774193566</v>
      </c>
      <c r="F2" s="2">
        <f t="shared" si="2"/>
        <v>1.1774193548387117</v>
      </c>
      <c r="G2" s="2">
        <f t="shared" si="2"/>
        <v>1.2032258064516164</v>
      </c>
      <c r="H2" s="2">
        <f t="shared" si="2"/>
        <v>1.2419354838709715</v>
      </c>
      <c r="I2" s="2">
        <f t="shared" si="2"/>
        <v>1.2677419354838726</v>
      </c>
      <c r="J2" s="2">
        <f t="shared" si="2"/>
        <v>1.3064516129032278</v>
      </c>
      <c r="K2" s="2">
        <f t="shared" si="2"/>
        <v>1.3322580645161324</v>
      </c>
      <c r="L2" s="2">
        <f t="shared" si="2"/>
        <v>1.3709677419354875</v>
      </c>
      <c r="M2" s="2">
        <f t="shared" si="2"/>
        <v>1.3967741935483886</v>
      </c>
      <c r="N2" s="2">
        <f t="shared" si="2"/>
        <v>1.4354838709677438</v>
      </c>
      <c r="O2" s="2">
        <f t="shared" si="2"/>
        <v>1.4612903225806484</v>
      </c>
      <c r="P2" s="2">
        <f t="shared" si="2"/>
        <v>1.5000000000000036</v>
      </c>
      <c r="R2" s="8">
        <v>1.1000000000000001</v>
      </c>
      <c r="S2" s="8">
        <v>1.5</v>
      </c>
    </row>
    <row r="3" spans="1:45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45">
      <c r="U4" t="s">
        <v>734</v>
      </c>
      <c r="AN4" t="s">
        <v>855</v>
      </c>
    </row>
    <row r="5" spans="1:45">
      <c r="A5" t="s">
        <v>495</v>
      </c>
      <c r="B5" t="s">
        <v>702</v>
      </c>
      <c r="C5" t="s">
        <v>494</v>
      </c>
      <c r="D5">
        <v>2019</v>
      </c>
      <c r="E5">
        <v>2022</v>
      </c>
      <c r="F5">
        <v>2025</v>
      </c>
      <c r="G5">
        <v>2027</v>
      </c>
      <c r="H5">
        <v>2030</v>
      </c>
      <c r="I5">
        <v>2032</v>
      </c>
      <c r="J5">
        <v>2035</v>
      </c>
      <c r="K5">
        <v>2037</v>
      </c>
      <c r="L5">
        <v>2040</v>
      </c>
      <c r="M5">
        <v>2042</v>
      </c>
      <c r="N5">
        <v>2045</v>
      </c>
      <c r="O5">
        <v>2047</v>
      </c>
      <c r="P5">
        <v>2050</v>
      </c>
      <c r="R5" t="s">
        <v>69</v>
      </c>
      <c r="S5" t="s">
        <v>39</v>
      </c>
      <c r="T5" t="s">
        <v>40</v>
      </c>
      <c r="U5" t="s">
        <v>546</v>
      </c>
      <c r="V5">
        <f t="shared" ref="V5:AG5" si="3">D5</f>
        <v>2019</v>
      </c>
      <c r="W5">
        <f t="shared" si="3"/>
        <v>2022</v>
      </c>
      <c r="X5">
        <f t="shared" si="3"/>
        <v>2025</v>
      </c>
      <c r="Y5">
        <f t="shared" si="3"/>
        <v>2027</v>
      </c>
      <c r="Z5">
        <f t="shared" si="3"/>
        <v>2030</v>
      </c>
      <c r="AA5">
        <f t="shared" si="3"/>
        <v>2032</v>
      </c>
      <c r="AB5">
        <f t="shared" si="3"/>
        <v>2035</v>
      </c>
      <c r="AC5">
        <f t="shared" si="3"/>
        <v>2037</v>
      </c>
      <c r="AD5">
        <f t="shared" si="3"/>
        <v>2040</v>
      </c>
      <c r="AE5">
        <f t="shared" si="3"/>
        <v>2042</v>
      </c>
      <c r="AF5">
        <f t="shared" si="3"/>
        <v>2045</v>
      </c>
      <c r="AG5">
        <f t="shared" si="3"/>
        <v>2047</v>
      </c>
      <c r="AH5">
        <f>P5</f>
        <v>2050</v>
      </c>
      <c r="AI5">
        <v>2100</v>
      </c>
      <c r="AJ5" t="s">
        <v>826</v>
      </c>
      <c r="AK5" t="s">
        <v>733</v>
      </c>
      <c r="AL5" t="s">
        <v>473</v>
      </c>
      <c r="AN5" t="s">
        <v>6</v>
      </c>
      <c r="AO5" t="s">
        <v>7</v>
      </c>
      <c r="AP5" t="s">
        <v>746</v>
      </c>
      <c r="AQ5">
        <v>2019</v>
      </c>
      <c r="AR5">
        <v>0</v>
      </c>
      <c r="AS5" t="s">
        <v>494</v>
      </c>
    </row>
    <row r="6" spans="1:45">
      <c r="A6" t="s">
        <v>531</v>
      </c>
      <c r="B6">
        <v>4</v>
      </c>
      <c r="C6" t="s">
        <v>530</v>
      </c>
      <c r="D6" s="3">
        <v>0.16368307592530401</v>
      </c>
      <c r="E6" s="3">
        <v>0.16324062810322601</v>
      </c>
      <c r="F6" s="3">
        <v>0.192633426425043</v>
      </c>
      <c r="G6" s="3">
        <v>0.20307726986749799</v>
      </c>
      <c r="H6" s="3">
        <v>0.22926979044165499</v>
      </c>
      <c r="I6" s="3">
        <v>0.22426448981806599</v>
      </c>
      <c r="J6" s="3">
        <v>0.20452012971865699</v>
      </c>
      <c r="K6" s="3">
        <v>0.18684216419265201</v>
      </c>
      <c r="L6" s="3">
        <v>0.165413379769353</v>
      </c>
      <c r="M6" s="3">
        <v>0.15704118652516799</v>
      </c>
      <c r="N6" s="3">
        <v>0.14546122448769799</v>
      </c>
      <c r="O6" s="3">
        <v>0.13368184942439401</v>
      </c>
      <c r="P6" s="3">
        <v>0.12060355302601899</v>
      </c>
      <c r="R6" t="str">
        <f>"UCS_OILprodCalib_"&amp;TEXT($B6,"000")</f>
        <v>UCS_OILprodCalib_004</v>
      </c>
      <c r="S6" t="str">
        <f>IF(SUM(D6:P6)=0,"\I:","SUP_OilSupply")</f>
        <v>SUP_OilSupply</v>
      </c>
      <c r="T6" t="str">
        <f>"OIL_"&amp;TEXT($B6,"000")</f>
        <v>OIL_004</v>
      </c>
      <c r="U6">
        <v>1</v>
      </c>
      <c r="V6" s="3">
        <f>IF(D6="","",-D6)</f>
        <v>-0.16368307592530401</v>
      </c>
      <c r="W6" s="3">
        <f>IF(E6="","",-E6*E$2)</f>
        <v>-0.18588368296915764</v>
      </c>
      <c r="X6" s="3">
        <f t="shared" ref="X6:X30" si="4">IF(F6="","",-F6*F$2)</f>
        <v>-0.22681032466174458</v>
      </c>
      <c r="Y6" s="3">
        <f t="shared" ref="Y6:Y30" si="5">IF(G6="","",-G6*G$2)</f>
        <v>-0.2443478118083128</v>
      </c>
      <c r="Z6" s="3">
        <f t="shared" ref="Z6:Z30" si="6">IF(H6="","",-H6*H$2)</f>
        <v>-0.28473828812915303</v>
      </c>
      <c r="AA6" s="3">
        <f t="shared" ref="AA6:AA30" si="7">IF(I6="","",-I6*I$2)</f>
        <v>-0.28430949838225822</v>
      </c>
      <c r="AB6" s="3">
        <f t="shared" ref="AB6:AB30" si="8">IF(J6="","",-J6*J$2)</f>
        <v>-0.26719565334211681</v>
      </c>
      <c r="AC6" s="3">
        <f t="shared" ref="AC6:AC30" si="9">IF(K6="","",-K6*K$2)</f>
        <v>-0.24892198003730798</v>
      </c>
      <c r="AD6" s="3">
        <f t="shared" ref="AD6:AD30" si="10">IF(L6="","",-L6*L$2)</f>
        <v>-0.22677640774830712</v>
      </c>
      <c r="AE6" s="3">
        <f t="shared" ref="AE6:AE30" si="11">IF(M6="","",-M6*M$2)</f>
        <v>-0.21935107666257359</v>
      </c>
      <c r="AF6" s="3">
        <f t="shared" ref="AF6:AF30" si="12">IF(N6="","",-N6*N$2)</f>
        <v>-0.20880724160330869</v>
      </c>
      <c r="AG6" s="3">
        <f t="shared" ref="AG6:AG30" si="13">IF(O6="","",-O6*O$2)</f>
        <v>-0.1953479928685504</v>
      </c>
      <c r="AH6" s="3">
        <f t="shared" ref="AH6:AH30" si="14">IF(P6="","",-P6*P$2)</f>
        <v>-0.18090532953902891</v>
      </c>
      <c r="AI6" s="3">
        <v>-1</v>
      </c>
      <c r="AJ6">
        <v>0</v>
      </c>
      <c r="AK6">
        <v>5</v>
      </c>
      <c r="AL6" t="str">
        <f>"Global oil production share of - " &amp; C6</f>
        <v>Global oil production share of - United States</v>
      </c>
      <c r="AN6" t="s">
        <v>747</v>
      </c>
      <c r="AO6" t="s">
        <v>313</v>
      </c>
      <c r="AP6" t="s">
        <v>748</v>
      </c>
      <c r="AQ6" s="7">
        <v>25674.729630000002</v>
      </c>
      <c r="AR6">
        <v>0</v>
      </c>
      <c r="AS6" t="s">
        <v>530</v>
      </c>
    </row>
    <row r="7" spans="1:45">
      <c r="A7" t="s">
        <v>527</v>
      </c>
      <c r="B7">
        <v>7</v>
      </c>
      <c r="C7" t="s">
        <v>245</v>
      </c>
      <c r="D7" s="3">
        <v>0.12717193136624699</v>
      </c>
      <c r="E7" s="3">
        <v>0.12357527873051199</v>
      </c>
      <c r="F7" s="3">
        <v>0.113266631204331</v>
      </c>
      <c r="G7" s="3">
        <v>0.106424648337467</v>
      </c>
      <c r="H7" s="3">
        <v>9.3184245551444098E-2</v>
      </c>
      <c r="I7" s="3">
        <v>8.9681525690117697E-2</v>
      </c>
      <c r="J7" s="3">
        <v>9.0896214257174507E-2</v>
      </c>
      <c r="K7" s="3">
        <v>9.0571444872327406E-2</v>
      </c>
      <c r="L7" s="3">
        <v>8.9830865797640394E-2</v>
      </c>
      <c r="M7" s="3">
        <v>8.7045678978652105E-2</v>
      </c>
      <c r="N7" s="3">
        <v>8.3840520621953393E-2</v>
      </c>
      <c r="O7" s="3">
        <v>8.0853271737942101E-2</v>
      </c>
      <c r="P7" s="3">
        <v>7.7853296599507196E-2</v>
      </c>
      <c r="R7" t="str">
        <f t="shared" ref="R7:R30" si="15">"UCS_OILprodCalib_"&amp;TEXT($B7,"000")</f>
        <v>UCS_OILprodCalib_007</v>
      </c>
      <c r="S7" t="str">
        <f t="shared" ref="S7:S29" si="16">IF(SUM(D7:P7)=0,"\I:","SUP_OilSupply")</f>
        <v>SUP_OilSupply</v>
      </c>
      <c r="T7" t="str">
        <f t="shared" ref="T7:T30" si="17">"OIL_"&amp;TEXT($B7,"000")</f>
        <v>OIL_007</v>
      </c>
      <c r="U7">
        <v>1</v>
      </c>
      <c r="V7" s="3">
        <f t="shared" ref="V7:V30" si="18">IF(D7="","",-D7)</f>
        <v>-0.12717193136624699</v>
      </c>
      <c r="W7" s="3">
        <f t="shared" ref="W7:W30" si="19">IF(E7="","",-E7*E$2)</f>
        <v>-0.14071636578022839</v>
      </c>
      <c r="X7" s="3">
        <f t="shared" si="4"/>
        <v>-0.13336232383735772</v>
      </c>
      <c r="Y7" s="3">
        <f t="shared" si="5"/>
        <v>-0.1280528833221784</v>
      </c>
      <c r="Z7" s="3">
        <f t="shared" si="6"/>
        <v>-0.11572882108808415</v>
      </c>
      <c r="AA7" s="3">
        <f t="shared" si="7"/>
        <v>-0.11369303095553646</v>
      </c>
      <c r="AB7" s="3">
        <f t="shared" si="8"/>
        <v>-0.118751505723083</v>
      </c>
      <c r="AC7" s="3">
        <f t="shared" si="9"/>
        <v>-0.12066453784603649</v>
      </c>
      <c r="AD7" s="3">
        <f t="shared" si="10"/>
        <v>-0.12315521923870087</v>
      </c>
      <c r="AE7" s="3">
        <f t="shared" si="11"/>
        <v>-0.12158315805727872</v>
      </c>
      <c r="AF7" s="3">
        <f t="shared" si="12"/>
        <v>-0.1203517150863526</v>
      </c>
      <c r="AG7" s="3">
        <f t="shared" si="13"/>
        <v>-0.11815010353963823</v>
      </c>
      <c r="AH7" s="3">
        <f t="shared" si="14"/>
        <v>-0.11677994489926107</v>
      </c>
      <c r="AI7" s="3">
        <v>-1</v>
      </c>
      <c r="AJ7">
        <v>0</v>
      </c>
      <c r="AK7">
        <v>5</v>
      </c>
      <c r="AL7" t="str">
        <f t="shared" ref="AL7:AL29" si="20">"Global oil production share of - " &amp; C7</f>
        <v>Global oil production share of - Russia</v>
      </c>
      <c r="AN7" t="s">
        <v>747</v>
      </c>
      <c r="AO7" t="s">
        <v>313</v>
      </c>
      <c r="AP7" t="s">
        <v>749</v>
      </c>
      <c r="AQ7" s="7">
        <v>22199.22926</v>
      </c>
      <c r="AR7">
        <v>0</v>
      </c>
      <c r="AS7" t="s">
        <v>245</v>
      </c>
    </row>
    <row r="8" spans="1:45">
      <c r="A8" t="s">
        <v>703</v>
      </c>
      <c r="B8">
        <v>26</v>
      </c>
      <c r="C8" t="s">
        <v>704</v>
      </c>
      <c r="D8" s="3">
        <v>0.11619844460824499</v>
      </c>
      <c r="E8" s="3">
        <v>0.121692753422616</v>
      </c>
      <c r="F8" s="3">
        <v>0.111609907320653</v>
      </c>
      <c r="G8" s="3">
        <v>0.106223832821779</v>
      </c>
      <c r="H8" s="3">
        <v>9.6758208447903199E-2</v>
      </c>
      <c r="I8" s="3">
        <v>9.8917011233557797E-2</v>
      </c>
      <c r="J8" s="3">
        <v>9.8813595376648897E-2</v>
      </c>
      <c r="K8" s="3">
        <v>9.8834390506095895E-2</v>
      </c>
      <c r="L8" s="3">
        <v>0.100917223579175</v>
      </c>
      <c r="M8" s="3">
        <v>0.104882997887338</v>
      </c>
      <c r="N8" s="3">
        <v>0.10615197240919801</v>
      </c>
      <c r="O8" s="3">
        <v>0.106871899824313</v>
      </c>
      <c r="P8" s="3">
        <v>0.106586297561323</v>
      </c>
      <c r="R8" t="str">
        <f t="shared" si="15"/>
        <v>UCS_OILprodCalib_026</v>
      </c>
      <c r="S8" t="str">
        <f t="shared" si="16"/>
        <v>SUP_OilSupply</v>
      </c>
      <c r="T8" t="str">
        <f t="shared" si="17"/>
        <v>OIL_026</v>
      </c>
      <c r="U8">
        <v>1</v>
      </c>
      <c r="V8" s="3">
        <f t="shared" si="18"/>
        <v>-0.11619844460824499</v>
      </c>
      <c r="W8" s="3">
        <f t="shared" si="19"/>
        <v>-0.13857271599414037</v>
      </c>
      <c r="X8" s="3">
        <f t="shared" si="4"/>
        <v>-0.13141166507109167</v>
      </c>
      <c r="Y8" s="3">
        <f t="shared" si="5"/>
        <v>-0.12781125691136672</v>
      </c>
      <c r="Z8" s="3">
        <f t="shared" si="6"/>
        <v>-0.12016745242723498</v>
      </c>
      <c r="AA8" s="3">
        <f t="shared" si="7"/>
        <v>-0.12540124327351054</v>
      </c>
      <c r="AB8" s="3">
        <f t="shared" si="8"/>
        <v>-0.12909518105658987</v>
      </c>
      <c r="AC8" s="3">
        <f t="shared" si="9"/>
        <v>-0.13167291380328291</v>
      </c>
      <c r="AD8" s="3">
        <f t="shared" si="10"/>
        <v>-0.1383542581327403</v>
      </c>
      <c r="AE8" s="3">
        <f t="shared" si="11"/>
        <v>-0.14649786479102389</v>
      </c>
      <c r="AF8" s="3">
        <f t="shared" si="12"/>
        <v>-0.1523794442648167</v>
      </c>
      <c r="AG8" s="3">
        <f t="shared" si="13"/>
        <v>-0.15617087296907708</v>
      </c>
      <c r="AH8" s="3">
        <f t="shared" si="14"/>
        <v>-0.15987944634198487</v>
      </c>
      <c r="AI8" s="3">
        <v>-1</v>
      </c>
      <c r="AJ8">
        <v>0</v>
      </c>
      <c r="AK8">
        <v>5</v>
      </c>
      <c r="AL8" t="str">
        <f t="shared" si="20"/>
        <v>Global oil production share of - Saudi Arabia</v>
      </c>
      <c r="AN8" t="s">
        <v>747</v>
      </c>
      <c r="AO8" t="s">
        <v>313</v>
      </c>
      <c r="AP8" t="s">
        <v>750</v>
      </c>
      <c r="AQ8" s="7">
        <v>20795.348689999999</v>
      </c>
      <c r="AR8">
        <v>0</v>
      </c>
      <c r="AS8" t="s">
        <v>704</v>
      </c>
    </row>
    <row r="9" spans="1:45">
      <c r="A9" t="s">
        <v>707</v>
      </c>
      <c r="B9">
        <v>46</v>
      </c>
      <c r="C9" t="s">
        <v>708</v>
      </c>
      <c r="D9" s="3">
        <v>5.4130480671086001E-2</v>
      </c>
      <c r="E9" s="3">
        <v>5.4160559262532403E-2</v>
      </c>
      <c r="F9" s="3">
        <v>5.1806153205677101E-2</v>
      </c>
      <c r="G9" s="3">
        <v>5.4386312557316498E-2</v>
      </c>
      <c r="H9" s="3">
        <v>5.3924270656482198E-2</v>
      </c>
      <c r="I9" s="3">
        <v>5.3919986318455501E-2</v>
      </c>
      <c r="J9" s="3">
        <v>5.5874779062756799E-2</v>
      </c>
      <c r="K9" s="3">
        <v>5.7611701112141998E-2</v>
      </c>
      <c r="L9" s="3">
        <v>6.11175733255458E-2</v>
      </c>
      <c r="M9" s="3">
        <v>6.10500729588647E-2</v>
      </c>
      <c r="N9" s="3">
        <v>6.6915606175845702E-2</v>
      </c>
      <c r="O9" s="3">
        <v>6.4833612907627403E-2</v>
      </c>
      <c r="P9" s="3">
        <v>5.9271727541215499E-2</v>
      </c>
      <c r="R9" t="str">
        <f t="shared" si="15"/>
        <v>UCS_OILprodCalib_046</v>
      </c>
      <c r="S9" t="str">
        <f t="shared" si="16"/>
        <v>SUP_OilSupply</v>
      </c>
      <c r="T9" t="str">
        <f t="shared" si="17"/>
        <v>OIL_046</v>
      </c>
      <c r="U9">
        <v>1</v>
      </c>
      <c r="V9" s="3">
        <f t="shared" si="18"/>
        <v>-5.4130480671086001E-2</v>
      </c>
      <c r="W9" s="3">
        <f t="shared" si="19"/>
        <v>-6.1673152966690216E-2</v>
      </c>
      <c r="X9" s="3">
        <f t="shared" si="4"/>
        <v>-6.0997567484103787E-2</v>
      </c>
      <c r="Y9" s="3">
        <f t="shared" si="5"/>
        <v>-6.5439014786706814E-2</v>
      </c>
      <c r="Z9" s="3">
        <f t="shared" si="6"/>
        <v>-6.6970465170147445E-2</v>
      </c>
      <c r="AA9" s="3">
        <f t="shared" si="7"/>
        <v>-6.8356627816622703E-2</v>
      </c>
      <c r="AB9" s="3">
        <f t="shared" si="8"/>
        <v>-7.2997695227150119E-2</v>
      </c>
      <c r="AC9" s="3">
        <f t="shared" si="9"/>
        <v>-7.6753653417144213E-2</v>
      </c>
      <c r="AD9" s="3">
        <f t="shared" si="10"/>
        <v>-8.3790221494700112E-2</v>
      </c>
      <c r="AE9" s="3">
        <f t="shared" si="11"/>
        <v>-8.5273166423188523E-2</v>
      </c>
      <c r="AF9" s="3">
        <f t="shared" si="12"/>
        <v>-9.6056273381456045E-2</v>
      </c>
      <c r="AG9" s="3">
        <f t="shared" si="13"/>
        <v>-9.4740731119855731E-2</v>
      </c>
      <c r="AH9" s="3">
        <f t="shared" si="14"/>
        <v>-8.8907591311823464E-2</v>
      </c>
      <c r="AI9" s="3">
        <v>-1</v>
      </c>
      <c r="AJ9">
        <v>0</v>
      </c>
      <c r="AK9">
        <v>5</v>
      </c>
      <c r="AL9" t="str">
        <f t="shared" si="20"/>
        <v>Global oil production share of - Iraq</v>
      </c>
      <c r="AN9" t="s">
        <v>747</v>
      </c>
      <c r="AO9" t="s">
        <v>313</v>
      </c>
      <c r="AP9" t="s">
        <v>751</v>
      </c>
      <c r="AQ9" s="7">
        <v>9914.4253530999995</v>
      </c>
      <c r="AR9">
        <v>0</v>
      </c>
      <c r="AS9" t="s">
        <v>708</v>
      </c>
    </row>
    <row r="10" spans="1:45">
      <c r="A10" t="s">
        <v>705</v>
      </c>
      <c r="B10">
        <v>20</v>
      </c>
      <c r="C10" t="s">
        <v>706</v>
      </c>
      <c r="D10" s="3">
        <v>5.1122288746104402E-2</v>
      </c>
      <c r="E10" s="3">
        <v>5.3980980143970597E-2</v>
      </c>
      <c r="F10" s="3">
        <v>5.5063416473458401E-2</v>
      </c>
      <c r="G10" s="3">
        <v>5.5956206146436399E-2</v>
      </c>
      <c r="H10" s="3">
        <v>5.9963664188352001E-2</v>
      </c>
      <c r="I10" s="3">
        <v>6.2294103326437499E-2</v>
      </c>
      <c r="J10" s="3">
        <v>6.8259351066652402E-2</v>
      </c>
      <c r="K10" s="3">
        <v>7.1192585844147199E-2</v>
      </c>
      <c r="L10" s="3">
        <v>8.1756651455367202E-2</v>
      </c>
      <c r="M10" s="3">
        <v>8.7234114473298804E-2</v>
      </c>
      <c r="N10" s="3">
        <v>9.1789508657864005E-2</v>
      </c>
      <c r="O10" s="3">
        <v>9.3407575194239603E-2</v>
      </c>
      <c r="P10" s="3">
        <v>9.18531510591373E-2</v>
      </c>
      <c r="R10" t="str">
        <f t="shared" si="15"/>
        <v>UCS_OILprodCalib_020</v>
      </c>
      <c r="S10" t="str">
        <f t="shared" si="16"/>
        <v>SUP_OilSupply</v>
      </c>
      <c r="T10" t="str">
        <f t="shared" si="17"/>
        <v>OIL_020</v>
      </c>
      <c r="U10">
        <v>1</v>
      </c>
      <c r="V10" s="3">
        <f t="shared" si="18"/>
        <v>-5.1122288746104402E-2</v>
      </c>
      <c r="W10" s="3">
        <f t="shared" si="19"/>
        <v>-6.1468664486521454E-2</v>
      </c>
      <c r="X10" s="3">
        <f t="shared" si="4"/>
        <v>-6.483273229939468E-2</v>
      </c>
      <c r="Y10" s="3">
        <f t="shared" si="5"/>
        <v>-6.7327951266518832E-2</v>
      </c>
      <c r="Z10" s="3">
        <f t="shared" si="6"/>
        <v>-7.4471002298437394E-2</v>
      </c>
      <c r="AA10" s="3">
        <f t="shared" si="7"/>
        <v>-7.8972847120290221E-2</v>
      </c>
      <c r="AB10" s="3">
        <f t="shared" si="8"/>
        <v>-8.917753929675569E-2</v>
      </c>
      <c r="AC10" s="3">
        <f t="shared" si="9"/>
        <v>-9.4846896624622146E-2</v>
      </c>
      <c r="AD10" s="3">
        <f t="shared" si="10"/>
        <v>-0.11208573183397147</v>
      </c>
      <c r="AE10" s="3">
        <f t="shared" si="11"/>
        <v>-0.12184635989334976</v>
      </c>
      <c r="AF10" s="3">
        <f t="shared" si="12"/>
        <v>-0.13176235920241786</v>
      </c>
      <c r="AG10" s="3">
        <f t="shared" si="13"/>
        <v>-0.13649558568706657</v>
      </c>
      <c r="AH10" s="3">
        <f t="shared" si="14"/>
        <v>-0.13777972658870627</v>
      </c>
      <c r="AI10" s="3">
        <v>-1</v>
      </c>
      <c r="AJ10">
        <v>0</v>
      </c>
      <c r="AK10">
        <v>5</v>
      </c>
      <c r="AL10" t="str">
        <f t="shared" si="20"/>
        <v>Global oil production share of - Canada</v>
      </c>
      <c r="AN10" t="s">
        <v>747</v>
      </c>
      <c r="AO10" t="s">
        <v>313</v>
      </c>
      <c r="AP10" t="s">
        <v>752</v>
      </c>
      <c r="AQ10" s="7">
        <v>8079.3237617000004</v>
      </c>
      <c r="AR10">
        <v>0</v>
      </c>
      <c r="AS10" t="s">
        <v>706</v>
      </c>
    </row>
    <row r="11" spans="1:45">
      <c r="A11" t="s">
        <v>709</v>
      </c>
      <c r="B11">
        <v>2</v>
      </c>
      <c r="C11" t="s">
        <v>243</v>
      </c>
      <c r="D11" s="3">
        <v>4.9994171105155798E-2</v>
      </c>
      <c r="E11" s="3">
        <v>5.4605438170121701E-2</v>
      </c>
      <c r="F11" s="3">
        <v>5.0512948094552299E-2</v>
      </c>
      <c r="G11" s="3">
        <v>4.7155045003141598E-2</v>
      </c>
      <c r="H11" s="3">
        <v>4.2661376496452803E-2</v>
      </c>
      <c r="I11" s="3">
        <v>4.0122797441839199E-2</v>
      </c>
      <c r="J11" s="3">
        <v>3.9780345323169299E-2</v>
      </c>
      <c r="K11" s="3">
        <v>3.9672813849252801E-2</v>
      </c>
      <c r="L11" s="3">
        <v>4.3398438821720099E-2</v>
      </c>
      <c r="M11" s="3">
        <v>4.3453848938059501E-2</v>
      </c>
      <c r="N11" s="3">
        <v>4.2671958132340503E-2</v>
      </c>
      <c r="O11" s="3">
        <v>4.1562196656569898E-2</v>
      </c>
      <c r="P11" s="3">
        <v>3.9352200867805602E-2</v>
      </c>
      <c r="R11" t="str">
        <f t="shared" si="15"/>
        <v>UCS_OILprodCalib_002</v>
      </c>
      <c r="S11" t="str">
        <f t="shared" si="16"/>
        <v>SUP_OilSupply</v>
      </c>
      <c r="T11" t="str">
        <f t="shared" si="17"/>
        <v>OIL_002</v>
      </c>
      <c r="U11">
        <v>1</v>
      </c>
      <c r="V11" s="3">
        <f t="shared" si="18"/>
        <v>-4.9994171105155798E-2</v>
      </c>
      <c r="W11" s="3">
        <f t="shared" si="19"/>
        <v>-6.2179740884041899E-2</v>
      </c>
      <c r="X11" s="3">
        <f t="shared" si="4"/>
        <v>-5.94749227564891E-2</v>
      </c>
      <c r="Y11" s="3">
        <f t="shared" si="5"/>
        <v>-5.6738167052167311E-2</v>
      </c>
      <c r="Z11" s="3">
        <f t="shared" si="6"/>
        <v>-5.2982677261723801E-2</v>
      </c>
      <c r="AA11" s="3">
        <f t="shared" si="7"/>
        <v>-5.0865352885944598E-2</v>
      </c>
      <c r="AB11" s="3">
        <f t="shared" si="8"/>
        <v>-5.1971096309301905E-2</v>
      </c>
      <c r="AC11" s="3">
        <f t="shared" si="9"/>
        <v>-5.2854426192714347E-2</v>
      </c>
      <c r="AD11" s="3">
        <f t="shared" si="10"/>
        <v>-5.9497859674939008E-2</v>
      </c>
      <c r="AE11" s="3">
        <f t="shared" si="11"/>
        <v>-6.0695214807031564E-2</v>
      </c>
      <c r="AF11" s="3">
        <f t="shared" si="12"/>
        <v>-6.1254907641585636E-2</v>
      </c>
      <c r="AG11" s="3">
        <f t="shared" si="13"/>
        <v>-6.0734435759439376E-2</v>
      </c>
      <c r="AH11" s="3">
        <f t="shared" si="14"/>
        <v>-5.9028301301708545E-2</v>
      </c>
      <c r="AI11" s="3">
        <v>-1</v>
      </c>
      <c r="AJ11">
        <v>0</v>
      </c>
      <c r="AK11">
        <v>5</v>
      </c>
      <c r="AL11" t="str">
        <f t="shared" si="20"/>
        <v>Global oil production share of - China</v>
      </c>
      <c r="AN11" t="s">
        <v>747</v>
      </c>
      <c r="AO11" t="s">
        <v>313</v>
      </c>
      <c r="AP11" t="s">
        <v>753</v>
      </c>
      <c r="AQ11" s="7">
        <v>7997.3783388000002</v>
      </c>
      <c r="AR11">
        <v>0</v>
      </c>
      <c r="AS11" t="s">
        <v>243</v>
      </c>
    </row>
    <row r="12" spans="1:45">
      <c r="A12" t="s">
        <v>711</v>
      </c>
      <c r="B12">
        <v>6</v>
      </c>
      <c r="C12" t="s">
        <v>712</v>
      </c>
      <c r="D12" s="3">
        <v>4.0297655695074E-2</v>
      </c>
      <c r="E12" s="3">
        <v>4.37517383645551E-2</v>
      </c>
      <c r="F12" s="3">
        <v>4.8131607555109701E-2</v>
      </c>
      <c r="G12" s="3">
        <v>5.2832787082774099E-2</v>
      </c>
      <c r="H12" s="3">
        <v>5.8638611960738399E-2</v>
      </c>
      <c r="I12" s="3">
        <v>5.97391216715965E-2</v>
      </c>
      <c r="J12" s="3">
        <v>5.6220250361658501E-2</v>
      </c>
      <c r="K12" s="3">
        <v>5.7040768331903802E-2</v>
      </c>
      <c r="L12" s="3">
        <v>5.1616976321307198E-2</v>
      </c>
      <c r="M12" s="3">
        <v>4.7531644979923703E-2</v>
      </c>
      <c r="N12" s="3">
        <v>4.2439851987899298E-2</v>
      </c>
      <c r="O12" s="3">
        <v>4.00452484742412E-2</v>
      </c>
      <c r="P12" s="3">
        <v>3.9977636552764803E-2</v>
      </c>
      <c r="R12" t="str">
        <f t="shared" si="15"/>
        <v>UCS_OILprodCalib_006</v>
      </c>
      <c r="S12" t="str">
        <f t="shared" si="16"/>
        <v>SUP_OilSupply</v>
      </c>
      <c r="T12" t="str">
        <f t="shared" si="17"/>
        <v>OIL_006</v>
      </c>
      <c r="U12">
        <v>1</v>
      </c>
      <c r="V12" s="3">
        <f t="shared" si="18"/>
        <v>-4.0297655695074E-2</v>
      </c>
      <c r="W12" s="3">
        <f t="shared" si="19"/>
        <v>-4.9820527879638622E-2</v>
      </c>
      <c r="X12" s="3">
        <f t="shared" si="4"/>
        <v>-5.6671086314887327E-2</v>
      </c>
      <c r="Y12" s="3">
        <f t="shared" si="5"/>
        <v>-6.35697728447574E-2</v>
      </c>
      <c r="Z12" s="3">
        <f t="shared" si="6"/>
        <v>-7.2825372918981779E-2</v>
      </c>
      <c r="AA12" s="3">
        <f t="shared" si="7"/>
        <v>-7.57337897320563E-2</v>
      </c>
      <c r="AB12" s="3">
        <f t="shared" si="8"/>
        <v>-7.3449036762812017E-2</v>
      </c>
      <c r="AC12" s="3">
        <f t="shared" si="9"/>
        <v>-7.5993023616375249E-2</v>
      </c>
      <c r="AD12" s="3">
        <f t="shared" si="10"/>
        <v>-7.0765209472760063E-2</v>
      </c>
      <c r="AE12" s="3">
        <f t="shared" si="11"/>
        <v>-6.6390975084861248E-2</v>
      </c>
      <c r="AF12" s="3">
        <f t="shared" si="12"/>
        <v>-6.0921723014887783E-2</v>
      </c>
      <c r="AG12" s="3">
        <f t="shared" si="13"/>
        <v>-5.8517734060746139E-2</v>
      </c>
      <c r="AH12" s="3">
        <f t="shared" si="14"/>
        <v>-5.9966454829147343E-2</v>
      </c>
      <c r="AI12" s="3">
        <v>-1</v>
      </c>
      <c r="AJ12">
        <v>0</v>
      </c>
      <c r="AK12">
        <v>5</v>
      </c>
      <c r="AL12" t="str">
        <f t="shared" si="20"/>
        <v>Global oil production share of - Brazil</v>
      </c>
      <c r="AN12" t="s">
        <v>747</v>
      </c>
      <c r="AO12" t="s">
        <v>313</v>
      </c>
      <c r="AP12" t="s">
        <v>754</v>
      </c>
      <c r="AQ12" s="7">
        <v>6490.2316300000002</v>
      </c>
      <c r="AR12">
        <v>0</v>
      </c>
      <c r="AS12" t="s">
        <v>710</v>
      </c>
    </row>
    <row r="13" spans="1:45">
      <c r="A13" t="s">
        <v>498</v>
      </c>
      <c r="B13">
        <v>36</v>
      </c>
      <c r="C13" t="s">
        <v>710</v>
      </c>
      <c r="D13" s="3">
        <v>3.7916992173882703E-2</v>
      </c>
      <c r="E13" s="3">
        <v>3.88408657526053E-2</v>
      </c>
      <c r="F13" s="3">
        <v>4.11293784051373E-2</v>
      </c>
      <c r="G13" s="3">
        <v>4.3685378523590702E-2</v>
      </c>
      <c r="H13" s="3">
        <v>4.38975117342899E-2</v>
      </c>
      <c r="I13" s="3">
        <v>4.3394892333037401E-2</v>
      </c>
      <c r="J13" s="3">
        <v>4.3597477912020101E-2</v>
      </c>
      <c r="K13" s="3">
        <v>4.3147258998051899E-2</v>
      </c>
      <c r="L13" s="3">
        <v>4.3695553813205203E-2</v>
      </c>
      <c r="M13" s="3">
        <v>4.3730930156311097E-2</v>
      </c>
      <c r="N13" s="3">
        <v>4.5521387055759401E-2</v>
      </c>
      <c r="O13" s="3">
        <v>4.6687813591050599E-2</v>
      </c>
      <c r="P13" s="3">
        <v>4.8602258291636599E-2</v>
      </c>
      <c r="R13" t="str">
        <f t="shared" si="15"/>
        <v>UCS_OILprodCalib_036</v>
      </c>
      <c r="S13" t="str">
        <f t="shared" si="16"/>
        <v>SUP_OilSupply</v>
      </c>
      <c r="T13" t="str">
        <f t="shared" si="17"/>
        <v>OIL_036</v>
      </c>
      <c r="U13">
        <v>1</v>
      </c>
      <c r="V13" s="3">
        <f t="shared" si="18"/>
        <v>-3.7916992173882703E-2</v>
      </c>
      <c r="W13" s="3">
        <f t="shared" si="19"/>
        <v>-4.4228469711837713E-2</v>
      </c>
      <c r="X13" s="3">
        <f t="shared" si="4"/>
        <v>-4.8426526186694005E-2</v>
      </c>
      <c r="Y13" s="3">
        <f t="shared" si="5"/>
        <v>-5.2563374804191543E-2</v>
      </c>
      <c r="Z13" s="3">
        <f t="shared" si="6"/>
        <v>-5.4517877476456977E-2</v>
      </c>
      <c r="AA13" s="3">
        <f t="shared" si="7"/>
        <v>-5.5013524796399101E-2</v>
      </c>
      <c r="AB13" s="3">
        <f t="shared" si="8"/>
        <v>-5.6957995336671507E-2</v>
      </c>
      <c r="AC13" s="3">
        <f t="shared" si="9"/>
        <v>-5.7483283761920898E-2</v>
      </c>
      <c r="AD13" s="3">
        <f t="shared" si="10"/>
        <v>-5.9905194743910518E-2</v>
      </c>
      <c r="AE13" s="3">
        <f t="shared" si="11"/>
        <v>-6.1082234702202344E-2</v>
      </c>
      <c r="AF13" s="3">
        <f t="shared" si="12"/>
        <v>-6.5345216902622447E-2</v>
      </c>
      <c r="AG13" s="3">
        <f t="shared" si="13"/>
        <v>-6.822445018305151E-2</v>
      </c>
      <c r="AH13" s="3">
        <f t="shared" si="14"/>
        <v>-7.2903387437455072E-2</v>
      </c>
      <c r="AI13" s="3">
        <v>-1</v>
      </c>
      <c r="AJ13">
        <v>0</v>
      </c>
      <c r="AK13">
        <v>5</v>
      </c>
      <c r="AL13" t="str">
        <f t="shared" si="20"/>
        <v>Global oil production share of - United Arab Emirates</v>
      </c>
      <c r="AN13" t="s">
        <v>747</v>
      </c>
      <c r="AO13" t="s">
        <v>313</v>
      </c>
      <c r="AP13" t="s">
        <v>755</v>
      </c>
      <c r="AQ13" s="7">
        <v>6041.6180447999996</v>
      </c>
      <c r="AR13">
        <v>0</v>
      </c>
      <c r="AS13" t="s">
        <v>712</v>
      </c>
    </row>
    <row r="14" spans="1:45">
      <c r="A14" t="s">
        <v>713</v>
      </c>
      <c r="B14">
        <v>23</v>
      </c>
      <c r="C14" t="s">
        <v>714</v>
      </c>
      <c r="D14" s="3">
        <v>3.2808195485718998E-2</v>
      </c>
      <c r="E14" s="3">
        <v>3.5655941178982797E-2</v>
      </c>
      <c r="F14" s="3">
        <v>3.9450345648788E-2</v>
      </c>
      <c r="G14" s="3">
        <v>4.6105760917554799E-2</v>
      </c>
      <c r="H14" s="3">
        <v>4.0463477131103702E-2</v>
      </c>
      <c r="I14" s="3">
        <v>3.9193903379599902E-2</v>
      </c>
      <c r="J14" s="3">
        <v>4.1319754748260003E-2</v>
      </c>
      <c r="K14" s="3">
        <v>4.4771559743483902E-2</v>
      </c>
      <c r="L14" s="3">
        <v>5.2743787819225001E-2</v>
      </c>
      <c r="M14" s="3">
        <v>5.7723064854460999E-2</v>
      </c>
      <c r="N14" s="3">
        <v>5.4468823456066899E-2</v>
      </c>
      <c r="O14" s="3">
        <v>5.3937643729647898E-2</v>
      </c>
      <c r="P14" s="3">
        <v>5.7654523678995102E-2</v>
      </c>
      <c r="R14" t="str">
        <f t="shared" si="15"/>
        <v>UCS_OILprodCalib_023</v>
      </c>
      <c r="S14" t="str">
        <f t="shared" si="16"/>
        <v>SUP_OilSupply</v>
      </c>
      <c r="T14" t="str">
        <f t="shared" si="17"/>
        <v>OIL_023</v>
      </c>
      <c r="U14">
        <v>1</v>
      </c>
      <c r="V14" s="3">
        <f t="shared" si="18"/>
        <v>-3.2808195485718998E-2</v>
      </c>
      <c r="W14" s="3">
        <f t="shared" si="19"/>
        <v>-4.0601765278003056E-2</v>
      </c>
      <c r="X14" s="3">
        <f t="shared" si="4"/>
        <v>-4.6449600521960149E-2</v>
      </c>
      <c r="Y14" s="3">
        <f t="shared" si="5"/>
        <v>-5.5475641362090287E-2</v>
      </c>
      <c r="Z14" s="3">
        <f t="shared" si="6"/>
        <v>-5.0253028049919268E-2</v>
      </c>
      <c r="AA14" s="3">
        <f t="shared" si="7"/>
        <v>-4.9687754929621873E-2</v>
      </c>
      <c r="AB14" s="3">
        <f t="shared" si="8"/>
        <v>-5.3982260235630082E-2</v>
      </c>
      <c r="AC14" s="3">
        <f t="shared" si="9"/>
        <v>-5.9647271529222251E-2</v>
      </c>
      <c r="AD14" s="3">
        <f t="shared" si="10"/>
        <v>-7.2310031687647366E-2</v>
      </c>
      <c r="AE14" s="3">
        <f t="shared" si="11"/>
        <v>-8.06260873612311E-2</v>
      </c>
      <c r="AF14" s="3">
        <f t="shared" si="12"/>
        <v>-7.8189117541773545E-2</v>
      </c>
      <c r="AG14" s="3">
        <f t="shared" si="13"/>
        <v>-7.8818556804937268E-2</v>
      </c>
      <c r="AH14" s="3">
        <f t="shared" si="14"/>
        <v>-8.6481785518492865E-2</v>
      </c>
      <c r="AI14" s="3">
        <v>-1</v>
      </c>
      <c r="AJ14">
        <v>0</v>
      </c>
      <c r="AK14">
        <v>5</v>
      </c>
      <c r="AL14" t="str">
        <f t="shared" si="20"/>
        <v>Global oil production share of - Iran</v>
      </c>
      <c r="AN14" t="s">
        <v>747</v>
      </c>
      <c r="AO14" t="s">
        <v>313</v>
      </c>
      <c r="AP14" t="s">
        <v>756</v>
      </c>
      <c r="AQ14" s="7">
        <v>5774.2026406000004</v>
      </c>
      <c r="AR14">
        <v>0</v>
      </c>
      <c r="AS14" t="s">
        <v>716</v>
      </c>
    </row>
    <row r="15" spans="1:45">
      <c r="A15" t="s">
        <v>715</v>
      </c>
      <c r="B15">
        <v>63</v>
      </c>
      <c r="C15" t="s">
        <v>716</v>
      </c>
      <c r="D15" s="3">
        <v>3.05829087559224E-2</v>
      </c>
      <c r="E15" s="3">
        <v>2.9072247027117401E-2</v>
      </c>
      <c r="F15" s="3">
        <v>2.8145170016719699E-2</v>
      </c>
      <c r="G15" s="3">
        <v>2.93093395309614E-2</v>
      </c>
      <c r="H15" s="3">
        <v>2.82940101432217E-2</v>
      </c>
      <c r="I15" s="3">
        <v>2.9161693107030599E-2</v>
      </c>
      <c r="J15" s="3">
        <v>3.0847496703882E-2</v>
      </c>
      <c r="K15" s="3">
        <v>3.10228662789153E-2</v>
      </c>
      <c r="L15" s="3">
        <v>3.0764870364086299E-2</v>
      </c>
      <c r="M15" s="3">
        <v>3.0483454174952601E-2</v>
      </c>
      <c r="N15" s="3">
        <v>2.96546736681522E-2</v>
      </c>
      <c r="O15" s="3">
        <v>2.8839778964129599E-2</v>
      </c>
      <c r="P15" s="3">
        <v>2.8001532859431601E-2</v>
      </c>
      <c r="R15" t="str">
        <f t="shared" si="15"/>
        <v>UCS_OILprodCalib_063</v>
      </c>
      <c r="S15" t="str">
        <f t="shared" si="16"/>
        <v>SUP_OilSupply</v>
      </c>
      <c r="T15" t="str">
        <f t="shared" si="17"/>
        <v>OIL_063</v>
      </c>
      <c r="U15">
        <v>1</v>
      </c>
      <c r="V15" s="3">
        <f t="shared" si="18"/>
        <v>-3.05829087559224E-2</v>
      </c>
      <c r="W15" s="3">
        <f t="shared" si="19"/>
        <v>-3.3104849034104704E-2</v>
      </c>
      <c r="X15" s="3">
        <f t="shared" si="4"/>
        <v>-3.3138667922911959E-2</v>
      </c>
      <c r="Y15" s="3">
        <f t="shared" si="5"/>
        <v>-3.5265753693705271E-2</v>
      </c>
      <c r="Z15" s="3">
        <f t="shared" si="6"/>
        <v>-3.5139335177872218E-2</v>
      </c>
      <c r="AA15" s="3">
        <f t="shared" si="7"/>
        <v>-3.6969501261493676E-2</v>
      </c>
      <c r="AB15" s="3">
        <f t="shared" si="8"/>
        <v>-4.0300761822813641E-2</v>
      </c>
      <c r="AC15" s="3">
        <f t="shared" si="9"/>
        <v>-4.1330463784490484E-2</v>
      </c>
      <c r="AD15" s="3">
        <f t="shared" si="10"/>
        <v>-4.2177644853989393E-2</v>
      </c>
      <c r="AE15" s="3">
        <f t="shared" si="11"/>
        <v>-4.2578502121788681E-2</v>
      </c>
      <c r="AF15" s="3">
        <f t="shared" si="12"/>
        <v>-4.2568805749444341E-2</v>
      </c>
      <c r="AG15" s="3">
        <f t="shared" si="13"/>
        <v>-4.2143289905647537E-2</v>
      </c>
      <c r="AH15" s="3">
        <f t="shared" si="14"/>
        <v>-4.2002299289147504E-2</v>
      </c>
      <c r="AI15" s="3">
        <v>-1</v>
      </c>
      <c r="AJ15">
        <v>0</v>
      </c>
      <c r="AK15">
        <v>5</v>
      </c>
      <c r="AL15" t="str">
        <f t="shared" si="20"/>
        <v>Global oil production share of - Kuwait</v>
      </c>
      <c r="AN15" t="s">
        <v>747</v>
      </c>
      <c r="AO15" t="s">
        <v>313</v>
      </c>
      <c r="AP15" t="s">
        <v>757</v>
      </c>
      <c r="AQ15" s="7">
        <v>5005.600171</v>
      </c>
      <c r="AR15">
        <v>0</v>
      </c>
      <c r="AS15" t="s">
        <v>714</v>
      </c>
    </row>
    <row r="16" spans="1:45">
      <c r="A16" t="s">
        <v>143</v>
      </c>
      <c r="B16">
        <v>136</v>
      </c>
      <c r="C16" t="s">
        <v>516</v>
      </c>
      <c r="D16" s="3">
        <v>2.2885575126693002E-2</v>
      </c>
      <c r="E16" s="3">
        <v>1.6513398597619501E-2</v>
      </c>
      <c r="F16" s="3">
        <v>1.5709877907881101E-2</v>
      </c>
      <c r="G16" s="3">
        <v>1.25767160973826E-2</v>
      </c>
      <c r="H16" s="3">
        <v>1.1008907163407199E-2</v>
      </c>
      <c r="I16" s="3">
        <v>1.43591800724206E-2</v>
      </c>
      <c r="J16" s="3">
        <v>1.5417570883899201E-2</v>
      </c>
      <c r="K16" s="3">
        <v>1.52120902036268E-2</v>
      </c>
      <c r="L16" s="3">
        <v>1.4231813996406001E-2</v>
      </c>
      <c r="M16" s="3">
        <v>1.2801127825602899E-2</v>
      </c>
      <c r="N16" s="3">
        <v>1.65028269271522E-2</v>
      </c>
      <c r="O16" s="3">
        <v>1.76189029155965E-2</v>
      </c>
      <c r="P16" s="3">
        <v>1.9850298868943E-2</v>
      </c>
      <c r="R16" t="str">
        <f t="shared" si="15"/>
        <v>UCS_OILprodCalib_136</v>
      </c>
      <c r="S16" t="str">
        <f t="shared" si="16"/>
        <v>SUP_OilSupply</v>
      </c>
      <c r="T16" t="str">
        <f t="shared" si="17"/>
        <v>OIL_136</v>
      </c>
      <c r="U16">
        <v>1</v>
      </c>
      <c r="V16" s="3">
        <f t="shared" si="18"/>
        <v>-2.2885575126693002E-2</v>
      </c>
      <c r="W16" s="3">
        <f t="shared" si="19"/>
        <v>-1.8803966790192559E-2</v>
      </c>
      <c r="X16" s="3">
        <f t="shared" si="4"/>
        <v>-1.8497114310892297E-2</v>
      </c>
      <c r="Y16" s="3">
        <f t="shared" si="5"/>
        <v>-1.5132629368786205E-2</v>
      </c>
      <c r="Z16" s="3">
        <f t="shared" si="6"/>
        <v>-1.3672352444876724E-2</v>
      </c>
      <c r="AA16" s="3">
        <f t="shared" si="7"/>
        <v>-1.8203734736971944E-2</v>
      </c>
      <c r="AB16" s="3">
        <f t="shared" si="8"/>
        <v>-2.0142310348319953E-2</v>
      </c>
      <c r="AC16" s="3">
        <f t="shared" si="9"/>
        <v>-2.0266429851928659E-2</v>
      </c>
      <c r="AD16" s="3">
        <f t="shared" si="10"/>
        <v>-1.9511357898298602E-2</v>
      </c>
      <c r="AE16" s="3">
        <f t="shared" si="11"/>
        <v>-1.7880284995116326E-2</v>
      </c>
      <c r="AF16" s="3">
        <f t="shared" si="12"/>
        <v>-2.3689541879299156E-2</v>
      </c>
      <c r="AG16" s="3">
        <f t="shared" si="13"/>
        <v>-2.5746332325049137E-2</v>
      </c>
      <c r="AH16" s="3">
        <f t="shared" si="14"/>
        <v>-2.9775448303414571E-2</v>
      </c>
      <c r="AI16" s="3">
        <v>-1</v>
      </c>
      <c r="AJ16">
        <v>0</v>
      </c>
      <c r="AK16">
        <v>5</v>
      </c>
      <c r="AL16" t="str">
        <f t="shared" si="20"/>
        <v>Global oil production share of - Nigeria</v>
      </c>
      <c r="AN16" t="s">
        <v>747</v>
      </c>
      <c r="AO16" t="s">
        <v>313</v>
      </c>
      <c r="AP16" t="s">
        <v>758</v>
      </c>
      <c r="AQ16" s="7">
        <v>4084.1794799999998</v>
      </c>
      <c r="AR16">
        <v>0</v>
      </c>
      <c r="AS16" t="s">
        <v>516</v>
      </c>
    </row>
    <row r="17" spans="1:45">
      <c r="A17" t="s">
        <v>717</v>
      </c>
      <c r="B17">
        <v>45</v>
      </c>
      <c r="C17" t="s">
        <v>718</v>
      </c>
      <c r="D17" s="3">
        <v>2.1365814298489601E-2</v>
      </c>
      <c r="E17" s="3">
        <v>2.0224855173150601E-2</v>
      </c>
      <c r="F17" s="3">
        <v>2.1920096469282901E-2</v>
      </c>
      <c r="G17" s="3">
        <v>2.0957480140038499E-2</v>
      </c>
      <c r="H17" s="3">
        <v>1.8566031448047599E-2</v>
      </c>
      <c r="I17" s="3">
        <v>1.8665503328861702E-2</v>
      </c>
      <c r="J17" s="3">
        <v>1.9821814437465099E-2</v>
      </c>
      <c r="K17" s="3">
        <v>1.8430132915062802E-2</v>
      </c>
      <c r="L17" s="3">
        <v>1.7894185935388E-2</v>
      </c>
      <c r="M17" s="3">
        <v>1.8684087746621499E-2</v>
      </c>
      <c r="N17" s="3">
        <v>1.7558260428032699E-2</v>
      </c>
      <c r="O17" s="3">
        <v>1.67384485796465E-2</v>
      </c>
      <c r="P17" s="3">
        <v>1.7124641456716602E-2</v>
      </c>
      <c r="R17" t="str">
        <f t="shared" si="15"/>
        <v>UCS_OILprodCalib_045</v>
      </c>
      <c r="S17" t="str">
        <f t="shared" si="16"/>
        <v>SUP_OilSupply</v>
      </c>
      <c r="T17" t="str">
        <f t="shared" si="17"/>
        <v>OIL_045</v>
      </c>
      <c r="U17">
        <v>1</v>
      </c>
      <c r="V17" s="3">
        <f t="shared" si="18"/>
        <v>-2.1365814298489601E-2</v>
      </c>
      <c r="W17" s="3">
        <f t="shared" si="19"/>
        <v>-2.3030238310071525E-2</v>
      </c>
      <c r="X17" s="3">
        <f t="shared" si="4"/>
        <v>-2.5809145842865398E-2</v>
      </c>
      <c r="Y17" s="3">
        <f t="shared" si="5"/>
        <v>-2.5216580942691556E-2</v>
      </c>
      <c r="Z17" s="3">
        <f t="shared" si="6"/>
        <v>-2.3057813249994671E-2</v>
      </c>
      <c r="AA17" s="3">
        <f t="shared" si="7"/>
        <v>-2.3663041316911802E-2</v>
      </c>
      <c r="AB17" s="3">
        <f t="shared" si="8"/>
        <v>-2.5896241442494763E-2</v>
      </c>
      <c r="AC17" s="3">
        <f t="shared" si="9"/>
        <v>-2.4553693206196634E-2</v>
      </c>
      <c r="AD17" s="3">
        <f t="shared" si="10"/>
        <v>-2.4532351685612647E-2</v>
      </c>
      <c r="AE17" s="3">
        <f t="shared" si="11"/>
        <v>-2.6097451594474574E-2</v>
      </c>
      <c r="AF17" s="3">
        <f t="shared" si="12"/>
        <v>-2.5204599646692132E-2</v>
      </c>
      <c r="AG17" s="3">
        <f t="shared" si="13"/>
        <v>-2.4459732924451232E-2</v>
      </c>
      <c r="AH17" s="3">
        <f t="shared" si="14"/>
        <v>-2.5686962185074963E-2</v>
      </c>
      <c r="AI17" s="3">
        <v>-1</v>
      </c>
      <c r="AJ17">
        <v>0</v>
      </c>
      <c r="AK17">
        <v>5</v>
      </c>
      <c r="AL17" t="str">
        <f t="shared" si="20"/>
        <v>Global oil production share of - Kazakhstan</v>
      </c>
      <c r="AN17" t="s">
        <v>747</v>
      </c>
      <c r="AO17" t="s">
        <v>313</v>
      </c>
      <c r="AP17" t="s">
        <v>759</v>
      </c>
      <c r="AQ17" s="7">
        <v>3845.5864700000002</v>
      </c>
      <c r="AR17">
        <v>0</v>
      </c>
      <c r="AS17" t="s">
        <v>512</v>
      </c>
    </row>
    <row r="18" spans="1:45">
      <c r="A18" t="s">
        <v>513</v>
      </c>
      <c r="B18">
        <v>10</v>
      </c>
      <c r="C18" t="s">
        <v>512</v>
      </c>
      <c r="D18" s="3">
        <v>1.95601138673848E-2</v>
      </c>
      <c r="E18" s="3">
        <v>2.1589170435098601E-2</v>
      </c>
      <c r="F18" s="3">
        <v>1.86109093943264E-2</v>
      </c>
      <c r="G18" s="3">
        <v>1.6523660387279902E-2</v>
      </c>
      <c r="H18" s="3">
        <v>1.7382319491350599E-2</v>
      </c>
      <c r="I18" s="3">
        <v>1.7653557111877601E-2</v>
      </c>
      <c r="J18" s="3">
        <v>2.0115013469415199E-2</v>
      </c>
      <c r="K18" s="3">
        <v>2.3519213820911E-2</v>
      </c>
      <c r="L18" s="3">
        <v>2.77489186634736E-2</v>
      </c>
      <c r="M18" s="3">
        <v>2.97078061075692E-2</v>
      </c>
      <c r="N18" s="3">
        <v>2.7698156434948301E-2</v>
      </c>
      <c r="O18" s="3">
        <v>2.72811256410543E-2</v>
      </c>
      <c r="P18" s="3">
        <v>2.9049795801915801E-2</v>
      </c>
      <c r="R18" t="str">
        <f t="shared" si="15"/>
        <v>UCS_OILprodCalib_010</v>
      </c>
      <c r="S18" t="str">
        <f t="shared" si="16"/>
        <v>SUP_OilSupply</v>
      </c>
      <c r="T18" t="str">
        <f t="shared" si="17"/>
        <v>OIL_010</v>
      </c>
      <c r="U18">
        <v>1</v>
      </c>
      <c r="V18" s="3">
        <f t="shared" si="18"/>
        <v>-1.95601138673848E-2</v>
      </c>
      <c r="W18" s="3">
        <f t="shared" si="19"/>
        <v>-2.4583797301902639E-2</v>
      </c>
      <c r="X18" s="3">
        <f t="shared" si="4"/>
        <v>-2.191284493202951E-2</v>
      </c>
      <c r="Y18" s="3">
        <f t="shared" si="5"/>
        <v>-1.9881694595017489E-2</v>
      </c>
      <c r="Z18" s="3">
        <f t="shared" si="6"/>
        <v>-2.1587719368290327E-2</v>
      </c>
      <c r="AA18" s="3">
        <f t="shared" si="7"/>
        <v>-2.2380154661186796E-2</v>
      </c>
      <c r="AB18" s="3">
        <f t="shared" si="8"/>
        <v>-2.6279291790687637E-2</v>
      </c>
      <c r="AC18" s="3">
        <f t="shared" si="9"/>
        <v>-3.1333662283987956E-2</v>
      </c>
      <c r="AD18" s="3">
        <f t="shared" si="10"/>
        <v>-3.8042872361213911E-2</v>
      </c>
      <c r="AE18" s="3">
        <f t="shared" si="11"/>
        <v>-4.1495096917991865E-2</v>
      </c>
      <c r="AF18" s="3">
        <f t="shared" si="12"/>
        <v>-3.9760256817909706E-2</v>
      </c>
      <c r="AG18" s="3">
        <f t="shared" si="13"/>
        <v>-3.9865644888379438E-2</v>
      </c>
      <c r="AH18" s="3">
        <f t="shared" si="14"/>
        <v>-4.3574693702873805E-2</v>
      </c>
      <c r="AI18" s="3">
        <v>-1</v>
      </c>
      <c r="AJ18">
        <v>0</v>
      </c>
      <c r="AK18">
        <v>5</v>
      </c>
      <c r="AL18" t="str">
        <f t="shared" si="20"/>
        <v>Global oil production share of - Mexico</v>
      </c>
      <c r="AN18" t="s">
        <v>747</v>
      </c>
      <c r="AO18" t="s">
        <v>313</v>
      </c>
      <c r="AP18" t="s">
        <v>760</v>
      </c>
      <c r="AQ18" s="7">
        <v>3787.6525649999999</v>
      </c>
      <c r="AR18">
        <v>0</v>
      </c>
      <c r="AS18" t="s">
        <v>718</v>
      </c>
    </row>
    <row r="19" spans="1:45">
      <c r="A19" t="s">
        <v>526</v>
      </c>
      <c r="B19">
        <v>73</v>
      </c>
      <c r="C19" t="s">
        <v>525</v>
      </c>
      <c r="D19" s="3">
        <v>1.6371024486499901E-2</v>
      </c>
      <c r="E19" s="3">
        <v>1.73135754248896E-2</v>
      </c>
      <c r="F19" s="3">
        <v>1.6818095045306701E-2</v>
      </c>
      <c r="G19" s="3">
        <v>1.6713374774083599E-2</v>
      </c>
      <c r="H19" s="3">
        <v>1.8175086472228E-2</v>
      </c>
      <c r="I19" s="3">
        <v>1.7408484303088001E-2</v>
      </c>
      <c r="J19" s="3">
        <v>1.70946980926979E-2</v>
      </c>
      <c r="K19" s="3">
        <v>1.7039677769551599E-2</v>
      </c>
      <c r="L19" s="3">
        <v>1.7572665201412499E-2</v>
      </c>
      <c r="M19" s="3">
        <v>1.8037918394647998E-2</v>
      </c>
      <c r="N19" s="3">
        <v>1.96537378200481E-2</v>
      </c>
      <c r="O19" s="3">
        <v>1.8921296847445899E-2</v>
      </c>
      <c r="P19" s="3">
        <v>1.6151762323265699E-2</v>
      </c>
      <c r="R19" t="str">
        <f t="shared" si="15"/>
        <v>UCS_OILprodCalib_073</v>
      </c>
      <c r="S19" t="str">
        <f t="shared" si="16"/>
        <v>SUP_OilSupply</v>
      </c>
      <c r="T19" t="str">
        <f t="shared" si="17"/>
        <v>OIL_073</v>
      </c>
      <c r="U19">
        <v>1</v>
      </c>
      <c r="V19" s="3">
        <f t="shared" si="18"/>
        <v>-1.6371024486499901E-2</v>
      </c>
      <c r="W19" s="3">
        <f t="shared" si="19"/>
        <v>-1.9715135887051736E-2</v>
      </c>
      <c r="X19" s="3">
        <f t="shared" si="4"/>
        <v>-1.980195061786115E-2</v>
      </c>
      <c r="Y19" s="3">
        <f t="shared" si="5"/>
        <v>-2.010996384107484E-2</v>
      </c>
      <c r="Z19" s="3">
        <f t="shared" si="6"/>
        <v>-2.2572284812283228E-2</v>
      </c>
      <c r="AA19" s="3">
        <f t="shared" si="7"/>
        <v>-2.2069465584237398E-2</v>
      </c>
      <c r="AB19" s="3">
        <f t="shared" si="8"/>
        <v>-2.2333395895298903E-2</v>
      </c>
      <c r="AC19" s="3">
        <f t="shared" si="9"/>
        <v>-2.270124812524138E-2</v>
      </c>
      <c r="AD19" s="3">
        <f t="shared" si="10"/>
        <v>-2.4091557130968812E-2</v>
      </c>
      <c r="AE19" s="3">
        <f t="shared" si="11"/>
        <v>-2.5194898918976104E-2</v>
      </c>
      <c r="AF19" s="3">
        <f t="shared" si="12"/>
        <v>-2.8212623644907793E-2</v>
      </c>
      <c r="AG19" s="3">
        <f t="shared" si="13"/>
        <v>-2.7649507973848422E-2</v>
      </c>
      <c r="AH19" s="3">
        <f t="shared" si="14"/>
        <v>-2.4227643484898607E-2</v>
      </c>
      <c r="AI19" s="3">
        <v>-1</v>
      </c>
      <c r="AJ19">
        <v>0</v>
      </c>
      <c r="AK19">
        <v>5</v>
      </c>
      <c r="AL19" t="str">
        <f t="shared" si="20"/>
        <v>Global oil production share of - Qatar</v>
      </c>
      <c r="AN19" t="s">
        <v>747</v>
      </c>
      <c r="AO19" t="s">
        <v>313</v>
      </c>
      <c r="AP19" t="s">
        <v>761</v>
      </c>
      <c r="AQ19" s="7">
        <v>2983.55314</v>
      </c>
      <c r="AR19">
        <v>0</v>
      </c>
      <c r="AS19" t="s">
        <v>517</v>
      </c>
    </row>
    <row r="20" spans="1:45">
      <c r="A20" t="s">
        <v>518</v>
      </c>
      <c r="B20">
        <v>65</v>
      </c>
      <c r="C20" t="s">
        <v>517</v>
      </c>
      <c r="D20" s="3">
        <v>1.6287408408876901E-2</v>
      </c>
      <c r="E20" s="3">
        <v>1.97729254249841E-2</v>
      </c>
      <c r="F20" s="3">
        <v>2.25913694982284E-2</v>
      </c>
      <c r="G20" s="3">
        <v>2.0887522818854899E-2</v>
      </c>
      <c r="H20" s="3">
        <v>1.79783200348233E-2</v>
      </c>
      <c r="I20" s="3">
        <v>1.4900687515300499E-2</v>
      </c>
      <c r="J20" s="3">
        <v>1.13399917537994E-2</v>
      </c>
      <c r="K20" s="3">
        <v>1.16805982836196E-2</v>
      </c>
      <c r="L20" s="3">
        <v>1.27218998891335E-2</v>
      </c>
      <c r="M20" s="3">
        <v>1.25549532295007E-2</v>
      </c>
      <c r="N20" s="3">
        <v>1.3024950698300199E-2</v>
      </c>
      <c r="O20" s="3">
        <v>1.28491844466331E-2</v>
      </c>
      <c r="P20" s="3">
        <v>1.11451187707193E-2</v>
      </c>
      <c r="R20" t="str">
        <f t="shared" si="15"/>
        <v>UCS_OILprodCalib_065</v>
      </c>
      <c r="S20" t="str">
        <f t="shared" si="16"/>
        <v>SUP_OilSupply</v>
      </c>
      <c r="T20" t="str">
        <f t="shared" si="17"/>
        <v>OIL_065</v>
      </c>
      <c r="U20">
        <v>1</v>
      </c>
      <c r="V20" s="3">
        <f t="shared" si="18"/>
        <v>-1.6287408408876901E-2</v>
      </c>
      <c r="W20" s="3">
        <f t="shared" si="19"/>
        <v>-2.2515621532320639E-2</v>
      </c>
      <c r="X20" s="3">
        <f t="shared" si="4"/>
        <v>-2.6599515699527034E-2</v>
      </c>
      <c r="Y20" s="3">
        <f t="shared" si="5"/>
        <v>-2.5132406488493225E-2</v>
      </c>
      <c r="Z20" s="3">
        <f t="shared" si="6"/>
        <v>-2.2327913591635457E-2</v>
      </c>
      <c r="AA20" s="3">
        <f t="shared" si="7"/>
        <v>-1.8890226430687433E-2</v>
      </c>
      <c r="AB20" s="3">
        <f t="shared" si="8"/>
        <v>-1.4815150517060529E-2</v>
      </c>
      <c r="AC20" s="3">
        <f t="shared" si="9"/>
        <v>-1.5561571261725507E-2</v>
      </c>
      <c r="AD20" s="3">
        <f t="shared" si="10"/>
        <v>-1.7441314364134684E-2</v>
      </c>
      <c r="AE20" s="3">
        <f t="shared" si="11"/>
        <v>-1.7536434672173577E-2</v>
      </c>
      <c r="AF20" s="3">
        <f t="shared" si="12"/>
        <v>-1.8697106647559986E-2</v>
      </c>
      <c r="AG20" s="3">
        <f t="shared" si="13"/>
        <v>-1.8776388884918734E-2</v>
      </c>
      <c r="AH20" s="3">
        <f t="shared" si="14"/>
        <v>-1.671767815607899E-2</v>
      </c>
      <c r="AI20" s="3">
        <v>-1</v>
      </c>
      <c r="AJ20">
        <v>0</v>
      </c>
      <c r="AK20">
        <v>5</v>
      </c>
      <c r="AL20" t="str">
        <f t="shared" si="20"/>
        <v>Global oil production share of - Norway</v>
      </c>
      <c r="AN20" t="s">
        <v>747</v>
      </c>
      <c r="AO20" t="s">
        <v>313</v>
      </c>
      <c r="AP20" t="s">
        <v>762</v>
      </c>
      <c r="AQ20" s="7">
        <v>2781.8277533</v>
      </c>
      <c r="AR20">
        <v>0</v>
      </c>
      <c r="AS20" t="s">
        <v>720</v>
      </c>
    </row>
    <row r="21" spans="1:45">
      <c r="A21" t="s">
        <v>719</v>
      </c>
      <c r="B21">
        <v>16</v>
      </c>
      <c r="C21" t="s">
        <v>720</v>
      </c>
      <c r="D21" s="3">
        <v>1.55636151523437E-2</v>
      </c>
      <c r="E21" s="3">
        <v>1.2987275832320899E-2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R21" t="str">
        <f t="shared" si="15"/>
        <v>UCS_OILprodCalib_016</v>
      </c>
      <c r="S21" t="str">
        <f t="shared" si="16"/>
        <v>SUP_OilSupply</v>
      </c>
      <c r="T21" t="str">
        <f t="shared" si="17"/>
        <v>OIL_016</v>
      </c>
      <c r="U21">
        <v>1</v>
      </c>
      <c r="V21" s="3">
        <f t="shared" si="18"/>
        <v>-1.55636151523437E-2</v>
      </c>
      <c r="W21" s="3">
        <f t="shared" si="19"/>
        <v>-1.4788736673578337E-2</v>
      </c>
      <c r="X21" s="3" t="str">
        <f t="shared" si="4"/>
        <v/>
      </c>
      <c r="Y21" s="3" t="str">
        <f t="shared" si="5"/>
        <v/>
      </c>
      <c r="Z21" s="3" t="str">
        <f t="shared" si="6"/>
        <v/>
      </c>
      <c r="AA21" s="3" t="str">
        <f t="shared" si="7"/>
        <v/>
      </c>
      <c r="AB21" s="3" t="str">
        <f t="shared" si="8"/>
        <v/>
      </c>
      <c r="AC21" s="3" t="str">
        <f t="shared" si="9"/>
        <v/>
      </c>
      <c r="AD21" s="3" t="str">
        <f t="shared" si="10"/>
        <v/>
      </c>
      <c r="AE21" s="3" t="str">
        <f t="shared" si="11"/>
        <v/>
      </c>
      <c r="AF21" s="3" t="str">
        <f t="shared" si="12"/>
        <v/>
      </c>
      <c r="AG21" s="3" t="str">
        <f t="shared" si="13"/>
        <v/>
      </c>
      <c r="AH21" s="3" t="str">
        <f t="shared" si="14"/>
        <v/>
      </c>
      <c r="AI21" s="3">
        <v>-1</v>
      </c>
      <c r="AJ21">
        <v>0</v>
      </c>
      <c r="AK21">
        <v>5</v>
      </c>
      <c r="AL21" t="str">
        <f t="shared" si="20"/>
        <v>Global oil production share of - Angola</v>
      </c>
      <c r="AN21" t="s">
        <v>747</v>
      </c>
      <c r="AO21" t="s">
        <v>313</v>
      </c>
      <c r="AP21" t="s">
        <v>763</v>
      </c>
      <c r="AQ21" s="7">
        <v>2567.3974669999998</v>
      </c>
      <c r="AR21">
        <v>0</v>
      </c>
      <c r="AS21" t="s">
        <v>722</v>
      </c>
    </row>
    <row r="22" spans="1:45">
      <c r="A22" t="s">
        <v>505</v>
      </c>
      <c r="B22">
        <v>9</v>
      </c>
      <c r="C22" t="s">
        <v>504</v>
      </c>
      <c r="D22" s="3">
        <v>1.3981357327655E-2</v>
      </c>
      <c r="E22" s="3">
        <v>1.42200410230999E-2</v>
      </c>
      <c r="F22" s="3">
        <v>1.29731362504934E-2</v>
      </c>
      <c r="G22" s="3">
        <v>1.1729387208239499E-2</v>
      </c>
      <c r="H22" s="3"/>
      <c r="I22" s="3"/>
      <c r="J22" s="3"/>
      <c r="K22" s="3"/>
      <c r="L22" s="3"/>
      <c r="M22" s="3"/>
      <c r="N22" s="3"/>
      <c r="O22" s="3"/>
      <c r="P22" s="3"/>
      <c r="R22" t="str">
        <f t="shared" si="15"/>
        <v>UCS_OILprodCalib_009</v>
      </c>
      <c r="S22" t="str">
        <f t="shared" si="16"/>
        <v>SUP_OilSupply</v>
      </c>
      <c r="T22" t="str">
        <f t="shared" si="17"/>
        <v>OIL_009</v>
      </c>
      <c r="U22">
        <v>1</v>
      </c>
      <c r="V22" s="3">
        <f t="shared" si="18"/>
        <v>-1.3981357327655E-2</v>
      </c>
      <c r="W22" s="3">
        <f t="shared" si="19"/>
        <v>-1.6192498326304105E-2</v>
      </c>
      <c r="X22" s="3">
        <f t="shared" si="4"/>
        <v>-1.5274821714290643E-2</v>
      </c>
      <c r="Y22" s="3">
        <f t="shared" si="5"/>
        <v>-1.4113101382817244E-2</v>
      </c>
      <c r="Z22" s="3" t="str">
        <f t="shared" si="6"/>
        <v/>
      </c>
      <c r="AA22" s="3" t="str">
        <f t="shared" si="7"/>
        <v/>
      </c>
      <c r="AB22" s="3" t="str">
        <f t="shared" si="8"/>
        <v/>
      </c>
      <c r="AC22" s="3" t="str">
        <f t="shared" si="9"/>
        <v/>
      </c>
      <c r="AD22" s="3" t="str">
        <f t="shared" si="10"/>
        <v/>
      </c>
      <c r="AE22" s="3" t="str">
        <f t="shared" si="11"/>
        <v/>
      </c>
      <c r="AF22" s="3" t="str">
        <f t="shared" si="12"/>
        <v/>
      </c>
      <c r="AG22" s="3" t="str">
        <f t="shared" si="13"/>
        <v/>
      </c>
      <c r="AH22" s="3" t="str">
        <f t="shared" si="14"/>
        <v/>
      </c>
      <c r="AI22" s="3">
        <v>-1</v>
      </c>
      <c r="AJ22">
        <v>0</v>
      </c>
      <c r="AK22">
        <v>5</v>
      </c>
      <c r="AL22" t="str">
        <f t="shared" si="20"/>
        <v>Global oil production share of - Algeria</v>
      </c>
      <c r="AN22" t="s">
        <v>747</v>
      </c>
      <c r="AO22" t="s">
        <v>313</v>
      </c>
      <c r="AP22" t="s">
        <v>764</v>
      </c>
      <c r="AQ22" s="7">
        <v>2372.70145</v>
      </c>
      <c r="AR22">
        <v>0</v>
      </c>
      <c r="AS22" t="s">
        <v>724</v>
      </c>
    </row>
    <row r="23" spans="1:45">
      <c r="A23" t="s">
        <v>721</v>
      </c>
      <c r="B23">
        <v>103</v>
      </c>
      <c r="C23" t="s">
        <v>722</v>
      </c>
      <c r="D23" s="3">
        <v>1.3295002135967101E-2</v>
      </c>
      <c r="E23" s="3">
        <v>1.2249569489414001E-2</v>
      </c>
      <c r="F23" s="3">
        <v>1.37513847755058E-2</v>
      </c>
      <c r="G23" s="3">
        <v>1.4560531401458601E-2</v>
      </c>
      <c r="H23" s="3">
        <v>1.5176521954658901E-2</v>
      </c>
      <c r="I23" s="3">
        <v>1.3900119478066001E-2</v>
      </c>
      <c r="J23" s="3">
        <v>1.18635870247999E-2</v>
      </c>
      <c r="K23" s="3">
        <v>1.18350795710549E-2</v>
      </c>
      <c r="L23" s="3">
        <v>1.0988749673384601E-2</v>
      </c>
      <c r="M23" s="3">
        <v>1.02364398976975E-2</v>
      </c>
      <c r="N23" s="3"/>
      <c r="O23" s="3"/>
      <c r="P23" s="3"/>
      <c r="R23" t="str">
        <f t="shared" si="15"/>
        <v>UCS_OILprodCalib_103</v>
      </c>
      <c r="S23" t="str">
        <f t="shared" si="16"/>
        <v>SUP_OilSupply</v>
      </c>
      <c r="T23" t="str">
        <f t="shared" si="17"/>
        <v>OIL_103</v>
      </c>
      <c r="U23">
        <v>1</v>
      </c>
      <c r="V23" s="3">
        <f t="shared" si="18"/>
        <v>-1.3295002135967101E-2</v>
      </c>
      <c r="W23" s="3">
        <f t="shared" si="19"/>
        <v>-1.394870332181661E-2</v>
      </c>
      <c r="X23" s="3">
        <f t="shared" si="4"/>
        <v>-1.6191146590514922E-2</v>
      </c>
      <c r="Y23" s="3">
        <f t="shared" si="5"/>
        <v>-1.751960713788411E-2</v>
      </c>
      <c r="Z23" s="3">
        <f t="shared" si="6"/>
        <v>-1.8848261137237723E-2</v>
      </c>
      <c r="AA23" s="3">
        <f t="shared" si="7"/>
        <v>-1.7621764370580467E-2</v>
      </c>
      <c r="AB23" s="3">
        <f t="shared" si="8"/>
        <v>-1.5499202403367635E-2</v>
      </c>
      <c r="AC23" s="3">
        <f t="shared" si="9"/>
        <v>-1.5767380202728019E-2</v>
      </c>
      <c r="AD23" s="3">
        <f t="shared" si="10"/>
        <v>-1.5065221326414411E-2</v>
      </c>
      <c r="AE23" s="3">
        <f t="shared" si="11"/>
        <v>-1.4297995082912974E-2</v>
      </c>
      <c r="AF23" s="3" t="str">
        <f t="shared" si="12"/>
        <v/>
      </c>
      <c r="AG23" s="3" t="str">
        <f t="shared" si="13"/>
        <v/>
      </c>
      <c r="AH23" s="3" t="str">
        <f t="shared" si="14"/>
        <v/>
      </c>
      <c r="AI23" s="3">
        <v>-1</v>
      </c>
      <c r="AJ23">
        <v>0</v>
      </c>
      <c r="AK23">
        <v>5</v>
      </c>
      <c r="AL23" t="str">
        <f t="shared" si="20"/>
        <v>Global oil production share of - Libya</v>
      </c>
      <c r="AN23" t="s">
        <v>747</v>
      </c>
      <c r="AO23" t="s">
        <v>313</v>
      </c>
      <c r="AP23" t="s">
        <v>765</v>
      </c>
      <c r="AQ23" s="7">
        <v>2234.8544711999998</v>
      </c>
      <c r="AR23">
        <v>0</v>
      </c>
      <c r="AS23" t="s">
        <v>504</v>
      </c>
    </row>
    <row r="24" spans="1:45">
      <c r="A24" t="s">
        <v>723</v>
      </c>
      <c r="B24">
        <v>39</v>
      </c>
      <c r="C24" t="s">
        <v>724</v>
      </c>
      <c r="D24" s="3">
        <v>1.23737307168844E-2</v>
      </c>
      <c r="E24" s="3"/>
      <c r="F24" s="3"/>
      <c r="G24" s="3"/>
      <c r="H24" s="3"/>
      <c r="I24" s="3"/>
      <c r="J24" s="3">
        <v>1.00893470953615E-2</v>
      </c>
      <c r="K24" s="3">
        <v>1.3497072133992601E-2</v>
      </c>
      <c r="L24" s="3">
        <v>1.7947674146174701E-2</v>
      </c>
      <c r="M24" s="3">
        <v>1.93573639470426E-2</v>
      </c>
      <c r="N24" s="3">
        <v>1.9954605127007401E-2</v>
      </c>
      <c r="O24" s="3">
        <v>2.08710683179151E-2</v>
      </c>
      <c r="P24" s="3">
        <v>2.18837200466096E-2</v>
      </c>
      <c r="R24" t="str">
        <f t="shared" si="15"/>
        <v>UCS_OILprodCalib_039</v>
      </c>
      <c r="S24" t="str">
        <f t="shared" si="16"/>
        <v>SUP_OilSupply</v>
      </c>
      <c r="T24" t="str">
        <f t="shared" si="17"/>
        <v>OIL_039</v>
      </c>
      <c r="U24">
        <v>1</v>
      </c>
      <c r="V24" s="3">
        <f t="shared" si="18"/>
        <v>-1.23737307168844E-2</v>
      </c>
      <c r="W24" s="3" t="str">
        <f t="shared" si="19"/>
        <v/>
      </c>
      <c r="X24" s="3" t="str">
        <f t="shared" si="4"/>
        <v/>
      </c>
      <c r="Y24" s="3" t="str">
        <f t="shared" si="5"/>
        <v/>
      </c>
      <c r="Z24" s="3" t="str">
        <f t="shared" si="6"/>
        <v/>
      </c>
      <c r="AA24" s="3" t="str">
        <f t="shared" si="7"/>
        <v/>
      </c>
      <c r="AB24" s="3">
        <f t="shared" si="8"/>
        <v>-1.3181243785875528E-2</v>
      </c>
      <c r="AC24" s="3">
        <f t="shared" si="9"/>
        <v>-1.7981583197867607E-2</v>
      </c>
      <c r="AD24" s="3">
        <f t="shared" si="10"/>
        <v>-2.4605682297175059E-2</v>
      </c>
      <c r="AE24" s="3">
        <f t="shared" si="11"/>
        <v>-2.7037866416353081E-2</v>
      </c>
      <c r="AF24" s="3">
        <f t="shared" si="12"/>
        <v>-2.864451381134937E-2</v>
      </c>
      <c r="AG24" s="3">
        <f t="shared" si="13"/>
        <v>-3.0498690154888906E-2</v>
      </c>
      <c r="AH24" s="3">
        <f t="shared" si="14"/>
        <v>-3.2825580069914477E-2</v>
      </c>
      <c r="AI24" s="3">
        <v>-1</v>
      </c>
      <c r="AJ24">
        <v>0</v>
      </c>
      <c r="AK24">
        <v>5</v>
      </c>
      <c r="AL24" t="str">
        <f t="shared" si="20"/>
        <v>Global oil production share of - Venezuela</v>
      </c>
      <c r="AN24" t="s">
        <v>747</v>
      </c>
      <c r="AO24" t="s">
        <v>313</v>
      </c>
      <c r="AP24" t="s">
        <v>766</v>
      </c>
      <c r="AQ24" s="7">
        <v>2140.1209699999999</v>
      </c>
      <c r="AR24">
        <v>0</v>
      </c>
      <c r="AS24" t="s">
        <v>726</v>
      </c>
    </row>
    <row r="25" spans="1:45">
      <c r="A25" t="s">
        <v>725</v>
      </c>
      <c r="B25">
        <v>12</v>
      </c>
      <c r="C25" t="s">
        <v>726</v>
      </c>
      <c r="D25" s="3">
        <v>1.2258369421966399E-2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R25" t="str">
        <f t="shared" si="15"/>
        <v>UCS_OILprodCalib_012</v>
      </c>
      <c r="S25" t="str">
        <f t="shared" si="16"/>
        <v>SUP_OilSupply</v>
      </c>
      <c r="T25" t="str">
        <f t="shared" si="17"/>
        <v>OIL_012</v>
      </c>
      <c r="U25">
        <v>1</v>
      </c>
      <c r="V25" s="3">
        <f t="shared" si="18"/>
        <v>-1.2258369421966399E-2</v>
      </c>
      <c r="W25" s="3" t="str">
        <f t="shared" si="19"/>
        <v/>
      </c>
      <c r="X25" s="3" t="str">
        <f t="shared" si="4"/>
        <v/>
      </c>
      <c r="Y25" s="3" t="str">
        <f t="shared" si="5"/>
        <v/>
      </c>
      <c r="Z25" s="3" t="str">
        <f t="shared" si="6"/>
        <v/>
      </c>
      <c r="AA25" s="3" t="str">
        <f t="shared" si="7"/>
        <v/>
      </c>
      <c r="AB25" s="3" t="str">
        <f t="shared" si="8"/>
        <v/>
      </c>
      <c r="AC25" s="3" t="str">
        <f t="shared" si="9"/>
        <v/>
      </c>
      <c r="AD25" s="3" t="str">
        <f t="shared" si="10"/>
        <v/>
      </c>
      <c r="AE25" s="3" t="str">
        <f t="shared" si="11"/>
        <v/>
      </c>
      <c r="AF25" s="3" t="str">
        <f t="shared" si="12"/>
        <v/>
      </c>
      <c r="AG25" s="3" t="str">
        <f t="shared" si="13"/>
        <v/>
      </c>
      <c r="AH25" s="3" t="str">
        <f t="shared" si="14"/>
        <v/>
      </c>
      <c r="AI25" s="3">
        <v>-1</v>
      </c>
      <c r="AJ25">
        <v>0</v>
      </c>
      <c r="AK25">
        <v>5</v>
      </c>
      <c r="AL25" t="str">
        <f t="shared" si="20"/>
        <v>Global oil production share of - United Kingdom</v>
      </c>
      <c r="AN25" t="s">
        <v>747</v>
      </c>
      <c r="AO25" t="s">
        <v>313</v>
      </c>
      <c r="AP25" t="s">
        <v>767</v>
      </c>
      <c r="AQ25" s="7">
        <v>2026.0156899999999</v>
      </c>
      <c r="AR25">
        <v>0</v>
      </c>
      <c r="AS25" t="s">
        <v>519</v>
      </c>
    </row>
    <row r="26" spans="1:45">
      <c r="A26" t="s">
        <v>520</v>
      </c>
      <c r="B26">
        <v>93</v>
      </c>
      <c r="C26" t="s">
        <v>519</v>
      </c>
      <c r="D26" s="3">
        <v>1.09530759867569E-2</v>
      </c>
      <c r="E26" s="3">
        <v>1.2423587924951299E-2</v>
      </c>
      <c r="F26" s="3">
        <v>1.05388569674281E-2</v>
      </c>
      <c r="G26" s="3"/>
      <c r="H26" s="3"/>
      <c r="I26" s="3"/>
      <c r="J26" s="3"/>
      <c r="K26" s="3"/>
      <c r="L26" s="3"/>
      <c r="M26" s="3"/>
      <c r="N26" s="3"/>
      <c r="O26" s="3"/>
      <c r="P26" s="3"/>
      <c r="R26" t="str">
        <f t="shared" si="15"/>
        <v>UCS_OILprodCalib_093</v>
      </c>
      <c r="S26" t="str">
        <f t="shared" si="16"/>
        <v>SUP_OilSupply</v>
      </c>
      <c r="T26" t="str">
        <f t="shared" si="17"/>
        <v>OIL_093</v>
      </c>
      <c r="U26">
        <v>1</v>
      </c>
      <c r="V26" s="3">
        <f t="shared" si="18"/>
        <v>-1.09530759867569E-2</v>
      </c>
      <c r="W26" s="3">
        <f t="shared" si="19"/>
        <v>-1.4146859798412308E-2</v>
      </c>
      <c r="X26" s="3">
        <f t="shared" si="4"/>
        <v>-1.2408654171326656E-2</v>
      </c>
      <c r="Y26" s="3" t="str">
        <f t="shared" si="5"/>
        <v/>
      </c>
      <c r="Z26" s="3" t="str">
        <f t="shared" si="6"/>
        <v/>
      </c>
      <c r="AA26" s="3" t="str">
        <f t="shared" si="7"/>
        <v/>
      </c>
      <c r="AB26" s="3" t="str">
        <f t="shared" si="8"/>
        <v/>
      </c>
      <c r="AC26" s="3" t="str">
        <f t="shared" si="9"/>
        <v/>
      </c>
      <c r="AD26" s="3" t="str">
        <f t="shared" si="10"/>
        <v/>
      </c>
      <c r="AE26" s="3" t="str">
        <f t="shared" si="11"/>
        <v/>
      </c>
      <c r="AF26" s="3" t="str">
        <f t="shared" si="12"/>
        <v/>
      </c>
      <c r="AG26" s="3" t="str">
        <f t="shared" si="13"/>
        <v/>
      </c>
      <c r="AH26" s="3" t="str">
        <f t="shared" si="14"/>
        <v/>
      </c>
      <c r="AI26" s="3">
        <v>-1</v>
      </c>
      <c r="AJ26">
        <v>0</v>
      </c>
      <c r="AK26">
        <v>5</v>
      </c>
      <c r="AL26" t="str">
        <f t="shared" si="20"/>
        <v>Global oil production share of - Oman</v>
      </c>
      <c r="AN26" t="s">
        <v>747</v>
      </c>
      <c r="AO26" t="s">
        <v>313</v>
      </c>
      <c r="AP26" t="s">
        <v>768</v>
      </c>
      <c r="AQ26" s="7">
        <v>1968.1529289</v>
      </c>
      <c r="AR26">
        <v>0</v>
      </c>
      <c r="AS26" t="s">
        <v>745</v>
      </c>
    </row>
    <row r="27" spans="1:45">
      <c r="A27" t="s">
        <v>744</v>
      </c>
      <c r="B27">
        <v>31</v>
      </c>
      <c r="C27" t="s">
        <v>745</v>
      </c>
      <c r="D27" s="3">
        <v>1.03126680496136E-2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R27" t="str">
        <f t="shared" si="15"/>
        <v>UCS_OILprodCalib_031</v>
      </c>
      <c r="S27" t="str">
        <f t="shared" si="16"/>
        <v>SUP_OilSupply</v>
      </c>
      <c r="T27" t="str">
        <f t="shared" si="17"/>
        <v>OIL_031</v>
      </c>
      <c r="U27">
        <v>1</v>
      </c>
      <c r="V27" s="3">
        <f t="shared" si="18"/>
        <v>-1.03126680496136E-2</v>
      </c>
      <c r="W27" s="3" t="str">
        <f t="shared" si="19"/>
        <v/>
      </c>
      <c r="X27" s="3" t="str">
        <f t="shared" si="4"/>
        <v/>
      </c>
      <c r="Y27" s="3" t="str">
        <f t="shared" si="5"/>
        <v/>
      </c>
      <c r="Z27" s="3" t="str">
        <f t="shared" si="6"/>
        <v/>
      </c>
      <c r="AA27" s="3" t="str">
        <f t="shared" si="7"/>
        <v/>
      </c>
      <c r="AB27" s="3" t="str">
        <f t="shared" si="8"/>
        <v/>
      </c>
      <c r="AC27" s="3" t="str">
        <f t="shared" si="9"/>
        <v/>
      </c>
      <c r="AD27" s="3" t="str">
        <f t="shared" si="10"/>
        <v/>
      </c>
      <c r="AE27" s="3" t="str">
        <f t="shared" si="11"/>
        <v/>
      </c>
      <c r="AF27" s="3" t="str">
        <f t="shared" si="12"/>
        <v/>
      </c>
      <c r="AG27" s="3" t="str">
        <f t="shared" si="13"/>
        <v/>
      </c>
      <c r="AH27" s="3" t="str">
        <f t="shared" si="14"/>
        <v/>
      </c>
      <c r="AI27" s="3">
        <v>-1</v>
      </c>
      <c r="AJ27">
        <v>0</v>
      </c>
      <c r="AK27">
        <v>5</v>
      </c>
      <c r="AL27" t="str">
        <f t="shared" si="20"/>
        <v>Global oil production share of - Colombia</v>
      </c>
      <c r="AN27" t="s">
        <v>747</v>
      </c>
      <c r="AO27" t="s">
        <v>313</v>
      </c>
      <c r="AP27" t="s">
        <v>769</v>
      </c>
      <c r="AQ27" s="7">
        <v>1544.9828203</v>
      </c>
      <c r="AR27">
        <v>0</v>
      </c>
      <c r="AS27" t="s">
        <v>510</v>
      </c>
    </row>
    <row r="28" spans="1:45">
      <c r="A28" t="s">
        <v>511</v>
      </c>
      <c r="B28">
        <v>5</v>
      </c>
      <c r="C28" t="s">
        <v>510</v>
      </c>
      <c r="D28" s="3">
        <v>1.0165836380862599E-2</v>
      </c>
      <c r="E28" s="3"/>
      <c r="F28" s="3"/>
      <c r="G28" s="3"/>
      <c r="H28" s="3"/>
      <c r="I28" s="3"/>
      <c r="J28" s="3"/>
      <c r="K28" s="3"/>
      <c r="L28" s="3"/>
      <c r="M28" s="3"/>
      <c r="N28" s="3">
        <v>1.05023837037031E-2</v>
      </c>
      <c r="O28" s="3">
        <v>1.1075427347456699E-2</v>
      </c>
      <c r="P28" s="3">
        <v>1.69425249112031E-2</v>
      </c>
      <c r="R28" t="str">
        <f t="shared" si="15"/>
        <v>UCS_OILprodCalib_005</v>
      </c>
      <c r="S28" t="str">
        <f t="shared" si="16"/>
        <v>SUP_OilSupply</v>
      </c>
      <c r="T28" t="str">
        <f t="shared" si="17"/>
        <v>OIL_005</v>
      </c>
      <c r="U28">
        <v>1</v>
      </c>
      <c r="V28" s="3">
        <f t="shared" si="18"/>
        <v>-1.0165836380862599E-2</v>
      </c>
      <c r="W28" s="3" t="str">
        <f t="shared" si="19"/>
        <v/>
      </c>
      <c r="X28" s="3" t="str">
        <f t="shared" si="4"/>
        <v/>
      </c>
      <c r="Y28" s="3" t="str">
        <f t="shared" si="5"/>
        <v/>
      </c>
      <c r="Z28" s="3" t="str">
        <f t="shared" si="6"/>
        <v/>
      </c>
      <c r="AA28" s="3" t="str">
        <f t="shared" si="7"/>
        <v/>
      </c>
      <c r="AB28" s="3" t="str">
        <f t="shared" si="8"/>
        <v/>
      </c>
      <c r="AC28" s="3" t="str">
        <f t="shared" si="9"/>
        <v/>
      </c>
      <c r="AD28" s="3" t="str">
        <f t="shared" si="10"/>
        <v/>
      </c>
      <c r="AE28" s="3" t="str">
        <f t="shared" si="11"/>
        <v/>
      </c>
      <c r="AF28" s="3">
        <f t="shared" si="12"/>
        <v>-1.5076002413380276E-2</v>
      </c>
      <c r="AG28" s="3">
        <f t="shared" si="13"/>
        <v>-1.6184414801283534E-2</v>
      </c>
      <c r="AH28" s="3">
        <f t="shared" si="14"/>
        <v>-2.5413787366804708E-2</v>
      </c>
      <c r="AI28" s="3">
        <v>-1</v>
      </c>
      <c r="AJ28">
        <v>0</v>
      </c>
      <c r="AK28">
        <v>5</v>
      </c>
      <c r="AL28" t="str">
        <f t="shared" si="20"/>
        <v>Global oil production share of - Indonesia</v>
      </c>
      <c r="AN28" t="s">
        <v>747</v>
      </c>
      <c r="AO28" t="s">
        <v>313</v>
      </c>
      <c r="AP28" t="s">
        <v>770</v>
      </c>
      <c r="AQ28" s="7">
        <v>1447.8420475</v>
      </c>
      <c r="AR28">
        <v>0</v>
      </c>
      <c r="AS28" t="s">
        <v>743</v>
      </c>
    </row>
    <row r="29" spans="1:45">
      <c r="A29" t="s">
        <v>729</v>
      </c>
      <c r="B29">
        <v>3</v>
      </c>
      <c r="C29" t="s">
        <v>244</v>
      </c>
      <c r="D29" s="3"/>
      <c r="E29" s="3"/>
      <c r="F29" s="3">
        <v>1.0050806082405101E-2</v>
      </c>
      <c r="G29" s="3"/>
      <c r="H29" s="3"/>
      <c r="I29" s="3"/>
      <c r="J29" s="3"/>
      <c r="K29" s="3"/>
      <c r="L29" s="3"/>
      <c r="M29" s="3"/>
      <c r="N29" s="3"/>
      <c r="O29" s="3"/>
      <c r="P29" s="3"/>
      <c r="R29" t="str">
        <f t="shared" si="15"/>
        <v>UCS_OILprodCalib_003</v>
      </c>
      <c r="S29" t="str">
        <f t="shared" si="16"/>
        <v>SUP_OilSupply</v>
      </c>
      <c r="T29" t="str">
        <f t="shared" si="17"/>
        <v>OIL_003</v>
      </c>
      <c r="U29">
        <v>1</v>
      </c>
      <c r="V29" s="3" t="str">
        <f t="shared" si="18"/>
        <v/>
      </c>
      <c r="W29" s="3" t="str">
        <f t="shared" si="19"/>
        <v/>
      </c>
      <c r="X29" s="3">
        <f t="shared" si="4"/>
        <v>-1.1834013613154414E-2</v>
      </c>
      <c r="Y29" s="3" t="str">
        <f t="shared" si="5"/>
        <v/>
      </c>
      <c r="Z29" s="3" t="str">
        <f t="shared" si="6"/>
        <v/>
      </c>
      <c r="AA29" s="3" t="str">
        <f t="shared" si="7"/>
        <v/>
      </c>
      <c r="AB29" s="3" t="str">
        <f t="shared" si="8"/>
        <v/>
      </c>
      <c r="AC29" s="3" t="str">
        <f t="shared" si="9"/>
        <v/>
      </c>
      <c r="AD29" s="3" t="str">
        <f t="shared" si="10"/>
        <v/>
      </c>
      <c r="AE29" s="3" t="str">
        <f t="shared" si="11"/>
        <v/>
      </c>
      <c r="AF29" s="3" t="str">
        <f t="shared" si="12"/>
        <v/>
      </c>
      <c r="AG29" s="3" t="str">
        <f t="shared" si="13"/>
        <v/>
      </c>
      <c r="AH29" s="3" t="str">
        <f t="shared" si="14"/>
        <v/>
      </c>
      <c r="AI29" s="3">
        <v>-1</v>
      </c>
      <c r="AJ29">
        <v>0</v>
      </c>
      <c r="AK29">
        <v>5</v>
      </c>
      <c r="AL29" t="str">
        <f t="shared" si="20"/>
        <v>Global oil production share of - India</v>
      </c>
      <c r="AN29" t="s">
        <v>747</v>
      </c>
      <c r="AO29" t="s">
        <v>313</v>
      </c>
      <c r="AP29" t="s">
        <v>771</v>
      </c>
      <c r="AQ29" s="7">
        <v>1376.5221285</v>
      </c>
      <c r="AR29">
        <v>0</v>
      </c>
      <c r="AS29" t="s">
        <v>244</v>
      </c>
    </row>
    <row r="30" spans="1:45">
      <c r="A30" t="s">
        <v>727</v>
      </c>
      <c r="B30">
        <v>180</v>
      </c>
      <c r="C30" t="s">
        <v>728</v>
      </c>
      <c r="D30" s="3"/>
      <c r="E30" s="3"/>
      <c r="F30" s="3"/>
      <c r="G30" s="3"/>
      <c r="H30" s="3">
        <v>1.20192569729264E-2</v>
      </c>
      <c r="I30" s="3">
        <v>1.4905446194746701E-2</v>
      </c>
      <c r="J30" s="3">
        <v>1.54537885450264E-2</v>
      </c>
      <c r="K30" s="3">
        <v>2.4261413794397401E-2</v>
      </c>
      <c r="L30" s="3">
        <v>2.19533891856812E-2</v>
      </c>
      <c r="M30" s="3">
        <v>1.6749847673851102E-2</v>
      </c>
      <c r="N30" s="3">
        <v>1.11368858621028E-2</v>
      </c>
      <c r="O30" s="3"/>
      <c r="P30" s="3"/>
      <c r="R30" t="str">
        <f t="shared" si="15"/>
        <v>UCS_OILprodCalib_180</v>
      </c>
      <c r="S30" t="str">
        <f t="shared" ref="S30" si="21">IF(SUM(D30:P30)=0,"\I:","SUP_OilSupply")</f>
        <v>SUP_OilSupply</v>
      </c>
      <c r="T30" t="str">
        <f t="shared" si="17"/>
        <v>OIL_180</v>
      </c>
      <c r="U30">
        <v>1</v>
      </c>
      <c r="V30" s="3" t="str">
        <f t="shared" si="18"/>
        <v/>
      </c>
      <c r="W30" s="3" t="str">
        <f t="shared" si="19"/>
        <v/>
      </c>
      <c r="X30" s="3" t="str">
        <f t="shared" si="4"/>
        <v/>
      </c>
      <c r="Y30" s="3" t="str">
        <f t="shared" si="5"/>
        <v/>
      </c>
      <c r="Z30" s="3">
        <f t="shared" si="6"/>
        <v>-1.4927141724440898E-2</v>
      </c>
      <c r="AA30" s="3">
        <f t="shared" si="7"/>
        <v>-1.8896259208178907E-2</v>
      </c>
      <c r="AB30" s="3">
        <f t="shared" si="8"/>
        <v>-2.0189626970115167E-2</v>
      </c>
      <c r="AC30" s="3">
        <f t="shared" si="9"/>
        <v>-3.2322464184148879E-2</v>
      </c>
      <c r="AD30" s="3">
        <f t="shared" si="10"/>
        <v>-3.0097388399724305E-2</v>
      </c>
      <c r="AE30" s="3">
        <f t="shared" si="11"/>
        <v>-2.3395754976701724E-2</v>
      </c>
      <c r="AF30" s="3">
        <f t="shared" si="12"/>
        <v>-1.5986820027857264E-2</v>
      </c>
      <c r="AG30" s="3" t="str">
        <f t="shared" si="13"/>
        <v/>
      </c>
      <c r="AH30" s="3" t="str">
        <f t="shared" si="14"/>
        <v/>
      </c>
      <c r="AI30" s="3">
        <v>-1</v>
      </c>
      <c r="AJ30">
        <v>0</v>
      </c>
      <c r="AK30">
        <v>5</v>
      </c>
      <c r="AL30" t="str">
        <f t="shared" ref="AL30" si="22">"Global oil production share of - " &amp; C30</f>
        <v>Global oil production share of - Guyana</v>
      </c>
      <c r="AN30" t="s">
        <v>747</v>
      </c>
      <c r="AO30" t="s">
        <v>313</v>
      </c>
      <c r="AP30" t="s">
        <v>772</v>
      </c>
      <c r="AQ30" s="7">
        <v>1356.42455</v>
      </c>
      <c r="AR30">
        <v>0</v>
      </c>
      <c r="AS30" t="s">
        <v>525</v>
      </c>
    </row>
    <row r="31" spans="1:45">
      <c r="A31" t="s">
        <v>730</v>
      </c>
      <c r="B31">
        <v>27</v>
      </c>
      <c r="C31" t="s">
        <v>731</v>
      </c>
      <c r="H31">
        <v>1.32250742781351E-2</v>
      </c>
      <c r="I31">
        <v>1.44921092647363E-2</v>
      </c>
      <c r="J31">
        <v>1.48617748697193E-2</v>
      </c>
      <c r="K31">
        <v>1.4080233616140501E-2</v>
      </c>
      <c r="L31">
        <v>1.3419563004464299E-2</v>
      </c>
      <c r="M31">
        <v>1.3576311764996799E-2</v>
      </c>
      <c r="N31">
        <v>1.34907423631278E-2</v>
      </c>
      <c r="O31">
        <v>1.4080556929497501E-2</v>
      </c>
      <c r="P31">
        <v>1.45498371683562E-2</v>
      </c>
      <c r="S31" t="s">
        <v>253</v>
      </c>
      <c r="AN31" t="s">
        <v>747</v>
      </c>
      <c r="AO31" t="s">
        <v>313</v>
      </c>
      <c r="AP31" t="s">
        <v>773</v>
      </c>
      <c r="AQ31" s="7">
        <v>1262.1024613</v>
      </c>
      <c r="AR31">
        <v>0</v>
      </c>
      <c r="AS31" t="s">
        <v>506</v>
      </c>
    </row>
    <row r="32" spans="1:45">
      <c r="AN32" t="s">
        <v>747</v>
      </c>
      <c r="AO32" t="s">
        <v>313</v>
      </c>
      <c r="AP32" t="s">
        <v>774</v>
      </c>
      <c r="AQ32" s="7">
        <v>1250.93453</v>
      </c>
      <c r="AR32">
        <v>0</v>
      </c>
      <c r="AS32" t="s">
        <v>514</v>
      </c>
    </row>
    <row r="33" spans="1:45">
      <c r="AN33" t="s">
        <v>747</v>
      </c>
      <c r="AO33" t="s">
        <v>313</v>
      </c>
      <c r="AP33" t="s">
        <v>775</v>
      </c>
      <c r="AQ33" s="7">
        <v>1160.4020998999999</v>
      </c>
      <c r="AR33">
        <v>0</v>
      </c>
      <c r="AS33" t="s">
        <v>776</v>
      </c>
    </row>
    <row r="34" spans="1:45">
      <c r="U34" t="s">
        <v>825</v>
      </c>
      <c r="AN34" t="s">
        <v>747</v>
      </c>
      <c r="AO34" t="s">
        <v>313</v>
      </c>
      <c r="AP34" t="s">
        <v>777</v>
      </c>
      <c r="AQ34" s="7">
        <v>1099.8444340000001</v>
      </c>
      <c r="AR34">
        <v>0</v>
      </c>
      <c r="AS34" t="s">
        <v>731</v>
      </c>
    </row>
    <row r="35" spans="1:45">
      <c r="A35" t="s">
        <v>495</v>
      </c>
      <c r="B35" t="s">
        <v>702</v>
      </c>
      <c r="C35" t="s">
        <v>494</v>
      </c>
      <c r="D35">
        <v>2019</v>
      </c>
      <c r="E35">
        <v>2022</v>
      </c>
      <c r="F35">
        <v>2025</v>
      </c>
      <c r="G35">
        <v>2027</v>
      </c>
      <c r="H35">
        <v>2030</v>
      </c>
      <c r="I35">
        <v>2032</v>
      </c>
      <c r="J35">
        <v>2035</v>
      </c>
      <c r="K35">
        <v>2037</v>
      </c>
      <c r="L35">
        <v>2040</v>
      </c>
      <c r="M35">
        <v>2042</v>
      </c>
      <c r="N35">
        <v>2045</v>
      </c>
      <c r="O35">
        <v>2047</v>
      </c>
      <c r="P35">
        <v>2050</v>
      </c>
      <c r="R35" t="s">
        <v>69</v>
      </c>
      <c r="S35" t="s">
        <v>39</v>
      </c>
      <c r="T35" t="s">
        <v>40</v>
      </c>
      <c r="U35" t="s">
        <v>546</v>
      </c>
      <c r="V35">
        <f>D35</f>
        <v>2019</v>
      </c>
      <c r="W35" t="str">
        <f>"*"&amp;E35</f>
        <v>*2022</v>
      </c>
      <c r="X35" t="str">
        <f t="shared" ref="X35:AI35" si="23">"*"&amp;F35</f>
        <v>*2025</v>
      </c>
      <c r="Y35" t="str">
        <f t="shared" si="23"/>
        <v>*2027</v>
      </c>
      <c r="Z35" t="str">
        <f t="shared" si="23"/>
        <v>*2030</v>
      </c>
      <c r="AA35" t="str">
        <f t="shared" si="23"/>
        <v>*2032</v>
      </c>
      <c r="AB35" t="str">
        <f t="shared" si="23"/>
        <v>*2035</v>
      </c>
      <c r="AC35" t="str">
        <f t="shared" si="23"/>
        <v>*2037</v>
      </c>
      <c r="AD35" t="str">
        <f t="shared" si="23"/>
        <v>*2040</v>
      </c>
      <c r="AE35" t="str">
        <f t="shared" si="23"/>
        <v>*2042</v>
      </c>
      <c r="AF35" t="str">
        <f t="shared" si="23"/>
        <v>*2045</v>
      </c>
      <c r="AG35" t="str">
        <f t="shared" si="23"/>
        <v>*2047</v>
      </c>
      <c r="AH35" t="str">
        <f t="shared" si="23"/>
        <v>*2050</v>
      </c>
      <c r="AI35" t="str">
        <f t="shared" si="23"/>
        <v>*</v>
      </c>
      <c r="AJ35" t="s">
        <v>732</v>
      </c>
      <c r="AK35" t="s">
        <v>733</v>
      </c>
      <c r="AL35" t="s">
        <v>473</v>
      </c>
      <c r="AN35" t="s">
        <v>747</v>
      </c>
      <c r="AO35" t="s">
        <v>313</v>
      </c>
      <c r="AP35" t="s">
        <v>778</v>
      </c>
      <c r="AQ35" s="7">
        <v>726.27234739999994</v>
      </c>
      <c r="AR35">
        <v>0</v>
      </c>
      <c r="AS35" t="s">
        <v>779</v>
      </c>
    </row>
    <row r="36" spans="1:45">
      <c r="A36" t="s">
        <v>531</v>
      </c>
      <c r="B36">
        <v>4</v>
      </c>
      <c r="C36" t="s">
        <v>530</v>
      </c>
      <c r="D36">
        <v>0.2404430603253</v>
      </c>
      <c r="E36">
        <v>0.25047472293043799</v>
      </c>
      <c r="F36">
        <v>0.27759239712567402</v>
      </c>
      <c r="G36">
        <v>0.289796124643315</v>
      </c>
      <c r="H36">
        <v>0.30916354788769701</v>
      </c>
      <c r="I36">
        <v>0.302032180067556</v>
      </c>
      <c r="J36">
        <v>0.28440850141604501</v>
      </c>
      <c r="K36">
        <v>0.266940931605751</v>
      </c>
      <c r="L36">
        <v>0.24866115734696501</v>
      </c>
      <c r="M36">
        <v>0.236025761932534</v>
      </c>
      <c r="N36">
        <v>0.21578874834820999</v>
      </c>
      <c r="O36">
        <v>0.193601537759401</v>
      </c>
      <c r="P36">
        <v>0.16961210265573501</v>
      </c>
      <c r="R36" t="str">
        <f>"UCS_GasprodCalib_"&amp;TEXT($B36,"000")</f>
        <v>UCS_GasprodCalib_004</v>
      </c>
      <c r="S36" t="str">
        <f>IF(SUM(D36:P36)=0,"\I:","SUP_GasSupply")</f>
        <v>SUP_GasSupply</v>
      </c>
      <c r="T36" t="str">
        <f>"GAS_"&amp;TEXT($B36,"000")</f>
        <v>GAS_004</v>
      </c>
      <c r="U36">
        <v>1</v>
      </c>
      <c r="V36" s="3">
        <f>IF(D36="","",-D36)</f>
        <v>-0.2404430603253</v>
      </c>
      <c r="W36" s="3">
        <f>IF(E36="","",-E36*E$2)</f>
        <v>-0.28521799094982175</v>
      </c>
      <c r="X36" s="3">
        <f t="shared" ref="X36" si="24">IF(F36="","",-F36*F$2)</f>
        <v>-0.32684266113184257</v>
      </c>
      <c r="Y36" s="3">
        <f t="shared" ref="Y36" si="25">IF(G36="","",-G36*G$2)</f>
        <v>-0.34869017578050582</v>
      </c>
      <c r="Z36" s="3">
        <f t="shared" ref="Z36" si="26">IF(H36="","",-H36*H$2)</f>
        <v>-0.38396118044117328</v>
      </c>
      <c r="AA36" s="3">
        <f t="shared" ref="AA36" si="27">IF(I36="","",-I36*I$2)</f>
        <v>-0.38289886053725697</v>
      </c>
      <c r="AB36" s="3">
        <f t="shared" ref="AB36" si="28">IF(J36="","",-J36*J$2)</f>
        <v>-0.37156594539838195</v>
      </c>
      <c r="AC36" s="3">
        <f t="shared" ref="AC36" si="29">IF(K36="","",-K36*K$2)</f>
        <v>-0.35563420888121111</v>
      </c>
      <c r="AD36" s="3">
        <f t="shared" ref="AD36" si="30">IF(L36="","",-L36*L$2)</f>
        <v>-0.34090642539503357</v>
      </c>
      <c r="AE36" s="3">
        <f t="shared" ref="AE36" si="31">IF(M36="","",-M36*M$2)</f>
        <v>-0.32967469327995913</v>
      </c>
      <c r="AF36" s="3">
        <f t="shared" ref="AF36" si="32">IF(N36="","",-N36*N$2)</f>
        <v>-0.30976126779017282</v>
      </c>
      <c r="AG36" s="3">
        <f t="shared" ref="AG36" si="33">IF(O36="","",-O36*O$2)</f>
        <v>-0.28290805356454468</v>
      </c>
      <c r="AH36" s="3">
        <f t="shared" ref="AH36" si="34">IF(P36="","",-P36*P$2)</f>
        <v>-0.25441815398360312</v>
      </c>
      <c r="AI36" s="3">
        <v>-1</v>
      </c>
      <c r="AJ36">
        <v>0</v>
      </c>
      <c r="AK36">
        <v>0</v>
      </c>
      <c r="AL36" t="str">
        <f>"Global Gas production share of - " &amp; C36</f>
        <v>Global Gas production share of - United States</v>
      </c>
      <c r="AN36" t="s">
        <v>747</v>
      </c>
      <c r="AO36" t="s">
        <v>313</v>
      </c>
      <c r="AP36" t="s">
        <v>780</v>
      </c>
      <c r="AQ36" s="7">
        <v>625.63494330000003</v>
      </c>
      <c r="AR36">
        <v>0</v>
      </c>
      <c r="AS36" t="s">
        <v>242</v>
      </c>
    </row>
    <row r="37" spans="1:45">
      <c r="A37" t="s">
        <v>527</v>
      </c>
      <c r="B37">
        <v>7</v>
      </c>
      <c r="C37" t="s">
        <v>245</v>
      </c>
      <c r="D37">
        <v>0.17700613627933401</v>
      </c>
      <c r="E37">
        <v>0.155653038000029</v>
      </c>
      <c r="F37">
        <v>0.144714394342397</v>
      </c>
      <c r="G37">
        <v>0.138567387515725</v>
      </c>
      <c r="H37">
        <v>0.12785517704621899</v>
      </c>
      <c r="I37">
        <v>0.13167482286700599</v>
      </c>
      <c r="J37">
        <v>0.14096389925588301</v>
      </c>
      <c r="K37">
        <v>0.146408487663474</v>
      </c>
      <c r="L37">
        <v>0.161525717966406</v>
      </c>
      <c r="M37">
        <v>0.168167457991936</v>
      </c>
      <c r="N37">
        <v>0.17470815655755301</v>
      </c>
      <c r="O37">
        <v>0.17016868416407599</v>
      </c>
      <c r="P37">
        <v>0.15851731082909201</v>
      </c>
      <c r="R37" t="str">
        <f t="shared" ref="R37:R60" si="35">"UCS_GasprodCalib_"&amp;TEXT($B37,"000")</f>
        <v>UCS_GasprodCalib_007</v>
      </c>
      <c r="S37" t="str">
        <f t="shared" ref="S37:S60" si="36">IF(SUM(D37:P37)=0,"\I:","SUP_GasSupply")</f>
        <v>SUP_GasSupply</v>
      </c>
      <c r="T37" t="str">
        <f t="shared" ref="T37:T60" si="37">"GAS_"&amp;TEXT($B37,"000")</f>
        <v>GAS_007</v>
      </c>
      <c r="U37">
        <v>1</v>
      </c>
      <c r="V37" s="3">
        <f t="shared" ref="V37:V60" si="38">IF(D37="","",-D37)</f>
        <v>-0.17700613627933401</v>
      </c>
      <c r="W37" s="3">
        <f t="shared" ref="W37:W60" si="39">IF(E37="","",-E37*E$2)</f>
        <v>-0.17724362069035587</v>
      </c>
      <c r="X37" s="3">
        <f t="shared" ref="X37:X60" si="40">IF(F37="","",-F37*F$2)</f>
        <v>-0.1703895288225</v>
      </c>
      <c r="Y37" s="3">
        <f t="shared" ref="Y37:Y60" si="41">IF(G37="","",-G37*G$2)</f>
        <v>-0.16672785659150186</v>
      </c>
      <c r="Z37" s="3">
        <f t="shared" ref="Z37:Z60" si="42">IF(H37="","",-H37*H$2)</f>
        <v>-0.15878788117030471</v>
      </c>
      <c r="AA37" s="3">
        <f t="shared" ref="AA37:AA60" si="43">IF(I37="","",-I37*I$2)</f>
        <v>-0.16692969479591427</v>
      </c>
      <c r="AB37" s="3">
        <f t="shared" ref="AB37:AB60" si="44">IF(J37="","",-J37*J$2)</f>
        <v>-0.18416251354397647</v>
      </c>
      <c r="AC37" s="3">
        <f t="shared" ref="AC37:AC60" si="45">IF(K37="","",-K37*K$2)</f>
        <v>-0.19505388840327392</v>
      </c>
      <c r="AD37" s="3">
        <f t="shared" ref="AD37:AD60" si="46">IF(L37="","",-L37*L$2)</f>
        <v>-0.22144654882491205</v>
      </c>
      <c r="AE37" s="3">
        <f t="shared" ref="AE37:AE60" si="47">IF(M37="","",-M37*M$2)</f>
        <v>-0.23489196551776892</v>
      </c>
      <c r="AF37" s="3">
        <f t="shared" ref="AF37:AF60" si="48">IF(N37="","",-N37*N$2)</f>
        <v>-0.25079074086487479</v>
      </c>
      <c r="AG37" s="3">
        <f t="shared" ref="AG37:AG60" si="49">IF(O37="","",-O37*O$2)</f>
        <v>-0.24866585137524708</v>
      </c>
      <c r="AH37" s="3">
        <f t="shared" ref="AH37:AH60" si="50">IF(P37="","",-P37*P$2)</f>
        <v>-0.23777596624363859</v>
      </c>
      <c r="AI37" s="3">
        <v>-1</v>
      </c>
      <c r="AJ37">
        <v>0</v>
      </c>
      <c r="AK37">
        <v>0</v>
      </c>
      <c r="AL37" t="str">
        <f t="shared" ref="AL37:AL60" si="51">"Global Gas production share of - " &amp; C37</f>
        <v>Global Gas production share of - Russia</v>
      </c>
      <c r="AN37" t="s">
        <v>747</v>
      </c>
      <c r="AO37" t="s">
        <v>313</v>
      </c>
      <c r="AP37" t="s">
        <v>783</v>
      </c>
      <c r="AQ37" s="7">
        <v>33491.556900000003</v>
      </c>
      <c r="AR37">
        <v>0</v>
      </c>
      <c r="AS37" t="s">
        <v>530</v>
      </c>
    </row>
    <row r="38" spans="1:45">
      <c r="A38" t="s">
        <v>713</v>
      </c>
      <c r="B38">
        <v>23</v>
      </c>
      <c r="C38" t="s">
        <v>714</v>
      </c>
      <c r="D38">
        <v>6.1245645620674298E-2</v>
      </c>
      <c r="E38">
        <v>6.5605110434100597E-2</v>
      </c>
      <c r="F38">
        <v>6.7311351363620903E-2</v>
      </c>
      <c r="G38">
        <v>6.4290045598796405E-2</v>
      </c>
      <c r="H38">
        <v>5.3941588017932501E-2</v>
      </c>
      <c r="I38">
        <v>5.4522157727266998E-2</v>
      </c>
      <c r="J38">
        <v>5.9117660463926198E-2</v>
      </c>
      <c r="K38">
        <v>6.4876183670430798E-2</v>
      </c>
      <c r="L38">
        <v>6.6849478401275406E-2</v>
      </c>
      <c r="M38">
        <v>6.8513157725621193E-2</v>
      </c>
      <c r="N38">
        <v>6.6379472284981894E-2</v>
      </c>
      <c r="O38">
        <v>6.5496083109598896E-2</v>
      </c>
      <c r="P38">
        <v>6.7296731886809097E-2</v>
      </c>
      <c r="R38" t="str">
        <f t="shared" si="35"/>
        <v>UCS_GasprodCalib_023</v>
      </c>
      <c r="S38" t="str">
        <f t="shared" si="36"/>
        <v>SUP_GasSupply</v>
      </c>
      <c r="T38" t="str">
        <f t="shared" si="37"/>
        <v>GAS_023</v>
      </c>
      <c r="U38">
        <v>1</v>
      </c>
      <c r="V38" s="3">
        <f t="shared" si="38"/>
        <v>-6.1245645620674298E-2</v>
      </c>
      <c r="W38" s="3">
        <f t="shared" si="39"/>
        <v>-7.4705174139475958E-2</v>
      </c>
      <c r="X38" s="3">
        <f t="shared" si="40"/>
        <v>-7.9253687895876362E-2</v>
      </c>
      <c r="Y38" s="3">
        <f t="shared" si="41"/>
        <v>-7.7355441962422999E-2</v>
      </c>
      <c r="Z38" s="3">
        <f t="shared" si="42"/>
        <v>-6.6991972215819595E-2</v>
      </c>
      <c r="AA38" s="3">
        <f t="shared" si="43"/>
        <v>-6.9120025763922441E-2</v>
      </c>
      <c r="AB38" s="3">
        <f t="shared" si="44"/>
        <v>-7.7234362864161757E-2</v>
      </c>
      <c r="AC38" s="3">
        <f t="shared" si="45"/>
        <v>-8.6431818889961251E-2</v>
      </c>
      <c r="AD38" s="3">
        <f t="shared" si="46"/>
        <v>-9.1648478453361687E-2</v>
      </c>
      <c r="AE38" s="3">
        <f t="shared" si="47"/>
        <v>-9.5697410629658086E-2</v>
      </c>
      <c r="AF38" s="3">
        <f t="shared" si="48"/>
        <v>-9.5286661828441879E-2</v>
      </c>
      <c r="AG38" s="3">
        <f t="shared" si="49"/>
        <v>-9.5708792414994734E-2</v>
      </c>
      <c r="AH38" s="3">
        <f t="shared" si="50"/>
        <v>-0.10094509783021388</v>
      </c>
      <c r="AI38" s="3">
        <v>-1</v>
      </c>
      <c r="AJ38">
        <v>0</v>
      </c>
      <c r="AK38">
        <v>0</v>
      </c>
      <c r="AL38" t="str">
        <f t="shared" si="51"/>
        <v>Global Gas production share of - Iran</v>
      </c>
      <c r="AN38" t="s">
        <v>747</v>
      </c>
      <c r="AO38" t="s">
        <v>313</v>
      </c>
      <c r="AP38" t="s">
        <v>784</v>
      </c>
      <c r="AQ38" s="7">
        <v>26439.055830000001</v>
      </c>
      <c r="AR38">
        <v>0</v>
      </c>
      <c r="AS38" t="s">
        <v>245</v>
      </c>
    </row>
    <row r="39" spans="1:45">
      <c r="A39" t="s">
        <v>705</v>
      </c>
      <c r="B39">
        <v>20</v>
      </c>
      <c r="C39" t="s">
        <v>706</v>
      </c>
      <c r="D39">
        <v>4.3680067942535497E-2</v>
      </c>
      <c r="E39">
        <v>4.6547408785574201E-2</v>
      </c>
      <c r="F39">
        <v>5.2095581634394497E-2</v>
      </c>
      <c r="G39">
        <v>5.7708284229882299E-2</v>
      </c>
      <c r="H39">
        <v>6.7887287134371505E-2</v>
      </c>
      <c r="I39">
        <v>6.6460273856977004E-2</v>
      </c>
      <c r="J39">
        <v>6.3076145595153205E-2</v>
      </c>
      <c r="K39">
        <v>6.0928580702418099E-2</v>
      </c>
      <c r="L39">
        <v>5.9108876482012698E-2</v>
      </c>
      <c r="M39">
        <v>5.5884461703928301E-2</v>
      </c>
      <c r="N39">
        <v>5.1240241938357599E-2</v>
      </c>
      <c r="O39">
        <v>4.8150160806162898E-2</v>
      </c>
      <c r="P39">
        <v>4.5272218320463999E-2</v>
      </c>
      <c r="R39" t="str">
        <f t="shared" si="35"/>
        <v>UCS_GasprodCalib_020</v>
      </c>
      <c r="S39" t="str">
        <f t="shared" si="36"/>
        <v>SUP_GasSupply</v>
      </c>
      <c r="T39" t="str">
        <f t="shared" si="37"/>
        <v>GAS_020</v>
      </c>
      <c r="U39">
        <v>1</v>
      </c>
      <c r="V39" s="3">
        <f t="shared" si="38"/>
        <v>-4.3680067942535497E-2</v>
      </c>
      <c r="W39" s="3">
        <f t="shared" si="39"/>
        <v>-5.300398484292812E-2</v>
      </c>
      <c r="X39" s="3">
        <f t="shared" si="40"/>
        <v>-6.1338346117916207E-2</v>
      </c>
      <c r="Y39" s="3">
        <f t="shared" si="41"/>
        <v>-6.9436096831439226E-2</v>
      </c>
      <c r="Z39" s="3">
        <f t="shared" si="42"/>
        <v>-8.431163079591325E-2</v>
      </c>
      <c r="AA39" s="3">
        <f t="shared" si="43"/>
        <v>-8.425447621223224E-2</v>
      </c>
      <c r="AB39" s="3">
        <f t="shared" si="44"/>
        <v>-8.2405932148506722E-2</v>
      </c>
      <c r="AC39" s="3">
        <f t="shared" si="45"/>
        <v>-8.117259300031851E-2</v>
      </c>
      <c r="AD39" s="3">
        <f t="shared" si="46"/>
        <v>-8.1036362918888591E-2</v>
      </c>
      <c r="AE39" s="3">
        <f t="shared" si="47"/>
        <v>-7.8057973928390256E-2</v>
      </c>
      <c r="AF39" s="3">
        <f t="shared" si="48"/>
        <v>-7.3554540846997293E-2</v>
      </c>
      <c r="AG39" s="3">
        <f t="shared" si="49"/>
        <v>-7.0361364016747877E-2</v>
      </c>
      <c r="AH39" s="3">
        <f t="shared" si="50"/>
        <v>-6.7908327480696154E-2</v>
      </c>
      <c r="AI39" s="3">
        <v>-1</v>
      </c>
      <c r="AJ39">
        <v>0</v>
      </c>
      <c r="AK39">
        <v>0</v>
      </c>
      <c r="AL39" t="str">
        <f t="shared" si="51"/>
        <v>Global Gas production share of - Canada</v>
      </c>
      <c r="AN39" t="s">
        <v>747</v>
      </c>
      <c r="AO39" t="s">
        <v>313</v>
      </c>
      <c r="AP39" t="s">
        <v>785</v>
      </c>
      <c r="AQ39" s="7">
        <v>8240.8941154000004</v>
      </c>
      <c r="AR39">
        <v>0</v>
      </c>
      <c r="AS39" t="s">
        <v>714</v>
      </c>
    </row>
    <row r="40" spans="1:45">
      <c r="A40" t="s">
        <v>709</v>
      </c>
      <c r="B40">
        <v>2</v>
      </c>
      <c r="C40" t="s">
        <v>243</v>
      </c>
      <c r="D40">
        <v>4.0244600343611603E-2</v>
      </c>
      <c r="E40">
        <v>4.9840888789400697E-2</v>
      </c>
      <c r="F40">
        <v>4.97784820638165E-2</v>
      </c>
      <c r="G40">
        <v>4.9899789047184798E-2</v>
      </c>
      <c r="H40">
        <v>4.92790705789352E-2</v>
      </c>
      <c r="I40">
        <v>4.9763948433316198E-2</v>
      </c>
      <c r="J40">
        <v>5.5307741642174599E-2</v>
      </c>
      <c r="K40">
        <v>5.5126019860445297E-2</v>
      </c>
      <c r="L40">
        <v>5.85902788891286E-2</v>
      </c>
      <c r="M40">
        <v>5.78142045134395E-2</v>
      </c>
      <c r="N40">
        <v>5.7360545534863402E-2</v>
      </c>
      <c r="O40">
        <v>5.6355638580796001E-2</v>
      </c>
      <c r="P40">
        <v>5.4690629561137301E-2</v>
      </c>
      <c r="R40" t="str">
        <f t="shared" si="35"/>
        <v>UCS_GasprodCalib_002</v>
      </c>
      <c r="S40" t="str">
        <f t="shared" si="36"/>
        <v>SUP_GasSupply</v>
      </c>
      <c r="T40" t="str">
        <f t="shared" si="37"/>
        <v>GAS_002</v>
      </c>
      <c r="U40">
        <v>1</v>
      </c>
      <c r="V40" s="3">
        <f t="shared" si="38"/>
        <v>-4.0244600343611603E-2</v>
      </c>
      <c r="W40" s="3">
        <f t="shared" si="39"/>
        <v>-5.6754302395672494E-2</v>
      </c>
      <c r="X40" s="3">
        <f t="shared" si="40"/>
        <v>-5.861014823642921E-2</v>
      </c>
      <c r="Y40" s="3">
        <f t="shared" si="41"/>
        <v>-6.004071391806446E-2</v>
      </c>
      <c r="Z40" s="3">
        <f t="shared" si="42"/>
        <v>-6.1201426364161642E-2</v>
      </c>
      <c r="AA40" s="3">
        <f t="shared" si="43"/>
        <v>-6.30878443041719E-2</v>
      </c>
      <c r="AB40" s="3">
        <f t="shared" si="44"/>
        <v>-7.225688827445402E-2</v>
      </c>
      <c r="AC40" s="3">
        <f t="shared" si="45"/>
        <v>-7.3442084523754725E-2</v>
      </c>
      <c r="AD40" s="3">
        <f t="shared" si="46"/>
        <v>-8.0325382347999102E-2</v>
      </c>
      <c r="AE40" s="3">
        <f t="shared" si="47"/>
        <v>-8.0753388884901064E-2</v>
      </c>
      <c r="AF40" s="3">
        <f t="shared" si="48"/>
        <v>-8.2340137945207253E-2</v>
      </c>
      <c r="AG40" s="3">
        <f t="shared" si="49"/>
        <v>-8.2351949280969824E-2</v>
      </c>
      <c r="AH40" s="3">
        <f t="shared" si="50"/>
        <v>-8.2035944341706149E-2</v>
      </c>
      <c r="AI40" s="3">
        <v>-1</v>
      </c>
      <c r="AJ40">
        <v>0</v>
      </c>
      <c r="AK40">
        <v>0</v>
      </c>
      <c r="AL40" t="str">
        <f t="shared" si="51"/>
        <v>Global Gas production share of - China</v>
      </c>
      <c r="AN40" t="s">
        <v>747</v>
      </c>
      <c r="AO40" t="s">
        <v>313</v>
      </c>
      <c r="AP40" t="s">
        <v>786</v>
      </c>
      <c r="AQ40" s="7">
        <v>6646.9239011999998</v>
      </c>
      <c r="AR40">
        <v>0</v>
      </c>
      <c r="AS40" t="s">
        <v>706</v>
      </c>
    </row>
    <row r="41" spans="1:45">
      <c r="A41" t="s">
        <v>526</v>
      </c>
      <c r="B41">
        <v>73</v>
      </c>
      <c r="C41" t="s">
        <v>525</v>
      </c>
      <c r="D41">
        <v>4.0235826962722598E-2</v>
      </c>
      <c r="E41">
        <v>4.0645806763717901E-2</v>
      </c>
      <c r="F41">
        <v>3.7958299501743599E-2</v>
      </c>
      <c r="G41">
        <v>4.2282068997907901E-2</v>
      </c>
      <c r="H41">
        <v>4.3698844596801602E-2</v>
      </c>
      <c r="I41">
        <v>4.2218198437011398E-2</v>
      </c>
      <c r="J41">
        <v>4.17225244975565E-2</v>
      </c>
      <c r="K41">
        <v>4.2553840363792103E-2</v>
      </c>
      <c r="L41">
        <v>4.4254473181948299E-2</v>
      </c>
      <c r="M41">
        <v>4.4293562707345198E-2</v>
      </c>
      <c r="N41">
        <v>4.5239419208707603E-2</v>
      </c>
      <c r="O41">
        <v>4.4798781985544101E-2</v>
      </c>
      <c r="P41">
        <v>4.6736499257966101E-2</v>
      </c>
      <c r="R41" t="str">
        <f t="shared" si="35"/>
        <v>UCS_GasprodCalib_073</v>
      </c>
      <c r="S41" t="str">
        <f t="shared" si="36"/>
        <v>SUP_GasSupply</v>
      </c>
      <c r="T41" t="str">
        <f t="shared" si="37"/>
        <v>GAS_073</v>
      </c>
      <c r="U41">
        <v>1</v>
      </c>
      <c r="V41" s="3">
        <f t="shared" si="38"/>
        <v>-4.0235826962722598E-2</v>
      </c>
      <c r="W41" s="3">
        <f t="shared" si="39"/>
        <v>-4.6283773508362713E-2</v>
      </c>
      <c r="X41" s="3">
        <f t="shared" si="40"/>
        <v>-4.4692836510117538E-2</v>
      </c>
      <c r="Y41" s="3">
        <f t="shared" si="41"/>
        <v>-5.0874876568450619E-2</v>
      </c>
      <c r="Z41" s="3">
        <f t="shared" si="42"/>
        <v>-5.4271145708931184E-2</v>
      </c>
      <c r="AA41" s="3">
        <f t="shared" si="43"/>
        <v>-5.3521780599179038E-2</v>
      </c>
      <c r="AB41" s="3">
        <f t="shared" si="44"/>
        <v>-5.4508459424227121E-2</v>
      </c>
      <c r="AC41" s="3">
        <f t="shared" si="45"/>
        <v>-5.6692697000794136E-2</v>
      </c>
      <c r="AD41" s="3">
        <f t="shared" si="46"/>
        <v>-6.0671455168800251E-2</v>
      </c>
      <c r="AE41" s="3">
        <f t="shared" si="47"/>
        <v>-6.186810532993707E-2</v>
      </c>
      <c r="AF41" s="3">
        <f t="shared" si="48"/>
        <v>-6.4940456606048094E-2</v>
      </c>
      <c r="AG41" s="3">
        <f t="shared" si="49"/>
        <v>-6.5464026578875872E-2</v>
      </c>
      <c r="AH41" s="3">
        <f t="shared" si="50"/>
        <v>-7.0104748886949314E-2</v>
      </c>
      <c r="AI41" s="3">
        <v>-1</v>
      </c>
      <c r="AJ41">
        <v>0</v>
      </c>
      <c r="AK41">
        <v>0</v>
      </c>
      <c r="AL41" t="str">
        <f t="shared" si="51"/>
        <v>Global Gas production share of - Qatar</v>
      </c>
      <c r="AN41" t="s">
        <v>747</v>
      </c>
      <c r="AO41" t="s">
        <v>313</v>
      </c>
      <c r="AP41" t="s">
        <v>787</v>
      </c>
      <c r="AQ41" s="7">
        <v>6245.1486000000004</v>
      </c>
      <c r="AR41">
        <v>0</v>
      </c>
      <c r="AS41" t="s">
        <v>525</v>
      </c>
    </row>
    <row r="42" spans="1:45">
      <c r="A42" t="s">
        <v>499</v>
      </c>
      <c r="B42">
        <v>22</v>
      </c>
      <c r="C42" t="s">
        <v>242</v>
      </c>
      <c r="D42">
        <v>3.6842374613666601E-2</v>
      </c>
      <c r="E42">
        <v>3.6962548638504303E-2</v>
      </c>
      <c r="F42">
        <v>3.4495349602035798E-2</v>
      </c>
      <c r="G42">
        <v>3.6267977668366001E-2</v>
      </c>
      <c r="H42">
        <v>3.2677029740938598E-2</v>
      </c>
      <c r="I42">
        <v>3.4784263408181401E-2</v>
      </c>
      <c r="J42">
        <v>3.6679919396993103E-2</v>
      </c>
      <c r="K42">
        <v>3.7039655347780399E-2</v>
      </c>
      <c r="L42">
        <v>4.0371559438247502E-2</v>
      </c>
      <c r="M42">
        <v>3.9640062624493398E-2</v>
      </c>
      <c r="N42">
        <v>3.8538976284515199E-2</v>
      </c>
      <c r="O42">
        <v>3.9464588587530401E-2</v>
      </c>
      <c r="P42">
        <v>3.8952623125121301E-2</v>
      </c>
      <c r="R42" t="str">
        <f t="shared" si="35"/>
        <v>UCS_GasprodCalib_022</v>
      </c>
      <c r="S42" t="str">
        <f t="shared" si="36"/>
        <v>SUP_GasSupply</v>
      </c>
      <c r="T42" t="str">
        <f t="shared" si="37"/>
        <v>GAS_022</v>
      </c>
      <c r="U42">
        <v>1</v>
      </c>
      <c r="V42" s="3">
        <f t="shared" si="38"/>
        <v>-3.6842374613666601E-2</v>
      </c>
      <c r="W42" s="3">
        <f t="shared" si="39"/>
        <v>-4.208961183674851E-2</v>
      </c>
      <c r="X42" s="3">
        <f t="shared" si="40"/>
        <v>-4.0615492273364799E-2</v>
      </c>
      <c r="Y42" s="3">
        <f t="shared" si="41"/>
        <v>-4.3638566678388897E-2</v>
      </c>
      <c r="Z42" s="3">
        <f t="shared" si="42"/>
        <v>-4.0582762742778708E-2</v>
      </c>
      <c r="AA42" s="3">
        <f t="shared" si="43"/>
        <v>-4.4097469417468733E-2</v>
      </c>
      <c r="AB42" s="3">
        <f t="shared" si="44"/>
        <v>-4.7920539857362027E-2</v>
      </c>
      <c r="AC42" s="3">
        <f t="shared" si="45"/>
        <v>-4.9346379543978525E-2</v>
      </c>
      <c r="AD42" s="3">
        <f t="shared" si="46"/>
        <v>-5.5348105681468494E-2</v>
      </c>
      <c r="AE42" s="3">
        <f t="shared" si="47"/>
        <v>-5.5368216504534384E-2</v>
      </c>
      <c r="AF42" s="3">
        <f t="shared" si="48"/>
        <v>-5.5322078860029954E-2</v>
      </c>
      <c r="AG42" s="3">
        <f t="shared" si="49"/>
        <v>-5.7669221387584874E-2</v>
      </c>
      <c r="AH42" s="3">
        <f t="shared" si="50"/>
        <v>-5.8428934687682087E-2</v>
      </c>
      <c r="AI42" s="3">
        <v>-1</v>
      </c>
      <c r="AJ42">
        <v>0</v>
      </c>
      <c r="AK42">
        <v>0</v>
      </c>
      <c r="AL42" t="str">
        <f t="shared" si="51"/>
        <v>Global Gas production share of - Australia</v>
      </c>
      <c r="AN42" t="s">
        <v>747</v>
      </c>
      <c r="AO42" t="s">
        <v>313</v>
      </c>
      <c r="AP42" t="s">
        <v>788</v>
      </c>
      <c r="AQ42" s="7">
        <v>6172.7669967000002</v>
      </c>
      <c r="AR42">
        <v>0</v>
      </c>
      <c r="AS42" t="s">
        <v>243</v>
      </c>
    </row>
    <row r="43" spans="1:45">
      <c r="A43" t="s">
        <v>518</v>
      </c>
      <c r="B43">
        <v>65</v>
      </c>
      <c r="C43" t="s">
        <v>517</v>
      </c>
      <c r="D43">
        <v>3.1050826730008599E-2</v>
      </c>
      <c r="E43">
        <v>3.2929861431539101E-2</v>
      </c>
      <c r="F43">
        <v>2.9589893711295698E-2</v>
      </c>
      <c r="G43">
        <v>2.7110970772261399E-2</v>
      </c>
      <c r="H43">
        <v>2.2731452881040701E-2</v>
      </c>
      <c r="I43">
        <v>1.8209920613192401E-2</v>
      </c>
      <c r="J43">
        <v>1.46569107111033E-2</v>
      </c>
      <c r="K43">
        <v>1.52997674271808E-2</v>
      </c>
      <c r="L43">
        <v>1.6617811386824499E-2</v>
      </c>
      <c r="M43">
        <v>1.55711974526403E-2</v>
      </c>
      <c r="N43">
        <v>1.47429253258582E-2</v>
      </c>
      <c r="O43">
        <v>1.45414560164069E-2</v>
      </c>
      <c r="P43">
        <v>1.3511527295452399E-2</v>
      </c>
      <c r="R43" t="str">
        <f t="shared" si="35"/>
        <v>UCS_GasprodCalib_065</v>
      </c>
      <c r="S43" t="str">
        <f t="shared" si="36"/>
        <v>SUP_GasSupply</v>
      </c>
      <c r="T43" t="str">
        <f t="shared" si="37"/>
        <v>GAS_065</v>
      </c>
      <c r="U43">
        <v>1</v>
      </c>
      <c r="V43" s="3">
        <f t="shared" si="38"/>
        <v>-3.1050826730008599E-2</v>
      </c>
      <c r="W43" s="3">
        <f t="shared" si="39"/>
        <v>-3.7497551888171998E-2</v>
      </c>
      <c r="X43" s="3">
        <f t="shared" si="40"/>
        <v>-3.4839713563299832E-2</v>
      </c>
      <c r="Y43" s="3">
        <f t="shared" si="41"/>
        <v>-3.2620619671140424E-2</v>
      </c>
      <c r="Z43" s="3">
        <f t="shared" si="42"/>
        <v>-2.8230997932905472E-2</v>
      </c>
      <c r="AA43" s="3">
        <f t="shared" si="43"/>
        <v>-2.3085480003176201E-2</v>
      </c>
      <c r="AB43" s="3">
        <f t="shared" si="44"/>
        <v>-1.91485446386995E-2</v>
      </c>
      <c r="AC43" s="3">
        <f t="shared" si="45"/>
        <v>-2.0383238540082858E-2</v>
      </c>
      <c r="AD43" s="3">
        <f t="shared" si="46"/>
        <v>-2.2782483352904618E-2</v>
      </c>
      <c r="AE43" s="3">
        <f t="shared" si="47"/>
        <v>-2.174944676449438E-2</v>
      </c>
      <c r="AF43" s="3">
        <f t="shared" si="48"/>
        <v>-2.1163231516151314E-2</v>
      </c>
      <c r="AG43" s="3">
        <f t="shared" si="49"/>
        <v>-2.1249288953007549E-2</v>
      </c>
      <c r="AH43" s="3">
        <f t="shared" si="50"/>
        <v>-2.0267290943178647E-2</v>
      </c>
      <c r="AI43" s="3">
        <v>-1</v>
      </c>
      <c r="AJ43">
        <v>0</v>
      </c>
      <c r="AK43">
        <v>0</v>
      </c>
      <c r="AL43" t="str">
        <f t="shared" si="51"/>
        <v>Global Gas production share of - Norway</v>
      </c>
      <c r="AN43" t="s">
        <v>747</v>
      </c>
      <c r="AO43" t="s">
        <v>313</v>
      </c>
      <c r="AP43" t="s">
        <v>789</v>
      </c>
      <c r="AQ43" s="7">
        <v>4938.2850098999997</v>
      </c>
      <c r="AR43">
        <v>0</v>
      </c>
      <c r="AS43" t="s">
        <v>242</v>
      </c>
    </row>
    <row r="44" spans="1:45">
      <c r="A44" t="s">
        <v>505</v>
      </c>
      <c r="B44">
        <v>9</v>
      </c>
      <c r="C44" t="s">
        <v>504</v>
      </c>
      <c r="D44">
        <v>2.1879261065859901E-2</v>
      </c>
      <c r="E44">
        <v>2.4948920709045402E-2</v>
      </c>
      <c r="F44">
        <v>2.49327975681446E-2</v>
      </c>
      <c r="G44">
        <v>2.43107888952637E-2</v>
      </c>
      <c r="H44">
        <v>2.1564366164318002E-2</v>
      </c>
      <c r="I44">
        <v>2.1916718164581302E-2</v>
      </c>
      <c r="J44">
        <v>2.0609948122987099E-2</v>
      </c>
      <c r="K44">
        <v>2.0454174828387701E-2</v>
      </c>
      <c r="L44">
        <v>1.9994389675045899E-2</v>
      </c>
      <c r="M44">
        <v>1.9156696210491E-2</v>
      </c>
      <c r="N44">
        <v>1.6992759811933201E-2</v>
      </c>
      <c r="O44">
        <v>1.55019649348825E-2</v>
      </c>
      <c r="P44">
        <v>1.30567829477671E-2</v>
      </c>
      <c r="R44" t="str">
        <f t="shared" si="35"/>
        <v>UCS_GasprodCalib_009</v>
      </c>
      <c r="S44" t="str">
        <f t="shared" si="36"/>
        <v>SUP_GasSupply</v>
      </c>
      <c r="T44" t="str">
        <f t="shared" si="37"/>
        <v>GAS_009</v>
      </c>
      <c r="U44">
        <v>1</v>
      </c>
      <c r="V44" s="3">
        <f t="shared" si="38"/>
        <v>-2.1879261065859901E-2</v>
      </c>
      <c r="W44" s="3">
        <f t="shared" si="39"/>
        <v>-2.8409577452558194E-2</v>
      </c>
      <c r="X44" s="3">
        <f t="shared" si="40"/>
        <v>-2.9356358427009017E-2</v>
      </c>
      <c r="Y44" s="3">
        <f t="shared" si="41"/>
        <v>-2.9251368573978666E-2</v>
      </c>
      <c r="Z44" s="3">
        <f t="shared" si="42"/>
        <v>-2.6781551526653083E-2</v>
      </c>
      <c r="AA44" s="3">
        <f t="shared" si="43"/>
        <v>-2.7784742705420848E-2</v>
      </c>
      <c r="AB44" s="3">
        <f t="shared" si="44"/>
        <v>-2.6925899967128346E-2</v>
      </c>
      <c r="AC44" s="3">
        <f t="shared" si="45"/>
        <v>-2.7250239368142394E-2</v>
      </c>
      <c r="AD44" s="3">
        <f t="shared" si="46"/>
        <v>-2.7411663264175903E-2</v>
      </c>
      <c r="AE44" s="3">
        <f t="shared" si="47"/>
        <v>-2.675757890046004E-2</v>
      </c>
      <c r="AF44" s="3">
        <f t="shared" si="48"/>
        <v>-2.439283263325898E-2</v>
      </c>
      <c r="AG44" s="3">
        <f t="shared" si="49"/>
        <v>-2.2652871340328347E-2</v>
      </c>
      <c r="AH44" s="3">
        <f t="shared" si="50"/>
        <v>-1.9585174421650697E-2</v>
      </c>
      <c r="AI44" s="3">
        <v>-1</v>
      </c>
      <c r="AJ44">
        <v>0</v>
      </c>
      <c r="AK44">
        <v>0</v>
      </c>
      <c r="AL44" t="str">
        <f t="shared" si="51"/>
        <v>Global Gas production share of - Algeria</v>
      </c>
      <c r="AN44" t="s">
        <v>747</v>
      </c>
      <c r="AO44" t="s">
        <v>313</v>
      </c>
      <c r="AP44" t="s">
        <v>790</v>
      </c>
      <c r="AQ44" s="7">
        <v>4223.3945700000004</v>
      </c>
      <c r="AR44">
        <v>0</v>
      </c>
      <c r="AS44" t="s">
        <v>517</v>
      </c>
    </row>
    <row r="45" spans="1:45">
      <c r="A45" t="s">
        <v>703</v>
      </c>
      <c r="B45">
        <v>26</v>
      </c>
      <c r="C45" t="s">
        <v>704</v>
      </c>
      <c r="D45">
        <v>1.91758517183334E-2</v>
      </c>
      <c r="E45">
        <v>2.04801907058937E-2</v>
      </c>
      <c r="F45">
        <v>2.2996330688268701E-2</v>
      </c>
      <c r="G45">
        <v>2.3553358176490399E-2</v>
      </c>
      <c r="H45">
        <v>2.4844614687362002E-2</v>
      </c>
      <c r="I45">
        <v>2.7236978463938799E-2</v>
      </c>
      <c r="J45">
        <v>2.7372702292343499E-2</v>
      </c>
      <c r="K45">
        <v>2.67457857740682E-2</v>
      </c>
      <c r="L45">
        <v>2.6029443912431401E-2</v>
      </c>
      <c r="M45">
        <v>2.6190332370087398E-2</v>
      </c>
      <c r="N45">
        <v>2.60715095856205E-2</v>
      </c>
      <c r="O45">
        <v>2.3933411334397001E-2</v>
      </c>
      <c r="P45">
        <v>2.23273689324857E-2</v>
      </c>
      <c r="R45" t="str">
        <f t="shared" si="35"/>
        <v>UCS_GasprodCalib_026</v>
      </c>
      <c r="S45" t="str">
        <f t="shared" si="36"/>
        <v>SUP_GasSupply</v>
      </c>
      <c r="T45" t="str">
        <f t="shared" si="37"/>
        <v>GAS_026</v>
      </c>
      <c r="U45">
        <v>1</v>
      </c>
      <c r="V45" s="3">
        <f t="shared" si="38"/>
        <v>-1.91758517183334E-2</v>
      </c>
      <c r="W45" s="3">
        <f t="shared" si="39"/>
        <v>-2.332099135219512E-2</v>
      </c>
      <c r="X45" s="3">
        <f t="shared" si="40"/>
        <v>-2.7076324842639003E-2</v>
      </c>
      <c r="Y45" s="3">
        <f t="shared" si="41"/>
        <v>-2.8340008386551433E-2</v>
      </c>
      <c r="Z45" s="3">
        <f t="shared" si="42"/>
        <v>-3.0855408563336774E-2</v>
      </c>
      <c r="AA45" s="3">
        <f t="shared" si="43"/>
        <v>-3.4529459794606331E-2</v>
      </c>
      <c r="AB45" s="3">
        <f t="shared" si="44"/>
        <v>-3.5761111059352042E-2</v>
      </c>
      <c r="AC45" s="3">
        <f t="shared" si="45"/>
        <v>-3.5632288789323209E-2</v>
      </c>
      <c r="AD45" s="3">
        <f t="shared" si="46"/>
        <v>-3.5685527944462503E-2</v>
      </c>
      <c r="AE45" s="3">
        <f t="shared" si="47"/>
        <v>-3.6581980374993085E-2</v>
      </c>
      <c r="AF45" s="3">
        <f t="shared" si="48"/>
        <v>-3.7425231501939153E-2</v>
      </c>
      <c r="AG45" s="3">
        <f t="shared" si="49"/>
        <v>-3.4973662369296339E-2</v>
      </c>
      <c r="AH45" s="3">
        <f t="shared" si="50"/>
        <v>-3.3491053398728626E-2</v>
      </c>
      <c r="AI45" s="3">
        <v>-1</v>
      </c>
      <c r="AJ45">
        <v>0</v>
      </c>
      <c r="AK45">
        <v>0</v>
      </c>
      <c r="AL45" t="str">
        <f t="shared" si="51"/>
        <v>Global Gas production share of - Saudi Arabia</v>
      </c>
      <c r="AN45" t="s">
        <v>747</v>
      </c>
      <c r="AO45" t="s">
        <v>313</v>
      </c>
      <c r="AP45" t="s">
        <v>791</v>
      </c>
      <c r="AQ45" s="7">
        <v>3357.7249000000002</v>
      </c>
      <c r="AR45">
        <v>0</v>
      </c>
      <c r="AS45" t="s">
        <v>704</v>
      </c>
    </row>
    <row r="46" spans="1:45">
      <c r="A46" t="s">
        <v>515</v>
      </c>
      <c r="B46">
        <v>30</v>
      </c>
      <c r="C46" t="s">
        <v>514</v>
      </c>
      <c r="D46">
        <v>1.7085770272215799E-2</v>
      </c>
      <c r="E46">
        <v>1.61675993505868E-2</v>
      </c>
      <c r="F46">
        <v>1.45597095141293E-2</v>
      </c>
      <c r="G46">
        <v>1.29463039623119E-2</v>
      </c>
      <c r="H46">
        <v>1.4135756439410299E-2</v>
      </c>
      <c r="I46">
        <v>1.2922499301235599E-2</v>
      </c>
      <c r="J46">
        <v>1.25460401114054E-2</v>
      </c>
      <c r="K46">
        <v>1.1554255075187E-2</v>
      </c>
      <c r="R46" t="str">
        <f t="shared" si="35"/>
        <v>UCS_GasprodCalib_030</v>
      </c>
      <c r="S46" t="str">
        <f t="shared" si="36"/>
        <v>SUP_GasSupply</v>
      </c>
      <c r="T46" t="str">
        <f t="shared" si="37"/>
        <v>GAS_030</v>
      </c>
      <c r="U46">
        <v>1</v>
      </c>
      <c r="V46" s="3">
        <f t="shared" si="38"/>
        <v>-1.7085770272215799E-2</v>
      </c>
      <c r="W46" s="3">
        <f t="shared" si="39"/>
        <v>-1.8410201841152093E-2</v>
      </c>
      <c r="X46" s="3">
        <f t="shared" si="40"/>
        <v>-1.7142883782765173E-2</v>
      </c>
      <c r="Y46" s="3">
        <f t="shared" si="41"/>
        <v>-1.5577327025620492E-2</v>
      </c>
      <c r="Z46" s="3">
        <f t="shared" si="42"/>
        <v>-1.755569751346123E-2</v>
      </c>
      <c r="AA46" s="3">
        <f t="shared" si="43"/>
        <v>-1.6382394275437411E-2</v>
      </c>
      <c r="AB46" s="3">
        <f t="shared" si="44"/>
        <v>-1.6390794339094177E-2</v>
      </c>
      <c r="AC46" s="3">
        <f t="shared" si="45"/>
        <v>-1.5393249503394333E-2</v>
      </c>
      <c r="AD46" s="3" t="str">
        <f t="shared" si="46"/>
        <v/>
      </c>
      <c r="AE46" s="3" t="str">
        <f t="shared" si="47"/>
        <v/>
      </c>
      <c r="AF46" s="3" t="str">
        <f t="shared" si="48"/>
        <v/>
      </c>
      <c r="AG46" s="3" t="str">
        <f t="shared" si="49"/>
        <v/>
      </c>
      <c r="AH46" s="3" t="str">
        <f t="shared" si="50"/>
        <v/>
      </c>
      <c r="AI46" s="3">
        <v>-1</v>
      </c>
      <c r="AJ46">
        <v>0</v>
      </c>
      <c r="AK46">
        <v>0</v>
      </c>
      <c r="AL46" t="str">
        <f t="shared" si="51"/>
        <v>Global Gas production share of - Malaysia</v>
      </c>
      <c r="AN46" t="s">
        <v>747</v>
      </c>
      <c r="AO46" t="s">
        <v>313</v>
      </c>
      <c r="AP46" t="s">
        <v>792</v>
      </c>
      <c r="AQ46" s="7">
        <v>3203.4295367999998</v>
      </c>
      <c r="AR46">
        <v>0</v>
      </c>
      <c r="AS46" t="s">
        <v>504</v>
      </c>
    </row>
    <row r="47" spans="1:45">
      <c r="A47" t="s">
        <v>507</v>
      </c>
      <c r="B47">
        <v>68</v>
      </c>
      <c r="C47" t="s">
        <v>506</v>
      </c>
      <c r="D47">
        <v>1.6973172859579201E-2</v>
      </c>
      <c r="E47">
        <v>1.7492956397754299E-2</v>
      </c>
      <c r="F47">
        <v>1.31110087082194E-2</v>
      </c>
      <c r="G47">
        <v>1.25261581928165E-2</v>
      </c>
      <c r="H47">
        <v>1.01871494073005E-2</v>
      </c>
      <c r="N47">
        <v>1.03401344897624E-2</v>
      </c>
      <c r="O47">
        <v>1.34707186306103E-2</v>
      </c>
      <c r="P47">
        <v>1.21891643556783E-2</v>
      </c>
      <c r="R47" t="str">
        <f t="shared" si="35"/>
        <v>UCS_GasprodCalib_068</v>
      </c>
      <c r="S47" t="str">
        <f t="shared" si="36"/>
        <v>SUP_GasSupply</v>
      </c>
      <c r="T47" t="str">
        <f t="shared" si="37"/>
        <v>GAS_068</v>
      </c>
      <c r="U47">
        <v>1</v>
      </c>
      <c r="V47" s="3">
        <f t="shared" si="38"/>
        <v>-1.6973172859579201E-2</v>
      </c>
      <c r="W47" s="3">
        <f t="shared" si="39"/>
        <v>-1.9919398736797666E-2</v>
      </c>
      <c r="X47" s="3">
        <f t="shared" si="40"/>
        <v>-1.5437155414516417E-2</v>
      </c>
      <c r="Y47" s="3">
        <f t="shared" si="41"/>
        <v>-1.5071796793292154E-2</v>
      </c>
      <c r="Z47" s="3">
        <f t="shared" si="42"/>
        <v>-1.2651782328421627E-2</v>
      </c>
      <c r="AA47" s="3" t="str">
        <f t="shared" si="43"/>
        <v/>
      </c>
      <c r="AB47" s="3" t="str">
        <f t="shared" si="44"/>
        <v/>
      </c>
      <c r="AC47" s="3" t="str">
        <f t="shared" si="45"/>
        <v/>
      </c>
      <c r="AD47" s="3" t="str">
        <f t="shared" si="46"/>
        <v/>
      </c>
      <c r="AE47" s="3" t="str">
        <f t="shared" si="47"/>
        <v/>
      </c>
      <c r="AF47" s="3">
        <f t="shared" si="48"/>
        <v>-1.4843096283691206E-2</v>
      </c>
      <c r="AG47" s="3">
        <f t="shared" si="49"/>
        <v>-1.9684630773117676E-2</v>
      </c>
      <c r="AH47" s="3">
        <f t="shared" si="50"/>
        <v>-1.8283746533517494E-2</v>
      </c>
      <c r="AI47" s="3">
        <v>-1</v>
      </c>
      <c r="AJ47">
        <v>0</v>
      </c>
      <c r="AK47">
        <v>0</v>
      </c>
      <c r="AL47" t="str">
        <f t="shared" si="51"/>
        <v>Global Gas production share of - Egypt</v>
      </c>
      <c r="AN47" t="s">
        <v>747</v>
      </c>
      <c r="AO47" t="s">
        <v>313</v>
      </c>
      <c r="AP47" t="s">
        <v>793</v>
      </c>
      <c r="AQ47" s="7">
        <v>2956.47867</v>
      </c>
      <c r="AR47">
        <v>0</v>
      </c>
      <c r="AS47" t="s">
        <v>736</v>
      </c>
    </row>
    <row r="48" spans="1:45">
      <c r="A48" t="s">
        <v>735</v>
      </c>
      <c r="B48">
        <v>94</v>
      </c>
      <c r="C48" t="s">
        <v>736</v>
      </c>
      <c r="D48">
        <v>1.6453642800396202E-2</v>
      </c>
      <c r="E48">
        <v>2.1363128864402E-2</v>
      </c>
      <c r="F48">
        <v>2.1892109215651399E-2</v>
      </c>
      <c r="G48">
        <v>2.17992266818E-2</v>
      </c>
      <c r="H48">
        <v>1.8612758427265799E-2</v>
      </c>
      <c r="I48">
        <v>1.7013300444285201E-2</v>
      </c>
      <c r="J48">
        <v>2.0051060342285099E-2</v>
      </c>
      <c r="K48">
        <v>2.79085485238529E-2</v>
      </c>
      <c r="L48">
        <v>3.10117982139647E-2</v>
      </c>
      <c r="M48">
        <v>3.3023228233733E-2</v>
      </c>
      <c r="N48">
        <v>3.1027654097841199E-2</v>
      </c>
      <c r="O48">
        <v>3.6899000370455598E-2</v>
      </c>
      <c r="P48">
        <v>3.7529108798945901E-2</v>
      </c>
      <c r="R48" t="str">
        <f t="shared" si="35"/>
        <v>UCS_GasprodCalib_094</v>
      </c>
      <c r="S48" t="str">
        <f t="shared" si="36"/>
        <v>SUP_GasSupply</v>
      </c>
      <c r="T48" t="str">
        <f t="shared" si="37"/>
        <v>GAS_094</v>
      </c>
      <c r="U48">
        <v>1</v>
      </c>
      <c r="V48" s="3">
        <f t="shared" si="38"/>
        <v>-1.6453642800396202E-2</v>
      </c>
      <c r="W48" s="3">
        <f t="shared" si="39"/>
        <v>-2.4326401577851348E-2</v>
      </c>
      <c r="X48" s="3">
        <f t="shared" si="40"/>
        <v>-2.5776193108750886E-2</v>
      </c>
      <c r="Y48" s="3">
        <f t="shared" si="41"/>
        <v>-2.6229392104230399E-2</v>
      </c>
      <c r="Z48" s="3">
        <f t="shared" si="42"/>
        <v>-2.3115845143539853E-2</v>
      </c>
      <c r="AA48" s="3">
        <f t="shared" si="43"/>
        <v>-2.1568474434206751E-2</v>
      </c>
      <c r="AB48" s="3">
        <f t="shared" si="44"/>
        <v>-2.6195740124598313E-2</v>
      </c>
      <c r="AC48" s="3">
        <f t="shared" si="45"/>
        <v>-3.718138883984283E-2</v>
      </c>
      <c r="AD48" s="3">
        <f t="shared" si="46"/>
        <v>-4.2516174970758172E-2</v>
      </c>
      <c r="AE48" s="3">
        <f t="shared" si="47"/>
        <v>-4.612599298453679E-2</v>
      </c>
      <c r="AF48" s="3">
        <f t="shared" si="48"/>
        <v>-4.4539697011417259E-2</v>
      </c>
      <c r="AG48" s="3">
        <f t="shared" si="49"/>
        <v>-5.3920152154246524E-2</v>
      </c>
      <c r="AH48" s="3">
        <f t="shared" si="50"/>
        <v>-5.6293663198418983E-2</v>
      </c>
      <c r="AI48" s="3">
        <v>-1</v>
      </c>
      <c r="AJ48">
        <v>0</v>
      </c>
      <c r="AK48">
        <v>0</v>
      </c>
      <c r="AL48" t="str">
        <f t="shared" si="51"/>
        <v>Global Gas production share of - Turkmenistan</v>
      </c>
      <c r="AN48" t="s">
        <v>747</v>
      </c>
      <c r="AO48" t="s">
        <v>313</v>
      </c>
      <c r="AP48" t="s">
        <v>794</v>
      </c>
      <c r="AQ48" s="7">
        <v>2572.59627</v>
      </c>
      <c r="AR48">
        <v>0</v>
      </c>
      <c r="AS48" t="s">
        <v>514</v>
      </c>
    </row>
    <row r="49" spans="1:45">
      <c r="A49" t="s">
        <v>498</v>
      </c>
      <c r="B49">
        <v>36</v>
      </c>
      <c r="C49" t="s">
        <v>710</v>
      </c>
      <c r="D49">
        <v>1.55323933771906E-2</v>
      </c>
      <c r="E49">
        <v>1.58043107722254E-2</v>
      </c>
      <c r="F49">
        <v>1.5785887475974199E-2</v>
      </c>
      <c r="G49">
        <v>1.5606322224814499E-2</v>
      </c>
      <c r="H49">
        <v>1.8184703170848301E-2</v>
      </c>
      <c r="I49">
        <v>1.8219927156046499E-2</v>
      </c>
      <c r="J49">
        <v>1.76741872896055E-2</v>
      </c>
      <c r="K49">
        <v>1.6973741452599299E-2</v>
      </c>
      <c r="L49">
        <v>1.6435272601080301E-2</v>
      </c>
      <c r="M49">
        <v>1.6670492557486899E-2</v>
      </c>
      <c r="N49">
        <v>1.5068454723397301E-2</v>
      </c>
      <c r="O49">
        <v>1.43636152050951E-2</v>
      </c>
      <c r="P49">
        <v>1.5042060396015799E-2</v>
      </c>
      <c r="R49" t="str">
        <f t="shared" si="35"/>
        <v>UCS_GasprodCalib_036</v>
      </c>
      <c r="S49" t="str">
        <f t="shared" si="36"/>
        <v>SUP_GasSupply</v>
      </c>
      <c r="T49" t="str">
        <f t="shared" si="37"/>
        <v>GAS_036</v>
      </c>
      <c r="U49">
        <v>1</v>
      </c>
      <c r="V49" s="3">
        <f t="shared" si="38"/>
        <v>-1.55323933771906E-2</v>
      </c>
      <c r="W49" s="3">
        <f t="shared" si="39"/>
        <v>-1.7996521621276049E-2</v>
      </c>
      <c r="X49" s="3">
        <f t="shared" si="40"/>
        <v>-1.858660944751804E-2</v>
      </c>
      <c r="Y49" s="3">
        <f t="shared" si="41"/>
        <v>-1.8777929644696208E-2</v>
      </c>
      <c r="Z49" s="3">
        <f t="shared" si="42"/>
        <v>-2.2584228131537473E-2</v>
      </c>
      <c r="AA49" s="3">
        <f t="shared" si="43"/>
        <v>-2.3098165717181558E-2</v>
      </c>
      <c r="AB49" s="3">
        <f t="shared" si="44"/>
        <v>-2.3090470491258834E-2</v>
      </c>
      <c r="AC49" s="3">
        <f t="shared" si="45"/>
        <v>-2.2613403935237187E-2</v>
      </c>
      <c r="AD49" s="3">
        <f t="shared" si="46"/>
        <v>-2.2532228565997247E-2</v>
      </c>
      <c r="AE49" s="3">
        <f t="shared" si="47"/>
        <v>-2.3284913798038178E-2</v>
      </c>
      <c r="AF49" s="3">
        <f t="shared" si="48"/>
        <v>-2.1630523715844539E-2</v>
      </c>
      <c r="AG49" s="3">
        <f t="shared" si="49"/>
        <v>-2.0989411896477725E-2</v>
      </c>
      <c r="AH49" s="3">
        <f t="shared" si="50"/>
        <v>-2.2563090594023751E-2</v>
      </c>
      <c r="AI49" s="3">
        <v>-1</v>
      </c>
      <c r="AJ49">
        <v>0</v>
      </c>
      <c r="AK49">
        <v>0</v>
      </c>
      <c r="AL49" t="str">
        <f t="shared" si="51"/>
        <v>Global Gas production share of - United Arab Emirates</v>
      </c>
      <c r="AN49" t="s">
        <v>747</v>
      </c>
      <c r="AO49" t="s">
        <v>313</v>
      </c>
      <c r="AP49" t="s">
        <v>795</v>
      </c>
      <c r="AQ49" s="7">
        <v>2433.0033976</v>
      </c>
      <c r="AR49">
        <v>0</v>
      </c>
      <c r="AS49" t="s">
        <v>510</v>
      </c>
    </row>
    <row r="50" spans="1:45">
      <c r="A50" t="s">
        <v>511</v>
      </c>
      <c r="B50">
        <v>5</v>
      </c>
      <c r="C50" t="s">
        <v>510</v>
      </c>
      <c r="D50">
        <v>1.54163224639625E-2</v>
      </c>
      <c r="E50">
        <v>1.41726661913784E-2</v>
      </c>
      <c r="F50">
        <v>1.23088384701572E-2</v>
      </c>
      <c r="G50">
        <v>1.18136455845215E-2</v>
      </c>
      <c r="H50">
        <v>1.0009025599214299E-2</v>
      </c>
      <c r="J50">
        <v>1.05426742107366E-2</v>
      </c>
      <c r="N50">
        <v>1.17888887398842E-2</v>
      </c>
      <c r="O50">
        <v>1.40294891740403E-2</v>
      </c>
      <c r="P50">
        <v>2.1863760810514599E-2</v>
      </c>
      <c r="R50" t="str">
        <f t="shared" si="35"/>
        <v>UCS_GasprodCalib_005</v>
      </c>
      <c r="S50" t="str">
        <f t="shared" si="36"/>
        <v>SUP_GasSupply</v>
      </c>
      <c r="T50" t="str">
        <f t="shared" si="37"/>
        <v>GAS_005</v>
      </c>
      <c r="U50">
        <v>1</v>
      </c>
      <c r="V50" s="3">
        <f t="shared" si="38"/>
        <v>-1.54163224639625E-2</v>
      </c>
      <c r="W50" s="3">
        <f t="shared" si="39"/>
        <v>-1.6138552146956718E-2</v>
      </c>
      <c r="X50" s="3">
        <f t="shared" si="40"/>
        <v>-1.4492664650346406E-2</v>
      </c>
      <c r="Y50" s="3">
        <f t="shared" si="41"/>
        <v>-1.4214483235569458E-2</v>
      </c>
      <c r="Z50" s="3">
        <f t="shared" si="42"/>
        <v>-1.2430564050637151E-2</v>
      </c>
      <c r="AA50" s="3" t="str">
        <f t="shared" si="43"/>
        <v/>
      </c>
      <c r="AB50" s="3">
        <f t="shared" si="44"/>
        <v>-1.3773493726930095E-2</v>
      </c>
      <c r="AC50" s="3" t="str">
        <f t="shared" si="45"/>
        <v/>
      </c>
      <c r="AD50" s="3" t="str">
        <f t="shared" si="46"/>
        <v/>
      </c>
      <c r="AE50" s="3" t="str">
        <f t="shared" si="47"/>
        <v/>
      </c>
      <c r="AF50" s="3">
        <f t="shared" si="48"/>
        <v>-1.6922759642737019E-2</v>
      </c>
      <c r="AG50" s="3">
        <f t="shared" si="49"/>
        <v>-2.0501156760775064E-2</v>
      </c>
      <c r="AH50" s="3">
        <f t="shared" si="50"/>
        <v>-3.2795641215771977E-2</v>
      </c>
      <c r="AI50" s="3">
        <v>-1</v>
      </c>
      <c r="AJ50">
        <v>0</v>
      </c>
      <c r="AK50">
        <v>0</v>
      </c>
      <c r="AL50" t="str">
        <f t="shared" si="51"/>
        <v>Global Gas production share of - Indonesia</v>
      </c>
      <c r="AN50" t="s">
        <v>747</v>
      </c>
      <c r="AO50" t="s">
        <v>313</v>
      </c>
      <c r="AP50" t="s">
        <v>796</v>
      </c>
      <c r="AQ50" s="7">
        <v>2378.7038631</v>
      </c>
      <c r="AR50">
        <v>0</v>
      </c>
      <c r="AS50" t="s">
        <v>506</v>
      </c>
    </row>
    <row r="51" spans="1:45">
      <c r="A51" t="s">
        <v>737</v>
      </c>
      <c r="B51">
        <v>56</v>
      </c>
      <c r="C51" t="s">
        <v>738</v>
      </c>
      <c r="D51">
        <v>1.4481010771105999E-2</v>
      </c>
      <c r="E51">
        <v>1.28088744194824E-2</v>
      </c>
      <c r="F51">
        <v>1.2154227814620999E-2</v>
      </c>
      <c r="G51">
        <v>1.0968288645626999E-2</v>
      </c>
      <c r="R51" t="str">
        <f t="shared" si="35"/>
        <v>UCS_GasprodCalib_056</v>
      </c>
      <c r="S51" t="str">
        <f t="shared" si="36"/>
        <v>SUP_GasSupply</v>
      </c>
      <c r="T51" t="str">
        <f t="shared" si="37"/>
        <v>GAS_056</v>
      </c>
      <c r="U51">
        <v>1</v>
      </c>
      <c r="V51" s="3">
        <f t="shared" si="38"/>
        <v>-1.4481010771105999E-2</v>
      </c>
      <c r="W51" s="3">
        <f t="shared" si="39"/>
        <v>-1.4585589258313852E-2</v>
      </c>
      <c r="X51" s="3">
        <f t="shared" si="40"/>
        <v>-1.4310623072053783E-2</v>
      </c>
      <c r="Y51" s="3">
        <f t="shared" si="41"/>
        <v>-1.3197327951028653E-2</v>
      </c>
      <c r="Z51" s="3" t="str">
        <f t="shared" si="42"/>
        <v/>
      </c>
      <c r="AA51" s="3" t="str">
        <f t="shared" si="43"/>
        <v/>
      </c>
      <c r="AB51" s="3" t="str">
        <f t="shared" si="44"/>
        <v/>
      </c>
      <c r="AC51" s="3" t="str">
        <f t="shared" si="45"/>
        <v/>
      </c>
      <c r="AD51" s="3" t="str">
        <f t="shared" si="46"/>
        <v/>
      </c>
      <c r="AE51" s="3" t="str">
        <f t="shared" si="47"/>
        <v/>
      </c>
      <c r="AF51" s="3" t="str">
        <f t="shared" si="48"/>
        <v/>
      </c>
      <c r="AG51" s="3" t="str">
        <f t="shared" si="49"/>
        <v/>
      </c>
      <c r="AH51" s="3" t="str">
        <f t="shared" si="50"/>
        <v/>
      </c>
      <c r="AI51" s="3">
        <v>-1</v>
      </c>
      <c r="AJ51">
        <v>0</v>
      </c>
      <c r="AK51">
        <v>0</v>
      </c>
      <c r="AL51" t="str">
        <f t="shared" si="51"/>
        <v>Global Gas production share of - Uzbekistan</v>
      </c>
      <c r="AN51" t="s">
        <v>747</v>
      </c>
      <c r="AO51" t="s">
        <v>313</v>
      </c>
      <c r="AP51" t="s">
        <v>797</v>
      </c>
      <c r="AQ51" s="7">
        <v>2064.3671599999998</v>
      </c>
      <c r="AR51">
        <v>0</v>
      </c>
      <c r="AS51" t="s">
        <v>738</v>
      </c>
    </row>
    <row r="52" spans="1:45">
      <c r="A52" t="s">
        <v>143</v>
      </c>
      <c r="B52">
        <v>136</v>
      </c>
      <c r="C52" t="s">
        <v>516</v>
      </c>
      <c r="D52">
        <v>1.2374208424677E-2</v>
      </c>
      <c r="E52">
        <v>1.1499689797837101E-2</v>
      </c>
      <c r="F52">
        <v>1.23309995293788E-2</v>
      </c>
      <c r="G52">
        <v>1.0359761647128299E-2</v>
      </c>
      <c r="H52">
        <v>1.01286478359551E-2</v>
      </c>
      <c r="I52">
        <v>1.1118991413818601E-2</v>
      </c>
      <c r="J52">
        <v>1.05100691886935E-2</v>
      </c>
      <c r="K52">
        <v>1.1048623172526599E-2</v>
      </c>
      <c r="L52">
        <v>1.01460713008615E-2</v>
      </c>
      <c r="N52">
        <v>1.3102956035985099E-2</v>
      </c>
      <c r="O52">
        <v>1.3509333097921799E-2</v>
      </c>
      <c r="P52">
        <v>1.49395727487964E-2</v>
      </c>
      <c r="R52" t="str">
        <f t="shared" si="35"/>
        <v>UCS_GasprodCalib_136</v>
      </c>
      <c r="S52" t="str">
        <f t="shared" si="36"/>
        <v>SUP_GasSupply</v>
      </c>
      <c r="T52" t="str">
        <f t="shared" si="37"/>
        <v>GAS_136</v>
      </c>
      <c r="U52">
        <v>1</v>
      </c>
      <c r="V52" s="3">
        <f t="shared" si="38"/>
        <v>-1.2374208424677E-2</v>
      </c>
      <c r="W52" s="3">
        <f t="shared" si="39"/>
        <v>-1.3094808060117751E-2</v>
      </c>
      <c r="X52" s="3">
        <f t="shared" si="40"/>
        <v>-1.4518757510397644E-2</v>
      </c>
      <c r="Y52" s="3">
        <f t="shared" si="41"/>
        <v>-1.2465132562512473E-2</v>
      </c>
      <c r="Z52" s="3">
        <f t="shared" si="42"/>
        <v>-1.2579127151105565E-2</v>
      </c>
      <c r="AA52" s="3">
        <f t="shared" si="43"/>
        <v>-1.4096011695582954E-2</v>
      </c>
      <c r="AB52" s="3">
        <f t="shared" si="44"/>
        <v>-1.3730896843293141E-2</v>
      </c>
      <c r="AC52" s="3">
        <f t="shared" si="45"/>
        <v>-1.4719617323398377E-2</v>
      </c>
      <c r="AD52" s="3">
        <f t="shared" si="46"/>
        <v>-1.3909936460858545E-2</v>
      </c>
      <c r="AE52" s="3" t="str">
        <f t="shared" si="47"/>
        <v/>
      </c>
      <c r="AF52" s="3">
        <f t="shared" si="48"/>
        <v>-1.8809082051656052E-2</v>
      </c>
      <c r="AG52" s="3">
        <f t="shared" si="49"/>
        <v>-1.9741057720511577E-2</v>
      </c>
      <c r="AH52" s="3">
        <f t="shared" si="50"/>
        <v>-2.2409359123194653E-2</v>
      </c>
      <c r="AI52" s="3">
        <v>-1</v>
      </c>
      <c r="AJ52">
        <v>0</v>
      </c>
      <c r="AK52">
        <v>0</v>
      </c>
      <c r="AL52" t="str">
        <f t="shared" si="51"/>
        <v>Global Gas production share of - Nigeria</v>
      </c>
      <c r="AN52" t="s">
        <v>747</v>
      </c>
      <c r="AO52" t="s">
        <v>313</v>
      </c>
      <c r="AP52" t="s">
        <v>798</v>
      </c>
      <c r="AQ52" s="7">
        <v>1868.3998799999999</v>
      </c>
      <c r="AR52">
        <v>0</v>
      </c>
      <c r="AS52" t="s">
        <v>710</v>
      </c>
    </row>
    <row r="53" spans="1:45">
      <c r="A53" t="s">
        <v>730</v>
      </c>
      <c r="B53">
        <v>27</v>
      </c>
      <c r="C53" t="s">
        <v>731</v>
      </c>
      <c r="D53">
        <v>1.19842004896104E-2</v>
      </c>
      <c r="E53">
        <v>1.17958132289755E-2</v>
      </c>
      <c r="F53">
        <v>1.36596345111532E-2</v>
      </c>
      <c r="G53">
        <v>1.46640878090107E-2</v>
      </c>
      <c r="H53">
        <v>1.6973100803598901E-2</v>
      </c>
      <c r="I53">
        <v>1.6045451748438001E-2</v>
      </c>
      <c r="J53">
        <v>1.52980563798882E-2</v>
      </c>
      <c r="K53">
        <v>1.46984530129756E-2</v>
      </c>
      <c r="L53">
        <v>1.3608108392371801E-2</v>
      </c>
      <c r="M53">
        <v>1.3319452105435701E-2</v>
      </c>
      <c r="N53">
        <v>1.28547074755099E-2</v>
      </c>
      <c r="O53">
        <v>1.28101695255411E-2</v>
      </c>
      <c r="P53">
        <v>1.30318352694759E-2</v>
      </c>
      <c r="R53" t="str">
        <f t="shared" si="35"/>
        <v>UCS_GasprodCalib_027</v>
      </c>
      <c r="S53" t="str">
        <f t="shared" si="36"/>
        <v>SUP_GasSupply</v>
      </c>
      <c r="T53" t="str">
        <f t="shared" si="37"/>
        <v>GAS_027</v>
      </c>
      <c r="U53">
        <v>1</v>
      </c>
      <c r="V53" s="3">
        <f t="shared" si="38"/>
        <v>-1.19842004896104E-2</v>
      </c>
      <c r="W53" s="3">
        <f t="shared" si="39"/>
        <v>-1.3432006676865671E-2</v>
      </c>
      <c r="X53" s="3">
        <f t="shared" si="40"/>
        <v>-1.6083118053454602E-2</v>
      </c>
      <c r="Y53" s="3">
        <f t="shared" si="41"/>
        <v>-1.7644208879874217E-2</v>
      </c>
      <c r="Z53" s="3">
        <f t="shared" si="42"/>
        <v>-2.1079496159308375E-2</v>
      </c>
      <c r="AA53" s="3">
        <f t="shared" si="43"/>
        <v>-2.0341492055277879E-2</v>
      </c>
      <c r="AB53" s="3">
        <f t="shared" si="44"/>
        <v>-1.9986170431789452E-2</v>
      </c>
      <c r="AC53" s="3">
        <f t="shared" si="45"/>
        <v>-1.9582132562448187E-2</v>
      </c>
      <c r="AD53" s="3">
        <f t="shared" si="46"/>
        <v>-1.8656277634703324E-2</v>
      </c>
      <c r="AE53" s="3">
        <f t="shared" si="47"/>
        <v>-1.8604266973076336E-2</v>
      </c>
      <c r="AF53" s="3">
        <f t="shared" si="48"/>
        <v>-1.8452725247102945E-2</v>
      </c>
      <c r="AG53" s="3">
        <f t="shared" si="49"/>
        <v>-1.8719376758290746E-2</v>
      </c>
      <c r="AH53" s="3">
        <f t="shared" si="50"/>
        <v>-1.9547752904213896E-2</v>
      </c>
      <c r="AI53" s="3">
        <v>-1</v>
      </c>
      <c r="AJ53">
        <v>0</v>
      </c>
      <c r="AK53">
        <v>0</v>
      </c>
      <c r="AL53" t="str">
        <f t="shared" si="51"/>
        <v>Global Gas production share of - Argentina</v>
      </c>
      <c r="AN53" t="s">
        <v>747</v>
      </c>
      <c r="AO53" t="s">
        <v>313</v>
      </c>
      <c r="AP53" t="s">
        <v>799</v>
      </c>
      <c r="AQ53" s="7">
        <v>1579.356</v>
      </c>
      <c r="AR53">
        <v>0</v>
      </c>
      <c r="AS53" t="s">
        <v>516</v>
      </c>
    </row>
    <row r="54" spans="1:45">
      <c r="A54" t="s">
        <v>739</v>
      </c>
      <c r="B54">
        <v>17</v>
      </c>
      <c r="C54" t="s">
        <v>740</v>
      </c>
      <c r="D54">
        <v>1.0051104208941701E-2</v>
      </c>
      <c r="R54" t="str">
        <f t="shared" si="35"/>
        <v>UCS_GasprodCalib_017</v>
      </c>
      <c r="S54" t="str">
        <f t="shared" si="36"/>
        <v>SUP_GasSupply</v>
      </c>
      <c r="T54" t="str">
        <f t="shared" si="37"/>
        <v>GAS_017</v>
      </c>
      <c r="U54">
        <v>1</v>
      </c>
      <c r="V54" s="3">
        <f t="shared" si="38"/>
        <v>-1.0051104208941701E-2</v>
      </c>
      <c r="W54" s="3" t="str">
        <f t="shared" si="39"/>
        <v/>
      </c>
      <c r="X54" s="3" t="str">
        <f t="shared" si="40"/>
        <v/>
      </c>
      <c r="Y54" s="3" t="str">
        <f t="shared" si="41"/>
        <v/>
      </c>
      <c r="Z54" s="3" t="str">
        <f t="shared" si="42"/>
        <v/>
      </c>
      <c r="AA54" s="3" t="str">
        <f t="shared" si="43"/>
        <v/>
      </c>
      <c r="AB54" s="3" t="str">
        <f t="shared" si="44"/>
        <v/>
      </c>
      <c r="AC54" s="3" t="str">
        <f t="shared" si="45"/>
        <v/>
      </c>
      <c r="AD54" s="3" t="str">
        <f t="shared" si="46"/>
        <v/>
      </c>
      <c r="AE54" s="3" t="str">
        <f t="shared" si="47"/>
        <v/>
      </c>
      <c r="AF54" s="3" t="str">
        <f t="shared" si="48"/>
        <v/>
      </c>
      <c r="AG54" s="3" t="str">
        <f t="shared" si="49"/>
        <v/>
      </c>
      <c r="AH54" s="3" t="str">
        <f t="shared" si="50"/>
        <v/>
      </c>
      <c r="AI54" s="3">
        <v>-1</v>
      </c>
      <c r="AJ54">
        <v>0</v>
      </c>
      <c r="AK54">
        <v>0</v>
      </c>
      <c r="AL54" t="str">
        <f t="shared" si="51"/>
        <v>Global Gas production share of - Pakistan</v>
      </c>
      <c r="AN54" t="s">
        <v>747</v>
      </c>
      <c r="AO54" t="s">
        <v>313</v>
      </c>
      <c r="AP54" t="s">
        <v>800</v>
      </c>
      <c r="AQ54" s="7">
        <v>1559.8485604</v>
      </c>
      <c r="AR54">
        <v>0</v>
      </c>
      <c r="AS54" t="s">
        <v>731</v>
      </c>
    </row>
    <row r="55" spans="1:45">
      <c r="A55" t="s">
        <v>717</v>
      </c>
      <c r="B55">
        <v>45</v>
      </c>
      <c r="C55" t="s">
        <v>718</v>
      </c>
      <c r="O55">
        <v>1.02815934567792E-2</v>
      </c>
      <c r="P55">
        <v>1.0237769587542101E-2</v>
      </c>
      <c r="R55" t="str">
        <f t="shared" si="35"/>
        <v>UCS_GasprodCalib_045</v>
      </c>
      <c r="S55" t="str">
        <f t="shared" si="36"/>
        <v>SUP_GasSupply</v>
      </c>
      <c r="T55" t="str">
        <f t="shared" si="37"/>
        <v>GAS_045</v>
      </c>
      <c r="U55">
        <v>1</v>
      </c>
      <c r="V55" s="3" t="str">
        <f t="shared" si="38"/>
        <v/>
      </c>
      <c r="W55" s="3" t="str">
        <f t="shared" si="39"/>
        <v/>
      </c>
      <c r="X55" s="3" t="str">
        <f t="shared" si="40"/>
        <v/>
      </c>
      <c r="Y55" s="3" t="str">
        <f t="shared" si="41"/>
        <v/>
      </c>
      <c r="Z55" s="3" t="str">
        <f t="shared" si="42"/>
        <v/>
      </c>
      <c r="AA55" s="3" t="str">
        <f t="shared" si="43"/>
        <v/>
      </c>
      <c r="AB55" s="3" t="str">
        <f t="shared" si="44"/>
        <v/>
      </c>
      <c r="AC55" s="3" t="str">
        <f t="shared" si="45"/>
        <v/>
      </c>
      <c r="AD55" s="3" t="str">
        <f t="shared" si="46"/>
        <v/>
      </c>
      <c r="AE55" s="3" t="str">
        <f t="shared" si="47"/>
        <v/>
      </c>
      <c r="AF55" s="3" t="str">
        <f t="shared" si="48"/>
        <v/>
      </c>
      <c r="AG55" s="3">
        <f t="shared" si="49"/>
        <v>-1.502439301909996E-2</v>
      </c>
      <c r="AH55" s="3">
        <f t="shared" si="50"/>
        <v>-1.5356654381313187E-2</v>
      </c>
      <c r="AI55" s="3">
        <v>-1</v>
      </c>
      <c r="AJ55">
        <v>0</v>
      </c>
      <c r="AK55">
        <v>0</v>
      </c>
      <c r="AL55" t="str">
        <f t="shared" si="51"/>
        <v>Global Gas production share of - Kazakhstan</v>
      </c>
      <c r="AN55" t="s">
        <v>747</v>
      </c>
      <c r="AO55" t="s">
        <v>313</v>
      </c>
      <c r="AP55" t="s">
        <v>801</v>
      </c>
      <c r="AQ55" s="7">
        <v>1408.6953000000001</v>
      </c>
      <c r="AR55">
        <v>0</v>
      </c>
      <c r="AS55" t="s">
        <v>726</v>
      </c>
    </row>
    <row r="56" spans="1:45">
      <c r="A56" t="s">
        <v>513</v>
      </c>
      <c r="B56">
        <v>10</v>
      </c>
      <c r="C56" t="s">
        <v>512</v>
      </c>
      <c r="L56">
        <v>1.11977134385204E-2</v>
      </c>
      <c r="M56">
        <v>1.3093899281274701E-2</v>
      </c>
      <c r="N56">
        <v>1.35454238853292E-2</v>
      </c>
      <c r="O56">
        <v>1.3701771224969499E-2</v>
      </c>
      <c r="P56">
        <v>1.57107316768723E-2</v>
      </c>
      <c r="R56" t="str">
        <f t="shared" si="35"/>
        <v>UCS_GasprodCalib_010</v>
      </c>
      <c r="S56" t="str">
        <f t="shared" si="36"/>
        <v>SUP_GasSupply</v>
      </c>
      <c r="T56" t="str">
        <f t="shared" si="37"/>
        <v>GAS_010</v>
      </c>
      <c r="U56">
        <v>1</v>
      </c>
      <c r="V56" s="3" t="str">
        <f t="shared" si="38"/>
        <v/>
      </c>
      <c r="W56" s="3" t="str">
        <f t="shared" si="39"/>
        <v/>
      </c>
      <c r="X56" s="3" t="str">
        <f t="shared" si="40"/>
        <v/>
      </c>
      <c r="Y56" s="3" t="str">
        <f t="shared" si="41"/>
        <v/>
      </c>
      <c r="Z56" s="3" t="str">
        <f t="shared" si="42"/>
        <v/>
      </c>
      <c r="AA56" s="3" t="str">
        <f t="shared" si="43"/>
        <v/>
      </c>
      <c r="AB56" s="3" t="str">
        <f t="shared" si="44"/>
        <v/>
      </c>
      <c r="AC56" s="3" t="str">
        <f t="shared" si="45"/>
        <v/>
      </c>
      <c r="AD56" s="3">
        <f t="shared" si="46"/>
        <v>-1.5351703907648976E-2</v>
      </c>
      <c r="AE56" s="3">
        <f t="shared" si="47"/>
        <v>-1.8289220609006295E-2</v>
      </c>
      <c r="AF56" s="3">
        <f t="shared" si="48"/>
        <v>-1.9444237512811297E-2</v>
      </c>
      <c r="AG56" s="3">
        <f t="shared" si="49"/>
        <v>-2.0022265693261924E-2</v>
      </c>
      <c r="AH56" s="3">
        <f t="shared" si="50"/>
        <v>-2.3566097515308505E-2</v>
      </c>
      <c r="AI56" s="3">
        <v>-1</v>
      </c>
      <c r="AJ56">
        <v>0</v>
      </c>
      <c r="AK56">
        <v>0</v>
      </c>
      <c r="AL56" t="str">
        <f t="shared" si="51"/>
        <v>Global Gas production share of - Mexico</v>
      </c>
      <c r="AN56" t="s">
        <v>747</v>
      </c>
      <c r="AO56" t="s">
        <v>313</v>
      </c>
      <c r="AP56" t="s">
        <v>802</v>
      </c>
      <c r="AQ56" s="7">
        <v>1387.14023</v>
      </c>
      <c r="AR56">
        <v>0</v>
      </c>
      <c r="AS56" t="s">
        <v>519</v>
      </c>
    </row>
    <row r="57" spans="1:45">
      <c r="A57" t="s">
        <v>707</v>
      </c>
      <c r="B57">
        <v>46</v>
      </c>
      <c r="C57" t="s">
        <v>708</v>
      </c>
      <c r="I57">
        <v>1.0900662563956399E-2</v>
      </c>
      <c r="J57">
        <v>1.1314150847596301E-2</v>
      </c>
      <c r="K57">
        <v>1.14560866447544E-2</v>
      </c>
      <c r="L57">
        <v>1.10529700568612E-2</v>
      </c>
      <c r="M57">
        <v>1.1085609125065799E-2</v>
      </c>
      <c r="N57">
        <v>1.09190948104453E-2</v>
      </c>
      <c r="O57">
        <v>1.08306167266768E-2</v>
      </c>
      <c r="P57">
        <v>1.09603469867658E-2</v>
      </c>
      <c r="R57" t="str">
        <f t="shared" si="35"/>
        <v>UCS_GasprodCalib_046</v>
      </c>
      <c r="S57" t="str">
        <f t="shared" si="36"/>
        <v>SUP_GasSupply</v>
      </c>
      <c r="T57" t="str">
        <f t="shared" si="37"/>
        <v>GAS_046</v>
      </c>
      <c r="U57">
        <v>1</v>
      </c>
      <c r="V57" s="3" t="str">
        <f t="shared" si="38"/>
        <v/>
      </c>
      <c r="W57" s="3" t="str">
        <f t="shared" si="39"/>
        <v/>
      </c>
      <c r="X57" s="3" t="str">
        <f t="shared" si="40"/>
        <v/>
      </c>
      <c r="Y57" s="3" t="str">
        <f t="shared" si="41"/>
        <v/>
      </c>
      <c r="Z57" s="3" t="str">
        <f t="shared" si="42"/>
        <v/>
      </c>
      <c r="AA57" s="3">
        <f t="shared" si="43"/>
        <v>-1.3819227056886679E-2</v>
      </c>
      <c r="AB57" s="3">
        <f t="shared" si="44"/>
        <v>-1.4781390623472609E-2</v>
      </c>
      <c r="AC57" s="3">
        <f t="shared" si="45"/>
        <v>-1.526246382026961E-2</v>
      </c>
      <c r="AD57" s="3">
        <f t="shared" si="46"/>
        <v>-1.5153265400535557E-2</v>
      </c>
      <c r="AE57" s="3">
        <f t="shared" si="47"/>
        <v>-1.5484092745656441E-2</v>
      </c>
      <c r="AF57" s="3">
        <f t="shared" si="48"/>
        <v>-1.567418448596182E-2</v>
      </c>
      <c r="AG57" s="3">
        <f t="shared" si="49"/>
        <v>-1.5826675410272908E-2</v>
      </c>
      <c r="AH57" s="3">
        <f t="shared" si="50"/>
        <v>-1.644052048014874E-2</v>
      </c>
      <c r="AI57" s="3">
        <v>-1</v>
      </c>
      <c r="AJ57">
        <v>0</v>
      </c>
      <c r="AK57">
        <v>0</v>
      </c>
      <c r="AL57" t="str">
        <f t="shared" si="51"/>
        <v>Global Gas production share of - Iraq</v>
      </c>
      <c r="AN57" t="s">
        <v>747</v>
      </c>
      <c r="AO57" t="s">
        <v>313</v>
      </c>
      <c r="AP57" t="s">
        <v>803</v>
      </c>
      <c r="AQ57" s="7">
        <v>1279.6563000000001</v>
      </c>
      <c r="AR57">
        <v>0</v>
      </c>
      <c r="AS57" t="s">
        <v>804</v>
      </c>
    </row>
    <row r="58" spans="1:45">
      <c r="A58" t="s">
        <v>711</v>
      </c>
      <c r="B58">
        <v>6</v>
      </c>
      <c r="C58" t="s">
        <v>712</v>
      </c>
      <c r="P58">
        <v>1.18676578107948E-2</v>
      </c>
      <c r="R58" t="str">
        <f t="shared" si="35"/>
        <v>UCS_GasprodCalib_006</v>
      </c>
      <c r="S58" t="str">
        <f t="shared" si="36"/>
        <v>SUP_GasSupply</v>
      </c>
      <c r="T58" t="str">
        <f t="shared" si="37"/>
        <v>GAS_006</v>
      </c>
      <c r="U58">
        <v>1</v>
      </c>
      <c r="V58" s="3" t="str">
        <f t="shared" si="38"/>
        <v/>
      </c>
      <c r="W58" s="3" t="str">
        <f t="shared" si="39"/>
        <v/>
      </c>
      <c r="X58" s="3" t="str">
        <f t="shared" si="40"/>
        <v/>
      </c>
      <c r="Y58" s="3" t="str">
        <f t="shared" si="41"/>
        <v/>
      </c>
      <c r="Z58" s="3" t="str">
        <f t="shared" si="42"/>
        <v/>
      </c>
      <c r="AA58" s="3" t="str">
        <f t="shared" si="43"/>
        <v/>
      </c>
      <c r="AB58" s="3" t="str">
        <f t="shared" si="44"/>
        <v/>
      </c>
      <c r="AC58" s="3" t="str">
        <f t="shared" si="45"/>
        <v/>
      </c>
      <c r="AD58" s="3" t="str">
        <f t="shared" si="46"/>
        <v/>
      </c>
      <c r="AE58" s="3" t="str">
        <f t="shared" si="47"/>
        <v/>
      </c>
      <c r="AF58" s="3" t="str">
        <f t="shared" si="48"/>
        <v/>
      </c>
      <c r="AG58" s="3" t="str">
        <f t="shared" si="49"/>
        <v/>
      </c>
      <c r="AH58" s="3">
        <f t="shared" si="50"/>
        <v>-1.7801486716192243E-2</v>
      </c>
      <c r="AI58" s="3">
        <v>-1</v>
      </c>
      <c r="AJ58">
        <v>0</v>
      </c>
      <c r="AK58">
        <v>0</v>
      </c>
      <c r="AL58" t="str">
        <f t="shared" si="51"/>
        <v>Global Gas production share of - Brazil</v>
      </c>
      <c r="AN58" t="s">
        <v>747</v>
      </c>
      <c r="AO58" t="s">
        <v>313</v>
      </c>
      <c r="AP58" t="s">
        <v>805</v>
      </c>
      <c r="AQ58" s="7">
        <v>1205.8552149</v>
      </c>
      <c r="AR58">
        <v>0</v>
      </c>
      <c r="AS58" t="s">
        <v>718</v>
      </c>
    </row>
    <row r="59" spans="1:45">
      <c r="A59" t="s">
        <v>520</v>
      </c>
      <c r="B59">
        <v>93</v>
      </c>
      <c r="C59" t="s">
        <v>519</v>
      </c>
      <c r="F59">
        <v>1.0019644619213499E-2</v>
      </c>
      <c r="R59" t="str">
        <f t="shared" si="35"/>
        <v>UCS_GasprodCalib_093</v>
      </c>
      <c r="S59" t="str">
        <f t="shared" si="36"/>
        <v>SUP_GasSupply</v>
      </c>
      <c r="T59" t="str">
        <f t="shared" si="37"/>
        <v>GAS_093</v>
      </c>
      <c r="U59">
        <v>1</v>
      </c>
      <c r="V59" s="3" t="str">
        <f t="shared" si="38"/>
        <v/>
      </c>
      <c r="W59" s="3" t="str">
        <f t="shared" si="39"/>
        <v/>
      </c>
      <c r="X59" s="3">
        <f t="shared" si="40"/>
        <v>-1.1797323503267529E-2</v>
      </c>
      <c r="Y59" s="3" t="str">
        <f t="shared" si="41"/>
        <v/>
      </c>
      <c r="Z59" s="3" t="str">
        <f t="shared" si="42"/>
        <v/>
      </c>
      <c r="AA59" s="3" t="str">
        <f t="shared" si="43"/>
        <v/>
      </c>
      <c r="AB59" s="3" t="str">
        <f t="shared" si="44"/>
        <v/>
      </c>
      <c r="AC59" s="3" t="str">
        <f t="shared" si="45"/>
        <v/>
      </c>
      <c r="AD59" s="3" t="str">
        <f t="shared" si="46"/>
        <v/>
      </c>
      <c r="AE59" s="3" t="str">
        <f t="shared" si="47"/>
        <v/>
      </c>
      <c r="AF59" s="3" t="str">
        <f t="shared" si="48"/>
        <v/>
      </c>
      <c r="AG59" s="3" t="str">
        <f t="shared" si="49"/>
        <v/>
      </c>
      <c r="AH59" s="3" t="str">
        <f t="shared" si="50"/>
        <v/>
      </c>
      <c r="AI59" s="3">
        <v>-1</v>
      </c>
      <c r="AJ59">
        <v>0</v>
      </c>
      <c r="AK59">
        <v>0</v>
      </c>
      <c r="AL59" t="str">
        <f t="shared" si="51"/>
        <v>Global Gas production share of - Oman</v>
      </c>
      <c r="AN59" t="s">
        <v>747</v>
      </c>
      <c r="AO59" t="s">
        <v>313</v>
      </c>
      <c r="AP59" t="s">
        <v>806</v>
      </c>
      <c r="AQ59" s="7">
        <v>1148.0796</v>
      </c>
      <c r="AR59">
        <v>0</v>
      </c>
      <c r="AS59" t="s">
        <v>512</v>
      </c>
    </row>
    <row r="60" spans="1:45">
      <c r="A60" t="s">
        <v>741</v>
      </c>
      <c r="B60">
        <v>132</v>
      </c>
      <c r="C60" t="s">
        <v>742</v>
      </c>
      <c r="N60">
        <v>1.25926437791932E-2</v>
      </c>
      <c r="O60">
        <v>2.0064928542754601E-2</v>
      </c>
      <c r="P60">
        <v>2.9685254636356E-2</v>
      </c>
      <c r="R60" t="str">
        <f t="shared" si="35"/>
        <v>UCS_GasprodCalib_132</v>
      </c>
      <c r="S60" t="str">
        <f t="shared" si="36"/>
        <v>SUP_GasSupply</v>
      </c>
      <c r="T60" t="str">
        <f t="shared" si="37"/>
        <v>GAS_132</v>
      </c>
      <c r="U60">
        <v>1</v>
      </c>
      <c r="V60" s="3" t="str">
        <f t="shared" si="38"/>
        <v/>
      </c>
      <c r="W60" s="3" t="str">
        <f t="shared" si="39"/>
        <v/>
      </c>
      <c r="X60" s="3" t="str">
        <f t="shared" si="40"/>
        <v/>
      </c>
      <c r="Y60" s="3" t="str">
        <f t="shared" si="41"/>
        <v/>
      </c>
      <c r="Z60" s="3" t="str">
        <f t="shared" si="42"/>
        <v/>
      </c>
      <c r="AA60" s="3" t="str">
        <f t="shared" si="43"/>
        <v/>
      </c>
      <c r="AB60" s="3" t="str">
        <f t="shared" si="44"/>
        <v/>
      </c>
      <c r="AC60" s="3" t="str">
        <f t="shared" si="45"/>
        <v/>
      </c>
      <c r="AD60" s="3" t="str">
        <f t="shared" si="46"/>
        <v/>
      </c>
      <c r="AE60" s="3" t="str">
        <f t="shared" si="47"/>
        <v/>
      </c>
      <c r="AF60" s="3">
        <f t="shared" si="48"/>
        <v>-1.8076537037874135E-2</v>
      </c>
      <c r="AG60" s="3">
        <f t="shared" si="49"/>
        <v>-2.9320685902799529E-2</v>
      </c>
      <c r="AH60" s="3">
        <f t="shared" si="50"/>
        <v>-4.4527881954534103E-2</v>
      </c>
      <c r="AI60" s="3">
        <v>-1</v>
      </c>
      <c r="AJ60">
        <v>0</v>
      </c>
      <c r="AK60">
        <v>0</v>
      </c>
      <c r="AL60" t="str">
        <f t="shared" si="51"/>
        <v>Global Gas production share of - Mozambique</v>
      </c>
      <c r="AN60" t="s">
        <v>747</v>
      </c>
      <c r="AO60" t="s">
        <v>313</v>
      </c>
      <c r="AP60" t="s">
        <v>807</v>
      </c>
      <c r="AQ60" s="7">
        <v>1062.0112239</v>
      </c>
      <c r="AR60">
        <v>0</v>
      </c>
      <c r="AS60" t="s">
        <v>244</v>
      </c>
    </row>
    <row r="61" spans="1:45">
      <c r="AN61" t="s">
        <v>747</v>
      </c>
      <c r="AO61" t="s">
        <v>313</v>
      </c>
      <c r="AP61" t="s">
        <v>808</v>
      </c>
      <c r="AQ61" s="7">
        <v>1009.80118</v>
      </c>
      <c r="AR61">
        <v>0</v>
      </c>
      <c r="AS61" t="s">
        <v>781</v>
      </c>
    </row>
    <row r="62" spans="1:45">
      <c r="AN62" t="s">
        <v>747</v>
      </c>
      <c r="AO62" t="s">
        <v>313</v>
      </c>
      <c r="AP62" t="s">
        <v>809</v>
      </c>
      <c r="AQ62" s="7">
        <v>1002.47734</v>
      </c>
      <c r="AR62">
        <v>0</v>
      </c>
      <c r="AS62" t="s">
        <v>810</v>
      </c>
    </row>
    <row r="63" spans="1:45">
      <c r="AN63" t="s">
        <v>747</v>
      </c>
      <c r="AO63" t="s">
        <v>313</v>
      </c>
      <c r="AP63" t="s">
        <v>811</v>
      </c>
      <c r="AQ63" s="7">
        <v>972.16001310000001</v>
      </c>
      <c r="AR63">
        <v>0</v>
      </c>
      <c r="AS63" t="s">
        <v>712</v>
      </c>
    </row>
    <row r="64" spans="1:45">
      <c r="AN64" t="s">
        <v>747</v>
      </c>
      <c r="AO64" t="s">
        <v>313</v>
      </c>
      <c r="AP64" t="s">
        <v>812</v>
      </c>
      <c r="AQ64" s="7">
        <v>970.00833709999995</v>
      </c>
      <c r="AR64">
        <v>0</v>
      </c>
      <c r="AS64" t="s">
        <v>813</v>
      </c>
    </row>
    <row r="65" spans="40:45">
      <c r="AN65" t="s">
        <v>747</v>
      </c>
      <c r="AO65" t="s">
        <v>313</v>
      </c>
      <c r="AP65" t="s">
        <v>814</v>
      </c>
      <c r="AQ65" s="7">
        <v>932.47792000000004</v>
      </c>
      <c r="AR65">
        <v>0</v>
      </c>
      <c r="AS65" t="s">
        <v>740</v>
      </c>
    </row>
    <row r="66" spans="40:45">
      <c r="AN66" t="s">
        <v>747</v>
      </c>
      <c r="AO66" t="s">
        <v>313</v>
      </c>
      <c r="AP66" t="s">
        <v>815</v>
      </c>
      <c r="AQ66" s="7">
        <v>861.77573870000003</v>
      </c>
      <c r="AR66">
        <v>0</v>
      </c>
      <c r="AS66" t="s">
        <v>743</v>
      </c>
    </row>
    <row r="67" spans="40:45">
      <c r="AN67" t="s">
        <v>747</v>
      </c>
      <c r="AO67" t="s">
        <v>313</v>
      </c>
      <c r="AP67" t="s">
        <v>816</v>
      </c>
      <c r="AQ67" s="7">
        <v>683.18239000000005</v>
      </c>
      <c r="AR67">
        <v>0</v>
      </c>
      <c r="AS67" t="s">
        <v>490</v>
      </c>
    </row>
    <row r="68" spans="40:45">
      <c r="AN68" t="s">
        <v>747</v>
      </c>
      <c r="AO68" t="s">
        <v>313</v>
      </c>
      <c r="AP68" t="s">
        <v>817</v>
      </c>
      <c r="AQ68" s="7">
        <v>668.61000019999994</v>
      </c>
      <c r="AR68">
        <v>0</v>
      </c>
      <c r="AS68" t="s">
        <v>716</v>
      </c>
    </row>
    <row r="69" spans="40:45">
      <c r="AN69" t="s">
        <v>747</v>
      </c>
      <c r="AO69" t="s">
        <v>313</v>
      </c>
      <c r="AP69" t="s">
        <v>818</v>
      </c>
      <c r="AQ69" s="7">
        <v>630.72299999999996</v>
      </c>
      <c r="AR69">
        <v>0</v>
      </c>
      <c r="AS69" t="s">
        <v>724</v>
      </c>
    </row>
    <row r="70" spans="40:45">
      <c r="AN70" t="s">
        <v>747</v>
      </c>
      <c r="AO70" t="s">
        <v>313</v>
      </c>
      <c r="AP70" t="s">
        <v>819</v>
      </c>
      <c r="AQ70" s="7">
        <v>629.74992999999995</v>
      </c>
      <c r="AR70">
        <v>0</v>
      </c>
      <c r="AS70" t="s">
        <v>820</v>
      </c>
    </row>
    <row r="71" spans="40:45">
      <c r="AN71" t="s">
        <v>747</v>
      </c>
      <c r="AO71" t="s">
        <v>313</v>
      </c>
      <c r="AP71" t="s">
        <v>821</v>
      </c>
      <c r="AQ71" s="7">
        <v>568.425026</v>
      </c>
      <c r="AR71">
        <v>0</v>
      </c>
      <c r="AS71" t="s">
        <v>822</v>
      </c>
    </row>
    <row r="72" spans="40:45">
      <c r="AN72" t="s">
        <v>747</v>
      </c>
      <c r="AO72" t="s">
        <v>313</v>
      </c>
      <c r="AP72" t="s">
        <v>823</v>
      </c>
      <c r="AQ72" s="7">
        <v>563.86710800000003</v>
      </c>
      <c r="AR72">
        <v>0</v>
      </c>
      <c r="AS72" t="s">
        <v>782</v>
      </c>
    </row>
    <row r="73" spans="40:45">
      <c r="AN73" t="s">
        <v>747</v>
      </c>
      <c r="AO73" t="s">
        <v>313</v>
      </c>
      <c r="AP73" t="s">
        <v>824</v>
      </c>
      <c r="AQ73" s="7">
        <v>542.94090000000006</v>
      </c>
      <c r="AR73">
        <v>0</v>
      </c>
      <c r="AS73" t="s">
        <v>521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198F-E1A6-4961-BAF7-1F7691817A18}">
  <dimension ref="B3:T13"/>
  <sheetViews>
    <sheetView workbookViewId="0"/>
  </sheetViews>
  <sheetFormatPr defaultColWidth="8.86328125" defaultRowHeight="14.25"/>
  <cols>
    <col min="2" max="2" width="24.46484375" bestFit="1" customWidth="1"/>
    <col min="3" max="3" width="19.86328125" bestFit="1" customWidth="1"/>
    <col min="4" max="4" width="7.86328125" bestFit="1" customWidth="1"/>
    <col min="5" max="5" width="8" bestFit="1" customWidth="1"/>
    <col min="6" max="6" width="5" bestFit="1" customWidth="1"/>
    <col min="7" max="7" width="2" bestFit="1" customWidth="1"/>
  </cols>
  <sheetData>
    <row r="3" spans="2:20">
      <c r="B3" t="s">
        <v>68</v>
      </c>
    </row>
    <row r="5" spans="2:20">
      <c r="C5" t="s">
        <v>426</v>
      </c>
    </row>
    <row r="6" spans="2:20">
      <c r="B6" t="s">
        <v>69</v>
      </c>
      <c r="C6" t="s">
        <v>224</v>
      </c>
      <c r="D6" t="s">
        <v>276</v>
      </c>
      <c r="E6" t="s">
        <v>427</v>
      </c>
      <c r="F6">
        <v>2020</v>
      </c>
      <c r="G6">
        <v>0</v>
      </c>
      <c r="H6" t="s">
        <v>290</v>
      </c>
      <c r="I6" t="s">
        <v>249</v>
      </c>
    </row>
    <row r="7" spans="2:20">
      <c r="B7" t="s">
        <v>425</v>
      </c>
      <c r="C7" t="s">
        <v>428</v>
      </c>
      <c r="D7" t="s">
        <v>429</v>
      </c>
      <c r="E7">
        <v>1</v>
      </c>
      <c r="F7">
        <v>0</v>
      </c>
      <c r="G7">
        <v>3</v>
      </c>
      <c r="M7" t="s">
        <v>62</v>
      </c>
    </row>
    <row r="8" spans="2:20">
      <c r="C8" t="s">
        <v>298</v>
      </c>
      <c r="D8" t="s">
        <v>430</v>
      </c>
      <c r="E8">
        <v>-6</v>
      </c>
      <c r="H8" t="s">
        <v>429</v>
      </c>
      <c r="I8" s="1"/>
      <c r="M8" t="s">
        <v>38</v>
      </c>
      <c r="N8" t="s">
        <v>290</v>
      </c>
      <c r="O8" t="s">
        <v>276</v>
      </c>
      <c r="P8" t="s">
        <v>273</v>
      </c>
      <c r="Q8">
        <v>0</v>
      </c>
    </row>
    <row r="9" spans="2:20">
      <c r="C9" t="s">
        <v>298</v>
      </c>
      <c r="D9" t="s">
        <v>483</v>
      </c>
      <c r="E9">
        <f>E8*3</f>
        <v>-18</v>
      </c>
      <c r="H9" t="s">
        <v>429</v>
      </c>
      <c r="M9" t="s">
        <v>908</v>
      </c>
      <c r="N9" t="s">
        <v>836</v>
      </c>
      <c r="O9" t="s">
        <v>429</v>
      </c>
      <c r="P9" t="s">
        <v>18</v>
      </c>
      <c r="Q9">
        <v>2</v>
      </c>
      <c r="T9" t="s">
        <v>909</v>
      </c>
    </row>
    <row r="10" spans="2:20">
      <c r="C10" t="s">
        <v>298</v>
      </c>
      <c r="D10" t="s">
        <v>484</v>
      </c>
      <c r="E10">
        <f>E8*10</f>
        <v>-60</v>
      </c>
      <c r="H10" t="s">
        <v>429</v>
      </c>
    </row>
    <row r="11" spans="2:20">
      <c r="C11" t="s">
        <v>298</v>
      </c>
      <c r="D11" t="s">
        <v>485</v>
      </c>
      <c r="E11">
        <f>E10</f>
        <v>-60</v>
      </c>
      <c r="H11" t="s">
        <v>429</v>
      </c>
    </row>
    <row r="12" spans="2:20">
      <c r="C12" t="s">
        <v>298</v>
      </c>
      <c r="D12" t="s">
        <v>486</v>
      </c>
      <c r="E12">
        <f>E8/4</f>
        <v>-1.5</v>
      </c>
      <c r="H12" t="s">
        <v>429</v>
      </c>
    </row>
    <row r="13" spans="2:20">
      <c r="C13" t="s">
        <v>298</v>
      </c>
      <c r="D13" t="s">
        <v>487</v>
      </c>
      <c r="E13">
        <f>E12*3</f>
        <v>-4.5</v>
      </c>
      <c r="H13" t="s">
        <v>429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7AC2-0574-449E-9DCB-8ECB3D7C1EC5}">
  <dimension ref="B3:H8"/>
  <sheetViews>
    <sheetView workbookViewId="0"/>
  </sheetViews>
  <sheetFormatPr defaultColWidth="8.86328125" defaultRowHeight="14.25"/>
  <cols>
    <col min="2" max="2" width="11.46484375" bestFit="1" customWidth="1"/>
    <col min="3" max="3" width="24.46484375" bestFit="1" customWidth="1"/>
    <col min="4" max="4" width="20.53125" bestFit="1" customWidth="1"/>
    <col min="5" max="5" width="7.86328125" bestFit="1" customWidth="1"/>
    <col min="6" max="6" width="7.6640625" bestFit="1" customWidth="1"/>
    <col min="7" max="7" width="5" bestFit="1" customWidth="1"/>
    <col min="8" max="8" width="2" bestFit="1" customWidth="1"/>
  </cols>
  <sheetData>
    <row r="3" spans="2:8">
      <c r="C3" t="s">
        <v>68</v>
      </c>
    </row>
    <row r="5" spans="2:8">
      <c r="D5" t="s">
        <v>434</v>
      </c>
    </row>
    <row r="6" spans="2:8">
      <c r="B6" t="s">
        <v>69</v>
      </c>
      <c r="C6" t="s">
        <v>39</v>
      </c>
      <c r="D6" t="s">
        <v>40</v>
      </c>
      <c r="E6" t="s">
        <v>72</v>
      </c>
      <c r="F6" t="s">
        <v>444</v>
      </c>
      <c r="G6">
        <v>2020</v>
      </c>
      <c r="H6">
        <v>0</v>
      </c>
    </row>
    <row r="7" spans="2:8">
      <c r="B7" t="s">
        <v>829</v>
      </c>
      <c r="C7" t="s">
        <v>830</v>
      </c>
      <c r="E7">
        <v>1</v>
      </c>
      <c r="G7">
        <v>0</v>
      </c>
      <c r="H7">
        <v>3</v>
      </c>
    </row>
    <row r="8" spans="2:8">
      <c r="C8" t="s">
        <v>831</v>
      </c>
      <c r="D8" t="s">
        <v>832</v>
      </c>
      <c r="F8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8F57-47F8-420B-AEA1-E50E73C62867}">
  <dimension ref="B1:O33"/>
  <sheetViews>
    <sheetView workbookViewId="0"/>
  </sheetViews>
  <sheetFormatPr defaultColWidth="8.86328125" defaultRowHeight="14.25"/>
  <cols>
    <col min="2" max="2" width="15.33203125" bestFit="1" customWidth="1"/>
    <col min="3" max="3" width="11" bestFit="1" customWidth="1"/>
    <col min="4" max="4" width="6.1328125" bestFit="1" customWidth="1"/>
    <col min="5" max="5" width="2" bestFit="1" customWidth="1"/>
    <col min="7" max="7" width="15.33203125" bestFit="1" customWidth="1"/>
    <col min="8" max="8" width="11" bestFit="1" customWidth="1"/>
  </cols>
  <sheetData>
    <row r="1" spans="2:15">
      <c r="B1" s="17" t="s">
        <v>362</v>
      </c>
    </row>
    <row r="3" spans="2:15">
      <c r="B3" t="s">
        <v>363</v>
      </c>
      <c r="G3" t="s">
        <v>404</v>
      </c>
      <c r="K3" t="s">
        <v>225</v>
      </c>
    </row>
    <row r="4" spans="2:15">
      <c r="B4" t="s">
        <v>39</v>
      </c>
      <c r="C4" t="s">
        <v>40</v>
      </c>
      <c r="D4">
        <v>2025</v>
      </c>
      <c r="E4">
        <v>0</v>
      </c>
      <c r="G4" t="str">
        <f>B4</f>
        <v>process</v>
      </c>
      <c r="H4" t="str">
        <f>C4</f>
        <v>commodity</v>
      </c>
      <c r="I4" t="s">
        <v>215</v>
      </c>
      <c r="K4" t="s">
        <v>276</v>
      </c>
      <c r="L4" t="s">
        <v>273</v>
      </c>
      <c r="M4" t="s">
        <v>215</v>
      </c>
      <c r="O4" s="17" t="s">
        <v>364</v>
      </c>
    </row>
    <row r="5" spans="2:15">
      <c r="B5" t="s">
        <v>359</v>
      </c>
      <c r="C5" t="s">
        <v>127</v>
      </c>
      <c r="D5" s="2">
        <v>0.16557310632778299</v>
      </c>
      <c r="E5">
        <v>5</v>
      </c>
      <c r="G5" t="str">
        <f t="shared" ref="G5:G32" si="0">B5</f>
        <v>SUP_TBLASTFUR</v>
      </c>
      <c r="H5" t="str">
        <f t="shared" ref="H5:H32" si="1">C5</f>
        <v>SUPBFG</v>
      </c>
      <c r="I5" t="s">
        <v>60</v>
      </c>
      <c r="K5" t="s">
        <v>130</v>
      </c>
      <c r="L5" t="s">
        <v>294</v>
      </c>
      <c r="M5" t="s">
        <v>60</v>
      </c>
    </row>
    <row r="6" spans="2:15">
      <c r="B6" t="s">
        <v>359</v>
      </c>
      <c r="C6" t="s">
        <v>128</v>
      </c>
      <c r="D6" s="2">
        <v>1.09056261776151E-2</v>
      </c>
      <c r="E6">
        <v>5</v>
      </c>
      <c r="G6" t="str">
        <f t="shared" si="0"/>
        <v>SUP_TBLASTFUR</v>
      </c>
      <c r="H6" t="str">
        <f t="shared" si="1"/>
        <v>SUPBIO</v>
      </c>
      <c r="I6" t="s">
        <v>60</v>
      </c>
      <c r="K6" t="s">
        <v>133</v>
      </c>
      <c r="L6" t="s">
        <v>51</v>
      </c>
      <c r="M6" t="s">
        <v>60</v>
      </c>
    </row>
    <row r="7" spans="2:15">
      <c r="B7" t="s">
        <v>359</v>
      </c>
      <c r="C7" t="s">
        <v>129</v>
      </c>
      <c r="D7" s="2">
        <v>2.6824483664794302E-3</v>
      </c>
      <c r="E7">
        <v>5</v>
      </c>
      <c r="G7" t="str">
        <f t="shared" si="0"/>
        <v>SUP_TBLASTFUR</v>
      </c>
      <c r="H7" t="str">
        <f t="shared" si="1"/>
        <v>SUPCOA</v>
      </c>
      <c r="I7" t="s">
        <v>60</v>
      </c>
    </row>
    <row r="8" spans="2:15">
      <c r="B8" t="s">
        <v>359</v>
      </c>
      <c r="C8" t="s">
        <v>130</v>
      </c>
      <c r="D8" s="2">
        <v>4.1145180506507402E-2</v>
      </c>
      <c r="E8">
        <v>5</v>
      </c>
      <c r="G8" t="str">
        <f t="shared" si="0"/>
        <v>SUP_TBLASTFUR</v>
      </c>
      <c r="H8" t="str">
        <f t="shared" si="1"/>
        <v>SUPCOG</v>
      </c>
      <c r="I8" t="s">
        <v>60</v>
      </c>
    </row>
    <row r="9" spans="2:15">
      <c r="B9" t="s">
        <v>359</v>
      </c>
      <c r="C9" t="s">
        <v>234</v>
      </c>
      <c r="D9" s="2">
        <v>6.6804504623508607E-2</v>
      </c>
      <c r="E9">
        <v>5</v>
      </c>
      <c r="G9" t="str">
        <f t="shared" si="0"/>
        <v>SUP_TBLASTFUR</v>
      </c>
      <c r="H9" t="str">
        <f t="shared" si="1"/>
        <v>SUPELC</v>
      </c>
      <c r="I9" t="s">
        <v>60</v>
      </c>
    </row>
    <row r="10" spans="2:15">
      <c r="B10" t="s">
        <v>359</v>
      </c>
      <c r="C10" t="s">
        <v>233</v>
      </c>
      <c r="D10" s="2">
        <v>5.5443603289581202E-3</v>
      </c>
      <c r="E10">
        <v>5</v>
      </c>
      <c r="G10" t="str">
        <f t="shared" si="0"/>
        <v>SUP_TBLASTFUR</v>
      </c>
      <c r="H10" t="str">
        <f t="shared" si="1"/>
        <v>SUPHET</v>
      </c>
      <c r="I10" t="s">
        <v>60</v>
      </c>
    </row>
    <row r="11" spans="2:15">
      <c r="B11" t="s">
        <v>359</v>
      </c>
      <c r="C11" t="s">
        <v>131</v>
      </c>
      <c r="D11" s="2">
        <v>7.1782455263614306E-2</v>
      </c>
      <c r="E11">
        <v>5</v>
      </c>
      <c r="G11" t="str">
        <f t="shared" si="0"/>
        <v>SUP_TBLASTFUR</v>
      </c>
      <c r="H11" t="str">
        <f t="shared" si="1"/>
        <v>SUPNGA</v>
      </c>
      <c r="I11" t="s">
        <v>60</v>
      </c>
    </row>
    <row r="12" spans="2:15">
      <c r="B12" t="s">
        <v>360</v>
      </c>
      <c r="C12" t="s">
        <v>129</v>
      </c>
      <c r="D12" s="2">
        <v>3.9233017721641499</v>
      </c>
      <c r="E12">
        <v>5</v>
      </c>
      <c r="G12" t="str">
        <f t="shared" si="0"/>
        <v>SUP_TCOALLIQ</v>
      </c>
      <c r="H12" t="str">
        <f t="shared" si="1"/>
        <v>SUPCOA</v>
      </c>
      <c r="I12" t="s">
        <v>60</v>
      </c>
    </row>
    <row r="13" spans="2:15">
      <c r="B13" t="s">
        <v>360</v>
      </c>
      <c r="C13" t="s">
        <v>130</v>
      </c>
      <c r="D13" s="2">
        <v>1.58407063367976E-2</v>
      </c>
      <c r="E13">
        <v>5</v>
      </c>
      <c r="G13" t="str">
        <f t="shared" si="0"/>
        <v>SUP_TCOALLIQ</v>
      </c>
      <c r="H13" t="str">
        <f t="shared" si="1"/>
        <v>SUPCOG</v>
      </c>
      <c r="I13" t="s">
        <v>60</v>
      </c>
    </row>
    <row r="14" spans="2:15">
      <c r="B14" t="s">
        <v>360</v>
      </c>
      <c r="C14" t="s">
        <v>234</v>
      </c>
      <c r="D14" s="2">
        <v>7.0035314923144396E-2</v>
      </c>
      <c r="E14">
        <v>5</v>
      </c>
      <c r="G14" t="str">
        <f t="shared" si="0"/>
        <v>SUP_TCOALLIQ</v>
      </c>
      <c r="H14" t="str">
        <f t="shared" si="1"/>
        <v>SUPELC</v>
      </c>
      <c r="I14" t="s">
        <v>60</v>
      </c>
    </row>
    <row r="15" spans="2:15">
      <c r="B15" t="s">
        <v>360</v>
      </c>
      <c r="C15" t="s">
        <v>233</v>
      </c>
      <c r="D15" s="2">
        <v>7.0294306998988296E-3</v>
      </c>
      <c r="E15">
        <v>5</v>
      </c>
      <c r="G15" t="str">
        <f t="shared" si="0"/>
        <v>SUP_TCOALLIQ</v>
      </c>
      <c r="H15" t="str">
        <f t="shared" si="1"/>
        <v>SUPHET</v>
      </c>
      <c r="I15" t="s">
        <v>60</v>
      </c>
    </row>
    <row r="16" spans="2:15">
      <c r="B16" t="s">
        <v>361</v>
      </c>
      <c r="C16" t="s">
        <v>127</v>
      </c>
      <c r="D16" s="2">
        <v>3.1681919923071997E-2</v>
      </c>
      <c r="E16">
        <v>5</v>
      </c>
      <c r="G16" t="str">
        <f t="shared" si="0"/>
        <v>SUP_TCOKEOVS</v>
      </c>
      <c r="H16" t="str">
        <f t="shared" si="1"/>
        <v>SUPBFG</v>
      </c>
      <c r="I16" t="s">
        <v>60</v>
      </c>
    </row>
    <row r="17" spans="2:9">
      <c r="B17" t="s">
        <v>361</v>
      </c>
      <c r="C17" t="s">
        <v>128</v>
      </c>
      <c r="D17" s="2">
        <v>2.0452715042733401E-3</v>
      </c>
      <c r="E17">
        <v>5</v>
      </c>
      <c r="G17" t="str">
        <f t="shared" si="0"/>
        <v>SUP_TCOKEOVS</v>
      </c>
      <c r="H17" t="str">
        <f t="shared" si="1"/>
        <v>SUPBIO</v>
      </c>
      <c r="I17" t="s">
        <v>60</v>
      </c>
    </row>
    <row r="18" spans="2:9">
      <c r="B18" t="s">
        <v>361</v>
      </c>
      <c r="C18" t="s">
        <v>129</v>
      </c>
      <c r="D18" s="2">
        <v>3.9139688276209901E-2</v>
      </c>
      <c r="E18">
        <v>5</v>
      </c>
      <c r="G18" t="str">
        <f t="shared" si="0"/>
        <v>SUP_TCOKEOVS</v>
      </c>
      <c r="H18" t="str">
        <f t="shared" si="1"/>
        <v>SUPCOA</v>
      </c>
      <c r="I18" t="s">
        <v>60</v>
      </c>
    </row>
    <row r="19" spans="2:9">
      <c r="B19" t="s">
        <v>361</v>
      </c>
      <c r="C19" t="s">
        <v>130</v>
      </c>
      <c r="D19" s="2">
        <v>3.0501845792126801E-2</v>
      </c>
      <c r="E19">
        <v>5</v>
      </c>
      <c r="G19" t="str">
        <f t="shared" si="0"/>
        <v>SUP_TCOKEOVS</v>
      </c>
      <c r="H19" t="str">
        <f t="shared" si="1"/>
        <v>SUPCOG</v>
      </c>
      <c r="I19" t="s">
        <v>60</v>
      </c>
    </row>
    <row r="20" spans="2:9">
      <c r="B20" t="s">
        <v>361</v>
      </c>
      <c r="C20" t="s">
        <v>234</v>
      </c>
      <c r="D20" s="2">
        <v>3.7340941973086099E-3</v>
      </c>
      <c r="E20">
        <v>5</v>
      </c>
      <c r="G20" t="str">
        <f t="shared" si="0"/>
        <v>SUP_TCOKEOVS</v>
      </c>
      <c r="H20" t="str">
        <f t="shared" si="1"/>
        <v>SUPELC</v>
      </c>
      <c r="I20" t="s">
        <v>60</v>
      </c>
    </row>
    <row r="21" spans="2:9">
      <c r="B21" t="s">
        <v>361</v>
      </c>
      <c r="C21" t="s">
        <v>233</v>
      </c>
      <c r="D21" s="2">
        <v>9.5741421635977993E-3</v>
      </c>
      <c r="E21">
        <v>5</v>
      </c>
      <c r="G21" t="str">
        <f t="shared" si="0"/>
        <v>SUP_TCOKEOVS</v>
      </c>
      <c r="H21" t="str">
        <f t="shared" si="1"/>
        <v>SUPHET</v>
      </c>
      <c r="I21" t="s">
        <v>60</v>
      </c>
    </row>
    <row r="22" spans="2:9">
      <c r="B22" t="s">
        <v>42</v>
      </c>
      <c r="C22" t="s">
        <v>129</v>
      </c>
      <c r="D22" s="2">
        <v>0.25360132421180198</v>
      </c>
      <c r="E22">
        <v>5</v>
      </c>
      <c r="G22" t="str">
        <f t="shared" si="0"/>
        <v>SUP_TGASWKS</v>
      </c>
      <c r="H22" t="str">
        <f t="shared" si="1"/>
        <v>SUPCOA</v>
      </c>
      <c r="I22" t="s">
        <v>60</v>
      </c>
    </row>
    <row r="23" spans="2:9">
      <c r="B23" t="s">
        <v>42</v>
      </c>
      <c r="C23" t="s">
        <v>130</v>
      </c>
      <c r="D23" s="2">
        <v>4.7556886570929097E-3</v>
      </c>
      <c r="E23">
        <v>5</v>
      </c>
      <c r="G23" t="str">
        <f t="shared" si="0"/>
        <v>SUP_TGASWKS</v>
      </c>
      <c r="H23" t="str">
        <f t="shared" si="1"/>
        <v>SUPCOG</v>
      </c>
      <c r="I23" t="s">
        <v>60</v>
      </c>
    </row>
    <row r="24" spans="2:9">
      <c r="B24" t="s">
        <v>42</v>
      </c>
      <c r="C24" t="s">
        <v>234</v>
      </c>
      <c r="D24" s="2">
        <v>0.21257973923642201</v>
      </c>
      <c r="E24">
        <v>5</v>
      </c>
      <c r="G24" t="str">
        <f t="shared" si="0"/>
        <v>SUP_TGASWKS</v>
      </c>
      <c r="H24" t="str">
        <f t="shared" si="1"/>
        <v>SUPELC</v>
      </c>
      <c r="I24" t="s">
        <v>60</v>
      </c>
    </row>
    <row r="25" spans="2:9">
      <c r="B25" t="s">
        <v>42</v>
      </c>
      <c r="C25" t="s">
        <v>233</v>
      </c>
      <c r="D25" s="2">
        <v>6.8507305817978301E-2</v>
      </c>
      <c r="E25">
        <v>5</v>
      </c>
      <c r="G25" t="str">
        <f t="shared" si="0"/>
        <v>SUP_TGASWKS</v>
      </c>
      <c r="H25" t="str">
        <f t="shared" si="1"/>
        <v>SUPHET</v>
      </c>
      <c r="I25" t="s">
        <v>60</v>
      </c>
    </row>
    <row r="26" spans="2:9">
      <c r="B26" t="s">
        <v>42</v>
      </c>
      <c r="C26" t="s">
        <v>131</v>
      </c>
      <c r="D26" s="2">
        <v>0.37132873421013601</v>
      </c>
      <c r="E26">
        <v>5</v>
      </c>
      <c r="G26" t="str">
        <f t="shared" si="0"/>
        <v>SUP_TGASWKS</v>
      </c>
      <c r="H26" t="str">
        <f t="shared" si="1"/>
        <v>SUPNGA</v>
      </c>
      <c r="I26" t="s">
        <v>60</v>
      </c>
    </row>
    <row r="27" spans="2:9">
      <c r="B27" t="s">
        <v>42</v>
      </c>
      <c r="C27" t="s">
        <v>134</v>
      </c>
      <c r="D27" s="2">
        <v>1.9976651788406199E-3</v>
      </c>
      <c r="E27">
        <v>5</v>
      </c>
      <c r="G27" t="str">
        <f t="shared" si="0"/>
        <v>SUP_TGASWKS</v>
      </c>
      <c r="H27" t="str">
        <f t="shared" si="1"/>
        <v>SUPRPP</v>
      </c>
      <c r="I27" t="s">
        <v>60</v>
      </c>
    </row>
    <row r="28" spans="2:9">
      <c r="B28" t="s">
        <v>92</v>
      </c>
      <c r="C28" t="s">
        <v>234</v>
      </c>
      <c r="D28" s="2">
        <v>6.6430438416778198E-3</v>
      </c>
      <c r="E28">
        <v>5</v>
      </c>
      <c r="G28" t="str">
        <f t="shared" si="0"/>
        <v>SUP_TREFINER</v>
      </c>
      <c r="H28" t="str">
        <f t="shared" si="1"/>
        <v>SUPELC</v>
      </c>
      <c r="I28" t="s">
        <v>60</v>
      </c>
    </row>
    <row r="29" spans="2:9">
      <c r="B29" t="s">
        <v>92</v>
      </c>
      <c r="C29" t="s">
        <v>233</v>
      </c>
      <c r="D29" s="2">
        <v>9.4711062638801208E-3</v>
      </c>
      <c r="E29">
        <v>5</v>
      </c>
      <c r="G29" t="str">
        <f t="shared" si="0"/>
        <v>SUP_TREFINER</v>
      </c>
      <c r="H29" t="str">
        <f t="shared" si="1"/>
        <v>SUPHET</v>
      </c>
      <c r="I29" t="s">
        <v>60</v>
      </c>
    </row>
    <row r="30" spans="2:9">
      <c r="B30" t="s">
        <v>92</v>
      </c>
      <c r="C30" t="s">
        <v>131</v>
      </c>
      <c r="D30" s="2">
        <v>1.84307006880331E-2</v>
      </c>
      <c r="E30">
        <v>5</v>
      </c>
      <c r="G30" t="str">
        <f t="shared" si="0"/>
        <v>SUP_TREFINER</v>
      </c>
      <c r="H30" t="str">
        <f t="shared" si="1"/>
        <v>SUPNGA</v>
      </c>
      <c r="I30" t="s">
        <v>60</v>
      </c>
    </row>
    <row r="31" spans="2:9">
      <c r="B31" t="s">
        <v>92</v>
      </c>
      <c r="C31" t="s">
        <v>132</v>
      </c>
      <c r="D31" s="2">
        <v>1.41220374156106E-2</v>
      </c>
      <c r="E31">
        <v>5</v>
      </c>
      <c r="G31" t="str">
        <f t="shared" si="0"/>
        <v>SUP_TREFINER</v>
      </c>
      <c r="H31" t="str">
        <f t="shared" si="1"/>
        <v>SUPOIL</v>
      </c>
      <c r="I31" t="s">
        <v>60</v>
      </c>
    </row>
    <row r="32" spans="2:9">
      <c r="B32" t="s">
        <v>92</v>
      </c>
      <c r="C32" t="s">
        <v>133</v>
      </c>
      <c r="D32" s="2">
        <v>2.9404774631725701E-2</v>
      </c>
      <c r="E32">
        <v>5</v>
      </c>
      <c r="G32" t="str">
        <f t="shared" si="0"/>
        <v>SUP_TREFINER</v>
      </c>
      <c r="H32" t="str">
        <f t="shared" si="1"/>
        <v>SUPRFG</v>
      </c>
      <c r="I32" t="s">
        <v>60</v>
      </c>
    </row>
    <row r="33" spans="2:9">
      <c r="B33" t="s">
        <v>92</v>
      </c>
      <c r="C33" t="s">
        <v>134</v>
      </c>
      <c r="D33">
        <v>3.6837247542351901E-3</v>
      </c>
      <c r="E33">
        <v>5</v>
      </c>
      <c r="G33" t="str">
        <f t="shared" ref="G33" si="2">B33</f>
        <v>SUP_TREFINER</v>
      </c>
      <c r="H33" t="str">
        <f t="shared" ref="H33" si="3">C33</f>
        <v>SUPRPP</v>
      </c>
      <c r="I33" t="s">
        <v>60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1B67-02F3-47D9-B151-FB37B4D8EE61}">
  <dimension ref="A2:Q51"/>
  <sheetViews>
    <sheetView workbookViewId="0"/>
  </sheetViews>
  <sheetFormatPr defaultColWidth="8.86328125" defaultRowHeight="14.25"/>
  <cols>
    <col min="1" max="1" width="12.1328125" bestFit="1" customWidth="1"/>
    <col min="2" max="2" width="17.46484375" bestFit="1" customWidth="1"/>
    <col min="3" max="3" width="11" bestFit="1" customWidth="1"/>
    <col min="4" max="4" width="12" bestFit="1" customWidth="1"/>
    <col min="6" max="6" width="14.6640625" bestFit="1" customWidth="1"/>
    <col min="7" max="7" width="17.46484375" bestFit="1" customWidth="1"/>
    <col min="9" max="9" width="7.86328125" bestFit="1" customWidth="1"/>
    <col min="11" max="13" width="9.33203125" customWidth="1"/>
    <col min="14" max="14" width="12.33203125" bestFit="1" customWidth="1"/>
    <col min="15" max="19" width="9.33203125" customWidth="1"/>
  </cols>
  <sheetData>
    <row r="2" spans="1:17">
      <c r="A2" t="s">
        <v>544</v>
      </c>
      <c r="F2" t="s">
        <v>547</v>
      </c>
      <c r="K2" t="s">
        <v>68</v>
      </c>
    </row>
    <row r="3" spans="1:17">
      <c r="A3" t="s">
        <v>439</v>
      </c>
      <c r="B3" t="s">
        <v>39</v>
      </c>
      <c r="C3" t="s">
        <v>40</v>
      </c>
      <c r="D3" t="s">
        <v>542</v>
      </c>
      <c r="F3" t="str">
        <f>A3</f>
        <v>region</v>
      </c>
      <c r="G3" t="str">
        <f t="shared" ref="G3:G21" si="0">B3</f>
        <v>process</v>
      </c>
      <c r="H3" t="str">
        <f t="shared" ref="H3:H21" si="1">C3</f>
        <v>commodity</v>
      </c>
      <c r="I3" t="s">
        <v>548</v>
      </c>
    </row>
    <row r="4" spans="1:17">
      <c r="A4" t="s">
        <v>866</v>
      </c>
      <c r="B4" t="s">
        <v>543</v>
      </c>
      <c r="C4" t="s">
        <v>131</v>
      </c>
      <c r="D4">
        <v>4.3486453679089897E-3</v>
      </c>
      <c r="F4" t="str">
        <f t="shared" ref="F4:F21" si="2">A4</f>
        <v>Africa_north</v>
      </c>
      <c r="G4" t="str">
        <f t="shared" si="0"/>
        <v>SUP_PipelineCons</v>
      </c>
      <c r="H4" t="str">
        <f t="shared" si="1"/>
        <v>SUPNGA</v>
      </c>
      <c r="I4" t="s">
        <v>60</v>
      </c>
      <c r="L4" t="s">
        <v>426</v>
      </c>
    </row>
    <row r="5" spans="1:17">
      <c r="A5" t="s">
        <v>868</v>
      </c>
      <c r="B5" t="s">
        <v>543</v>
      </c>
      <c r="C5" t="s">
        <v>131</v>
      </c>
      <c r="D5">
        <v>1.60358577691266E-2</v>
      </c>
      <c r="F5" t="str">
        <f t="shared" si="2"/>
        <v>Arg-Chi</v>
      </c>
      <c r="G5" t="str">
        <f t="shared" si="0"/>
        <v>SUP_PipelineCons</v>
      </c>
      <c r="H5" t="str">
        <f t="shared" si="1"/>
        <v>SUPNGA</v>
      </c>
      <c r="I5" t="s">
        <v>60</v>
      </c>
      <c r="K5" t="s">
        <v>69</v>
      </c>
      <c r="L5" t="s">
        <v>40</v>
      </c>
      <c r="M5" t="s">
        <v>39</v>
      </c>
      <c r="N5" t="s">
        <v>546</v>
      </c>
      <c r="O5" t="s">
        <v>72</v>
      </c>
      <c r="P5">
        <v>2020</v>
      </c>
      <c r="Q5">
        <v>0</v>
      </c>
    </row>
    <row r="6" spans="1:17">
      <c r="A6" t="s">
        <v>869</v>
      </c>
      <c r="B6" t="s">
        <v>543</v>
      </c>
      <c r="C6" t="s">
        <v>131</v>
      </c>
      <c r="D6">
        <v>1.22927024086376E-2</v>
      </c>
      <c r="F6" t="str">
        <f t="shared" si="2"/>
        <v>Asia_central</v>
      </c>
      <c r="G6" t="str">
        <f t="shared" si="0"/>
        <v>SUP_PipelineCons</v>
      </c>
      <c r="H6" t="str">
        <f t="shared" si="1"/>
        <v>SUPNGA</v>
      </c>
      <c r="I6" t="s">
        <v>60</v>
      </c>
      <c r="K6" t="s">
        <v>545</v>
      </c>
      <c r="L6" t="s">
        <v>73</v>
      </c>
      <c r="N6">
        <v>1</v>
      </c>
      <c r="P6">
        <v>0</v>
      </c>
      <c r="Q6">
        <v>3</v>
      </c>
    </row>
    <row r="7" spans="1:17">
      <c r="A7" t="s">
        <v>872</v>
      </c>
      <c r="B7" t="s">
        <v>543</v>
      </c>
      <c r="C7" t="s">
        <v>131</v>
      </c>
      <c r="D7">
        <v>2.9581265036993602E-3</v>
      </c>
      <c r="F7" t="str">
        <f t="shared" si="2"/>
        <v>Australia_NZ</v>
      </c>
      <c r="G7" t="str">
        <f t="shared" si="0"/>
        <v>SUP_PipelineCons</v>
      </c>
      <c r="H7" t="str">
        <f t="shared" si="1"/>
        <v>SUPNGA</v>
      </c>
      <c r="I7" t="s">
        <v>60</v>
      </c>
      <c r="M7" t="s">
        <v>543</v>
      </c>
      <c r="O7">
        <v>-1</v>
      </c>
    </row>
    <row r="8" spans="1:17">
      <c r="A8" t="s">
        <v>712</v>
      </c>
      <c r="B8" t="s">
        <v>543</v>
      </c>
      <c r="C8" t="s">
        <v>234</v>
      </c>
      <c r="D8">
        <v>1.7135728829519999E-3</v>
      </c>
      <c r="F8" t="str">
        <f t="shared" si="2"/>
        <v>Brazil</v>
      </c>
      <c r="G8" t="str">
        <f t="shared" si="0"/>
        <v>SUP_PipelineCons</v>
      </c>
      <c r="H8" t="str">
        <f t="shared" si="1"/>
        <v>SUPELC</v>
      </c>
      <c r="I8" t="s">
        <v>60</v>
      </c>
    </row>
    <row r="9" spans="1:17">
      <c r="A9" t="s">
        <v>712</v>
      </c>
      <c r="B9" t="s">
        <v>543</v>
      </c>
      <c r="C9" t="s">
        <v>131</v>
      </c>
      <c r="D9">
        <v>4.0137562473769303E-2</v>
      </c>
      <c r="F9" t="str">
        <f t="shared" si="2"/>
        <v>Brazil</v>
      </c>
      <c r="G9" t="str">
        <f t="shared" si="0"/>
        <v>SUP_PipelineCons</v>
      </c>
      <c r="H9" t="str">
        <f t="shared" si="1"/>
        <v>SUPNGA</v>
      </c>
      <c r="I9" t="s">
        <v>60</v>
      </c>
    </row>
    <row r="10" spans="1:17">
      <c r="A10" t="s">
        <v>706</v>
      </c>
      <c r="B10" t="s">
        <v>543</v>
      </c>
      <c r="C10" t="s">
        <v>234</v>
      </c>
      <c r="D10">
        <v>3.0692382471929902E-3</v>
      </c>
      <c r="F10" t="str">
        <f t="shared" si="2"/>
        <v>Canada</v>
      </c>
      <c r="G10" t="str">
        <f t="shared" si="0"/>
        <v>SUP_PipelineCons</v>
      </c>
      <c r="H10" t="str">
        <f t="shared" si="1"/>
        <v>SUPELC</v>
      </c>
      <c r="I10" t="s">
        <v>60</v>
      </c>
    </row>
    <row r="11" spans="1:17">
      <c r="A11" t="s">
        <v>706</v>
      </c>
      <c r="B11" t="s">
        <v>543</v>
      </c>
      <c r="C11" t="s">
        <v>131</v>
      </c>
      <c r="D11">
        <v>1.9596976836292999E-2</v>
      </c>
      <c r="F11" t="str">
        <f t="shared" si="2"/>
        <v>Canada</v>
      </c>
      <c r="G11" t="str">
        <f t="shared" si="0"/>
        <v>SUP_PipelineCons</v>
      </c>
      <c r="H11" t="str">
        <f t="shared" si="1"/>
        <v>SUPNGA</v>
      </c>
      <c r="I11" t="s">
        <v>60</v>
      </c>
    </row>
    <row r="12" spans="1:17">
      <c r="A12" t="s">
        <v>243</v>
      </c>
      <c r="B12" t="s">
        <v>543</v>
      </c>
      <c r="C12" t="s">
        <v>131</v>
      </c>
      <c r="D12">
        <v>1.81541186798565E-3</v>
      </c>
      <c r="F12" t="str">
        <f t="shared" si="2"/>
        <v>China</v>
      </c>
      <c r="G12" t="str">
        <f t="shared" si="0"/>
        <v>SUP_PipelineCons</v>
      </c>
      <c r="H12" t="str">
        <f t="shared" si="1"/>
        <v>SUPNGA</v>
      </c>
      <c r="I12" t="s">
        <v>60</v>
      </c>
    </row>
    <row r="13" spans="1:17">
      <c r="A13" t="s">
        <v>874</v>
      </c>
      <c r="B13" t="s">
        <v>543</v>
      </c>
      <c r="C13" t="s">
        <v>234</v>
      </c>
      <c r="D13">
        <v>1.0475436179537699E-3</v>
      </c>
      <c r="F13" t="str">
        <f t="shared" si="2"/>
        <v>EU_northeast</v>
      </c>
      <c r="G13" t="str">
        <f t="shared" si="0"/>
        <v>SUP_PipelineCons</v>
      </c>
      <c r="H13" t="str">
        <f t="shared" si="1"/>
        <v>SUPELC</v>
      </c>
      <c r="I13" t="s">
        <v>60</v>
      </c>
    </row>
    <row r="14" spans="1:17">
      <c r="A14" t="s">
        <v>874</v>
      </c>
      <c r="B14" t="s">
        <v>543</v>
      </c>
      <c r="C14" t="s">
        <v>131</v>
      </c>
      <c r="D14">
        <v>1.8033842066128101E-2</v>
      </c>
      <c r="F14" t="str">
        <f t="shared" si="2"/>
        <v>EU_northeast</v>
      </c>
      <c r="G14" t="str">
        <f t="shared" si="0"/>
        <v>SUP_PipelineCons</v>
      </c>
      <c r="H14" t="str">
        <f t="shared" si="1"/>
        <v>SUPNGA</v>
      </c>
      <c r="I14" t="s">
        <v>60</v>
      </c>
    </row>
    <row r="15" spans="1:17">
      <c r="A15" t="s">
        <v>876</v>
      </c>
      <c r="B15" t="s">
        <v>543</v>
      </c>
      <c r="C15" t="s">
        <v>131</v>
      </c>
      <c r="D15">
        <v>2.8010094381456401E-3</v>
      </c>
      <c r="F15" t="str">
        <f t="shared" si="2"/>
        <v>EU_south</v>
      </c>
      <c r="G15" t="str">
        <f t="shared" si="0"/>
        <v>SUP_PipelineCons</v>
      </c>
      <c r="H15" t="str">
        <f t="shared" si="1"/>
        <v>SUPNGA</v>
      </c>
      <c r="I15" t="s">
        <v>60</v>
      </c>
    </row>
    <row r="16" spans="1:17">
      <c r="A16" t="s">
        <v>877</v>
      </c>
      <c r="B16" t="s">
        <v>543</v>
      </c>
      <c r="C16" t="s">
        <v>131</v>
      </c>
      <c r="D16">
        <v>4.7140331706761098E-3</v>
      </c>
      <c r="F16" t="str">
        <f t="shared" si="2"/>
        <v>EU_southeast</v>
      </c>
      <c r="G16" t="str">
        <f t="shared" si="0"/>
        <v>SUP_PipelineCons</v>
      </c>
      <c r="H16" t="str">
        <f t="shared" si="1"/>
        <v>SUPNGA</v>
      </c>
      <c r="I16" t="s">
        <v>60</v>
      </c>
    </row>
    <row r="17" spans="1:9">
      <c r="A17" t="s">
        <v>878</v>
      </c>
      <c r="B17" t="s">
        <v>543</v>
      </c>
      <c r="C17" t="s">
        <v>131</v>
      </c>
      <c r="D17">
        <v>1.4433435319721501E-3</v>
      </c>
      <c r="F17" t="str">
        <f t="shared" si="2"/>
        <v>EU_southwest</v>
      </c>
      <c r="G17" t="str">
        <f t="shared" si="0"/>
        <v>SUP_PipelineCons</v>
      </c>
      <c r="H17" t="str">
        <f t="shared" si="1"/>
        <v>SUPNGA</v>
      </c>
      <c r="I17" t="s">
        <v>60</v>
      </c>
    </row>
    <row r="18" spans="1:9">
      <c r="A18" t="s">
        <v>879</v>
      </c>
      <c r="B18" t="s">
        <v>543</v>
      </c>
      <c r="C18" t="s">
        <v>131</v>
      </c>
      <c r="D18">
        <v>2.4872112856370501E-2</v>
      </c>
      <c r="F18" t="str">
        <f t="shared" si="2"/>
        <v>Europe_other</v>
      </c>
      <c r="G18" t="str">
        <f t="shared" si="0"/>
        <v>SUP_PipelineCons</v>
      </c>
      <c r="H18" t="str">
        <f t="shared" si="1"/>
        <v>SUPNGA</v>
      </c>
      <c r="I18" t="s">
        <v>60</v>
      </c>
    </row>
    <row r="19" spans="1:9">
      <c r="A19" t="s">
        <v>880</v>
      </c>
      <c r="B19" t="s">
        <v>543</v>
      </c>
      <c r="C19" t="s">
        <v>234</v>
      </c>
      <c r="D19">
        <v>1.30806648235473E-3</v>
      </c>
      <c r="F19" t="str">
        <f t="shared" si="2"/>
        <v>France</v>
      </c>
      <c r="G19" t="str">
        <f t="shared" si="0"/>
        <v>SUP_PipelineCons</v>
      </c>
      <c r="H19" t="str">
        <f t="shared" si="1"/>
        <v>SUPELC</v>
      </c>
      <c r="I19" t="s">
        <v>60</v>
      </c>
    </row>
    <row r="20" spans="1:9">
      <c r="A20" t="s">
        <v>861</v>
      </c>
      <c r="B20" t="s">
        <v>543</v>
      </c>
      <c r="C20" t="s">
        <v>131</v>
      </c>
      <c r="D20">
        <v>8.0072060159323798E-3</v>
      </c>
      <c r="F20" t="str">
        <f t="shared" si="2"/>
        <v>Germany</v>
      </c>
      <c r="G20" t="str">
        <f t="shared" si="0"/>
        <v>SUP_PipelineCons</v>
      </c>
      <c r="H20" t="str">
        <f t="shared" si="1"/>
        <v>SUPNGA</v>
      </c>
      <c r="I20" t="s">
        <v>60</v>
      </c>
    </row>
    <row r="21" spans="1:9">
      <c r="A21" t="s">
        <v>244</v>
      </c>
      <c r="B21" t="s">
        <v>543</v>
      </c>
      <c r="C21" t="s">
        <v>131</v>
      </c>
      <c r="D21">
        <v>8.1560375304176799E-3</v>
      </c>
      <c r="F21" t="str">
        <f t="shared" si="2"/>
        <v>India</v>
      </c>
      <c r="G21" t="str">
        <f t="shared" si="0"/>
        <v>SUP_PipelineCons</v>
      </c>
      <c r="H21" t="str">
        <f t="shared" si="1"/>
        <v>SUPNGA</v>
      </c>
      <c r="I21" t="s">
        <v>60</v>
      </c>
    </row>
    <row r="22" spans="1:9">
      <c r="A22" t="s">
        <v>881</v>
      </c>
      <c r="B22" t="s">
        <v>543</v>
      </c>
      <c r="C22" t="s">
        <v>131</v>
      </c>
      <c r="D22">
        <v>2.1608947248070599E-3</v>
      </c>
      <c r="F22" t="str">
        <f t="shared" ref="F22:F24" si="3">A22</f>
        <v>LatAm_other</v>
      </c>
      <c r="G22" t="str">
        <f t="shared" ref="G22:G24" si="4">B22</f>
        <v>SUP_PipelineCons</v>
      </c>
      <c r="H22" t="str">
        <f t="shared" ref="H22:H24" si="5">C22</f>
        <v>SUPNGA</v>
      </c>
      <c r="I22" t="s">
        <v>60</v>
      </c>
    </row>
    <row r="23" spans="1:9">
      <c r="A23" t="s">
        <v>245</v>
      </c>
      <c r="B23" t="s">
        <v>543</v>
      </c>
      <c r="C23" t="s">
        <v>234</v>
      </c>
      <c r="D23">
        <v>3.0009904781313E-3</v>
      </c>
      <c r="F23" t="str">
        <f t="shared" si="3"/>
        <v>Russia</v>
      </c>
      <c r="G23" t="str">
        <f t="shared" si="4"/>
        <v>SUP_PipelineCons</v>
      </c>
      <c r="H23" t="str">
        <f t="shared" si="5"/>
        <v>SUPELC</v>
      </c>
      <c r="I23" t="s">
        <v>60</v>
      </c>
    </row>
    <row r="24" spans="1:9">
      <c r="A24" t="s">
        <v>245</v>
      </c>
      <c r="B24" t="s">
        <v>543</v>
      </c>
      <c r="C24" t="s">
        <v>131</v>
      </c>
      <c r="D24">
        <v>4.3236034627658897E-2</v>
      </c>
      <c r="F24" t="str">
        <f t="shared" si="3"/>
        <v>Russia</v>
      </c>
      <c r="G24" t="str">
        <f t="shared" si="4"/>
        <v>SUP_PipelineCons</v>
      </c>
      <c r="H24" t="str">
        <f t="shared" si="5"/>
        <v>SUPNGA</v>
      </c>
      <c r="I24" t="s">
        <v>60</v>
      </c>
    </row>
    <row r="25" spans="1:9">
      <c r="A25" t="s">
        <v>885</v>
      </c>
      <c r="B25" t="s">
        <v>543</v>
      </c>
      <c r="C25" t="s">
        <v>234</v>
      </c>
      <c r="D25">
        <v>1.46626195309859E-3</v>
      </c>
      <c r="F25" t="str">
        <f t="shared" ref="F25:F27" si="6">A25</f>
        <v>SouthAfrica</v>
      </c>
      <c r="G25" t="str">
        <f t="shared" ref="G25:G27" si="7">B25</f>
        <v>SUP_PipelineCons</v>
      </c>
      <c r="H25" t="str">
        <f t="shared" ref="H25:H27" si="8">C25</f>
        <v>SUPELC</v>
      </c>
      <c r="I25" t="s">
        <v>60</v>
      </c>
    </row>
    <row r="26" spans="1:9">
      <c r="A26" t="s">
        <v>885</v>
      </c>
      <c r="B26" t="s">
        <v>543</v>
      </c>
      <c r="C26" t="s">
        <v>134</v>
      </c>
      <c r="D26">
        <v>4.1092540604212901E-3</v>
      </c>
      <c r="F26" t="str">
        <f t="shared" si="6"/>
        <v>SouthAfrica</v>
      </c>
      <c r="G26" t="str">
        <f t="shared" si="7"/>
        <v>SUP_PipelineCons</v>
      </c>
      <c r="H26" t="str">
        <f t="shared" si="8"/>
        <v>SUPRPP</v>
      </c>
      <c r="I26" t="s">
        <v>60</v>
      </c>
    </row>
    <row r="27" spans="1:9">
      <c r="A27" t="s">
        <v>531</v>
      </c>
      <c r="B27" t="s">
        <v>543</v>
      </c>
      <c r="C27" t="s">
        <v>131</v>
      </c>
      <c r="D27">
        <v>2.5749153914265702E-2</v>
      </c>
      <c r="F27" t="str">
        <f t="shared" si="6"/>
        <v>USA</v>
      </c>
      <c r="G27" t="str">
        <f t="shared" si="7"/>
        <v>SUP_PipelineCons</v>
      </c>
      <c r="H27" t="str">
        <f t="shared" si="8"/>
        <v>SUPNGA</v>
      </c>
      <c r="I27" t="s">
        <v>60</v>
      </c>
    </row>
    <row r="30" spans="1:9">
      <c r="A30" t="s">
        <v>544</v>
      </c>
    </row>
    <row r="31" spans="1:9">
      <c r="A31" t="s">
        <v>439</v>
      </c>
      <c r="B31" t="s">
        <v>40</v>
      </c>
      <c r="C31" t="s">
        <v>549</v>
      </c>
    </row>
    <row r="32" spans="1:9">
      <c r="A32" t="s">
        <v>866</v>
      </c>
      <c r="B32" t="s">
        <v>73</v>
      </c>
      <c r="C32">
        <v>0.996060913468787</v>
      </c>
    </row>
    <row r="33" spans="1:3">
      <c r="A33" t="s">
        <v>868</v>
      </c>
      <c r="B33" t="s">
        <v>73</v>
      </c>
      <c r="C33">
        <v>0.94828753478887695</v>
      </c>
    </row>
    <row r="34" spans="1:3">
      <c r="A34" t="s">
        <v>869</v>
      </c>
      <c r="B34" t="s">
        <v>73</v>
      </c>
      <c r="C34">
        <v>0.98973035801579001</v>
      </c>
    </row>
    <row r="35" spans="1:3">
      <c r="A35" t="s">
        <v>871</v>
      </c>
      <c r="B35" t="s">
        <v>73</v>
      </c>
      <c r="C35">
        <v>0.99173917437673498</v>
      </c>
    </row>
    <row r="36" spans="1:3">
      <c r="A36" t="s">
        <v>872</v>
      </c>
      <c r="B36" t="s">
        <v>73</v>
      </c>
      <c r="C36">
        <v>0.999357716073355</v>
      </c>
    </row>
    <row r="37" spans="1:3">
      <c r="A37" t="s">
        <v>712</v>
      </c>
      <c r="B37" t="s">
        <v>73</v>
      </c>
      <c r="C37">
        <v>0.98745710455146996</v>
      </c>
    </row>
    <row r="38" spans="1:3">
      <c r="A38" t="s">
        <v>706</v>
      </c>
      <c r="B38" t="s">
        <v>73</v>
      </c>
      <c r="C38">
        <v>0.95706089034821196</v>
      </c>
    </row>
    <row r="39" spans="1:3">
      <c r="A39" t="s">
        <v>243</v>
      </c>
      <c r="B39" t="s">
        <v>73</v>
      </c>
      <c r="C39">
        <v>0.99284155248481598</v>
      </c>
    </row>
    <row r="40" spans="1:3">
      <c r="A40" t="s">
        <v>873</v>
      </c>
      <c r="B40" t="s">
        <v>73</v>
      </c>
      <c r="C40">
        <v>0.99849067230167599</v>
      </c>
    </row>
    <row r="41" spans="1:3">
      <c r="A41" t="s">
        <v>874</v>
      </c>
      <c r="B41" t="s">
        <v>73</v>
      </c>
      <c r="C41">
        <v>0.99568713064014203</v>
      </c>
    </row>
    <row r="42" spans="1:3">
      <c r="A42" t="s">
        <v>875</v>
      </c>
      <c r="B42" t="s">
        <v>73</v>
      </c>
      <c r="C42">
        <v>0.99876603732099301</v>
      </c>
    </row>
    <row r="43" spans="1:3">
      <c r="A43" t="s">
        <v>876</v>
      </c>
      <c r="B43" t="s">
        <v>73</v>
      </c>
      <c r="C43">
        <v>0.99473480221724397</v>
      </c>
    </row>
    <row r="44" spans="1:3">
      <c r="A44" t="s">
        <v>877</v>
      </c>
      <c r="B44" t="s">
        <v>73</v>
      </c>
      <c r="C44">
        <v>0.99197062045219297</v>
      </c>
    </row>
    <row r="45" spans="1:3">
      <c r="A45" t="s">
        <v>878</v>
      </c>
      <c r="B45" t="s">
        <v>73</v>
      </c>
      <c r="C45">
        <v>0.99677588357557301</v>
      </c>
    </row>
    <row r="46" spans="1:3">
      <c r="A46" t="s">
        <v>879</v>
      </c>
      <c r="B46" t="s">
        <v>73</v>
      </c>
      <c r="C46">
        <v>0.99105456476617104</v>
      </c>
    </row>
    <row r="47" spans="1:3">
      <c r="A47" t="s">
        <v>880</v>
      </c>
      <c r="B47" t="s">
        <v>73</v>
      </c>
      <c r="C47">
        <v>0.99096935167998401</v>
      </c>
    </row>
    <row r="48" spans="1:3">
      <c r="A48" t="s">
        <v>881</v>
      </c>
      <c r="B48" t="s">
        <v>73</v>
      </c>
      <c r="C48">
        <v>0.98052013335766297</v>
      </c>
    </row>
    <row r="49" spans="1:3">
      <c r="A49" t="s">
        <v>882</v>
      </c>
      <c r="B49" t="s">
        <v>73</v>
      </c>
      <c r="C49">
        <v>0.99951551959844198</v>
      </c>
    </row>
    <row r="50" spans="1:3">
      <c r="A50" t="s">
        <v>245</v>
      </c>
      <c r="B50" t="s">
        <v>73</v>
      </c>
      <c r="C50">
        <v>0.99068001978050402</v>
      </c>
    </row>
    <row r="51" spans="1:3">
      <c r="A51" t="s">
        <v>886</v>
      </c>
      <c r="B51" t="s">
        <v>73</v>
      </c>
      <c r="C51">
        <v>0.99630851448150104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0033-6C12-416A-9811-4697605092D5}">
  <dimension ref="A1:K122"/>
  <sheetViews>
    <sheetView workbookViewId="0"/>
  </sheetViews>
  <sheetFormatPr defaultColWidth="8.86328125" defaultRowHeight="14.25"/>
  <cols>
    <col min="1" max="1" width="14.6640625" bestFit="1" customWidth="1"/>
    <col min="2" max="2" width="44.6640625" bestFit="1" customWidth="1"/>
    <col min="3" max="3" width="20" bestFit="1" customWidth="1"/>
    <col min="4" max="4" width="7.86328125" bestFit="1" customWidth="1"/>
    <col min="5" max="5" width="12.33203125" bestFit="1" customWidth="1"/>
    <col min="6" max="7" width="8.33203125" bestFit="1" customWidth="1"/>
    <col min="8" max="8" width="10.33203125" bestFit="1" customWidth="1"/>
    <col min="9" max="9" width="2" bestFit="1" customWidth="1"/>
    <col min="10" max="10" width="6" bestFit="1" customWidth="1"/>
    <col min="11" max="12" width="9.33203125" customWidth="1"/>
    <col min="13" max="13" width="44.6640625" bestFit="1" customWidth="1"/>
    <col min="14" max="14" width="7.86328125" bestFit="1" customWidth="1"/>
    <col min="15" max="17" width="7.53125" bestFit="1" customWidth="1"/>
    <col min="18" max="18" width="2" bestFit="1" customWidth="1"/>
    <col min="19" max="19" width="10.1328125" bestFit="1" customWidth="1"/>
    <col min="20" max="20" width="8.53125" bestFit="1" customWidth="1"/>
  </cols>
  <sheetData>
    <row r="1" spans="1:11">
      <c r="A1" t="s">
        <v>68</v>
      </c>
      <c r="K1">
        <v>500</v>
      </c>
    </row>
    <row r="3" spans="1:11">
      <c r="C3" t="s">
        <v>699</v>
      </c>
    </row>
    <row r="4" spans="1:11">
      <c r="A4" s="9" t="s">
        <v>698</v>
      </c>
      <c r="B4" t="s">
        <v>69</v>
      </c>
      <c r="C4" t="s">
        <v>249</v>
      </c>
      <c r="D4" t="s">
        <v>72</v>
      </c>
      <c r="E4" t="s">
        <v>550</v>
      </c>
      <c r="F4" t="s">
        <v>538</v>
      </c>
      <c r="G4">
        <v>2020</v>
      </c>
      <c r="H4">
        <v>2021</v>
      </c>
      <c r="I4">
        <v>0</v>
      </c>
      <c r="J4" t="s">
        <v>553</v>
      </c>
    </row>
    <row r="5" spans="1:11">
      <c r="A5" s="8" t="str">
        <f>IF(F5&lt;$K$1,"\I:","")</f>
        <v>\I:</v>
      </c>
      <c r="B5" t="s">
        <v>551</v>
      </c>
      <c r="C5" t="s">
        <v>315</v>
      </c>
      <c r="D5">
        <v>1</v>
      </c>
      <c r="E5" t="s">
        <v>885</v>
      </c>
      <c r="F5" s="7">
        <v>40.344479999999997</v>
      </c>
      <c r="G5" s="7">
        <v>38.511171820554601</v>
      </c>
      <c r="H5" s="7">
        <v>36.320562046980598</v>
      </c>
      <c r="I5">
        <v>1</v>
      </c>
      <c r="J5" s="7">
        <f>H5*0.88</f>
        <v>31.962094601342926</v>
      </c>
    </row>
    <row r="6" spans="1:11">
      <c r="A6" s="8" t="str">
        <f t="shared" ref="A6:A33" si="0">IF(F6&lt;$K$1,"\I:","")</f>
        <v>\I:</v>
      </c>
      <c r="B6" t="s">
        <v>551</v>
      </c>
      <c r="C6" t="s">
        <v>315</v>
      </c>
      <c r="D6">
        <v>1</v>
      </c>
      <c r="E6" t="s">
        <v>873</v>
      </c>
      <c r="F6" s="7">
        <v>115.7403807</v>
      </c>
      <c r="G6" s="7">
        <v>49.862864011835903</v>
      </c>
      <c r="H6" s="7">
        <v>45.0685482420933</v>
      </c>
      <c r="I6">
        <v>1</v>
      </c>
      <c r="J6" s="7">
        <f t="shared" ref="J6:J33" si="1">H6*0.88</f>
        <v>39.660322453042106</v>
      </c>
    </row>
    <row r="7" spans="1:11">
      <c r="A7" s="8" t="str">
        <f t="shared" si="0"/>
        <v>\I:</v>
      </c>
      <c r="B7" t="s">
        <v>551</v>
      </c>
      <c r="C7" t="s">
        <v>315</v>
      </c>
      <c r="D7">
        <v>1</v>
      </c>
      <c r="E7" t="s">
        <v>878</v>
      </c>
      <c r="F7" s="7">
        <v>4.8654000000000002</v>
      </c>
      <c r="G7" s="7">
        <v>1.746</v>
      </c>
      <c r="H7" s="7">
        <v>1.4256</v>
      </c>
      <c r="I7">
        <v>1</v>
      </c>
      <c r="J7" s="7">
        <f t="shared" si="1"/>
        <v>1.2545280000000001</v>
      </c>
    </row>
    <row r="8" spans="1:11">
      <c r="A8" s="8" t="str">
        <f t="shared" si="0"/>
        <v>\I:</v>
      </c>
      <c r="B8" t="s">
        <v>551</v>
      </c>
      <c r="C8" t="s">
        <v>315</v>
      </c>
      <c r="D8">
        <v>1</v>
      </c>
      <c r="E8" t="s">
        <v>870</v>
      </c>
      <c r="F8" s="7">
        <v>96.583622899999995</v>
      </c>
      <c r="G8" s="7">
        <v>88.236079691638196</v>
      </c>
      <c r="H8" s="7">
        <v>85.844657552646694</v>
      </c>
      <c r="I8">
        <v>1</v>
      </c>
      <c r="J8" s="7">
        <f t="shared" si="1"/>
        <v>75.543298646329092</v>
      </c>
    </row>
    <row r="9" spans="1:11">
      <c r="A9" s="8" t="str">
        <f t="shared" si="0"/>
        <v/>
      </c>
      <c r="B9" t="s">
        <v>551</v>
      </c>
      <c r="C9" t="s">
        <v>315</v>
      </c>
      <c r="D9">
        <v>1</v>
      </c>
      <c r="E9" t="s">
        <v>706</v>
      </c>
      <c r="F9" s="7">
        <v>6646.9239011999998</v>
      </c>
      <c r="G9" s="7">
        <v>6488.1243011713304</v>
      </c>
      <c r="H9" s="7">
        <v>6666.8940012036001</v>
      </c>
      <c r="I9">
        <v>1</v>
      </c>
      <c r="J9" s="7">
        <f t="shared" si="1"/>
        <v>5866.8667210591684</v>
      </c>
    </row>
    <row r="10" spans="1:11">
      <c r="A10" s="8" t="str">
        <f t="shared" si="0"/>
        <v/>
      </c>
      <c r="B10" t="s">
        <v>551</v>
      </c>
      <c r="C10" t="s">
        <v>315</v>
      </c>
      <c r="D10">
        <v>1</v>
      </c>
      <c r="E10" t="s">
        <v>886</v>
      </c>
      <c r="F10" s="7">
        <v>1408.6953000000001</v>
      </c>
      <c r="G10" s="7">
        <v>1420.1892</v>
      </c>
      <c r="H10" s="7">
        <v>1176.5043000000001</v>
      </c>
      <c r="I10">
        <v>1</v>
      </c>
      <c r="J10" s="7">
        <f t="shared" si="1"/>
        <v>1035.3237840000002</v>
      </c>
    </row>
    <row r="11" spans="1:11">
      <c r="A11" s="8" t="str">
        <f t="shared" si="0"/>
        <v/>
      </c>
      <c r="B11" t="s">
        <v>551</v>
      </c>
      <c r="C11" t="s">
        <v>315</v>
      </c>
      <c r="D11">
        <v>1</v>
      </c>
      <c r="E11" t="s">
        <v>884</v>
      </c>
      <c r="F11" s="7">
        <v>3357.7249000000002</v>
      </c>
      <c r="G11" s="7">
        <v>3378.6688024950099</v>
      </c>
      <c r="H11" s="7">
        <v>3429.3370085310298</v>
      </c>
      <c r="I11">
        <v>1</v>
      </c>
      <c r="J11" s="7">
        <f t="shared" si="1"/>
        <v>3017.8165675073064</v>
      </c>
    </row>
    <row r="12" spans="1:11">
      <c r="A12" s="8" t="str">
        <f t="shared" si="0"/>
        <v/>
      </c>
      <c r="B12" t="s">
        <v>551</v>
      </c>
      <c r="C12" t="s">
        <v>315</v>
      </c>
      <c r="D12">
        <v>1</v>
      </c>
      <c r="E12" t="s">
        <v>512</v>
      </c>
      <c r="F12" s="7">
        <v>1148.0796</v>
      </c>
      <c r="G12" s="7">
        <v>1138.1067</v>
      </c>
      <c r="H12" s="7">
        <v>1094.8589999999999</v>
      </c>
      <c r="I12">
        <v>1</v>
      </c>
      <c r="J12" s="7">
        <f t="shared" si="1"/>
        <v>963.47591999999997</v>
      </c>
    </row>
    <row r="13" spans="1:11">
      <c r="A13" s="8" t="str">
        <f t="shared" si="0"/>
        <v/>
      </c>
      <c r="B13" t="s">
        <v>551</v>
      </c>
      <c r="C13" t="s">
        <v>315</v>
      </c>
      <c r="D13">
        <v>1</v>
      </c>
      <c r="E13" t="s">
        <v>883</v>
      </c>
      <c r="F13" s="7">
        <v>4223.3945700000004</v>
      </c>
      <c r="G13" s="7">
        <v>4104.6791792759705</v>
      </c>
      <c r="H13" s="7">
        <v>4220.7143702094199</v>
      </c>
      <c r="I13">
        <v>1</v>
      </c>
      <c r="J13" s="7">
        <f t="shared" si="1"/>
        <v>3714.2286457842897</v>
      </c>
    </row>
    <row r="14" spans="1:11">
      <c r="A14" s="8" t="str">
        <f t="shared" si="0"/>
        <v>\I:</v>
      </c>
      <c r="B14" t="s">
        <v>551</v>
      </c>
      <c r="C14" t="s">
        <v>315</v>
      </c>
      <c r="D14">
        <v>1</v>
      </c>
      <c r="E14" t="s">
        <v>877</v>
      </c>
      <c r="F14" s="7">
        <v>435.79925229999998</v>
      </c>
      <c r="G14" s="7">
        <v>393.36791990563802</v>
      </c>
      <c r="H14" s="7">
        <v>385.93632515554799</v>
      </c>
      <c r="I14">
        <v>1</v>
      </c>
      <c r="J14" s="7">
        <f t="shared" si="1"/>
        <v>339.62396613688225</v>
      </c>
    </row>
    <row r="15" spans="1:11">
      <c r="A15" s="8" t="str">
        <f t="shared" si="0"/>
        <v>\I:</v>
      </c>
      <c r="B15" t="s">
        <v>551</v>
      </c>
      <c r="C15" t="s">
        <v>315</v>
      </c>
      <c r="D15">
        <v>1</v>
      </c>
      <c r="E15" t="s">
        <v>861</v>
      </c>
      <c r="F15" s="7">
        <v>183.1138555</v>
      </c>
      <c r="G15" s="7">
        <v>168.76336682435101</v>
      </c>
      <c r="H15" s="7">
        <v>154.821477826266</v>
      </c>
      <c r="I15">
        <v>1</v>
      </c>
      <c r="J15" s="7">
        <f t="shared" si="1"/>
        <v>136.2429004871141</v>
      </c>
    </row>
    <row r="16" spans="1:11">
      <c r="A16" s="8" t="str">
        <f t="shared" si="0"/>
        <v/>
      </c>
      <c r="B16" t="s">
        <v>551</v>
      </c>
      <c r="C16" t="s">
        <v>315</v>
      </c>
      <c r="D16">
        <v>1</v>
      </c>
      <c r="E16" t="s">
        <v>869</v>
      </c>
      <c r="F16" s="7">
        <v>7089.6371093999996</v>
      </c>
      <c r="G16" s="7">
        <v>6546.6454087493103</v>
      </c>
      <c r="H16" s="7">
        <v>7106.9819205966896</v>
      </c>
      <c r="I16">
        <v>1</v>
      </c>
      <c r="J16" s="7">
        <f t="shared" si="1"/>
        <v>6254.1440901250871</v>
      </c>
    </row>
    <row r="17" spans="1:10">
      <c r="A17" s="8" t="str">
        <f t="shared" si="0"/>
        <v/>
      </c>
      <c r="B17" t="s">
        <v>551</v>
      </c>
      <c r="C17" t="s">
        <v>315</v>
      </c>
      <c r="D17">
        <v>1</v>
      </c>
      <c r="E17" t="s">
        <v>875</v>
      </c>
      <c r="F17" s="7">
        <v>1092.3454864</v>
      </c>
      <c r="G17" s="7">
        <v>792.00652337827796</v>
      </c>
      <c r="H17" s="7">
        <v>702.52322634007805</v>
      </c>
      <c r="I17">
        <v>1</v>
      </c>
      <c r="J17" s="7">
        <f t="shared" si="1"/>
        <v>618.22043917926874</v>
      </c>
    </row>
    <row r="18" spans="1:10">
      <c r="A18" s="8" t="str">
        <f t="shared" si="0"/>
        <v/>
      </c>
      <c r="B18" t="s">
        <v>551</v>
      </c>
      <c r="C18" t="s">
        <v>315</v>
      </c>
      <c r="D18">
        <v>1</v>
      </c>
      <c r="E18" t="s">
        <v>867</v>
      </c>
      <c r="F18" s="7">
        <v>2498.5606554999999</v>
      </c>
      <c r="G18" s="7">
        <v>2557.3559242861702</v>
      </c>
      <c r="H18" s="7">
        <v>2475.7727938528401</v>
      </c>
      <c r="I18">
        <v>1</v>
      </c>
      <c r="J18" s="7">
        <f t="shared" si="1"/>
        <v>2178.6800585904994</v>
      </c>
    </row>
    <row r="19" spans="1:10">
      <c r="A19" s="8" t="str">
        <f t="shared" si="0"/>
        <v/>
      </c>
      <c r="B19" t="s">
        <v>551</v>
      </c>
      <c r="C19" t="s">
        <v>315</v>
      </c>
      <c r="D19">
        <v>1</v>
      </c>
      <c r="E19" t="s">
        <v>244</v>
      </c>
      <c r="F19" s="7">
        <v>1062.0112239</v>
      </c>
      <c r="G19" s="7">
        <v>975.22058925766396</v>
      </c>
      <c r="H19" s="7">
        <v>1097.4901380613501</v>
      </c>
      <c r="I19">
        <v>1</v>
      </c>
      <c r="J19" s="7">
        <f t="shared" si="1"/>
        <v>965.79132149398811</v>
      </c>
    </row>
    <row r="20" spans="1:10">
      <c r="A20" s="8" t="str">
        <f t="shared" si="0"/>
        <v/>
      </c>
      <c r="B20" t="s">
        <v>551</v>
      </c>
      <c r="C20" t="s">
        <v>315</v>
      </c>
      <c r="D20">
        <v>1</v>
      </c>
      <c r="E20" t="s">
        <v>531</v>
      </c>
      <c r="F20" s="7">
        <v>33491.556900000003</v>
      </c>
      <c r="G20" s="7">
        <v>32984.387999999999</v>
      </c>
      <c r="H20" s="7">
        <v>33357.684600000001</v>
      </c>
      <c r="I20">
        <v>1</v>
      </c>
      <c r="J20" s="7">
        <f t="shared" si="1"/>
        <v>29354.762448000001</v>
      </c>
    </row>
    <row r="21" spans="1:10">
      <c r="A21" s="8" t="str">
        <f t="shared" si="0"/>
        <v>\I:</v>
      </c>
      <c r="B21" t="s">
        <v>551</v>
      </c>
      <c r="C21" t="s">
        <v>315</v>
      </c>
      <c r="D21">
        <v>1</v>
      </c>
      <c r="E21" t="s">
        <v>880</v>
      </c>
      <c r="F21" s="7">
        <v>0.60079740000000004</v>
      </c>
      <c r="G21" s="7">
        <v>0.65116364910179603</v>
      </c>
      <c r="H21" s="7">
        <v>0.83643949401197604</v>
      </c>
      <c r="I21">
        <v>1</v>
      </c>
      <c r="J21" s="7">
        <f t="shared" si="1"/>
        <v>0.73606675473053895</v>
      </c>
    </row>
    <row r="22" spans="1:10">
      <c r="A22" s="8" t="str">
        <f t="shared" si="0"/>
        <v/>
      </c>
      <c r="B22" t="s">
        <v>551</v>
      </c>
      <c r="C22" t="s">
        <v>315</v>
      </c>
      <c r="D22">
        <v>1</v>
      </c>
      <c r="E22" t="s">
        <v>243</v>
      </c>
      <c r="F22" s="7">
        <v>6172.7669967000002</v>
      </c>
      <c r="G22" s="7">
        <v>6744.6206963942795</v>
      </c>
      <c r="H22" s="7">
        <v>7012.5902962510299</v>
      </c>
      <c r="I22">
        <v>1</v>
      </c>
      <c r="J22" s="7">
        <f t="shared" si="1"/>
        <v>6171.0794607009066</v>
      </c>
    </row>
    <row r="23" spans="1:10">
      <c r="A23" s="8" t="str">
        <f t="shared" si="0"/>
        <v/>
      </c>
      <c r="B23" t="s">
        <v>551</v>
      </c>
      <c r="C23" t="s">
        <v>315</v>
      </c>
      <c r="D23">
        <v>1</v>
      </c>
      <c r="E23" t="s">
        <v>245</v>
      </c>
      <c r="F23" s="7">
        <v>26439.055830000001</v>
      </c>
      <c r="G23" s="7">
        <v>24842.818546301001</v>
      </c>
      <c r="H23" s="7">
        <v>27277.414821438499</v>
      </c>
      <c r="I23">
        <v>1</v>
      </c>
      <c r="J23" s="7">
        <f t="shared" si="1"/>
        <v>24004.125042865879</v>
      </c>
    </row>
    <row r="24" spans="1:10">
      <c r="A24" s="8" t="str">
        <f t="shared" si="0"/>
        <v/>
      </c>
      <c r="B24" t="s">
        <v>551</v>
      </c>
      <c r="C24" t="s">
        <v>315</v>
      </c>
      <c r="D24">
        <v>1</v>
      </c>
      <c r="E24" t="s">
        <v>866</v>
      </c>
      <c r="F24" s="7">
        <v>6149.9275541999996</v>
      </c>
      <c r="G24" s="7">
        <v>5681.8068864295001</v>
      </c>
      <c r="H24" s="7">
        <v>6749.4869107499999</v>
      </c>
      <c r="I24">
        <v>1</v>
      </c>
      <c r="J24" s="7">
        <f t="shared" si="1"/>
        <v>5939.5484814599995</v>
      </c>
    </row>
    <row r="25" spans="1:10">
      <c r="A25" s="8" t="str">
        <f t="shared" si="0"/>
        <v/>
      </c>
      <c r="B25" t="s">
        <v>551</v>
      </c>
      <c r="C25" t="s">
        <v>315</v>
      </c>
      <c r="D25">
        <v>1</v>
      </c>
      <c r="E25" t="s">
        <v>872</v>
      </c>
      <c r="F25" s="7">
        <v>5105.2332599000001</v>
      </c>
      <c r="G25" s="7">
        <v>5494.1997833710902</v>
      </c>
      <c r="H25" s="7">
        <v>5279.0331648466599</v>
      </c>
      <c r="I25">
        <v>1</v>
      </c>
      <c r="J25" s="7">
        <f t="shared" si="1"/>
        <v>4645.5491850650606</v>
      </c>
    </row>
    <row r="26" spans="1:10">
      <c r="A26" s="8" t="str">
        <f t="shared" si="0"/>
        <v/>
      </c>
      <c r="B26" t="s">
        <v>551</v>
      </c>
      <c r="C26" t="s">
        <v>315</v>
      </c>
      <c r="D26">
        <v>1</v>
      </c>
      <c r="E26" t="s">
        <v>712</v>
      </c>
      <c r="F26" s="7">
        <v>972.16001310000001</v>
      </c>
      <c r="G26" s="7">
        <v>904.32342614174001</v>
      </c>
      <c r="H26" s="7">
        <v>909.684725111018</v>
      </c>
      <c r="I26">
        <v>1</v>
      </c>
      <c r="J26" s="7">
        <f t="shared" si="1"/>
        <v>800.52255809769588</v>
      </c>
    </row>
    <row r="27" spans="1:10">
      <c r="A27" s="8" t="str">
        <f t="shared" si="0"/>
        <v/>
      </c>
      <c r="B27" t="s">
        <v>551</v>
      </c>
      <c r="C27" t="s">
        <v>315</v>
      </c>
      <c r="D27">
        <v>1</v>
      </c>
      <c r="E27" t="s">
        <v>882</v>
      </c>
      <c r="F27" s="7">
        <v>19785.208686099999</v>
      </c>
      <c r="G27" s="7">
        <v>19915.6620785218</v>
      </c>
      <c r="H27" s="7">
        <v>20469.856955186198</v>
      </c>
      <c r="I27">
        <v>1</v>
      </c>
      <c r="J27" s="7">
        <f t="shared" si="1"/>
        <v>18013.474120563853</v>
      </c>
    </row>
    <row r="28" spans="1:10">
      <c r="A28" s="8" t="str">
        <f t="shared" si="0"/>
        <v/>
      </c>
      <c r="B28" t="s">
        <v>551</v>
      </c>
      <c r="C28" t="s">
        <v>315</v>
      </c>
      <c r="D28">
        <v>1</v>
      </c>
      <c r="E28" t="s">
        <v>879</v>
      </c>
      <c r="F28" s="7">
        <v>721.89177810000001</v>
      </c>
      <c r="G28" s="7">
        <v>699.68466350429503</v>
      </c>
      <c r="H28" s="7">
        <v>642.57677769512497</v>
      </c>
      <c r="I28">
        <v>1</v>
      </c>
      <c r="J28" s="7">
        <f t="shared" si="1"/>
        <v>565.46756437170995</v>
      </c>
    </row>
    <row r="29" spans="1:10">
      <c r="A29" s="8" t="str">
        <f t="shared" si="0"/>
        <v/>
      </c>
      <c r="B29" t="s">
        <v>551</v>
      </c>
      <c r="C29" t="s">
        <v>315</v>
      </c>
      <c r="D29">
        <v>1</v>
      </c>
      <c r="E29" t="s">
        <v>881</v>
      </c>
      <c r="F29" s="7">
        <v>3508.7528630000002</v>
      </c>
      <c r="G29" s="7">
        <v>3049.3361387064001</v>
      </c>
      <c r="H29" s="7">
        <v>2922.12838119151</v>
      </c>
      <c r="I29">
        <v>1</v>
      </c>
      <c r="J29" s="7">
        <f t="shared" si="1"/>
        <v>2571.4729754485288</v>
      </c>
    </row>
    <row r="30" spans="1:10">
      <c r="A30" s="8" t="str">
        <f t="shared" si="0"/>
        <v/>
      </c>
      <c r="B30" t="s">
        <v>551</v>
      </c>
      <c r="C30" t="s">
        <v>315</v>
      </c>
      <c r="D30">
        <v>1</v>
      </c>
      <c r="E30" t="s">
        <v>868</v>
      </c>
      <c r="F30" s="7">
        <v>1613.5712083000001</v>
      </c>
      <c r="G30" s="7">
        <v>1471.8383389083001</v>
      </c>
      <c r="H30" s="7">
        <v>1471.6736209273199</v>
      </c>
      <c r="I30">
        <v>1</v>
      </c>
      <c r="J30" s="7">
        <f t="shared" si="1"/>
        <v>1295.0727864160415</v>
      </c>
    </row>
    <row r="31" spans="1:10">
      <c r="A31" s="8" t="str">
        <f t="shared" si="0"/>
        <v/>
      </c>
      <c r="B31" t="s">
        <v>551</v>
      </c>
      <c r="C31" t="s">
        <v>315</v>
      </c>
      <c r="D31">
        <v>1</v>
      </c>
      <c r="E31" t="s">
        <v>871</v>
      </c>
      <c r="F31" s="7">
        <v>9447.8038980000001</v>
      </c>
      <c r="G31" s="7">
        <v>8644.6266891143096</v>
      </c>
      <c r="H31" s="7">
        <v>8710.9928111365007</v>
      </c>
      <c r="I31">
        <v>1</v>
      </c>
      <c r="J31" s="7">
        <f t="shared" si="1"/>
        <v>7665.6736738001209</v>
      </c>
    </row>
    <row r="32" spans="1:10">
      <c r="A32" s="8" t="str">
        <f t="shared" si="0"/>
        <v>\I:</v>
      </c>
      <c r="B32" t="s">
        <v>551</v>
      </c>
      <c r="C32" t="s">
        <v>315</v>
      </c>
      <c r="D32">
        <v>1</v>
      </c>
      <c r="E32" t="s">
        <v>876</v>
      </c>
      <c r="F32" s="7">
        <v>164.98939089999999</v>
      </c>
      <c r="G32" s="7">
        <v>137.90939112892701</v>
      </c>
      <c r="H32" s="7">
        <v>109.35608634234799</v>
      </c>
      <c r="I32">
        <v>1</v>
      </c>
      <c r="J32" s="7">
        <f t="shared" si="1"/>
        <v>96.233355981266229</v>
      </c>
    </row>
    <row r="33" spans="1:10">
      <c r="A33" s="8" t="str">
        <f t="shared" si="0"/>
        <v>\I:</v>
      </c>
      <c r="B33" t="s">
        <v>551</v>
      </c>
      <c r="C33" t="s">
        <v>315</v>
      </c>
      <c r="D33">
        <v>1</v>
      </c>
      <c r="E33" t="s">
        <v>874</v>
      </c>
      <c r="F33" s="7">
        <v>187.2434112</v>
      </c>
      <c r="G33" s="7">
        <v>177.78803246175201</v>
      </c>
      <c r="H33" s="7">
        <v>172.631065742338</v>
      </c>
      <c r="I33">
        <v>1</v>
      </c>
      <c r="J33" s="7">
        <f t="shared" si="1"/>
        <v>151.91533785325743</v>
      </c>
    </row>
    <row r="40" spans="1:10">
      <c r="A40" t="s">
        <v>534</v>
      </c>
    </row>
    <row r="42" spans="1:10">
      <c r="C42" t="s">
        <v>697</v>
      </c>
    </row>
    <row r="43" spans="1:10">
      <c r="A43" s="30"/>
      <c r="B43" t="s">
        <v>69</v>
      </c>
      <c r="C43" t="s">
        <v>72</v>
      </c>
      <c r="D43">
        <v>2020</v>
      </c>
      <c r="E43">
        <v>2021</v>
      </c>
      <c r="F43" t="s">
        <v>553</v>
      </c>
      <c r="G43">
        <v>0</v>
      </c>
      <c r="H43" t="s">
        <v>39</v>
      </c>
      <c r="I43" t="s">
        <v>290</v>
      </c>
      <c r="J43" t="s">
        <v>7</v>
      </c>
    </row>
    <row r="44" spans="1:10">
      <c r="B44" t="s">
        <v>554</v>
      </c>
      <c r="C44">
        <v>1</v>
      </c>
      <c r="D44" s="2">
        <v>516.66649388639996</v>
      </c>
      <c r="E44" s="2">
        <v>583.99679164320003</v>
      </c>
      <c r="F44" s="2">
        <v>507.49513018559998</v>
      </c>
      <c r="G44">
        <v>1</v>
      </c>
      <c r="H44" t="s">
        <v>555</v>
      </c>
      <c r="I44" t="s">
        <v>73</v>
      </c>
      <c r="J44" t="s">
        <v>91</v>
      </c>
    </row>
    <row r="45" spans="1:10">
      <c r="B45" t="s">
        <v>556</v>
      </c>
      <c r="C45">
        <v>1</v>
      </c>
      <c r="D45" s="2">
        <v>229.5290443776</v>
      </c>
      <c r="E45" s="2">
        <v>184.31599356960001</v>
      </c>
      <c r="F45" s="2">
        <v>167.344836504</v>
      </c>
      <c r="G45">
        <v>1</v>
      </c>
      <c r="H45" t="s">
        <v>557</v>
      </c>
      <c r="I45" t="s">
        <v>73</v>
      </c>
      <c r="J45" t="s">
        <v>91</v>
      </c>
    </row>
    <row r="46" spans="1:10">
      <c r="B46" t="s">
        <v>558</v>
      </c>
      <c r="C46">
        <v>1</v>
      </c>
      <c r="D46" s="2">
        <v>7.2989350944</v>
      </c>
      <c r="E46" s="2">
        <v>0</v>
      </c>
      <c r="F46" s="2">
        <v>0</v>
      </c>
      <c r="G46">
        <v>1</v>
      </c>
      <c r="H46" t="s">
        <v>559</v>
      </c>
      <c r="I46" t="s">
        <v>73</v>
      </c>
      <c r="J46" t="s">
        <v>91</v>
      </c>
    </row>
    <row r="47" spans="1:10">
      <c r="B47" t="s">
        <v>560</v>
      </c>
      <c r="C47">
        <v>1</v>
      </c>
      <c r="D47" s="2">
        <v>3832.8989729424002</v>
      </c>
      <c r="E47" s="2">
        <v>3961.5815826480002</v>
      </c>
      <c r="F47" s="2">
        <v>3951.4623247872</v>
      </c>
      <c r="G47">
        <v>1</v>
      </c>
      <c r="H47" t="s">
        <v>561</v>
      </c>
      <c r="I47" t="s">
        <v>73</v>
      </c>
      <c r="J47" t="s">
        <v>91</v>
      </c>
    </row>
    <row r="48" spans="1:10">
      <c r="B48" t="s">
        <v>562</v>
      </c>
      <c r="C48">
        <v>1</v>
      </c>
      <c r="D48" s="2">
        <v>306.33958427520002</v>
      </c>
      <c r="E48" s="2">
        <v>271.57302740159997</v>
      </c>
      <c r="F48" s="2">
        <v>235.47716776799999</v>
      </c>
      <c r="G48">
        <v>1</v>
      </c>
      <c r="H48" t="s">
        <v>563</v>
      </c>
      <c r="I48" t="s">
        <v>73</v>
      </c>
      <c r="J48" t="s">
        <v>91</v>
      </c>
    </row>
    <row r="49" spans="2:10">
      <c r="B49" t="s">
        <v>564</v>
      </c>
      <c r="C49">
        <v>1</v>
      </c>
      <c r="D49" s="2">
        <v>58.951113465600002</v>
      </c>
      <c r="E49" s="2">
        <v>57.699643070400001</v>
      </c>
      <c r="F49" s="2">
        <v>62.871593707199999</v>
      </c>
      <c r="G49">
        <v>1</v>
      </c>
      <c r="H49" t="s">
        <v>565</v>
      </c>
      <c r="I49" t="s">
        <v>73</v>
      </c>
      <c r="J49" t="s">
        <v>91</v>
      </c>
    </row>
    <row r="50" spans="2:10">
      <c r="B50" t="s">
        <v>566</v>
      </c>
      <c r="C50">
        <v>1</v>
      </c>
      <c r="D50" s="2">
        <v>75.094826457600007</v>
      </c>
      <c r="E50" s="2">
        <v>332.75031657120002</v>
      </c>
      <c r="F50" s="2">
        <v>361.34075524799999</v>
      </c>
      <c r="G50">
        <v>1</v>
      </c>
      <c r="H50" t="s">
        <v>567</v>
      </c>
      <c r="I50" t="s">
        <v>73</v>
      </c>
      <c r="J50" t="s">
        <v>91</v>
      </c>
    </row>
    <row r="51" spans="2:10">
      <c r="B51" t="s">
        <v>568</v>
      </c>
      <c r="C51">
        <v>1</v>
      </c>
      <c r="D51" s="2">
        <v>124.7722836864</v>
      </c>
      <c r="E51" s="2">
        <v>143.6813966064</v>
      </c>
      <c r="F51" s="2">
        <v>173.88865760159999</v>
      </c>
      <c r="G51">
        <v>1</v>
      </c>
      <c r="H51" t="s">
        <v>569</v>
      </c>
      <c r="I51" t="s">
        <v>73</v>
      </c>
      <c r="J51" t="s">
        <v>91</v>
      </c>
    </row>
    <row r="52" spans="2:10">
      <c r="B52" t="s">
        <v>570</v>
      </c>
      <c r="C52">
        <v>1</v>
      </c>
      <c r="D52" s="2">
        <v>711.36530491200006</v>
      </c>
      <c r="E52" s="2">
        <v>718.94085503040003</v>
      </c>
      <c r="F52" s="2">
        <v>712.66094367359995</v>
      </c>
      <c r="G52">
        <v>1</v>
      </c>
      <c r="H52" t="s">
        <v>571</v>
      </c>
      <c r="I52" t="s">
        <v>73</v>
      </c>
      <c r="J52" t="s">
        <v>91</v>
      </c>
    </row>
    <row r="53" spans="2:10">
      <c r="B53" t="s">
        <v>572</v>
      </c>
      <c r="C53">
        <v>1</v>
      </c>
      <c r="D53" s="2">
        <v>1183.0397899055999</v>
      </c>
      <c r="E53" s="2">
        <v>1247.9135161536001</v>
      </c>
      <c r="F53" s="2">
        <v>1339.8137807664</v>
      </c>
      <c r="G53">
        <v>1</v>
      </c>
      <c r="H53" t="s">
        <v>573</v>
      </c>
      <c r="I53" t="s">
        <v>73</v>
      </c>
      <c r="J53" t="s">
        <v>91</v>
      </c>
    </row>
    <row r="54" spans="2:10">
      <c r="B54" t="s">
        <v>574</v>
      </c>
      <c r="C54">
        <v>1</v>
      </c>
      <c r="D54" s="2">
        <v>0</v>
      </c>
      <c r="E54" s="2">
        <v>0</v>
      </c>
      <c r="F54" s="2">
        <v>9.2166825455999994</v>
      </c>
      <c r="G54">
        <v>1</v>
      </c>
      <c r="H54" t="s">
        <v>575</v>
      </c>
      <c r="I54" t="s">
        <v>73</v>
      </c>
      <c r="J54" t="s">
        <v>91</v>
      </c>
    </row>
    <row r="55" spans="2:10">
      <c r="B55" t="s">
        <v>576</v>
      </c>
      <c r="C55">
        <v>1</v>
      </c>
      <c r="D55" s="2">
        <v>1006.0047239424</v>
      </c>
      <c r="E55" s="2">
        <v>835.32880228320005</v>
      </c>
      <c r="F55" s="2">
        <v>710.36478887040005</v>
      </c>
      <c r="G55">
        <v>1</v>
      </c>
      <c r="H55" t="s">
        <v>577</v>
      </c>
      <c r="I55" t="s">
        <v>73</v>
      </c>
      <c r="J55" t="s">
        <v>91</v>
      </c>
    </row>
    <row r="56" spans="2:10">
      <c r="B56" t="s">
        <v>578</v>
      </c>
      <c r="C56">
        <v>1</v>
      </c>
      <c r="D56" s="2">
        <v>139.83784835520001</v>
      </c>
      <c r="E56" s="2">
        <v>2.9948953584</v>
      </c>
      <c r="F56" s="2">
        <v>135.37009054079999</v>
      </c>
      <c r="G56">
        <v>1</v>
      </c>
      <c r="H56" t="s">
        <v>579</v>
      </c>
      <c r="I56" t="s">
        <v>73</v>
      </c>
      <c r="J56" t="s">
        <v>91</v>
      </c>
    </row>
    <row r="57" spans="2:10">
      <c r="B57" t="s">
        <v>580</v>
      </c>
      <c r="C57">
        <v>1</v>
      </c>
      <c r="D57" s="2">
        <v>485.78040061439998</v>
      </c>
      <c r="E57" s="2">
        <v>508.16360815680002</v>
      </c>
      <c r="F57" s="2">
        <v>559.23919676640003</v>
      </c>
      <c r="G57">
        <v>1</v>
      </c>
      <c r="H57" t="s">
        <v>581</v>
      </c>
      <c r="I57" t="s">
        <v>73</v>
      </c>
      <c r="J57" t="s">
        <v>91</v>
      </c>
    </row>
    <row r="58" spans="2:10">
      <c r="B58" t="s">
        <v>582</v>
      </c>
      <c r="C58">
        <v>1</v>
      </c>
      <c r="D58" s="2">
        <v>0</v>
      </c>
      <c r="E58" s="2">
        <v>0</v>
      </c>
      <c r="F58" s="2">
        <v>2.7811064592000001</v>
      </c>
      <c r="G58">
        <v>1</v>
      </c>
      <c r="H58" t="s">
        <v>583</v>
      </c>
      <c r="I58" t="s">
        <v>73</v>
      </c>
      <c r="J58" t="s">
        <v>91</v>
      </c>
    </row>
    <row r="59" spans="2:10">
      <c r="B59" t="s">
        <v>584</v>
      </c>
      <c r="C59">
        <v>1</v>
      </c>
      <c r="D59" s="2">
        <v>425.38433629920002</v>
      </c>
      <c r="E59" s="2">
        <v>406.5037352352</v>
      </c>
      <c r="F59" s="2">
        <v>424.57524985920003</v>
      </c>
      <c r="G59">
        <v>1</v>
      </c>
      <c r="H59" t="s">
        <v>585</v>
      </c>
      <c r="I59" t="s">
        <v>73</v>
      </c>
      <c r="J59" t="s">
        <v>91</v>
      </c>
    </row>
    <row r="60" spans="2:10">
      <c r="B60" t="s">
        <v>586</v>
      </c>
      <c r="C60">
        <v>1</v>
      </c>
      <c r="D60" s="2">
        <v>187.58175155999999</v>
      </c>
      <c r="E60" s="2">
        <v>127.6071124848</v>
      </c>
      <c r="F60" s="2">
        <v>157.8888044304</v>
      </c>
      <c r="G60">
        <v>1</v>
      </c>
      <c r="H60" t="s">
        <v>587</v>
      </c>
      <c r="I60" t="s">
        <v>73</v>
      </c>
      <c r="J60" t="s">
        <v>91</v>
      </c>
    </row>
    <row r="61" spans="2:10">
      <c r="B61" t="s">
        <v>588</v>
      </c>
      <c r="C61">
        <v>1</v>
      </c>
      <c r="D61" s="2">
        <v>3841.4992491695998</v>
      </c>
      <c r="E61" s="2">
        <v>3871.6554889488002</v>
      </c>
      <c r="F61" s="2">
        <v>3997.5523402608001</v>
      </c>
      <c r="G61">
        <v>1</v>
      </c>
      <c r="H61" t="s">
        <v>589</v>
      </c>
      <c r="I61" t="s">
        <v>73</v>
      </c>
      <c r="J61" t="s">
        <v>91</v>
      </c>
    </row>
    <row r="62" spans="2:10">
      <c r="B62" t="s">
        <v>590</v>
      </c>
      <c r="C62">
        <v>1</v>
      </c>
      <c r="D62" s="2">
        <v>1490.0723623440001</v>
      </c>
      <c r="E62" s="2">
        <v>1474.8271729824</v>
      </c>
      <c r="F62" s="2">
        <v>1614.3949090176</v>
      </c>
      <c r="G62">
        <v>1</v>
      </c>
      <c r="H62" t="s">
        <v>591</v>
      </c>
      <c r="I62" t="s">
        <v>73</v>
      </c>
      <c r="J62" t="s">
        <v>91</v>
      </c>
    </row>
    <row r="63" spans="2:10">
      <c r="B63" t="s">
        <v>592</v>
      </c>
      <c r="C63">
        <v>1</v>
      </c>
      <c r="D63" s="2">
        <v>0</v>
      </c>
      <c r="E63" s="2">
        <v>0</v>
      </c>
      <c r="F63" s="2">
        <v>2.9356707312000001</v>
      </c>
      <c r="G63">
        <v>1</v>
      </c>
      <c r="H63" t="s">
        <v>593</v>
      </c>
      <c r="I63" t="s">
        <v>73</v>
      </c>
      <c r="J63" t="s">
        <v>91</v>
      </c>
    </row>
    <row r="64" spans="2:10">
      <c r="B64" t="s">
        <v>594</v>
      </c>
      <c r="C64">
        <v>1</v>
      </c>
      <c r="D64" s="2">
        <v>497.10410931839999</v>
      </c>
      <c r="E64" s="2">
        <v>323.9370517776</v>
      </c>
      <c r="F64" s="2">
        <v>393.55800204960002</v>
      </c>
      <c r="G64">
        <v>1</v>
      </c>
      <c r="H64" t="s">
        <v>595</v>
      </c>
      <c r="I64" t="s">
        <v>73</v>
      </c>
      <c r="J64" t="s">
        <v>91</v>
      </c>
    </row>
    <row r="65" spans="2:10">
      <c r="B65" t="s">
        <v>596</v>
      </c>
      <c r="C65">
        <v>1</v>
      </c>
      <c r="D65" s="2">
        <v>291.20649152639999</v>
      </c>
      <c r="E65" s="2">
        <v>305.83737544320002</v>
      </c>
      <c r="F65" s="2">
        <v>260.20009823039999</v>
      </c>
      <c r="G65">
        <v>1</v>
      </c>
      <c r="H65" t="s">
        <v>597</v>
      </c>
      <c r="I65" t="s">
        <v>73</v>
      </c>
      <c r="J65" t="s">
        <v>91</v>
      </c>
    </row>
    <row r="66" spans="2:10">
      <c r="B66" t="s">
        <v>598</v>
      </c>
      <c r="C66">
        <v>1</v>
      </c>
      <c r="D66" s="2">
        <v>2340.9026605680001</v>
      </c>
      <c r="E66" s="2">
        <v>3511.6043199455999</v>
      </c>
      <c r="F66" s="2">
        <v>3890.0675451791999</v>
      </c>
      <c r="G66">
        <v>1</v>
      </c>
      <c r="H66" t="s">
        <v>599</v>
      </c>
      <c r="I66" t="s">
        <v>73</v>
      </c>
      <c r="J66" t="s">
        <v>91</v>
      </c>
    </row>
    <row r="67" spans="2:10">
      <c r="B67" t="s">
        <v>600</v>
      </c>
      <c r="C67">
        <v>1</v>
      </c>
      <c r="D67" s="2">
        <v>0</v>
      </c>
      <c r="E67" s="2">
        <v>0</v>
      </c>
      <c r="F67" s="2">
        <v>0</v>
      </c>
      <c r="G67">
        <v>1</v>
      </c>
      <c r="H67" t="s">
        <v>601</v>
      </c>
      <c r="I67" t="s">
        <v>73</v>
      </c>
      <c r="J67" t="s">
        <v>91</v>
      </c>
    </row>
    <row r="68" spans="2:10">
      <c r="B68" t="s">
        <v>602</v>
      </c>
      <c r="C68">
        <v>1</v>
      </c>
      <c r="D68" s="2">
        <v>71.490077505599999</v>
      </c>
      <c r="E68" s="2">
        <v>106.83967682399999</v>
      </c>
      <c r="F68" s="2">
        <v>86.673991387200005</v>
      </c>
      <c r="G68">
        <v>1</v>
      </c>
      <c r="H68" t="s">
        <v>559</v>
      </c>
      <c r="I68" t="s">
        <v>603</v>
      </c>
      <c r="J68" t="s">
        <v>91</v>
      </c>
    </row>
    <row r="69" spans="2:10">
      <c r="B69" t="s">
        <v>604</v>
      </c>
      <c r="C69">
        <v>1</v>
      </c>
      <c r="D69" s="2">
        <v>3.1144450704</v>
      </c>
      <c r="E69" s="2">
        <v>0</v>
      </c>
      <c r="F69" s="2">
        <v>3.4214227199999998</v>
      </c>
      <c r="G69">
        <v>1</v>
      </c>
      <c r="H69" t="s">
        <v>561</v>
      </c>
      <c r="I69" t="s">
        <v>603</v>
      </c>
      <c r="J69" t="s">
        <v>91</v>
      </c>
    </row>
    <row r="70" spans="2:10">
      <c r="B70" t="s">
        <v>605</v>
      </c>
      <c r="C70">
        <v>1</v>
      </c>
      <c r="D70" s="2">
        <v>0</v>
      </c>
      <c r="E70" s="2">
        <v>0</v>
      </c>
      <c r="F70" s="2">
        <v>0</v>
      </c>
      <c r="G70">
        <v>1</v>
      </c>
      <c r="H70" t="s">
        <v>606</v>
      </c>
      <c r="I70" t="s">
        <v>603</v>
      </c>
      <c r="J70" t="s">
        <v>91</v>
      </c>
    </row>
    <row r="71" spans="2:10">
      <c r="B71" t="s">
        <v>607</v>
      </c>
      <c r="C71">
        <v>1</v>
      </c>
      <c r="D71" s="2">
        <v>203.71030824959999</v>
      </c>
      <c r="E71" s="2">
        <v>267.51093827519998</v>
      </c>
      <c r="F71" s="2">
        <v>222.25521972480001</v>
      </c>
      <c r="G71">
        <v>1</v>
      </c>
      <c r="H71" t="s">
        <v>608</v>
      </c>
      <c r="I71" t="s">
        <v>603</v>
      </c>
      <c r="J71" t="s">
        <v>91</v>
      </c>
    </row>
    <row r="72" spans="2:10">
      <c r="B72" t="s">
        <v>609</v>
      </c>
      <c r="C72">
        <v>1</v>
      </c>
      <c r="D72" s="2">
        <v>164.82148722720001</v>
      </c>
      <c r="E72" s="2">
        <v>165.11245822079999</v>
      </c>
      <c r="F72" s="2">
        <v>428.90029833120002</v>
      </c>
      <c r="G72">
        <v>1</v>
      </c>
      <c r="H72" t="s">
        <v>610</v>
      </c>
      <c r="I72" t="s">
        <v>603</v>
      </c>
      <c r="J72" t="s">
        <v>91</v>
      </c>
    </row>
    <row r="73" spans="2:10">
      <c r="B73" t="s">
        <v>611</v>
      </c>
      <c r="C73">
        <v>1</v>
      </c>
      <c r="D73" s="2">
        <v>118.3893795024</v>
      </c>
      <c r="E73" s="2">
        <v>381.91110895679998</v>
      </c>
      <c r="F73" s="2">
        <v>109.8758393424</v>
      </c>
      <c r="G73">
        <v>1</v>
      </c>
      <c r="H73" t="s">
        <v>612</v>
      </c>
      <c r="I73" t="s">
        <v>603</v>
      </c>
      <c r="J73" t="s">
        <v>91</v>
      </c>
    </row>
    <row r="74" spans="2:10">
      <c r="B74" t="s">
        <v>613</v>
      </c>
      <c r="C74">
        <v>1</v>
      </c>
      <c r="D74" s="2">
        <v>0</v>
      </c>
      <c r="E74" s="2">
        <v>0</v>
      </c>
      <c r="F74" s="2">
        <v>0</v>
      </c>
      <c r="G74">
        <v>1</v>
      </c>
      <c r="H74" t="s">
        <v>565</v>
      </c>
      <c r="I74" t="s">
        <v>603</v>
      </c>
      <c r="J74" t="s">
        <v>91</v>
      </c>
    </row>
    <row r="75" spans="2:10">
      <c r="B75" t="s">
        <v>614</v>
      </c>
      <c r="C75">
        <v>1</v>
      </c>
      <c r="D75" s="2">
        <v>25.975501315199999</v>
      </c>
      <c r="E75" s="2">
        <v>25.440128692799998</v>
      </c>
      <c r="F75" s="2">
        <v>12.610943971199999</v>
      </c>
      <c r="G75">
        <v>1</v>
      </c>
      <c r="H75" t="s">
        <v>615</v>
      </c>
      <c r="I75" t="s">
        <v>603</v>
      </c>
      <c r="J75" t="s">
        <v>91</v>
      </c>
    </row>
    <row r="76" spans="2:10">
      <c r="B76" t="s">
        <v>616</v>
      </c>
      <c r="C76">
        <v>1</v>
      </c>
      <c r="D76" s="2">
        <v>131.885591592</v>
      </c>
      <c r="E76" s="2">
        <v>158.01925867680001</v>
      </c>
      <c r="F76" s="2">
        <v>126.21973557600001</v>
      </c>
      <c r="G76">
        <v>1</v>
      </c>
      <c r="H76" t="s">
        <v>617</v>
      </c>
      <c r="I76" t="s">
        <v>603</v>
      </c>
      <c r="J76" t="s">
        <v>91</v>
      </c>
    </row>
    <row r="77" spans="2:10">
      <c r="B77" t="s">
        <v>618</v>
      </c>
      <c r="C77">
        <v>1</v>
      </c>
      <c r="D77" s="2">
        <v>3405.3650928048</v>
      </c>
      <c r="E77" s="2">
        <v>3983.0156955312</v>
      </c>
      <c r="F77" s="2">
        <v>3157.3315037376001</v>
      </c>
      <c r="G77">
        <v>1</v>
      </c>
      <c r="H77" t="s">
        <v>619</v>
      </c>
      <c r="I77" t="s">
        <v>603</v>
      </c>
      <c r="J77" t="s">
        <v>91</v>
      </c>
    </row>
    <row r="78" spans="2:10">
      <c r="B78" t="s">
        <v>620</v>
      </c>
      <c r="C78">
        <v>1</v>
      </c>
      <c r="D78" s="2">
        <v>24.417953644800001</v>
      </c>
      <c r="E78" s="2">
        <v>3.9585460704000002</v>
      </c>
      <c r="F78" s="2">
        <v>8.2665874703999993</v>
      </c>
      <c r="G78">
        <v>1</v>
      </c>
      <c r="H78" t="s">
        <v>621</v>
      </c>
      <c r="I78" t="s">
        <v>603</v>
      </c>
      <c r="J78" t="s">
        <v>91</v>
      </c>
    </row>
    <row r="79" spans="2:10">
      <c r="B79" t="s">
        <v>622</v>
      </c>
      <c r="C79">
        <v>1</v>
      </c>
      <c r="D79" s="2">
        <v>0</v>
      </c>
      <c r="E79" s="2">
        <v>58.607070403199998</v>
      </c>
      <c r="F79" s="2">
        <v>94.911166627200004</v>
      </c>
      <c r="G79">
        <v>1</v>
      </c>
      <c r="H79" t="s">
        <v>623</v>
      </c>
      <c r="I79" t="s">
        <v>603</v>
      </c>
      <c r="J79" t="s">
        <v>91</v>
      </c>
    </row>
    <row r="80" spans="2:10">
      <c r="B80" t="s">
        <v>624</v>
      </c>
      <c r="C80">
        <v>1</v>
      </c>
      <c r="D80" s="2">
        <v>48.990571603200003</v>
      </c>
      <c r="E80" s="2">
        <v>90.0405412896</v>
      </c>
      <c r="F80" s="2">
        <v>87.885145017599996</v>
      </c>
      <c r="G80">
        <v>1</v>
      </c>
      <c r="H80" t="s">
        <v>625</v>
      </c>
      <c r="I80" t="s">
        <v>603</v>
      </c>
      <c r="J80" t="s">
        <v>91</v>
      </c>
    </row>
    <row r="81" spans="2:10">
      <c r="B81" t="s">
        <v>626</v>
      </c>
      <c r="C81">
        <v>1</v>
      </c>
      <c r="D81" s="2">
        <v>0</v>
      </c>
      <c r="E81" s="2">
        <v>3.1973795568000001</v>
      </c>
      <c r="F81" s="2">
        <v>3.3184799136000001</v>
      </c>
      <c r="G81">
        <v>1</v>
      </c>
      <c r="H81" t="s">
        <v>567</v>
      </c>
      <c r="I81" t="s">
        <v>603</v>
      </c>
      <c r="J81" t="s">
        <v>91</v>
      </c>
    </row>
    <row r="82" spans="2:10">
      <c r="B82" t="s">
        <v>627</v>
      </c>
      <c r="C82">
        <v>1</v>
      </c>
      <c r="D82" s="2">
        <v>0</v>
      </c>
      <c r="E82" s="2">
        <v>0</v>
      </c>
      <c r="F82" s="2">
        <v>12.1532036304</v>
      </c>
      <c r="G82">
        <v>1</v>
      </c>
      <c r="H82" t="s">
        <v>628</v>
      </c>
      <c r="I82" t="s">
        <v>603</v>
      </c>
      <c r="J82" t="s">
        <v>91</v>
      </c>
    </row>
    <row r="83" spans="2:10">
      <c r="B83" t="s">
        <v>629</v>
      </c>
      <c r="C83">
        <v>1</v>
      </c>
      <c r="D83" s="2">
        <v>0</v>
      </c>
      <c r="E83" s="2">
        <v>0</v>
      </c>
      <c r="F83" s="2">
        <v>0</v>
      </c>
      <c r="G83">
        <v>1</v>
      </c>
      <c r="H83" t="s">
        <v>569</v>
      </c>
      <c r="I83" t="s">
        <v>603</v>
      </c>
      <c r="J83" t="s">
        <v>91</v>
      </c>
    </row>
    <row r="84" spans="2:10">
      <c r="B84" t="s">
        <v>630</v>
      </c>
      <c r="C84">
        <v>1</v>
      </c>
      <c r="D84" s="2">
        <v>7.8778258128000003</v>
      </c>
      <c r="E84" s="2">
        <v>9.1865200032000001</v>
      </c>
      <c r="F84" s="2">
        <v>12.7028822016</v>
      </c>
      <c r="G84">
        <v>1</v>
      </c>
      <c r="H84" t="s">
        <v>631</v>
      </c>
      <c r="I84" t="s">
        <v>603</v>
      </c>
      <c r="J84" t="s">
        <v>91</v>
      </c>
    </row>
    <row r="85" spans="2:10">
      <c r="B85" t="s">
        <v>632</v>
      </c>
      <c r="C85">
        <v>1</v>
      </c>
      <c r="D85" s="2">
        <v>645.20319291839996</v>
      </c>
      <c r="E85" s="2">
        <v>626.34700200479995</v>
      </c>
      <c r="F85" s="2">
        <v>1291.0537550304</v>
      </c>
      <c r="G85">
        <v>1</v>
      </c>
      <c r="H85" t="s">
        <v>633</v>
      </c>
      <c r="I85" t="s">
        <v>603</v>
      </c>
      <c r="J85" t="s">
        <v>91</v>
      </c>
    </row>
    <row r="86" spans="2:10">
      <c r="B86" t="s">
        <v>634</v>
      </c>
      <c r="C86">
        <v>1</v>
      </c>
      <c r="D86" s="2">
        <v>0</v>
      </c>
      <c r="E86" s="2">
        <v>0</v>
      </c>
      <c r="F86" s="2">
        <v>6.6196526304000001</v>
      </c>
      <c r="G86">
        <v>1</v>
      </c>
      <c r="H86" t="s">
        <v>635</v>
      </c>
      <c r="I86" t="s">
        <v>603</v>
      </c>
      <c r="J86" t="s">
        <v>91</v>
      </c>
    </row>
    <row r="87" spans="2:10">
      <c r="B87" t="s">
        <v>636</v>
      </c>
      <c r="C87">
        <v>1</v>
      </c>
      <c r="D87" s="2">
        <v>0</v>
      </c>
      <c r="E87" s="2">
        <v>0</v>
      </c>
      <c r="F87" s="2">
        <v>0</v>
      </c>
      <c r="G87">
        <v>1</v>
      </c>
      <c r="H87" t="s">
        <v>637</v>
      </c>
      <c r="I87" t="s">
        <v>603</v>
      </c>
      <c r="J87" t="s">
        <v>91</v>
      </c>
    </row>
    <row r="88" spans="2:10">
      <c r="B88" t="s">
        <v>638</v>
      </c>
      <c r="C88">
        <v>1</v>
      </c>
      <c r="D88" s="2">
        <v>105.238511016</v>
      </c>
      <c r="E88" s="2">
        <v>88.246545297599994</v>
      </c>
      <c r="F88" s="2">
        <v>126.87525816</v>
      </c>
      <c r="G88">
        <v>1</v>
      </c>
      <c r="H88" t="s">
        <v>639</v>
      </c>
      <c r="I88" t="s">
        <v>603</v>
      </c>
      <c r="J88" t="s">
        <v>91</v>
      </c>
    </row>
    <row r="89" spans="2:10">
      <c r="B89" t="s">
        <v>640</v>
      </c>
      <c r="C89">
        <v>1</v>
      </c>
      <c r="D89" s="2">
        <v>1346.9787601584001</v>
      </c>
      <c r="E89" s="2">
        <v>1207.5084646416001</v>
      </c>
      <c r="F89" s="2">
        <v>1002.9668607168001</v>
      </c>
      <c r="G89">
        <v>1</v>
      </c>
      <c r="H89" t="s">
        <v>641</v>
      </c>
      <c r="I89" t="s">
        <v>603</v>
      </c>
      <c r="J89" t="s">
        <v>91</v>
      </c>
    </row>
    <row r="90" spans="2:10">
      <c r="B90" t="s">
        <v>642</v>
      </c>
      <c r="C90">
        <v>1</v>
      </c>
      <c r="D90" s="2">
        <v>119.0746144416</v>
      </c>
      <c r="E90" s="2">
        <v>169.53394679519999</v>
      </c>
      <c r="F90" s="2">
        <v>182.0444990208</v>
      </c>
      <c r="G90">
        <v>1</v>
      </c>
      <c r="H90" t="s">
        <v>571</v>
      </c>
      <c r="I90" t="s">
        <v>603</v>
      </c>
      <c r="J90" t="s">
        <v>91</v>
      </c>
    </row>
    <row r="91" spans="2:10">
      <c r="B91" t="s">
        <v>643</v>
      </c>
      <c r="C91">
        <v>1</v>
      </c>
      <c r="D91" s="2">
        <v>28.250997527999999</v>
      </c>
      <c r="E91" s="2">
        <v>7.5529407168000002</v>
      </c>
      <c r="F91" s="2">
        <v>0</v>
      </c>
      <c r="G91">
        <v>1</v>
      </c>
      <c r="H91" t="s">
        <v>644</v>
      </c>
      <c r="I91" t="s">
        <v>603</v>
      </c>
      <c r="J91" t="s">
        <v>91</v>
      </c>
    </row>
    <row r="92" spans="2:10">
      <c r="B92" t="s">
        <v>645</v>
      </c>
      <c r="C92">
        <v>1</v>
      </c>
      <c r="D92" s="2">
        <v>448.65486281279999</v>
      </c>
      <c r="E92" s="2">
        <v>341.88386454720001</v>
      </c>
      <c r="F92" s="2">
        <v>539.13368635200004</v>
      </c>
      <c r="G92">
        <v>1</v>
      </c>
      <c r="H92" t="s">
        <v>646</v>
      </c>
      <c r="I92" t="s">
        <v>603</v>
      </c>
      <c r="J92" t="s">
        <v>91</v>
      </c>
    </row>
    <row r="93" spans="2:10">
      <c r="B93" t="s">
        <v>647</v>
      </c>
      <c r="C93">
        <v>1</v>
      </c>
      <c r="D93" s="2">
        <v>47.4344245152</v>
      </c>
      <c r="E93" s="2">
        <v>39.452005209600003</v>
      </c>
      <c r="F93" s="2">
        <v>46.513891732799998</v>
      </c>
      <c r="G93">
        <v>1</v>
      </c>
      <c r="H93" t="s">
        <v>648</v>
      </c>
      <c r="I93" t="s">
        <v>603</v>
      </c>
      <c r="J93" t="s">
        <v>91</v>
      </c>
    </row>
    <row r="94" spans="2:10">
      <c r="B94" t="s">
        <v>649</v>
      </c>
      <c r="C94">
        <v>1</v>
      </c>
      <c r="D94" s="2">
        <v>3724.86389904</v>
      </c>
      <c r="E94" s="2">
        <v>3714.7519442160001</v>
      </c>
      <c r="F94" s="2">
        <v>3605.3831157024001</v>
      </c>
      <c r="G94">
        <v>1</v>
      </c>
      <c r="H94" t="s">
        <v>650</v>
      </c>
      <c r="I94" t="s">
        <v>603</v>
      </c>
      <c r="J94" t="s">
        <v>91</v>
      </c>
    </row>
    <row r="95" spans="2:10">
      <c r="B95" t="s">
        <v>651</v>
      </c>
      <c r="C95">
        <v>1</v>
      </c>
      <c r="D95" s="2">
        <v>38.165120088000002</v>
      </c>
      <c r="E95" s="2">
        <v>0</v>
      </c>
      <c r="F95" s="2">
        <v>6.5369182272000002</v>
      </c>
      <c r="G95">
        <v>1</v>
      </c>
      <c r="H95" t="s">
        <v>652</v>
      </c>
      <c r="I95" t="s">
        <v>603</v>
      </c>
      <c r="J95" t="s">
        <v>91</v>
      </c>
    </row>
    <row r="96" spans="2:10">
      <c r="B96" t="s">
        <v>653</v>
      </c>
      <c r="C96">
        <v>1</v>
      </c>
      <c r="D96" s="2">
        <v>225.982469616</v>
      </c>
      <c r="E96" s="2">
        <v>307.65012923519998</v>
      </c>
      <c r="F96" s="2">
        <v>321.16865060160001</v>
      </c>
      <c r="G96">
        <v>1</v>
      </c>
      <c r="H96" t="s">
        <v>654</v>
      </c>
      <c r="I96" t="s">
        <v>603</v>
      </c>
      <c r="J96" t="s">
        <v>91</v>
      </c>
    </row>
    <row r="97" spans="2:10">
      <c r="B97" t="s">
        <v>655</v>
      </c>
      <c r="C97">
        <v>1</v>
      </c>
      <c r="D97" s="2">
        <v>71.232420364800006</v>
      </c>
      <c r="E97" s="2">
        <v>55.8511744272</v>
      </c>
      <c r="F97" s="2">
        <v>107.7954242496</v>
      </c>
      <c r="G97">
        <v>1</v>
      </c>
      <c r="H97" t="s">
        <v>656</v>
      </c>
      <c r="I97" t="s">
        <v>603</v>
      </c>
      <c r="J97" t="s">
        <v>91</v>
      </c>
    </row>
    <row r="98" spans="2:10">
      <c r="B98" t="s">
        <v>657</v>
      </c>
      <c r="C98">
        <v>1</v>
      </c>
      <c r="D98" s="2">
        <v>131.1138206688</v>
      </c>
      <c r="E98" s="2">
        <v>100.72418383679999</v>
      </c>
      <c r="F98" s="2">
        <v>142.08298194240001</v>
      </c>
      <c r="G98">
        <v>1</v>
      </c>
      <c r="H98" t="s">
        <v>573</v>
      </c>
      <c r="I98" t="s">
        <v>603</v>
      </c>
      <c r="J98" t="s">
        <v>91</v>
      </c>
    </row>
    <row r="99" spans="2:10">
      <c r="B99" t="s">
        <v>658</v>
      </c>
      <c r="C99">
        <v>1</v>
      </c>
      <c r="D99" s="2">
        <v>14.7564861456</v>
      </c>
      <c r="E99" s="2">
        <v>15.1157355312</v>
      </c>
      <c r="F99" s="2">
        <v>13.819146374400001</v>
      </c>
      <c r="G99">
        <v>1</v>
      </c>
      <c r="H99" t="s">
        <v>659</v>
      </c>
      <c r="I99" t="s">
        <v>603</v>
      </c>
      <c r="J99" t="s">
        <v>91</v>
      </c>
    </row>
    <row r="100" spans="2:10">
      <c r="B100" t="s">
        <v>660</v>
      </c>
      <c r="C100">
        <v>1</v>
      </c>
      <c r="D100" s="2">
        <v>88.444027415999997</v>
      </c>
      <c r="E100" s="2">
        <v>30.374780654399999</v>
      </c>
      <c r="F100" s="2">
        <v>18.648804676800001</v>
      </c>
      <c r="G100">
        <v>1</v>
      </c>
      <c r="H100" t="s">
        <v>661</v>
      </c>
      <c r="I100" t="s">
        <v>603</v>
      </c>
      <c r="J100" t="s">
        <v>91</v>
      </c>
    </row>
    <row r="101" spans="2:10">
      <c r="B101" t="s">
        <v>662</v>
      </c>
      <c r="C101">
        <v>1</v>
      </c>
      <c r="D101" s="2">
        <v>15.7758600288</v>
      </c>
      <c r="E101" s="2">
        <v>14.751634127999999</v>
      </c>
      <c r="F101" s="2">
        <v>0</v>
      </c>
      <c r="G101">
        <v>1</v>
      </c>
      <c r="H101" t="s">
        <v>663</v>
      </c>
      <c r="I101" t="s">
        <v>603</v>
      </c>
      <c r="J101" t="s">
        <v>91</v>
      </c>
    </row>
    <row r="102" spans="2:10">
      <c r="B102" t="s">
        <v>664</v>
      </c>
      <c r="C102">
        <v>1</v>
      </c>
      <c r="D102" s="2">
        <v>274.28415476160001</v>
      </c>
      <c r="E102" s="2">
        <v>294.99181556640002</v>
      </c>
      <c r="F102" s="2">
        <v>616.03791520799996</v>
      </c>
      <c r="G102">
        <v>1</v>
      </c>
      <c r="H102" t="s">
        <v>665</v>
      </c>
      <c r="I102" t="s">
        <v>603</v>
      </c>
      <c r="J102" t="s">
        <v>91</v>
      </c>
    </row>
    <row r="103" spans="2:10">
      <c r="B103" t="s">
        <v>666</v>
      </c>
      <c r="C103">
        <v>1</v>
      </c>
      <c r="D103" s="2">
        <v>0.66717743039999999</v>
      </c>
      <c r="E103" s="2">
        <v>5.2085158415999997</v>
      </c>
      <c r="F103" s="2">
        <v>0.384910056</v>
      </c>
      <c r="G103">
        <v>1</v>
      </c>
      <c r="H103" t="s">
        <v>579</v>
      </c>
      <c r="I103" t="s">
        <v>603</v>
      </c>
      <c r="J103" t="s">
        <v>91</v>
      </c>
    </row>
    <row r="104" spans="2:10">
      <c r="B104" t="s">
        <v>667</v>
      </c>
      <c r="C104">
        <v>1</v>
      </c>
      <c r="D104" s="2">
        <v>355.35681696479998</v>
      </c>
      <c r="E104" s="2">
        <v>405.6719893728</v>
      </c>
      <c r="F104" s="2">
        <v>332.2828221744</v>
      </c>
      <c r="G104">
        <v>1</v>
      </c>
      <c r="H104" t="s">
        <v>668</v>
      </c>
      <c r="I104" t="s">
        <v>603</v>
      </c>
      <c r="J104" t="s">
        <v>91</v>
      </c>
    </row>
    <row r="105" spans="2:10">
      <c r="B105" t="s">
        <v>669</v>
      </c>
      <c r="C105">
        <v>1</v>
      </c>
      <c r="D105" s="2">
        <v>24.893851536</v>
      </c>
      <c r="E105" s="2">
        <v>11.1297780624</v>
      </c>
      <c r="F105" s="2">
        <v>18.2427358224</v>
      </c>
      <c r="G105">
        <v>1</v>
      </c>
      <c r="H105" t="s">
        <v>583</v>
      </c>
      <c r="I105" t="s">
        <v>603</v>
      </c>
      <c r="J105" t="s">
        <v>91</v>
      </c>
    </row>
    <row r="106" spans="2:10">
      <c r="B106" t="s">
        <v>670</v>
      </c>
      <c r="C106">
        <v>1</v>
      </c>
      <c r="D106" s="2">
        <v>0</v>
      </c>
      <c r="E106" s="2">
        <v>0</v>
      </c>
      <c r="F106" s="2">
        <v>0</v>
      </c>
      <c r="G106">
        <v>1</v>
      </c>
      <c r="H106" t="s">
        <v>585</v>
      </c>
      <c r="I106" t="s">
        <v>603</v>
      </c>
      <c r="J106" t="s">
        <v>91</v>
      </c>
    </row>
    <row r="107" spans="2:10">
      <c r="B107" t="s">
        <v>671</v>
      </c>
      <c r="C107">
        <v>1</v>
      </c>
      <c r="D107" s="2">
        <v>138.7621010304</v>
      </c>
      <c r="E107" s="2">
        <v>144.97893615839999</v>
      </c>
      <c r="F107" s="2">
        <v>225.52387892159999</v>
      </c>
      <c r="G107">
        <v>1</v>
      </c>
      <c r="H107" t="s">
        <v>672</v>
      </c>
      <c r="I107" t="s">
        <v>603</v>
      </c>
      <c r="J107" t="s">
        <v>91</v>
      </c>
    </row>
    <row r="108" spans="2:10">
      <c r="B108" t="s">
        <v>673</v>
      </c>
      <c r="C108">
        <v>1</v>
      </c>
      <c r="D108" s="2">
        <v>209.967059976</v>
      </c>
      <c r="E108" s="2">
        <v>213.3180534096</v>
      </c>
      <c r="F108" s="2">
        <v>224.23529309279999</v>
      </c>
      <c r="G108">
        <v>1</v>
      </c>
      <c r="H108" t="s">
        <v>674</v>
      </c>
      <c r="I108" t="s">
        <v>603</v>
      </c>
      <c r="J108" t="s">
        <v>91</v>
      </c>
    </row>
    <row r="109" spans="2:10">
      <c r="B109" t="s">
        <v>675</v>
      </c>
      <c r="C109">
        <v>1</v>
      </c>
      <c r="D109" s="2">
        <v>35.645622412800002</v>
      </c>
      <c r="E109" s="2">
        <v>59.562417662400001</v>
      </c>
      <c r="F109" s="2">
        <v>37.255391798399998</v>
      </c>
      <c r="G109">
        <v>1</v>
      </c>
      <c r="H109" t="s">
        <v>676</v>
      </c>
      <c r="I109" t="s">
        <v>603</v>
      </c>
      <c r="J109" t="s">
        <v>91</v>
      </c>
    </row>
    <row r="110" spans="2:10">
      <c r="B110" t="s">
        <v>677</v>
      </c>
      <c r="C110">
        <v>1</v>
      </c>
      <c r="D110" s="2">
        <v>0</v>
      </c>
      <c r="E110" s="2">
        <v>0</v>
      </c>
      <c r="F110" s="2">
        <v>0</v>
      </c>
      <c r="G110">
        <v>1</v>
      </c>
      <c r="H110" t="s">
        <v>589</v>
      </c>
      <c r="I110" t="s">
        <v>603</v>
      </c>
      <c r="J110" t="s">
        <v>91</v>
      </c>
    </row>
    <row r="111" spans="2:10">
      <c r="B111" t="s">
        <v>678</v>
      </c>
      <c r="C111">
        <v>1</v>
      </c>
      <c r="D111" s="2">
        <v>0</v>
      </c>
      <c r="E111" s="2">
        <v>0</v>
      </c>
      <c r="F111" s="2">
        <v>9.9824509728000006</v>
      </c>
      <c r="G111">
        <v>1</v>
      </c>
      <c r="H111" t="s">
        <v>591</v>
      </c>
      <c r="I111" t="s">
        <v>603</v>
      </c>
      <c r="J111" t="s">
        <v>91</v>
      </c>
    </row>
    <row r="112" spans="2:10">
      <c r="B112" t="s">
        <v>679</v>
      </c>
      <c r="C112">
        <v>1</v>
      </c>
      <c r="D112" s="2">
        <v>159.95141211839999</v>
      </c>
      <c r="E112" s="2">
        <v>149.81024514719999</v>
      </c>
      <c r="F112" s="2">
        <v>183.085381848</v>
      </c>
      <c r="G112">
        <v>1</v>
      </c>
      <c r="H112" t="s">
        <v>593</v>
      </c>
      <c r="I112" t="s">
        <v>603</v>
      </c>
      <c r="J112" t="s">
        <v>91</v>
      </c>
    </row>
    <row r="113" spans="2:10">
      <c r="B113" t="s">
        <v>680</v>
      </c>
      <c r="C113">
        <v>1</v>
      </c>
      <c r="D113" s="2">
        <v>2017.4612148768001</v>
      </c>
      <c r="E113" s="2">
        <v>2301.8190085296001</v>
      </c>
      <c r="F113" s="2">
        <v>2293.7553554448</v>
      </c>
      <c r="G113">
        <v>1</v>
      </c>
      <c r="H113" t="s">
        <v>681</v>
      </c>
      <c r="I113" t="s">
        <v>603</v>
      </c>
      <c r="J113" t="s">
        <v>91</v>
      </c>
    </row>
    <row r="114" spans="2:10">
      <c r="B114" t="s">
        <v>682</v>
      </c>
      <c r="C114">
        <v>1</v>
      </c>
      <c r="D114" s="2">
        <v>767.42301522239995</v>
      </c>
      <c r="E114" s="2">
        <v>714.16266813120001</v>
      </c>
      <c r="F114" s="2">
        <v>1000.0106314368001</v>
      </c>
      <c r="G114">
        <v>1</v>
      </c>
      <c r="H114" t="s">
        <v>683</v>
      </c>
      <c r="I114" t="s">
        <v>603</v>
      </c>
      <c r="J114" t="s">
        <v>91</v>
      </c>
    </row>
    <row r="115" spans="2:10">
      <c r="B115" t="s">
        <v>684</v>
      </c>
      <c r="C115">
        <v>1</v>
      </c>
      <c r="D115" s="2">
        <v>9.3442856063999997</v>
      </c>
      <c r="E115" s="2">
        <v>9.5201087183999995</v>
      </c>
      <c r="F115" s="2">
        <v>3.9774039120000002</v>
      </c>
      <c r="G115">
        <v>1</v>
      </c>
      <c r="H115" t="s">
        <v>685</v>
      </c>
      <c r="I115" t="s">
        <v>603</v>
      </c>
      <c r="J115" t="s">
        <v>91</v>
      </c>
    </row>
    <row r="116" spans="2:10">
      <c r="B116" t="s">
        <v>686</v>
      </c>
      <c r="C116">
        <v>1</v>
      </c>
      <c r="D116" s="2">
        <v>905.57666324160004</v>
      </c>
      <c r="E116" s="2">
        <v>987.59816999999998</v>
      </c>
      <c r="F116" s="2">
        <v>1015.5441406896</v>
      </c>
      <c r="G116">
        <v>1</v>
      </c>
      <c r="H116" t="s">
        <v>687</v>
      </c>
      <c r="I116" t="s">
        <v>603</v>
      </c>
      <c r="J116" t="s">
        <v>91</v>
      </c>
    </row>
    <row r="117" spans="2:10">
      <c r="B117" t="s">
        <v>688</v>
      </c>
      <c r="C117">
        <v>1</v>
      </c>
      <c r="D117" s="2">
        <v>280.60363257120002</v>
      </c>
      <c r="E117" s="2">
        <v>330.05484572159997</v>
      </c>
      <c r="F117" s="2">
        <v>407.21578132320002</v>
      </c>
      <c r="G117">
        <v>1</v>
      </c>
      <c r="H117" t="s">
        <v>689</v>
      </c>
      <c r="I117" t="s">
        <v>603</v>
      </c>
      <c r="J117" t="s">
        <v>91</v>
      </c>
    </row>
    <row r="118" spans="2:10">
      <c r="B118" t="s">
        <v>690</v>
      </c>
      <c r="C118">
        <v>1</v>
      </c>
      <c r="D118" s="2">
        <v>1.5966139152000001</v>
      </c>
      <c r="E118" s="2">
        <v>0</v>
      </c>
      <c r="F118" s="2">
        <v>0</v>
      </c>
      <c r="G118">
        <v>1</v>
      </c>
      <c r="H118" t="s">
        <v>595</v>
      </c>
      <c r="I118" t="s">
        <v>603</v>
      </c>
      <c r="J118" t="s">
        <v>91</v>
      </c>
    </row>
    <row r="119" spans="2:10">
      <c r="B119" t="s">
        <v>691</v>
      </c>
      <c r="C119">
        <v>1</v>
      </c>
      <c r="D119" s="2">
        <v>524.05546642080003</v>
      </c>
      <c r="E119" s="2">
        <v>501.05765330880001</v>
      </c>
      <c r="F119" s="2">
        <v>540.69398516640001</v>
      </c>
      <c r="G119">
        <v>1</v>
      </c>
      <c r="H119" t="s">
        <v>692</v>
      </c>
      <c r="I119" t="s">
        <v>603</v>
      </c>
      <c r="J119" t="s">
        <v>91</v>
      </c>
    </row>
    <row r="120" spans="2:10">
      <c r="B120" t="s">
        <v>693</v>
      </c>
      <c r="C120">
        <v>1</v>
      </c>
      <c r="D120" s="2">
        <v>70.783583726399996</v>
      </c>
      <c r="E120" s="2">
        <v>59.304860563200002</v>
      </c>
      <c r="F120" s="2">
        <v>21.606734664000001</v>
      </c>
      <c r="G120">
        <v>1</v>
      </c>
      <c r="H120" t="s">
        <v>597</v>
      </c>
      <c r="I120" t="s">
        <v>603</v>
      </c>
      <c r="J120" t="s">
        <v>91</v>
      </c>
    </row>
    <row r="121" spans="2:10">
      <c r="B121" t="s">
        <v>694</v>
      </c>
      <c r="C121">
        <v>1</v>
      </c>
      <c r="D121" s="2">
        <v>672.14164465440001</v>
      </c>
      <c r="E121" s="2">
        <v>549.33577865760003</v>
      </c>
      <c r="F121" s="2">
        <v>958.31494324319999</v>
      </c>
      <c r="G121">
        <v>1</v>
      </c>
      <c r="H121" t="s">
        <v>695</v>
      </c>
      <c r="I121" t="s">
        <v>603</v>
      </c>
      <c r="J121" t="s">
        <v>91</v>
      </c>
    </row>
    <row r="122" spans="2:10">
      <c r="B122" t="s">
        <v>696</v>
      </c>
      <c r="C122">
        <v>1</v>
      </c>
      <c r="D122" s="2">
        <v>46.698018297600001</v>
      </c>
      <c r="E122" s="2">
        <v>25.0550685744</v>
      </c>
      <c r="F122" s="2">
        <v>30.880240838399999</v>
      </c>
      <c r="G122">
        <v>1</v>
      </c>
      <c r="H122" t="s">
        <v>599</v>
      </c>
      <c r="I122" t="s">
        <v>603</v>
      </c>
      <c r="J122" t="s">
        <v>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F086-D148-4198-8765-00F44D99BE9F}">
  <dimension ref="A1:AP270"/>
  <sheetViews>
    <sheetView workbookViewId="0">
      <selection activeCell="A4" sqref="A4"/>
    </sheetView>
  </sheetViews>
  <sheetFormatPr defaultColWidth="8.86328125" defaultRowHeight="14.25"/>
  <cols>
    <col min="8" max="8" width="21.1328125" bestFit="1" customWidth="1"/>
    <col min="9" max="9" width="22" bestFit="1" customWidth="1"/>
    <col min="11" max="11" width="6.53125" bestFit="1" customWidth="1"/>
    <col min="12" max="22" width="5.53125" bestFit="1" customWidth="1"/>
    <col min="23" max="39" width="5" bestFit="1" customWidth="1"/>
    <col min="40" max="40" width="5" customWidth="1"/>
    <col min="41" max="41" width="3.53125" bestFit="1" customWidth="1"/>
  </cols>
  <sheetData>
    <row r="1" spans="1:42">
      <c r="B1">
        <v>54</v>
      </c>
      <c r="C1" t="s">
        <v>537</v>
      </c>
      <c r="F1" t="s">
        <v>534</v>
      </c>
    </row>
    <row r="2" spans="1:42">
      <c r="A2" t="s">
        <v>494</v>
      </c>
      <c r="B2" t="s">
        <v>495</v>
      </c>
      <c r="C2" t="s">
        <v>1</v>
      </c>
      <c r="D2" t="s">
        <v>496</v>
      </c>
      <c r="I2" t="s">
        <v>540</v>
      </c>
    </row>
    <row r="3" spans="1:42">
      <c r="A3" t="s">
        <v>497</v>
      </c>
      <c r="B3" t="s">
        <v>498</v>
      </c>
      <c r="C3">
        <v>2019</v>
      </c>
      <c r="D3">
        <v>0.5</v>
      </c>
      <c r="H3" t="s">
        <v>69</v>
      </c>
      <c r="I3" t="s">
        <v>39</v>
      </c>
      <c r="J3" t="s">
        <v>72</v>
      </c>
      <c r="K3" t="s">
        <v>538</v>
      </c>
      <c r="L3" t="s">
        <v>539</v>
      </c>
      <c r="M3" t="s">
        <v>552</v>
      </c>
      <c r="N3" t="s">
        <v>553</v>
      </c>
      <c r="O3">
        <v>2023</v>
      </c>
      <c r="P3">
        <v>2024</v>
      </c>
      <c r="Q3">
        <v>2025</v>
      </c>
      <c r="R3">
        <v>2026</v>
      </c>
      <c r="S3">
        <v>2027</v>
      </c>
      <c r="T3">
        <v>2028</v>
      </c>
      <c r="U3">
        <v>2029</v>
      </c>
      <c r="V3">
        <v>2030</v>
      </c>
      <c r="W3">
        <v>2031</v>
      </c>
      <c r="X3">
        <v>2032</v>
      </c>
      <c r="Y3">
        <v>2033</v>
      </c>
      <c r="Z3">
        <v>2034</v>
      </c>
      <c r="AA3">
        <v>2035</v>
      </c>
      <c r="AB3">
        <v>2036</v>
      </c>
      <c r="AC3">
        <v>2037</v>
      </c>
      <c r="AD3">
        <v>2038</v>
      </c>
      <c r="AE3">
        <v>2039</v>
      </c>
      <c r="AF3">
        <v>2040</v>
      </c>
      <c r="AG3">
        <v>2041</v>
      </c>
      <c r="AH3">
        <v>2042</v>
      </c>
      <c r="AI3">
        <v>2043</v>
      </c>
      <c r="AJ3">
        <v>2046</v>
      </c>
      <c r="AK3">
        <v>2047</v>
      </c>
      <c r="AL3">
        <v>2050</v>
      </c>
      <c r="AM3">
        <v>2051</v>
      </c>
      <c r="AN3">
        <v>2052</v>
      </c>
      <c r="AO3">
        <v>0</v>
      </c>
      <c r="AP3" t="s">
        <v>535</v>
      </c>
    </row>
    <row r="4" spans="1:42">
      <c r="A4" t="s">
        <v>497</v>
      </c>
      <c r="B4" t="s">
        <v>498</v>
      </c>
      <c r="C4">
        <v>2020</v>
      </c>
      <c r="D4">
        <v>1</v>
      </c>
      <c r="F4" t="s">
        <v>498</v>
      </c>
      <c r="H4" t="str">
        <f>"UCS_GasLiqCont_"&amp;F4</f>
        <v>UCS_GasLiqCont_ARE</v>
      </c>
      <c r="I4" t="str">
        <f>"LNG_"&amp;F4&amp;"-*,LNG*"&amp;F4</f>
        <v>LNG_ARE-*,LNG*ARE</v>
      </c>
      <c r="J4">
        <v>1</v>
      </c>
      <c r="K4" s="7">
        <f>SUMIFS($D$3:$D$270,$B$3:$B$270,$F4,$C$3:$C$270,K$3)*$B$1</f>
        <v>0</v>
      </c>
      <c r="L4" s="7">
        <f t="shared" ref="L4:AA19" si="0">SUMIFS($D$3:$D$270,$B$3:$B$270,$F4,$C$3:$C$270,L$3)*$B$1</f>
        <v>0</v>
      </c>
      <c r="M4" s="7">
        <f t="shared" si="0"/>
        <v>0</v>
      </c>
      <c r="N4" s="7">
        <f t="shared" si="0"/>
        <v>0</v>
      </c>
      <c r="O4" s="7">
        <f t="shared" si="0"/>
        <v>0</v>
      </c>
      <c r="P4" s="7">
        <f t="shared" si="0"/>
        <v>0</v>
      </c>
      <c r="Q4" s="7">
        <f t="shared" si="0"/>
        <v>0</v>
      </c>
      <c r="R4" s="7">
        <f t="shared" si="0"/>
        <v>0</v>
      </c>
      <c r="S4" s="7">
        <f t="shared" si="0"/>
        <v>0</v>
      </c>
      <c r="T4" s="7">
        <f t="shared" si="0"/>
        <v>0</v>
      </c>
      <c r="U4" s="7">
        <f t="shared" si="0"/>
        <v>0</v>
      </c>
      <c r="V4" s="7">
        <f t="shared" si="0"/>
        <v>0</v>
      </c>
      <c r="W4" s="7">
        <f t="shared" si="0"/>
        <v>0</v>
      </c>
      <c r="X4" s="7">
        <f t="shared" si="0"/>
        <v>0</v>
      </c>
      <c r="Y4" s="7">
        <f t="shared" si="0"/>
        <v>0</v>
      </c>
      <c r="Z4" s="7">
        <f t="shared" si="0"/>
        <v>0</v>
      </c>
      <c r="AA4" s="7">
        <f t="shared" si="0"/>
        <v>0</v>
      </c>
      <c r="AB4" s="7">
        <f t="shared" ref="AB4:AN19" si="1">SUMIFS($D$3:$D$270,$B$3:$B$270,$F4,$C$3:$C$270,AB$3)*$B$1</f>
        <v>0</v>
      </c>
      <c r="AC4" s="7">
        <f t="shared" si="1"/>
        <v>0</v>
      </c>
      <c r="AD4" s="7">
        <f t="shared" si="1"/>
        <v>0</v>
      </c>
      <c r="AE4" s="7">
        <f t="shared" si="1"/>
        <v>0</v>
      </c>
      <c r="AF4" s="7">
        <f t="shared" si="1"/>
        <v>0</v>
      </c>
      <c r="AG4" s="7">
        <f t="shared" si="1"/>
        <v>0</v>
      </c>
      <c r="AH4" s="7">
        <f t="shared" si="1"/>
        <v>0</v>
      </c>
      <c r="AI4" s="7">
        <f t="shared" si="1"/>
        <v>0</v>
      </c>
      <c r="AJ4" s="7">
        <f t="shared" si="1"/>
        <v>0</v>
      </c>
      <c r="AK4" s="7">
        <f t="shared" si="1"/>
        <v>0</v>
      </c>
      <c r="AL4" s="7">
        <f t="shared" si="1"/>
        <v>0</v>
      </c>
      <c r="AM4" s="7">
        <f t="shared" si="1"/>
        <v>0</v>
      </c>
      <c r="AN4" s="7">
        <f t="shared" si="1"/>
        <v>0</v>
      </c>
      <c r="AO4" s="28">
        <v>1</v>
      </c>
      <c r="AP4" s="28" t="s">
        <v>536</v>
      </c>
    </row>
    <row r="5" spans="1:42">
      <c r="A5" t="s">
        <v>497</v>
      </c>
      <c r="B5" t="s">
        <v>498</v>
      </c>
      <c r="C5">
        <v>2021</v>
      </c>
      <c r="D5">
        <v>1.75</v>
      </c>
      <c r="F5" t="s">
        <v>499</v>
      </c>
      <c r="H5" t="str">
        <f t="shared" ref="H5:H23" si="2">"UCS_GasLiqCont_"&amp;F5</f>
        <v>UCS_GasLiqCont_AUS</v>
      </c>
      <c r="I5" t="str">
        <f t="shared" ref="I5:I23" si="3">"LNG_"&amp;F5&amp;"-*,LNG*"&amp;F5</f>
        <v>LNG_AUS-*,LNG*AUS</v>
      </c>
      <c r="J5">
        <v>1</v>
      </c>
      <c r="K5" s="7">
        <f t="shared" ref="K5:Z20" si="4">SUMIFS($D$3:$D$270,$B$3:$B$270,$F5,$C$3:$C$270,K$3)*$B$1</f>
        <v>0</v>
      </c>
      <c r="L5" s="7">
        <f t="shared" si="0"/>
        <v>0</v>
      </c>
      <c r="M5" s="7">
        <f t="shared" si="0"/>
        <v>0</v>
      </c>
      <c r="N5" s="7">
        <f t="shared" si="0"/>
        <v>0</v>
      </c>
      <c r="O5" s="7">
        <f t="shared" si="0"/>
        <v>3809.0249999999996</v>
      </c>
      <c r="P5" s="7">
        <f t="shared" si="0"/>
        <v>3771.2250000000004</v>
      </c>
      <c r="Q5" s="7">
        <f t="shared" si="0"/>
        <v>3652.4250000000002</v>
      </c>
      <c r="R5" s="7">
        <f t="shared" si="0"/>
        <v>3429.4050000000002</v>
      </c>
      <c r="S5" s="7">
        <f t="shared" si="0"/>
        <v>3429.4050000000002</v>
      </c>
      <c r="T5" s="7">
        <f t="shared" si="0"/>
        <v>3429.4050000000002</v>
      </c>
      <c r="U5" s="7">
        <f t="shared" si="0"/>
        <v>3226.9050000000002</v>
      </c>
      <c r="V5" s="7">
        <f t="shared" si="0"/>
        <v>3097.3050000000003</v>
      </c>
      <c r="W5" s="7">
        <f t="shared" si="0"/>
        <v>2920.7249999999999</v>
      </c>
      <c r="X5" s="7">
        <f t="shared" si="0"/>
        <v>2742.5250000000001</v>
      </c>
      <c r="Y5" s="7">
        <f t="shared" si="0"/>
        <v>2315.3849999999998</v>
      </c>
      <c r="Z5" s="7">
        <f t="shared" si="0"/>
        <v>2212.7849999999999</v>
      </c>
      <c r="AA5" s="7">
        <f t="shared" si="0"/>
        <v>1813.1849999999999</v>
      </c>
      <c r="AB5" s="7">
        <f t="shared" si="1"/>
        <v>1505.385</v>
      </c>
      <c r="AC5" s="7">
        <f t="shared" si="1"/>
        <v>229.63500000000002</v>
      </c>
      <c r="AD5" s="7">
        <f t="shared" si="1"/>
        <v>229.63500000000002</v>
      </c>
      <c r="AE5" s="7">
        <f t="shared" si="1"/>
        <v>229.63500000000002</v>
      </c>
      <c r="AF5" s="7">
        <f t="shared" si="1"/>
        <v>0</v>
      </c>
      <c r="AG5" s="7">
        <f t="shared" si="1"/>
        <v>0</v>
      </c>
      <c r="AH5" s="7">
        <f t="shared" si="1"/>
        <v>0</v>
      </c>
      <c r="AI5" s="7">
        <f t="shared" si="1"/>
        <v>0</v>
      </c>
      <c r="AJ5" s="7">
        <f t="shared" si="1"/>
        <v>0</v>
      </c>
      <c r="AK5" s="7">
        <f t="shared" si="1"/>
        <v>0</v>
      </c>
      <c r="AL5" s="7">
        <f t="shared" si="1"/>
        <v>0</v>
      </c>
      <c r="AM5" s="7">
        <f t="shared" si="1"/>
        <v>0</v>
      </c>
      <c r="AN5" s="7">
        <f t="shared" si="1"/>
        <v>0</v>
      </c>
      <c r="AO5" s="28">
        <v>1</v>
      </c>
      <c r="AP5" s="28" t="s">
        <v>536</v>
      </c>
    </row>
    <row r="6" spans="1:42">
      <c r="A6" t="s">
        <v>497</v>
      </c>
      <c r="B6" t="s">
        <v>498</v>
      </c>
      <c r="C6">
        <v>2022</v>
      </c>
      <c r="D6">
        <v>1.75</v>
      </c>
      <c r="F6" t="s">
        <v>501</v>
      </c>
      <c r="H6" t="str">
        <f t="shared" si="2"/>
        <v>UCS_GasLiqCont_BRN</v>
      </c>
      <c r="I6" t="str">
        <f t="shared" si="3"/>
        <v>LNG_BRN-*,LNG*BRN</v>
      </c>
      <c r="J6">
        <v>1</v>
      </c>
      <c r="K6" s="7">
        <f t="shared" si="4"/>
        <v>0</v>
      </c>
      <c r="L6" s="7">
        <f t="shared" si="0"/>
        <v>0</v>
      </c>
      <c r="M6" s="7">
        <f t="shared" si="0"/>
        <v>0</v>
      </c>
      <c r="N6" s="7">
        <f t="shared" si="0"/>
        <v>0</v>
      </c>
      <c r="O6" s="7">
        <f t="shared" si="0"/>
        <v>275.39999999999998</v>
      </c>
      <c r="P6" s="7">
        <f t="shared" si="0"/>
        <v>0</v>
      </c>
      <c r="Q6" s="7">
        <f t="shared" si="0"/>
        <v>0</v>
      </c>
      <c r="R6" s="7">
        <f t="shared" si="0"/>
        <v>0</v>
      </c>
      <c r="S6" s="7">
        <f t="shared" si="0"/>
        <v>0</v>
      </c>
      <c r="T6" s="7">
        <f t="shared" si="0"/>
        <v>0</v>
      </c>
      <c r="U6" s="7">
        <f t="shared" si="0"/>
        <v>0</v>
      </c>
      <c r="V6" s="7">
        <f t="shared" si="0"/>
        <v>0</v>
      </c>
      <c r="W6" s="7">
        <f t="shared" si="0"/>
        <v>0</v>
      </c>
      <c r="X6" s="7">
        <f t="shared" si="0"/>
        <v>0</v>
      </c>
      <c r="Y6" s="7">
        <f t="shared" si="0"/>
        <v>0</v>
      </c>
      <c r="Z6" s="7">
        <f t="shared" si="0"/>
        <v>0</v>
      </c>
      <c r="AA6" s="7">
        <f t="shared" si="0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 t="shared" si="1"/>
        <v>0</v>
      </c>
      <c r="AH6" s="7">
        <f t="shared" si="1"/>
        <v>0</v>
      </c>
      <c r="AI6" s="7">
        <f t="shared" si="1"/>
        <v>0</v>
      </c>
      <c r="AJ6" s="7">
        <f t="shared" si="1"/>
        <v>0</v>
      </c>
      <c r="AK6" s="7">
        <f t="shared" si="1"/>
        <v>0</v>
      </c>
      <c r="AL6" s="7">
        <f t="shared" si="1"/>
        <v>0</v>
      </c>
      <c r="AM6" s="7">
        <f t="shared" si="1"/>
        <v>0</v>
      </c>
      <c r="AN6" s="7">
        <f t="shared" si="1"/>
        <v>0</v>
      </c>
      <c r="AO6" s="28">
        <v>1</v>
      </c>
      <c r="AP6" s="28" t="s">
        <v>536</v>
      </c>
    </row>
    <row r="7" spans="1:42">
      <c r="A7" t="s">
        <v>242</v>
      </c>
      <c r="B7" t="s">
        <v>499</v>
      </c>
      <c r="C7">
        <v>2019</v>
      </c>
      <c r="D7">
        <v>75.547499999999999</v>
      </c>
      <c r="F7" t="s">
        <v>503</v>
      </c>
      <c r="H7" t="str">
        <f t="shared" si="2"/>
        <v>UCS_GasLiqCont_CMR</v>
      </c>
      <c r="I7" t="str">
        <f t="shared" si="3"/>
        <v>LNG_CMR-*,LNG*CMR</v>
      </c>
      <c r="J7">
        <v>1</v>
      </c>
      <c r="K7" s="7">
        <f t="shared" si="4"/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  <c r="O7" s="7">
        <f t="shared" si="0"/>
        <v>64.8</v>
      </c>
      <c r="P7" s="7">
        <f t="shared" si="0"/>
        <v>64.8</v>
      </c>
      <c r="Q7" s="7">
        <f t="shared" si="0"/>
        <v>64.8</v>
      </c>
      <c r="R7" s="7">
        <f t="shared" si="0"/>
        <v>64.8</v>
      </c>
      <c r="S7" s="7">
        <f t="shared" si="0"/>
        <v>0</v>
      </c>
      <c r="T7" s="7">
        <f t="shared" si="0"/>
        <v>0</v>
      </c>
      <c r="U7" s="7">
        <f t="shared" si="0"/>
        <v>0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1"/>
        <v>0</v>
      </c>
      <c r="AC7" s="7">
        <f t="shared" si="1"/>
        <v>0</v>
      </c>
      <c r="AD7" s="7">
        <f t="shared" si="1"/>
        <v>0</v>
      </c>
      <c r="AE7" s="7">
        <f t="shared" si="1"/>
        <v>0</v>
      </c>
      <c r="AF7" s="7">
        <f t="shared" si="1"/>
        <v>0</v>
      </c>
      <c r="AG7" s="7">
        <f t="shared" si="1"/>
        <v>0</v>
      </c>
      <c r="AH7" s="7">
        <f t="shared" si="1"/>
        <v>0</v>
      </c>
      <c r="AI7" s="7">
        <f t="shared" si="1"/>
        <v>0</v>
      </c>
      <c r="AJ7" s="7">
        <f t="shared" si="1"/>
        <v>0</v>
      </c>
      <c r="AK7" s="7">
        <f t="shared" si="1"/>
        <v>0</v>
      </c>
      <c r="AL7" s="7">
        <f t="shared" si="1"/>
        <v>0</v>
      </c>
      <c r="AM7" s="7">
        <f t="shared" si="1"/>
        <v>0</v>
      </c>
      <c r="AN7" s="7">
        <f t="shared" si="1"/>
        <v>0</v>
      </c>
      <c r="AO7" s="28">
        <v>1</v>
      </c>
      <c r="AP7" s="28" t="s">
        <v>536</v>
      </c>
    </row>
    <row r="8" spans="1:42">
      <c r="A8" t="s">
        <v>242</v>
      </c>
      <c r="B8" t="s">
        <v>499</v>
      </c>
      <c r="C8">
        <v>2020</v>
      </c>
      <c r="D8">
        <v>75.547499999999999</v>
      </c>
      <c r="F8" t="s">
        <v>505</v>
      </c>
      <c r="H8" t="str">
        <f t="shared" si="2"/>
        <v>UCS_GasLiqCont_DZA</v>
      </c>
      <c r="I8" t="str">
        <f t="shared" si="3"/>
        <v>LNG_DZA-*,LNG*DZA</v>
      </c>
      <c r="J8">
        <v>1</v>
      </c>
      <c r="K8" s="7">
        <f t="shared" si="4"/>
        <v>0</v>
      </c>
      <c r="L8" s="7">
        <f t="shared" si="0"/>
        <v>0</v>
      </c>
      <c r="M8" s="7">
        <f t="shared" si="0"/>
        <v>0</v>
      </c>
      <c r="N8" s="7">
        <f t="shared" si="0"/>
        <v>0</v>
      </c>
      <c r="O8" s="7">
        <f t="shared" si="0"/>
        <v>324</v>
      </c>
      <c r="P8" s="7">
        <f t="shared" si="0"/>
        <v>216</v>
      </c>
      <c r="Q8" s="7">
        <f t="shared" si="0"/>
        <v>0</v>
      </c>
      <c r="R8" s="7">
        <f t="shared" si="0"/>
        <v>0</v>
      </c>
      <c r="S8" s="7">
        <f t="shared" si="0"/>
        <v>0</v>
      </c>
      <c r="T8" s="7">
        <f t="shared" si="0"/>
        <v>0</v>
      </c>
      <c r="U8" s="7">
        <f t="shared" si="0"/>
        <v>0</v>
      </c>
      <c r="V8" s="7">
        <f t="shared" si="0"/>
        <v>0</v>
      </c>
      <c r="W8" s="7">
        <f t="shared" si="0"/>
        <v>0</v>
      </c>
      <c r="X8" s="7">
        <f t="shared" si="0"/>
        <v>0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1"/>
        <v>0</v>
      </c>
      <c r="AC8" s="7">
        <f t="shared" si="1"/>
        <v>0</v>
      </c>
      <c r="AD8" s="7">
        <f t="shared" si="1"/>
        <v>0</v>
      </c>
      <c r="AE8" s="7">
        <f t="shared" si="1"/>
        <v>0</v>
      </c>
      <c r="AF8" s="7">
        <f t="shared" si="1"/>
        <v>0</v>
      </c>
      <c r="AG8" s="7">
        <f t="shared" si="1"/>
        <v>0</v>
      </c>
      <c r="AH8" s="7">
        <f t="shared" si="1"/>
        <v>0</v>
      </c>
      <c r="AI8" s="7">
        <f t="shared" si="1"/>
        <v>0</v>
      </c>
      <c r="AJ8" s="7">
        <f t="shared" si="1"/>
        <v>0</v>
      </c>
      <c r="AK8" s="7">
        <f t="shared" si="1"/>
        <v>0</v>
      </c>
      <c r="AL8" s="7">
        <f t="shared" si="1"/>
        <v>0</v>
      </c>
      <c r="AM8" s="7">
        <f t="shared" si="1"/>
        <v>0</v>
      </c>
      <c r="AN8" s="7">
        <f t="shared" si="1"/>
        <v>0</v>
      </c>
      <c r="AO8" s="28">
        <v>1</v>
      </c>
      <c r="AP8" s="28" t="s">
        <v>536</v>
      </c>
    </row>
    <row r="9" spans="1:42">
      <c r="A9" t="s">
        <v>242</v>
      </c>
      <c r="B9" t="s">
        <v>499</v>
      </c>
      <c r="C9">
        <v>2021</v>
      </c>
      <c r="D9">
        <v>75.547499999999999</v>
      </c>
      <c r="F9" t="s">
        <v>507</v>
      </c>
      <c r="H9" t="str">
        <f t="shared" si="2"/>
        <v>UCS_GasLiqCont_EGY</v>
      </c>
      <c r="I9" t="str">
        <f t="shared" si="3"/>
        <v>LNG_EGY-*,LNG*EGY</v>
      </c>
      <c r="J9">
        <v>1</v>
      </c>
      <c r="K9" s="7">
        <f t="shared" si="4"/>
        <v>0</v>
      </c>
      <c r="L9" s="7">
        <f t="shared" si="0"/>
        <v>0</v>
      </c>
      <c r="M9" s="7">
        <f t="shared" si="0"/>
        <v>0</v>
      </c>
      <c r="N9" s="7">
        <f t="shared" si="0"/>
        <v>0</v>
      </c>
      <c r="O9" s="7">
        <f t="shared" si="0"/>
        <v>604.79999999999995</v>
      </c>
      <c r="P9" s="7">
        <f t="shared" si="0"/>
        <v>604.79999999999995</v>
      </c>
      <c r="Q9" s="7">
        <f t="shared" si="0"/>
        <v>604.79999999999995</v>
      </c>
      <c r="R9" s="7">
        <f t="shared" si="0"/>
        <v>356.4</v>
      </c>
      <c r="S9" s="7">
        <f t="shared" si="0"/>
        <v>162</v>
      </c>
      <c r="T9" s="7">
        <f t="shared" si="0"/>
        <v>162</v>
      </c>
      <c r="U9" s="7">
        <f t="shared" si="0"/>
        <v>162</v>
      </c>
      <c r="V9" s="7">
        <f t="shared" si="0"/>
        <v>162</v>
      </c>
      <c r="W9" s="7">
        <f t="shared" si="0"/>
        <v>0</v>
      </c>
      <c r="X9" s="7">
        <f t="shared" si="0"/>
        <v>0</v>
      </c>
      <c r="Y9" s="7">
        <f t="shared" si="0"/>
        <v>0</v>
      </c>
      <c r="Z9" s="7">
        <f t="shared" si="0"/>
        <v>0</v>
      </c>
      <c r="AA9" s="7">
        <f t="shared" si="0"/>
        <v>0</v>
      </c>
      <c r="AB9" s="7">
        <f t="shared" si="1"/>
        <v>0</v>
      </c>
      <c r="AC9" s="7">
        <f t="shared" si="1"/>
        <v>0</v>
      </c>
      <c r="AD9" s="7">
        <f t="shared" si="1"/>
        <v>0</v>
      </c>
      <c r="AE9" s="7">
        <f t="shared" si="1"/>
        <v>0</v>
      </c>
      <c r="AF9" s="7">
        <f t="shared" si="1"/>
        <v>0</v>
      </c>
      <c r="AG9" s="7">
        <f t="shared" si="1"/>
        <v>0</v>
      </c>
      <c r="AH9" s="7">
        <f t="shared" si="1"/>
        <v>0</v>
      </c>
      <c r="AI9" s="7">
        <f t="shared" si="1"/>
        <v>0</v>
      </c>
      <c r="AJ9" s="7">
        <f t="shared" si="1"/>
        <v>0</v>
      </c>
      <c r="AK9" s="7">
        <f t="shared" si="1"/>
        <v>0</v>
      </c>
      <c r="AL9" s="7">
        <f t="shared" si="1"/>
        <v>0</v>
      </c>
      <c r="AM9" s="7">
        <f t="shared" si="1"/>
        <v>0</v>
      </c>
      <c r="AN9" s="7">
        <f t="shared" si="1"/>
        <v>0</v>
      </c>
      <c r="AO9" s="28">
        <v>1</v>
      </c>
      <c r="AP9" s="28" t="s">
        <v>536</v>
      </c>
    </row>
    <row r="10" spans="1:42">
      <c r="A10" t="s">
        <v>242</v>
      </c>
      <c r="B10" t="s">
        <v>499</v>
      </c>
      <c r="C10">
        <v>2022</v>
      </c>
      <c r="D10">
        <v>72.787499999999994</v>
      </c>
      <c r="F10" t="s">
        <v>509</v>
      </c>
      <c r="H10" t="str">
        <f t="shared" si="2"/>
        <v>UCS_GasLiqCont_GNQ</v>
      </c>
      <c r="I10" t="str">
        <f t="shared" si="3"/>
        <v>LNG_GNQ-*,LNG*GNQ</v>
      </c>
      <c r="J10">
        <v>1</v>
      </c>
      <c r="K10" s="7">
        <f t="shared" si="4"/>
        <v>0</v>
      </c>
      <c r="L10" s="7">
        <f t="shared" si="0"/>
        <v>0</v>
      </c>
      <c r="M10" s="7">
        <f t="shared" si="0"/>
        <v>0</v>
      </c>
      <c r="N10" s="7">
        <f t="shared" si="0"/>
        <v>0</v>
      </c>
      <c r="O10" s="7">
        <f t="shared" si="0"/>
        <v>183.6</v>
      </c>
      <c r="P10" s="7">
        <f t="shared" si="0"/>
        <v>183.6</v>
      </c>
      <c r="Q10" s="7">
        <f t="shared" si="0"/>
        <v>0</v>
      </c>
      <c r="R10" s="7">
        <f t="shared" si="0"/>
        <v>0</v>
      </c>
      <c r="S10" s="7">
        <f t="shared" si="0"/>
        <v>0</v>
      </c>
      <c r="T10" s="7">
        <f t="shared" si="0"/>
        <v>0</v>
      </c>
      <c r="U10" s="7">
        <f t="shared" si="0"/>
        <v>0</v>
      </c>
      <c r="V10" s="7">
        <f t="shared" si="0"/>
        <v>0</v>
      </c>
      <c r="W10" s="7">
        <f t="shared" si="0"/>
        <v>0</v>
      </c>
      <c r="X10" s="7">
        <f t="shared" si="0"/>
        <v>0</v>
      </c>
      <c r="Y10" s="7">
        <f t="shared" si="0"/>
        <v>0</v>
      </c>
      <c r="Z10" s="7">
        <f t="shared" si="0"/>
        <v>0</v>
      </c>
      <c r="AA10" s="7">
        <f t="shared" si="0"/>
        <v>0</v>
      </c>
      <c r="AB10" s="7">
        <f t="shared" si="1"/>
        <v>0</v>
      </c>
      <c r="AC10" s="7">
        <f t="shared" si="1"/>
        <v>0</v>
      </c>
      <c r="AD10" s="7">
        <f t="shared" si="1"/>
        <v>0</v>
      </c>
      <c r="AE10" s="7">
        <f t="shared" si="1"/>
        <v>0</v>
      </c>
      <c r="AF10" s="7">
        <f t="shared" si="1"/>
        <v>0</v>
      </c>
      <c r="AG10" s="7">
        <f t="shared" si="1"/>
        <v>0</v>
      </c>
      <c r="AH10" s="7">
        <f t="shared" si="1"/>
        <v>0</v>
      </c>
      <c r="AI10" s="7">
        <f t="shared" si="1"/>
        <v>0</v>
      </c>
      <c r="AJ10" s="7">
        <f t="shared" si="1"/>
        <v>0</v>
      </c>
      <c r="AK10" s="7">
        <f t="shared" si="1"/>
        <v>0</v>
      </c>
      <c r="AL10" s="7">
        <f t="shared" si="1"/>
        <v>0</v>
      </c>
      <c r="AM10" s="7">
        <f t="shared" si="1"/>
        <v>0</v>
      </c>
      <c r="AN10" s="7">
        <f t="shared" si="1"/>
        <v>0</v>
      </c>
      <c r="AO10" s="28">
        <v>1</v>
      </c>
      <c r="AP10" s="28" t="s">
        <v>536</v>
      </c>
    </row>
    <row r="11" spans="1:42">
      <c r="A11" t="s">
        <v>242</v>
      </c>
      <c r="B11" t="s">
        <v>499</v>
      </c>
      <c r="C11">
        <v>2023</v>
      </c>
      <c r="D11">
        <v>70.537499999999994</v>
      </c>
      <c r="F11" t="s">
        <v>511</v>
      </c>
      <c r="H11" t="str">
        <f t="shared" si="2"/>
        <v>UCS_GasLiqCont_IDN</v>
      </c>
      <c r="I11" t="str">
        <f t="shared" si="3"/>
        <v>LNG_IDN-*,LNG*IDN</v>
      </c>
      <c r="J11">
        <v>1</v>
      </c>
      <c r="K11" s="7">
        <f t="shared" si="4"/>
        <v>0</v>
      </c>
      <c r="L11" s="7">
        <f t="shared" si="0"/>
        <v>0</v>
      </c>
      <c r="M11" s="7">
        <f t="shared" si="0"/>
        <v>0</v>
      </c>
      <c r="N11" s="7">
        <f t="shared" si="0"/>
        <v>0</v>
      </c>
      <c r="O11" s="7">
        <f t="shared" si="0"/>
        <v>878.04000000000008</v>
      </c>
      <c r="P11" s="7">
        <f t="shared" si="0"/>
        <v>878.04000000000008</v>
      </c>
      <c r="Q11" s="7">
        <f t="shared" si="0"/>
        <v>766.26</v>
      </c>
      <c r="R11" s="7">
        <f t="shared" si="0"/>
        <v>723.06000000000006</v>
      </c>
      <c r="S11" s="7">
        <f t="shared" si="0"/>
        <v>690.66</v>
      </c>
      <c r="T11" s="7">
        <f t="shared" si="0"/>
        <v>528.66</v>
      </c>
      <c r="U11" s="7">
        <f t="shared" si="0"/>
        <v>528.66</v>
      </c>
      <c r="V11" s="7">
        <f t="shared" si="0"/>
        <v>328.86</v>
      </c>
      <c r="W11" s="7">
        <f t="shared" si="0"/>
        <v>328.86</v>
      </c>
      <c r="X11" s="7">
        <f t="shared" si="0"/>
        <v>328.86</v>
      </c>
      <c r="Y11" s="7">
        <f t="shared" si="0"/>
        <v>328.86</v>
      </c>
      <c r="Z11" s="7">
        <f t="shared" si="0"/>
        <v>54</v>
      </c>
      <c r="AA11" s="7">
        <f t="shared" si="0"/>
        <v>54</v>
      </c>
      <c r="AB11" s="7">
        <f t="shared" si="1"/>
        <v>0</v>
      </c>
      <c r="AC11" s="7">
        <f t="shared" si="1"/>
        <v>0</v>
      </c>
      <c r="AD11" s="7">
        <f t="shared" si="1"/>
        <v>0</v>
      </c>
      <c r="AE11" s="7">
        <f t="shared" si="1"/>
        <v>0</v>
      </c>
      <c r="AF11" s="7">
        <f t="shared" si="1"/>
        <v>0</v>
      </c>
      <c r="AG11" s="7">
        <f t="shared" si="1"/>
        <v>0</v>
      </c>
      <c r="AH11" s="7">
        <f t="shared" si="1"/>
        <v>0</v>
      </c>
      <c r="AI11" s="7">
        <f t="shared" si="1"/>
        <v>0</v>
      </c>
      <c r="AJ11" s="7">
        <f t="shared" si="1"/>
        <v>0</v>
      </c>
      <c r="AK11" s="7">
        <f t="shared" si="1"/>
        <v>0</v>
      </c>
      <c r="AL11" s="7">
        <f t="shared" si="1"/>
        <v>0</v>
      </c>
      <c r="AM11" s="7">
        <f t="shared" si="1"/>
        <v>0</v>
      </c>
      <c r="AN11" s="7">
        <f t="shared" si="1"/>
        <v>0</v>
      </c>
      <c r="AO11" s="28">
        <v>1</v>
      </c>
      <c r="AP11" s="28" t="s">
        <v>536</v>
      </c>
    </row>
    <row r="12" spans="1:42">
      <c r="A12" t="s">
        <v>242</v>
      </c>
      <c r="B12" t="s">
        <v>499</v>
      </c>
      <c r="C12">
        <v>2024</v>
      </c>
      <c r="D12">
        <v>69.837500000000006</v>
      </c>
      <c r="F12" t="s">
        <v>513</v>
      </c>
      <c r="H12" t="str">
        <f t="shared" si="2"/>
        <v>UCS_GasLiqCont_MEX</v>
      </c>
      <c r="I12" t="str">
        <f t="shared" si="3"/>
        <v>LNG_MEX-*,LNG*MEX</v>
      </c>
      <c r="J12">
        <v>1</v>
      </c>
      <c r="K12" s="7">
        <f t="shared" si="4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356.4</v>
      </c>
      <c r="P12" s="7">
        <f t="shared" si="0"/>
        <v>356.4</v>
      </c>
      <c r="Q12" s="7">
        <f t="shared" si="0"/>
        <v>356.4</v>
      </c>
      <c r="R12" s="7">
        <f t="shared" si="0"/>
        <v>356.4</v>
      </c>
      <c r="S12" s="7">
        <f t="shared" si="0"/>
        <v>356.4</v>
      </c>
      <c r="T12" s="7">
        <f t="shared" si="0"/>
        <v>356.4</v>
      </c>
      <c r="U12" s="7">
        <f t="shared" si="0"/>
        <v>356.4</v>
      </c>
      <c r="V12" s="7">
        <f t="shared" si="0"/>
        <v>356.4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1"/>
        <v>0</v>
      </c>
      <c r="AC12" s="7">
        <f t="shared" si="1"/>
        <v>0</v>
      </c>
      <c r="AD12" s="7">
        <f t="shared" si="1"/>
        <v>0</v>
      </c>
      <c r="AE12" s="7">
        <f t="shared" si="1"/>
        <v>0</v>
      </c>
      <c r="AF12" s="7">
        <f t="shared" si="1"/>
        <v>0</v>
      </c>
      <c r="AG12" s="7">
        <f t="shared" si="1"/>
        <v>0</v>
      </c>
      <c r="AH12" s="7">
        <f t="shared" si="1"/>
        <v>0</v>
      </c>
      <c r="AI12" s="7">
        <f t="shared" si="1"/>
        <v>0</v>
      </c>
      <c r="AJ12" s="7">
        <f t="shared" si="1"/>
        <v>0</v>
      </c>
      <c r="AK12" s="7">
        <f t="shared" si="1"/>
        <v>0</v>
      </c>
      <c r="AL12" s="7">
        <f t="shared" si="1"/>
        <v>0</v>
      </c>
      <c r="AM12" s="7">
        <f t="shared" si="1"/>
        <v>0</v>
      </c>
      <c r="AN12" s="7">
        <f t="shared" si="1"/>
        <v>0</v>
      </c>
      <c r="AO12" s="28">
        <v>1</v>
      </c>
      <c r="AP12" s="28" t="s">
        <v>536</v>
      </c>
    </row>
    <row r="13" spans="1:42">
      <c r="A13" t="s">
        <v>242</v>
      </c>
      <c r="B13" t="s">
        <v>499</v>
      </c>
      <c r="C13">
        <v>2025</v>
      </c>
      <c r="D13">
        <v>67.637500000000003</v>
      </c>
      <c r="F13" t="s">
        <v>515</v>
      </c>
      <c r="H13" t="str">
        <f t="shared" si="2"/>
        <v>UCS_GasLiqCont_MYS</v>
      </c>
      <c r="I13" t="str">
        <f t="shared" si="3"/>
        <v>LNG_MYS-*,LNG*MYS</v>
      </c>
      <c r="J13">
        <v>1</v>
      </c>
      <c r="K13" s="7">
        <f t="shared" si="4"/>
        <v>0</v>
      </c>
      <c r="L13" s="7">
        <f t="shared" si="0"/>
        <v>0</v>
      </c>
      <c r="M13" s="7">
        <f t="shared" si="0"/>
        <v>0</v>
      </c>
      <c r="N13" s="7">
        <f t="shared" si="0"/>
        <v>0</v>
      </c>
      <c r="O13" s="7">
        <f t="shared" si="0"/>
        <v>653.4</v>
      </c>
      <c r="P13" s="7">
        <f t="shared" si="0"/>
        <v>610.20000000000005</v>
      </c>
      <c r="Q13" s="7">
        <f t="shared" si="0"/>
        <v>567</v>
      </c>
      <c r="R13" s="7">
        <f t="shared" si="0"/>
        <v>433.61999999999995</v>
      </c>
      <c r="S13" s="7">
        <f t="shared" si="0"/>
        <v>408.23999999999995</v>
      </c>
      <c r="T13" s="7">
        <f t="shared" si="0"/>
        <v>371.52</v>
      </c>
      <c r="U13" s="7">
        <f t="shared" si="0"/>
        <v>210.6</v>
      </c>
      <c r="V13" s="7">
        <f t="shared" si="0"/>
        <v>48.6</v>
      </c>
      <c r="W13" s="7">
        <f t="shared" si="0"/>
        <v>48.6</v>
      </c>
      <c r="X13" s="7">
        <f t="shared" si="0"/>
        <v>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1"/>
        <v>0</v>
      </c>
      <c r="AC13" s="7">
        <f t="shared" si="1"/>
        <v>0</v>
      </c>
      <c r="AD13" s="7">
        <f t="shared" si="1"/>
        <v>0</v>
      </c>
      <c r="AE13" s="7">
        <f t="shared" si="1"/>
        <v>0</v>
      </c>
      <c r="AF13" s="7">
        <f t="shared" si="1"/>
        <v>0</v>
      </c>
      <c r="AG13" s="7">
        <f t="shared" si="1"/>
        <v>0</v>
      </c>
      <c r="AH13" s="7">
        <f t="shared" si="1"/>
        <v>0</v>
      </c>
      <c r="AI13" s="7">
        <f t="shared" si="1"/>
        <v>0</v>
      </c>
      <c r="AJ13" s="7">
        <f t="shared" si="1"/>
        <v>0</v>
      </c>
      <c r="AK13" s="7">
        <f t="shared" si="1"/>
        <v>0</v>
      </c>
      <c r="AL13" s="7">
        <f t="shared" si="1"/>
        <v>0</v>
      </c>
      <c r="AM13" s="7">
        <f t="shared" si="1"/>
        <v>0</v>
      </c>
      <c r="AN13" s="7">
        <f t="shared" si="1"/>
        <v>0</v>
      </c>
      <c r="AO13" s="28">
        <v>1</v>
      </c>
      <c r="AP13" s="28" t="s">
        <v>536</v>
      </c>
    </row>
    <row r="14" spans="1:42">
      <c r="A14" t="s">
        <v>242</v>
      </c>
      <c r="B14" t="s">
        <v>499</v>
      </c>
      <c r="C14">
        <v>2026</v>
      </c>
      <c r="D14">
        <v>63.5075</v>
      </c>
      <c r="F14" t="s">
        <v>143</v>
      </c>
      <c r="H14" t="str">
        <f t="shared" si="2"/>
        <v>UCS_GasLiqCont_NGA</v>
      </c>
      <c r="I14" t="str">
        <f t="shared" si="3"/>
        <v>LNG_NGA-*,LNG*NGA</v>
      </c>
      <c r="J14">
        <v>1</v>
      </c>
      <c r="K14" s="7">
        <f t="shared" si="4"/>
        <v>0</v>
      </c>
      <c r="L14" s="7">
        <f t="shared" si="0"/>
        <v>0</v>
      </c>
      <c r="M14" s="7">
        <f t="shared" si="0"/>
        <v>0</v>
      </c>
      <c r="N14" s="7">
        <f t="shared" si="0"/>
        <v>0</v>
      </c>
      <c r="O14" s="7">
        <f t="shared" si="0"/>
        <v>873.72</v>
      </c>
      <c r="P14" s="7">
        <f t="shared" si="0"/>
        <v>834.3</v>
      </c>
      <c r="Q14" s="7">
        <f t="shared" si="0"/>
        <v>726.84</v>
      </c>
      <c r="R14" s="7">
        <f t="shared" si="0"/>
        <v>726.84</v>
      </c>
      <c r="S14" s="7">
        <f t="shared" si="0"/>
        <v>444.42</v>
      </c>
      <c r="T14" s="7">
        <f t="shared" si="0"/>
        <v>277.02</v>
      </c>
      <c r="U14" s="7">
        <f t="shared" si="0"/>
        <v>277.02</v>
      </c>
      <c r="V14" s="7">
        <f t="shared" si="0"/>
        <v>216</v>
      </c>
      <c r="W14" s="7">
        <f t="shared" si="0"/>
        <v>216</v>
      </c>
      <c r="X14" s="7">
        <f t="shared" si="0"/>
        <v>0</v>
      </c>
      <c r="Y14" s="7">
        <f t="shared" si="0"/>
        <v>0</v>
      </c>
      <c r="Z14" s="7">
        <f t="shared" si="0"/>
        <v>0</v>
      </c>
      <c r="AA14" s="7">
        <f t="shared" si="0"/>
        <v>0</v>
      </c>
      <c r="AB14" s="7">
        <f t="shared" si="1"/>
        <v>0</v>
      </c>
      <c r="AC14" s="7">
        <f t="shared" si="1"/>
        <v>0</v>
      </c>
      <c r="AD14" s="7">
        <f t="shared" si="1"/>
        <v>0</v>
      </c>
      <c r="AE14" s="7">
        <f t="shared" si="1"/>
        <v>0</v>
      </c>
      <c r="AF14" s="7">
        <f t="shared" si="1"/>
        <v>0</v>
      </c>
      <c r="AG14" s="7">
        <f t="shared" si="1"/>
        <v>0</v>
      </c>
      <c r="AH14" s="7">
        <f t="shared" si="1"/>
        <v>0</v>
      </c>
      <c r="AI14" s="7">
        <f t="shared" si="1"/>
        <v>0</v>
      </c>
      <c r="AJ14" s="7">
        <f t="shared" si="1"/>
        <v>0</v>
      </c>
      <c r="AK14" s="7">
        <f t="shared" si="1"/>
        <v>0</v>
      </c>
      <c r="AL14" s="7">
        <f t="shared" si="1"/>
        <v>0</v>
      </c>
      <c r="AM14" s="7">
        <f t="shared" si="1"/>
        <v>0</v>
      </c>
      <c r="AN14" s="7">
        <f t="shared" si="1"/>
        <v>0</v>
      </c>
      <c r="AO14" s="28">
        <v>1</v>
      </c>
      <c r="AP14" s="28" t="s">
        <v>536</v>
      </c>
    </row>
    <row r="15" spans="1:42">
      <c r="A15" t="s">
        <v>242</v>
      </c>
      <c r="B15" t="s">
        <v>499</v>
      </c>
      <c r="C15">
        <v>2027</v>
      </c>
      <c r="D15">
        <v>63.5075</v>
      </c>
      <c r="F15" t="s">
        <v>518</v>
      </c>
      <c r="H15" t="str">
        <f t="shared" si="2"/>
        <v>UCS_GasLiqCont_NOR</v>
      </c>
      <c r="I15" t="str">
        <f t="shared" si="3"/>
        <v>LNG_NOR-*,LNG*NOR</v>
      </c>
      <c r="J15">
        <v>1</v>
      </c>
      <c r="K15" s="7">
        <f t="shared" si="4"/>
        <v>0</v>
      </c>
      <c r="L15" s="7">
        <f t="shared" si="0"/>
        <v>0</v>
      </c>
      <c r="M15" s="7">
        <f t="shared" si="0"/>
        <v>0</v>
      </c>
      <c r="N15" s="7">
        <f t="shared" si="0"/>
        <v>0</v>
      </c>
      <c r="O15" s="7">
        <f t="shared" si="0"/>
        <v>132.30000000000001</v>
      </c>
      <c r="P15" s="7">
        <f t="shared" si="0"/>
        <v>132.30000000000001</v>
      </c>
      <c r="Q15" s="7">
        <f t="shared" si="0"/>
        <v>132.30000000000001</v>
      </c>
      <c r="R15" s="7">
        <f t="shared" si="0"/>
        <v>71.28</v>
      </c>
      <c r="S15" s="7">
        <f t="shared" si="0"/>
        <v>71.28</v>
      </c>
      <c r="T15" s="7">
        <f t="shared" si="0"/>
        <v>71.28</v>
      </c>
      <c r="U15" s="7">
        <f t="shared" si="0"/>
        <v>71.28</v>
      </c>
      <c r="V15" s="7">
        <f t="shared" si="0"/>
        <v>71.28</v>
      </c>
      <c r="W15" s="7">
        <f t="shared" si="0"/>
        <v>0</v>
      </c>
      <c r="X15" s="7">
        <f t="shared" si="0"/>
        <v>0</v>
      </c>
      <c r="Y15" s="7">
        <f t="shared" si="0"/>
        <v>0</v>
      </c>
      <c r="Z15" s="7">
        <f t="shared" si="0"/>
        <v>0</v>
      </c>
      <c r="AA15" s="7">
        <f t="shared" si="0"/>
        <v>0</v>
      </c>
      <c r="AB15" s="7">
        <f t="shared" si="1"/>
        <v>0</v>
      </c>
      <c r="AC15" s="7">
        <f t="shared" si="1"/>
        <v>0</v>
      </c>
      <c r="AD15" s="7">
        <f t="shared" si="1"/>
        <v>0</v>
      </c>
      <c r="AE15" s="7">
        <f t="shared" si="1"/>
        <v>0</v>
      </c>
      <c r="AF15" s="7">
        <f t="shared" si="1"/>
        <v>0</v>
      </c>
      <c r="AG15" s="7">
        <f t="shared" si="1"/>
        <v>0</v>
      </c>
      <c r="AH15" s="7">
        <f t="shared" si="1"/>
        <v>0</v>
      </c>
      <c r="AI15" s="7">
        <f t="shared" si="1"/>
        <v>0</v>
      </c>
      <c r="AJ15" s="7">
        <f t="shared" si="1"/>
        <v>0</v>
      </c>
      <c r="AK15" s="7">
        <f t="shared" si="1"/>
        <v>0</v>
      </c>
      <c r="AL15" s="7">
        <f t="shared" si="1"/>
        <v>0</v>
      </c>
      <c r="AM15" s="7">
        <f t="shared" si="1"/>
        <v>0</v>
      </c>
      <c r="AN15" s="7">
        <f t="shared" si="1"/>
        <v>0</v>
      </c>
      <c r="AO15" s="28">
        <v>1</v>
      </c>
      <c r="AP15" s="28" t="s">
        <v>536</v>
      </c>
    </row>
    <row r="16" spans="1:42">
      <c r="A16" t="s">
        <v>242</v>
      </c>
      <c r="B16" t="s">
        <v>499</v>
      </c>
      <c r="C16">
        <v>2028</v>
      </c>
      <c r="D16">
        <v>63.5075</v>
      </c>
      <c r="F16" t="s">
        <v>520</v>
      </c>
      <c r="H16" t="str">
        <f t="shared" si="2"/>
        <v>UCS_GasLiqCont_OMN</v>
      </c>
      <c r="I16" t="str">
        <f t="shared" si="3"/>
        <v>LNG_OMN-*,LNG*OMN</v>
      </c>
      <c r="J16">
        <v>1</v>
      </c>
      <c r="K16" s="7">
        <f t="shared" si="4"/>
        <v>0</v>
      </c>
      <c r="L16" s="7">
        <f t="shared" si="0"/>
        <v>0</v>
      </c>
      <c r="M16" s="7">
        <f t="shared" si="0"/>
        <v>0</v>
      </c>
      <c r="N16" s="7">
        <f t="shared" si="0"/>
        <v>0</v>
      </c>
      <c r="O16" s="7">
        <f t="shared" si="0"/>
        <v>486</v>
      </c>
      <c r="P16" s="7">
        <f t="shared" si="0"/>
        <v>486</v>
      </c>
      <c r="Q16" s="7">
        <f t="shared" si="0"/>
        <v>491.4</v>
      </c>
      <c r="R16" s="7">
        <f t="shared" si="0"/>
        <v>407.7</v>
      </c>
      <c r="S16" s="7">
        <f t="shared" si="0"/>
        <v>364.5</v>
      </c>
      <c r="T16" s="7">
        <f t="shared" si="0"/>
        <v>364.5</v>
      </c>
      <c r="U16" s="7">
        <f t="shared" si="0"/>
        <v>364.5</v>
      </c>
      <c r="V16" s="7">
        <f t="shared" si="0"/>
        <v>310.5</v>
      </c>
      <c r="W16" s="7">
        <f t="shared" si="0"/>
        <v>226.8</v>
      </c>
      <c r="X16" s="7">
        <f t="shared" si="0"/>
        <v>226.8</v>
      </c>
      <c r="Y16" s="7">
        <f t="shared" si="0"/>
        <v>226.8</v>
      </c>
      <c r="Z16" s="7">
        <f t="shared" si="0"/>
        <v>226.8</v>
      </c>
      <c r="AA16" s="7">
        <f t="shared" si="0"/>
        <v>226.8</v>
      </c>
      <c r="AB16" s="7">
        <f t="shared" si="1"/>
        <v>0</v>
      </c>
      <c r="AC16" s="7">
        <f t="shared" si="1"/>
        <v>0</v>
      </c>
      <c r="AD16" s="7">
        <f t="shared" si="1"/>
        <v>0</v>
      </c>
      <c r="AE16" s="7">
        <f t="shared" si="1"/>
        <v>0</v>
      </c>
      <c r="AF16" s="7">
        <f t="shared" si="1"/>
        <v>0</v>
      </c>
      <c r="AG16" s="7">
        <f t="shared" si="1"/>
        <v>0</v>
      </c>
      <c r="AH16" s="7">
        <f t="shared" si="1"/>
        <v>0</v>
      </c>
      <c r="AI16" s="7">
        <f t="shared" si="1"/>
        <v>0</v>
      </c>
      <c r="AJ16" s="7">
        <f t="shared" si="1"/>
        <v>0</v>
      </c>
      <c r="AK16" s="7">
        <f t="shared" si="1"/>
        <v>0</v>
      </c>
      <c r="AL16" s="7">
        <f t="shared" si="1"/>
        <v>0</v>
      </c>
      <c r="AM16" s="7">
        <f t="shared" si="1"/>
        <v>0</v>
      </c>
      <c r="AN16" s="7">
        <f t="shared" si="1"/>
        <v>0</v>
      </c>
      <c r="AO16" s="28">
        <v>1</v>
      </c>
      <c r="AP16" s="28" t="s">
        <v>536</v>
      </c>
    </row>
    <row r="17" spans="1:42">
      <c r="A17" t="s">
        <v>242</v>
      </c>
      <c r="B17" t="s">
        <v>499</v>
      </c>
      <c r="C17">
        <v>2029</v>
      </c>
      <c r="D17">
        <v>59.7575</v>
      </c>
      <c r="F17" t="s">
        <v>522</v>
      </c>
      <c r="H17" t="str">
        <f t="shared" si="2"/>
        <v>UCS_GasLiqCont_PER</v>
      </c>
      <c r="I17" t="str">
        <f t="shared" si="3"/>
        <v>LNG_PER-*,LNG*PER</v>
      </c>
      <c r="J17">
        <v>1</v>
      </c>
      <c r="K17" s="7">
        <f t="shared" si="4"/>
        <v>0</v>
      </c>
      <c r="L17" s="7">
        <f t="shared" si="0"/>
        <v>0</v>
      </c>
      <c r="M17" s="7">
        <f t="shared" si="0"/>
        <v>0</v>
      </c>
      <c r="N17" s="7">
        <f t="shared" si="0"/>
        <v>0</v>
      </c>
      <c r="O17" s="7">
        <f t="shared" si="0"/>
        <v>226.8</v>
      </c>
      <c r="P17" s="7">
        <f t="shared" si="0"/>
        <v>226.8</v>
      </c>
      <c r="Q17" s="7">
        <f t="shared" si="0"/>
        <v>226.8</v>
      </c>
      <c r="R17" s="7">
        <f t="shared" si="0"/>
        <v>226.8</v>
      </c>
      <c r="S17" s="7">
        <f t="shared" si="0"/>
        <v>226.8</v>
      </c>
      <c r="T17" s="7">
        <f t="shared" si="0"/>
        <v>226.8</v>
      </c>
      <c r="U17" s="7">
        <f t="shared" si="0"/>
        <v>0</v>
      </c>
      <c r="V17" s="7">
        <f t="shared" si="0"/>
        <v>0</v>
      </c>
      <c r="W17" s="7">
        <f t="shared" si="0"/>
        <v>0</v>
      </c>
      <c r="X17" s="7">
        <f t="shared" si="0"/>
        <v>0</v>
      </c>
      <c r="Y17" s="7">
        <f t="shared" si="0"/>
        <v>0</v>
      </c>
      <c r="Z17" s="7">
        <f t="shared" si="0"/>
        <v>0</v>
      </c>
      <c r="AA17" s="7">
        <f t="shared" si="0"/>
        <v>0</v>
      </c>
      <c r="AB17" s="7">
        <f t="shared" si="1"/>
        <v>0</v>
      </c>
      <c r="AC17" s="7">
        <f t="shared" si="1"/>
        <v>0</v>
      </c>
      <c r="AD17" s="7">
        <f t="shared" si="1"/>
        <v>0</v>
      </c>
      <c r="AE17" s="7">
        <f t="shared" si="1"/>
        <v>0</v>
      </c>
      <c r="AF17" s="7">
        <f t="shared" si="1"/>
        <v>0</v>
      </c>
      <c r="AG17" s="7">
        <f t="shared" si="1"/>
        <v>0</v>
      </c>
      <c r="AH17" s="7">
        <f t="shared" si="1"/>
        <v>0</v>
      </c>
      <c r="AI17" s="7">
        <f t="shared" si="1"/>
        <v>0</v>
      </c>
      <c r="AJ17" s="7">
        <f t="shared" si="1"/>
        <v>0</v>
      </c>
      <c r="AK17" s="7">
        <f t="shared" si="1"/>
        <v>0</v>
      </c>
      <c r="AL17" s="7">
        <f t="shared" si="1"/>
        <v>0</v>
      </c>
      <c r="AM17" s="7">
        <f t="shared" si="1"/>
        <v>0</v>
      </c>
      <c r="AN17" s="7">
        <f t="shared" si="1"/>
        <v>0</v>
      </c>
      <c r="AO17" s="28">
        <v>1</v>
      </c>
      <c r="AP17" s="28" t="s">
        <v>536</v>
      </c>
    </row>
    <row r="18" spans="1:42">
      <c r="A18" t="s">
        <v>242</v>
      </c>
      <c r="B18" t="s">
        <v>499</v>
      </c>
      <c r="C18">
        <v>2030</v>
      </c>
      <c r="D18">
        <v>57.357500000000002</v>
      </c>
      <c r="F18" t="s">
        <v>524</v>
      </c>
      <c r="H18" t="str">
        <f t="shared" si="2"/>
        <v>UCS_GasLiqCont_PNG</v>
      </c>
      <c r="I18" t="str">
        <f t="shared" si="3"/>
        <v>LNG_PNG-*,LNG*PNG</v>
      </c>
      <c r="J18">
        <v>1</v>
      </c>
      <c r="K18" s="7">
        <f t="shared" si="4"/>
        <v>0</v>
      </c>
      <c r="L18" s="7">
        <f t="shared" si="0"/>
        <v>0</v>
      </c>
      <c r="M18" s="7">
        <f t="shared" si="0"/>
        <v>0</v>
      </c>
      <c r="N18" s="7">
        <f t="shared" si="0"/>
        <v>0</v>
      </c>
      <c r="O18" s="7">
        <f t="shared" si="0"/>
        <v>375.3</v>
      </c>
      <c r="P18" s="7">
        <f t="shared" si="0"/>
        <v>351</v>
      </c>
      <c r="Q18" s="7">
        <f t="shared" si="0"/>
        <v>351</v>
      </c>
      <c r="R18" s="7">
        <f t="shared" si="0"/>
        <v>351</v>
      </c>
      <c r="S18" s="7">
        <f t="shared" si="0"/>
        <v>351</v>
      </c>
      <c r="T18" s="7">
        <f t="shared" si="0"/>
        <v>351</v>
      </c>
      <c r="U18" s="7">
        <f t="shared" si="0"/>
        <v>351</v>
      </c>
      <c r="V18" s="7">
        <f t="shared" si="0"/>
        <v>351</v>
      </c>
      <c r="W18" s="7">
        <f t="shared" si="0"/>
        <v>351</v>
      </c>
      <c r="X18" s="7">
        <f t="shared" si="0"/>
        <v>351</v>
      </c>
      <c r="Y18" s="7">
        <f t="shared" si="0"/>
        <v>351</v>
      </c>
      <c r="Z18" s="7">
        <f t="shared" si="0"/>
        <v>286.2</v>
      </c>
      <c r="AA18" s="7">
        <f t="shared" si="0"/>
        <v>0</v>
      </c>
      <c r="AB18" s="7">
        <f t="shared" si="1"/>
        <v>0</v>
      </c>
      <c r="AC18" s="7">
        <f t="shared" si="1"/>
        <v>0</v>
      </c>
      <c r="AD18" s="7">
        <f t="shared" si="1"/>
        <v>0</v>
      </c>
      <c r="AE18" s="7">
        <f t="shared" si="1"/>
        <v>0</v>
      </c>
      <c r="AF18" s="7">
        <f t="shared" si="1"/>
        <v>0</v>
      </c>
      <c r="AG18" s="7">
        <f t="shared" si="1"/>
        <v>0</v>
      </c>
      <c r="AH18" s="7">
        <f t="shared" si="1"/>
        <v>0</v>
      </c>
      <c r="AI18" s="7">
        <f t="shared" si="1"/>
        <v>0</v>
      </c>
      <c r="AJ18" s="7">
        <f t="shared" si="1"/>
        <v>0</v>
      </c>
      <c r="AK18" s="7">
        <f t="shared" si="1"/>
        <v>0</v>
      </c>
      <c r="AL18" s="7">
        <f t="shared" si="1"/>
        <v>0</v>
      </c>
      <c r="AM18" s="7">
        <f t="shared" si="1"/>
        <v>0</v>
      </c>
      <c r="AN18" s="7">
        <f t="shared" si="1"/>
        <v>0</v>
      </c>
      <c r="AO18" s="28">
        <v>1</v>
      </c>
      <c r="AP18" s="28" t="s">
        <v>536</v>
      </c>
    </row>
    <row r="19" spans="1:42">
      <c r="A19" t="s">
        <v>242</v>
      </c>
      <c r="B19" t="s">
        <v>499</v>
      </c>
      <c r="C19">
        <v>2031</v>
      </c>
      <c r="D19">
        <v>54.087499999999999</v>
      </c>
      <c r="F19" t="s">
        <v>526</v>
      </c>
      <c r="H19" t="str">
        <f t="shared" si="2"/>
        <v>UCS_GasLiqCont_QAT</v>
      </c>
      <c r="I19" t="str">
        <f t="shared" si="3"/>
        <v>LNG_QAT-*,LNG*QAT</v>
      </c>
      <c r="J19">
        <v>1</v>
      </c>
      <c r="K19" s="7">
        <f t="shared" si="4"/>
        <v>0</v>
      </c>
      <c r="L19" s="7">
        <f t="shared" si="0"/>
        <v>0</v>
      </c>
      <c r="M19" s="7">
        <f t="shared" si="0"/>
        <v>0</v>
      </c>
      <c r="N19" s="7">
        <f t="shared" si="0"/>
        <v>0</v>
      </c>
      <c r="O19" s="7">
        <f t="shared" si="0"/>
        <v>3792.9599999999996</v>
      </c>
      <c r="P19" s="7">
        <f t="shared" si="0"/>
        <v>3450.6</v>
      </c>
      <c r="Q19" s="7">
        <f t="shared" si="0"/>
        <v>3193.02</v>
      </c>
      <c r="R19" s="7">
        <f t="shared" si="0"/>
        <v>3112.02</v>
      </c>
      <c r="S19" s="7">
        <f t="shared" si="0"/>
        <v>2998.62</v>
      </c>
      <c r="T19" s="7">
        <f t="shared" si="0"/>
        <v>2677.3199999999997</v>
      </c>
      <c r="U19" s="7">
        <f t="shared" si="0"/>
        <v>2180.52</v>
      </c>
      <c r="V19" s="7">
        <f t="shared" si="0"/>
        <v>2072.52</v>
      </c>
      <c r="W19" s="7">
        <f t="shared" si="0"/>
        <v>2008.8000000000002</v>
      </c>
      <c r="X19" s="7">
        <f t="shared" si="0"/>
        <v>1806.3000000000002</v>
      </c>
      <c r="Y19" s="7">
        <f t="shared" si="0"/>
        <v>1401.3</v>
      </c>
      <c r="Z19" s="7">
        <f t="shared" si="0"/>
        <v>1266.3</v>
      </c>
      <c r="AA19" s="7">
        <f t="shared" ref="AA19:AN23" si="5">SUMIFS($D$3:$D$270,$B$3:$B$270,$F19,$C$3:$C$270,AA$3)*$B$1</f>
        <v>629.1</v>
      </c>
      <c r="AB19" s="7">
        <f t="shared" si="1"/>
        <v>521.1</v>
      </c>
      <c r="AC19" s="7">
        <f t="shared" si="1"/>
        <v>359.1</v>
      </c>
      <c r="AD19" s="7">
        <f t="shared" si="1"/>
        <v>291.60000000000002</v>
      </c>
      <c r="AE19" s="7">
        <f t="shared" si="1"/>
        <v>291.60000000000002</v>
      </c>
      <c r="AF19" s="7">
        <f t="shared" si="1"/>
        <v>291.60000000000002</v>
      </c>
      <c r="AG19" s="7">
        <f t="shared" si="1"/>
        <v>108</v>
      </c>
      <c r="AH19" s="7">
        <f t="shared" si="1"/>
        <v>108</v>
      </c>
      <c r="AI19" s="7">
        <f t="shared" si="1"/>
        <v>108</v>
      </c>
      <c r="AJ19" s="7">
        <f t="shared" si="1"/>
        <v>108</v>
      </c>
      <c r="AK19" s="7">
        <f t="shared" si="1"/>
        <v>108</v>
      </c>
      <c r="AL19" s="7">
        <f t="shared" si="1"/>
        <v>108</v>
      </c>
      <c r="AM19" s="7">
        <f t="shared" si="1"/>
        <v>0</v>
      </c>
      <c r="AN19" s="7">
        <f t="shared" si="1"/>
        <v>0</v>
      </c>
      <c r="AO19" s="28">
        <v>1</v>
      </c>
      <c r="AP19" s="28" t="s">
        <v>536</v>
      </c>
    </row>
    <row r="20" spans="1:42">
      <c r="A20" t="s">
        <v>242</v>
      </c>
      <c r="B20" t="s">
        <v>499</v>
      </c>
      <c r="C20">
        <v>2032</v>
      </c>
      <c r="D20">
        <v>50.787500000000001</v>
      </c>
      <c r="F20" t="s">
        <v>527</v>
      </c>
      <c r="H20" s="31" t="str">
        <f>"UCS_GasLiqCont_"&amp;F20</f>
        <v>UCS_GasLiqCont_RUS</v>
      </c>
      <c r="I20" t="str">
        <f t="shared" si="3"/>
        <v>LNG_RUS-*,LNG*RUS</v>
      </c>
      <c r="J20">
        <v>1</v>
      </c>
      <c r="K20" s="7">
        <f t="shared" si="4"/>
        <v>0</v>
      </c>
      <c r="L20" s="7">
        <f t="shared" si="4"/>
        <v>0</v>
      </c>
      <c r="M20" s="7">
        <f t="shared" si="4"/>
        <v>0</v>
      </c>
      <c r="N20" s="7">
        <f t="shared" si="4"/>
        <v>0</v>
      </c>
      <c r="O20" s="7">
        <f t="shared" si="4"/>
        <v>1646.73</v>
      </c>
      <c r="P20" s="7">
        <f t="shared" si="4"/>
        <v>1646.73</v>
      </c>
      <c r="Q20" s="7">
        <f t="shared" si="4"/>
        <v>1646.73</v>
      </c>
      <c r="R20" s="7">
        <f t="shared" si="4"/>
        <v>1646.73</v>
      </c>
      <c r="S20" s="7">
        <f t="shared" si="4"/>
        <v>1619.73</v>
      </c>
      <c r="T20" s="7">
        <f t="shared" si="4"/>
        <v>1616.22</v>
      </c>
      <c r="U20" s="7">
        <f t="shared" si="4"/>
        <v>1415.8799999999999</v>
      </c>
      <c r="V20" s="7">
        <f t="shared" si="4"/>
        <v>1334.8799999999999</v>
      </c>
      <c r="W20" s="7">
        <f t="shared" si="4"/>
        <v>928.8</v>
      </c>
      <c r="X20" s="7">
        <f t="shared" si="4"/>
        <v>831.6</v>
      </c>
      <c r="Y20" s="7">
        <f t="shared" si="4"/>
        <v>615.6</v>
      </c>
      <c r="Z20" s="7">
        <f t="shared" si="4"/>
        <v>588.6</v>
      </c>
      <c r="AA20" s="7">
        <f t="shared" si="5"/>
        <v>588.6</v>
      </c>
      <c r="AB20" s="7">
        <f t="shared" si="5"/>
        <v>588.6</v>
      </c>
      <c r="AC20" s="7">
        <f t="shared" si="5"/>
        <v>588.6</v>
      </c>
      <c r="AD20" s="7">
        <f t="shared" si="5"/>
        <v>588.6</v>
      </c>
      <c r="AE20" s="7">
        <f t="shared" si="5"/>
        <v>0</v>
      </c>
      <c r="AF20" s="7">
        <f t="shared" si="5"/>
        <v>0</v>
      </c>
      <c r="AG20" s="7">
        <f t="shared" si="5"/>
        <v>0</v>
      </c>
      <c r="AH20" s="7">
        <f t="shared" si="5"/>
        <v>0</v>
      </c>
      <c r="AI20" s="7">
        <f t="shared" si="5"/>
        <v>0</v>
      </c>
      <c r="AJ20" s="7">
        <f t="shared" si="5"/>
        <v>0</v>
      </c>
      <c r="AK20" s="7">
        <f t="shared" si="5"/>
        <v>0</v>
      </c>
      <c r="AL20" s="7">
        <f t="shared" si="5"/>
        <v>0</v>
      </c>
      <c r="AM20" s="7">
        <f t="shared" si="5"/>
        <v>0</v>
      </c>
      <c r="AN20" s="7">
        <f t="shared" si="5"/>
        <v>0</v>
      </c>
      <c r="AO20" s="28">
        <v>1</v>
      </c>
      <c r="AP20" s="28" t="s">
        <v>536</v>
      </c>
    </row>
    <row r="21" spans="1:42">
      <c r="A21" t="s">
        <v>242</v>
      </c>
      <c r="B21" t="s">
        <v>499</v>
      </c>
      <c r="C21">
        <v>2033</v>
      </c>
      <c r="D21">
        <v>42.877499999999998</v>
      </c>
      <c r="F21" t="s">
        <v>529</v>
      </c>
      <c r="H21" t="str">
        <f t="shared" si="2"/>
        <v>UCS_GasLiqCont_TTO</v>
      </c>
      <c r="I21" t="str">
        <f t="shared" si="3"/>
        <v>LNG_TTO-*,LNG*TTO</v>
      </c>
      <c r="J21">
        <v>1</v>
      </c>
      <c r="K21" s="7">
        <f t="shared" ref="K21:Z23" si="6">SUMIFS($D$3:$D$270,$B$3:$B$270,$F21,$C$3:$C$270,K$3)*$B$1</f>
        <v>0</v>
      </c>
      <c r="L21" s="7">
        <f t="shared" si="6"/>
        <v>0</v>
      </c>
      <c r="M21" s="7">
        <f t="shared" si="6"/>
        <v>0</v>
      </c>
      <c r="N21" s="7">
        <f t="shared" si="6"/>
        <v>0</v>
      </c>
      <c r="O21" s="7">
        <f t="shared" si="6"/>
        <v>563.76</v>
      </c>
      <c r="P21" s="7">
        <f t="shared" si="6"/>
        <v>270</v>
      </c>
      <c r="Q21" s="7">
        <f t="shared" si="6"/>
        <v>270</v>
      </c>
      <c r="R21" s="7">
        <f t="shared" si="6"/>
        <v>270</v>
      </c>
      <c r="S21" s="7">
        <f t="shared" si="6"/>
        <v>0</v>
      </c>
      <c r="T21" s="7">
        <f t="shared" si="6"/>
        <v>0</v>
      </c>
      <c r="U21" s="7">
        <f t="shared" si="6"/>
        <v>0</v>
      </c>
      <c r="V21" s="7">
        <f t="shared" si="6"/>
        <v>0</v>
      </c>
      <c r="W21" s="7">
        <f t="shared" si="6"/>
        <v>0</v>
      </c>
      <c r="X21" s="7">
        <f t="shared" si="6"/>
        <v>0</v>
      </c>
      <c r="Y21" s="7">
        <f t="shared" si="6"/>
        <v>0</v>
      </c>
      <c r="Z21" s="7">
        <f t="shared" si="6"/>
        <v>0</v>
      </c>
      <c r="AA21" s="7">
        <f t="shared" si="5"/>
        <v>0</v>
      </c>
      <c r="AB21" s="7">
        <f t="shared" si="5"/>
        <v>0</v>
      </c>
      <c r="AC21" s="7">
        <f t="shared" si="5"/>
        <v>0</v>
      </c>
      <c r="AD21" s="7">
        <f t="shared" si="5"/>
        <v>0</v>
      </c>
      <c r="AE21" s="7">
        <f t="shared" si="5"/>
        <v>0</v>
      </c>
      <c r="AF21" s="7">
        <f t="shared" si="5"/>
        <v>0</v>
      </c>
      <c r="AG21" s="7">
        <f t="shared" si="5"/>
        <v>0</v>
      </c>
      <c r="AH21" s="7">
        <f t="shared" si="5"/>
        <v>0</v>
      </c>
      <c r="AI21" s="7">
        <f t="shared" si="5"/>
        <v>0</v>
      </c>
      <c r="AJ21" s="7">
        <f t="shared" si="5"/>
        <v>0</v>
      </c>
      <c r="AK21" s="7">
        <f t="shared" si="5"/>
        <v>0</v>
      </c>
      <c r="AL21" s="7">
        <f t="shared" si="5"/>
        <v>0</v>
      </c>
      <c r="AM21" s="7">
        <f t="shared" si="5"/>
        <v>0</v>
      </c>
      <c r="AN21" s="7">
        <f t="shared" si="5"/>
        <v>0</v>
      </c>
      <c r="AO21" s="28">
        <v>1</v>
      </c>
      <c r="AP21" s="28" t="s">
        <v>536</v>
      </c>
    </row>
    <row r="22" spans="1:42">
      <c r="A22" t="s">
        <v>242</v>
      </c>
      <c r="B22" t="s">
        <v>499</v>
      </c>
      <c r="C22">
        <v>2034</v>
      </c>
      <c r="D22">
        <v>40.977499999999999</v>
      </c>
      <c r="F22" t="s">
        <v>531</v>
      </c>
      <c r="H22" t="str">
        <f t="shared" si="2"/>
        <v>UCS_GasLiqCont_USA</v>
      </c>
      <c r="I22" t="str">
        <f t="shared" si="3"/>
        <v>LNG_USA-*,LNG*USA</v>
      </c>
      <c r="J22">
        <v>1</v>
      </c>
      <c r="K22" s="7">
        <f t="shared" si="6"/>
        <v>0</v>
      </c>
      <c r="L22" s="7">
        <f t="shared" si="6"/>
        <v>0</v>
      </c>
      <c r="M22" s="7">
        <f t="shared" si="6"/>
        <v>0</v>
      </c>
      <c r="N22" s="7">
        <f t="shared" si="6"/>
        <v>0</v>
      </c>
      <c r="O22" s="7">
        <f t="shared" si="6"/>
        <v>6405.21</v>
      </c>
      <c r="P22" s="7">
        <f t="shared" si="6"/>
        <v>6405.21</v>
      </c>
      <c r="Q22" s="7">
        <f t="shared" si="6"/>
        <v>6405.21</v>
      </c>
      <c r="R22" s="7">
        <f t="shared" si="6"/>
        <v>7334.01</v>
      </c>
      <c r="S22" s="7">
        <f t="shared" si="6"/>
        <v>7361.01</v>
      </c>
      <c r="T22" s="7">
        <f t="shared" si="6"/>
        <v>7361.01</v>
      </c>
      <c r="U22" s="7">
        <f t="shared" si="6"/>
        <v>7361.01</v>
      </c>
      <c r="V22" s="7">
        <f t="shared" si="6"/>
        <v>7361.01</v>
      </c>
      <c r="W22" s="7">
        <f t="shared" si="6"/>
        <v>4278.96</v>
      </c>
      <c r="X22" s="7">
        <f t="shared" si="6"/>
        <v>4278.96</v>
      </c>
      <c r="Y22" s="7">
        <f t="shared" si="6"/>
        <v>4271.9399999999996</v>
      </c>
      <c r="Z22" s="7">
        <f t="shared" si="6"/>
        <v>4271.9399999999996</v>
      </c>
      <c r="AA22" s="7">
        <f t="shared" si="5"/>
        <v>4271.9399999999996</v>
      </c>
      <c r="AB22" s="7">
        <f t="shared" si="5"/>
        <v>4223.3399999999992</v>
      </c>
      <c r="AC22" s="7">
        <f t="shared" si="5"/>
        <v>4223.3399999999992</v>
      </c>
      <c r="AD22" s="7">
        <f t="shared" si="5"/>
        <v>3548.3399999999997</v>
      </c>
      <c r="AE22" s="7">
        <f t="shared" si="5"/>
        <v>3256.7400000000002</v>
      </c>
      <c r="AF22" s="7">
        <f t="shared" si="5"/>
        <v>1880.82</v>
      </c>
      <c r="AG22" s="7">
        <f t="shared" si="5"/>
        <v>950.40000000000009</v>
      </c>
      <c r="AH22" s="7">
        <f t="shared" si="5"/>
        <v>901.8</v>
      </c>
      <c r="AI22" s="7">
        <f t="shared" si="5"/>
        <v>523.79999999999995</v>
      </c>
      <c r="AJ22" s="7">
        <f t="shared" si="5"/>
        <v>442.79999999999995</v>
      </c>
      <c r="AK22" s="7">
        <f t="shared" si="5"/>
        <v>199.8</v>
      </c>
      <c r="AL22" s="7">
        <f t="shared" si="5"/>
        <v>37.799999999999997</v>
      </c>
      <c r="AM22" s="7">
        <f t="shared" si="5"/>
        <v>37.799999999999997</v>
      </c>
      <c r="AN22" s="7">
        <f t="shared" si="5"/>
        <v>0</v>
      </c>
      <c r="AO22" s="28">
        <v>1</v>
      </c>
      <c r="AP22" s="28" t="s">
        <v>536</v>
      </c>
    </row>
    <row r="23" spans="1:42">
      <c r="A23" t="s">
        <v>242</v>
      </c>
      <c r="B23" t="s">
        <v>499</v>
      </c>
      <c r="C23">
        <v>2035</v>
      </c>
      <c r="D23">
        <v>33.577500000000001</v>
      </c>
      <c r="F23" t="s">
        <v>533</v>
      </c>
      <c r="H23" t="str">
        <f t="shared" si="2"/>
        <v>UCS_GasLiqCont_YEM</v>
      </c>
      <c r="I23" t="str">
        <f t="shared" si="3"/>
        <v>LNG_YEM-*,LNG*YEM</v>
      </c>
      <c r="J23">
        <v>1</v>
      </c>
      <c r="K23" s="7">
        <f t="shared" si="6"/>
        <v>0</v>
      </c>
      <c r="L23" s="7">
        <f t="shared" si="6"/>
        <v>0</v>
      </c>
      <c r="M23" s="7">
        <f t="shared" si="6"/>
        <v>0</v>
      </c>
      <c r="N23" s="7">
        <f t="shared" si="6"/>
        <v>0</v>
      </c>
      <c r="O23" s="7">
        <f t="shared" si="6"/>
        <v>245.7</v>
      </c>
      <c r="P23" s="7">
        <f t="shared" si="6"/>
        <v>245.7</v>
      </c>
      <c r="Q23" s="7">
        <f t="shared" si="6"/>
        <v>245.7</v>
      </c>
      <c r="R23" s="7">
        <f t="shared" si="6"/>
        <v>245.7</v>
      </c>
      <c r="S23" s="7">
        <f t="shared" si="6"/>
        <v>245.7</v>
      </c>
      <c r="T23" s="7">
        <f t="shared" si="6"/>
        <v>245.7</v>
      </c>
      <c r="U23" s="7">
        <f t="shared" si="6"/>
        <v>245.7</v>
      </c>
      <c r="V23" s="7">
        <f t="shared" si="6"/>
        <v>0</v>
      </c>
      <c r="W23" s="7">
        <f t="shared" si="6"/>
        <v>0</v>
      </c>
      <c r="X23" s="7">
        <f t="shared" si="6"/>
        <v>0</v>
      </c>
      <c r="Y23" s="7">
        <f t="shared" si="6"/>
        <v>0</v>
      </c>
      <c r="Z23" s="7">
        <f t="shared" si="6"/>
        <v>0</v>
      </c>
      <c r="AA23" s="7">
        <f t="shared" si="5"/>
        <v>0</v>
      </c>
      <c r="AB23" s="7">
        <f t="shared" si="5"/>
        <v>0</v>
      </c>
      <c r="AC23" s="7">
        <f t="shared" si="5"/>
        <v>0</v>
      </c>
      <c r="AD23" s="7">
        <f t="shared" si="5"/>
        <v>0</v>
      </c>
      <c r="AE23" s="7">
        <f t="shared" si="5"/>
        <v>0</v>
      </c>
      <c r="AF23" s="7">
        <f t="shared" si="5"/>
        <v>0</v>
      </c>
      <c r="AG23" s="7">
        <f t="shared" si="5"/>
        <v>0</v>
      </c>
      <c r="AH23" s="7">
        <f t="shared" si="5"/>
        <v>0</v>
      </c>
      <c r="AI23" s="7">
        <f t="shared" si="5"/>
        <v>0</v>
      </c>
      <c r="AJ23" s="7">
        <f t="shared" si="5"/>
        <v>0</v>
      </c>
      <c r="AK23" s="7">
        <f t="shared" si="5"/>
        <v>0</v>
      </c>
      <c r="AL23" s="7">
        <f t="shared" si="5"/>
        <v>0</v>
      </c>
      <c r="AM23" s="7">
        <f t="shared" si="5"/>
        <v>0</v>
      </c>
      <c r="AN23" s="7">
        <f t="shared" si="5"/>
        <v>0</v>
      </c>
      <c r="AO23" s="28">
        <v>1</v>
      </c>
      <c r="AP23" s="28" t="s">
        <v>536</v>
      </c>
    </row>
    <row r="24" spans="1:42">
      <c r="A24" t="s">
        <v>242</v>
      </c>
      <c r="B24" t="s">
        <v>499</v>
      </c>
      <c r="C24">
        <v>2036</v>
      </c>
      <c r="D24">
        <v>27.877500000000001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</row>
    <row r="25" spans="1:42">
      <c r="A25" t="s">
        <v>242</v>
      </c>
      <c r="B25" t="s">
        <v>499</v>
      </c>
      <c r="C25">
        <v>2037</v>
      </c>
      <c r="D25">
        <v>4.2525000000000004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</row>
    <row r="26" spans="1:42">
      <c r="A26" t="s">
        <v>242</v>
      </c>
      <c r="B26" t="s">
        <v>499</v>
      </c>
      <c r="C26">
        <v>2038</v>
      </c>
      <c r="D26">
        <v>4.2525000000000004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</row>
    <row r="27" spans="1:42">
      <c r="A27" t="s">
        <v>242</v>
      </c>
      <c r="B27" t="s">
        <v>499</v>
      </c>
      <c r="C27">
        <v>2039</v>
      </c>
      <c r="D27">
        <v>4.2525000000000004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 spans="1:42">
      <c r="A28" t="s">
        <v>500</v>
      </c>
      <c r="B28" t="s">
        <v>501</v>
      </c>
      <c r="C28">
        <v>2019</v>
      </c>
      <c r="D28">
        <v>5.0999999999999996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 spans="1:42">
      <c r="A29" t="s">
        <v>500</v>
      </c>
      <c r="B29" t="s">
        <v>501</v>
      </c>
      <c r="C29">
        <v>2020</v>
      </c>
      <c r="D29">
        <v>5.0999999999999996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</row>
    <row r="30" spans="1:42">
      <c r="A30" t="s">
        <v>500</v>
      </c>
      <c r="B30" t="s">
        <v>501</v>
      </c>
      <c r="C30">
        <v>2021</v>
      </c>
      <c r="D30">
        <v>5.0999999999999996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</row>
    <row r="31" spans="1:42">
      <c r="A31" t="s">
        <v>500</v>
      </c>
      <c r="B31" t="s">
        <v>501</v>
      </c>
      <c r="C31">
        <v>2022</v>
      </c>
      <c r="D31">
        <v>5.0999999999999996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</row>
    <row r="32" spans="1:42">
      <c r="A32" t="s">
        <v>500</v>
      </c>
      <c r="B32" t="s">
        <v>501</v>
      </c>
      <c r="C32">
        <v>2023</v>
      </c>
      <c r="D32">
        <v>5.0999999999999996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 spans="1:4">
      <c r="A33" t="s">
        <v>502</v>
      </c>
      <c r="B33" t="s">
        <v>503</v>
      </c>
      <c r="C33">
        <v>2019</v>
      </c>
      <c r="D33">
        <v>1.2</v>
      </c>
    </row>
    <row r="34" spans="1:4">
      <c r="A34" t="s">
        <v>502</v>
      </c>
      <c r="B34" t="s">
        <v>503</v>
      </c>
      <c r="C34">
        <v>2020</v>
      </c>
      <c r="D34">
        <v>1.2</v>
      </c>
    </row>
    <row r="35" spans="1:4">
      <c r="A35" t="s">
        <v>502</v>
      </c>
      <c r="B35" t="s">
        <v>503</v>
      </c>
      <c r="C35">
        <v>2021</v>
      </c>
      <c r="D35">
        <v>1.2</v>
      </c>
    </row>
    <row r="36" spans="1:4">
      <c r="A36" t="s">
        <v>502</v>
      </c>
      <c r="B36" t="s">
        <v>503</v>
      </c>
      <c r="C36">
        <v>2022</v>
      </c>
      <c r="D36">
        <v>1.2</v>
      </c>
    </row>
    <row r="37" spans="1:4">
      <c r="A37" t="s">
        <v>502</v>
      </c>
      <c r="B37" t="s">
        <v>503</v>
      </c>
      <c r="C37">
        <v>2023</v>
      </c>
      <c r="D37">
        <v>1.2</v>
      </c>
    </row>
    <row r="38" spans="1:4">
      <c r="A38" t="s">
        <v>502</v>
      </c>
      <c r="B38" t="s">
        <v>503</v>
      </c>
      <c r="C38">
        <v>2024</v>
      </c>
      <c r="D38">
        <v>1.2</v>
      </c>
    </row>
    <row r="39" spans="1:4">
      <c r="A39" t="s">
        <v>502</v>
      </c>
      <c r="B39" t="s">
        <v>503</v>
      </c>
      <c r="C39">
        <v>2025</v>
      </c>
      <c r="D39">
        <v>1.2</v>
      </c>
    </row>
    <row r="40" spans="1:4">
      <c r="A40" t="s">
        <v>502</v>
      </c>
      <c r="B40" t="s">
        <v>503</v>
      </c>
      <c r="C40">
        <v>2026</v>
      </c>
      <c r="D40">
        <v>1.2</v>
      </c>
    </row>
    <row r="41" spans="1:4">
      <c r="A41" t="s">
        <v>504</v>
      </c>
      <c r="B41" t="s">
        <v>505</v>
      </c>
      <c r="C41">
        <v>2019</v>
      </c>
      <c r="D41">
        <v>6.62</v>
      </c>
    </row>
    <row r="42" spans="1:4">
      <c r="A42" t="s">
        <v>504</v>
      </c>
      <c r="B42" t="s">
        <v>505</v>
      </c>
      <c r="C42">
        <v>2020</v>
      </c>
      <c r="D42">
        <v>6.62</v>
      </c>
    </row>
    <row r="43" spans="1:4">
      <c r="A43" t="s">
        <v>504</v>
      </c>
      <c r="B43" t="s">
        <v>505</v>
      </c>
      <c r="C43">
        <v>2021</v>
      </c>
      <c r="D43">
        <v>8.6199999999999992</v>
      </c>
    </row>
    <row r="44" spans="1:4">
      <c r="A44" t="s">
        <v>504</v>
      </c>
      <c r="B44" t="s">
        <v>505</v>
      </c>
      <c r="C44">
        <v>2022</v>
      </c>
      <c r="D44">
        <v>6.77</v>
      </c>
    </row>
    <row r="45" spans="1:4">
      <c r="A45" t="s">
        <v>504</v>
      </c>
      <c r="B45" t="s">
        <v>505</v>
      </c>
      <c r="C45">
        <v>2023</v>
      </c>
      <c r="D45">
        <v>6</v>
      </c>
    </row>
    <row r="46" spans="1:4">
      <c r="A46" t="s">
        <v>504</v>
      </c>
      <c r="B46" t="s">
        <v>505</v>
      </c>
      <c r="C46">
        <v>2024</v>
      </c>
      <c r="D46">
        <v>4</v>
      </c>
    </row>
    <row r="47" spans="1:4">
      <c r="A47" t="s">
        <v>506</v>
      </c>
      <c r="B47" t="s">
        <v>507</v>
      </c>
      <c r="C47">
        <v>2019</v>
      </c>
      <c r="D47">
        <v>11.2</v>
      </c>
    </row>
    <row r="48" spans="1:4">
      <c r="A48" t="s">
        <v>506</v>
      </c>
      <c r="B48" t="s">
        <v>507</v>
      </c>
      <c r="C48">
        <v>2020</v>
      </c>
      <c r="D48">
        <v>11.2</v>
      </c>
    </row>
    <row r="49" spans="1:4">
      <c r="A49" t="s">
        <v>506</v>
      </c>
      <c r="B49" t="s">
        <v>507</v>
      </c>
      <c r="C49">
        <v>2021</v>
      </c>
      <c r="D49">
        <v>11.2</v>
      </c>
    </row>
    <row r="50" spans="1:4">
      <c r="A50" t="s">
        <v>506</v>
      </c>
      <c r="B50" t="s">
        <v>507</v>
      </c>
      <c r="C50">
        <v>2022</v>
      </c>
      <c r="D50">
        <v>11.2</v>
      </c>
    </row>
    <row r="51" spans="1:4">
      <c r="A51" t="s">
        <v>506</v>
      </c>
      <c r="B51" t="s">
        <v>507</v>
      </c>
      <c r="C51">
        <v>2023</v>
      </c>
      <c r="D51">
        <v>11.2</v>
      </c>
    </row>
    <row r="52" spans="1:4">
      <c r="A52" t="s">
        <v>506</v>
      </c>
      <c r="B52" t="s">
        <v>507</v>
      </c>
      <c r="C52">
        <v>2024</v>
      </c>
      <c r="D52">
        <v>11.2</v>
      </c>
    </row>
    <row r="53" spans="1:4">
      <c r="A53" t="s">
        <v>506</v>
      </c>
      <c r="B53" t="s">
        <v>507</v>
      </c>
      <c r="C53">
        <v>2025</v>
      </c>
      <c r="D53">
        <v>11.2</v>
      </c>
    </row>
    <row r="54" spans="1:4">
      <c r="A54" t="s">
        <v>506</v>
      </c>
      <c r="B54" t="s">
        <v>507</v>
      </c>
      <c r="C54">
        <v>2026</v>
      </c>
      <c r="D54">
        <v>6.6</v>
      </c>
    </row>
    <row r="55" spans="1:4">
      <c r="A55" t="s">
        <v>506</v>
      </c>
      <c r="B55" t="s">
        <v>507</v>
      </c>
      <c r="C55">
        <v>2027</v>
      </c>
      <c r="D55">
        <v>3</v>
      </c>
    </row>
    <row r="56" spans="1:4">
      <c r="A56" t="s">
        <v>506</v>
      </c>
      <c r="B56" t="s">
        <v>507</v>
      </c>
      <c r="C56">
        <v>2028</v>
      </c>
      <c r="D56">
        <v>3</v>
      </c>
    </row>
    <row r="57" spans="1:4">
      <c r="A57" t="s">
        <v>506</v>
      </c>
      <c r="B57" t="s">
        <v>507</v>
      </c>
      <c r="C57">
        <v>2029</v>
      </c>
      <c r="D57">
        <v>3</v>
      </c>
    </row>
    <row r="58" spans="1:4">
      <c r="A58" t="s">
        <v>506</v>
      </c>
      <c r="B58" t="s">
        <v>507</v>
      </c>
      <c r="C58">
        <v>2030</v>
      </c>
      <c r="D58">
        <v>3</v>
      </c>
    </row>
    <row r="59" spans="1:4">
      <c r="A59" t="s">
        <v>508</v>
      </c>
      <c r="B59" t="s">
        <v>509</v>
      </c>
      <c r="C59">
        <v>2019</v>
      </c>
      <c r="D59">
        <v>3.4</v>
      </c>
    </row>
    <row r="60" spans="1:4">
      <c r="A60" t="s">
        <v>508</v>
      </c>
      <c r="B60" t="s">
        <v>509</v>
      </c>
      <c r="C60">
        <v>2020</v>
      </c>
      <c r="D60">
        <v>3.4</v>
      </c>
    </row>
    <row r="61" spans="1:4">
      <c r="A61" t="s">
        <v>508</v>
      </c>
      <c r="B61" t="s">
        <v>509</v>
      </c>
      <c r="C61">
        <v>2021</v>
      </c>
      <c r="D61">
        <v>3.4</v>
      </c>
    </row>
    <row r="62" spans="1:4">
      <c r="A62" t="s">
        <v>508</v>
      </c>
      <c r="B62" t="s">
        <v>509</v>
      </c>
      <c r="C62">
        <v>2022</v>
      </c>
      <c r="D62">
        <v>3.4</v>
      </c>
    </row>
    <row r="63" spans="1:4">
      <c r="A63" t="s">
        <v>508</v>
      </c>
      <c r="B63" t="s">
        <v>509</v>
      </c>
      <c r="C63">
        <v>2023</v>
      </c>
      <c r="D63">
        <v>3.4</v>
      </c>
    </row>
    <row r="64" spans="1:4">
      <c r="A64" t="s">
        <v>508</v>
      </c>
      <c r="B64" t="s">
        <v>509</v>
      </c>
      <c r="C64">
        <v>2024</v>
      </c>
      <c r="D64">
        <v>3.4</v>
      </c>
    </row>
    <row r="65" spans="1:4">
      <c r="A65" t="s">
        <v>510</v>
      </c>
      <c r="B65" t="s">
        <v>511</v>
      </c>
      <c r="C65">
        <v>2019</v>
      </c>
      <c r="D65">
        <v>19.32</v>
      </c>
    </row>
    <row r="66" spans="1:4">
      <c r="A66" t="s">
        <v>510</v>
      </c>
      <c r="B66" t="s">
        <v>511</v>
      </c>
      <c r="C66">
        <v>2020</v>
      </c>
      <c r="D66">
        <v>19.32</v>
      </c>
    </row>
    <row r="67" spans="1:4">
      <c r="A67" t="s">
        <v>510</v>
      </c>
      <c r="B67" t="s">
        <v>511</v>
      </c>
      <c r="C67">
        <v>2021</v>
      </c>
      <c r="D67">
        <v>17.32</v>
      </c>
    </row>
    <row r="68" spans="1:4">
      <c r="A68" t="s">
        <v>510</v>
      </c>
      <c r="B68" t="s">
        <v>511</v>
      </c>
      <c r="C68">
        <v>2022</v>
      </c>
      <c r="D68">
        <v>17.260000000000002</v>
      </c>
    </row>
    <row r="69" spans="1:4">
      <c r="A69" t="s">
        <v>510</v>
      </c>
      <c r="B69" t="s">
        <v>511</v>
      </c>
      <c r="C69">
        <v>2023</v>
      </c>
      <c r="D69">
        <v>16.260000000000002</v>
      </c>
    </row>
    <row r="70" spans="1:4">
      <c r="A70" t="s">
        <v>510</v>
      </c>
      <c r="B70" t="s">
        <v>511</v>
      </c>
      <c r="C70">
        <v>2024</v>
      </c>
      <c r="D70">
        <v>16.260000000000002</v>
      </c>
    </row>
    <row r="71" spans="1:4">
      <c r="A71" t="s">
        <v>510</v>
      </c>
      <c r="B71" t="s">
        <v>511</v>
      </c>
      <c r="C71">
        <v>2025</v>
      </c>
      <c r="D71">
        <v>14.19</v>
      </c>
    </row>
    <row r="72" spans="1:4">
      <c r="A72" t="s">
        <v>510</v>
      </c>
      <c r="B72" t="s">
        <v>511</v>
      </c>
      <c r="C72">
        <v>2026</v>
      </c>
      <c r="D72">
        <v>13.39</v>
      </c>
    </row>
    <row r="73" spans="1:4">
      <c r="A73" t="s">
        <v>510</v>
      </c>
      <c r="B73" t="s">
        <v>511</v>
      </c>
      <c r="C73">
        <v>2027</v>
      </c>
      <c r="D73">
        <v>12.79</v>
      </c>
    </row>
    <row r="74" spans="1:4">
      <c r="A74" t="s">
        <v>510</v>
      </c>
      <c r="B74" t="s">
        <v>511</v>
      </c>
      <c r="C74">
        <v>2028</v>
      </c>
      <c r="D74">
        <v>9.7899999999999991</v>
      </c>
    </row>
    <row r="75" spans="1:4">
      <c r="A75" t="s">
        <v>510</v>
      </c>
      <c r="B75" t="s">
        <v>511</v>
      </c>
      <c r="C75">
        <v>2029</v>
      </c>
      <c r="D75">
        <v>9.7899999999999991</v>
      </c>
    </row>
    <row r="76" spans="1:4">
      <c r="A76" t="s">
        <v>510</v>
      </c>
      <c r="B76" t="s">
        <v>511</v>
      </c>
      <c r="C76">
        <v>2030</v>
      </c>
      <c r="D76">
        <v>6.09</v>
      </c>
    </row>
    <row r="77" spans="1:4">
      <c r="A77" t="s">
        <v>510</v>
      </c>
      <c r="B77" t="s">
        <v>511</v>
      </c>
      <c r="C77">
        <v>2031</v>
      </c>
      <c r="D77">
        <v>6.09</v>
      </c>
    </row>
    <row r="78" spans="1:4">
      <c r="A78" t="s">
        <v>510</v>
      </c>
      <c r="B78" t="s">
        <v>511</v>
      </c>
      <c r="C78">
        <v>2032</v>
      </c>
      <c r="D78">
        <v>6.09</v>
      </c>
    </row>
    <row r="79" spans="1:4">
      <c r="A79" t="s">
        <v>510</v>
      </c>
      <c r="B79" t="s">
        <v>511</v>
      </c>
      <c r="C79">
        <v>2033</v>
      </c>
      <c r="D79">
        <v>6.09</v>
      </c>
    </row>
    <row r="80" spans="1:4">
      <c r="A80" t="s">
        <v>510</v>
      </c>
      <c r="B80" t="s">
        <v>511</v>
      </c>
      <c r="C80">
        <v>2034</v>
      </c>
      <c r="D80">
        <v>1</v>
      </c>
    </row>
    <row r="81" spans="1:4">
      <c r="A81" t="s">
        <v>510</v>
      </c>
      <c r="B81" t="s">
        <v>511</v>
      </c>
      <c r="C81">
        <v>2035</v>
      </c>
      <c r="D81">
        <v>1</v>
      </c>
    </row>
    <row r="82" spans="1:4">
      <c r="A82" t="s">
        <v>512</v>
      </c>
      <c r="B82" t="s">
        <v>513</v>
      </c>
      <c r="C82">
        <v>2019</v>
      </c>
      <c r="D82">
        <v>6.6</v>
      </c>
    </row>
    <row r="83" spans="1:4">
      <c r="A83" t="s">
        <v>512</v>
      </c>
      <c r="B83" t="s">
        <v>513</v>
      </c>
      <c r="C83">
        <v>2020</v>
      </c>
      <c r="D83">
        <v>6.6</v>
      </c>
    </row>
    <row r="84" spans="1:4">
      <c r="A84" t="s">
        <v>512</v>
      </c>
      <c r="B84" t="s">
        <v>513</v>
      </c>
      <c r="C84">
        <v>2021</v>
      </c>
      <c r="D84">
        <v>6.6</v>
      </c>
    </row>
    <row r="85" spans="1:4">
      <c r="A85" t="s">
        <v>512</v>
      </c>
      <c r="B85" t="s">
        <v>513</v>
      </c>
      <c r="C85">
        <v>2022</v>
      </c>
      <c r="D85">
        <v>6.6</v>
      </c>
    </row>
    <row r="86" spans="1:4">
      <c r="A86" t="s">
        <v>512</v>
      </c>
      <c r="B86" t="s">
        <v>513</v>
      </c>
      <c r="C86">
        <v>2023</v>
      </c>
      <c r="D86">
        <v>6.6</v>
      </c>
    </row>
    <row r="87" spans="1:4">
      <c r="A87" t="s">
        <v>512</v>
      </c>
      <c r="B87" t="s">
        <v>513</v>
      </c>
      <c r="C87">
        <v>2024</v>
      </c>
      <c r="D87">
        <v>6.6</v>
      </c>
    </row>
    <row r="88" spans="1:4">
      <c r="A88" t="s">
        <v>512</v>
      </c>
      <c r="B88" t="s">
        <v>513</v>
      </c>
      <c r="C88">
        <v>2025</v>
      </c>
      <c r="D88">
        <v>6.6</v>
      </c>
    </row>
    <row r="89" spans="1:4">
      <c r="A89" t="s">
        <v>512</v>
      </c>
      <c r="B89" t="s">
        <v>513</v>
      </c>
      <c r="C89">
        <v>2026</v>
      </c>
      <c r="D89">
        <v>6.6</v>
      </c>
    </row>
    <row r="90" spans="1:4">
      <c r="A90" t="s">
        <v>512</v>
      </c>
      <c r="B90" t="s">
        <v>513</v>
      </c>
      <c r="C90">
        <v>2027</v>
      </c>
      <c r="D90">
        <v>6.6</v>
      </c>
    </row>
    <row r="91" spans="1:4">
      <c r="A91" t="s">
        <v>512</v>
      </c>
      <c r="B91" t="s">
        <v>513</v>
      </c>
      <c r="C91">
        <v>2028</v>
      </c>
      <c r="D91">
        <v>6.6</v>
      </c>
    </row>
    <row r="92" spans="1:4">
      <c r="A92" t="s">
        <v>512</v>
      </c>
      <c r="B92" t="s">
        <v>513</v>
      </c>
      <c r="C92">
        <v>2029</v>
      </c>
      <c r="D92">
        <v>6.6</v>
      </c>
    </row>
    <row r="93" spans="1:4">
      <c r="A93" t="s">
        <v>512</v>
      </c>
      <c r="B93" t="s">
        <v>513</v>
      </c>
      <c r="C93">
        <v>2030</v>
      </c>
      <c r="D93">
        <v>6.6</v>
      </c>
    </row>
    <row r="94" spans="1:4">
      <c r="A94" t="s">
        <v>514</v>
      </c>
      <c r="B94" t="s">
        <v>515</v>
      </c>
      <c r="C94">
        <v>2019</v>
      </c>
      <c r="D94">
        <v>12.58</v>
      </c>
    </row>
    <row r="95" spans="1:4">
      <c r="A95" t="s">
        <v>514</v>
      </c>
      <c r="B95" t="s">
        <v>515</v>
      </c>
      <c r="C95">
        <v>2020</v>
      </c>
      <c r="D95">
        <v>12.58</v>
      </c>
    </row>
    <row r="96" spans="1:4">
      <c r="A96" t="s">
        <v>514</v>
      </c>
      <c r="B96" t="s">
        <v>515</v>
      </c>
      <c r="C96">
        <v>2021</v>
      </c>
      <c r="D96">
        <v>12.58</v>
      </c>
    </row>
    <row r="97" spans="1:4">
      <c r="A97" t="s">
        <v>514</v>
      </c>
      <c r="B97" t="s">
        <v>515</v>
      </c>
      <c r="C97">
        <v>2022</v>
      </c>
      <c r="D97">
        <v>12.1</v>
      </c>
    </row>
    <row r="98" spans="1:4">
      <c r="A98" t="s">
        <v>514</v>
      </c>
      <c r="B98" t="s">
        <v>515</v>
      </c>
      <c r="C98">
        <v>2023</v>
      </c>
      <c r="D98">
        <v>12.1</v>
      </c>
    </row>
    <row r="99" spans="1:4">
      <c r="A99" t="s">
        <v>514</v>
      </c>
      <c r="B99" t="s">
        <v>515</v>
      </c>
      <c r="C99">
        <v>2024</v>
      </c>
      <c r="D99">
        <v>11.3</v>
      </c>
    </row>
    <row r="100" spans="1:4">
      <c r="A100" t="s">
        <v>514</v>
      </c>
      <c r="B100" t="s">
        <v>515</v>
      </c>
      <c r="C100">
        <v>2025</v>
      </c>
      <c r="D100">
        <v>10.5</v>
      </c>
    </row>
    <row r="101" spans="1:4">
      <c r="A101" t="s">
        <v>514</v>
      </c>
      <c r="B101" t="s">
        <v>515</v>
      </c>
      <c r="C101">
        <v>2026</v>
      </c>
      <c r="D101">
        <v>8.0299999999999994</v>
      </c>
    </row>
    <row r="102" spans="1:4">
      <c r="A102" t="s">
        <v>514</v>
      </c>
      <c r="B102" t="s">
        <v>515</v>
      </c>
      <c r="C102">
        <v>2027</v>
      </c>
      <c r="D102">
        <v>7.56</v>
      </c>
    </row>
    <row r="103" spans="1:4">
      <c r="A103" t="s">
        <v>514</v>
      </c>
      <c r="B103" t="s">
        <v>515</v>
      </c>
      <c r="C103">
        <v>2028</v>
      </c>
      <c r="D103">
        <v>6.88</v>
      </c>
    </row>
    <row r="104" spans="1:4">
      <c r="A104" t="s">
        <v>514</v>
      </c>
      <c r="B104" t="s">
        <v>515</v>
      </c>
      <c r="C104">
        <v>2029</v>
      </c>
      <c r="D104">
        <v>3.9</v>
      </c>
    </row>
    <row r="105" spans="1:4">
      <c r="A105" t="s">
        <v>514</v>
      </c>
      <c r="B105" t="s">
        <v>515</v>
      </c>
      <c r="C105">
        <v>2030</v>
      </c>
      <c r="D105">
        <v>0.9</v>
      </c>
    </row>
    <row r="106" spans="1:4">
      <c r="A106" t="s">
        <v>514</v>
      </c>
      <c r="B106" t="s">
        <v>515</v>
      </c>
      <c r="C106">
        <v>2031</v>
      </c>
      <c r="D106">
        <v>0.9</v>
      </c>
    </row>
    <row r="107" spans="1:4">
      <c r="A107" t="s">
        <v>516</v>
      </c>
      <c r="B107" t="s">
        <v>143</v>
      </c>
      <c r="C107">
        <v>2019</v>
      </c>
      <c r="D107">
        <v>17.3</v>
      </c>
    </row>
    <row r="108" spans="1:4">
      <c r="A108" t="s">
        <v>516</v>
      </c>
      <c r="B108" t="s">
        <v>143</v>
      </c>
      <c r="C108">
        <v>2020</v>
      </c>
      <c r="D108">
        <v>17.3</v>
      </c>
    </row>
    <row r="109" spans="1:4">
      <c r="A109" t="s">
        <v>516</v>
      </c>
      <c r="B109" t="s">
        <v>143</v>
      </c>
      <c r="C109">
        <v>2021</v>
      </c>
      <c r="D109">
        <v>21.04</v>
      </c>
    </row>
    <row r="110" spans="1:4">
      <c r="A110" t="s">
        <v>516</v>
      </c>
      <c r="B110" t="s">
        <v>143</v>
      </c>
      <c r="C110">
        <v>2022</v>
      </c>
      <c r="D110">
        <v>16.18</v>
      </c>
    </row>
    <row r="111" spans="1:4">
      <c r="A111" t="s">
        <v>516</v>
      </c>
      <c r="B111" t="s">
        <v>143</v>
      </c>
      <c r="C111">
        <v>2023</v>
      </c>
      <c r="D111">
        <v>16.18</v>
      </c>
    </row>
    <row r="112" spans="1:4">
      <c r="A112" t="s">
        <v>516</v>
      </c>
      <c r="B112" t="s">
        <v>143</v>
      </c>
      <c r="C112">
        <v>2024</v>
      </c>
      <c r="D112">
        <v>15.45</v>
      </c>
    </row>
    <row r="113" spans="1:4">
      <c r="A113" t="s">
        <v>516</v>
      </c>
      <c r="B113" t="s">
        <v>143</v>
      </c>
      <c r="C113">
        <v>2025</v>
      </c>
      <c r="D113">
        <v>13.46</v>
      </c>
    </row>
    <row r="114" spans="1:4">
      <c r="A114" t="s">
        <v>516</v>
      </c>
      <c r="B114" t="s">
        <v>143</v>
      </c>
      <c r="C114">
        <v>2026</v>
      </c>
      <c r="D114">
        <v>13.46</v>
      </c>
    </row>
    <row r="115" spans="1:4">
      <c r="A115" t="s">
        <v>516</v>
      </c>
      <c r="B115" t="s">
        <v>143</v>
      </c>
      <c r="C115">
        <v>2027</v>
      </c>
      <c r="D115">
        <v>8.23</v>
      </c>
    </row>
    <row r="116" spans="1:4">
      <c r="A116" t="s">
        <v>516</v>
      </c>
      <c r="B116" t="s">
        <v>143</v>
      </c>
      <c r="C116">
        <v>2028</v>
      </c>
      <c r="D116">
        <v>5.13</v>
      </c>
    </row>
    <row r="117" spans="1:4">
      <c r="A117" t="s">
        <v>516</v>
      </c>
      <c r="B117" t="s">
        <v>143</v>
      </c>
      <c r="C117">
        <v>2029</v>
      </c>
      <c r="D117">
        <v>5.13</v>
      </c>
    </row>
    <row r="118" spans="1:4">
      <c r="A118" t="s">
        <v>516</v>
      </c>
      <c r="B118" t="s">
        <v>143</v>
      </c>
      <c r="C118">
        <v>2030</v>
      </c>
      <c r="D118">
        <v>4</v>
      </c>
    </row>
    <row r="119" spans="1:4">
      <c r="A119" t="s">
        <v>516</v>
      </c>
      <c r="B119" t="s">
        <v>143</v>
      </c>
      <c r="C119">
        <v>2031</v>
      </c>
      <c r="D119">
        <v>4</v>
      </c>
    </row>
    <row r="120" spans="1:4">
      <c r="A120" t="s">
        <v>517</v>
      </c>
      <c r="B120" t="s">
        <v>518</v>
      </c>
      <c r="C120">
        <v>2019</v>
      </c>
      <c r="D120">
        <v>4.2</v>
      </c>
    </row>
    <row r="121" spans="1:4">
      <c r="A121" t="s">
        <v>517</v>
      </c>
      <c r="B121" t="s">
        <v>518</v>
      </c>
      <c r="C121">
        <v>2020</v>
      </c>
      <c r="D121">
        <v>4.2</v>
      </c>
    </row>
    <row r="122" spans="1:4">
      <c r="A122" t="s">
        <v>517</v>
      </c>
      <c r="B122" t="s">
        <v>518</v>
      </c>
      <c r="C122">
        <v>2021</v>
      </c>
      <c r="D122">
        <v>4.2</v>
      </c>
    </row>
    <row r="123" spans="1:4">
      <c r="A123" t="s">
        <v>517</v>
      </c>
      <c r="B123" t="s">
        <v>518</v>
      </c>
      <c r="C123">
        <v>2022</v>
      </c>
      <c r="D123">
        <v>2.4500000000000002</v>
      </c>
    </row>
    <row r="124" spans="1:4">
      <c r="A124" t="s">
        <v>517</v>
      </c>
      <c r="B124" t="s">
        <v>518</v>
      </c>
      <c r="C124">
        <v>2023</v>
      </c>
      <c r="D124">
        <v>2.4500000000000002</v>
      </c>
    </row>
    <row r="125" spans="1:4">
      <c r="A125" t="s">
        <v>517</v>
      </c>
      <c r="B125" t="s">
        <v>518</v>
      </c>
      <c r="C125">
        <v>2024</v>
      </c>
      <c r="D125">
        <v>2.4500000000000002</v>
      </c>
    </row>
    <row r="126" spans="1:4">
      <c r="A126" t="s">
        <v>517</v>
      </c>
      <c r="B126" t="s">
        <v>518</v>
      </c>
      <c r="C126">
        <v>2025</v>
      </c>
      <c r="D126">
        <v>2.4500000000000002</v>
      </c>
    </row>
    <row r="127" spans="1:4">
      <c r="A127" t="s">
        <v>517</v>
      </c>
      <c r="B127" t="s">
        <v>518</v>
      </c>
      <c r="C127">
        <v>2026</v>
      </c>
      <c r="D127">
        <v>1.32</v>
      </c>
    </row>
    <row r="128" spans="1:4">
      <c r="A128" t="s">
        <v>517</v>
      </c>
      <c r="B128" t="s">
        <v>518</v>
      </c>
      <c r="C128">
        <v>2027</v>
      </c>
      <c r="D128">
        <v>1.32</v>
      </c>
    </row>
    <row r="129" spans="1:4">
      <c r="A129" t="s">
        <v>517</v>
      </c>
      <c r="B129" t="s">
        <v>518</v>
      </c>
      <c r="C129">
        <v>2028</v>
      </c>
      <c r="D129">
        <v>1.32</v>
      </c>
    </row>
    <row r="130" spans="1:4">
      <c r="A130" t="s">
        <v>517</v>
      </c>
      <c r="B130" t="s">
        <v>518</v>
      </c>
      <c r="C130">
        <v>2029</v>
      </c>
      <c r="D130">
        <v>1.32</v>
      </c>
    </row>
    <row r="131" spans="1:4">
      <c r="A131" t="s">
        <v>517</v>
      </c>
      <c r="B131" t="s">
        <v>518</v>
      </c>
      <c r="C131">
        <v>2030</v>
      </c>
      <c r="D131">
        <v>1.32</v>
      </c>
    </row>
    <row r="132" spans="1:4">
      <c r="A132" t="s">
        <v>519</v>
      </c>
      <c r="B132" t="s">
        <v>520</v>
      </c>
      <c r="C132">
        <v>2019</v>
      </c>
      <c r="D132">
        <v>9</v>
      </c>
    </row>
    <row r="133" spans="1:4">
      <c r="A133" t="s">
        <v>519</v>
      </c>
      <c r="B133" t="s">
        <v>520</v>
      </c>
      <c r="C133">
        <v>2020</v>
      </c>
      <c r="D133">
        <v>9</v>
      </c>
    </row>
    <row r="134" spans="1:4">
      <c r="A134" t="s">
        <v>519</v>
      </c>
      <c r="B134" t="s">
        <v>520</v>
      </c>
      <c r="C134">
        <v>2021</v>
      </c>
      <c r="D134">
        <v>9</v>
      </c>
    </row>
    <row r="135" spans="1:4">
      <c r="A135" t="s">
        <v>519</v>
      </c>
      <c r="B135" t="s">
        <v>520</v>
      </c>
      <c r="C135">
        <v>2022</v>
      </c>
      <c r="D135">
        <v>9</v>
      </c>
    </row>
    <row r="136" spans="1:4">
      <c r="A136" t="s">
        <v>519</v>
      </c>
      <c r="B136" t="s">
        <v>520</v>
      </c>
      <c r="C136">
        <v>2023</v>
      </c>
      <c r="D136">
        <v>9</v>
      </c>
    </row>
    <row r="137" spans="1:4">
      <c r="A137" t="s">
        <v>519</v>
      </c>
      <c r="B137" t="s">
        <v>520</v>
      </c>
      <c r="C137">
        <v>2024</v>
      </c>
      <c r="D137">
        <v>9</v>
      </c>
    </row>
    <row r="138" spans="1:4">
      <c r="A138" t="s">
        <v>519</v>
      </c>
      <c r="B138" t="s">
        <v>520</v>
      </c>
      <c r="C138">
        <v>2025</v>
      </c>
      <c r="D138">
        <v>9.1</v>
      </c>
    </row>
    <row r="139" spans="1:4">
      <c r="A139" t="s">
        <v>519</v>
      </c>
      <c r="B139" t="s">
        <v>520</v>
      </c>
      <c r="C139">
        <v>2026</v>
      </c>
      <c r="D139">
        <v>7.55</v>
      </c>
    </row>
    <row r="140" spans="1:4">
      <c r="A140" t="s">
        <v>519</v>
      </c>
      <c r="B140" t="s">
        <v>520</v>
      </c>
      <c r="C140">
        <v>2027</v>
      </c>
      <c r="D140">
        <v>6.75</v>
      </c>
    </row>
    <row r="141" spans="1:4">
      <c r="A141" t="s">
        <v>519</v>
      </c>
      <c r="B141" t="s">
        <v>520</v>
      </c>
      <c r="C141">
        <v>2028</v>
      </c>
      <c r="D141">
        <v>6.75</v>
      </c>
    </row>
    <row r="142" spans="1:4">
      <c r="A142" t="s">
        <v>519</v>
      </c>
      <c r="B142" t="s">
        <v>520</v>
      </c>
      <c r="C142">
        <v>2029</v>
      </c>
      <c r="D142">
        <v>6.75</v>
      </c>
    </row>
    <row r="143" spans="1:4">
      <c r="A143" t="s">
        <v>519</v>
      </c>
      <c r="B143" t="s">
        <v>520</v>
      </c>
      <c r="C143">
        <v>2030</v>
      </c>
      <c r="D143">
        <v>5.75</v>
      </c>
    </row>
    <row r="144" spans="1:4">
      <c r="A144" t="s">
        <v>519</v>
      </c>
      <c r="B144" t="s">
        <v>520</v>
      </c>
      <c r="C144">
        <v>2031</v>
      </c>
      <c r="D144">
        <v>4.2</v>
      </c>
    </row>
    <row r="145" spans="1:4">
      <c r="A145" t="s">
        <v>519</v>
      </c>
      <c r="B145" t="s">
        <v>520</v>
      </c>
      <c r="C145">
        <v>2032</v>
      </c>
      <c r="D145">
        <v>4.2</v>
      </c>
    </row>
    <row r="146" spans="1:4">
      <c r="A146" t="s">
        <v>519</v>
      </c>
      <c r="B146" t="s">
        <v>520</v>
      </c>
      <c r="C146">
        <v>2033</v>
      </c>
      <c r="D146">
        <v>4.2</v>
      </c>
    </row>
    <row r="147" spans="1:4">
      <c r="A147" t="s">
        <v>519</v>
      </c>
      <c r="B147" t="s">
        <v>520</v>
      </c>
      <c r="C147">
        <v>2034</v>
      </c>
      <c r="D147">
        <v>4.2</v>
      </c>
    </row>
    <row r="148" spans="1:4">
      <c r="A148" t="s">
        <v>519</v>
      </c>
      <c r="B148" t="s">
        <v>520</v>
      </c>
      <c r="C148">
        <v>2035</v>
      </c>
      <c r="D148">
        <v>4.2</v>
      </c>
    </row>
    <row r="149" spans="1:4">
      <c r="A149" t="s">
        <v>521</v>
      </c>
      <c r="B149" t="s">
        <v>522</v>
      </c>
      <c r="C149">
        <v>2019</v>
      </c>
      <c r="D149">
        <v>4.2</v>
      </c>
    </row>
    <row r="150" spans="1:4">
      <c r="A150" t="s">
        <v>521</v>
      </c>
      <c r="B150" t="s">
        <v>522</v>
      </c>
      <c r="C150">
        <v>2020</v>
      </c>
      <c r="D150">
        <v>4.2</v>
      </c>
    </row>
    <row r="151" spans="1:4">
      <c r="A151" t="s">
        <v>521</v>
      </c>
      <c r="B151" t="s">
        <v>522</v>
      </c>
      <c r="C151">
        <v>2021</v>
      </c>
      <c r="D151">
        <v>4.2</v>
      </c>
    </row>
    <row r="152" spans="1:4">
      <c r="A152" t="s">
        <v>521</v>
      </c>
      <c r="B152" t="s">
        <v>522</v>
      </c>
      <c r="C152">
        <v>2022</v>
      </c>
      <c r="D152">
        <v>4.2</v>
      </c>
    </row>
    <row r="153" spans="1:4">
      <c r="A153" t="s">
        <v>521</v>
      </c>
      <c r="B153" t="s">
        <v>522</v>
      </c>
      <c r="C153">
        <v>2023</v>
      </c>
      <c r="D153">
        <v>4.2</v>
      </c>
    </row>
    <row r="154" spans="1:4">
      <c r="A154" t="s">
        <v>521</v>
      </c>
      <c r="B154" t="s">
        <v>522</v>
      </c>
      <c r="C154">
        <v>2024</v>
      </c>
      <c r="D154">
        <v>4.2</v>
      </c>
    </row>
    <row r="155" spans="1:4">
      <c r="A155" t="s">
        <v>521</v>
      </c>
      <c r="B155" t="s">
        <v>522</v>
      </c>
      <c r="C155">
        <v>2025</v>
      </c>
      <c r="D155">
        <v>4.2</v>
      </c>
    </row>
    <row r="156" spans="1:4">
      <c r="A156" t="s">
        <v>521</v>
      </c>
      <c r="B156" t="s">
        <v>522</v>
      </c>
      <c r="C156">
        <v>2026</v>
      </c>
      <c r="D156">
        <v>4.2</v>
      </c>
    </row>
    <row r="157" spans="1:4">
      <c r="A157" t="s">
        <v>521</v>
      </c>
      <c r="B157" t="s">
        <v>522</v>
      </c>
      <c r="C157">
        <v>2027</v>
      </c>
      <c r="D157">
        <v>4.2</v>
      </c>
    </row>
    <row r="158" spans="1:4">
      <c r="A158" t="s">
        <v>521</v>
      </c>
      <c r="B158" t="s">
        <v>522</v>
      </c>
      <c r="C158">
        <v>2028</v>
      </c>
      <c r="D158">
        <v>4.2</v>
      </c>
    </row>
    <row r="159" spans="1:4">
      <c r="A159" t="s">
        <v>523</v>
      </c>
      <c r="B159" t="s">
        <v>524</v>
      </c>
      <c r="C159">
        <v>2019</v>
      </c>
      <c r="D159">
        <v>6.95</v>
      </c>
    </row>
    <row r="160" spans="1:4">
      <c r="A160" t="s">
        <v>523</v>
      </c>
      <c r="B160" t="s">
        <v>524</v>
      </c>
      <c r="C160">
        <v>2020</v>
      </c>
      <c r="D160">
        <v>6.95</v>
      </c>
    </row>
    <row r="161" spans="1:4">
      <c r="A161" t="s">
        <v>523</v>
      </c>
      <c r="B161" t="s">
        <v>524</v>
      </c>
      <c r="C161">
        <v>2021</v>
      </c>
      <c r="D161">
        <v>6.95</v>
      </c>
    </row>
    <row r="162" spans="1:4">
      <c r="A162" t="s">
        <v>523</v>
      </c>
      <c r="B162" t="s">
        <v>524</v>
      </c>
      <c r="C162">
        <v>2022</v>
      </c>
      <c r="D162">
        <v>6.95</v>
      </c>
    </row>
    <row r="163" spans="1:4">
      <c r="A163" t="s">
        <v>523</v>
      </c>
      <c r="B163" t="s">
        <v>524</v>
      </c>
      <c r="C163">
        <v>2023</v>
      </c>
      <c r="D163">
        <v>6.95</v>
      </c>
    </row>
    <row r="164" spans="1:4">
      <c r="A164" t="s">
        <v>523</v>
      </c>
      <c r="B164" t="s">
        <v>524</v>
      </c>
      <c r="C164">
        <v>2024</v>
      </c>
      <c r="D164">
        <v>6.5</v>
      </c>
    </row>
    <row r="165" spans="1:4">
      <c r="A165" t="s">
        <v>523</v>
      </c>
      <c r="B165" t="s">
        <v>524</v>
      </c>
      <c r="C165">
        <v>2025</v>
      </c>
      <c r="D165">
        <v>6.5</v>
      </c>
    </row>
    <row r="166" spans="1:4">
      <c r="A166" t="s">
        <v>523</v>
      </c>
      <c r="B166" t="s">
        <v>524</v>
      </c>
      <c r="C166">
        <v>2026</v>
      </c>
      <c r="D166">
        <v>6.5</v>
      </c>
    </row>
    <row r="167" spans="1:4">
      <c r="A167" t="s">
        <v>523</v>
      </c>
      <c r="B167" t="s">
        <v>524</v>
      </c>
      <c r="C167">
        <v>2027</v>
      </c>
      <c r="D167">
        <v>6.5</v>
      </c>
    </row>
    <row r="168" spans="1:4">
      <c r="A168" t="s">
        <v>523</v>
      </c>
      <c r="B168" t="s">
        <v>524</v>
      </c>
      <c r="C168">
        <v>2028</v>
      </c>
      <c r="D168">
        <v>6.5</v>
      </c>
    </row>
    <row r="169" spans="1:4">
      <c r="A169" t="s">
        <v>523</v>
      </c>
      <c r="B169" t="s">
        <v>524</v>
      </c>
      <c r="C169">
        <v>2029</v>
      </c>
      <c r="D169">
        <v>6.5</v>
      </c>
    </row>
    <row r="170" spans="1:4">
      <c r="A170" t="s">
        <v>523</v>
      </c>
      <c r="B170" t="s">
        <v>524</v>
      </c>
      <c r="C170">
        <v>2030</v>
      </c>
      <c r="D170">
        <v>6.5</v>
      </c>
    </row>
    <row r="171" spans="1:4">
      <c r="A171" t="s">
        <v>523</v>
      </c>
      <c r="B171" t="s">
        <v>524</v>
      </c>
      <c r="C171">
        <v>2031</v>
      </c>
      <c r="D171">
        <v>6.5</v>
      </c>
    </row>
    <row r="172" spans="1:4">
      <c r="A172" t="s">
        <v>523</v>
      </c>
      <c r="B172" t="s">
        <v>524</v>
      </c>
      <c r="C172">
        <v>2032</v>
      </c>
      <c r="D172">
        <v>6.5</v>
      </c>
    </row>
    <row r="173" spans="1:4">
      <c r="A173" t="s">
        <v>523</v>
      </c>
      <c r="B173" t="s">
        <v>524</v>
      </c>
      <c r="C173">
        <v>2033</v>
      </c>
      <c r="D173">
        <v>6.5</v>
      </c>
    </row>
    <row r="174" spans="1:4">
      <c r="A174" t="s">
        <v>523</v>
      </c>
      <c r="B174" t="s">
        <v>524</v>
      </c>
      <c r="C174">
        <v>2034</v>
      </c>
      <c r="D174">
        <v>5.3</v>
      </c>
    </row>
    <row r="175" spans="1:4">
      <c r="A175" t="s">
        <v>525</v>
      </c>
      <c r="B175" t="s">
        <v>526</v>
      </c>
      <c r="C175">
        <v>2019</v>
      </c>
      <c r="D175">
        <v>76.19</v>
      </c>
    </row>
    <row r="176" spans="1:4">
      <c r="A176" t="s">
        <v>525</v>
      </c>
      <c r="B176" t="s">
        <v>526</v>
      </c>
      <c r="C176">
        <v>2020</v>
      </c>
      <c r="D176">
        <v>77.19</v>
      </c>
    </row>
    <row r="177" spans="1:4">
      <c r="A177" t="s">
        <v>525</v>
      </c>
      <c r="B177" t="s">
        <v>526</v>
      </c>
      <c r="C177">
        <v>2021</v>
      </c>
      <c r="D177">
        <v>77.19</v>
      </c>
    </row>
    <row r="178" spans="1:4">
      <c r="A178" t="s">
        <v>525</v>
      </c>
      <c r="B178" t="s">
        <v>526</v>
      </c>
      <c r="C178">
        <v>2022</v>
      </c>
      <c r="D178">
        <v>70.239999999999995</v>
      </c>
    </row>
    <row r="179" spans="1:4">
      <c r="A179" t="s">
        <v>525</v>
      </c>
      <c r="B179" t="s">
        <v>526</v>
      </c>
      <c r="C179">
        <v>2023</v>
      </c>
      <c r="D179">
        <v>70.239999999999995</v>
      </c>
    </row>
    <row r="180" spans="1:4">
      <c r="A180" t="s">
        <v>525</v>
      </c>
      <c r="B180" t="s">
        <v>526</v>
      </c>
      <c r="C180">
        <v>2024</v>
      </c>
      <c r="D180">
        <v>63.9</v>
      </c>
    </row>
    <row r="181" spans="1:4">
      <c r="A181" t="s">
        <v>525</v>
      </c>
      <c r="B181" t="s">
        <v>526</v>
      </c>
      <c r="C181">
        <v>2025</v>
      </c>
      <c r="D181">
        <v>59.13</v>
      </c>
    </row>
    <row r="182" spans="1:4">
      <c r="A182" t="s">
        <v>525</v>
      </c>
      <c r="B182" t="s">
        <v>526</v>
      </c>
      <c r="C182">
        <v>2026</v>
      </c>
      <c r="D182">
        <v>57.63</v>
      </c>
    </row>
    <row r="183" spans="1:4">
      <c r="A183" t="s">
        <v>525</v>
      </c>
      <c r="B183" t="s">
        <v>526</v>
      </c>
      <c r="C183">
        <v>2027</v>
      </c>
      <c r="D183">
        <v>55.53</v>
      </c>
    </row>
    <row r="184" spans="1:4">
      <c r="A184" t="s">
        <v>525</v>
      </c>
      <c r="B184" t="s">
        <v>526</v>
      </c>
      <c r="C184">
        <v>2028</v>
      </c>
      <c r="D184">
        <v>49.58</v>
      </c>
    </row>
    <row r="185" spans="1:4">
      <c r="A185" t="s">
        <v>525</v>
      </c>
      <c r="B185" t="s">
        <v>526</v>
      </c>
      <c r="C185">
        <v>2029</v>
      </c>
      <c r="D185">
        <v>40.380000000000003</v>
      </c>
    </row>
    <row r="186" spans="1:4">
      <c r="A186" t="s">
        <v>525</v>
      </c>
      <c r="B186" t="s">
        <v>526</v>
      </c>
      <c r="C186">
        <v>2030</v>
      </c>
      <c r="D186">
        <v>38.380000000000003</v>
      </c>
    </row>
    <row r="187" spans="1:4">
      <c r="A187" t="s">
        <v>525</v>
      </c>
      <c r="B187" t="s">
        <v>526</v>
      </c>
      <c r="C187">
        <v>2031</v>
      </c>
      <c r="D187">
        <v>37.200000000000003</v>
      </c>
    </row>
    <row r="188" spans="1:4">
      <c r="A188" t="s">
        <v>525</v>
      </c>
      <c r="B188" t="s">
        <v>526</v>
      </c>
      <c r="C188">
        <v>2032</v>
      </c>
      <c r="D188">
        <v>33.450000000000003</v>
      </c>
    </row>
    <row r="189" spans="1:4">
      <c r="A189" t="s">
        <v>525</v>
      </c>
      <c r="B189" t="s">
        <v>526</v>
      </c>
      <c r="C189">
        <v>2033</v>
      </c>
      <c r="D189">
        <v>25.95</v>
      </c>
    </row>
    <row r="190" spans="1:4">
      <c r="A190" t="s">
        <v>525</v>
      </c>
      <c r="B190" t="s">
        <v>526</v>
      </c>
      <c r="C190">
        <v>2034</v>
      </c>
      <c r="D190">
        <v>23.45</v>
      </c>
    </row>
    <row r="191" spans="1:4">
      <c r="A191" t="s">
        <v>525</v>
      </c>
      <c r="B191" t="s">
        <v>526</v>
      </c>
      <c r="C191">
        <v>2035</v>
      </c>
      <c r="D191">
        <v>11.65</v>
      </c>
    </row>
    <row r="192" spans="1:4">
      <c r="A192" t="s">
        <v>525</v>
      </c>
      <c r="B192" t="s">
        <v>526</v>
      </c>
      <c r="C192">
        <v>2036</v>
      </c>
      <c r="D192">
        <v>9.65</v>
      </c>
    </row>
    <row r="193" spans="1:4">
      <c r="A193" t="s">
        <v>525</v>
      </c>
      <c r="B193" t="s">
        <v>526</v>
      </c>
      <c r="C193">
        <v>2037</v>
      </c>
      <c r="D193">
        <v>6.65</v>
      </c>
    </row>
    <row r="194" spans="1:4">
      <c r="A194" t="s">
        <v>525</v>
      </c>
      <c r="B194" t="s">
        <v>526</v>
      </c>
      <c r="C194">
        <v>2038</v>
      </c>
      <c r="D194">
        <v>5.4</v>
      </c>
    </row>
    <row r="195" spans="1:4">
      <c r="A195" t="s">
        <v>525</v>
      </c>
      <c r="B195" t="s">
        <v>526</v>
      </c>
      <c r="C195">
        <v>2039</v>
      </c>
      <c r="D195">
        <v>5.4</v>
      </c>
    </row>
    <row r="196" spans="1:4">
      <c r="A196" t="s">
        <v>525</v>
      </c>
      <c r="B196" t="s">
        <v>526</v>
      </c>
      <c r="C196">
        <v>2040</v>
      </c>
      <c r="D196">
        <v>5.4</v>
      </c>
    </row>
    <row r="197" spans="1:4">
      <c r="A197" t="s">
        <v>525</v>
      </c>
      <c r="B197" t="s">
        <v>526</v>
      </c>
      <c r="C197">
        <v>2041</v>
      </c>
      <c r="D197">
        <v>2</v>
      </c>
    </row>
    <row r="198" spans="1:4">
      <c r="A198" t="s">
        <v>525</v>
      </c>
      <c r="B198" t="s">
        <v>526</v>
      </c>
      <c r="C198">
        <v>2042</v>
      </c>
      <c r="D198">
        <v>2</v>
      </c>
    </row>
    <row r="199" spans="1:4">
      <c r="A199" t="s">
        <v>525</v>
      </c>
      <c r="B199" t="s">
        <v>526</v>
      </c>
      <c r="C199">
        <v>2043</v>
      </c>
      <c r="D199">
        <v>2</v>
      </c>
    </row>
    <row r="200" spans="1:4">
      <c r="A200" t="s">
        <v>525</v>
      </c>
      <c r="B200" t="s">
        <v>526</v>
      </c>
      <c r="C200">
        <v>2046</v>
      </c>
      <c r="D200">
        <v>2</v>
      </c>
    </row>
    <row r="201" spans="1:4">
      <c r="A201" t="s">
        <v>525</v>
      </c>
      <c r="B201" t="s">
        <v>526</v>
      </c>
      <c r="C201">
        <v>2047</v>
      </c>
      <c r="D201">
        <v>2</v>
      </c>
    </row>
    <row r="202" spans="1:4">
      <c r="A202" t="s">
        <v>525</v>
      </c>
      <c r="B202" t="s">
        <v>526</v>
      </c>
      <c r="C202">
        <v>2050</v>
      </c>
      <c r="D202">
        <v>2</v>
      </c>
    </row>
    <row r="203" spans="1:4">
      <c r="A203" t="s">
        <v>245</v>
      </c>
      <c r="B203" t="s">
        <v>527</v>
      </c>
      <c r="C203">
        <v>2019</v>
      </c>
      <c r="D203">
        <v>31.245000000000001</v>
      </c>
    </row>
    <row r="204" spans="1:4">
      <c r="A204" t="s">
        <v>245</v>
      </c>
      <c r="B204" t="s">
        <v>527</v>
      </c>
      <c r="C204">
        <v>2020</v>
      </c>
      <c r="D204">
        <v>31.245000000000001</v>
      </c>
    </row>
    <row r="205" spans="1:4">
      <c r="A205" t="s">
        <v>245</v>
      </c>
      <c r="B205" t="s">
        <v>527</v>
      </c>
      <c r="C205">
        <v>2021</v>
      </c>
      <c r="D205">
        <v>31.245000000000001</v>
      </c>
    </row>
    <row r="206" spans="1:4">
      <c r="A206" t="s">
        <v>245</v>
      </c>
      <c r="B206" t="s">
        <v>527</v>
      </c>
      <c r="C206">
        <v>2022</v>
      </c>
      <c r="D206">
        <v>31.245000000000001</v>
      </c>
    </row>
    <row r="207" spans="1:4">
      <c r="A207" t="s">
        <v>245</v>
      </c>
      <c r="B207" t="s">
        <v>527</v>
      </c>
      <c r="C207">
        <v>2023</v>
      </c>
      <c r="D207">
        <v>30.495000000000001</v>
      </c>
    </row>
    <row r="208" spans="1:4">
      <c r="A208" t="s">
        <v>245</v>
      </c>
      <c r="B208" t="s">
        <v>527</v>
      </c>
      <c r="C208">
        <v>2024</v>
      </c>
      <c r="D208">
        <v>30.495000000000001</v>
      </c>
    </row>
    <row r="209" spans="1:4">
      <c r="A209" t="s">
        <v>245</v>
      </c>
      <c r="B209" t="s">
        <v>527</v>
      </c>
      <c r="C209">
        <v>2025</v>
      </c>
      <c r="D209">
        <v>30.495000000000001</v>
      </c>
    </row>
    <row r="210" spans="1:4">
      <c r="A210" t="s">
        <v>245</v>
      </c>
      <c r="B210" t="s">
        <v>527</v>
      </c>
      <c r="C210">
        <v>2026</v>
      </c>
      <c r="D210">
        <v>30.495000000000001</v>
      </c>
    </row>
    <row r="211" spans="1:4">
      <c r="A211" t="s">
        <v>245</v>
      </c>
      <c r="B211" t="s">
        <v>527</v>
      </c>
      <c r="C211">
        <v>2027</v>
      </c>
      <c r="D211">
        <v>29.995000000000001</v>
      </c>
    </row>
    <row r="212" spans="1:4">
      <c r="A212" t="s">
        <v>245</v>
      </c>
      <c r="B212" t="s">
        <v>527</v>
      </c>
      <c r="C212">
        <v>2028</v>
      </c>
      <c r="D212">
        <v>29.93</v>
      </c>
    </row>
    <row r="213" spans="1:4">
      <c r="A213" t="s">
        <v>245</v>
      </c>
      <c r="B213" t="s">
        <v>527</v>
      </c>
      <c r="C213">
        <v>2029</v>
      </c>
      <c r="D213">
        <v>26.22</v>
      </c>
    </row>
    <row r="214" spans="1:4">
      <c r="A214" t="s">
        <v>245</v>
      </c>
      <c r="B214" t="s">
        <v>527</v>
      </c>
      <c r="C214">
        <v>2030</v>
      </c>
      <c r="D214">
        <v>24.72</v>
      </c>
    </row>
    <row r="215" spans="1:4">
      <c r="A215" t="s">
        <v>245</v>
      </c>
      <c r="B215" t="s">
        <v>527</v>
      </c>
      <c r="C215">
        <v>2031</v>
      </c>
      <c r="D215">
        <v>17.2</v>
      </c>
    </row>
    <row r="216" spans="1:4">
      <c r="A216" t="s">
        <v>245</v>
      </c>
      <c r="B216" t="s">
        <v>527</v>
      </c>
      <c r="C216">
        <v>2032</v>
      </c>
      <c r="D216">
        <v>15.4</v>
      </c>
    </row>
    <row r="217" spans="1:4">
      <c r="A217" t="s">
        <v>245</v>
      </c>
      <c r="B217" t="s">
        <v>527</v>
      </c>
      <c r="C217">
        <v>2033</v>
      </c>
      <c r="D217">
        <v>11.4</v>
      </c>
    </row>
    <row r="218" spans="1:4">
      <c r="A218" t="s">
        <v>245</v>
      </c>
      <c r="B218" t="s">
        <v>527</v>
      </c>
      <c r="C218">
        <v>2034</v>
      </c>
      <c r="D218">
        <v>10.9</v>
      </c>
    </row>
    <row r="219" spans="1:4">
      <c r="A219" t="s">
        <v>245</v>
      </c>
      <c r="B219" t="s">
        <v>527</v>
      </c>
      <c r="C219">
        <v>2035</v>
      </c>
      <c r="D219">
        <v>10.9</v>
      </c>
    </row>
    <row r="220" spans="1:4">
      <c r="A220" t="s">
        <v>245</v>
      </c>
      <c r="B220" t="s">
        <v>527</v>
      </c>
      <c r="C220">
        <v>2036</v>
      </c>
      <c r="D220">
        <v>10.9</v>
      </c>
    </row>
    <row r="221" spans="1:4">
      <c r="A221" t="s">
        <v>245</v>
      </c>
      <c r="B221" t="s">
        <v>527</v>
      </c>
      <c r="C221">
        <v>2037</v>
      </c>
      <c r="D221">
        <v>10.9</v>
      </c>
    </row>
    <row r="222" spans="1:4">
      <c r="A222" t="s">
        <v>245</v>
      </c>
      <c r="B222" t="s">
        <v>527</v>
      </c>
      <c r="C222">
        <v>2038</v>
      </c>
      <c r="D222">
        <v>10.9</v>
      </c>
    </row>
    <row r="223" spans="1:4">
      <c r="A223" t="s">
        <v>528</v>
      </c>
      <c r="B223" t="s">
        <v>529</v>
      </c>
      <c r="C223">
        <v>2019</v>
      </c>
      <c r="D223">
        <v>11.29</v>
      </c>
    </row>
    <row r="224" spans="1:4">
      <c r="A224" t="s">
        <v>528</v>
      </c>
      <c r="B224" t="s">
        <v>529</v>
      </c>
      <c r="C224">
        <v>2020</v>
      </c>
      <c r="D224">
        <v>11.29</v>
      </c>
    </row>
    <row r="225" spans="1:4">
      <c r="A225" t="s">
        <v>528</v>
      </c>
      <c r="B225" t="s">
        <v>529</v>
      </c>
      <c r="C225">
        <v>2021</v>
      </c>
      <c r="D225">
        <v>11.29</v>
      </c>
    </row>
    <row r="226" spans="1:4">
      <c r="A226" t="s">
        <v>528</v>
      </c>
      <c r="B226" t="s">
        <v>529</v>
      </c>
      <c r="C226">
        <v>2022</v>
      </c>
      <c r="D226">
        <v>10.44</v>
      </c>
    </row>
    <row r="227" spans="1:4">
      <c r="A227" t="s">
        <v>528</v>
      </c>
      <c r="B227" t="s">
        <v>529</v>
      </c>
      <c r="C227">
        <v>2023</v>
      </c>
      <c r="D227">
        <v>10.44</v>
      </c>
    </row>
    <row r="228" spans="1:4">
      <c r="A228" t="s">
        <v>528</v>
      </c>
      <c r="B228" t="s">
        <v>529</v>
      </c>
      <c r="C228">
        <v>2024</v>
      </c>
      <c r="D228">
        <v>5</v>
      </c>
    </row>
    <row r="229" spans="1:4">
      <c r="A229" t="s">
        <v>528</v>
      </c>
      <c r="B229" t="s">
        <v>529</v>
      </c>
      <c r="C229">
        <v>2025</v>
      </c>
      <c r="D229">
        <v>5</v>
      </c>
    </row>
    <row r="230" spans="1:4">
      <c r="A230" t="s">
        <v>528</v>
      </c>
      <c r="B230" t="s">
        <v>529</v>
      </c>
      <c r="C230">
        <v>2026</v>
      </c>
      <c r="D230">
        <v>5</v>
      </c>
    </row>
    <row r="231" spans="1:4">
      <c r="A231" t="s">
        <v>530</v>
      </c>
      <c r="B231" t="s">
        <v>531</v>
      </c>
      <c r="C231">
        <v>2019</v>
      </c>
      <c r="D231">
        <v>91.204999999999998</v>
      </c>
    </row>
    <row r="232" spans="1:4">
      <c r="A232" t="s">
        <v>530</v>
      </c>
      <c r="B232" t="s">
        <v>531</v>
      </c>
      <c r="C232">
        <v>2020</v>
      </c>
      <c r="D232">
        <v>104.815</v>
      </c>
    </row>
    <row r="233" spans="1:4">
      <c r="A233" t="s">
        <v>530</v>
      </c>
      <c r="B233" t="s">
        <v>531</v>
      </c>
      <c r="C233">
        <v>2021</v>
      </c>
      <c r="D233">
        <v>105.715</v>
      </c>
    </row>
    <row r="234" spans="1:4">
      <c r="A234" t="s">
        <v>530</v>
      </c>
      <c r="B234" t="s">
        <v>531</v>
      </c>
      <c r="C234">
        <v>2022</v>
      </c>
      <c r="D234">
        <v>113.61499999999999</v>
      </c>
    </row>
    <row r="235" spans="1:4">
      <c r="A235" t="s">
        <v>530</v>
      </c>
      <c r="B235" t="s">
        <v>531</v>
      </c>
      <c r="C235">
        <v>2023</v>
      </c>
      <c r="D235">
        <v>118.61499999999999</v>
      </c>
    </row>
    <row r="236" spans="1:4">
      <c r="A236" t="s">
        <v>530</v>
      </c>
      <c r="B236" t="s">
        <v>531</v>
      </c>
      <c r="C236">
        <v>2024</v>
      </c>
      <c r="D236">
        <v>118.61499999999999</v>
      </c>
    </row>
    <row r="237" spans="1:4">
      <c r="A237" t="s">
        <v>530</v>
      </c>
      <c r="B237" t="s">
        <v>531</v>
      </c>
      <c r="C237">
        <v>2025</v>
      </c>
      <c r="D237">
        <v>118.61499999999999</v>
      </c>
    </row>
    <row r="238" spans="1:4">
      <c r="A238" t="s">
        <v>530</v>
      </c>
      <c r="B238" t="s">
        <v>531</v>
      </c>
      <c r="C238">
        <v>2026</v>
      </c>
      <c r="D238">
        <v>135.815</v>
      </c>
    </row>
    <row r="239" spans="1:4">
      <c r="A239" t="s">
        <v>530</v>
      </c>
      <c r="B239" t="s">
        <v>531</v>
      </c>
      <c r="C239">
        <v>2027</v>
      </c>
      <c r="D239">
        <v>136.315</v>
      </c>
    </row>
    <row r="240" spans="1:4">
      <c r="A240" t="s">
        <v>530</v>
      </c>
      <c r="B240" t="s">
        <v>531</v>
      </c>
      <c r="C240">
        <v>2028</v>
      </c>
      <c r="D240">
        <v>136.315</v>
      </c>
    </row>
    <row r="241" spans="1:4">
      <c r="A241" t="s">
        <v>530</v>
      </c>
      <c r="B241" t="s">
        <v>531</v>
      </c>
      <c r="C241">
        <v>2029</v>
      </c>
      <c r="D241">
        <v>136.315</v>
      </c>
    </row>
    <row r="242" spans="1:4">
      <c r="A242" t="s">
        <v>530</v>
      </c>
      <c r="B242" t="s">
        <v>531</v>
      </c>
      <c r="C242">
        <v>2030</v>
      </c>
      <c r="D242">
        <v>136.315</v>
      </c>
    </row>
    <row r="243" spans="1:4">
      <c r="A243" t="s">
        <v>530</v>
      </c>
      <c r="B243" t="s">
        <v>531</v>
      </c>
      <c r="C243">
        <v>2031</v>
      </c>
      <c r="D243">
        <v>79.239999999999995</v>
      </c>
    </row>
    <row r="244" spans="1:4">
      <c r="A244" t="s">
        <v>530</v>
      </c>
      <c r="B244" t="s">
        <v>531</v>
      </c>
      <c r="C244">
        <v>2032</v>
      </c>
      <c r="D244">
        <v>79.239999999999995</v>
      </c>
    </row>
    <row r="245" spans="1:4">
      <c r="A245" t="s">
        <v>530</v>
      </c>
      <c r="B245" t="s">
        <v>531</v>
      </c>
      <c r="C245">
        <v>2033</v>
      </c>
      <c r="D245">
        <v>79.11</v>
      </c>
    </row>
    <row r="246" spans="1:4">
      <c r="A246" t="s">
        <v>530</v>
      </c>
      <c r="B246" t="s">
        <v>531</v>
      </c>
      <c r="C246">
        <v>2034</v>
      </c>
      <c r="D246">
        <v>79.11</v>
      </c>
    </row>
    <row r="247" spans="1:4">
      <c r="A247" t="s">
        <v>530</v>
      </c>
      <c r="B247" t="s">
        <v>531</v>
      </c>
      <c r="C247">
        <v>2035</v>
      </c>
      <c r="D247">
        <v>79.11</v>
      </c>
    </row>
    <row r="248" spans="1:4">
      <c r="A248" t="s">
        <v>530</v>
      </c>
      <c r="B248" t="s">
        <v>531</v>
      </c>
      <c r="C248">
        <v>2036</v>
      </c>
      <c r="D248">
        <v>78.209999999999994</v>
      </c>
    </row>
    <row r="249" spans="1:4">
      <c r="A249" t="s">
        <v>530</v>
      </c>
      <c r="B249" t="s">
        <v>531</v>
      </c>
      <c r="C249">
        <v>2037</v>
      </c>
      <c r="D249">
        <v>78.209999999999994</v>
      </c>
    </row>
    <row r="250" spans="1:4">
      <c r="A250" t="s">
        <v>530</v>
      </c>
      <c r="B250" t="s">
        <v>531</v>
      </c>
      <c r="C250">
        <v>2038</v>
      </c>
      <c r="D250">
        <v>65.709999999999994</v>
      </c>
    </row>
    <row r="251" spans="1:4">
      <c r="A251" t="s">
        <v>530</v>
      </c>
      <c r="B251" t="s">
        <v>531</v>
      </c>
      <c r="C251">
        <v>2039</v>
      </c>
      <c r="D251">
        <v>60.31</v>
      </c>
    </row>
    <row r="252" spans="1:4">
      <c r="A252" t="s">
        <v>530</v>
      </c>
      <c r="B252" t="s">
        <v>531</v>
      </c>
      <c r="C252">
        <v>2040</v>
      </c>
      <c r="D252">
        <v>34.83</v>
      </c>
    </row>
    <row r="253" spans="1:4">
      <c r="A253" t="s">
        <v>530</v>
      </c>
      <c r="B253" t="s">
        <v>531</v>
      </c>
      <c r="C253">
        <v>2041</v>
      </c>
      <c r="D253">
        <v>17.600000000000001</v>
      </c>
    </row>
    <row r="254" spans="1:4">
      <c r="A254" t="s">
        <v>530</v>
      </c>
      <c r="B254" t="s">
        <v>531</v>
      </c>
      <c r="C254">
        <v>2042</v>
      </c>
      <c r="D254">
        <v>16.7</v>
      </c>
    </row>
    <row r="255" spans="1:4">
      <c r="A255" t="s">
        <v>530</v>
      </c>
      <c r="B255" t="s">
        <v>531</v>
      </c>
      <c r="C255">
        <v>2043</v>
      </c>
      <c r="D255">
        <v>9.6999999999999993</v>
      </c>
    </row>
    <row r="256" spans="1:4">
      <c r="A256" t="s">
        <v>530</v>
      </c>
      <c r="B256" t="s">
        <v>531</v>
      </c>
      <c r="C256">
        <v>2046</v>
      </c>
      <c r="D256">
        <v>8.1999999999999993</v>
      </c>
    </row>
    <row r="257" spans="1:4">
      <c r="A257" t="s">
        <v>530</v>
      </c>
      <c r="B257" t="s">
        <v>531</v>
      </c>
      <c r="C257">
        <v>2047</v>
      </c>
      <c r="D257">
        <v>3.7</v>
      </c>
    </row>
    <row r="258" spans="1:4">
      <c r="A258" t="s">
        <v>530</v>
      </c>
      <c r="B258" t="s">
        <v>531</v>
      </c>
      <c r="C258">
        <v>2050</v>
      </c>
      <c r="D258">
        <v>0.7</v>
      </c>
    </row>
    <row r="259" spans="1:4">
      <c r="A259" t="s">
        <v>530</v>
      </c>
      <c r="B259" t="s">
        <v>531</v>
      </c>
      <c r="C259">
        <v>2051</v>
      </c>
      <c r="D259">
        <v>0.7</v>
      </c>
    </row>
    <row r="260" spans="1:4">
      <c r="A260" t="s">
        <v>532</v>
      </c>
      <c r="B260" t="s">
        <v>533</v>
      </c>
      <c r="C260">
        <v>2019</v>
      </c>
      <c r="D260">
        <v>4.55</v>
      </c>
    </row>
    <row r="261" spans="1:4">
      <c r="A261" t="s">
        <v>532</v>
      </c>
      <c r="B261" t="s">
        <v>533</v>
      </c>
      <c r="C261">
        <v>2020</v>
      </c>
      <c r="D261">
        <v>4.55</v>
      </c>
    </row>
    <row r="262" spans="1:4">
      <c r="A262" t="s">
        <v>532</v>
      </c>
      <c r="B262" t="s">
        <v>533</v>
      </c>
      <c r="C262">
        <v>2021</v>
      </c>
      <c r="D262">
        <v>4.55</v>
      </c>
    </row>
    <row r="263" spans="1:4">
      <c r="A263" t="s">
        <v>532</v>
      </c>
      <c r="B263" t="s">
        <v>533</v>
      </c>
      <c r="C263">
        <v>2022</v>
      </c>
      <c r="D263">
        <v>4.55</v>
      </c>
    </row>
    <row r="264" spans="1:4">
      <c r="A264" t="s">
        <v>532</v>
      </c>
      <c r="B264" t="s">
        <v>533</v>
      </c>
      <c r="C264">
        <v>2023</v>
      </c>
      <c r="D264">
        <v>4.55</v>
      </c>
    </row>
    <row r="265" spans="1:4">
      <c r="A265" t="s">
        <v>532</v>
      </c>
      <c r="B265" t="s">
        <v>533</v>
      </c>
      <c r="C265">
        <v>2024</v>
      </c>
      <c r="D265">
        <v>4.55</v>
      </c>
    </row>
    <row r="266" spans="1:4">
      <c r="A266" t="s">
        <v>532</v>
      </c>
      <c r="B266" t="s">
        <v>533</v>
      </c>
      <c r="C266">
        <v>2025</v>
      </c>
      <c r="D266">
        <v>4.55</v>
      </c>
    </row>
    <row r="267" spans="1:4">
      <c r="A267" t="s">
        <v>532</v>
      </c>
      <c r="B267" t="s">
        <v>533</v>
      </c>
      <c r="C267">
        <v>2026</v>
      </c>
      <c r="D267">
        <v>4.55</v>
      </c>
    </row>
    <row r="268" spans="1:4">
      <c r="A268" t="s">
        <v>532</v>
      </c>
      <c r="B268" t="s">
        <v>533</v>
      </c>
      <c r="C268">
        <v>2027</v>
      </c>
      <c r="D268">
        <v>4.55</v>
      </c>
    </row>
    <row r="269" spans="1:4">
      <c r="A269" t="s">
        <v>532</v>
      </c>
      <c r="B269" t="s">
        <v>533</v>
      </c>
      <c r="C269">
        <v>2028</v>
      </c>
      <c r="D269">
        <v>4.55</v>
      </c>
    </row>
    <row r="270" spans="1:4">
      <c r="A270" t="s">
        <v>532</v>
      </c>
      <c r="B270" t="s">
        <v>533</v>
      </c>
      <c r="C270">
        <v>2029</v>
      </c>
      <c r="D270">
        <v>4.55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 costs</vt:lpstr>
      <vt:lpstr>Elec_materials</vt:lpstr>
      <vt:lpstr>INS</vt:lpstr>
      <vt:lpstr>misc</vt:lpstr>
      <vt:lpstr>Bldgs AFA</vt:lpstr>
      <vt:lpstr>Cap decay limits</vt:lpstr>
      <vt:lpstr>Trade costs</vt:lpstr>
      <vt:lpstr>Buildrates</vt:lpstr>
      <vt:lpstr>demelast and reporting</vt:lpstr>
      <vt:lpstr>Thermal elec op costs</vt:lpstr>
      <vt:lpstr>emissions</vt:lpstr>
      <vt:lpstr>CO2 transp and sto</vt:lpstr>
      <vt:lpstr>mining aux flows</vt:lpstr>
      <vt:lpstr>oil and gas prod calib</vt:lpstr>
      <vt:lpstr>car batteries</vt:lpstr>
      <vt:lpstr>IND CCS</vt:lpstr>
      <vt:lpstr>Transformation input</vt:lpstr>
      <vt:lpstr>pipeline consumption</vt:lpstr>
      <vt:lpstr>2022 calibration</vt:lpstr>
      <vt:lpstr>liquefaction contracts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2026-06-07T14:42:44Z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719005763530731</vt:r8>
  </property>
  <property fmtid="{D5CDD505-2E9C-101B-9397-08002B2CF9AE}" pid="3" name="{A44787D4-0540-4523-9961-78E4036D8C6D}">
    <vt:lpwstr>{C5BFA0EE-865B-4DB5-A9A9-320E07621DC8}</vt:lpwstr>
  </property>
</Properties>
</file>