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E1904550-D0D5-492F-BDD8-91B286F71212}" xr6:coauthVersionLast="44" xr6:coauthVersionMax="44" xr10:uidLastSave="{00000000-0000-0000-0000-000000000000}"/>
  <bookViews>
    <workbookView xWindow="40455" yWindow="3525" windowWidth="24240" windowHeight="13230" xr2:uid="{00000000-000D-0000-FFFF-FFFF00000000}"/>
  </bookViews>
  <sheets>
    <sheet name="Files" sheetId="2" r:id="rId1"/>
    <sheet name="Options" sheetId="1" r:id="rId2"/>
    <sheet name="Previous Fi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H5" i="2" l="1"/>
  <c r="HH11" i="2"/>
  <c r="HH12" i="2"/>
  <c r="HH16" i="2"/>
  <c r="HH22" i="2"/>
  <c r="HH23" i="2"/>
  <c r="HH26" i="2"/>
  <c r="HH32" i="2"/>
  <c r="HH34" i="2"/>
  <c r="HH36" i="2"/>
  <c r="HH42" i="2"/>
  <c r="HH43" i="2"/>
  <c r="HH47" i="2"/>
  <c r="HH56" i="2"/>
  <c r="HG4" i="2"/>
  <c r="HH4" i="2" s="1"/>
  <c r="HG5" i="2"/>
  <c r="HG6" i="2"/>
  <c r="HH6" i="2" s="1"/>
  <c r="HG7" i="2"/>
  <c r="HH7" i="2" s="1"/>
  <c r="HG8" i="2"/>
  <c r="HH8" i="2" s="1"/>
  <c r="HG10" i="2"/>
  <c r="HH10" i="2" s="1"/>
  <c r="HG11" i="2"/>
  <c r="HG12" i="2"/>
  <c r="HG13" i="2"/>
  <c r="HH13" i="2" s="1"/>
  <c r="HG16" i="2"/>
  <c r="HG18" i="2"/>
  <c r="HH18" i="2" s="1"/>
  <c r="HG19" i="2"/>
  <c r="HH19" i="2" s="1"/>
  <c r="HG20" i="2"/>
  <c r="HH20" i="2" s="1"/>
  <c r="HG21" i="2"/>
  <c r="HH21" i="2" s="1"/>
  <c r="HG22" i="2"/>
  <c r="HG23" i="2"/>
  <c r="HG25" i="2"/>
  <c r="HH25" i="2" s="1"/>
  <c r="HG26" i="2"/>
  <c r="HG28" i="2"/>
  <c r="HH28" i="2" s="1"/>
  <c r="HG29" i="2"/>
  <c r="HH29" i="2" s="1"/>
  <c r="HG30" i="2"/>
  <c r="HH30" i="2" s="1"/>
  <c r="HG31" i="2"/>
  <c r="HH31" i="2" s="1"/>
  <c r="HG32" i="2"/>
  <c r="HG34" i="2"/>
  <c r="HG35" i="2"/>
  <c r="HH35" i="2" s="1"/>
  <c r="HG36" i="2"/>
  <c r="HG37" i="2"/>
  <c r="HH37" i="2" s="1"/>
  <c r="HG38" i="2"/>
  <c r="HH38" i="2" s="1"/>
  <c r="HG40" i="2"/>
  <c r="HH40" i="2" s="1"/>
  <c r="HG41" i="2"/>
  <c r="HH41" i="2" s="1"/>
  <c r="HG42" i="2"/>
  <c r="HG43" i="2"/>
  <c r="HG45" i="2"/>
  <c r="HH45" i="2" s="1"/>
  <c r="HG47" i="2"/>
  <c r="HG48" i="2"/>
  <c r="HH48" i="2" s="1"/>
  <c r="HG49" i="2"/>
  <c r="HH49" i="2" s="1"/>
  <c r="HG52" i="2"/>
  <c r="HH52" i="2" s="1"/>
  <c r="HG55" i="2"/>
  <c r="HH55" i="2" s="1"/>
  <c r="HG56" i="2"/>
  <c r="HM3" i="3"/>
  <c r="HN3" i="3" s="1"/>
  <c r="HE5" i="2"/>
  <c r="HE6" i="2"/>
  <c r="HE7" i="2"/>
  <c r="HE8" i="2"/>
  <c r="HE10" i="2"/>
  <c r="HE11" i="2"/>
  <c r="HE12" i="2"/>
  <c r="HE13" i="2"/>
  <c r="HE16" i="2"/>
  <c r="HE18" i="2"/>
  <c r="HE19" i="2"/>
  <c r="HE20" i="2"/>
  <c r="HE21" i="2"/>
  <c r="HE22" i="2"/>
  <c r="HE23" i="2"/>
  <c r="HE24" i="2"/>
  <c r="HE25" i="2"/>
  <c r="HE26" i="2"/>
  <c r="HE28" i="2"/>
  <c r="HE29" i="2"/>
  <c r="HE30" i="2"/>
  <c r="HE31" i="2"/>
  <c r="HE32" i="2"/>
  <c r="HE34" i="2"/>
  <c r="HE35" i="2"/>
  <c r="HE36" i="2"/>
  <c r="HE37" i="2"/>
  <c r="HE38" i="2"/>
  <c r="HE40" i="2"/>
  <c r="HE41" i="2"/>
  <c r="HE42" i="2"/>
  <c r="HE43" i="2"/>
  <c r="HE47" i="2"/>
  <c r="HE48" i="2"/>
  <c r="HE49" i="2"/>
  <c r="HE52" i="2"/>
  <c r="HE55" i="2"/>
  <c r="HE56" i="2"/>
  <c r="HE4" i="2"/>
  <c r="HE60" i="2" s="1"/>
  <c r="HF4" i="2"/>
  <c r="HF5" i="2"/>
  <c r="HF59" i="2" s="1"/>
  <c r="HF6" i="2"/>
  <c r="HF7" i="2"/>
  <c r="HF8" i="2"/>
  <c r="HF10" i="2"/>
  <c r="HF11" i="2"/>
  <c r="HF12" i="2"/>
  <c r="HF13" i="2"/>
  <c r="HF16" i="2"/>
  <c r="HF18" i="2"/>
  <c r="HF19" i="2"/>
  <c r="HF20" i="2"/>
  <c r="HF21" i="2"/>
  <c r="HF22" i="2"/>
  <c r="HF23" i="2"/>
  <c r="HF24" i="2"/>
  <c r="HF25" i="2"/>
  <c r="HF26" i="2"/>
  <c r="HF28" i="2"/>
  <c r="HF29" i="2"/>
  <c r="HF30" i="2"/>
  <c r="HF31" i="2"/>
  <c r="HF32" i="2"/>
  <c r="HF34" i="2"/>
  <c r="HF35" i="2"/>
  <c r="HF36" i="2"/>
  <c r="HF37" i="2"/>
  <c r="HF38" i="2"/>
  <c r="HF40" i="2"/>
  <c r="HF41" i="2"/>
  <c r="HF42" i="2"/>
  <c r="HF43" i="2"/>
  <c r="HF47" i="2"/>
  <c r="HF48" i="2"/>
  <c r="HF49" i="2"/>
  <c r="HF52" i="2"/>
  <c r="HF55" i="2"/>
  <c r="HF56" i="2"/>
  <c r="HL3" i="3"/>
  <c r="HK3" i="3"/>
  <c r="HD4" i="2"/>
  <c r="HD59" i="2" s="1"/>
  <c r="HD5" i="2"/>
  <c r="HD6" i="2"/>
  <c r="HD7" i="2"/>
  <c r="HD8" i="2"/>
  <c r="HD10" i="2"/>
  <c r="HD11" i="2"/>
  <c r="HD12" i="2"/>
  <c r="HD13" i="2"/>
  <c r="HD16" i="2"/>
  <c r="HD18" i="2"/>
  <c r="HD19" i="2"/>
  <c r="HD20" i="2"/>
  <c r="HD21" i="2"/>
  <c r="HD22" i="2"/>
  <c r="HD23" i="2"/>
  <c r="HD24" i="2"/>
  <c r="HD25" i="2"/>
  <c r="HD26" i="2"/>
  <c r="HD28" i="2"/>
  <c r="HD29" i="2"/>
  <c r="HD30" i="2"/>
  <c r="HD31" i="2"/>
  <c r="HD32" i="2"/>
  <c r="HD34" i="2"/>
  <c r="HD35" i="2"/>
  <c r="HD36" i="2"/>
  <c r="HD37" i="2"/>
  <c r="HD38" i="2"/>
  <c r="HD40" i="2"/>
  <c r="HD41" i="2"/>
  <c r="HD42" i="2"/>
  <c r="HD43" i="2"/>
  <c r="HD47" i="2"/>
  <c r="HD48" i="2"/>
  <c r="HD49" i="2"/>
  <c r="HD52" i="2"/>
  <c r="HD55" i="2"/>
  <c r="HD56" i="2"/>
  <c r="HJ3" i="3"/>
  <c r="Q66" i="2"/>
  <c r="Q67" i="2"/>
  <c r="Q68" i="2"/>
  <c r="Q65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AA59" i="2"/>
  <c r="AA60" i="2"/>
  <c r="EY55" i="3"/>
  <c r="FB55" i="3"/>
  <c r="HH60" i="2" l="1"/>
  <c r="HH59" i="2"/>
  <c r="HF60" i="2"/>
  <c r="HD60" i="2"/>
  <c r="HE59" i="2"/>
  <c r="HG59" i="2"/>
  <c r="HG60" i="2"/>
  <c r="Q70" i="2"/>
  <c r="Z59" i="2"/>
  <c r="Y60" i="2"/>
  <c r="Y59" i="2"/>
  <c r="X60" i="2"/>
  <c r="X59" i="2"/>
  <c r="U59" i="2"/>
  <c r="T59" i="2"/>
  <c r="S59" i="2"/>
  <c r="R60" i="2"/>
  <c r="R59" i="2"/>
  <c r="Q58" i="2"/>
  <c r="HJ4" i="3"/>
  <c r="HK4" i="3"/>
  <c r="HL4" i="3"/>
  <c r="HM4" i="3"/>
  <c r="HN4" i="3"/>
  <c r="C25" i="1" l="1"/>
  <c r="M4" i="2" l="1"/>
  <c r="E4" i="2" s="1"/>
  <c r="M5" i="2"/>
  <c r="E5" i="2" s="1"/>
  <c r="M6" i="2"/>
  <c r="E6" i="2" s="1"/>
  <c r="M7" i="2"/>
  <c r="E7" i="2" s="1"/>
  <c r="M8" i="2"/>
  <c r="E8" i="2" s="1"/>
  <c r="M9" i="2"/>
  <c r="E9" i="2" s="1"/>
  <c r="M10" i="2"/>
  <c r="E10" i="2" s="1"/>
  <c r="M11" i="2"/>
  <c r="E11" i="2" s="1"/>
  <c r="M12" i="2"/>
  <c r="E12" i="2" s="1"/>
  <c r="M13" i="2"/>
  <c r="E13" i="2" s="1"/>
  <c r="M14" i="2"/>
  <c r="E14" i="2" s="1"/>
  <c r="M15" i="2"/>
  <c r="E15" i="2" s="1"/>
  <c r="M16" i="2"/>
  <c r="E16" i="2" s="1"/>
  <c r="M17" i="2"/>
  <c r="E17" i="2" s="1"/>
  <c r="M18" i="2"/>
  <c r="E18" i="2" s="1"/>
  <c r="M19" i="2"/>
  <c r="E19" i="2" s="1"/>
  <c r="M20" i="2"/>
  <c r="E20" i="2" s="1"/>
  <c r="M21" i="2"/>
  <c r="E21" i="2" s="1"/>
  <c r="M22" i="2"/>
  <c r="E22" i="2" s="1"/>
  <c r="M23" i="2"/>
  <c r="E23" i="2" s="1"/>
  <c r="M24" i="2"/>
  <c r="E24" i="2" s="1"/>
  <c r="M25" i="2"/>
  <c r="E25" i="2" s="1"/>
  <c r="M26" i="2"/>
  <c r="E26" i="2" s="1"/>
  <c r="M27" i="2"/>
  <c r="E27" i="2" s="1"/>
  <c r="M28" i="2"/>
  <c r="E28" i="2" s="1"/>
  <c r="M29" i="2"/>
  <c r="E29" i="2" s="1"/>
  <c r="M30" i="2"/>
  <c r="E30" i="2" s="1"/>
  <c r="M31" i="2"/>
  <c r="E31" i="2" s="1"/>
  <c r="M32" i="2"/>
  <c r="E32" i="2" s="1"/>
  <c r="M33" i="2"/>
  <c r="E33" i="2" s="1"/>
  <c r="M34" i="2"/>
  <c r="E34" i="2" s="1"/>
  <c r="M35" i="2"/>
  <c r="E35" i="2" s="1"/>
  <c r="M36" i="2"/>
  <c r="E36" i="2" s="1"/>
  <c r="M37" i="2"/>
  <c r="E37" i="2" s="1"/>
  <c r="M38" i="2"/>
  <c r="E38" i="2" s="1"/>
  <c r="M39" i="2"/>
  <c r="E39" i="2" s="1"/>
  <c r="M40" i="2"/>
  <c r="E40" i="2" s="1"/>
  <c r="M41" i="2"/>
  <c r="E41" i="2" s="1"/>
  <c r="M42" i="2"/>
  <c r="E42" i="2" s="1"/>
  <c r="M43" i="2"/>
  <c r="E43" i="2" s="1"/>
  <c r="M44" i="2"/>
  <c r="E44" i="2" s="1"/>
  <c r="M45" i="2"/>
  <c r="E45" i="2" s="1"/>
  <c r="M46" i="2"/>
  <c r="E46" i="2" s="1"/>
  <c r="M47" i="2"/>
  <c r="E47" i="2" s="1"/>
  <c r="M48" i="2"/>
  <c r="E48" i="2" s="1"/>
  <c r="M49" i="2"/>
  <c r="E49" i="2" s="1"/>
  <c r="M50" i="2"/>
  <c r="E50" i="2" s="1"/>
  <c r="M51" i="2"/>
  <c r="E51" i="2" s="1"/>
  <c r="M52" i="2"/>
  <c r="E52" i="2" s="1"/>
  <c r="M53" i="2"/>
  <c r="E53" i="2" s="1"/>
  <c r="M54" i="2"/>
  <c r="E54" i="2" s="1"/>
  <c r="M55" i="2"/>
  <c r="E55" i="2" s="1"/>
  <c r="M56" i="2"/>
  <c r="E56" i="2" s="1"/>
  <c r="M3" i="2"/>
  <c r="E3" i="2" s="1"/>
  <c r="M1" i="2" l="1"/>
  <c r="B35" i="2"/>
  <c r="L1" i="2" l="1"/>
  <c r="N3" i="2" l="1"/>
  <c r="J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H1" i="2"/>
  <c r="K1" i="2"/>
  <c r="I1" i="2"/>
  <c r="E1" i="2" l="1"/>
  <c r="N1" i="2"/>
  <c r="C52" i="2"/>
  <c r="C53" i="2"/>
  <c r="C54" i="2"/>
  <c r="C55" i="2"/>
  <c r="C56" i="2"/>
  <c r="B48" i="2"/>
  <c r="B49" i="2"/>
  <c r="B50" i="2"/>
  <c r="B51" i="2"/>
  <c r="B52" i="2"/>
  <c r="B53" i="2"/>
  <c r="B54" i="2"/>
  <c r="B55" i="2"/>
  <c r="B56" i="2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HM69" i="3"/>
  <c r="HN69" i="3" s="1"/>
  <c r="HL69" i="3"/>
  <c r="HK69" i="3"/>
  <c r="HJ69" i="3"/>
  <c r="AI69" i="3"/>
  <c r="HM68" i="3"/>
  <c r="HN68" i="3" s="1"/>
  <c r="HL68" i="3"/>
  <c r="HK68" i="3"/>
  <c r="HJ68" i="3"/>
  <c r="Y68" i="3"/>
  <c r="HM67" i="3"/>
  <c r="HN67" i="3" s="1"/>
  <c r="HL67" i="3"/>
  <c r="HK67" i="3"/>
  <c r="HJ67" i="3"/>
  <c r="Y67" i="3"/>
  <c r="HM66" i="3"/>
  <c r="HN66" i="3" s="1"/>
  <c r="HL66" i="3"/>
  <c r="HK66" i="3"/>
  <c r="HJ66" i="3"/>
  <c r="Y66" i="3"/>
  <c r="AH66" i="3" s="1"/>
  <c r="HM65" i="3"/>
  <c r="HN65" i="3" s="1"/>
  <c r="HL65" i="3"/>
  <c r="HK65" i="3"/>
  <c r="HJ65" i="3"/>
  <c r="Y65" i="3"/>
  <c r="AG65" i="3" s="1"/>
  <c r="HM64" i="3"/>
  <c r="HN64" i="3" s="1"/>
  <c r="HL64" i="3"/>
  <c r="HK64" i="3"/>
  <c r="HJ64" i="3"/>
  <c r="Y64" i="3"/>
  <c r="HM63" i="3"/>
  <c r="HN63" i="3" s="1"/>
  <c r="HL63" i="3"/>
  <c r="HK63" i="3"/>
  <c r="HJ63" i="3"/>
  <c r="Y63" i="3"/>
  <c r="HM62" i="3"/>
  <c r="HN62" i="3" s="1"/>
  <c r="HL62" i="3"/>
  <c r="HK62" i="3"/>
  <c r="HJ62" i="3"/>
  <c r="Y62" i="3"/>
  <c r="HM61" i="3"/>
  <c r="HN61" i="3" s="1"/>
  <c r="HL61" i="3"/>
  <c r="HK61" i="3"/>
  <c r="HJ61" i="3"/>
  <c r="Y61" i="3"/>
  <c r="HM60" i="3"/>
  <c r="HN60" i="3" s="1"/>
  <c r="HL60" i="3"/>
  <c r="HK60" i="3"/>
  <c r="HJ60" i="3"/>
  <c r="Y60" i="3"/>
  <c r="HM59" i="3"/>
  <c r="HL59" i="3"/>
  <c r="HK59" i="3"/>
  <c r="HJ59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A55" i="3"/>
  <c r="EZ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BM55" i="3"/>
  <c r="BL55" i="3"/>
  <c r="BK55" i="3"/>
  <c r="Y52" i="3"/>
  <c r="BH52" i="3" s="1"/>
  <c r="BW51" i="3"/>
  <c r="Y51" i="3"/>
  <c r="BH51" i="3" s="1"/>
  <c r="C51" i="3"/>
  <c r="C50" i="3"/>
  <c r="C49" i="3"/>
  <c r="C48" i="3"/>
  <c r="G47" i="3"/>
  <c r="B47" i="3" s="1"/>
  <c r="C47" i="3"/>
  <c r="G46" i="3"/>
  <c r="B46" i="3" s="1"/>
  <c r="C46" i="3"/>
  <c r="AW45" i="3"/>
  <c r="AI45" i="3"/>
  <c r="Y45" i="3"/>
  <c r="AX45" i="3" s="1"/>
  <c r="G45" i="3"/>
  <c r="B45" i="3" s="1"/>
  <c r="C45" i="3"/>
  <c r="AI44" i="3"/>
  <c r="G44" i="3"/>
  <c r="B44" i="3" s="1"/>
  <c r="C44" i="3"/>
  <c r="AW43" i="3"/>
  <c r="AI43" i="3"/>
  <c r="G43" i="3"/>
  <c r="B43" i="3" s="1"/>
  <c r="C43" i="3"/>
  <c r="AI42" i="3"/>
  <c r="Y42" i="3"/>
  <c r="AX42" i="3" s="1"/>
  <c r="G42" i="3"/>
  <c r="B42" i="3" s="1"/>
  <c r="C42" i="3"/>
  <c r="AW41" i="3"/>
  <c r="AI41" i="3"/>
  <c r="G41" i="3"/>
  <c r="B41" i="3" s="1"/>
  <c r="C41" i="3"/>
  <c r="AI40" i="3"/>
  <c r="G40" i="3"/>
  <c r="B40" i="3" s="1"/>
  <c r="C40" i="3"/>
  <c r="AI39" i="3"/>
  <c r="G39" i="3"/>
  <c r="B39" i="3" s="1"/>
  <c r="C39" i="3"/>
  <c r="AI38" i="3"/>
  <c r="G38" i="3"/>
  <c r="B38" i="3" s="1"/>
  <c r="C38" i="3"/>
  <c r="AI37" i="3"/>
  <c r="G37" i="3"/>
  <c r="B37" i="3" s="1"/>
  <c r="C37" i="3"/>
  <c r="AI36" i="3"/>
  <c r="G36" i="3"/>
  <c r="B36" i="3" s="1"/>
  <c r="C36" i="3"/>
  <c r="AI35" i="3"/>
  <c r="G35" i="3"/>
  <c r="C35" i="3"/>
  <c r="AG34" i="3"/>
  <c r="AI34" i="3" s="1"/>
  <c r="G34" i="3"/>
  <c r="B34" i="3" s="1"/>
  <c r="C34" i="3"/>
  <c r="AI33" i="3"/>
  <c r="G33" i="3"/>
  <c r="B33" i="3" s="1"/>
  <c r="C33" i="3"/>
  <c r="HM32" i="3"/>
  <c r="HN32" i="3" s="1"/>
  <c r="HL32" i="3"/>
  <c r="HK32" i="3"/>
  <c r="HJ32" i="3"/>
  <c r="AI32" i="3"/>
  <c r="N32" i="3"/>
  <c r="C32" i="3"/>
  <c r="B32" i="3"/>
  <c r="HM31" i="3"/>
  <c r="HN31" i="3" s="1"/>
  <c r="HL31" i="3"/>
  <c r="HK31" i="3"/>
  <c r="HJ31" i="3"/>
  <c r="AI31" i="3"/>
  <c r="N31" i="3"/>
  <c r="C31" i="3"/>
  <c r="B31" i="3"/>
  <c r="HM30" i="3"/>
  <c r="HN30" i="3" s="1"/>
  <c r="HL30" i="3"/>
  <c r="HK30" i="3"/>
  <c r="HJ30" i="3"/>
  <c r="AI30" i="3"/>
  <c r="N30" i="3"/>
  <c r="C30" i="3"/>
  <c r="B30" i="3"/>
  <c r="HM29" i="3"/>
  <c r="HN29" i="3" s="1"/>
  <c r="HL29" i="3"/>
  <c r="HK29" i="3"/>
  <c r="HJ29" i="3"/>
  <c r="AI29" i="3"/>
  <c r="N29" i="3"/>
  <c r="C29" i="3"/>
  <c r="B29" i="3"/>
  <c r="HM28" i="3"/>
  <c r="HN28" i="3" s="1"/>
  <c r="HK28" i="3"/>
  <c r="HJ28" i="3"/>
  <c r="AD28" i="3"/>
  <c r="Y28" i="3"/>
  <c r="BJ28" i="3" s="1"/>
  <c r="N28" i="3"/>
  <c r="C28" i="3"/>
  <c r="B28" i="3"/>
  <c r="HM27" i="3"/>
  <c r="HN27" i="3" s="1"/>
  <c r="HL27" i="3"/>
  <c r="HK27" i="3"/>
  <c r="HJ27" i="3"/>
  <c r="AI27" i="3"/>
  <c r="Y27" i="3"/>
  <c r="BB27" i="3" s="1"/>
  <c r="N27" i="3"/>
  <c r="C27" i="3"/>
  <c r="B27" i="3"/>
  <c r="HM26" i="3"/>
  <c r="HN26" i="3" s="1"/>
  <c r="HL26" i="3"/>
  <c r="HK26" i="3"/>
  <c r="HJ26" i="3"/>
  <c r="AI26" i="3"/>
  <c r="Y26" i="3"/>
  <c r="BC26" i="3" s="1"/>
  <c r="N26" i="3"/>
  <c r="C26" i="3"/>
  <c r="B26" i="3"/>
  <c r="HM25" i="3"/>
  <c r="HN25" i="3" s="1"/>
  <c r="HL25" i="3"/>
  <c r="HK25" i="3"/>
  <c r="HJ25" i="3"/>
  <c r="Y25" i="3"/>
  <c r="BE25" i="3" s="1"/>
  <c r="N25" i="3"/>
  <c r="C25" i="3"/>
  <c r="B25" i="3"/>
  <c r="HM24" i="3"/>
  <c r="HN24" i="3" s="1"/>
  <c r="HL24" i="3"/>
  <c r="HK24" i="3"/>
  <c r="HJ24" i="3"/>
  <c r="AI24" i="3"/>
  <c r="Y24" i="3"/>
  <c r="BF24" i="3" s="1"/>
  <c r="N24" i="3"/>
  <c r="C24" i="3"/>
  <c r="B24" i="3"/>
  <c r="HM23" i="3"/>
  <c r="HN23" i="3" s="1"/>
  <c r="HL23" i="3"/>
  <c r="HK23" i="3"/>
  <c r="HJ23" i="3"/>
  <c r="BV23" i="3"/>
  <c r="Y23" i="3"/>
  <c r="AX23" i="3" s="1"/>
  <c r="N23" i="3"/>
  <c r="C23" i="3"/>
  <c r="B23" i="3"/>
  <c r="HM22" i="3"/>
  <c r="HN22" i="3" s="1"/>
  <c r="HL22" i="3"/>
  <c r="HK22" i="3"/>
  <c r="HJ22" i="3"/>
  <c r="BV22" i="3"/>
  <c r="Y22" i="3"/>
  <c r="BC22" i="3" s="1"/>
  <c r="N22" i="3"/>
  <c r="C22" i="3"/>
  <c r="B22" i="3"/>
  <c r="HM21" i="3"/>
  <c r="HN21" i="3" s="1"/>
  <c r="HL21" i="3"/>
  <c r="HK21" i="3"/>
  <c r="HJ21" i="3"/>
  <c r="BW21" i="3"/>
  <c r="AI21" i="3"/>
  <c r="AG21" i="3"/>
  <c r="Y21" i="3"/>
  <c r="BG21" i="3" s="1"/>
  <c r="N21" i="3"/>
  <c r="C21" i="3"/>
  <c r="B21" i="3"/>
  <c r="HM20" i="3"/>
  <c r="HN20" i="3" s="1"/>
  <c r="HL20" i="3"/>
  <c r="HK20" i="3"/>
  <c r="HJ20" i="3"/>
  <c r="BW20" i="3"/>
  <c r="AF20" i="3"/>
  <c r="Y20" i="3"/>
  <c r="BH20" i="3" s="1"/>
  <c r="N20" i="3"/>
  <c r="C20" i="3"/>
  <c r="B20" i="3"/>
  <c r="HM19" i="3"/>
  <c r="HN19" i="3" s="1"/>
  <c r="HL19" i="3"/>
  <c r="HK19" i="3"/>
  <c r="HJ19" i="3"/>
  <c r="Y19" i="3"/>
  <c r="BG19" i="3" s="1"/>
  <c r="N19" i="3"/>
  <c r="C19" i="3"/>
  <c r="B19" i="3"/>
  <c r="HM18" i="3"/>
  <c r="HN18" i="3" s="1"/>
  <c r="HL18" i="3"/>
  <c r="HK18" i="3"/>
  <c r="HJ18" i="3"/>
  <c r="Y18" i="3"/>
  <c r="BD18" i="3" s="1"/>
  <c r="N18" i="3"/>
  <c r="C18" i="3"/>
  <c r="B18" i="3"/>
  <c r="HM17" i="3"/>
  <c r="HN17" i="3" s="1"/>
  <c r="HL17" i="3"/>
  <c r="HK17" i="3"/>
  <c r="HJ17" i="3"/>
  <c r="BW17" i="3"/>
  <c r="Y17" i="3"/>
  <c r="BI17" i="3" s="1"/>
  <c r="N17" i="3"/>
  <c r="C17" i="3"/>
  <c r="B17" i="3"/>
  <c r="HM16" i="3"/>
  <c r="HN16" i="3" s="1"/>
  <c r="HL16" i="3"/>
  <c r="HK16" i="3"/>
  <c r="HJ16" i="3"/>
  <c r="BW16" i="3"/>
  <c r="BG16" i="3"/>
  <c r="AD16" i="3"/>
  <c r="AC16" i="3"/>
  <c r="Y16" i="3"/>
  <c r="BI16" i="3" s="1"/>
  <c r="N16" i="3"/>
  <c r="C16" i="3"/>
  <c r="B16" i="3"/>
  <c r="HM15" i="3"/>
  <c r="HN15" i="3" s="1"/>
  <c r="HL15" i="3"/>
  <c r="HK15" i="3"/>
  <c r="HJ15" i="3"/>
  <c r="AI15" i="3"/>
  <c r="N15" i="3"/>
  <c r="C15" i="3"/>
  <c r="B15" i="3"/>
  <c r="HM14" i="3"/>
  <c r="HN14" i="3" s="1"/>
  <c r="HL14" i="3"/>
  <c r="HK14" i="3"/>
  <c r="HJ14" i="3"/>
  <c r="AI14" i="3"/>
  <c r="N14" i="3"/>
  <c r="C14" i="3"/>
  <c r="B14" i="3"/>
  <c r="HM13" i="3"/>
  <c r="HN13" i="3" s="1"/>
  <c r="HL13" i="3"/>
  <c r="HK13" i="3"/>
  <c r="HJ13" i="3"/>
  <c r="Y13" i="3"/>
  <c r="BF13" i="3" s="1"/>
  <c r="N13" i="3"/>
  <c r="C13" i="3"/>
  <c r="B13" i="3"/>
  <c r="HM12" i="3"/>
  <c r="HN12" i="3" s="1"/>
  <c r="HL12" i="3"/>
  <c r="HK12" i="3"/>
  <c r="HJ12" i="3"/>
  <c r="AI12" i="3"/>
  <c r="Y12" i="3"/>
  <c r="BI12" i="3" s="1"/>
  <c r="N12" i="3"/>
  <c r="C12" i="3"/>
  <c r="B12" i="3"/>
  <c r="HM11" i="3"/>
  <c r="HN11" i="3" s="1"/>
  <c r="HL11" i="3"/>
  <c r="HK11" i="3"/>
  <c r="HJ11" i="3"/>
  <c r="AI11" i="3"/>
  <c r="Y11" i="3"/>
  <c r="BF11" i="3" s="1"/>
  <c r="N11" i="3"/>
  <c r="C11" i="3"/>
  <c r="B11" i="3"/>
  <c r="HM10" i="3"/>
  <c r="HN10" i="3" s="1"/>
  <c r="HL10" i="3"/>
  <c r="HK10" i="3"/>
  <c r="HJ10" i="3"/>
  <c r="AI10" i="3"/>
  <c r="N10" i="3"/>
  <c r="C10" i="3"/>
  <c r="B10" i="3"/>
  <c r="HM9" i="3"/>
  <c r="HN9" i="3" s="1"/>
  <c r="HL9" i="3"/>
  <c r="HK9" i="3"/>
  <c r="HJ9" i="3"/>
  <c r="BW9" i="3"/>
  <c r="AI9" i="3"/>
  <c r="Y9" i="3"/>
  <c r="BF9" i="3" s="1"/>
  <c r="N9" i="3"/>
  <c r="C9" i="3"/>
  <c r="B9" i="3"/>
  <c r="HM8" i="3"/>
  <c r="HN8" i="3" s="1"/>
  <c r="HL8" i="3"/>
  <c r="HK8" i="3"/>
  <c r="HJ8" i="3"/>
  <c r="AI8" i="3"/>
  <c r="N8" i="3"/>
  <c r="C8" i="3"/>
  <c r="B8" i="3"/>
  <c r="HM7" i="3"/>
  <c r="HN7" i="3" s="1"/>
  <c r="HL7" i="3"/>
  <c r="HK7" i="3"/>
  <c r="HJ7" i="3"/>
  <c r="Y7" i="3"/>
  <c r="BD7" i="3" s="1"/>
  <c r="N7" i="3"/>
  <c r="C7" i="3"/>
  <c r="B7" i="3"/>
  <c r="HM6" i="3"/>
  <c r="HN6" i="3" s="1"/>
  <c r="HL6" i="3"/>
  <c r="HK6" i="3"/>
  <c r="HJ6" i="3"/>
  <c r="BW6" i="3"/>
  <c r="AI6" i="3"/>
  <c r="Y6" i="3"/>
  <c r="N6" i="3"/>
  <c r="C6" i="3"/>
  <c r="B6" i="3"/>
  <c r="HM5" i="3"/>
  <c r="HN5" i="3" s="1"/>
  <c r="HL5" i="3"/>
  <c r="HK5" i="3"/>
  <c r="HJ5" i="3"/>
  <c r="Y5" i="3"/>
  <c r="BG5" i="3" s="1"/>
  <c r="BG60" i="3" s="1"/>
  <c r="N5" i="3"/>
  <c r="C5" i="3"/>
  <c r="B5" i="3"/>
  <c r="BW4" i="3"/>
  <c r="Y4" i="3"/>
  <c r="BB4" i="3" s="1"/>
  <c r="N4" i="3"/>
  <c r="C4" i="3"/>
  <c r="B4" i="3"/>
  <c r="BW3" i="3"/>
  <c r="AI3" i="3"/>
  <c r="Y3" i="3"/>
  <c r="BI3" i="3" s="1"/>
  <c r="N3" i="3"/>
  <c r="C3" i="3"/>
  <c r="B3" i="3"/>
  <c r="AC1" i="3"/>
  <c r="BJ16" i="3" l="1"/>
  <c r="AM28" i="3"/>
  <c r="AM68" i="3" s="1"/>
  <c r="AE16" i="3"/>
  <c r="BE20" i="3"/>
  <c r="AJ16" i="3"/>
  <c r="AF27" i="3"/>
  <c r="BC16" i="3"/>
  <c r="AI17" i="3"/>
  <c r="BJ4" i="3"/>
  <c r="BE5" i="3"/>
  <c r="BE60" i="3" s="1"/>
  <c r="AH21" i="3"/>
  <c r="AD4" i="3"/>
  <c r="AX5" i="3"/>
  <c r="BE7" i="3"/>
  <c r="AI16" i="3"/>
  <c r="BH16" i="3"/>
  <c r="BJ17" i="3"/>
  <c r="BJ20" i="3"/>
  <c r="AX21" i="3"/>
  <c r="BF5" i="3"/>
  <c r="BF60" i="3" s="1"/>
  <c r="BE12" i="3"/>
  <c r="BE62" i="3" s="1"/>
  <c r="AG16" i="3"/>
  <c r="BE16" i="3"/>
  <c r="BD19" i="3"/>
  <c r="BH21" i="3"/>
  <c r="BD28" i="3"/>
  <c r="BD68" i="3" s="1"/>
  <c r="AX24" i="3"/>
  <c r="BE28" i="3"/>
  <c r="AF67" i="3"/>
  <c r="BE3" i="3"/>
  <c r="AD25" i="3"/>
  <c r="AD66" i="3" s="1"/>
  <c r="BB21" i="3"/>
  <c r="AE3" i="3"/>
  <c r="BH3" i="3"/>
  <c r="AC5" i="3"/>
  <c r="AC60" i="3" s="1"/>
  <c r="AE12" i="3"/>
  <c r="AE62" i="3" s="1"/>
  <c r="BH18" i="3"/>
  <c r="AC21" i="3"/>
  <c r="BC21" i="3"/>
  <c r="BF22" i="3"/>
  <c r="AF25" i="3"/>
  <c r="BG27" i="3"/>
  <c r="BG67" i="3" s="1"/>
  <c r="BI28" i="3"/>
  <c r="BI68" i="3" s="1"/>
  <c r="BD3" i="3"/>
  <c r="AD3" i="3"/>
  <c r="BG3" i="3"/>
  <c r="BJ5" i="3"/>
  <c r="BJ60" i="3" s="1"/>
  <c r="AJ18" i="3"/>
  <c r="AE25" i="3"/>
  <c r="AE66" i="3" s="1"/>
  <c r="BJ3" i="3"/>
  <c r="AD21" i="3"/>
  <c r="AC3" i="3"/>
  <c r="AF22" i="3"/>
  <c r="AX22" i="3"/>
  <c r="AX27" i="3"/>
  <c r="AD5" i="3"/>
  <c r="AD60" i="3" s="1"/>
  <c r="BE21" i="3"/>
  <c r="BH25" i="3"/>
  <c r="BH66" i="3" s="1"/>
  <c r="AJ3" i="3"/>
  <c r="AG5" i="3"/>
  <c r="AG60" i="3" s="1"/>
  <c r="AF7" i="3"/>
  <c r="AM12" i="3"/>
  <c r="AM62" i="3" s="1"/>
  <c r="AF17" i="3"/>
  <c r="AC20" i="3"/>
  <c r="AE21" i="3"/>
  <c r="BF21" i="3"/>
  <c r="BF65" i="3"/>
  <c r="BI25" i="3"/>
  <c r="BI66" i="3" s="1"/>
  <c r="AC28" i="3"/>
  <c r="AM3" i="3"/>
  <c r="BC3" i="3"/>
  <c r="HK56" i="3"/>
  <c r="BC4" i="3"/>
  <c r="BB5" i="3"/>
  <c r="BB60" i="3" s="1"/>
  <c r="BJ12" i="3"/>
  <c r="BJ62" i="3" s="1"/>
  <c r="BD16" i="3"/>
  <c r="BE17" i="3"/>
  <c r="BB20" i="3"/>
  <c r="BJ21" i="3"/>
  <c r="AJ24" i="3"/>
  <c r="AJ65" i="3" s="1"/>
  <c r="AE27" i="3"/>
  <c r="AE67" i="3" s="1"/>
  <c r="AI28" i="3"/>
  <c r="AI68" i="3" s="1"/>
  <c r="AF9" i="3"/>
  <c r="BB9" i="3"/>
  <c r="BG9" i="3"/>
  <c r="AF13" i="3"/>
  <c r="BB13" i="3"/>
  <c r="BH13" i="3"/>
  <c r="AJ23" i="3"/>
  <c r="BI23" i="3"/>
  <c r="AF51" i="3"/>
  <c r="AF61" i="3" s="1"/>
  <c r="BD51" i="3"/>
  <c r="BJ51" i="3"/>
  <c r="BJ61" i="3" s="1"/>
  <c r="AF52" i="3"/>
  <c r="AF63" i="3" s="1"/>
  <c r="BE52" i="3"/>
  <c r="BE63" i="3" s="1"/>
  <c r="BJ52" i="3"/>
  <c r="BC64" i="3"/>
  <c r="AH65" i="3"/>
  <c r="B1" i="3"/>
  <c r="HJ55" i="3"/>
  <c r="AC9" i="3"/>
  <c r="BC9" i="3"/>
  <c r="BH9" i="3"/>
  <c r="AF12" i="3"/>
  <c r="BB12" i="3"/>
  <c r="BB62" i="3" s="1"/>
  <c r="BF12" i="3"/>
  <c r="BF62" i="3" s="1"/>
  <c r="AC13" i="3"/>
  <c r="AG13" i="3"/>
  <c r="BC13" i="3"/>
  <c r="BI13" i="3"/>
  <c r="AM18" i="3"/>
  <c r="BJ18" i="3"/>
  <c r="AG22" i="3"/>
  <c r="AG64" i="3" s="1"/>
  <c r="BB22" i="3"/>
  <c r="BB64" i="3" s="1"/>
  <c r="BG22" i="3"/>
  <c r="BG64" i="3" s="1"/>
  <c r="AD23" i="3"/>
  <c r="AM23" i="3"/>
  <c r="BJ23" i="3"/>
  <c r="AG51" i="3"/>
  <c r="BE51" i="3"/>
  <c r="BE61" i="3" s="1"/>
  <c r="AI52" i="3"/>
  <c r="AI63" i="3" s="1"/>
  <c r="BF52" i="3"/>
  <c r="AF3" i="3"/>
  <c r="BB3" i="3"/>
  <c r="BF3" i="3"/>
  <c r="AE5" i="3"/>
  <c r="AE60" i="3" s="1"/>
  <c r="AI5" i="3"/>
  <c r="BC5" i="3"/>
  <c r="BH5" i="3"/>
  <c r="BH60" i="3" s="1"/>
  <c r="AD9" i="3"/>
  <c r="AJ9" i="3"/>
  <c r="BD9" i="3"/>
  <c r="BI9" i="3"/>
  <c r="AC12" i="3"/>
  <c r="AC62" i="3" s="1"/>
  <c r="BC12" i="3"/>
  <c r="BC62" i="3" s="1"/>
  <c r="BG12" i="3"/>
  <c r="AD13" i="3"/>
  <c r="AJ13" i="3"/>
  <c r="BD13" i="3"/>
  <c r="AF16" i="3"/>
  <c r="BB16" i="3"/>
  <c r="BF16" i="3"/>
  <c r="AC18" i="3"/>
  <c r="BB18" i="3"/>
  <c r="AI20" i="3"/>
  <c r="BG20" i="3"/>
  <c r="AF21" i="3"/>
  <c r="AM21" i="3"/>
  <c r="BD21" i="3"/>
  <c r="BI21" i="3"/>
  <c r="AC22" i="3"/>
  <c r="AC64" i="3" s="1"/>
  <c r="AI22" i="3"/>
  <c r="BD22" i="3"/>
  <c r="BD64" i="3" s="1"/>
  <c r="BI22" i="3"/>
  <c r="BI64" i="3" s="1"/>
  <c r="AE23" i="3"/>
  <c r="BE23" i="3"/>
  <c r="BC24" i="3"/>
  <c r="BF25" i="3"/>
  <c r="BF66" i="3" s="1"/>
  <c r="AX26" i="3"/>
  <c r="BJ27" i="3"/>
  <c r="AF28" i="3"/>
  <c r="AX28" i="3"/>
  <c r="BF28" i="3"/>
  <c r="BF68" i="3" s="1"/>
  <c r="AJ51" i="3"/>
  <c r="BG51" i="3"/>
  <c r="BG61" i="3" s="1"/>
  <c r="AJ52" i="3"/>
  <c r="AJ63" i="3" s="1"/>
  <c r="BG52" i="3"/>
  <c r="BC60" i="3"/>
  <c r="BH61" i="3"/>
  <c r="HJ71" i="3"/>
  <c r="AF66" i="3"/>
  <c r="AF5" i="3"/>
  <c r="AF60" i="3" s="1"/>
  <c r="AM5" i="3"/>
  <c r="AM60" i="3" s="1"/>
  <c r="BD5" i="3"/>
  <c r="BD60" i="3" s="1"/>
  <c r="BI5" i="3"/>
  <c r="BI60" i="3" s="1"/>
  <c r="AE9" i="3"/>
  <c r="AM9" i="3"/>
  <c r="BE9" i="3"/>
  <c r="AD12" i="3"/>
  <c r="AD62" i="3" s="1"/>
  <c r="AJ12" i="3"/>
  <c r="BD12" i="3"/>
  <c r="BH12" i="3"/>
  <c r="BH62" i="3" s="1"/>
  <c r="AE13" i="3"/>
  <c r="AM13" i="3"/>
  <c r="AG18" i="3"/>
  <c r="AJ20" i="3"/>
  <c r="AD22" i="3"/>
  <c r="AD64" i="3" s="1"/>
  <c r="AJ22" i="3"/>
  <c r="BE22" i="3"/>
  <c r="BE64" i="3" s="1"/>
  <c r="BJ22" i="3"/>
  <c r="AG23" i="3"/>
  <c r="BG23" i="3"/>
  <c r="BB26" i="3"/>
  <c r="AM27" i="3"/>
  <c r="AM67" i="3" s="1"/>
  <c r="AG28" i="3"/>
  <c r="BC28" i="3"/>
  <c r="BC68" i="3" s="1"/>
  <c r="BH28" i="3"/>
  <c r="BH68" i="3" s="1"/>
  <c r="AE51" i="3"/>
  <c r="AE61" i="3" s="1"/>
  <c r="AM51" i="3"/>
  <c r="AM61" i="3" s="1"/>
  <c r="AE52" i="3"/>
  <c r="AE63" i="3" s="1"/>
  <c r="AM52" i="3"/>
  <c r="AM63" i="3" s="1"/>
  <c r="BF6" i="3"/>
  <c r="AF6" i="3"/>
  <c r="BE6" i="3"/>
  <c r="AD6" i="3"/>
  <c r="BJ6" i="3"/>
  <c r="AJ6" i="3"/>
  <c r="BI6" i="3"/>
  <c r="BG6" i="3"/>
  <c r="BH6" i="3"/>
  <c r="AE6" i="3"/>
  <c r="AC6" i="3"/>
  <c r="BD11" i="3"/>
  <c r="HL56" i="3"/>
  <c r="HL55" i="3"/>
  <c r="AM4" i="3"/>
  <c r="AM7" i="3"/>
  <c r="BE11" i="3"/>
  <c r="BF19" i="3"/>
  <c r="HK55" i="3"/>
  <c r="AX4" i="3"/>
  <c r="AX6" i="3"/>
  <c r="BB7" i="3"/>
  <c r="BF17" i="3"/>
  <c r="AG17" i="3"/>
  <c r="BC17" i="3"/>
  <c r="AD17" i="3"/>
  <c r="BG17" i="3"/>
  <c r="AE17" i="3"/>
  <c r="BD17" i="3"/>
  <c r="BB17" i="3"/>
  <c r="AX17" i="3"/>
  <c r="AJ17" i="3"/>
  <c r="BG62" i="3"/>
  <c r="AI62" i="3"/>
  <c r="BD62" i="3"/>
  <c r="AF62" i="3"/>
  <c r="AJ62" i="3"/>
  <c r="AH62" i="3"/>
  <c r="AG62" i="3"/>
  <c r="BI62" i="3"/>
  <c r="BG63" i="3"/>
  <c r="BH63" i="3"/>
  <c r="BF63" i="3"/>
  <c r="BJ63" i="3"/>
  <c r="BB6" i="3"/>
  <c r="AC17" i="3"/>
  <c r="BC6" i="3"/>
  <c r="BC11" i="3"/>
  <c r="AC11" i="3"/>
  <c r="BI11" i="3"/>
  <c r="AJ11" i="3"/>
  <c r="AX11" i="3"/>
  <c r="BJ11" i="3"/>
  <c r="BG11" i="3"/>
  <c r="AE11" i="3"/>
  <c r="BH11" i="3"/>
  <c r="AF11" i="3"/>
  <c r="BD6" i="3"/>
  <c r="AD11" i="3"/>
  <c r="BH19" i="3"/>
  <c r="AJ19" i="3"/>
  <c r="BE19" i="3"/>
  <c r="AE19" i="3"/>
  <c r="BJ19" i="3"/>
  <c r="AI19" i="3"/>
  <c r="BB19" i="3"/>
  <c r="AX19" i="3"/>
  <c r="BI19" i="3"/>
  <c r="AD19" i="3"/>
  <c r="AF19" i="3"/>
  <c r="HK71" i="3"/>
  <c r="HK72" i="3"/>
  <c r="BD4" i="3"/>
  <c r="AG4" i="3"/>
  <c r="BG4" i="3"/>
  <c r="AI4" i="3"/>
  <c r="BI4" i="3"/>
  <c r="AJ4" i="3"/>
  <c r="BH4" i="3"/>
  <c r="BF4" i="3"/>
  <c r="AF4" i="3"/>
  <c r="BE4" i="3"/>
  <c r="AE4" i="3"/>
  <c r="BI7" i="3"/>
  <c r="AX7" i="3"/>
  <c r="AD7" i="3"/>
  <c r="BC7" i="3"/>
  <c r="AE7" i="3"/>
  <c r="BJ7" i="3"/>
  <c r="AJ7" i="3"/>
  <c r="BH7" i="3"/>
  <c r="AI7" i="3"/>
  <c r="AG7" i="3"/>
  <c r="BG7" i="3"/>
  <c r="BF7" i="3"/>
  <c r="AC19" i="3"/>
  <c r="BH26" i="3"/>
  <c r="AM26" i="3"/>
  <c r="BE26" i="3"/>
  <c r="AF26" i="3"/>
  <c r="BG26" i="3"/>
  <c r="AE26" i="3"/>
  <c r="AJ26" i="3"/>
  <c r="BJ26" i="3"/>
  <c r="AC26" i="3"/>
  <c r="BD26" i="3"/>
  <c r="BI26" i="3"/>
  <c r="AD26" i="3"/>
  <c r="BF26" i="3"/>
  <c r="HL72" i="3"/>
  <c r="HL71" i="3"/>
  <c r="HJ56" i="3"/>
  <c r="AC4" i="3"/>
  <c r="AC7" i="3"/>
  <c r="BB11" i="3"/>
  <c r="BH17" i="3"/>
  <c r="BC19" i="3"/>
  <c r="BJ25" i="3"/>
  <c r="BJ66" i="3" s="1"/>
  <c r="BB25" i="3"/>
  <c r="BB66" i="3" s="1"/>
  <c r="AC25" i="3"/>
  <c r="AC66" i="3" s="1"/>
  <c r="BG25" i="3"/>
  <c r="BG66" i="3" s="1"/>
  <c r="AI25" i="3"/>
  <c r="AI66" i="3" s="1"/>
  <c r="BC25" i="3"/>
  <c r="BC66" i="3" s="1"/>
  <c r="BD25" i="3"/>
  <c r="BD66" i="3" s="1"/>
  <c r="AX25" i="3"/>
  <c r="AG25" i="3"/>
  <c r="AG66" i="3" s="1"/>
  <c r="AJ25" i="3"/>
  <c r="AJ66" i="3" s="1"/>
  <c r="HM72" i="3"/>
  <c r="BJ68" i="3"/>
  <c r="AD68" i="3"/>
  <c r="AF68" i="3"/>
  <c r="BE68" i="3"/>
  <c r="HM55" i="3"/>
  <c r="BE24" i="3"/>
  <c r="BE65" i="3" s="1"/>
  <c r="HN59" i="3"/>
  <c r="AC68" i="3"/>
  <c r="BI18" i="3"/>
  <c r="AX18" i="3"/>
  <c r="AD18" i="3"/>
  <c r="BF18" i="3"/>
  <c r="AI18" i="3"/>
  <c r="AH18" i="3" s="1"/>
  <c r="BE18" i="3"/>
  <c r="AF18" i="3"/>
  <c r="BC18" i="3"/>
  <c r="BD20" i="3"/>
  <c r="AG20" i="3"/>
  <c r="BI20" i="3"/>
  <c r="AX20" i="3"/>
  <c r="AD20" i="3"/>
  <c r="AM20" i="3"/>
  <c r="BC20" i="3"/>
  <c r="AC24" i="3"/>
  <c r="AC65" i="3" s="1"/>
  <c r="AM66" i="3"/>
  <c r="BE66" i="3"/>
  <c r="BJ67" i="3"/>
  <c r="BB67" i="3"/>
  <c r="AI67" i="3"/>
  <c r="AH67" i="3"/>
  <c r="AG67" i="3"/>
  <c r="HM71" i="3"/>
  <c r="BD24" i="3"/>
  <c r="BD65" i="3" s="1"/>
  <c r="AD24" i="3"/>
  <c r="AD65" i="3" s="1"/>
  <c r="BI24" i="3"/>
  <c r="BI65" i="3" s="1"/>
  <c r="AM24" i="3"/>
  <c r="AM65" i="3" s="1"/>
  <c r="BJ24" i="3"/>
  <c r="BJ65" i="3" s="1"/>
  <c r="BF23" i="3"/>
  <c r="AI23" i="3"/>
  <c r="BC23" i="3"/>
  <c r="AF23" i="3"/>
  <c r="BH23" i="3"/>
  <c r="BB23" i="3"/>
  <c r="AE24" i="3"/>
  <c r="AE65" i="3" s="1"/>
  <c r="BG24" i="3"/>
  <c r="BG65" i="3" s="1"/>
  <c r="BF27" i="3"/>
  <c r="BF67" i="3" s="1"/>
  <c r="BC27" i="3"/>
  <c r="BC67" i="3" s="1"/>
  <c r="AD27" i="3"/>
  <c r="AD67" i="3" s="1"/>
  <c r="BI27" i="3"/>
  <c r="BI67" i="3" s="1"/>
  <c r="AJ27" i="3"/>
  <c r="AJ67" i="3" s="1"/>
  <c r="BH27" i="3"/>
  <c r="BH67" i="3" s="1"/>
  <c r="BD27" i="3"/>
  <c r="BD67" i="3" s="1"/>
  <c r="BE13" i="3"/>
  <c r="BJ13" i="3"/>
  <c r="BG13" i="3"/>
  <c r="AI13" i="3"/>
  <c r="AH13" i="3" s="1"/>
  <c r="AX13" i="3"/>
  <c r="AE18" i="3"/>
  <c r="BG18" i="3"/>
  <c r="AE20" i="3"/>
  <c r="BF20" i="3"/>
  <c r="AC23" i="3"/>
  <c r="BD23" i="3"/>
  <c r="AF24" i="3"/>
  <c r="AF65" i="3" s="1"/>
  <c r="BH24" i="3"/>
  <c r="BH65" i="3" s="1"/>
  <c r="AC27" i="3"/>
  <c r="AC67" i="3" s="1"/>
  <c r="BE27" i="3"/>
  <c r="BE67" i="3" s="1"/>
  <c r="HM56" i="3"/>
  <c r="BI51" i="3"/>
  <c r="BI61" i="3" s="1"/>
  <c r="AX51" i="3"/>
  <c r="AD51" i="3"/>
  <c r="AD61" i="3" s="1"/>
  <c r="BF51" i="3"/>
  <c r="BF61" i="3" s="1"/>
  <c r="AI51" i="3"/>
  <c r="BB51" i="3"/>
  <c r="BB61" i="3" s="1"/>
  <c r="BD52" i="3"/>
  <c r="BD63" i="3" s="1"/>
  <c r="AG52" i="3"/>
  <c r="BI52" i="3"/>
  <c r="BI63" i="3" s="1"/>
  <c r="AX52" i="3"/>
  <c r="AD52" i="3"/>
  <c r="AD63" i="3" s="1"/>
  <c r="BB52" i="3"/>
  <c r="BB63" i="3" s="1"/>
  <c r="BJ64" i="3"/>
  <c r="AF64" i="3"/>
  <c r="BB65" i="3"/>
  <c r="AI65" i="3"/>
  <c r="BC65" i="3"/>
  <c r="AX9" i="3"/>
  <c r="BJ9" i="3"/>
  <c r="AC51" i="3"/>
  <c r="AC61" i="3" s="1"/>
  <c r="BC51" i="3"/>
  <c r="BC61" i="3" s="1"/>
  <c r="AC52" i="3"/>
  <c r="AC63" i="3" s="1"/>
  <c r="BC52" i="3"/>
  <c r="BC63" i="3" s="1"/>
  <c r="HJ72" i="3"/>
  <c r="BF64" i="3"/>
  <c r="AM22" i="3"/>
  <c r="AM64" i="3" s="1"/>
  <c r="BH22" i="3"/>
  <c r="BH64" i="3" s="1"/>
  <c r="AJ28" i="3"/>
  <c r="AJ68" i="3" s="1"/>
  <c r="BG28" i="3"/>
  <c r="BG68" i="3" s="1"/>
  <c r="BD61" i="3"/>
  <c r="AX3" i="3"/>
  <c r="AJ5" i="3"/>
  <c r="AJ60" i="3" s="1"/>
  <c r="AX12" i="3"/>
  <c r="AX16" i="3"/>
  <c r="AJ21" i="3"/>
  <c r="AE22" i="3"/>
  <c r="AE64" i="3" s="1"/>
  <c r="AE28" i="3"/>
  <c r="AE68" i="3" s="1"/>
  <c r="BB28" i="3"/>
  <c r="BB68" i="3" s="1"/>
  <c r="C48" i="2"/>
  <c r="C49" i="2"/>
  <c r="C50" i="2"/>
  <c r="C51" i="2"/>
  <c r="AH51" i="3" l="1"/>
  <c r="AH23" i="3"/>
  <c r="AH20" i="3"/>
  <c r="AM55" i="3"/>
  <c r="AH52" i="3"/>
  <c r="AH63" i="3" s="1"/>
  <c r="AH28" i="3"/>
  <c r="AH68" i="3" s="1"/>
  <c r="AG68" i="3"/>
  <c r="AD55" i="3"/>
  <c r="AM71" i="3"/>
  <c r="BD55" i="3"/>
  <c r="BJ55" i="3"/>
  <c r="AI60" i="3"/>
  <c r="AI72" i="3" s="1"/>
  <c r="AH5" i="3"/>
  <c r="AH60" i="3" s="1"/>
  <c r="AD71" i="3"/>
  <c r="BH55" i="3"/>
  <c r="AC56" i="3"/>
  <c r="BI55" i="3"/>
  <c r="AE55" i="3"/>
  <c r="BC55" i="3"/>
  <c r="AI71" i="3"/>
  <c r="BE55" i="3"/>
  <c r="AF55" i="3"/>
  <c r="AF71" i="3" s="1"/>
  <c r="AC71" i="3"/>
  <c r="AC72" i="3"/>
  <c r="AJ72" i="3"/>
  <c r="AJ71" i="3"/>
  <c r="AH7" i="3"/>
  <c r="AI55" i="3"/>
  <c r="AH4" i="3"/>
  <c r="BG55" i="3"/>
  <c r="HN72" i="3"/>
  <c r="HN71" i="3"/>
  <c r="AJ56" i="3"/>
  <c r="AG63" i="3"/>
  <c r="AE71" i="3"/>
  <c r="HN55" i="3"/>
  <c r="HN56" i="3"/>
  <c r="AI56" i="3"/>
  <c r="AC55" i="3"/>
  <c r="BF55" i="3"/>
  <c r="AJ55" i="3"/>
  <c r="B41" i="2"/>
  <c r="C41" i="2"/>
  <c r="B42" i="2"/>
  <c r="C42" i="2"/>
  <c r="B43" i="2"/>
  <c r="C43" i="2"/>
  <c r="B44" i="2"/>
  <c r="C44" i="2"/>
  <c r="B45" i="2"/>
  <c r="C45" i="2"/>
  <c r="C47" i="2" l="1"/>
  <c r="B47" i="2"/>
  <c r="B46" i="2"/>
  <c r="C46" i="2"/>
  <c r="C40" i="2" l="1"/>
  <c r="C39" i="2"/>
  <c r="C38" i="2"/>
  <c r="B40" i="2" l="1"/>
  <c r="B39" i="2"/>
  <c r="B38" i="2"/>
  <c r="C37" i="2" l="1"/>
  <c r="C36" i="2"/>
  <c r="B37" i="2" l="1"/>
  <c r="B36" i="2"/>
  <c r="C35" i="2" l="1"/>
  <c r="C33" i="2" l="1"/>
  <c r="C34" i="2"/>
  <c r="B33" i="2"/>
  <c r="B34" i="2"/>
  <c r="C28" i="2" l="1"/>
  <c r="B28" i="2"/>
  <c r="C32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9" i="2"/>
  <c r="B30" i="2"/>
  <c r="B31" i="2"/>
  <c r="C10" i="2"/>
  <c r="C29" i="2"/>
  <c r="C30" i="2"/>
  <c r="C31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4" i="2"/>
  <c r="C4" i="2"/>
  <c r="C5" i="2"/>
  <c r="C6" i="2"/>
  <c r="C7" i="2"/>
  <c r="C8" i="2"/>
  <c r="C9" i="2"/>
  <c r="C11" i="2"/>
  <c r="C12" i="2"/>
  <c r="C13" i="2"/>
  <c r="C3" i="2"/>
  <c r="B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F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Apnea-hypopnea index, total (events/hr)</t>
        </r>
      </text>
    </comment>
    <comment ref="CG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Total sleep time (min)</t>
        </r>
      </text>
    </comment>
    <comment ref="CR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dwayne mann
T</t>
        </r>
        <r>
          <rPr>
            <sz val="9"/>
            <color indexed="81"/>
            <rFont val="Tahoma"/>
            <family val="2"/>
          </rPr>
          <t>able 1: Polysomnography
Use these values for:
   Non-REM 1 (% total sleep time)
   Non-REM 2 (% total sleep time)
   Non-REM 3 (% total sleep time)
   REM 3 (% total sleep time)</t>
        </r>
      </text>
    </comment>
    <comment ref="CU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 Sleep time, spontaneous breathing (min)
</t>
        </r>
      </text>
    </comment>
    <comment ref="DD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Arousal index, non-REM (events/hr)</t>
        </r>
      </text>
    </comment>
    <comment ref="DJ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Apnea-hypopnea index, non-REM (events/hr)</t>
        </r>
      </text>
    </comment>
    <comment ref="HE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Central events, non-REM (% respiratory events)</t>
        </r>
      </text>
    </comment>
    <comment ref="HF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Hypopneas, non-REM (% respiratory events)</t>
        </r>
      </text>
    </comment>
    <comment ref="AA6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series are just to help link matlab output</t>
        </r>
      </text>
    </comment>
    <comment ref="P6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these values for:
   OSA severity (normal:mild:moderate:severe)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X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date is first night</t>
        </r>
      </text>
    </comment>
    <comment ref="AM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except research, not tolerated
</t>
        </r>
      </text>
    </comment>
    <comment ref="BB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metropolol</t>
        </r>
      </text>
    </comment>
    <comment ref="AM1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Melania's data
uses 3-4 nights/week
</t>
        </r>
      </text>
    </comment>
    <comment ref="BB1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Lisinopril, metformin, tramadol for backpain [last use 4pm; 6hr 1/2life]
</t>
        </r>
      </text>
    </comment>
    <comment ref="AM1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insurance probs</t>
        </r>
      </text>
    </comment>
    <comment ref="AM1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never</t>
        </r>
      </text>
    </comment>
    <comment ref="AP1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Mediums</t>
        </r>
      </text>
    </comment>
    <comment ref="AQ1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declined</t>
        </r>
      </text>
    </comment>
    <comment ref="CC1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 using an oral appliance -- later this was tested and shown to have no effect on his sleep apnea based on AHI (still very severe)</t>
        </r>
      </text>
    </comment>
    <comment ref="CD16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at the start.
</t>
        </r>
      </text>
    </comment>
    <comment ref="AM1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</t>
        </r>
      </text>
    </comment>
    <comment ref="AM1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Oapp last night though</t>
        </r>
      </text>
    </comment>
    <comment ref="AR1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placed because epreviously very poor traces (e.g. epiglottic collapse)</t>
        </r>
      </text>
    </comment>
    <comment ref="CF2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2
17830 4
19670 2
22320 4
24220 2
24600 4
24745 2</t>
        </r>
      </text>
    </comment>
    <comment ref="BV22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calibrated at 2k, recorded at 5k.
</t>
        </r>
      </text>
    </comment>
    <comment ref="BV23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Calibrated at 1k, recorded at 2k</t>
        </r>
      </text>
    </comment>
    <comment ref="BB24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smoker: 1/6th pack/day</t>
        </r>
      </text>
    </comment>
    <comment ref="AR28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"catheter failed" and out of position when it worked earlier, do not use data</t>
        </r>
      </text>
    </comment>
    <comment ref="AM29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</t>
        </r>
      </text>
    </comment>
    <comment ref="BB29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flonase, citalopram, lisinopril, indomethacin, topiramte, amlodipine, omeprazole, HCTZ,
(withheld trazodone)</t>
        </r>
      </text>
    </comment>
    <comment ref="AM30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CPAP user 7hr per night, per Dr notes 1 mo prior</t>
        </r>
      </text>
    </comment>
    <comment ref="BB30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withheld aspirin 81</t>
        </r>
      </text>
    </comment>
    <comment ref="BB31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diclofenac (withheld),
tylenol (replacement for diclofenac),levothyroxine, atenolol, citalopram</t>
        </r>
      </text>
    </comment>
    <comment ref="AJ33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information not collected</t>
        </r>
      </text>
    </comment>
    <comment ref="AM34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Uses bipap daily
</t>
        </r>
      </text>
    </comment>
    <comment ref="BB35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Aspirin 325 mg daily
glipizide 5mg once daily
lisinopril 5 mg
metformin 500 mg x2
metoprolol 50 mg
omeprazole 20 mg
oxybutynine 15 mg ER24hr
simvastatin 40 mg 
tamsulosin 0.4 mg ER24hr 
venlafaxine 75 mg ER24hr [SNRI]</t>
        </r>
      </text>
    </comment>
    <comment ref="AN37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refused</t>
        </r>
      </text>
    </comment>
    <comment ref="AQ37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refused</t>
        </r>
      </text>
    </comment>
    <comment ref="AS3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taken out later for comfort, couldn't sleep</t>
        </r>
      </text>
    </comment>
    <comment ref="AP38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S38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attempted but signal low amplitude
</t>
        </r>
      </text>
    </comment>
    <comment ref="AW38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but was falling asleep while putting electrodes on
</t>
        </r>
      </text>
    </comment>
    <comment ref="AP40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</t>
        </r>
      </text>
    </comment>
    <comment ref="AS40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early in night only</t>
        </r>
      </text>
    </comment>
    <comment ref="AJ41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entered in spreadsheet but vanished and not restorable by Dropbox</t>
        </r>
      </text>
    </comment>
    <comment ref="AK41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entered in spreadsheet but vanished and not restorable by Dropbox</t>
        </r>
      </text>
    </comment>
    <comment ref="AL41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entered in spreadsheet but vanished and not restorable by Dropbox</t>
        </r>
      </text>
    </comment>
    <comment ref="AP42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M, some noise need to exclude art</t>
        </r>
      </text>
    </comment>
    <comment ref="AQ42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perfect all night</t>
        </r>
      </text>
    </comment>
    <comment ref="AW42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preCPAP value; 2 now</t>
        </r>
      </text>
    </comment>
    <comment ref="AM44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but used it most of the week/month</t>
        </r>
      </text>
    </comment>
    <comment ref="AP44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</t>
        </r>
      </text>
    </comment>
    <comment ref="AW44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before CPAP value, now 8 (at time of study)</t>
        </r>
      </text>
    </comment>
    <comment ref="CF51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11040 2
14402 4
15950 2
19030 4
22944 2
27000 1
29710 2</t>
        </r>
      </text>
    </comment>
    <comment ref="AE102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Asian/White</t>
        </r>
      </text>
    </comment>
  </commentList>
</comments>
</file>

<file path=xl/sharedStrings.xml><?xml version="1.0" encoding="utf-8"?>
<sst xmlns="http://schemas.openxmlformats.org/spreadsheetml/2006/main" count="2251" uniqueCount="419">
  <si>
    <t>Directory</t>
  </si>
  <si>
    <t>MAT Filename</t>
  </si>
  <si>
    <t>Value</t>
  </si>
  <si>
    <t>Option</t>
  </si>
  <si>
    <t>savename</t>
  </si>
  <si>
    <t>Pnasaldownisinsp</t>
  </si>
  <si>
    <t>LGfromFlowVersion</t>
  </si>
  <si>
    <t>sqrt_scaling</t>
  </si>
  <si>
    <t>saveplots</t>
  </si>
  <si>
    <t>plotfigure</t>
  </si>
  <si>
    <t>usescoredcentralapneas</t>
  </si>
  <si>
    <t>eventsarebreathsfullywithinmargins</t>
  </si>
  <si>
    <t>havescoredcentralhypops</t>
  </si>
  <si>
    <t>manualscoringtouchups</t>
  </si>
  <si>
    <t>maxdelaybreaths</t>
  </si>
  <si>
    <t>windowlengthmin</t>
  </si>
  <si>
    <t>ignoreCPAPdata</t>
  </si>
  <si>
    <t>Fs</t>
  </si>
  <si>
    <t>LGfromFlowBeta</t>
  </si>
  <si>
    <t>exportresultstoxls</t>
  </si>
  <si>
    <t>Invert flow (if flow trace is inverted relative to default)</t>
  </si>
  <si>
    <t>handlemixedeventsseparately</t>
  </si>
  <si>
    <t>longestwakeduration</t>
  </si>
  <si>
    <t>OutputDataDirectory</t>
  </si>
  <si>
    <t>Analyze?</t>
  </si>
  <si>
    <t>started again here, prior to this epochs with no events have zero values… make sure to exclude these!!</t>
  </si>
  <si>
    <t>125 good example</t>
  </si>
  <si>
    <t>good evidence of muscle comp</t>
  </si>
  <si>
    <t>good traces ~194</t>
  </si>
  <si>
    <t>lo</t>
  </si>
  <si>
    <t>85?,86 look cool</t>
  </si>
  <si>
    <t>85,88 decaying sinusoid</t>
  </si>
  <si>
    <t>280--why is this not central apnea?</t>
  </si>
  <si>
    <t>long stretches of no nasal pressure signal at all</t>
  </si>
  <si>
    <t>ARmodel</t>
  </si>
  <si>
    <t>AnalyzeNREMonly</t>
  </si>
  <si>
    <t>findcentralhypopneasandapneas</t>
  </si>
  <si>
    <t>supinepositioncode</t>
  </si>
  <si>
    <t>scalingexponent</t>
  </si>
  <si>
    <t>533.mat</t>
  </si>
  <si>
    <t>815.mat</t>
  </si>
  <si>
    <t>929.mat</t>
  </si>
  <si>
    <t>941.mat</t>
  </si>
  <si>
    <t>1161.mat</t>
  </si>
  <si>
    <t>1237.mat</t>
  </si>
  <si>
    <t>1264.mat</t>
  </si>
  <si>
    <t>1334.mat</t>
  </si>
  <si>
    <t>1341.mat</t>
  </si>
  <si>
    <t>1343.mat</t>
  </si>
  <si>
    <t>1346.mat</t>
  </si>
  <si>
    <t>1429.mat</t>
  </si>
  <si>
    <t>1469.mat</t>
  </si>
  <si>
    <t>1568.mat</t>
  </si>
  <si>
    <t>1657.mat</t>
  </si>
  <si>
    <t>1708.mat</t>
  </si>
  <si>
    <t>1710.mat</t>
  </si>
  <si>
    <t>1722.mat</t>
  </si>
  <si>
    <t>1723.mat</t>
  </si>
  <si>
    <t>1727.mat</t>
  </si>
  <si>
    <t>1731.mat</t>
  </si>
  <si>
    <t>1733.mat</t>
  </si>
  <si>
    <t>1738.mat</t>
  </si>
  <si>
    <t>1743.mat</t>
  </si>
  <si>
    <t>art files complete</t>
  </si>
  <si>
    <t>extended drop protocol</t>
  </si>
  <si>
    <t>not previously analyzed</t>
  </si>
  <si>
    <t>art files complete / some GG jumpiness</t>
  </si>
  <si>
    <t>1313.mat</t>
  </si>
  <si>
    <t>1757.mat</t>
  </si>
  <si>
    <t>1770.mat</t>
  </si>
  <si>
    <t>1771.mat</t>
  </si>
  <si>
    <t>1364.mat</t>
  </si>
  <si>
    <t>art files complete / further Edi noise could be removed</t>
  </si>
  <si>
    <t>no GG</t>
  </si>
  <si>
    <t>relatively poor Pes/Edi</t>
  </si>
  <si>
    <t>great signals</t>
  </si>
  <si>
    <t>GG gets bigger much overnight after void, possibly real, signal Q still high. Min tonic still similar. Typical tonic and phasic ~x10 larger!</t>
  </si>
  <si>
    <t>lots of stable breathing, but a couple of periods of OSA and a few isolated events</t>
  </si>
  <si>
    <t>REM OSA, very very mild nREM OSA driven by mild IFL and/or EFL</t>
  </si>
  <si>
    <t>Analysis</t>
  </si>
  <si>
    <t>Y</t>
  </si>
  <si>
    <t>N</t>
  </si>
  <si>
    <t>minabsPmaskforCPAPoff</t>
  </si>
  <si>
    <t>exported FlowEdi</t>
  </si>
  <si>
    <t>EEG/arousals not fully consistent with flow limitation; suspected mouth leak at times, check notes</t>
  </si>
  <si>
    <t xml:space="preserve">good Pcrit measure, lots of arthres on/off CPAP (same and high) </t>
  </si>
  <si>
    <t>no CCW, Pmus; Varousal</t>
  </si>
  <si>
    <t>severe collapsibility, near zero compensation</t>
  </si>
  <si>
    <t>Vactive CPAP seems low</t>
  </si>
  <si>
    <t>both pes and editoflow fit relatively poorly across sections.</t>
  </si>
  <si>
    <t>save WakeSleep</t>
  </si>
  <si>
    <t>windows 67-68 are beautiful, windows ~240 some "leak" that is not corrected adequately leading to failed breath detection</t>
  </si>
  <si>
    <t>w96,97</t>
  </si>
  <si>
    <t>1338.mat</t>
  </si>
  <si>
    <t>No traits</t>
  </si>
  <si>
    <t>DPW</t>
  </si>
  <si>
    <t>Paper notes</t>
  </si>
  <si>
    <t>Digital notes</t>
  </si>
  <si>
    <t>Date</t>
  </si>
  <si>
    <t>Edi in cm</t>
  </si>
  <si>
    <t>Pairs comments</t>
  </si>
  <si>
    <t>Pes in cm</t>
  </si>
  <si>
    <t>Stomach minus</t>
  </si>
  <si>
    <t>Epi in cm</t>
  </si>
  <si>
    <t>GG amplification during recording</t>
  </si>
  <si>
    <t>GG max calibration factor (post-processing), uV/100%max</t>
  </si>
  <si>
    <t>GG max calibration factor incl amplification, uV/100%max</t>
  </si>
  <si>
    <t>GG max time</t>
  </si>
  <si>
    <t>Noise floor/tonic, %max</t>
  </si>
  <si>
    <t>GG comment</t>
  </si>
  <si>
    <t>H</t>
  </si>
  <si>
    <t>W</t>
  </si>
  <si>
    <t>SBP</t>
  </si>
  <si>
    <t>DBP</t>
  </si>
  <si>
    <t>RR</t>
  </si>
  <si>
    <t>Used CPAP last night</t>
  </si>
  <si>
    <t>Patient confirmed no noticeable trouble breathing through nares</t>
  </si>
  <si>
    <t>Chinstrap</t>
  </si>
  <si>
    <t>Position</t>
  </si>
  <si>
    <t>Study comment</t>
  </si>
  <si>
    <t>0.5 then 1.5 (after 8k sec)</t>
  </si>
  <si>
    <t>MID (0-8cmH2O)</t>
  </si>
  <si>
    <t>TOP@10cmH2O</t>
  </si>
  <si>
    <t>No GG</t>
  </si>
  <si>
    <t>had to use CNAP to get OSA</t>
  </si>
  <si>
    <t>good. Phasic visible</t>
  </si>
  <si>
    <t>Note at 10170 Edi and Pes fall with CPAP during wake</t>
  </si>
  <si>
    <t>MID-BOTTOM</t>
  </si>
  <si>
    <t>great GG, Edi, Pes. Poor flow due to mouthiness</t>
  </si>
  <si>
    <t>Y eventually</t>
  </si>
  <si>
    <t>Great study</t>
  </si>
  <si>
    <t>MID-BOTTOM pairs (on off CPAP)</t>
  </si>
  <si>
    <t>lead rock is bad, associated with respiratory-related head mvmts, occasional severe EEG artefact [see 11750 s] likely due to GG EMG amplifier (now shelved)</t>
  </si>
  <si>
    <t>TOP 2 off CPAP (larger signal at TOP), later top 1 pair on 10 cmH2O</t>
  </si>
  <si>
    <t>Y, but later became mucousy (25000) and then had trouble breathing</t>
  </si>
  <si>
    <t>moved inwards in the night during CPAP drop period, pairs on device said it was outwards (not true) - signal was smaller and of reduced quality - later fixed (brought back to 68 cm)</t>
  </si>
  <si>
    <t>N (oral appliance)</t>
  </si>
  <si>
    <t>full face mask</t>
  </si>
  <si>
    <t>DOB(age)</t>
  </si>
  <si>
    <t>Age</t>
  </si>
  <si>
    <t>Sex</t>
  </si>
  <si>
    <t>BMI</t>
  </si>
  <si>
    <t>Neck</t>
  </si>
  <si>
    <t>Nox</t>
  </si>
  <si>
    <t>L kohm</t>
  </si>
  <si>
    <t>R kohm</t>
  </si>
  <si>
    <t>GG</t>
  </si>
  <si>
    <t>Epi</t>
  </si>
  <si>
    <t>Major Comment</t>
  </si>
  <si>
    <t>check Pes and Pepi were not plugged back in wrongly after void</t>
  </si>
  <si>
    <t>No CPAP drops/traits</t>
  </si>
  <si>
    <t>Meds</t>
  </si>
  <si>
    <t>None</t>
  </si>
  <si>
    <t>DidO2PSG?</t>
  </si>
  <si>
    <t>CPAP last night</t>
  </si>
  <si>
    <t>M</t>
  </si>
  <si>
    <t>Fail, Pes/Nava not tolerated</t>
  </si>
  <si>
    <t>Race</t>
  </si>
  <si>
    <t>Look for paper notes</t>
  </si>
  <si>
    <t>Anti-hypertensives (hydrochlorothiazide/lisinopril/losartan/labetolol/atenolol/amplodipine/verapamil/doxasozin)</t>
  </si>
  <si>
    <t>Gastroesophageal reflux (protein pump inhibitors)</t>
  </si>
  <si>
    <t>Statins</t>
  </si>
  <si>
    <t>Acetylsalicylic acid</t>
  </si>
  <si>
    <t>Hypothyroidism (Levothyroxine)</t>
  </si>
  <si>
    <t>Sleep aids (zolpidem)</t>
  </si>
  <si>
    <t>Diabetes (Metformin)</t>
  </si>
  <si>
    <t>Anti-seizure/epilepsy</t>
  </si>
  <si>
    <t>Indomethacin</t>
  </si>
  <si>
    <t>F</t>
  </si>
  <si>
    <t>White</t>
  </si>
  <si>
    <t>Black</t>
  </si>
  <si>
    <t>NHispanic</t>
  </si>
  <si>
    <t>Nhispanic</t>
  </si>
  <si>
    <t>Hispanic</t>
  </si>
  <si>
    <t>Ethnicity</t>
  </si>
  <si>
    <t>none</t>
  </si>
  <si>
    <t>Labetolol 400, Omeprazole 40, Hydralazine 100, Sertraline 50, Simvastatin 40, Clonidine patch 0.2mg/24</t>
  </si>
  <si>
    <t>Metoprolol, lisinipril, HCTZ, atorvastitin</t>
  </si>
  <si>
    <t>MultiV, Pramipexole 5 for RLS [held]</t>
  </si>
  <si>
    <t>omeprazole [no dose] prn</t>
  </si>
  <si>
    <t>warfarin, advair (fluticasone/salmeterol) [qam]</t>
  </si>
  <si>
    <t>bupropion hydrochloride er (wellbutrin xl) 300, escitalopram 10, pantoprazole 40, zolpidem 10 prn</t>
  </si>
  <si>
    <t>pantoprazole (40 qd), MultiV, Fishoil</t>
  </si>
  <si>
    <t>verapamil SR 240 mg qam, losartan 100 mg qam</t>
  </si>
  <si>
    <t>atenolol 100, HCTZ 12.5, levothyroxine 0.112, calcium , vit D</t>
  </si>
  <si>
    <t>Atenolol</t>
  </si>
  <si>
    <t>rosuvastatin 40 mg, HCTZ 25 mg, felodipine 10 mg, aspirin 81 mg</t>
  </si>
  <si>
    <t>Albuterol 90 ug/inhaler qd</t>
  </si>
  <si>
    <t>amplodipine 10, levothyroxine 88u, hctz 50, pravastatin 40, losartan 50</t>
  </si>
  <si>
    <t>Omeprazole 40 mg, multivitamins</t>
  </si>
  <si>
    <t>lisinopril 10 mg daily</t>
  </si>
  <si>
    <t>lisinopril 5, metoprolol 50, benadryl (am) for allergies dose?, aspirin 325, lipitor 40</t>
  </si>
  <si>
    <t xml:space="preserve">Levothyroxine 50 MCG, Lisinopril 30 mg qd, Metformin 500 mg x2; Aripiprazole 20 mg qam, aspirin 81 withheld
</t>
  </si>
  <si>
    <t>Lisinopril 10</t>
  </si>
  <si>
    <t>Doxasozin 2 mg</t>
  </si>
  <si>
    <t>Paroxetine 20mg Qpm</t>
  </si>
  <si>
    <t>labetalol 200 BID (400 daily dose)</t>
  </si>
  <si>
    <t>ranitidine 150 mg daily</t>
  </si>
  <si>
    <t>multiV's</t>
  </si>
  <si>
    <t>Lorazepam 3 mg 30 min before bed</t>
  </si>
  <si>
    <t>aspirin 325, atorvastatin 80, lisinopril 5, discontinued Toviaz (allergy?), alendronate (70 mg once weekly)</t>
  </si>
  <si>
    <t>StudyID</t>
  </si>
  <si>
    <t>Sex (M:F)</t>
  </si>
  <si>
    <t>Race (Black/White/Asian)</t>
  </si>
  <si>
    <t>Ethnicity (Hispanic:NHispanic)</t>
  </si>
  <si>
    <t>Height</t>
  </si>
  <si>
    <t>Date 1</t>
  </si>
  <si>
    <t>Other</t>
  </si>
  <si>
    <t>CPAP (OA=0.5)</t>
  </si>
  <si>
    <t>No OSA at PAP=0 so used NPAP</t>
  </si>
  <si>
    <t>O2PSGdata</t>
  </si>
  <si>
    <t>row number in O2PSG</t>
  </si>
  <si>
    <t>Pnasal study'</t>
  </si>
  <si>
    <t>lisinopril, meloxicam (arthritis)</t>
  </si>
  <si>
    <t>tiagabine night 1</t>
  </si>
  <si>
    <t>tiagabine night 2</t>
  </si>
  <si>
    <t>Ssphenotype</t>
  </si>
  <si>
    <t>AHI data</t>
  </si>
  <si>
    <t>NaN</t>
  </si>
  <si>
    <t>AHI</t>
  </si>
  <si>
    <t>AllPos | AllSleep</t>
  </si>
  <si>
    <t>Supine | AllSleep</t>
  </si>
  <si>
    <t>Supine | NREM</t>
  </si>
  <si>
    <t>Supine | REM</t>
  </si>
  <si>
    <t>Duration</t>
  </si>
  <si>
    <t>ARI</t>
  </si>
  <si>
    <t>OAI</t>
  </si>
  <si>
    <t>CAI</t>
  </si>
  <si>
    <t>OHI</t>
  </si>
  <si>
    <t>MAI</t>
  </si>
  <si>
    <t>CHI</t>
  </si>
  <si>
    <t>Supine | N1</t>
  </si>
  <si>
    <t>Supine | N2</t>
  </si>
  <si>
    <t>Supine | N3</t>
  </si>
  <si>
    <t>Supine | W</t>
  </si>
  <si>
    <t>AllPos | AllStates</t>
  </si>
  <si>
    <t>Sleep Durations | CPAPon or CPAPoff</t>
  </si>
  <si>
    <t>Total</t>
  </si>
  <si>
    <t>NREM</t>
  </si>
  <si>
    <t>REM</t>
  </si>
  <si>
    <t>Sleep Proportions (%) | CPAPon or CPAPoff</t>
  </si>
  <si>
    <t>AllPos | NREM</t>
  </si>
  <si>
    <t>AllPos | REM</t>
  </si>
  <si>
    <t>AllPos | W</t>
  </si>
  <si>
    <t>AllPos | N1</t>
  </si>
  <si>
    <t>AllPos | N2</t>
  </si>
  <si>
    <t>AllPos | N3</t>
  </si>
  <si>
    <t>need to rerun after correcting position to supine (all night)</t>
  </si>
  <si>
    <t>ARI/AHI%</t>
  </si>
  <si>
    <t>(CAI+CHI)/ AHI(%)</t>
  </si>
  <si>
    <t>Summary data</t>
  </si>
  <si>
    <t>mean</t>
  </si>
  <si>
    <t>SD</t>
  </si>
  <si>
    <t>CPAPTST</t>
  </si>
  <si>
    <t>%CPAPTST</t>
  </si>
  <si>
    <t>Include (excluded nonOSA)</t>
  </si>
  <si>
    <t>Fhypops</t>
  </si>
  <si>
    <t>w134/135 amazing drive and VRA fits!</t>
  </si>
  <si>
    <t>w123 -- fit is the worst! Wrong</t>
  </si>
  <si>
    <t>Estradiol patch, lipitor</t>
  </si>
  <si>
    <t>NA</t>
  </si>
  <si>
    <t>levothyroxine, wellbutrin, cymbalta, celebrex, metoprolol, topiramate, aspirin (doses unknown)</t>
  </si>
  <si>
    <t>Last period ~10 days ago. Perimenopausal, semi-regular</t>
  </si>
  <si>
    <t>Moved stats temporarily since not included in paper</t>
  </si>
  <si>
    <t>trimmed noisy Pcrit data</t>
  </si>
  <si>
    <t>Not yet</t>
  </si>
  <si>
    <t>Nox RIP Imported</t>
  </si>
  <si>
    <t>X</t>
  </si>
  <si>
    <t>No traits, No OSA</t>
  </si>
  <si>
    <t>Good</t>
  </si>
  <si>
    <t>NEW, No OSA despite severe diagnosis, GG dropouts severe unreliable connectivity). OK for a period.</t>
  </si>
  <si>
    <t>flowshapesonly</t>
  </si>
  <si>
    <t>GetLocalSignals</t>
  </si>
  <si>
    <t>[0 2 -5]</t>
  </si>
  <si>
    <t>1816_XHz</t>
  </si>
  <si>
    <t>No traits, No OSA; lots of wake data</t>
  </si>
  <si>
    <t>Antidepression/anxiety (SSRIs, SNRIs, Aripiprazole)</t>
  </si>
  <si>
    <t>Prostate (oxybutynine/tamsulosin)</t>
  </si>
  <si>
    <t>Mid always</t>
  </si>
  <si>
    <t>Consistent, mostly non-phasic, some SMU, no trouble</t>
  </si>
  <si>
    <t>Supine and head up exactly all night</t>
  </si>
  <si>
    <t xml:space="preserve">Odd sleep, very light, seemed awake on EEG but not responsive to touch -- lots of eye movements. No events despite CPAP-treatment. </t>
  </si>
  <si>
    <t>Recorded Pnasal also, dropped out for a mid portion of the night, fixed after void.</t>
  </si>
  <si>
    <t>albuterol prn</t>
  </si>
  <si>
    <t>extreme gag reflex, no Edi, Pes ok, GG ok, no CPAP drops</t>
  </si>
  <si>
    <t>Edi</t>
  </si>
  <si>
    <t>ESS</t>
  </si>
  <si>
    <t>valsartan 80 mg qam for HTN; also uses sprays for nasal polyps RHS</t>
  </si>
  <si>
    <t>Pes</t>
  </si>
  <si>
    <t>Th</t>
  </si>
  <si>
    <t>Ab</t>
  </si>
  <si>
    <t>Pnasal</t>
  </si>
  <si>
    <t>Poor Pnasal signal, poor sleeper, no CPAP drops, beard=leak, good PO2/PCO2 (high/low i.e. hypoventilation), Good data with some OSA very late in evening,Use GG am cals, more convincing.</t>
  </si>
  <si>
    <t>various supplements, normally on lisinopril but ran out</t>
  </si>
  <si>
    <t>Asian</t>
  </si>
  <si>
    <t>No Edi, GG, just Pes, Pnasal (some of the night), trouble sleeping, nervous/argumentative, swapped to nasal mask later (claustrophobia/anxiety) and no mouth leak observed</t>
  </si>
  <si>
    <t>Great participant</t>
  </si>
  <si>
    <t>from madox</t>
  </si>
  <si>
    <t>madox, milder OSA, higher LG, Pes and full face mask but not Edi, GG</t>
  </si>
  <si>
    <t>atooxy control</t>
  </si>
  <si>
    <t>fluoxetine(anxiety), ibuprofen(fibromyalgia)</t>
  </si>
  <si>
    <t>levothyroxine</t>
  </si>
  <si>
    <t>lisinopril 5, Atorvastatin 80, Aspirin 325</t>
  </si>
  <si>
    <t>melatonin for sleep</t>
  </si>
  <si>
    <t>Recently diagnosed with OSA on HST (no AHI/RDI/ODI results provided)</t>
  </si>
  <si>
    <t>new subject, not diagnosed, Ssphenotype; one series of respiratory events later in the night</t>
  </si>
  <si>
    <t>OSA, previous subject.</t>
  </si>
  <si>
    <t>furosemide 20, lisinopril 20, KCl 10 mEq</t>
  </si>
  <si>
    <t>negligible OSA during study, +FL, events in REM, some lateral data, no dialdowns</t>
  </si>
  <si>
    <t>OSA + CPAP (feels no benefit from it); Hypoventilates severely on occasion during NREM PO2-&gt;60, PCO2-&gt;50</t>
  </si>
  <si>
    <t>Suspected but not diagnosed OSA. Self-Witnessed choking events and snoring since very young. Some events including apneas. RIP battery not replaced (tech sent home sick, SS unable to stay awake [Fri night, several studies during week).</t>
  </si>
  <si>
    <t>383TiagN1.mat</t>
  </si>
  <si>
    <t>1309TiagN1.mat</t>
  </si>
  <si>
    <t>1722TiagN2.mat</t>
  </si>
  <si>
    <t>1742TiagN2.mat</t>
  </si>
  <si>
    <t>SavePerSubject</t>
  </si>
  <si>
    <t>seconds</t>
  </si>
  <si>
    <t>minutes</t>
  </si>
  <si>
    <t>WindowStep</t>
  </si>
  <si>
    <t>{None, FlowOnly, FlowEdi}</t>
  </si>
  <si>
    <t>Units</t>
  </si>
  <si>
    <t>Details</t>
  </si>
  <si>
    <t>Text</t>
  </si>
  <si>
    <t>{LGfromFlowBeta, LGfromFlow_Publish}</t>
  </si>
  <si>
    <t>number of breaths</t>
  </si>
  <si>
    <t>C:\PSG_Data\FlowDrive\Converted_New_DLM</t>
  </si>
  <si>
    <t>769.mat</t>
  </si>
  <si>
    <t>1128N0.mat</t>
  </si>
  <si>
    <t>1229.mat</t>
  </si>
  <si>
    <t>1270N0.mat</t>
  </si>
  <si>
    <t>1313N0.mat</t>
  </si>
  <si>
    <t>1365.mat</t>
  </si>
  <si>
    <t>1469N0.mat</t>
  </si>
  <si>
    <t>1807N0.mat</t>
  </si>
  <si>
    <t>1816.mat</t>
  </si>
  <si>
    <t>1821.mat</t>
  </si>
  <si>
    <t>1836.mat</t>
  </si>
  <si>
    <t>1843.mat</t>
  </si>
  <si>
    <t>1851.mat</t>
  </si>
  <si>
    <t>1853.mat</t>
  </si>
  <si>
    <t>1858.mat</t>
  </si>
  <si>
    <t>1859.mat</t>
  </si>
  <si>
    <t>1860.mat</t>
  </si>
  <si>
    <t>1860N0.mat</t>
  </si>
  <si>
    <t>1862.mat</t>
  </si>
  <si>
    <t>1863.mat</t>
  </si>
  <si>
    <t>C:\PSG_Data\FlowDrive\Analyzed</t>
  </si>
  <si>
    <t>index</t>
  </si>
  <si>
    <t>source file</t>
  </si>
  <si>
    <t>Flow</t>
  </si>
  <si>
    <t>Pnasal&amp;Edi</t>
  </si>
  <si>
    <t>Boolean</t>
  </si>
  <si>
    <t>Integer value</t>
  </si>
  <si>
    <t>Integer value, either single or list in [ ]</t>
  </si>
  <si>
    <t>Float</t>
  </si>
  <si>
    <t>Integer</t>
  </si>
  <si>
    <t>{Pnasal, pneumotach}</t>
  </si>
  <si>
    <t>FlowSignal</t>
  </si>
  <si>
    <t>Hz</t>
  </si>
  <si>
    <t>set as 0 or equal to Fs to not do downsample</t>
  </si>
  <si>
    <t>downsampledFlowFs</t>
  </si>
  <si>
    <t>Flow&amp;Edi</t>
  </si>
  <si>
    <t>Comments</t>
  </si>
  <si>
    <t>has artefact in pnasal flow, may be causing difficulty in bb timing</t>
  </si>
  <si>
    <t>Not Boolean, can be -1</t>
  </si>
  <si>
    <t>Rubbish</t>
  </si>
  <si>
    <t>OK</t>
  </si>
  <si>
    <t>2900-3600</t>
  </si>
  <si>
    <t>.</t>
  </si>
  <si>
    <t>n/a</t>
  </si>
  <si>
    <t>27000-27350</t>
  </si>
  <si>
    <t>all very high VEVdrive</t>
  </si>
  <si>
    <t>83450-83700, a Pnasal channel exists in Spike, but it is just noise.</t>
  </si>
  <si>
    <t>83900- …</t>
  </si>
  <si>
    <t>SHR</t>
  </si>
  <si>
    <t>meh</t>
  </si>
  <si>
    <t>flow looks seriously FL</t>
  </si>
  <si>
    <t xml:space="preserve">13500, 15800, </t>
  </si>
  <si>
    <t>19460-19580 is good cycle</t>
  </si>
  <si>
    <t>90410-90560, 100000-100400, 101705-102100</t>
  </si>
  <si>
    <t>91950-92300, ok match, not matching high VEVdrive</t>
  </si>
  <si>
    <t>big effort, QAO says FL but not many scored events, trend match, offset</t>
  </si>
  <si>
    <t>86450-87000 eg of steady flow, increasing edi, falling ratio, 91525-91800, FL with no reduction in peak flow</t>
  </si>
  <si>
    <t>pretty good match, high AHI</t>
  </si>
  <si>
    <t>unremarkable</t>
  </si>
  <si>
    <t>pretty good match</t>
  </si>
  <si>
    <t>Pnasal is inverted, has some SHR, but usually not well predy, 103200-104200 looks better</t>
  </si>
  <si>
    <t>rubbish</t>
  </si>
  <si>
    <t>96500-97600 eg of no matching to increasing effort, AHI=0</t>
  </si>
  <si>
    <t>actually perfroming quite badly, good eg of failure, V little sleep, all N1, AHI=0</t>
  </si>
  <si>
    <t>10560-10600, cyclic, not high drive</t>
  </si>
  <si>
    <t>high AHI, a Pnasal channel exists in Spike, but it is just noise.</t>
  </si>
  <si>
    <t>if set as pneumotach, scaling exponenet is overwritten to one</t>
  </si>
  <si>
    <t>ignored if using real flow</t>
  </si>
  <si>
    <t>spikedetector</t>
  </si>
  <si>
    <t>turned off by dlm</t>
  </si>
  <si>
    <t>* Rubbish = not good for publication images</t>
  </si>
  <si>
    <t>pneumotach</t>
  </si>
  <si>
    <t>FlowDrive_only25Hz_ReNormalized</t>
  </si>
  <si>
    <t>1 =do flowshapes and breathdata then return. -1 = no flowshapes, do breathdata and LG then return. 0 = do flowshapes, breathdata and LG then return</t>
  </si>
  <si>
    <t>CPAP</t>
  </si>
  <si>
    <t>Count (for cross checking only)</t>
  </si>
  <si>
    <t>Summary Data - for Table in paper</t>
  </si>
  <si>
    <t>AllEvtsAllPos | AllSleep</t>
  </si>
  <si>
    <t>AllEvtsAllPos | NREM</t>
  </si>
  <si>
    <t>AllEvtsAllPos | REM</t>
  </si>
  <si>
    <t>AllEvtsAllPos | W</t>
  </si>
  <si>
    <t>AllEvtsAllPos | N1</t>
  </si>
  <si>
    <t>AllEvtsAllPos | N2</t>
  </si>
  <si>
    <t>AllEvtsAllPos | N3</t>
  </si>
  <si>
    <t>OSA Severity</t>
  </si>
  <si>
    <t>normal</t>
  </si>
  <si>
    <t>mild</t>
  </si>
  <si>
    <t>moderate</t>
  </si>
  <si>
    <t>severe</t>
  </si>
  <si>
    <t>Fcentrals</t>
  </si>
  <si>
    <t>(CAI+CHI)/AHI(%)</t>
  </si>
  <si>
    <t>(CHI+OHI)/AHI(%)</t>
  </si>
  <si>
    <t>E:\PSG_Data\FlowDrive\Converted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</si>
</sst>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 Narrow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9">
    <xf numFmtId="164" fontId="0" fillId="0" borderId="0"/>
    <xf numFmtId="164" fontId="13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7" fillId="0" borderId="0"/>
    <xf numFmtId="164" fontId="12" fillId="0" borderId="0"/>
    <xf numFmtId="164" fontId="7" fillId="0" borderId="0"/>
    <xf numFmtId="164" fontId="7" fillId="0" borderId="0"/>
    <xf numFmtId="164" fontId="15" fillId="6" borderId="0" applyNumberFormat="0" applyBorder="0" applyAlignment="0" applyProtection="0"/>
    <xf numFmtId="164" fontId="16" fillId="7" borderId="0" applyNumberFormat="0" applyBorder="0" applyAlignment="0" applyProtection="0"/>
    <xf numFmtId="164" fontId="17" fillId="8" borderId="2" applyNumberFormat="0" applyAlignment="0" applyProtection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</cellStyleXfs>
  <cellXfs count="128">
    <xf numFmtId="164" fontId="0" fillId="0" borderId="0" xfId="0"/>
    <xf numFmtId="164" fontId="0" fillId="0" borderId="0" xfId="0"/>
    <xf numFmtId="0" fontId="0" fillId="0" borderId="0" xfId="0" applyNumberFormat="1" applyFont="1"/>
    <xf numFmtId="0" fontId="0" fillId="0" borderId="1" xfId="0" applyNumberFormat="1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left"/>
    </xf>
    <xf numFmtId="0" fontId="0" fillId="0" borderId="0" xfId="0" applyNumberFormat="1" applyFont="1" applyBorder="1"/>
    <xf numFmtId="0" fontId="0" fillId="0" borderId="0" xfId="0" applyNumberFormat="1" applyFont="1" applyFill="1" applyBorder="1" applyAlignment="1"/>
    <xf numFmtId="0" fontId="0" fillId="0" borderId="0" xfId="0" applyNumberFormat="1" applyFont="1" applyFill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2" fillId="0" borderId="0" xfId="0" applyNumberFormat="1" applyFont="1" applyFill="1" applyBorder="1" applyAlignment="1"/>
    <xf numFmtId="0" fontId="0" fillId="0" borderId="0" xfId="0" applyNumberFormat="1" applyFont="1" applyFill="1" applyBorder="1"/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Fill="1" applyBorder="1" applyAlignment="1"/>
    <xf numFmtId="0" fontId="0" fillId="0" borderId="0" xfId="0" applyNumberFormat="1" applyFill="1"/>
    <xf numFmtId="0" fontId="1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3" fillId="0" borderId="0" xfId="0" applyNumberFormat="1" applyFont="1"/>
    <xf numFmtId="0" fontId="0" fillId="0" borderId="0" xfId="0" applyNumberFormat="1" applyAlignment="1">
      <alignment horizontal="left"/>
    </xf>
    <xf numFmtId="0" fontId="9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9" fillId="0" borderId="0" xfId="0" applyNumberFormat="1" applyFont="1"/>
    <xf numFmtId="0" fontId="0" fillId="2" borderId="0" xfId="0" applyNumberFormat="1" applyFill="1"/>
    <xf numFmtId="0" fontId="3" fillId="2" borderId="0" xfId="0" applyNumberFormat="1" applyFont="1" applyFill="1"/>
    <xf numFmtId="0" fontId="0" fillId="10" borderId="0" xfId="0" applyNumberFormat="1" applyFill="1"/>
    <xf numFmtId="0" fontId="10" fillId="0" borderId="0" xfId="0" applyNumberFormat="1" applyFont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0" fillId="3" borderId="0" xfId="0" applyNumberFormat="1" applyFill="1"/>
    <xf numFmtId="0" fontId="3" fillId="3" borderId="0" xfId="0" applyNumberFormat="1" applyFont="1" applyFill="1"/>
    <xf numFmtId="0" fontId="0" fillId="0" borderId="0" xfId="0" applyNumberFormat="1" applyAlignment="1">
      <alignment horizontal="center" wrapText="1"/>
    </xf>
    <xf numFmtId="0" fontId="3" fillId="0" borderId="0" xfId="0" applyNumberFormat="1" applyFont="1" applyFill="1"/>
    <xf numFmtId="0" fontId="0" fillId="4" borderId="0" xfId="0" applyNumberFormat="1" applyFill="1"/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0" fillId="0" borderId="0" xfId="0" applyNumberFormat="1" applyFill="1" applyBorder="1"/>
    <xf numFmtId="0" fontId="0" fillId="10" borderId="0" xfId="0" applyNumberFormat="1" applyFill="1" applyBorder="1"/>
    <xf numFmtId="0" fontId="0" fillId="10" borderId="0" xfId="0" applyNumberFormat="1" applyFill="1" applyAlignment="1">
      <alignment horizontal="center"/>
    </xf>
    <xf numFmtId="0" fontId="13" fillId="0" borderId="0" xfId="1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4" fillId="0" borderId="0" xfId="15" applyNumberFormat="1" applyFont="1" applyFill="1" applyAlignment="1">
      <alignment horizontal="center"/>
    </xf>
    <xf numFmtId="0" fontId="14" fillId="0" borderId="0" xfId="5" applyNumberFormat="1" applyFont="1" applyFill="1" applyAlignment="1">
      <alignment horizontal="center"/>
    </xf>
    <xf numFmtId="0" fontId="14" fillId="0" borderId="0" xfId="16" applyNumberFormat="1" applyFont="1" applyFill="1" applyAlignment="1">
      <alignment horizontal="center"/>
    </xf>
    <xf numFmtId="0" fontId="14" fillId="0" borderId="0" xfId="17" applyNumberFormat="1" applyFont="1" applyFill="1" applyAlignment="1">
      <alignment horizontal="center"/>
    </xf>
    <xf numFmtId="0" fontId="14" fillId="0" borderId="0" xfId="3" applyNumberFormat="1" applyFont="1" applyFill="1" applyAlignment="1">
      <alignment horizontal="center"/>
    </xf>
    <xf numFmtId="0" fontId="13" fillId="0" borderId="0" xfId="1" applyNumberFormat="1" applyAlignment="1">
      <alignment horizontal="left"/>
    </xf>
    <xf numFmtId="0" fontId="14" fillId="0" borderId="0" xfId="18" applyNumberFormat="1" applyFont="1" applyFill="1" applyAlignment="1">
      <alignment horizontal="center"/>
    </xf>
    <xf numFmtId="0" fontId="14" fillId="0" borderId="0" xfId="22" applyNumberFormat="1" applyFont="1" applyFill="1" applyAlignment="1">
      <alignment horizontal="center"/>
    </xf>
    <xf numFmtId="0" fontId="14" fillId="0" borderId="0" xfId="28" applyNumberFormat="1" applyFont="1" applyFill="1" applyAlignment="1">
      <alignment horizontal="center"/>
    </xf>
    <xf numFmtId="0" fontId="14" fillId="0" borderId="0" xfId="21" applyNumberFormat="1" applyFont="1" applyFill="1" applyAlignment="1">
      <alignment horizontal="center"/>
    </xf>
    <xf numFmtId="0" fontId="14" fillId="0" borderId="0" xfId="23" applyNumberFormat="1" applyFont="1" applyFill="1" applyAlignment="1">
      <alignment horizontal="center"/>
    </xf>
    <xf numFmtId="0" fontId="14" fillId="0" borderId="0" xfId="20" applyNumberFormat="1" applyFont="1" applyFill="1" applyAlignment="1">
      <alignment horizontal="center"/>
    </xf>
    <xf numFmtId="0" fontId="14" fillId="0" borderId="0" xfId="26" applyNumberFormat="1" applyFont="1" applyFill="1" applyAlignment="1">
      <alignment horizontal="center"/>
    </xf>
    <xf numFmtId="0" fontId="14" fillId="0" borderId="0" xfId="2" applyNumberFormat="1" applyFont="1" applyFill="1" applyAlignment="1">
      <alignment horizontal="center"/>
    </xf>
    <xf numFmtId="0" fontId="14" fillId="0" borderId="0" xfId="24" applyNumberFormat="1" applyFont="1" applyFill="1" applyAlignment="1">
      <alignment horizontal="center"/>
    </xf>
    <xf numFmtId="0" fontId="14" fillId="0" borderId="0" xfId="25" applyNumberFormat="1" applyFont="1" applyFill="1" applyAlignment="1">
      <alignment horizontal="center"/>
    </xf>
    <xf numFmtId="0" fontId="14" fillId="0" borderId="0" xfId="27" applyNumberFormat="1" applyFont="1" applyFill="1" applyAlignment="1">
      <alignment horizontal="center"/>
    </xf>
    <xf numFmtId="0" fontId="13" fillId="9" borderId="0" xfId="1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5" borderId="0" xfId="0" applyNumberFormat="1" applyFill="1"/>
    <xf numFmtId="0" fontId="0" fillId="5" borderId="0" xfId="0" applyNumberFormat="1" applyFill="1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Border="1"/>
    <xf numFmtId="14" fontId="13" fillId="0" borderId="0" xfId="1" applyNumberFormat="1"/>
    <xf numFmtId="14" fontId="13" fillId="0" borderId="0" xfId="1" applyNumberFormat="1" applyAlignment="1">
      <alignment horizontal="center"/>
    </xf>
    <xf numFmtId="14" fontId="0" fillId="5" borderId="0" xfId="0" applyNumberFormat="1" applyFill="1"/>
    <xf numFmtId="0" fontId="11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Border="1"/>
    <xf numFmtId="0" fontId="6" fillId="0" borderId="0" xfId="0" applyNumberFormat="1" applyFont="1"/>
    <xf numFmtId="0" fontId="10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6" fillId="11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0" fontId="0" fillId="12" borderId="0" xfId="0" applyNumberFormat="1" applyFill="1" applyBorder="1" applyAlignment="1">
      <alignment horizontal="center"/>
    </xf>
    <xf numFmtId="0" fontId="0" fillId="11" borderId="1" xfId="0" applyNumberFormat="1" applyFill="1" applyBorder="1"/>
    <xf numFmtId="0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/>
    <xf numFmtId="0" fontId="9" fillId="12" borderId="0" xfId="0" applyNumberFormat="1" applyFont="1" applyFill="1" applyBorder="1" applyAlignment="1">
      <alignment horizontal="center"/>
    </xf>
    <xf numFmtId="0" fontId="0" fillId="11" borderId="0" xfId="0" applyNumberFormat="1" applyFill="1" applyBorder="1"/>
    <xf numFmtId="0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0" fontId="6" fillId="11" borderId="0" xfId="0" applyNumberFormat="1" applyFont="1" applyFill="1" applyBorder="1" applyAlignment="1">
      <alignment horizontal="center"/>
    </xf>
    <xf numFmtId="14" fontId="0" fillId="11" borderId="0" xfId="0" applyNumberFormat="1" applyFill="1" applyBorder="1"/>
    <xf numFmtId="0" fontId="0" fillId="0" borderId="1" xfId="0" applyNumberFormat="1" applyFill="1" applyBorder="1" applyAlignment="1">
      <alignment horizontal="center"/>
    </xf>
    <xf numFmtId="164" fontId="0" fillId="0" borderId="0" xfId="0" applyFill="1" applyBorder="1" applyAlignment="1"/>
    <xf numFmtId="164" fontId="0" fillId="0" borderId="0" xfId="0" applyNumberFormat="1"/>
    <xf numFmtId="0" fontId="0" fillId="0" borderId="1" xfId="0" applyNumberFormat="1" applyFont="1" applyFill="1" applyBorder="1"/>
    <xf numFmtId="0" fontId="0" fillId="0" borderId="0" xfId="0" quotePrefix="1" applyNumberFormat="1"/>
    <xf numFmtId="0" fontId="1" fillId="0" borderId="1" xfId="0" applyNumberFormat="1" applyFont="1" applyFill="1" applyBorder="1"/>
    <xf numFmtId="0" fontId="1" fillId="0" borderId="1" xfId="0" applyNumberFormat="1" applyFont="1" applyBorder="1"/>
    <xf numFmtId="164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/>
    <xf numFmtId="0" fontId="0" fillId="13" borderId="0" xfId="0" applyNumberFormat="1" applyFill="1"/>
    <xf numFmtId="0" fontId="0" fillId="14" borderId="0" xfId="0" applyNumberFormat="1" applyFill="1"/>
    <xf numFmtId="0" fontId="0" fillId="14" borderId="0" xfId="0" applyNumberFormat="1" applyFill="1" applyAlignment="1">
      <alignment horizontal="left"/>
    </xf>
    <xf numFmtId="0" fontId="0" fillId="15" borderId="0" xfId="0" applyNumberFormat="1" applyFill="1"/>
    <xf numFmtId="0" fontId="0" fillId="15" borderId="0" xfId="0" applyNumberFormat="1" applyFill="1" applyAlignment="1">
      <alignment horizontal="left"/>
    </xf>
    <xf numFmtId="0" fontId="0" fillId="11" borderId="0" xfId="0" applyNumberFormat="1" applyFill="1"/>
    <xf numFmtId="0" fontId="0" fillId="16" borderId="0" xfId="0" applyNumberFormat="1" applyFill="1"/>
    <xf numFmtId="0" fontId="0" fillId="17" borderId="0" xfId="0" applyNumberFormat="1" applyFill="1"/>
    <xf numFmtId="0" fontId="0" fillId="18" borderId="0" xfId="0" applyNumberFormat="1" applyFill="1"/>
    <xf numFmtId="0" fontId="18" fillId="0" borderId="0" xfId="0" applyNumberFormat="1" applyFont="1" applyAlignment="1">
      <alignment horizontal="center"/>
    </xf>
    <xf numFmtId="0" fontId="18" fillId="0" borderId="0" xfId="0" applyNumberFormat="1" applyFont="1"/>
  </cellXfs>
  <cellStyles count="29">
    <cellStyle name="Bad 2" xfId="10" xr:uid="{00000000-0005-0000-0000-000000000000}"/>
    <cellStyle name="Check Cell 2" xfId="12" xr:uid="{00000000-0005-0000-0000-000001000000}"/>
    <cellStyle name="Neutral 2" xfId="11" xr:uid="{00000000-0005-0000-0000-000002000000}"/>
    <cellStyle name="Normal" xfId="0" builtinId="0"/>
    <cellStyle name="Normal 10" xfId="15" xr:uid="{00000000-0005-0000-0000-000004000000}"/>
    <cellStyle name="Normal 11" xfId="5" xr:uid="{00000000-0005-0000-0000-000005000000}"/>
    <cellStyle name="Normal 12" xfId="16" xr:uid="{00000000-0005-0000-0000-000006000000}"/>
    <cellStyle name="Normal 13" xfId="3" xr:uid="{00000000-0005-0000-0000-000007000000}"/>
    <cellStyle name="Normal 14" xfId="17" xr:uid="{00000000-0005-0000-0000-000008000000}"/>
    <cellStyle name="Normal 15" xfId="24" xr:uid="{00000000-0005-0000-0000-000009000000}"/>
    <cellStyle name="Normal 16" xfId="25" xr:uid="{00000000-0005-0000-0000-00000A000000}"/>
    <cellStyle name="Normal 17" xfId="27" xr:uid="{00000000-0005-0000-0000-00000B000000}"/>
    <cellStyle name="Normal 18" xfId="23" xr:uid="{00000000-0005-0000-0000-00000C000000}"/>
    <cellStyle name="Normal 19" xfId="26" xr:uid="{00000000-0005-0000-0000-00000D000000}"/>
    <cellStyle name="Normal 2" xfId="1" xr:uid="{00000000-0005-0000-0000-00000E000000}"/>
    <cellStyle name="Normal 2 2" xfId="8" xr:uid="{00000000-0005-0000-0000-00000F000000}"/>
    <cellStyle name="Normal 2 3" xfId="7" xr:uid="{00000000-0005-0000-0000-000010000000}"/>
    <cellStyle name="Normal 20" xfId="20" xr:uid="{00000000-0005-0000-0000-000011000000}"/>
    <cellStyle name="Normal 21" xfId="18" xr:uid="{00000000-0005-0000-0000-000012000000}"/>
    <cellStyle name="Normal 22" xfId="22" xr:uid="{00000000-0005-0000-0000-000013000000}"/>
    <cellStyle name="Normal 23" xfId="21" xr:uid="{00000000-0005-0000-0000-000014000000}"/>
    <cellStyle name="Normal 24" xfId="28" xr:uid="{00000000-0005-0000-0000-000015000000}"/>
    <cellStyle name="Normal 3" xfId="9" xr:uid="{00000000-0005-0000-0000-000016000000}"/>
    <cellStyle name="Normal 4" xfId="6" xr:uid="{00000000-0005-0000-0000-000017000000}"/>
    <cellStyle name="Normal 5" xfId="2" xr:uid="{00000000-0005-0000-0000-000018000000}"/>
    <cellStyle name="Normal 6" xfId="4" xr:uid="{00000000-0005-0000-0000-000019000000}"/>
    <cellStyle name="Normal 7" xfId="14" xr:uid="{00000000-0005-0000-0000-00001A000000}"/>
    <cellStyle name="Normal 8" xfId="19" xr:uid="{00000000-0005-0000-0000-00001B000000}"/>
    <cellStyle name="Normal 9" xfId="13" xr:uid="{00000000-0005-0000-0000-00001C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1206"/>
  <sheetViews>
    <sheetView tabSelected="1" zoomScaleNormal="100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7.42578125" style="6" customWidth="1"/>
    <col min="2" max="2" width="18.5703125" style="6" customWidth="1"/>
    <col min="3" max="3" width="36.42578125" style="6" customWidth="1"/>
    <col min="4" max="4" width="10.7109375" style="14" customWidth="1"/>
    <col min="5" max="5" width="10" style="6" customWidth="1"/>
    <col min="6" max="6" width="6.7109375" style="6" customWidth="1"/>
    <col min="7" max="7" width="17.140625" style="6" customWidth="1"/>
    <col min="8" max="8" width="9.140625" style="6" customWidth="1"/>
    <col min="9" max="12" width="9.140625" style="6"/>
    <col min="13" max="13" width="13.140625" customWidth="1"/>
    <col min="14" max="14" width="12.28515625" style="6" customWidth="1"/>
    <col min="15" max="15" width="9.140625" style="6"/>
    <col min="16" max="16" width="33.28515625" style="6" customWidth="1"/>
    <col min="17" max="25" width="9.140625" style="6"/>
    <col min="26" max="26" width="9.85546875" style="6" customWidth="1"/>
    <col min="27" max="153" width="9.140625" style="6"/>
    <col min="154" max="210" width="9.140625" style="6" customWidth="1"/>
    <col min="211" max="211" width="9.140625" style="6"/>
    <col min="212" max="212" width="13.28515625" style="6" customWidth="1"/>
    <col min="213" max="213" width="18.28515625" style="6" customWidth="1"/>
    <col min="214" max="214" width="19.28515625" style="6" customWidth="1"/>
    <col min="215" max="215" width="9.140625" style="6"/>
    <col min="216" max="216" width="16.140625" style="6" customWidth="1"/>
    <col min="217" max="16384" width="9.140625" style="6"/>
  </cols>
  <sheetData>
    <row r="1" spans="1:216" x14ac:dyDescent="0.25">
      <c r="A1" s="6" t="s">
        <v>349</v>
      </c>
      <c r="B1" s="2">
        <f>COUNT(B3:B31)</f>
        <v>0</v>
      </c>
      <c r="C1" s="1" t="s">
        <v>418</v>
      </c>
      <c r="D1" s="7" t="s">
        <v>393</v>
      </c>
      <c r="E1" s="2">
        <f>COUNTIF(E3:E56,1)</f>
        <v>41</v>
      </c>
      <c r="F1" s="2"/>
      <c r="G1" s="2"/>
      <c r="H1" s="6">
        <f t="shared" ref="H1:L1" si="0">COUNTIF(H3:H56, 1)</f>
        <v>54</v>
      </c>
      <c r="I1" s="6">
        <f t="shared" si="0"/>
        <v>23</v>
      </c>
      <c r="J1" s="6">
        <f t="shared" si="0"/>
        <v>41</v>
      </c>
      <c r="K1" s="6">
        <f t="shared" si="0"/>
        <v>53</v>
      </c>
      <c r="L1" s="6">
        <f t="shared" si="0"/>
        <v>19</v>
      </c>
      <c r="M1" s="6">
        <f>COUNTIF(M3:M56, 1)</f>
        <v>41</v>
      </c>
      <c r="N1" s="6">
        <f>COUNTIF(N3:N56, 1)</f>
        <v>17</v>
      </c>
      <c r="O1" s="110"/>
      <c r="P1" s="6" t="s">
        <v>396</v>
      </c>
      <c r="AA1" s="123" t="s">
        <v>221</v>
      </c>
      <c r="AB1" s="123"/>
      <c r="AC1" s="123"/>
      <c r="AD1" s="123"/>
      <c r="AE1" s="123"/>
      <c r="AF1" s="123"/>
      <c r="AG1" s="123"/>
      <c r="AH1" s="123"/>
      <c r="AI1" s="29" t="s">
        <v>222</v>
      </c>
      <c r="AJ1" s="29"/>
      <c r="AK1" s="29"/>
      <c r="AL1" s="29"/>
      <c r="AM1" s="29"/>
      <c r="AN1" s="29"/>
      <c r="AO1" s="29"/>
      <c r="AP1" s="29"/>
      <c r="AQ1" s="123" t="s">
        <v>223</v>
      </c>
      <c r="AR1" s="123"/>
      <c r="AS1" s="123"/>
      <c r="AT1" s="123"/>
      <c r="AU1" s="123"/>
      <c r="AV1" s="123"/>
      <c r="AW1" s="123"/>
      <c r="AX1" s="123"/>
      <c r="AY1" s="29" t="s">
        <v>234</v>
      </c>
      <c r="AZ1" s="29"/>
      <c r="BA1" s="29"/>
      <c r="BB1" s="29"/>
      <c r="BC1" s="29"/>
      <c r="BD1" s="29"/>
      <c r="BE1" s="29"/>
      <c r="BF1" s="29"/>
      <c r="BG1" s="122" t="s">
        <v>231</v>
      </c>
      <c r="BH1" s="122"/>
      <c r="BI1" s="122"/>
      <c r="BJ1" s="122"/>
      <c r="BK1" s="122"/>
      <c r="BL1" s="122"/>
      <c r="BM1" s="122"/>
      <c r="BN1" s="122"/>
      <c r="BO1" s="124" t="s">
        <v>232</v>
      </c>
      <c r="BP1" s="124"/>
      <c r="BQ1" s="124"/>
      <c r="BR1" s="124"/>
      <c r="BS1" s="124"/>
      <c r="BT1" s="124"/>
      <c r="BU1" s="124"/>
      <c r="BV1" s="124"/>
      <c r="BW1" s="114" t="s">
        <v>233</v>
      </c>
      <c r="BX1" s="114"/>
      <c r="BY1" s="114"/>
      <c r="BZ1" s="114"/>
      <c r="CA1" s="114"/>
      <c r="CB1" s="114"/>
      <c r="CC1" s="114"/>
      <c r="CD1" s="114"/>
      <c r="CE1" s="117" t="s">
        <v>235</v>
      </c>
      <c r="CF1" s="117"/>
      <c r="CG1" s="118" t="s">
        <v>236</v>
      </c>
      <c r="CH1" s="118"/>
      <c r="CI1" s="118"/>
      <c r="CJ1" s="118"/>
      <c r="CK1" s="118"/>
      <c r="CL1" s="118"/>
      <c r="CM1" s="118"/>
      <c r="CN1" s="120" t="s">
        <v>240</v>
      </c>
      <c r="CO1" s="120"/>
      <c r="CP1" s="120"/>
      <c r="CQ1" s="120"/>
      <c r="CR1" s="120"/>
      <c r="CS1" s="120"/>
      <c r="CT1" s="120"/>
      <c r="CU1" s="123" t="s">
        <v>220</v>
      </c>
      <c r="CV1" s="123"/>
      <c r="CW1" s="123"/>
      <c r="CX1" s="123"/>
      <c r="CY1" s="123"/>
      <c r="CZ1" s="123"/>
      <c r="DA1" s="123"/>
      <c r="DB1" s="123"/>
      <c r="DC1" s="29" t="s">
        <v>241</v>
      </c>
      <c r="DD1" s="29"/>
      <c r="DE1" s="29"/>
      <c r="DF1" s="29"/>
      <c r="DG1" s="29"/>
      <c r="DH1" s="29"/>
      <c r="DI1" s="29"/>
      <c r="DJ1" s="29"/>
      <c r="DK1" s="123" t="s">
        <v>242</v>
      </c>
      <c r="DL1" s="123"/>
      <c r="DM1" s="123"/>
      <c r="DN1" s="123"/>
      <c r="DO1" s="123"/>
      <c r="DP1" s="123"/>
      <c r="DQ1" s="123"/>
      <c r="DR1" s="123"/>
      <c r="DS1" s="29" t="s">
        <v>243</v>
      </c>
      <c r="DT1" s="29"/>
      <c r="DU1" s="29"/>
      <c r="DV1" s="29"/>
      <c r="DW1" s="29"/>
      <c r="DX1" s="29"/>
      <c r="DY1" s="29"/>
      <c r="DZ1" s="29"/>
      <c r="EA1" s="122" t="s">
        <v>244</v>
      </c>
      <c r="EB1" s="122"/>
      <c r="EC1" s="122"/>
      <c r="ED1" s="122"/>
      <c r="EE1" s="122"/>
      <c r="EF1" s="122"/>
      <c r="EG1" s="122"/>
      <c r="EH1" s="122"/>
      <c r="EI1" s="124" t="s">
        <v>245</v>
      </c>
      <c r="EJ1" s="124"/>
      <c r="EK1" s="124"/>
      <c r="EL1" s="124"/>
      <c r="EM1" s="124"/>
      <c r="EN1" s="124"/>
      <c r="EO1" s="124"/>
      <c r="EP1" s="124"/>
      <c r="EQ1" s="114" t="s">
        <v>246</v>
      </c>
      <c r="ER1" s="114"/>
      <c r="ES1" s="114"/>
      <c r="ET1" s="114"/>
      <c r="EU1" s="114"/>
      <c r="EV1" s="114"/>
      <c r="EW1" s="114"/>
      <c r="EX1" s="114"/>
      <c r="EY1" s="123" t="s">
        <v>403</v>
      </c>
      <c r="EZ1" s="123"/>
      <c r="FA1" s="123"/>
      <c r="FB1" s="123"/>
      <c r="FC1" s="123"/>
      <c r="FD1" s="123"/>
      <c r="FE1" s="123"/>
      <c r="FF1" s="123"/>
      <c r="FG1" s="29" t="s">
        <v>404</v>
      </c>
      <c r="FH1" s="29"/>
      <c r="FI1" s="29"/>
      <c r="FJ1" s="29"/>
      <c r="FK1" s="29"/>
      <c r="FL1" s="29"/>
      <c r="FM1" s="29"/>
      <c r="FN1" s="29"/>
      <c r="FO1" s="123" t="s">
        <v>405</v>
      </c>
      <c r="FP1" s="123"/>
      <c r="FQ1" s="123"/>
      <c r="FR1" s="123"/>
      <c r="FS1" s="123"/>
      <c r="FT1" s="123"/>
      <c r="FU1" s="123"/>
      <c r="FV1" s="123"/>
      <c r="FW1" s="29" t="s">
        <v>406</v>
      </c>
      <c r="FX1" s="29"/>
      <c r="FY1" s="29"/>
      <c r="FZ1" s="29"/>
      <c r="GA1" s="29"/>
      <c r="GB1" s="29"/>
      <c r="GC1" s="29"/>
      <c r="GD1" s="29"/>
      <c r="GE1" s="122" t="s">
        <v>407</v>
      </c>
      <c r="GF1" s="122"/>
      <c r="GG1" s="122"/>
      <c r="GH1" s="122"/>
      <c r="GI1" s="122"/>
      <c r="GJ1" s="122"/>
      <c r="GK1" s="122"/>
      <c r="GL1" s="122"/>
      <c r="GM1" s="124" t="s">
        <v>408</v>
      </c>
      <c r="GN1" s="124"/>
      <c r="GO1" s="124"/>
      <c r="GP1" s="124"/>
      <c r="GQ1" s="124"/>
      <c r="GR1" s="124"/>
      <c r="GS1" s="124"/>
      <c r="GT1" s="124"/>
      <c r="GU1" s="114" t="s">
        <v>409</v>
      </c>
      <c r="GV1" s="114"/>
      <c r="GW1" s="114"/>
      <c r="GX1" s="114"/>
      <c r="GY1" s="114"/>
      <c r="GZ1" s="114"/>
      <c r="HA1" s="114"/>
      <c r="HB1" s="114"/>
      <c r="HD1" s="114"/>
      <c r="HE1" s="114" t="s">
        <v>416</v>
      </c>
      <c r="HF1" s="114" t="s">
        <v>417</v>
      </c>
      <c r="HG1" s="114"/>
      <c r="HH1" s="114"/>
    </row>
    <row r="2" spans="1:216" x14ac:dyDescent="0.25">
      <c r="A2" s="6" t="s">
        <v>347</v>
      </c>
      <c r="B2" s="8" t="s">
        <v>1</v>
      </c>
      <c r="C2" s="8" t="s">
        <v>0</v>
      </c>
      <c r="D2" s="9" t="s">
        <v>20</v>
      </c>
      <c r="E2" s="3" t="s">
        <v>24</v>
      </c>
      <c r="F2" s="109" t="s">
        <v>347</v>
      </c>
      <c r="G2" s="109" t="s">
        <v>348</v>
      </c>
      <c r="H2" s="109" t="s">
        <v>349</v>
      </c>
      <c r="I2" s="109" t="s">
        <v>291</v>
      </c>
      <c r="J2" s="109" t="s">
        <v>285</v>
      </c>
      <c r="K2" s="109" t="s">
        <v>288</v>
      </c>
      <c r="L2" s="109" t="s">
        <v>147</v>
      </c>
      <c r="M2" s="111" t="s">
        <v>361</v>
      </c>
      <c r="N2" s="112" t="s">
        <v>350</v>
      </c>
      <c r="O2" s="17" t="s">
        <v>347</v>
      </c>
      <c r="P2" s="6" t="s">
        <v>362</v>
      </c>
      <c r="Q2" s="115" t="s">
        <v>95</v>
      </c>
      <c r="R2" s="115" t="s">
        <v>139</v>
      </c>
      <c r="S2" s="115" t="s">
        <v>140</v>
      </c>
      <c r="T2" s="115" t="s">
        <v>157</v>
      </c>
      <c r="U2" s="115" t="s">
        <v>174</v>
      </c>
      <c r="V2" s="115" t="s">
        <v>110</v>
      </c>
      <c r="W2" s="115" t="s">
        <v>111</v>
      </c>
      <c r="X2" s="115" t="s">
        <v>141</v>
      </c>
      <c r="Y2" s="115" t="s">
        <v>142</v>
      </c>
      <c r="Z2" s="115" t="s">
        <v>400</v>
      </c>
      <c r="AA2" s="123" t="s">
        <v>224</v>
      </c>
      <c r="AB2" s="123" t="s">
        <v>225</v>
      </c>
      <c r="AC2" s="123" t="s">
        <v>226</v>
      </c>
      <c r="AD2" s="123" t="s">
        <v>227</v>
      </c>
      <c r="AE2" s="123" t="s">
        <v>228</v>
      </c>
      <c r="AF2" s="123" t="s">
        <v>229</v>
      </c>
      <c r="AG2" s="123" t="s">
        <v>230</v>
      </c>
      <c r="AH2" s="123" t="s">
        <v>219</v>
      </c>
      <c r="AI2" s="29" t="s">
        <v>224</v>
      </c>
      <c r="AJ2" s="29" t="s">
        <v>225</v>
      </c>
      <c r="AK2" s="29" t="s">
        <v>226</v>
      </c>
      <c r="AL2" s="29" t="s">
        <v>227</v>
      </c>
      <c r="AM2" s="29" t="s">
        <v>228</v>
      </c>
      <c r="AN2" s="29" t="s">
        <v>229</v>
      </c>
      <c r="AO2" s="29" t="s">
        <v>230</v>
      </c>
      <c r="AP2" s="29" t="s">
        <v>219</v>
      </c>
      <c r="AQ2" s="123" t="s">
        <v>224</v>
      </c>
      <c r="AR2" s="123" t="s">
        <v>225</v>
      </c>
      <c r="AS2" s="123" t="s">
        <v>226</v>
      </c>
      <c r="AT2" s="123" t="s">
        <v>227</v>
      </c>
      <c r="AU2" s="123" t="s">
        <v>228</v>
      </c>
      <c r="AV2" s="123" t="s">
        <v>229</v>
      </c>
      <c r="AW2" s="123" t="s">
        <v>230</v>
      </c>
      <c r="AX2" s="123" t="s">
        <v>219</v>
      </c>
      <c r="AY2" s="29" t="s">
        <v>224</v>
      </c>
      <c r="AZ2" s="29" t="s">
        <v>225</v>
      </c>
      <c r="BA2" s="29" t="s">
        <v>226</v>
      </c>
      <c r="BB2" s="29" t="s">
        <v>227</v>
      </c>
      <c r="BC2" s="29" t="s">
        <v>228</v>
      </c>
      <c r="BD2" s="29" t="s">
        <v>229</v>
      </c>
      <c r="BE2" s="29" t="s">
        <v>230</v>
      </c>
      <c r="BF2" s="29" t="s">
        <v>219</v>
      </c>
      <c r="BG2" s="122" t="s">
        <v>224</v>
      </c>
      <c r="BH2" s="122" t="s">
        <v>225</v>
      </c>
      <c r="BI2" s="122" t="s">
        <v>226</v>
      </c>
      <c r="BJ2" s="122" t="s">
        <v>227</v>
      </c>
      <c r="BK2" s="122" t="s">
        <v>228</v>
      </c>
      <c r="BL2" s="122" t="s">
        <v>229</v>
      </c>
      <c r="BM2" s="122" t="s">
        <v>230</v>
      </c>
      <c r="BN2" s="122" t="s">
        <v>219</v>
      </c>
      <c r="BO2" s="124" t="s">
        <v>224</v>
      </c>
      <c r="BP2" s="124" t="s">
        <v>225</v>
      </c>
      <c r="BQ2" s="124" t="s">
        <v>226</v>
      </c>
      <c r="BR2" s="124" t="s">
        <v>227</v>
      </c>
      <c r="BS2" s="124" t="s">
        <v>228</v>
      </c>
      <c r="BT2" s="124" t="s">
        <v>229</v>
      </c>
      <c r="BU2" s="124" t="s">
        <v>230</v>
      </c>
      <c r="BV2" s="124" t="s">
        <v>219</v>
      </c>
      <c r="BW2" s="114" t="s">
        <v>224</v>
      </c>
      <c r="BX2" s="114" t="s">
        <v>225</v>
      </c>
      <c r="BY2" s="114" t="s">
        <v>226</v>
      </c>
      <c r="BZ2" s="114" t="s">
        <v>227</v>
      </c>
      <c r="CA2" s="114" t="s">
        <v>228</v>
      </c>
      <c r="CB2" s="114" t="s">
        <v>229</v>
      </c>
      <c r="CC2" s="114" t="s">
        <v>230</v>
      </c>
      <c r="CD2" s="114" t="s">
        <v>219</v>
      </c>
      <c r="CE2" s="117" t="s">
        <v>224</v>
      </c>
      <c r="CF2" s="117" t="s">
        <v>219</v>
      </c>
      <c r="CG2" s="119" t="s">
        <v>237</v>
      </c>
      <c r="CH2" s="119" t="s">
        <v>238</v>
      </c>
      <c r="CI2" s="119" t="s">
        <v>239</v>
      </c>
      <c r="CJ2" s="119" t="s">
        <v>111</v>
      </c>
      <c r="CK2" s="119">
        <v>1</v>
      </c>
      <c r="CL2" s="119">
        <v>2</v>
      </c>
      <c r="CM2" s="119">
        <v>3</v>
      </c>
      <c r="CN2" s="121" t="s">
        <v>237</v>
      </c>
      <c r="CO2" s="121" t="s">
        <v>238</v>
      </c>
      <c r="CP2" s="121" t="s">
        <v>239</v>
      </c>
      <c r="CQ2" s="121" t="s">
        <v>111</v>
      </c>
      <c r="CR2" s="121">
        <v>1</v>
      </c>
      <c r="CS2" s="121">
        <v>2</v>
      </c>
      <c r="CT2" s="121">
        <v>3</v>
      </c>
      <c r="CU2" s="123" t="s">
        <v>224</v>
      </c>
      <c r="CV2" s="123" t="s">
        <v>225</v>
      </c>
      <c r="CW2" s="123" t="s">
        <v>226</v>
      </c>
      <c r="CX2" s="123" t="s">
        <v>227</v>
      </c>
      <c r="CY2" s="123" t="s">
        <v>228</v>
      </c>
      <c r="CZ2" s="123" t="s">
        <v>229</v>
      </c>
      <c r="DA2" s="123" t="s">
        <v>230</v>
      </c>
      <c r="DB2" s="123" t="s">
        <v>219</v>
      </c>
      <c r="DC2" s="29" t="s">
        <v>224</v>
      </c>
      <c r="DD2" s="29" t="s">
        <v>225</v>
      </c>
      <c r="DE2" s="29" t="s">
        <v>226</v>
      </c>
      <c r="DF2" s="29" t="s">
        <v>227</v>
      </c>
      <c r="DG2" s="29" t="s">
        <v>228</v>
      </c>
      <c r="DH2" s="29" t="s">
        <v>229</v>
      </c>
      <c r="DI2" s="29" t="s">
        <v>230</v>
      </c>
      <c r="DJ2" s="29" t="s">
        <v>219</v>
      </c>
      <c r="DK2" s="123" t="s">
        <v>224</v>
      </c>
      <c r="DL2" s="123" t="s">
        <v>225</v>
      </c>
      <c r="DM2" s="123" t="s">
        <v>226</v>
      </c>
      <c r="DN2" s="123" t="s">
        <v>227</v>
      </c>
      <c r="DO2" s="123" t="s">
        <v>228</v>
      </c>
      <c r="DP2" s="123" t="s">
        <v>229</v>
      </c>
      <c r="DQ2" s="123" t="s">
        <v>230</v>
      </c>
      <c r="DR2" s="123" t="s">
        <v>219</v>
      </c>
      <c r="DS2" s="29" t="s">
        <v>224</v>
      </c>
      <c r="DT2" s="29" t="s">
        <v>225</v>
      </c>
      <c r="DU2" s="29" t="s">
        <v>226</v>
      </c>
      <c r="DV2" s="29" t="s">
        <v>227</v>
      </c>
      <c r="DW2" s="29" t="s">
        <v>228</v>
      </c>
      <c r="DX2" s="29" t="s">
        <v>229</v>
      </c>
      <c r="DY2" s="29" t="s">
        <v>230</v>
      </c>
      <c r="DZ2" s="29" t="s">
        <v>219</v>
      </c>
      <c r="EA2" s="122" t="s">
        <v>224</v>
      </c>
      <c r="EB2" s="122" t="s">
        <v>225</v>
      </c>
      <c r="EC2" s="122" t="s">
        <v>226</v>
      </c>
      <c r="ED2" s="122" t="s">
        <v>227</v>
      </c>
      <c r="EE2" s="122" t="s">
        <v>228</v>
      </c>
      <c r="EF2" s="122" t="s">
        <v>229</v>
      </c>
      <c r="EG2" s="122" t="s">
        <v>230</v>
      </c>
      <c r="EH2" s="122" t="s">
        <v>219</v>
      </c>
      <c r="EI2" s="124" t="s">
        <v>224</v>
      </c>
      <c r="EJ2" s="124" t="s">
        <v>225</v>
      </c>
      <c r="EK2" s="124" t="s">
        <v>226</v>
      </c>
      <c r="EL2" s="124" t="s">
        <v>227</v>
      </c>
      <c r="EM2" s="124" t="s">
        <v>228</v>
      </c>
      <c r="EN2" s="124" t="s">
        <v>229</v>
      </c>
      <c r="EO2" s="124" t="s">
        <v>230</v>
      </c>
      <c r="EP2" s="124" t="s">
        <v>219</v>
      </c>
      <c r="EQ2" s="114" t="s">
        <v>224</v>
      </c>
      <c r="ER2" s="114" t="s">
        <v>225</v>
      </c>
      <c r="ES2" s="114" t="s">
        <v>226</v>
      </c>
      <c r="ET2" s="114" t="s">
        <v>227</v>
      </c>
      <c r="EU2" s="114" t="s">
        <v>228</v>
      </c>
      <c r="EV2" s="114" t="s">
        <v>229</v>
      </c>
      <c r="EW2" s="114" t="s">
        <v>230</v>
      </c>
      <c r="EX2" s="114" t="s">
        <v>219</v>
      </c>
      <c r="EY2" s="123" t="s">
        <v>224</v>
      </c>
      <c r="EZ2" s="123" t="s">
        <v>225</v>
      </c>
      <c r="FA2" s="123" t="s">
        <v>226</v>
      </c>
      <c r="FB2" s="123" t="s">
        <v>227</v>
      </c>
      <c r="FC2" s="123" t="s">
        <v>228</v>
      </c>
      <c r="FD2" s="123" t="s">
        <v>229</v>
      </c>
      <c r="FE2" s="123" t="s">
        <v>230</v>
      </c>
      <c r="FF2" s="123" t="s">
        <v>219</v>
      </c>
      <c r="FG2" s="29" t="s">
        <v>224</v>
      </c>
      <c r="FH2" s="29" t="s">
        <v>225</v>
      </c>
      <c r="FI2" s="29" t="s">
        <v>226</v>
      </c>
      <c r="FJ2" s="29" t="s">
        <v>227</v>
      </c>
      <c r="FK2" s="29" t="s">
        <v>228</v>
      </c>
      <c r="FL2" s="29" t="s">
        <v>229</v>
      </c>
      <c r="FM2" s="29" t="s">
        <v>230</v>
      </c>
      <c r="FN2" s="29" t="s">
        <v>219</v>
      </c>
      <c r="FO2" s="123" t="s">
        <v>224</v>
      </c>
      <c r="FP2" s="123" t="s">
        <v>225</v>
      </c>
      <c r="FQ2" s="123" t="s">
        <v>226</v>
      </c>
      <c r="FR2" s="123" t="s">
        <v>227</v>
      </c>
      <c r="FS2" s="123" t="s">
        <v>228</v>
      </c>
      <c r="FT2" s="123" t="s">
        <v>229</v>
      </c>
      <c r="FU2" s="123" t="s">
        <v>230</v>
      </c>
      <c r="FV2" s="123" t="s">
        <v>219</v>
      </c>
      <c r="FW2" s="29" t="s">
        <v>224</v>
      </c>
      <c r="FX2" s="29" t="s">
        <v>225</v>
      </c>
      <c r="FY2" s="29" t="s">
        <v>226</v>
      </c>
      <c r="FZ2" s="29" t="s">
        <v>227</v>
      </c>
      <c r="GA2" s="29" t="s">
        <v>228</v>
      </c>
      <c r="GB2" s="29" t="s">
        <v>229</v>
      </c>
      <c r="GC2" s="29" t="s">
        <v>230</v>
      </c>
      <c r="GD2" s="29" t="s">
        <v>219</v>
      </c>
      <c r="GE2" s="122" t="s">
        <v>224</v>
      </c>
      <c r="GF2" s="122" t="s">
        <v>225</v>
      </c>
      <c r="GG2" s="122" t="s">
        <v>226</v>
      </c>
      <c r="GH2" s="122" t="s">
        <v>227</v>
      </c>
      <c r="GI2" s="122" t="s">
        <v>228</v>
      </c>
      <c r="GJ2" s="122" t="s">
        <v>229</v>
      </c>
      <c r="GK2" s="122" t="s">
        <v>230</v>
      </c>
      <c r="GL2" s="122" t="s">
        <v>219</v>
      </c>
      <c r="GM2" s="124" t="s">
        <v>224</v>
      </c>
      <c r="GN2" s="124" t="s">
        <v>225</v>
      </c>
      <c r="GO2" s="124" t="s">
        <v>226</v>
      </c>
      <c r="GP2" s="124" t="s">
        <v>227</v>
      </c>
      <c r="GQ2" s="124" t="s">
        <v>228</v>
      </c>
      <c r="GR2" s="124" t="s">
        <v>229</v>
      </c>
      <c r="GS2" s="124" t="s">
        <v>230</v>
      </c>
      <c r="GT2" s="124" t="s">
        <v>219</v>
      </c>
      <c r="GU2" s="114" t="s">
        <v>224</v>
      </c>
      <c r="GV2" s="114" t="s">
        <v>225</v>
      </c>
      <c r="GW2" s="114" t="s">
        <v>226</v>
      </c>
      <c r="GX2" s="114" t="s">
        <v>227</v>
      </c>
      <c r="GY2" s="114" t="s">
        <v>228</v>
      </c>
      <c r="GZ2" s="114" t="s">
        <v>229</v>
      </c>
      <c r="HA2" s="114" t="s">
        <v>230</v>
      </c>
      <c r="HB2" s="114" t="s">
        <v>219</v>
      </c>
      <c r="HD2" s="114" t="s">
        <v>248</v>
      </c>
      <c r="HE2" s="114" t="s">
        <v>415</v>
      </c>
      <c r="HF2" s="114" t="s">
        <v>256</v>
      </c>
      <c r="HG2" s="114" t="s">
        <v>253</v>
      </c>
      <c r="HH2" s="114" t="s">
        <v>254</v>
      </c>
    </row>
    <row r="3" spans="1:216" x14ac:dyDescent="0.25">
      <c r="A3" s="6">
        <v>1</v>
      </c>
      <c r="B3" s="11" t="str">
        <f t="shared" ref="B3:B36" si="1">CONCATENATE(LEFT(G3,LEN(G3)-4),"_XHz")</f>
        <v>383TiagN1_XHz</v>
      </c>
      <c r="C3" s="12" t="str">
        <f t="shared" ref="C3:C56" si="2">C$1</f>
        <v>E:\PSG_Data\FlowDrive\Converted</v>
      </c>
      <c r="D3" s="85">
        <v>0</v>
      </c>
      <c r="E3" s="6">
        <f>M3</f>
        <v>0</v>
      </c>
      <c r="F3" s="10">
        <v>1</v>
      </c>
      <c r="G3" s="1" t="s">
        <v>311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f>IF(((H3=1)*AND(J3=1)),1,0)</f>
        <v>0</v>
      </c>
      <c r="N3" s="6">
        <f t="shared" ref="N3:N34" si="3">IF(((I3=1)*AND(J3=1)),1,0)</f>
        <v>0</v>
      </c>
      <c r="O3" s="14">
        <v>1</v>
      </c>
      <c r="P3" s="6" t="s">
        <v>369</v>
      </c>
    </row>
    <row r="4" spans="1:216" x14ac:dyDescent="0.25">
      <c r="A4" s="6">
        <v>2</v>
      </c>
      <c r="B4" s="11" t="str">
        <f t="shared" si="1"/>
        <v>533_XHz</v>
      </c>
      <c r="C4" s="12" t="str">
        <f t="shared" si="2"/>
        <v>E:\PSG_Data\FlowDrive\Converted</v>
      </c>
      <c r="D4" s="85">
        <v>0</v>
      </c>
      <c r="E4" s="114">
        <f t="shared" ref="E4:E56" si="4">M4</f>
        <v>1</v>
      </c>
      <c r="F4" s="2">
        <v>2</v>
      </c>
      <c r="G4" s="1" t="s">
        <v>39</v>
      </c>
      <c r="H4" s="6">
        <v>1</v>
      </c>
      <c r="I4" s="6">
        <v>0</v>
      </c>
      <c r="J4" s="6">
        <v>1</v>
      </c>
      <c r="K4" s="6">
        <v>1</v>
      </c>
      <c r="L4" s="6">
        <v>1</v>
      </c>
      <c r="M4" s="6">
        <f t="shared" ref="M4:M56" si="5">IF(((H4=1)*AND(J4=1)),1,0)</f>
        <v>1</v>
      </c>
      <c r="N4" s="6">
        <f t="shared" si="3"/>
        <v>0</v>
      </c>
      <c r="O4" s="14">
        <v>2</v>
      </c>
      <c r="P4" s="6" t="s">
        <v>370</v>
      </c>
      <c r="Q4" s="6">
        <v>533</v>
      </c>
      <c r="R4" s="6">
        <v>56.002737850787135</v>
      </c>
      <c r="S4" s="6" t="s">
        <v>168</v>
      </c>
      <c r="T4" s="6" t="s">
        <v>170</v>
      </c>
      <c r="U4" s="6" t="s">
        <v>171</v>
      </c>
      <c r="V4" s="6">
        <v>159.6</v>
      </c>
      <c r="W4" s="6">
        <v>90.9</v>
      </c>
      <c r="X4" s="6">
        <v>35.68601956017865</v>
      </c>
      <c r="Y4" s="6">
        <v>39</v>
      </c>
      <c r="Z4" s="6">
        <v>1</v>
      </c>
      <c r="AA4" s="6">
        <v>61.604666666666667</v>
      </c>
      <c r="AB4" s="6">
        <v>107.13474087460907</v>
      </c>
      <c r="AC4" s="6">
        <v>3.8958087590766932</v>
      </c>
      <c r="AD4" s="6">
        <v>0</v>
      </c>
      <c r="AE4" s="6">
        <v>86.681744889456425</v>
      </c>
      <c r="AF4" s="6">
        <v>0</v>
      </c>
      <c r="AG4" s="6">
        <v>0</v>
      </c>
      <c r="AH4" s="6">
        <v>90.577553648533112</v>
      </c>
      <c r="AI4" s="6">
        <v>61.604666666666667</v>
      </c>
      <c r="AJ4" s="6">
        <v>107.13474087460907</v>
      </c>
      <c r="AK4" s="6">
        <v>3.8958087590766932</v>
      </c>
      <c r="AL4" s="6">
        <v>0</v>
      </c>
      <c r="AM4" s="6">
        <v>86.681744889456425</v>
      </c>
      <c r="AN4" s="6">
        <v>0</v>
      </c>
      <c r="AO4" s="6">
        <v>0</v>
      </c>
      <c r="AP4" s="6">
        <v>90.577553648533112</v>
      </c>
      <c r="AQ4" s="6">
        <v>0</v>
      </c>
      <c r="AY4" s="6">
        <v>203.59306666666669</v>
      </c>
      <c r="AZ4" s="6">
        <v>16.208803443208282</v>
      </c>
      <c r="BA4" s="6">
        <v>0</v>
      </c>
      <c r="BB4" s="6">
        <v>0</v>
      </c>
      <c r="BC4" s="6">
        <v>8.5464599973280038</v>
      </c>
      <c r="BD4" s="6">
        <v>0</v>
      </c>
      <c r="BE4" s="6">
        <v>0</v>
      </c>
      <c r="BF4" s="6">
        <v>8.5464599973280038</v>
      </c>
      <c r="BG4" s="6">
        <v>36.115066666666664</v>
      </c>
      <c r="BH4" s="6">
        <v>122.94037945381983</v>
      </c>
      <c r="BI4" s="6">
        <v>4.9840694373170198</v>
      </c>
      <c r="BJ4" s="6">
        <v>0</v>
      </c>
      <c r="BK4" s="6">
        <v>96.358675788129062</v>
      </c>
      <c r="BL4" s="6">
        <v>0</v>
      </c>
      <c r="BM4" s="6">
        <v>0</v>
      </c>
      <c r="BN4" s="6">
        <v>101.34274522544608</v>
      </c>
      <c r="BO4" s="6">
        <v>25.489599999999999</v>
      </c>
      <c r="BP4" s="6">
        <v>84.74044316113239</v>
      </c>
      <c r="BQ4" s="6">
        <v>2.3539011989203442</v>
      </c>
      <c r="BR4" s="6">
        <v>0</v>
      </c>
      <c r="BS4" s="6">
        <v>72.970937166530675</v>
      </c>
      <c r="BT4" s="6">
        <v>0</v>
      </c>
      <c r="BU4" s="6">
        <v>0</v>
      </c>
      <c r="BV4" s="6">
        <v>75.324838365451015</v>
      </c>
      <c r="BW4" s="6">
        <v>0</v>
      </c>
      <c r="CE4" s="6">
        <v>61.604666666666702</v>
      </c>
      <c r="CF4" s="6">
        <v>90.577553648533112</v>
      </c>
      <c r="CG4" s="6">
        <v>199.5</v>
      </c>
      <c r="CH4" s="6">
        <v>190.5</v>
      </c>
      <c r="CI4" s="6">
        <v>9</v>
      </c>
      <c r="CJ4" s="6">
        <v>292</v>
      </c>
      <c r="CK4" s="6">
        <v>94.5</v>
      </c>
      <c r="CL4" s="6">
        <v>85.5</v>
      </c>
      <c r="CM4" s="6">
        <v>10.5</v>
      </c>
      <c r="CN4" s="6">
        <v>100</v>
      </c>
      <c r="CO4" s="6">
        <v>95.488721804511272</v>
      </c>
      <c r="CP4" s="6">
        <v>4.5112781954887211</v>
      </c>
      <c r="CQ4" s="6">
        <v>146.36591478696741</v>
      </c>
      <c r="CR4" s="6">
        <v>47.368421052631575</v>
      </c>
      <c r="CS4" s="6">
        <v>42.857142857142854</v>
      </c>
      <c r="CT4" s="6">
        <v>5.2631578947368416</v>
      </c>
      <c r="CU4" s="6">
        <v>61.604666666666667</v>
      </c>
      <c r="CV4" s="6">
        <v>107.13474087460907</v>
      </c>
      <c r="CW4" s="6">
        <v>3.8958087590766932</v>
      </c>
      <c r="CX4" s="6">
        <v>0</v>
      </c>
      <c r="CY4" s="6">
        <v>86.681744889456425</v>
      </c>
      <c r="CZ4" s="6">
        <v>0</v>
      </c>
      <c r="DA4" s="6">
        <v>0</v>
      </c>
      <c r="DB4" s="6">
        <v>90.577553648533112</v>
      </c>
      <c r="DC4" s="6">
        <v>61.604666666666667</v>
      </c>
      <c r="DD4" s="6">
        <v>107.13474087460907</v>
      </c>
      <c r="DE4" s="6">
        <v>3.8958087590766932</v>
      </c>
      <c r="DF4" s="6">
        <v>0</v>
      </c>
      <c r="DG4" s="6">
        <v>86.681744889456425</v>
      </c>
      <c r="DH4" s="6">
        <v>0</v>
      </c>
      <c r="DI4" s="6">
        <v>0</v>
      </c>
      <c r="DJ4" s="6">
        <v>90.577553648533112</v>
      </c>
      <c r="DK4" s="6">
        <v>0</v>
      </c>
      <c r="DS4" s="6">
        <v>203.59306666666669</v>
      </c>
      <c r="DT4" s="6">
        <v>16.208803443208282</v>
      </c>
      <c r="DU4" s="6">
        <v>0</v>
      </c>
      <c r="DV4" s="6">
        <v>0</v>
      </c>
      <c r="DW4" s="6">
        <v>8.5464599973280038</v>
      </c>
      <c r="DX4" s="6">
        <v>0</v>
      </c>
      <c r="DY4" s="6">
        <v>0</v>
      </c>
      <c r="DZ4" s="6">
        <v>8.5464599973280038</v>
      </c>
      <c r="EA4" s="6">
        <v>36.115066666666664</v>
      </c>
      <c r="EB4" s="6">
        <v>122.94037945381983</v>
      </c>
      <c r="EC4" s="6">
        <v>4.9840694373170198</v>
      </c>
      <c r="ED4" s="6">
        <v>0</v>
      </c>
      <c r="EE4" s="6">
        <v>96.358675788129062</v>
      </c>
      <c r="EF4" s="6">
        <v>0</v>
      </c>
      <c r="EG4" s="6">
        <v>0</v>
      </c>
      <c r="EH4" s="6">
        <v>101.34274522544608</v>
      </c>
      <c r="EI4" s="6">
        <v>25.489599999999999</v>
      </c>
      <c r="EJ4" s="6">
        <v>84.74044316113239</v>
      </c>
      <c r="EK4" s="6">
        <v>2.3539011989203442</v>
      </c>
      <c r="EL4" s="6">
        <v>0</v>
      </c>
      <c r="EM4" s="6">
        <v>72.970937166530675</v>
      </c>
      <c r="EN4" s="6">
        <v>0</v>
      </c>
      <c r="EO4" s="6">
        <v>0</v>
      </c>
      <c r="EP4" s="6">
        <v>75.324838365451015</v>
      </c>
      <c r="EQ4" s="6">
        <v>0</v>
      </c>
      <c r="EY4" s="6">
        <v>10.064</v>
      </c>
      <c r="EZ4" s="6">
        <v>13.379999999999999</v>
      </c>
      <c r="FB4" s="6">
        <v>17.904</v>
      </c>
      <c r="FE4" s="6">
        <v>17.904</v>
      </c>
      <c r="FF4" s="6">
        <v>17.904</v>
      </c>
      <c r="FG4" s="6">
        <v>10.064</v>
      </c>
      <c r="FH4" s="6">
        <v>13.379999999999999</v>
      </c>
      <c r="FJ4" s="6">
        <v>17.904</v>
      </c>
      <c r="FM4" s="6">
        <v>17.904</v>
      </c>
      <c r="FN4" s="6">
        <v>17.904</v>
      </c>
      <c r="FW4" s="6">
        <v>17.216000000000001</v>
      </c>
      <c r="FZ4" s="6">
        <v>13.984</v>
      </c>
      <c r="GC4" s="6">
        <v>13.984</v>
      </c>
      <c r="GD4" s="6">
        <v>13.984</v>
      </c>
      <c r="GE4" s="6">
        <v>10.484</v>
      </c>
      <c r="GF4" s="6">
        <v>13.568</v>
      </c>
      <c r="GH4" s="6">
        <v>17.716000000000001</v>
      </c>
      <c r="GK4" s="6">
        <v>17.527999999999999</v>
      </c>
      <c r="GL4" s="6">
        <v>17.527999999999999</v>
      </c>
      <c r="GM4" s="6">
        <v>9.6560000000000006</v>
      </c>
      <c r="GN4" s="6">
        <v>12.064</v>
      </c>
      <c r="GP4" s="6">
        <v>18.096</v>
      </c>
      <c r="GS4" s="6">
        <v>18</v>
      </c>
      <c r="GT4" s="6">
        <v>18</v>
      </c>
      <c r="HD4" s="114">
        <f t="shared" ref="HD4:HD56" si="6">DD4/DJ4*100</f>
        <v>118.27956989247312</v>
      </c>
      <c r="HE4" s="114">
        <f>(DF4+DI4)/DJ4*100</f>
        <v>0</v>
      </c>
      <c r="HF4" s="114">
        <f t="shared" ref="HF4:HF56" si="7">(DG4+DI4)/DJ4*100</f>
        <v>95.6989247311828</v>
      </c>
      <c r="HG4" s="114">
        <f>CG4-CU4</f>
        <v>137.89533333333333</v>
      </c>
      <c r="HH4" s="114">
        <f t="shared" ref="HH4:HH56" si="8">HG4/CG4*100</f>
        <v>69.120467836257305</v>
      </c>
    </row>
    <row r="5" spans="1:216" x14ac:dyDescent="0.25">
      <c r="A5" s="6">
        <v>3</v>
      </c>
      <c r="B5" s="11" t="str">
        <f t="shared" si="1"/>
        <v>769_XHz</v>
      </c>
      <c r="C5" s="12" t="str">
        <f t="shared" si="2"/>
        <v>E:\PSG_Data\FlowDrive\Converted</v>
      </c>
      <c r="D5" s="85">
        <v>0</v>
      </c>
      <c r="E5" s="114">
        <f t="shared" si="4"/>
        <v>1</v>
      </c>
      <c r="F5" s="10">
        <v>3</v>
      </c>
      <c r="G5" s="1" t="s">
        <v>326</v>
      </c>
      <c r="H5" s="6">
        <v>1</v>
      </c>
      <c r="I5" s="6">
        <v>1</v>
      </c>
      <c r="J5" s="6">
        <v>1</v>
      </c>
      <c r="K5" s="6">
        <v>1</v>
      </c>
      <c r="L5" s="6">
        <v>0</v>
      </c>
      <c r="M5" s="6">
        <f t="shared" si="5"/>
        <v>1</v>
      </c>
      <c r="N5" s="6">
        <f t="shared" si="3"/>
        <v>1</v>
      </c>
      <c r="O5" s="14">
        <v>3</v>
      </c>
      <c r="P5" s="6" t="s">
        <v>365</v>
      </c>
      <c r="Q5" s="43">
        <v>769</v>
      </c>
      <c r="R5" s="43">
        <v>54.18</v>
      </c>
      <c r="S5" s="43" t="s">
        <v>155</v>
      </c>
      <c r="T5" s="43" t="s">
        <v>170</v>
      </c>
      <c r="U5" s="43" t="s">
        <v>171</v>
      </c>
      <c r="V5" s="43">
        <v>175.3</v>
      </c>
      <c r="W5" s="43">
        <v>124.6</v>
      </c>
      <c r="X5" s="43">
        <v>40.546578288576434</v>
      </c>
      <c r="Y5" s="43">
        <v>45.2</v>
      </c>
      <c r="Z5" s="43">
        <v>0</v>
      </c>
      <c r="AA5" s="6">
        <v>240.42413333333334</v>
      </c>
      <c r="AB5" s="6">
        <v>22.709866619047119</v>
      </c>
      <c r="AC5" s="6">
        <v>13.725743560962542</v>
      </c>
      <c r="AD5" s="6">
        <v>0</v>
      </c>
      <c r="AE5" s="6">
        <v>2.2460307645211435</v>
      </c>
      <c r="AF5" s="6">
        <v>0</v>
      </c>
      <c r="AG5" s="6">
        <v>0</v>
      </c>
      <c r="AH5" s="6">
        <v>15.971774325483686</v>
      </c>
      <c r="AI5" s="6">
        <v>173</v>
      </c>
      <c r="AJ5" s="6">
        <v>24.624277456647398</v>
      </c>
      <c r="AK5" s="6">
        <v>4.5086705202312141</v>
      </c>
      <c r="AL5" s="6">
        <v>0</v>
      </c>
      <c r="AM5" s="6">
        <v>3.1213872832369942</v>
      </c>
      <c r="AN5" s="6">
        <v>0</v>
      </c>
      <c r="AO5" s="6">
        <v>0</v>
      </c>
      <c r="AP5" s="6">
        <v>7.6300578034682083</v>
      </c>
      <c r="AQ5" s="6">
        <v>67.42413333333333</v>
      </c>
      <c r="AR5" s="6">
        <v>17.79778160539945</v>
      </c>
      <c r="AS5" s="6">
        <v>37.375341371338848</v>
      </c>
      <c r="AT5" s="6">
        <v>0</v>
      </c>
      <c r="AU5" s="6">
        <v>0</v>
      </c>
      <c r="AV5" s="6">
        <v>0</v>
      </c>
      <c r="AW5" s="6">
        <v>0</v>
      </c>
      <c r="AX5" s="6">
        <v>37.375341371338848</v>
      </c>
      <c r="AY5" s="6">
        <v>91.143333333333345</v>
      </c>
      <c r="AZ5" s="6">
        <v>33.573492301503123</v>
      </c>
      <c r="BA5" s="6">
        <v>1.3166075412354166</v>
      </c>
      <c r="BB5" s="6">
        <v>0</v>
      </c>
      <c r="BC5" s="6">
        <v>0</v>
      </c>
      <c r="BD5" s="6">
        <v>0</v>
      </c>
      <c r="BE5" s="6">
        <v>0</v>
      </c>
      <c r="BF5" s="6">
        <v>1.3166075412354166</v>
      </c>
      <c r="BG5" s="6">
        <v>54.5</v>
      </c>
      <c r="BH5" s="6">
        <v>50.642201834862391</v>
      </c>
      <c r="BI5" s="6">
        <v>3.3027522935779818</v>
      </c>
      <c r="BJ5" s="6">
        <v>0</v>
      </c>
      <c r="BK5" s="6">
        <v>6.6055045871559637</v>
      </c>
      <c r="BL5" s="6">
        <v>0</v>
      </c>
      <c r="BM5" s="6">
        <v>0</v>
      </c>
      <c r="BN5" s="6">
        <v>9.9082568807339459</v>
      </c>
      <c r="BO5" s="6">
        <v>85</v>
      </c>
      <c r="BP5" s="6">
        <v>16.235294117647058</v>
      </c>
      <c r="BQ5" s="6">
        <v>6.3529411764705879</v>
      </c>
      <c r="BR5" s="6">
        <v>0</v>
      </c>
      <c r="BS5" s="6">
        <v>2.1176470588235294</v>
      </c>
      <c r="BT5" s="6">
        <v>0</v>
      </c>
      <c r="BU5" s="6">
        <v>0</v>
      </c>
      <c r="BV5" s="6">
        <v>8.4705882352941178</v>
      </c>
      <c r="BW5" s="6">
        <v>33.5</v>
      </c>
      <c r="BX5" s="6">
        <v>3.5820895522388061</v>
      </c>
      <c r="BY5" s="6">
        <v>1.791044776119403</v>
      </c>
      <c r="BZ5" s="6">
        <v>0</v>
      </c>
      <c r="CA5" s="6">
        <v>0</v>
      </c>
      <c r="CB5" s="6">
        <v>0</v>
      </c>
      <c r="CC5" s="6">
        <v>0</v>
      </c>
      <c r="CD5" s="6">
        <v>1.791044776119403</v>
      </c>
      <c r="CE5" s="6">
        <v>312.92413333333332</v>
      </c>
      <c r="CF5" s="6">
        <v>13.421783597387398</v>
      </c>
      <c r="CG5" s="6">
        <v>361.5</v>
      </c>
      <c r="CH5" s="6">
        <v>283</v>
      </c>
      <c r="CI5" s="6">
        <v>78.5</v>
      </c>
      <c r="CJ5" s="6">
        <v>119.5</v>
      </c>
      <c r="CK5" s="6">
        <v>84.5</v>
      </c>
      <c r="CL5" s="6">
        <v>159</v>
      </c>
      <c r="CM5" s="6">
        <v>39.5</v>
      </c>
      <c r="CN5" s="6">
        <v>100</v>
      </c>
      <c r="CO5" s="6">
        <v>78.284923928077461</v>
      </c>
      <c r="CP5" s="6">
        <v>21.715076071922546</v>
      </c>
      <c r="CQ5" s="6">
        <v>33.056708160442597</v>
      </c>
      <c r="CR5" s="6">
        <v>23.374827109266942</v>
      </c>
      <c r="CS5" s="6">
        <v>43.983402489626556</v>
      </c>
      <c r="CT5" s="6">
        <v>10.926694329183956</v>
      </c>
      <c r="CU5" s="6">
        <v>312.92413333333332</v>
      </c>
      <c r="CV5" s="6">
        <v>21.85833328717376</v>
      </c>
      <c r="CW5" s="6">
        <v>11.50438594061777</v>
      </c>
      <c r="CX5" s="6">
        <v>0</v>
      </c>
      <c r="CY5" s="6">
        <v>1.9173976567696283</v>
      </c>
      <c r="CZ5" s="6">
        <v>0</v>
      </c>
      <c r="DA5" s="6">
        <v>0</v>
      </c>
      <c r="DB5" s="6">
        <v>13.421783597387398</v>
      </c>
      <c r="DC5" s="6">
        <v>245</v>
      </c>
      <c r="DD5" s="6">
        <v>23.020408163265305</v>
      </c>
      <c r="DE5" s="6">
        <v>4.1632653061224492</v>
      </c>
      <c r="DF5" s="6">
        <v>0</v>
      </c>
      <c r="DG5" s="6">
        <v>2.4489795918367343</v>
      </c>
      <c r="DH5" s="6">
        <v>0</v>
      </c>
      <c r="DI5" s="6">
        <v>0</v>
      </c>
      <c r="DJ5" s="6">
        <v>6.612244897959183</v>
      </c>
      <c r="DK5" s="6">
        <v>67.92413333333333</v>
      </c>
      <c r="DL5" s="6">
        <v>17.666769395659081</v>
      </c>
      <c r="DM5" s="6">
        <v>37.983554200667015</v>
      </c>
      <c r="DN5" s="6">
        <v>0</v>
      </c>
      <c r="DO5" s="6">
        <v>0</v>
      </c>
      <c r="DP5" s="6">
        <v>0</v>
      </c>
      <c r="DQ5" s="6">
        <v>0</v>
      </c>
      <c r="DR5" s="6">
        <v>37.983554200667015</v>
      </c>
      <c r="DS5" s="6">
        <v>112.73733333333332</v>
      </c>
      <c r="DT5" s="6">
        <v>31.400423403072629</v>
      </c>
      <c r="DU5" s="6">
        <v>1.064421132307547</v>
      </c>
      <c r="DV5" s="6">
        <v>0</v>
      </c>
      <c r="DW5" s="6">
        <v>0</v>
      </c>
      <c r="DX5" s="6">
        <v>0</v>
      </c>
      <c r="DY5" s="6">
        <v>0</v>
      </c>
      <c r="DZ5" s="6">
        <v>1.064421132307547</v>
      </c>
      <c r="EA5" s="6">
        <v>77</v>
      </c>
      <c r="EB5" s="6">
        <v>46.753246753246756</v>
      </c>
      <c r="EC5" s="6">
        <v>3.8961038961038956</v>
      </c>
      <c r="ED5" s="6">
        <v>0</v>
      </c>
      <c r="EE5" s="6">
        <v>4.6753246753246751</v>
      </c>
      <c r="EF5" s="6">
        <v>0</v>
      </c>
      <c r="EG5" s="6">
        <v>0</v>
      </c>
      <c r="EH5" s="6">
        <v>8.5714285714285712</v>
      </c>
      <c r="EI5" s="6">
        <v>128.5</v>
      </c>
      <c r="EJ5" s="6">
        <v>14.941634241245136</v>
      </c>
      <c r="EK5" s="6">
        <v>5.136186770428016</v>
      </c>
      <c r="EL5" s="6">
        <v>0</v>
      </c>
      <c r="EM5" s="6">
        <v>1.867704280155642</v>
      </c>
      <c r="EN5" s="6">
        <v>0</v>
      </c>
      <c r="EO5" s="6">
        <v>0</v>
      </c>
      <c r="EP5" s="6">
        <v>7.0038910505836576</v>
      </c>
      <c r="EQ5" s="6">
        <v>39.5</v>
      </c>
      <c r="ER5" s="6">
        <v>3.0379746835443036</v>
      </c>
      <c r="ES5" s="6">
        <v>1.5189873417721518</v>
      </c>
      <c r="ET5" s="6">
        <v>0</v>
      </c>
      <c r="EU5" s="6">
        <v>0</v>
      </c>
      <c r="EV5" s="6">
        <v>0</v>
      </c>
      <c r="EW5" s="6">
        <v>0</v>
      </c>
      <c r="EX5" s="6">
        <v>1.5189873417721518</v>
      </c>
      <c r="EY5" s="6">
        <v>9.2360000000000007</v>
      </c>
      <c r="EZ5" s="6">
        <v>18.16</v>
      </c>
      <c r="FB5" s="6">
        <v>22.364000000000001</v>
      </c>
      <c r="FE5" s="6">
        <v>19</v>
      </c>
      <c r="FF5" s="6">
        <v>19</v>
      </c>
      <c r="FG5" s="6">
        <v>8.7639999999999993</v>
      </c>
      <c r="FH5" s="6">
        <v>18.16</v>
      </c>
      <c r="FJ5" s="6">
        <v>22.364000000000001</v>
      </c>
      <c r="FM5" s="6">
        <v>20.792000000000002</v>
      </c>
      <c r="FN5" s="6">
        <v>20.792000000000002</v>
      </c>
      <c r="FO5" s="6">
        <v>11.196</v>
      </c>
      <c r="FP5" s="6">
        <v>18.16</v>
      </c>
      <c r="FU5" s="6">
        <v>18.16</v>
      </c>
      <c r="FV5" s="6">
        <v>18.16</v>
      </c>
      <c r="FW5" s="6">
        <v>20.552</v>
      </c>
      <c r="FX5" s="6">
        <v>20.308</v>
      </c>
      <c r="GC5" s="6">
        <v>20.308</v>
      </c>
      <c r="GD5" s="6">
        <v>20.308</v>
      </c>
      <c r="GE5" s="6">
        <v>8.32</v>
      </c>
      <c r="GF5" s="6">
        <v>19.832000000000001</v>
      </c>
      <c r="GH5" s="6">
        <v>20.908000000000001</v>
      </c>
      <c r="GK5" s="6">
        <v>20.552</v>
      </c>
      <c r="GL5" s="6">
        <v>20.552</v>
      </c>
      <c r="GM5" s="6">
        <v>10.768000000000001</v>
      </c>
      <c r="GN5" s="6">
        <v>16.968</v>
      </c>
      <c r="GP5" s="6">
        <v>29.864000000000001</v>
      </c>
      <c r="GS5" s="6">
        <v>21.024000000000001</v>
      </c>
      <c r="GT5" s="6">
        <v>21.024000000000001</v>
      </c>
      <c r="GU5" s="6">
        <v>20.384</v>
      </c>
      <c r="GV5" s="6">
        <v>27</v>
      </c>
      <c r="HA5" s="6">
        <v>27</v>
      </c>
      <c r="HB5" s="6">
        <v>27</v>
      </c>
      <c r="HD5" s="114">
        <f t="shared" si="6"/>
        <v>348.14814814814821</v>
      </c>
      <c r="HE5" s="114">
        <f t="shared" ref="HE5:HE56" si="9">(DF5+DI5)/DJ5*100</f>
        <v>0</v>
      </c>
      <c r="HF5" s="114">
        <f t="shared" si="7"/>
        <v>37.037037037037038</v>
      </c>
      <c r="HG5" s="114">
        <f t="shared" ref="HG5:HG56" si="10">CG5-CU5</f>
        <v>48.575866666666684</v>
      </c>
      <c r="HH5" s="114">
        <f t="shared" si="8"/>
        <v>13.437307514983868</v>
      </c>
    </row>
    <row r="6" spans="1:216" x14ac:dyDescent="0.25">
      <c r="A6" s="6">
        <v>4</v>
      </c>
      <c r="B6" s="11" t="str">
        <f t="shared" si="1"/>
        <v>815_XHz</v>
      </c>
      <c r="C6" s="12" t="str">
        <f t="shared" si="2"/>
        <v>E:\PSG_Data\FlowDrive\Converted</v>
      </c>
      <c r="D6" s="85">
        <v>0</v>
      </c>
      <c r="E6" s="114">
        <f t="shared" si="4"/>
        <v>1</v>
      </c>
      <c r="F6" s="2">
        <v>4</v>
      </c>
      <c r="G6" s="1" t="s">
        <v>40</v>
      </c>
      <c r="H6" s="6">
        <v>1</v>
      </c>
      <c r="I6" s="6">
        <v>0</v>
      </c>
      <c r="J6" s="6">
        <v>1</v>
      </c>
      <c r="K6" s="6">
        <v>1</v>
      </c>
      <c r="L6" s="6">
        <v>1</v>
      </c>
      <c r="M6" s="6">
        <f t="shared" si="5"/>
        <v>1</v>
      </c>
      <c r="N6" s="6">
        <f t="shared" si="3"/>
        <v>0</v>
      </c>
      <c r="O6" s="14">
        <v>4</v>
      </c>
      <c r="P6" s="6" t="s">
        <v>365</v>
      </c>
      <c r="Q6" s="6">
        <v>815</v>
      </c>
      <c r="R6" s="6">
        <v>53.486652977412732</v>
      </c>
      <c r="S6" s="6" t="s">
        <v>155</v>
      </c>
      <c r="T6" s="6" t="s">
        <v>169</v>
      </c>
      <c r="U6" s="6" t="s">
        <v>171</v>
      </c>
      <c r="V6" s="6">
        <v>185.5</v>
      </c>
      <c r="W6" s="6">
        <v>121.1</v>
      </c>
      <c r="X6" s="6">
        <v>35.193002085134516</v>
      </c>
      <c r="Y6" s="6">
        <v>48</v>
      </c>
      <c r="Z6" s="6">
        <v>1</v>
      </c>
      <c r="AA6" s="6">
        <v>97.593599999999995</v>
      </c>
      <c r="AB6" s="6">
        <v>51.642730670863671</v>
      </c>
      <c r="AC6" s="6">
        <v>12.910682667715918</v>
      </c>
      <c r="AD6" s="6">
        <v>0</v>
      </c>
      <c r="AE6" s="6">
        <v>31.354515050167226</v>
      </c>
      <c r="AF6" s="6">
        <v>0</v>
      </c>
      <c r="AG6" s="6">
        <v>0</v>
      </c>
      <c r="AH6" s="6">
        <v>44.26519771788314</v>
      </c>
      <c r="AI6" s="6">
        <v>82.833333333333329</v>
      </c>
      <c r="AJ6" s="6">
        <v>55.774647887323951</v>
      </c>
      <c r="AK6" s="6">
        <v>13.762575452716298</v>
      </c>
      <c r="AL6" s="6">
        <v>0</v>
      </c>
      <c r="AM6" s="6">
        <v>34.04426559356137</v>
      </c>
      <c r="AN6" s="6">
        <v>0</v>
      </c>
      <c r="AO6" s="6">
        <v>0</v>
      </c>
      <c r="AP6" s="6">
        <v>47.806841046277668</v>
      </c>
      <c r="AQ6" s="6">
        <v>14.760266666666666</v>
      </c>
      <c r="AR6" s="6">
        <v>28.454770464851585</v>
      </c>
      <c r="AS6" s="6">
        <v>8.1299344185290234</v>
      </c>
      <c r="AT6" s="6">
        <v>0</v>
      </c>
      <c r="AU6" s="6">
        <v>16.259868837058047</v>
      </c>
      <c r="AV6" s="6">
        <v>0</v>
      </c>
      <c r="AW6" s="6">
        <v>0</v>
      </c>
      <c r="AX6" s="6">
        <v>24.389803255587069</v>
      </c>
      <c r="AY6" s="6">
        <v>188.37733333333333</v>
      </c>
      <c r="AZ6" s="6">
        <v>15.606973238110742</v>
      </c>
      <c r="BA6" s="6">
        <v>4.4591352108887836</v>
      </c>
      <c r="BB6" s="6">
        <v>0.31850965792062741</v>
      </c>
      <c r="BC6" s="6">
        <v>7.3257221321744304</v>
      </c>
      <c r="BD6" s="6">
        <v>0.31850965792062741</v>
      </c>
      <c r="BE6" s="6">
        <v>0</v>
      </c>
      <c r="BF6" s="6">
        <v>12.421876658904468</v>
      </c>
      <c r="BG6" s="6">
        <v>38.734400000000001</v>
      </c>
      <c r="BH6" s="6">
        <v>77.450534925027881</v>
      </c>
      <c r="BI6" s="6">
        <v>18.58812838200669</v>
      </c>
      <c r="BJ6" s="6">
        <v>0</v>
      </c>
      <c r="BK6" s="6">
        <v>34.078235367012269</v>
      </c>
      <c r="BL6" s="6">
        <v>0</v>
      </c>
      <c r="BM6" s="6">
        <v>0</v>
      </c>
      <c r="BN6" s="6">
        <v>52.666363749018956</v>
      </c>
      <c r="BO6" s="6">
        <v>39.559866666666672</v>
      </c>
      <c r="BP6" s="6">
        <v>40.950593025254541</v>
      </c>
      <c r="BQ6" s="6">
        <v>10.616820413954882</v>
      </c>
      <c r="BR6" s="6">
        <v>0</v>
      </c>
      <c r="BS6" s="6">
        <v>34.883838502994614</v>
      </c>
      <c r="BT6" s="6">
        <v>0</v>
      </c>
      <c r="BU6" s="6">
        <v>0</v>
      </c>
      <c r="BV6" s="6">
        <v>45.500658916949497</v>
      </c>
      <c r="BW6" s="6">
        <v>4.5390666666666668</v>
      </c>
      <c r="BX6" s="6">
        <v>0</v>
      </c>
      <c r="BY6" s="6">
        <v>0</v>
      </c>
      <c r="BZ6" s="6">
        <v>0</v>
      </c>
      <c r="CA6" s="6">
        <v>26.437153012366714</v>
      </c>
      <c r="CB6" s="6">
        <v>0</v>
      </c>
      <c r="CC6" s="6">
        <v>0</v>
      </c>
      <c r="CD6" s="6">
        <v>26.437153012366714</v>
      </c>
      <c r="CE6" s="6">
        <v>97.593599999999995</v>
      </c>
      <c r="CF6" s="6">
        <v>44.26519771788314</v>
      </c>
      <c r="CG6" s="6">
        <v>244.5</v>
      </c>
      <c r="CH6" s="6">
        <v>217</v>
      </c>
      <c r="CI6" s="6">
        <v>27.5</v>
      </c>
      <c r="CJ6" s="6">
        <v>253.5</v>
      </c>
      <c r="CK6" s="6">
        <v>54.5</v>
      </c>
      <c r="CL6" s="6">
        <v>125.5</v>
      </c>
      <c r="CM6" s="6">
        <v>37</v>
      </c>
      <c r="CN6" s="6">
        <v>100</v>
      </c>
      <c r="CO6" s="6">
        <v>88.752556237218812</v>
      </c>
      <c r="CP6" s="6">
        <v>11.247443762781186</v>
      </c>
      <c r="CQ6" s="6">
        <v>103.68098159509202</v>
      </c>
      <c r="CR6" s="6">
        <v>22.290388548057262</v>
      </c>
      <c r="CS6" s="6">
        <v>51.329243353783227</v>
      </c>
      <c r="CT6" s="6">
        <v>15.132924335378323</v>
      </c>
      <c r="CU6" s="6">
        <v>97.593599999999995</v>
      </c>
      <c r="CV6" s="6">
        <v>51.642730670863671</v>
      </c>
      <c r="CW6" s="6">
        <v>12.910682667715918</v>
      </c>
      <c r="CX6" s="6">
        <v>0</v>
      </c>
      <c r="CY6" s="6">
        <v>31.354515050167226</v>
      </c>
      <c r="CZ6" s="6">
        <v>0</v>
      </c>
      <c r="DA6" s="6">
        <v>0</v>
      </c>
      <c r="DB6" s="6">
        <v>44.26519771788314</v>
      </c>
      <c r="DC6" s="6">
        <v>82.833333333333329</v>
      </c>
      <c r="DD6" s="6">
        <v>55.774647887323951</v>
      </c>
      <c r="DE6" s="6">
        <v>13.762575452716298</v>
      </c>
      <c r="DF6" s="6">
        <v>0</v>
      </c>
      <c r="DG6" s="6">
        <v>34.04426559356137</v>
      </c>
      <c r="DH6" s="6">
        <v>0</v>
      </c>
      <c r="DI6" s="6">
        <v>0</v>
      </c>
      <c r="DJ6" s="6">
        <v>47.806841046277668</v>
      </c>
      <c r="DK6" s="6">
        <v>14.760266666666666</v>
      </c>
      <c r="DL6" s="6">
        <v>28.454770464851585</v>
      </c>
      <c r="DM6" s="6">
        <v>8.1299344185290234</v>
      </c>
      <c r="DN6" s="6">
        <v>0</v>
      </c>
      <c r="DO6" s="6">
        <v>16.259868837058047</v>
      </c>
      <c r="DP6" s="6">
        <v>0</v>
      </c>
      <c r="DQ6" s="6">
        <v>0</v>
      </c>
      <c r="DR6" s="6">
        <v>24.389803255587069</v>
      </c>
      <c r="DS6" s="6">
        <v>188.37733333333333</v>
      </c>
      <c r="DT6" s="6">
        <v>15.606973238110742</v>
      </c>
      <c r="DU6" s="6">
        <v>4.4591352108887836</v>
      </c>
      <c r="DV6" s="6">
        <v>0.31850965792062741</v>
      </c>
      <c r="DW6" s="6">
        <v>7.3257221321744304</v>
      </c>
      <c r="DX6" s="6">
        <v>0.31850965792062741</v>
      </c>
      <c r="DY6" s="6">
        <v>0</v>
      </c>
      <c r="DZ6" s="6">
        <v>12.421876658904468</v>
      </c>
      <c r="EA6" s="6">
        <v>38.734400000000001</v>
      </c>
      <c r="EB6" s="6">
        <v>77.450534925027881</v>
      </c>
      <c r="EC6" s="6">
        <v>18.58812838200669</v>
      </c>
      <c r="ED6" s="6">
        <v>0</v>
      </c>
      <c r="EE6" s="6">
        <v>34.078235367012269</v>
      </c>
      <c r="EF6" s="6">
        <v>0</v>
      </c>
      <c r="EG6" s="6">
        <v>0</v>
      </c>
      <c r="EH6" s="6">
        <v>52.666363749018956</v>
      </c>
      <c r="EI6" s="6">
        <v>39.559866666666672</v>
      </c>
      <c r="EJ6" s="6">
        <v>40.950593025254541</v>
      </c>
      <c r="EK6" s="6">
        <v>10.616820413954882</v>
      </c>
      <c r="EL6" s="6">
        <v>0</v>
      </c>
      <c r="EM6" s="6">
        <v>34.883838502994614</v>
      </c>
      <c r="EN6" s="6">
        <v>0</v>
      </c>
      <c r="EO6" s="6">
        <v>0</v>
      </c>
      <c r="EP6" s="6">
        <v>45.500658916949497</v>
      </c>
      <c r="EQ6" s="6">
        <v>4.5390666666666668</v>
      </c>
      <c r="ER6" s="6">
        <v>0</v>
      </c>
      <c r="ES6" s="6">
        <v>0</v>
      </c>
      <c r="ET6" s="6">
        <v>0</v>
      </c>
      <c r="EU6" s="6">
        <v>26.437153012366714</v>
      </c>
      <c r="EV6" s="6">
        <v>0</v>
      </c>
      <c r="EW6" s="6">
        <v>0</v>
      </c>
      <c r="EX6" s="6">
        <v>26.437153012366714</v>
      </c>
      <c r="EY6" s="6">
        <v>11.428000000000001</v>
      </c>
      <c r="EZ6" s="6">
        <v>21.352</v>
      </c>
      <c r="FB6" s="6">
        <v>20.792000000000002</v>
      </c>
      <c r="FE6" s="6">
        <v>21.335999999999999</v>
      </c>
      <c r="FF6" s="6">
        <v>21.335999999999999</v>
      </c>
      <c r="FG6" s="6">
        <v>11.232000000000001</v>
      </c>
      <c r="FH6" s="6">
        <v>21.352</v>
      </c>
      <c r="FJ6" s="6">
        <v>20.792000000000002</v>
      </c>
      <c r="FM6" s="6">
        <v>21.335999999999999</v>
      </c>
      <c r="FN6" s="6">
        <v>21.335999999999999</v>
      </c>
      <c r="FO6" s="6">
        <v>14.76</v>
      </c>
      <c r="FP6" s="6">
        <v>53.512000000000008</v>
      </c>
      <c r="FR6" s="6">
        <v>23.436</v>
      </c>
      <c r="FU6" s="6">
        <v>23.436</v>
      </c>
      <c r="FV6" s="6">
        <v>23.436</v>
      </c>
      <c r="FW6" s="6">
        <v>25.400000000000002</v>
      </c>
      <c r="FX6" s="6">
        <v>19.448</v>
      </c>
      <c r="FY6" s="6">
        <v>10.968</v>
      </c>
      <c r="FZ6" s="6">
        <v>21.768000000000001</v>
      </c>
      <c r="GA6" s="6">
        <v>22.376000000000001</v>
      </c>
      <c r="GC6" s="6">
        <v>21.560000000000002</v>
      </c>
      <c r="GD6" s="6">
        <v>21.352</v>
      </c>
      <c r="GE6" s="6">
        <v>11.288</v>
      </c>
      <c r="GF6" s="6">
        <v>25.096</v>
      </c>
      <c r="GH6" s="6">
        <v>18.616</v>
      </c>
      <c r="GK6" s="6">
        <v>19.184000000000001</v>
      </c>
      <c r="GL6" s="6">
        <v>19.184000000000001</v>
      </c>
      <c r="GM6" s="6">
        <v>11.144</v>
      </c>
      <c r="GN6" s="6">
        <v>21.352</v>
      </c>
      <c r="GP6" s="6">
        <v>21.92</v>
      </c>
      <c r="GS6" s="6">
        <v>21.92</v>
      </c>
      <c r="GT6" s="6">
        <v>21.92</v>
      </c>
      <c r="GX6" s="6">
        <v>38.903999999999996</v>
      </c>
      <c r="HA6" s="6">
        <v>38.903999999999996</v>
      </c>
      <c r="HB6" s="6">
        <v>38.903999999999996</v>
      </c>
      <c r="HD6" s="114">
        <f t="shared" si="6"/>
        <v>116.66666666666667</v>
      </c>
      <c r="HE6" s="114">
        <f t="shared" si="9"/>
        <v>0</v>
      </c>
      <c r="HF6" s="114">
        <f t="shared" si="7"/>
        <v>71.212121212121218</v>
      </c>
      <c r="HG6" s="114">
        <f t="shared" si="10"/>
        <v>146.90640000000002</v>
      </c>
      <c r="HH6" s="114">
        <f t="shared" si="8"/>
        <v>60.084417177914119</v>
      </c>
    </row>
    <row r="7" spans="1:216" x14ac:dyDescent="0.25">
      <c r="A7" s="6">
        <v>5</v>
      </c>
      <c r="B7" s="11" t="str">
        <f t="shared" si="1"/>
        <v>929_XHz</v>
      </c>
      <c r="C7" s="12" t="str">
        <f t="shared" si="2"/>
        <v>E:\PSG_Data\FlowDrive\Converted</v>
      </c>
      <c r="D7" s="85">
        <v>0</v>
      </c>
      <c r="E7" s="114">
        <f t="shared" si="4"/>
        <v>1</v>
      </c>
      <c r="F7" s="10">
        <v>5</v>
      </c>
      <c r="G7" s="1" t="s">
        <v>41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f t="shared" si="5"/>
        <v>1</v>
      </c>
      <c r="N7" s="6">
        <f t="shared" si="3"/>
        <v>1</v>
      </c>
      <c r="O7" s="14">
        <v>5</v>
      </c>
      <c r="P7" s="6" t="s">
        <v>366</v>
      </c>
      <c r="Q7" s="6">
        <v>929</v>
      </c>
      <c r="R7" s="6">
        <v>62.242299794661193</v>
      </c>
      <c r="S7" s="6" t="s">
        <v>155</v>
      </c>
      <c r="T7" s="6" t="s">
        <v>169</v>
      </c>
      <c r="U7" s="6" t="s">
        <v>171</v>
      </c>
      <c r="V7" s="6">
        <v>176</v>
      </c>
      <c r="W7" s="6">
        <v>101.2</v>
      </c>
      <c r="X7" s="6">
        <v>32.670454545454547</v>
      </c>
      <c r="Y7" s="6">
        <v>43</v>
      </c>
      <c r="Z7" s="6">
        <v>0</v>
      </c>
      <c r="AA7" s="6">
        <v>195.27199999999999</v>
      </c>
      <c r="AB7" s="6">
        <v>48.547666844196819</v>
      </c>
      <c r="AC7" s="6">
        <v>2.1508459994264411</v>
      </c>
      <c r="AD7" s="6">
        <v>0</v>
      </c>
      <c r="AE7" s="6">
        <v>11.983284853947316</v>
      </c>
      <c r="AF7" s="6">
        <v>0</v>
      </c>
      <c r="AG7" s="6">
        <v>0.30726371420377735</v>
      </c>
      <c r="AH7" s="6">
        <v>14.441394567577534</v>
      </c>
      <c r="AI7" s="6">
        <v>195.27199999999999</v>
      </c>
      <c r="AJ7" s="6">
        <v>48.547666844196819</v>
      </c>
      <c r="AK7" s="6">
        <v>2.1508459994264411</v>
      </c>
      <c r="AL7" s="6">
        <v>0</v>
      </c>
      <c r="AM7" s="6">
        <v>11.983284853947316</v>
      </c>
      <c r="AN7" s="6">
        <v>0</v>
      </c>
      <c r="AO7" s="6">
        <v>0.30726371420377735</v>
      </c>
      <c r="AP7" s="6">
        <v>14.441394567577534</v>
      </c>
      <c r="AQ7" s="6">
        <v>0</v>
      </c>
      <c r="AY7" s="6">
        <v>267.90573333333333</v>
      </c>
      <c r="AZ7" s="6">
        <v>16.125074839757069</v>
      </c>
      <c r="BA7" s="6">
        <v>0.22395937277440375</v>
      </c>
      <c r="BB7" s="6">
        <v>0</v>
      </c>
      <c r="BC7" s="6">
        <v>1.79167498219523</v>
      </c>
      <c r="BD7" s="6">
        <v>0</v>
      </c>
      <c r="BE7" s="6">
        <v>0</v>
      </c>
      <c r="BF7" s="6">
        <v>2.0156343549696336</v>
      </c>
      <c r="BG7" s="6">
        <v>53</v>
      </c>
      <c r="BH7" s="6">
        <v>79.245283018867923</v>
      </c>
      <c r="BI7" s="6">
        <v>1.1320754716981132</v>
      </c>
      <c r="BJ7" s="6">
        <v>0</v>
      </c>
      <c r="BK7" s="6">
        <v>16.981132075471699</v>
      </c>
      <c r="BL7" s="6">
        <v>0</v>
      </c>
      <c r="BM7" s="6">
        <v>0</v>
      </c>
      <c r="BN7" s="6">
        <v>18.113207547169811</v>
      </c>
      <c r="BO7" s="6">
        <v>137.27199999999999</v>
      </c>
      <c r="BP7" s="6">
        <v>38.026691532140575</v>
      </c>
      <c r="BQ7" s="6">
        <v>2.6225304504924529</v>
      </c>
      <c r="BR7" s="6">
        <v>0</v>
      </c>
      <c r="BS7" s="6">
        <v>10.053033393554404</v>
      </c>
      <c r="BT7" s="6">
        <v>0</v>
      </c>
      <c r="BU7" s="6">
        <v>0.43708840841540886</v>
      </c>
      <c r="BV7" s="6">
        <v>13.112652252462267</v>
      </c>
      <c r="BW7" s="6">
        <v>5</v>
      </c>
      <c r="BX7" s="6">
        <v>12</v>
      </c>
      <c r="BY7" s="6">
        <v>0</v>
      </c>
      <c r="BZ7" s="6">
        <v>0</v>
      </c>
      <c r="CA7" s="6">
        <v>12</v>
      </c>
      <c r="CB7" s="6">
        <v>0</v>
      </c>
      <c r="CC7" s="6">
        <v>0</v>
      </c>
      <c r="CD7" s="6">
        <v>12</v>
      </c>
      <c r="CE7" s="6">
        <v>195.27199999999999</v>
      </c>
      <c r="CF7" s="6">
        <v>14.441394567577534</v>
      </c>
      <c r="CG7" s="6">
        <v>258.5</v>
      </c>
      <c r="CH7" s="6">
        <v>243.5</v>
      </c>
      <c r="CI7" s="6">
        <v>15</v>
      </c>
      <c r="CJ7" s="6">
        <v>298</v>
      </c>
      <c r="CK7" s="6">
        <v>57.5</v>
      </c>
      <c r="CL7" s="6">
        <v>167</v>
      </c>
      <c r="CM7" s="6">
        <v>19</v>
      </c>
      <c r="CN7" s="6">
        <v>100</v>
      </c>
      <c r="CO7" s="6">
        <v>94.197292069632496</v>
      </c>
      <c r="CP7" s="6">
        <v>5.8027079303675047</v>
      </c>
      <c r="CQ7" s="6">
        <v>115.28046421663443</v>
      </c>
      <c r="CR7" s="6">
        <v>22.243713733075435</v>
      </c>
      <c r="CS7" s="6">
        <v>64.603481624758217</v>
      </c>
      <c r="CT7" s="6">
        <v>7.3500967117988401</v>
      </c>
      <c r="CU7" s="6">
        <v>195.27199999999999</v>
      </c>
      <c r="CV7" s="6">
        <v>48.547666844196819</v>
      </c>
      <c r="CW7" s="6">
        <v>2.1508459994264411</v>
      </c>
      <c r="CX7" s="6">
        <v>0</v>
      </c>
      <c r="CY7" s="6">
        <v>11.983284853947316</v>
      </c>
      <c r="CZ7" s="6">
        <v>0</v>
      </c>
      <c r="DA7" s="6">
        <v>0.30726371420377735</v>
      </c>
      <c r="DB7" s="6">
        <v>14.441394567577534</v>
      </c>
      <c r="DC7" s="6">
        <v>195.27199999999999</v>
      </c>
      <c r="DD7" s="6">
        <v>48.547666844196819</v>
      </c>
      <c r="DE7" s="6">
        <v>2.1508459994264411</v>
      </c>
      <c r="DF7" s="6">
        <v>0</v>
      </c>
      <c r="DG7" s="6">
        <v>11.983284853947316</v>
      </c>
      <c r="DH7" s="6">
        <v>0</v>
      </c>
      <c r="DI7" s="6">
        <v>0.30726371420377735</v>
      </c>
      <c r="DJ7" s="6">
        <v>14.441394567577534</v>
      </c>
      <c r="DK7" s="6">
        <v>0</v>
      </c>
      <c r="DS7" s="6">
        <v>278.08533333333332</v>
      </c>
      <c r="DT7" s="6">
        <v>15.534799869584399</v>
      </c>
      <c r="DU7" s="6">
        <v>0.21576110929978329</v>
      </c>
      <c r="DV7" s="6">
        <v>0</v>
      </c>
      <c r="DW7" s="6">
        <v>1.7260888743982663</v>
      </c>
      <c r="DX7" s="6">
        <v>0</v>
      </c>
      <c r="DY7" s="6">
        <v>0</v>
      </c>
      <c r="DZ7" s="6">
        <v>1.9418499836980496</v>
      </c>
      <c r="EA7" s="6">
        <v>53</v>
      </c>
      <c r="EB7" s="6">
        <v>79.245283018867923</v>
      </c>
      <c r="EC7" s="6">
        <v>1.1320754716981132</v>
      </c>
      <c r="ED7" s="6">
        <v>0</v>
      </c>
      <c r="EE7" s="6">
        <v>16.981132075471699</v>
      </c>
      <c r="EF7" s="6">
        <v>0</v>
      </c>
      <c r="EG7" s="6">
        <v>0</v>
      </c>
      <c r="EH7" s="6">
        <v>18.113207547169811</v>
      </c>
      <c r="EI7" s="6">
        <v>137.27199999999999</v>
      </c>
      <c r="EJ7" s="6">
        <v>38.026691532140575</v>
      </c>
      <c r="EK7" s="6">
        <v>2.6225304504924529</v>
      </c>
      <c r="EL7" s="6">
        <v>0</v>
      </c>
      <c r="EM7" s="6">
        <v>10.053033393554404</v>
      </c>
      <c r="EN7" s="6">
        <v>0</v>
      </c>
      <c r="EO7" s="6">
        <v>0.43708840841540886</v>
      </c>
      <c r="EP7" s="6">
        <v>13.112652252462267</v>
      </c>
      <c r="EQ7" s="6">
        <v>5</v>
      </c>
      <c r="ER7" s="6">
        <v>12</v>
      </c>
      <c r="ES7" s="6">
        <v>0</v>
      </c>
      <c r="ET7" s="6">
        <v>0</v>
      </c>
      <c r="EU7" s="6">
        <v>12</v>
      </c>
      <c r="EV7" s="6">
        <v>0</v>
      </c>
      <c r="EW7" s="6">
        <v>0</v>
      </c>
      <c r="EX7" s="6">
        <v>12</v>
      </c>
      <c r="EY7" s="6">
        <v>10.012</v>
      </c>
      <c r="EZ7" s="6">
        <v>21.768000000000001</v>
      </c>
      <c r="FB7" s="6">
        <v>15.536</v>
      </c>
      <c r="FD7" s="6">
        <v>16.728000000000002</v>
      </c>
      <c r="FE7" s="6">
        <v>15.876000000000001</v>
      </c>
      <c r="FF7" s="6">
        <v>16.216000000000001</v>
      </c>
      <c r="FG7" s="6">
        <v>10.012</v>
      </c>
      <c r="FH7" s="6">
        <v>21.768000000000001</v>
      </c>
      <c r="FJ7" s="6">
        <v>15.536</v>
      </c>
      <c r="FL7" s="6">
        <v>16.728000000000002</v>
      </c>
      <c r="FM7" s="6">
        <v>15.876000000000001</v>
      </c>
      <c r="FN7" s="6">
        <v>16.216000000000001</v>
      </c>
      <c r="FW7" s="6">
        <v>17.82</v>
      </c>
      <c r="FX7" s="6">
        <v>12.136000000000001</v>
      </c>
      <c r="FZ7" s="6">
        <v>12.872</v>
      </c>
      <c r="GC7" s="6">
        <v>12.816000000000001</v>
      </c>
      <c r="GD7" s="6">
        <v>12.816000000000001</v>
      </c>
      <c r="GE7" s="6">
        <v>8.6720000000000006</v>
      </c>
      <c r="GF7" s="6">
        <v>29.815999999999999</v>
      </c>
      <c r="GH7" s="6">
        <v>15.423999999999999</v>
      </c>
      <c r="GK7" s="6">
        <v>15.48</v>
      </c>
      <c r="GL7" s="6">
        <v>15.48</v>
      </c>
      <c r="GM7" s="6">
        <v>11.384</v>
      </c>
      <c r="GN7" s="6">
        <v>18.484000000000002</v>
      </c>
      <c r="GP7" s="6">
        <v>17.687999999999999</v>
      </c>
      <c r="GR7" s="6">
        <v>16.728000000000002</v>
      </c>
      <c r="GS7" s="6">
        <v>17.687999999999999</v>
      </c>
      <c r="GT7" s="6">
        <v>17.207999999999998</v>
      </c>
      <c r="GU7" s="6">
        <v>17.744</v>
      </c>
      <c r="GX7" s="6">
        <v>10.32</v>
      </c>
      <c r="HA7" s="6">
        <v>10.32</v>
      </c>
      <c r="HB7" s="6">
        <v>10.32</v>
      </c>
      <c r="HD7" s="114">
        <f t="shared" si="6"/>
        <v>336.17021276595744</v>
      </c>
      <c r="HE7" s="114">
        <f t="shared" si="9"/>
        <v>2.1276595744680855</v>
      </c>
      <c r="HF7" s="114">
        <f t="shared" si="7"/>
        <v>85.106382978723403</v>
      </c>
      <c r="HG7" s="114">
        <f t="shared" si="10"/>
        <v>63.228000000000009</v>
      </c>
      <c r="HH7" s="114">
        <f t="shared" si="8"/>
        <v>24.459574468085108</v>
      </c>
    </row>
    <row r="8" spans="1:216" x14ac:dyDescent="0.25">
      <c r="A8" s="6">
        <v>6</v>
      </c>
      <c r="B8" s="11" t="str">
        <f t="shared" si="1"/>
        <v>941_XHz</v>
      </c>
      <c r="C8" s="12" t="str">
        <f t="shared" si="2"/>
        <v>E:\PSG_Data\FlowDrive\Converted</v>
      </c>
      <c r="D8" s="85">
        <v>0</v>
      </c>
      <c r="E8" s="114">
        <f t="shared" si="4"/>
        <v>1</v>
      </c>
      <c r="F8" s="2">
        <v>6</v>
      </c>
      <c r="G8" s="1" t="s">
        <v>42</v>
      </c>
      <c r="H8" s="6">
        <v>1</v>
      </c>
      <c r="I8" s="6">
        <v>0</v>
      </c>
      <c r="J8" s="6">
        <v>1</v>
      </c>
      <c r="K8" s="6">
        <v>1</v>
      </c>
      <c r="L8" s="6">
        <v>1</v>
      </c>
      <c r="M8" s="6">
        <f t="shared" si="5"/>
        <v>1</v>
      </c>
      <c r="N8" s="6">
        <f t="shared" si="3"/>
        <v>0</v>
      </c>
      <c r="O8" s="14">
        <v>6</v>
      </c>
      <c r="P8" s="6" t="s">
        <v>367</v>
      </c>
      <c r="Q8" s="6">
        <v>941</v>
      </c>
      <c r="R8" s="6">
        <v>47.405886379192332</v>
      </c>
      <c r="S8" s="6" t="s">
        <v>155</v>
      </c>
      <c r="T8" s="6" t="s">
        <v>169</v>
      </c>
      <c r="U8" s="6" t="s">
        <v>171</v>
      </c>
      <c r="V8" s="6">
        <v>182</v>
      </c>
      <c r="W8" s="6">
        <v>109.8</v>
      </c>
      <c r="X8" s="6">
        <v>33.148170510807873</v>
      </c>
      <c r="Y8" s="6">
        <v>41.8</v>
      </c>
      <c r="Z8" s="6">
        <v>1</v>
      </c>
      <c r="AA8" s="6">
        <v>29.72986666666667</v>
      </c>
      <c r="AB8" s="6">
        <v>48.436140536564793</v>
      </c>
      <c r="AC8" s="6">
        <v>4.036345044713733</v>
      </c>
      <c r="AD8" s="6">
        <v>0</v>
      </c>
      <c r="AE8" s="6">
        <v>36.327105402423598</v>
      </c>
      <c r="AF8" s="6">
        <v>0</v>
      </c>
      <c r="AG8" s="6">
        <v>0</v>
      </c>
      <c r="AH8" s="6">
        <v>40.363450447137332</v>
      </c>
      <c r="AI8" s="6">
        <v>29.72986666666667</v>
      </c>
      <c r="AJ8" s="6">
        <v>48.436140536564793</v>
      </c>
      <c r="AK8" s="6">
        <v>4.036345044713733</v>
      </c>
      <c r="AL8" s="6">
        <v>0</v>
      </c>
      <c r="AM8" s="6">
        <v>36.327105402423598</v>
      </c>
      <c r="AN8" s="6">
        <v>0</v>
      </c>
      <c r="AO8" s="6">
        <v>0</v>
      </c>
      <c r="AP8" s="6">
        <v>40.363450447137332</v>
      </c>
      <c r="AQ8" s="6">
        <v>0</v>
      </c>
      <c r="AY8" s="6">
        <v>33.935466666666663</v>
      </c>
      <c r="AZ8" s="6">
        <v>5.3041851985729789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1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28.72986666666667</v>
      </c>
      <c r="BP8" s="6">
        <v>50.122056489414028</v>
      </c>
      <c r="BQ8" s="6">
        <v>4.176838040784502</v>
      </c>
      <c r="BR8" s="6">
        <v>0</v>
      </c>
      <c r="BS8" s="6">
        <v>37.591542367060519</v>
      </c>
      <c r="BT8" s="6">
        <v>0</v>
      </c>
      <c r="BU8" s="6">
        <v>0</v>
      </c>
      <c r="BV8" s="6">
        <v>41.768380407845022</v>
      </c>
      <c r="BW8" s="6">
        <v>0</v>
      </c>
      <c r="CE8" s="6">
        <v>29.72986666666667</v>
      </c>
      <c r="CF8" s="6">
        <v>40.363450447137332</v>
      </c>
      <c r="CG8" s="6">
        <v>177.5</v>
      </c>
      <c r="CH8" s="6">
        <v>166</v>
      </c>
      <c r="CI8" s="6">
        <v>11.5</v>
      </c>
      <c r="CJ8" s="6">
        <v>90</v>
      </c>
      <c r="CK8" s="6">
        <v>12</v>
      </c>
      <c r="CL8" s="6">
        <v>153.5</v>
      </c>
      <c r="CM8" s="6">
        <v>0.5</v>
      </c>
      <c r="CN8" s="6">
        <v>100</v>
      </c>
      <c r="CO8" s="6">
        <v>93.521126760563376</v>
      </c>
      <c r="CP8" s="6">
        <v>6.4788732394366191</v>
      </c>
      <c r="CQ8" s="6">
        <v>50.704225352112672</v>
      </c>
      <c r="CR8" s="6">
        <v>6.7605633802816891</v>
      </c>
      <c r="CS8" s="6">
        <v>86.478873239436609</v>
      </c>
      <c r="CT8" s="6">
        <v>0.28169014084507044</v>
      </c>
      <c r="CU8" s="6">
        <v>29.72986666666667</v>
      </c>
      <c r="CV8" s="6">
        <v>48.436140536564793</v>
      </c>
      <c r="CW8" s="6">
        <v>4.036345044713733</v>
      </c>
      <c r="CX8" s="6">
        <v>0</v>
      </c>
      <c r="CY8" s="6">
        <v>36.327105402423598</v>
      </c>
      <c r="CZ8" s="6">
        <v>0</v>
      </c>
      <c r="DA8" s="6">
        <v>0</v>
      </c>
      <c r="DB8" s="6">
        <v>40.363450447137332</v>
      </c>
      <c r="DC8" s="6">
        <v>29.72986666666667</v>
      </c>
      <c r="DD8" s="6">
        <v>48.436140536564793</v>
      </c>
      <c r="DE8" s="6">
        <v>4.036345044713733</v>
      </c>
      <c r="DF8" s="6">
        <v>0</v>
      </c>
      <c r="DG8" s="6">
        <v>36.327105402423598</v>
      </c>
      <c r="DH8" s="6">
        <v>0</v>
      </c>
      <c r="DI8" s="6">
        <v>0</v>
      </c>
      <c r="DJ8" s="6">
        <v>40.363450447137332</v>
      </c>
      <c r="DK8" s="6">
        <v>0</v>
      </c>
      <c r="DS8" s="6">
        <v>33.935466666666663</v>
      </c>
      <c r="DT8" s="6">
        <v>5.3041851985729789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1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28.72986666666667</v>
      </c>
      <c r="EJ8" s="6">
        <v>50.122056489414028</v>
      </c>
      <c r="EK8" s="6">
        <v>4.176838040784502</v>
      </c>
      <c r="EL8" s="6">
        <v>0</v>
      </c>
      <c r="EM8" s="6">
        <v>37.591542367060519</v>
      </c>
      <c r="EN8" s="6">
        <v>0</v>
      </c>
      <c r="EO8" s="6">
        <v>0</v>
      </c>
      <c r="EP8" s="6">
        <v>41.768380407845022</v>
      </c>
      <c r="EQ8" s="6">
        <v>0</v>
      </c>
      <c r="EY8" s="6">
        <v>10.124000000000001</v>
      </c>
      <c r="EZ8" s="6">
        <v>20.788000000000004</v>
      </c>
      <c r="FB8" s="6">
        <v>21.244</v>
      </c>
      <c r="FE8" s="6">
        <v>21.244</v>
      </c>
      <c r="FF8" s="6">
        <v>21.244</v>
      </c>
      <c r="FG8" s="6">
        <v>10.124000000000001</v>
      </c>
      <c r="FH8" s="6">
        <v>20.788000000000004</v>
      </c>
      <c r="FJ8" s="6">
        <v>21.244</v>
      </c>
      <c r="FM8" s="6">
        <v>21.244</v>
      </c>
      <c r="FN8" s="6">
        <v>21.244</v>
      </c>
      <c r="FW8" s="6">
        <v>22.568000000000001</v>
      </c>
      <c r="GM8" s="6">
        <v>10.124000000000001</v>
      </c>
      <c r="GN8" s="6">
        <v>20.788000000000004</v>
      </c>
      <c r="GP8" s="6">
        <v>21.244</v>
      </c>
      <c r="GS8" s="6">
        <v>21.244</v>
      </c>
      <c r="GT8" s="6">
        <v>21.244</v>
      </c>
      <c r="HD8" s="114">
        <f t="shared" si="6"/>
        <v>120</v>
      </c>
      <c r="HE8" s="114">
        <f t="shared" si="9"/>
        <v>0</v>
      </c>
      <c r="HF8" s="114">
        <f t="shared" si="7"/>
        <v>90</v>
      </c>
      <c r="HG8" s="114">
        <f t="shared" si="10"/>
        <v>147.77013333333332</v>
      </c>
      <c r="HH8" s="114">
        <f t="shared" si="8"/>
        <v>83.250779342722993</v>
      </c>
    </row>
    <row r="9" spans="1:216" x14ac:dyDescent="0.25">
      <c r="A9" s="6">
        <v>7</v>
      </c>
      <c r="B9" s="11" t="str">
        <f t="shared" si="1"/>
        <v>1128N0_XHz</v>
      </c>
      <c r="C9" s="12" t="str">
        <f t="shared" si="2"/>
        <v>E:\PSG_Data\FlowDrive\Converted</v>
      </c>
      <c r="D9" s="85">
        <v>0</v>
      </c>
      <c r="E9" s="114">
        <f t="shared" si="4"/>
        <v>0</v>
      </c>
      <c r="F9" s="10">
        <v>7</v>
      </c>
      <c r="G9" s="1" t="s">
        <v>327</v>
      </c>
      <c r="H9" s="6">
        <v>1</v>
      </c>
      <c r="I9" s="6">
        <v>0</v>
      </c>
      <c r="J9" s="6">
        <v>0</v>
      </c>
      <c r="K9" s="6">
        <v>1</v>
      </c>
      <c r="L9" s="6">
        <v>0</v>
      </c>
      <c r="M9" s="6">
        <f t="shared" si="5"/>
        <v>0</v>
      </c>
      <c r="N9" s="6">
        <f t="shared" si="3"/>
        <v>0</v>
      </c>
      <c r="O9" s="14">
        <v>7</v>
      </c>
      <c r="P9" s="6" t="s">
        <v>369</v>
      </c>
      <c r="HD9" s="114"/>
      <c r="HE9" s="114"/>
      <c r="HF9" s="114"/>
      <c r="HG9" s="114"/>
      <c r="HH9" s="114"/>
    </row>
    <row r="10" spans="1:216" x14ac:dyDescent="0.25">
      <c r="A10" s="6">
        <v>8</v>
      </c>
      <c r="B10" s="11" t="str">
        <f t="shared" si="1"/>
        <v>1161_XHz</v>
      </c>
      <c r="C10" s="12" t="str">
        <f t="shared" si="2"/>
        <v>E:\PSG_Data\FlowDrive\Converted</v>
      </c>
      <c r="D10" s="85">
        <v>0</v>
      </c>
      <c r="E10" s="114">
        <f t="shared" si="4"/>
        <v>1</v>
      </c>
      <c r="F10" s="2">
        <v>8</v>
      </c>
      <c r="G10" s="1" t="s">
        <v>43</v>
      </c>
      <c r="H10" s="6">
        <v>1</v>
      </c>
      <c r="I10" s="6">
        <v>1</v>
      </c>
      <c r="J10" s="6">
        <v>1</v>
      </c>
      <c r="K10" s="6">
        <v>1</v>
      </c>
      <c r="L10" s="6">
        <v>0</v>
      </c>
      <c r="M10" s="6">
        <f t="shared" si="5"/>
        <v>1</v>
      </c>
      <c r="N10" s="6">
        <f t="shared" si="3"/>
        <v>1</v>
      </c>
      <c r="O10" s="14">
        <v>8</v>
      </c>
      <c r="P10" s="6" t="s">
        <v>368</v>
      </c>
      <c r="Q10" s="6">
        <v>1161</v>
      </c>
      <c r="R10" s="6">
        <v>70.622861054072558</v>
      </c>
      <c r="S10" s="6" t="s">
        <v>155</v>
      </c>
      <c r="T10" s="6" t="s">
        <v>169</v>
      </c>
      <c r="U10" s="6" t="s">
        <v>171</v>
      </c>
      <c r="V10" s="6">
        <v>168.8</v>
      </c>
      <c r="W10" s="6">
        <v>103.3</v>
      </c>
      <c r="X10" s="6">
        <v>36.253958805956728</v>
      </c>
      <c r="Y10" s="6">
        <v>44</v>
      </c>
      <c r="Z10" s="6">
        <v>0</v>
      </c>
      <c r="AA10" s="6">
        <v>43</v>
      </c>
      <c r="AB10" s="6">
        <v>79.534883720930225</v>
      </c>
      <c r="AC10" s="6">
        <v>4.1860465116279073</v>
      </c>
      <c r="AD10" s="6">
        <v>0</v>
      </c>
      <c r="AE10" s="6">
        <v>44.651162790697676</v>
      </c>
      <c r="AF10" s="6">
        <v>0</v>
      </c>
      <c r="AG10" s="6">
        <v>0</v>
      </c>
      <c r="AH10" s="6">
        <v>48.837209302325583</v>
      </c>
      <c r="AI10" s="6">
        <v>43</v>
      </c>
      <c r="AJ10" s="6">
        <v>79.534883720930225</v>
      </c>
      <c r="AK10" s="6">
        <v>4.1860465116279073</v>
      </c>
      <c r="AL10" s="6">
        <v>0</v>
      </c>
      <c r="AM10" s="6">
        <v>44.651162790697676</v>
      </c>
      <c r="AN10" s="6">
        <v>0</v>
      </c>
      <c r="AO10" s="6">
        <v>0</v>
      </c>
      <c r="AP10" s="6">
        <v>48.837209302325583</v>
      </c>
      <c r="AQ10" s="6">
        <v>0</v>
      </c>
      <c r="AY10" s="6">
        <v>459.61560000000003</v>
      </c>
      <c r="AZ10" s="6">
        <v>10.443509750321791</v>
      </c>
      <c r="BA10" s="6">
        <v>0.78326323127413422</v>
      </c>
      <c r="BB10" s="6">
        <v>0</v>
      </c>
      <c r="BC10" s="6">
        <v>4.1774039001287164</v>
      </c>
      <c r="BD10" s="6">
        <v>0</v>
      </c>
      <c r="BE10" s="6">
        <v>0</v>
      </c>
      <c r="BF10" s="6">
        <v>4.9606671314028503</v>
      </c>
      <c r="BG10" s="6">
        <v>34.5</v>
      </c>
      <c r="BH10" s="6">
        <v>90.434782608695656</v>
      </c>
      <c r="BI10" s="6">
        <v>3.4782608695652173</v>
      </c>
      <c r="BJ10" s="6">
        <v>0</v>
      </c>
      <c r="BK10" s="6">
        <v>50.434782608695649</v>
      </c>
      <c r="BL10" s="6">
        <v>0</v>
      </c>
      <c r="BM10" s="6">
        <v>0</v>
      </c>
      <c r="BN10" s="6">
        <v>53.913043478260867</v>
      </c>
      <c r="BO10" s="6">
        <v>8</v>
      </c>
      <c r="BP10" s="6">
        <v>30</v>
      </c>
      <c r="BQ10" s="6">
        <v>7.5</v>
      </c>
      <c r="BR10" s="6">
        <v>0</v>
      </c>
      <c r="BS10" s="6">
        <v>22.5</v>
      </c>
      <c r="BT10" s="6">
        <v>0</v>
      </c>
      <c r="BU10" s="6">
        <v>0</v>
      </c>
      <c r="BV10" s="6">
        <v>30</v>
      </c>
      <c r="BW10" s="6">
        <v>0.5</v>
      </c>
      <c r="BX10" s="6">
        <v>120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43</v>
      </c>
      <c r="CF10" s="6">
        <v>48.837209302325583</v>
      </c>
      <c r="CG10" s="6">
        <v>64</v>
      </c>
      <c r="CH10" s="6">
        <v>64</v>
      </c>
      <c r="CI10" s="6">
        <v>0</v>
      </c>
      <c r="CJ10" s="6">
        <v>512.5</v>
      </c>
      <c r="CK10" s="6">
        <v>44</v>
      </c>
      <c r="CL10" s="6">
        <v>19.5</v>
      </c>
      <c r="CM10" s="6">
        <v>0.5</v>
      </c>
      <c r="CN10" s="6">
        <v>100</v>
      </c>
      <c r="CO10" s="6">
        <v>100</v>
      </c>
      <c r="CP10" s="6">
        <v>0</v>
      </c>
      <c r="CQ10" s="6">
        <v>800.78125</v>
      </c>
      <c r="CR10" s="6">
        <v>68.75</v>
      </c>
      <c r="CS10" s="6">
        <v>30.46875</v>
      </c>
      <c r="CT10" s="6">
        <v>0.78125</v>
      </c>
      <c r="CU10" s="6">
        <v>43</v>
      </c>
      <c r="CV10" s="6">
        <v>79.534883720930225</v>
      </c>
      <c r="CW10" s="6">
        <v>4.1860465116279073</v>
      </c>
      <c r="CX10" s="6">
        <v>0</v>
      </c>
      <c r="CY10" s="6">
        <v>44.651162790697676</v>
      </c>
      <c r="CZ10" s="6">
        <v>0</v>
      </c>
      <c r="DA10" s="6">
        <v>0</v>
      </c>
      <c r="DB10" s="6">
        <v>48.837209302325583</v>
      </c>
      <c r="DC10" s="6">
        <v>43</v>
      </c>
      <c r="DD10" s="6">
        <v>79.534883720930225</v>
      </c>
      <c r="DE10" s="6">
        <v>4.1860465116279073</v>
      </c>
      <c r="DF10" s="6">
        <v>0</v>
      </c>
      <c r="DG10" s="6">
        <v>44.651162790697676</v>
      </c>
      <c r="DH10" s="6">
        <v>0</v>
      </c>
      <c r="DI10" s="6">
        <v>0</v>
      </c>
      <c r="DJ10" s="6">
        <v>48.837209302325583</v>
      </c>
      <c r="DK10" s="6">
        <v>0</v>
      </c>
      <c r="DS10" s="6">
        <v>473.09559999999999</v>
      </c>
      <c r="DT10" s="6">
        <v>10.145940904967199</v>
      </c>
      <c r="DU10" s="6">
        <v>0.76094556787253986</v>
      </c>
      <c r="DV10" s="6">
        <v>0</v>
      </c>
      <c r="DW10" s="6">
        <v>4.0583763619868796</v>
      </c>
      <c r="DX10" s="6">
        <v>0</v>
      </c>
      <c r="DY10" s="6">
        <v>0</v>
      </c>
      <c r="DZ10" s="6">
        <v>4.8193219298594192</v>
      </c>
      <c r="EA10" s="6">
        <v>34.5</v>
      </c>
      <c r="EB10" s="6">
        <v>90.434782608695656</v>
      </c>
      <c r="EC10" s="6">
        <v>3.4782608695652173</v>
      </c>
      <c r="ED10" s="6">
        <v>0</v>
      </c>
      <c r="EE10" s="6">
        <v>50.434782608695649</v>
      </c>
      <c r="EF10" s="6">
        <v>0</v>
      </c>
      <c r="EG10" s="6">
        <v>0</v>
      </c>
      <c r="EH10" s="6">
        <v>53.913043478260867</v>
      </c>
      <c r="EI10" s="6">
        <v>8</v>
      </c>
      <c r="EJ10" s="6">
        <v>30</v>
      </c>
      <c r="EK10" s="6">
        <v>7.5</v>
      </c>
      <c r="EL10" s="6">
        <v>0</v>
      </c>
      <c r="EM10" s="6">
        <v>22.5</v>
      </c>
      <c r="EN10" s="6">
        <v>0</v>
      </c>
      <c r="EO10" s="6">
        <v>0</v>
      </c>
      <c r="EP10" s="6">
        <v>30</v>
      </c>
      <c r="EQ10" s="6">
        <v>0.5</v>
      </c>
      <c r="ER10" s="6">
        <v>120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18.936</v>
      </c>
      <c r="EZ10" s="6">
        <v>43.271999999999998</v>
      </c>
      <c r="FB10" s="6">
        <v>24.091999999999999</v>
      </c>
      <c r="FE10" s="6">
        <v>24.376000000000001</v>
      </c>
      <c r="FF10" s="6">
        <v>24.376000000000001</v>
      </c>
      <c r="FG10" s="6">
        <v>18.936</v>
      </c>
      <c r="FH10" s="6">
        <v>43.271999999999998</v>
      </c>
      <c r="FJ10" s="6">
        <v>24.091999999999999</v>
      </c>
      <c r="FM10" s="6">
        <v>24.376000000000001</v>
      </c>
      <c r="FN10" s="6">
        <v>24.376000000000001</v>
      </c>
      <c r="FW10" s="6">
        <v>36.968000000000004</v>
      </c>
      <c r="FX10" s="6">
        <v>28.252000000000002</v>
      </c>
      <c r="FZ10" s="6">
        <v>24.948</v>
      </c>
      <c r="GC10" s="6">
        <v>26.932000000000002</v>
      </c>
      <c r="GD10" s="6">
        <v>26.932000000000002</v>
      </c>
      <c r="GE10" s="6">
        <v>19.664000000000001</v>
      </c>
      <c r="GF10" s="6">
        <v>32.5</v>
      </c>
      <c r="GH10" s="6">
        <v>21.92</v>
      </c>
      <c r="GK10" s="6">
        <v>21.92</v>
      </c>
      <c r="GL10" s="6">
        <v>21.92</v>
      </c>
      <c r="GM10" s="6">
        <v>14.507999999999999</v>
      </c>
      <c r="GN10" s="6">
        <v>43.271999999999998</v>
      </c>
      <c r="GP10" s="6">
        <v>42.704000000000001</v>
      </c>
      <c r="GS10" s="6">
        <v>42.988</v>
      </c>
      <c r="GT10" s="6">
        <v>42.988</v>
      </c>
      <c r="GU10" s="6">
        <v>17.408000000000001</v>
      </c>
      <c r="HD10" s="114">
        <f t="shared" si="6"/>
        <v>162.85714285714283</v>
      </c>
      <c r="HE10" s="114">
        <f t="shared" si="9"/>
        <v>0</v>
      </c>
      <c r="HF10" s="114">
        <f t="shared" si="7"/>
        <v>91.428571428571431</v>
      </c>
      <c r="HG10" s="114">
        <f t="shared" si="10"/>
        <v>21</v>
      </c>
      <c r="HH10" s="114">
        <f t="shared" si="8"/>
        <v>32.8125</v>
      </c>
    </row>
    <row r="11" spans="1:216" x14ac:dyDescent="0.25">
      <c r="A11" s="6">
        <v>9</v>
      </c>
      <c r="B11" s="11" t="str">
        <f t="shared" si="1"/>
        <v>1229_XHz</v>
      </c>
      <c r="C11" s="12" t="str">
        <f t="shared" si="2"/>
        <v>E:\PSG_Data\FlowDrive\Converted</v>
      </c>
      <c r="D11" s="85">
        <v>0</v>
      </c>
      <c r="E11" s="114">
        <f t="shared" si="4"/>
        <v>1</v>
      </c>
      <c r="F11" s="10">
        <v>9</v>
      </c>
      <c r="G11" s="1" t="s">
        <v>328</v>
      </c>
      <c r="H11" s="6">
        <v>1</v>
      </c>
      <c r="I11" s="6">
        <v>1</v>
      </c>
      <c r="J11" s="6">
        <v>1</v>
      </c>
      <c r="K11" s="6">
        <v>1</v>
      </c>
      <c r="L11" s="6">
        <v>0</v>
      </c>
      <c r="M11" s="6">
        <f t="shared" si="5"/>
        <v>1</v>
      </c>
      <c r="N11" s="6">
        <f t="shared" si="3"/>
        <v>1</v>
      </c>
      <c r="O11" s="14">
        <v>9</v>
      </c>
      <c r="P11" s="6" t="s">
        <v>363</v>
      </c>
      <c r="Q11" s="19">
        <v>1229</v>
      </c>
      <c r="R11" s="19">
        <v>55</v>
      </c>
      <c r="S11" s="19" t="s">
        <v>155</v>
      </c>
      <c r="T11" s="19" t="s">
        <v>170</v>
      </c>
      <c r="U11" s="19" t="s">
        <v>171</v>
      </c>
      <c r="V11" s="19">
        <v>162.5</v>
      </c>
      <c r="W11" s="19">
        <v>141.30000000000001</v>
      </c>
      <c r="X11" s="19">
        <v>53.510059171597639</v>
      </c>
      <c r="Y11" s="19">
        <v>54.4</v>
      </c>
      <c r="Z11" s="19">
        <v>0</v>
      </c>
      <c r="AA11" s="6">
        <v>250.60826666666668</v>
      </c>
      <c r="AB11" s="6">
        <v>36.630874639942711</v>
      </c>
      <c r="AC11" s="6">
        <v>2.3941748130681511</v>
      </c>
      <c r="AD11" s="6">
        <v>0</v>
      </c>
      <c r="AE11" s="6">
        <v>11.013204140113494</v>
      </c>
      <c r="AF11" s="6">
        <v>0</v>
      </c>
      <c r="AG11" s="6">
        <v>0</v>
      </c>
      <c r="AH11" s="6">
        <v>13.407378953181645</v>
      </c>
      <c r="AI11" s="6">
        <v>250.10826666666668</v>
      </c>
      <c r="AJ11" s="6">
        <v>36.464208566743366</v>
      </c>
      <c r="AK11" s="6">
        <v>2.3989610899173264</v>
      </c>
      <c r="AL11" s="6">
        <v>0</v>
      </c>
      <c r="AM11" s="6">
        <v>11.035221013619701</v>
      </c>
      <c r="AN11" s="6">
        <v>0</v>
      </c>
      <c r="AO11" s="6">
        <v>0</v>
      </c>
      <c r="AP11" s="6">
        <v>13.434182103537028</v>
      </c>
      <c r="AQ11" s="6">
        <v>0.5</v>
      </c>
      <c r="AR11" s="6">
        <v>120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208.53053333333335</v>
      </c>
      <c r="AZ11" s="6">
        <v>32.800951930940244</v>
      </c>
      <c r="BA11" s="6">
        <v>0.57545529703403941</v>
      </c>
      <c r="BB11" s="6">
        <v>0</v>
      </c>
      <c r="BC11" s="6">
        <v>0.28772764851701971</v>
      </c>
      <c r="BD11" s="6">
        <v>0</v>
      </c>
      <c r="BE11" s="6">
        <v>0.28772764851701971</v>
      </c>
      <c r="BF11" s="6">
        <v>1.1509105940680788</v>
      </c>
      <c r="BG11" s="6">
        <v>80.5</v>
      </c>
      <c r="BH11" s="6">
        <v>53.664596273291927</v>
      </c>
      <c r="BI11" s="6">
        <v>2.2360248447204971</v>
      </c>
      <c r="BJ11" s="6">
        <v>0</v>
      </c>
      <c r="BK11" s="6">
        <v>11.925465838509316</v>
      </c>
      <c r="BL11" s="6">
        <v>0</v>
      </c>
      <c r="BM11" s="6">
        <v>0</v>
      </c>
      <c r="BN11" s="6">
        <v>14.161490683229813</v>
      </c>
      <c r="BO11" s="6">
        <v>115.60826666666667</v>
      </c>
      <c r="BP11" s="6">
        <v>39.443546136262462</v>
      </c>
      <c r="BQ11" s="6">
        <v>3.6329581967610158</v>
      </c>
      <c r="BR11" s="6">
        <v>0</v>
      </c>
      <c r="BS11" s="6">
        <v>10.898874590283047</v>
      </c>
      <c r="BT11" s="6">
        <v>0</v>
      </c>
      <c r="BU11" s="6">
        <v>0</v>
      </c>
      <c r="BV11" s="6">
        <v>14.531832787044063</v>
      </c>
      <c r="BW11" s="6">
        <v>54</v>
      </c>
      <c r="BX11" s="6">
        <v>4.4444444444444446</v>
      </c>
      <c r="BY11" s="6">
        <v>0</v>
      </c>
      <c r="BZ11" s="6">
        <v>0</v>
      </c>
      <c r="CA11" s="6">
        <v>10</v>
      </c>
      <c r="CB11" s="6">
        <v>0</v>
      </c>
      <c r="CC11" s="6">
        <v>0</v>
      </c>
      <c r="CD11" s="6">
        <v>10</v>
      </c>
      <c r="CE11" s="6">
        <v>250.60826666666668</v>
      </c>
      <c r="CF11" s="6">
        <v>13.407378953181645</v>
      </c>
      <c r="CG11" s="6">
        <v>257.5</v>
      </c>
      <c r="CH11" s="6">
        <v>257</v>
      </c>
      <c r="CI11" s="6">
        <v>0.5</v>
      </c>
      <c r="CJ11" s="6">
        <v>280</v>
      </c>
      <c r="CK11" s="6">
        <v>81</v>
      </c>
      <c r="CL11" s="6">
        <v>122</v>
      </c>
      <c r="CM11" s="6">
        <v>54</v>
      </c>
      <c r="CN11" s="6">
        <v>100</v>
      </c>
      <c r="CO11" s="6">
        <v>99.805825242718456</v>
      </c>
      <c r="CP11" s="6">
        <v>0.1941747572815534</v>
      </c>
      <c r="CQ11" s="6">
        <v>108.7378640776699</v>
      </c>
      <c r="CR11" s="6">
        <v>31.456310679611647</v>
      </c>
      <c r="CS11" s="6">
        <v>47.378640776699029</v>
      </c>
      <c r="CT11" s="6">
        <v>20.970873786407768</v>
      </c>
      <c r="CU11" s="6">
        <v>250.60826666666668</v>
      </c>
      <c r="CV11" s="6">
        <v>36.630874639942711</v>
      </c>
      <c r="CW11" s="6">
        <v>2.3941748130681511</v>
      </c>
      <c r="CX11" s="6">
        <v>0</v>
      </c>
      <c r="CY11" s="6">
        <v>11.013204140113494</v>
      </c>
      <c r="CZ11" s="6">
        <v>0</v>
      </c>
      <c r="DA11" s="6">
        <v>0</v>
      </c>
      <c r="DB11" s="6">
        <v>13.407378953181645</v>
      </c>
      <c r="DC11" s="6">
        <v>250.10826666666668</v>
      </c>
      <c r="DD11" s="6">
        <v>36.464208566743366</v>
      </c>
      <c r="DE11" s="6">
        <v>2.3989610899173264</v>
      </c>
      <c r="DF11" s="6">
        <v>0</v>
      </c>
      <c r="DG11" s="6">
        <v>11.035221013619701</v>
      </c>
      <c r="DH11" s="6">
        <v>0</v>
      </c>
      <c r="DI11" s="6">
        <v>0</v>
      </c>
      <c r="DJ11" s="6">
        <v>13.434182103537028</v>
      </c>
      <c r="DK11" s="6">
        <v>0.5</v>
      </c>
      <c r="DL11" s="6">
        <v>120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208.58226666666667</v>
      </c>
      <c r="DT11" s="6">
        <v>32.792816519397299</v>
      </c>
      <c r="DU11" s="6">
        <v>0.57531257051574214</v>
      </c>
      <c r="DV11" s="6">
        <v>0</v>
      </c>
      <c r="DW11" s="6">
        <v>0.28765628525787107</v>
      </c>
      <c r="DX11" s="6">
        <v>0</v>
      </c>
      <c r="DY11" s="6">
        <v>0.28765628525787107</v>
      </c>
      <c r="DZ11" s="6">
        <v>1.1506251410314843</v>
      </c>
      <c r="EA11" s="6">
        <v>80.5</v>
      </c>
      <c r="EB11" s="6">
        <v>53.664596273291927</v>
      </c>
      <c r="EC11" s="6">
        <v>2.2360248447204971</v>
      </c>
      <c r="ED11" s="6">
        <v>0</v>
      </c>
      <c r="EE11" s="6">
        <v>11.925465838509316</v>
      </c>
      <c r="EF11" s="6">
        <v>0</v>
      </c>
      <c r="EG11" s="6">
        <v>0</v>
      </c>
      <c r="EH11" s="6">
        <v>14.161490683229813</v>
      </c>
      <c r="EI11" s="6">
        <v>115.60826666666667</v>
      </c>
      <c r="EJ11" s="6">
        <v>39.443546136262462</v>
      </c>
      <c r="EK11" s="6">
        <v>3.6329581967610158</v>
      </c>
      <c r="EL11" s="6">
        <v>0</v>
      </c>
      <c r="EM11" s="6">
        <v>10.898874590283047</v>
      </c>
      <c r="EN11" s="6">
        <v>0</v>
      </c>
      <c r="EO11" s="6">
        <v>0</v>
      </c>
      <c r="EP11" s="6">
        <v>14.531832787044063</v>
      </c>
      <c r="EQ11" s="6">
        <v>54</v>
      </c>
      <c r="ER11" s="6">
        <v>4.4444444444444446</v>
      </c>
      <c r="ES11" s="6">
        <v>0</v>
      </c>
      <c r="ET11" s="6">
        <v>0</v>
      </c>
      <c r="EU11" s="6">
        <v>10</v>
      </c>
      <c r="EV11" s="6">
        <v>0</v>
      </c>
      <c r="EW11" s="6">
        <v>0</v>
      </c>
      <c r="EX11" s="6">
        <v>10</v>
      </c>
      <c r="EY11" s="6">
        <v>10.072000000000001</v>
      </c>
      <c r="EZ11" s="6">
        <v>13.688000000000001</v>
      </c>
      <c r="FB11" s="6">
        <v>13.516</v>
      </c>
      <c r="FE11" s="6">
        <v>13.516</v>
      </c>
      <c r="FF11" s="6">
        <v>13.516</v>
      </c>
      <c r="FG11" s="6">
        <v>9.9840000000000018</v>
      </c>
      <c r="FH11" s="6">
        <v>13.688000000000001</v>
      </c>
      <c r="FJ11" s="6">
        <v>13.516</v>
      </c>
      <c r="FM11" s="6">
        <v>13.516</v>
      </c>
      <c r="FN11" s="6">
        <v>13.516</v>
      </c>
      <c r="FO11" s="6">
        <v>30.336000000000002</v>
      </c>
      <c r="FW11" s="6">
        <v>24.992000000000001</v>
      </c>
      <c r="FX11" s="6">
        <v>12.064</v>
      </c>
      <c r="FZ11" s="6">
        <v>11.936</v>
      </c>
      <c r="GB11" s="6">
        <v>12.68</v>
      </c>
      <c r="GC11" s="6">
        <v>11.936</v>
      </c>
      <c r="GD11" s="6">
        <v>12.096</v>
      </c>
      <c r="GE11" s="6">
        <v>10.432</v>
      </c>
      <c r="GF11" s="6">
        <v>12.256</v>
      </c>
      <c r="GH11" s="6">
        <v>13.704000000000001</v>
      </c>
      <c r="GK11" s="6">
        <v>13.423999999999999</v>
      </c>
      <c r="GL11" s="6">
        <v>13.423999999999999</v>
      </c>
      <c r="GM11" s="6">
        <v>9.620000000000001</v>
      </c>
      <c r="GN11" s="6">
        <v>14.552</v>
      </c>
      <c r="GP11" s="6">
        <v>13.24</v>
      </c>
      <c r="GS11" s="6">
        <v>14.36</v>
      </c>
      <c r="GT11" s="6">
        <v>14.36</v>
      </c>
      <c r="GU11" s="6">
        <v>15.975999999999999</v>
      </c>
      <c r="GX11" s="6">
        <v>13.423999999999999</v>
      </c>
      <c r="HA11" s="6">
        <v>13.423999999999999</v>
      </c>
      <c r="HB11" s="6">
        <v>13.423999999999999</v>
      </c>
      <c r="HD11" s="114">
        <f t="shared" si="6"/>
        <v>271.4285714285715</v>
      </c>
      <c r="HE11" s="114">
        <f t="shared" si="9"/>
        <v>0</v>
      </c>
      <c r="HF11" s="114">
        <f t="shared" si="7"/>
        <v>82.142857142857139</v>
      </c>
      <c r="HG11" s="114">
        <f t="shared" si="10"/>
        <v>6.8917333333333204</v>
      </c>
      <c r="HH11" s="114">
        <f t="shared" si="8"/>
        <v>2.676401294498377</v>
      </c>
    </row>
    <row r="12" spans="1:216" x14ac:dyDescent="0.25">
      <c r="A12" s="6">
        <v>10</v>
      </c>
      <c r="B12" s="11" t="str">
        <f t="shared" si="1"/>
        <v>1237_XHz</v>
      </c>
      <c r="C12" s="12" t="str">
        <f t="shared" si="2"/>
        <v>E:\PSG_Data\FlowDrive\Converted</v>
      </c>
      <c r="D12" s="85">
        <v>0</v>
      </c>
      <c r="E12" s="114">
        <f t="shared" si="4"/>
        <v>1</v>
      </c>
      <c r="F12" s="2">
        <v>10</v>
      </c>
      <c r="G12" s="1" t="s">
        <v>44</v>
      </c>
      <c r="H12" s="6">
        <v>1</v>
      </c>
      <c r="I12" s="6">
        <v>0</v>
      </c>
      <c r="J12" s="6">
        <v>1</v>
      </c>
      <c r="K12" s="6">
        <v>1</v>
      </c>
      <c r="L12" s="6">
        <v>0</v>
      </c>
      <c r="M12" s="6">
        <f t="shared" si="5"/>
        <v>1</v>
      </c>
      <c r="N12" s="6">
        <f t="shared" si="3"/>
        <v>0</v>
      </c>
      <c r="O12" s="14">
        <v>10</v>
      </c>
      <c r="P12" s="6" t="s">
        <v>371</v>
      </c>
      <c r="Q12" s="6">
        <v>1237</v>
      </c>
      <c r="R12" s="6">
        <v>64.331279945242983</v>
      </c>
      <c r="S12" s="6" t="s">
        <v>155</v>
      </c>
      <c r="T12" s="6" t="s">
        <v>169</v>
      </c>
      <c r="U12" s="6" t="s">
        <v>171</v>
      </c>
      <c r="V12" s="6">
        <v>166</v>
      </c>
      <c r="W12" s="6">
        <v>87.135999999999996</v>
      </c>
      <c r="X12" s="6">
        <v>31.621425460879664</v>
      </c>
      <c r="Y12" s="6">
        <v>41.4</v>
      </c>
      <c r="Z12" s="6">
        <v>0</v>
      </c>
      <c r="AA12" s="6">
        <v>120.19826666666667</v>
      </c>
      <c r="AB12" s="6">
        <v>68.387009463253492</v>
      </c>
      <c r="AC12" s="6">
        <v>0</v>
      </c>
      <c r="AD12" s="6">
        <v>0</v>
      </c>
      <c r="AE12" s="6">
        <v>25.457937829386339</v>
      </c>
      <c r="AF12" s="6">
        <v>0</v>
      </c>
      <c r="AG12" s="6">
        <v>0</v>
      </c>
      <c r="AH12" s="6">
        <v>25.457937829386339</v>
      </c>
      <c r="AI12" s="6">
        <v>120.19826666666667</v>
      </c>
      <c r="AJ12" s="6">
        <v>68.387009463253492</v>
      </c>
      <c r="AK12" s="6">
        <v>0</v>
      </c>
      <c r="AL12" s="6">
        <v>0</v>
      </c>
      <c r="AM12" s="6">
        <v>25.457937829386339</v>
      </c>
      <c r="AN12" s="6">
        <v>0</v>
      </c>
      <c r="AO12" s="6">
        <v>0</v>
      </c>
      <c r="AP12" s="6">
        <v>25.457937829386339</v>
      </c>
      <c r="AQ12" s="6">
        <v>0</v>
      </c>
      <c r="AY12" s="6">
        <v>279.81506666666667</v>
      </c>
      <c r="AZ12" s="6">
        <v>15.43876836748843</v>
      </c>
      <c r="BA12" s="6">
        <v>0</v>
      </c>
      <c r="BB12" s="6">
        <v>0</v>
      </c>
      <c r="BC12" s="6">
        <v>1.286564030624036</v>
      </c>
      <c r="BD12" s="6">
        <v>0</v>
      </c>
      <c r="BE12" s="6">
        <v>0</v>
      </c>
      <c r="BF12" s="6">
        <v>1.286564030624036</v>
      </c>
      <c r="BG12" s="6">
        <v>79.198266666666669</v>
      </c>
      <c r="BH12" s="6">
        <v>70.456087422788713</v>
      </c>
      <c r="BI12" s="6">
        <v>0</v>
      </c>
      <c r="BJ12" s="6">
        <v>0</v>
      </c>
      <c r="BK12" s="6">
        <v>20.454993122745108</v>
      </c>
      <c r="BL12" s="6">
        <v>0</v>
      </c>
      <c r="BM12" s="6">
        <v>0</v>
      </c>
      <c r="BN12" s="6">
        <v>20.454993122745108</v>
      </c>
      <c r="BO12" s="6">
        <v>41</v>
      </c>
      <c r="BP12" s="6">
        <v>64.390243902439025</v>
      </c>
      <c r="BQ12" s="6">
        <v>0</v>
      </c>
      <c r="BR12" s="6">
        <v>0</v>
      </c>
      <c r="BS12" s="6">
        <v>35.121951219512191</v>
      </c>
      <c r="BT12" s="6">
        <v>0</v>
      </c>
      <c r="BU12" s="6">
        <v>0</v>
      </c>
      <c r="BV12" s="6">
        <v>35.121951219512191</v>
      </c>
      <c r="BW12" s="6">
        <v>0</v>
      </c>
      <c r="CE12" s="6">
        <v>120.19826666666667</v>
      </c>
      <c r="CF12" s="6">
        <v>25.457937829386339</v>
      </c>
      <c r="CG12" s="6">
        <v>158.5</v>
      </c>
      <c r="CH12" s="6">
        <v>158.5</v>
      </c>
      <c r="CI12" s="6">
        <v>0</v>
      </c>
      <c r="CJ12" s="6">
        <v>309.5</v>
      </c>
      <c r="CK12" s="6">
        <v>100</v>
      </c>
      <c r="CL12" s="6">
        <v>58.5</v>
      </c>
      <c r="CM12" s="6">
        <v>0</v>
      </c>
      <c r="CN12" s="6">
        <v>100</v>
      </c>
      <c r="CO12" s="6">
        <v>100</v>
      </c>
      <c r="CP12" s="6">
        <v>0</v>
      </c>
      <c r="CQ12" s="6">
        <v>195.26813880126184</v>
      </c>
      <c r="CR12" s="6">
        <v>63.09148264984227</v>
      </c>
      <c r="CS12" s="6">
        <v>36.90851735015773</v>
      </c>
      <c r="CT12" s="6">
        <v>0</v>
      </c>
      <c r="CU12" s="6">
        <v>120.19826666666667</v>
      </c>
      <c r="CV12" s="6">
        <v>68.387009463253492</v>
      </c>
      <c r="CW12" s="6">
        <v>0</v>
      </c>
      <c r="CX12" s="6">
        <v>0</v>
      </c>
      <c r="CY12" s="6">
        <v>25.457937829386339</v>
      </c>
      <c r="CZ12" s="6">
        <v>0</v>
      </c>
      <c r="DA12" s="6">
        <v>0</v>
      </c>
      <c r="DB12" s="6">
        <v>25.457937829386339</v>
      </c>
      <c r="DC12" s="6">
        <v>120.19826666666667</v>
      </c>
      <c r="DD12" s="6">
        <v>68.387009463253492</v>
      </c>
      <c r="DE12" s="6">
        <v>0</v>
      </c>
      <c r="DF12" s="6">
        <v>0</v>
      </c>
      <c r="DG12" s="6">
        <v>25.457937829386339</v>
      </c>
      <c r="DH12" s="6">
        <v>0</v>
      </c>
      <c r="DI12" s="6">
        <v>0</v>
      </c>
      <c r="DJ12" s="6">
        <v>25.457937829386339</v>
      </c>
      <c r="DK12" s="6">
        <v>0</v>
      </c>
      <c r="DS12" s="6">
        <v>279.93613333333337</v>
      </c>
      <c r="DT12" s="6">
        <v>15.432091415137069</v>
      </c>
      <c r="DU12" s="6">
        <v>0</v>
      </c>
      <c r="DV12" s="6">
        <v>0</v>
      </c>
      <c r="DW12" s="6">
        <v>1.286007617928089</v>
      </c>
      <c r="DX12" s="6">
        <v>0</v>
      </c>
      <c r="DY12" s="6">
        <v>0</v>
      </c>
      <c r="DZ12" s="6">
        <v>1.286007617928089</v>
      </c>
      <c r="EA12" s="6">
        <v>79.198266666666669</v>
      </c>
      <c r="EB12" s="6">
        <v>70.456087422788713</v>
      </c>
      <c r="EC12" s="6">
        <v>0</v>
      </c>
      <c r="ED12" s="6">
        <v>0</v>
      </c>
      <c r="EE12" s="6">
        <v>20.454993122745108</v>
      </c>
      <c r="EF12" s="6">
        <v>0</v>
      </c>
      <c r="EG12" s="6">
        <v>0</v>
      </c>
      <c r="EH12" s="6">
        <v>20.454993122745108</v>
      </c>
      <c r="EI12" s="6">
        <v>41</v>
      </c>
      <c r="EJ12" s="6">
        <v>64.390243902439025</v>
      </c>
      <c r="EK12" s="6">
        <v>0</v>
      </c>
      <c r="EL12" s="6">
        <v>0</v>
      </c>
      <c r="EM12" s="6">
        <v>35.121951219512191</v>
      </c>
      <c r="EN12" s="6">
        <v>0</v>
      </c>
      <c r="EO12" s="6">
        <v>0</v>
      </c>
      <c r="EP12" s="6">
        <v>35.121951219512191</v>
      </c>
      <c r="EQ12" s="6">
        <v>0</v>
      </c>
      <c r="EY12" s="6">
        <v>12.024000000000001</v>
      </c>
      <c r="FB12" s="6">
        <v>17.391999999999999</v>
      </c>
      <c r="FE12" s="6">
        <v>17.391999999999999</v>
      </c>
      <c r="FF12" s="6">
        <v>17.391999999999999</v>
      </c>
      <c r="FG12" s="6">
        <v>12.024000000000001</v>
      </c>
      <c r="FJ12" s="6">
        <v>17.391999999999999</v>
      </c>
      <c r="FM12" s="6">
        <v>17.391999999999999</v>
      </c>
      <c r="FN12" s="6">
        <v>17.391999999999999</v>
      </c>
      <c r="FW12" s="6">
        <v>25.136000000000003</v>
      </c>
      <c r="FZ12" s="6">
        <v>13.044</v>
      </c>
      <c r="GC12" s="6">
        <v>13.044</v>
      </c>
      <c r="GD12" s="6">
        <v>13.044</v>
      </c>
      <c r="GE12" s="6">
        <v>11.664</v>
      </c>
      <c r="GH12" s="6">
        <v>15.688000000000001</v>
      </c>
      <c r="GK12" s="6">
        <v>15.688000000000001</v>
      </c>
      <c r="GL12" s="6">
        <v>15.688000000000001</v>
      </c>
      <c r="GM12" s="6">
        <v>14.440000000000001</v>
      </c>
      <c r="GP12" s="6">
        <v>18.899999999999999</v>
      </c>
      <c r="GS12" s="6">
        <v>18.899999999999999</v>
      </c>
      <c r="GT12" s="6">
        <v>18.899999999999999</v>
      </c>
      <c r="HD12" s="114">
        <f t="shared" si="6"/>
        <v>268.62745098039215</v>
      </c>
      <c r="HE12" s="114">
        <f t="shared" si="9"/>
        <v>0</v>
      </c>
      <c r="HF12" s="114">
        <f t="shared" si="7"/>
        <v>100</v>
      </c>
      <c r="HG12" s="114">
        <f t="shared" si="10"/>
        <v>38.301733333333331</v>
      </c>
      <c r="HH12" s="114">
        <f t="shared" si="8"/>
        <v>24.165131440588851</v>
      </c>
    </row>
    <row r="13" spans="1:216" ht="15" customHeight="1" x14ac:dyDescent="0.25">
      <c r="A13" s="6">
        <v>11</v>
      </c>
      <c r="B13" s="11" t="str">
        <f t="shared" si="1"/>
        <v>1264_XHz</v>
      </c>
      <c r="C13" s="12" t="str">
        <f t="shared" si="2"/>
        <v>E:\PSG_Data\FlowDrive\Converted</v>
      </c>
      <c r="D13" s="85">
        <v>0</v>
      </c>
      <c r="E13" s="114">
        <f t="shared" si="4"/>
        <v>1</v>
      </c>
      <c r="F13" s="10">
        <v>11</v>
      </c>
      <c r="G13" s="1" t="s">
        <v>45</v>
      </c>
      <c r="H13" s="6">
        <v>1</v>
      </c>
      <c r="I13" s="6">
        <v>0</v>
      </c>
      <c r="J13" s="6">
        <v>1</v>
      </c>
      <c r="K13" s="6">
        <v>1</v>
      </c>
      <c r="L13" s="6">
        <v>1</v>
      </c>
      <c r="M13" s="6">
        <f t="shared" si="5"/>
        <v>1</v>
      </c>
      <c r="N13" s="6">
        <f t="shared" si="3"/>
        <v>0</v>
      </c>
      <c r="O13" s="14">
        <v>11</v>
      </c>
      <c r="P13" s="6" t="s">
        <v>365</v>
      </c>
      <c r="Q13" s="6">
        <v>1264</v>
      </c>
      <c r="R13" s="6">
        <v>67.520876112251884</v>
      </c>
      <c r="S13" s="6" t="s">
        <v>155</v>
      </c>
      <c r="T13" s="6" t="s">
        <v>169</v>
      </c>
      <c r="U13" s="6" t="s">
        <v>172</v>
      </c>
      <c r="V13" s="6">
        <v>183</v>
      </c>
      <c r="W13" s="6">
        <v>91.2</v>
      </c>
      <c r="X13" s="6">
        <v>27.232822717907371</v>
      </c>
      <c r="Y13" s="6">
        <v>39.4</v>
      </c>
      <c r="Z13" s="6">
        <v>0</v>
      </c>
      <c r="AA13" s="6">
        <v>27.296933333333335</v>
      </c>
      <c r="AB13" s="6">
        <v>81.327817044161236</v>
      </c>
      <c r="AC13" s="6">
        <v>57.14927684184304</v>
      </c>
      <c r="AD13" s="6">
        <v>17.58439287441324</v>
      </c>
      <c r="AE13" s="6">
        <v>2.198049109301655</v>
      </c>
      <c r="AF13" s="6">
        <v>4.39609821860331</v>
      </c>
      <c r="AG13" s="6">
        <v>0</v>
      </c>
      <c r="AH13" s="6">
        <v>81.32781704416125</v>
      </c>
      <c r="AI13" s="6">
        <v>27.296933333333335</v>
      </c>
      <c r="AJ13" s="6">
        <v>81.327817044161236</v>
      </c>
      <c r="AK13" s="6">
        <v>57.14927684184304</v>
      </c>
      <c r="AL13" s="6">
        <v>17.58439287441324</v>
      </c>
      <c r="AM13" s="6">
        <v>2.198049109301655</v>
      </c>
      <c r="AN13" s="6">
        <v>4.39609821860331</v>
      </c>
      <c r="AO13" s="6">
        <v>0</v>
      </c>
      <c r="AP13" s="6">
        <v>81.32781704416125</v>
      </c>
      <c r="AQ13" s="6">
        <v>0</v>
      </c>
      <c r="AY13" s="6">
        <v>169.73173333333335</v>
      </c>
      <c r="AZ13" s="6">
        <v>15.200457506276571</v>
      </c>
      <c r="BA13" s="6">
        <v>8.4839762825729697</v>
      </c>
      <c r="BB13" s="6">
        <v>2.1209940706432424</v>
      </c>
      <c r="BC13" s="6">
        <v>0.35349901177387372</v>
      </c>
      <c r="BD13" s="6">
        <v>0.35349901177387372</v>
      </c>
      <c r="BE13" s="6">
        <v>0</v>
      </c>
      <c r="BF13" s="6">
        <v>11.311968376763959</v>
      </c>
      <c r="BG13" s="6">
        <v>17.915066666666668</v>
      </c>
      <c r="BH13" s="6">
        <v>87.077543669016009</v>
      </c>
      <c r="BI13" s="6">
        <v>80.379271079091708</v>
      </c>
      <c r="BJ13" s="6">
        <v>20.094817769772927</v>
      </c>
      <c r="BK13" s="6">
        <v>3.3491362949621544</v>
      </c>
      <c r="BL13" s="6">
        <v>6.6982725899243087</v>
      </c>
      <c r="BM13" s="6">
        <v>0</v>
      </c>
      <c r="BN13" s="6">
        <v>110.5214977337511</v>
      </c>
      <c r="BO13" s="6">
        <v>9.0732000000000017</v>
      </c>
      <c r="BP13" s="6">
        <v>72.741700833223106</v>
      </c>
      <c r="BQ13" s="6">
        <v>13.225763787858748</v>
      </c>
      <c r="BR13" s="6">
        <v>13.225763787858748</v>
      </c>
      <c r="BS13" s="6">
        <v>0</v>
      </c>
      <c r="BT13" s="6">
        <v>0</v>
      </c>
      <c r="BU13" s="6">
        <v>0</v>
      </c>
      <c r="BV13" s="6">
        <v>26.451527575717495</v>
      </c>
      <c r="BW13" s="6">
        <v>0.30866666666666664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27.296933333333335</v>
      </c>
      <c r="CF13" s="6">
        <v>81.32781704416125</v>
      </c>
      <c r="CG13" s="6">
        <v>185</v>
      </c>
      <c r="CH13" s="6">
        <v>153</v>
      </c>
      <c r="CI13" s="6">
        <v>32</v>
      </c>
      <c r="CJ13" s="6">
        <v>255</v>
      </c>
      <c r="CK13" s="6">
        <v>57</v>
      </c>
      <c r="CL13" s="6">
        <v>78</v>
      </c>
      <c r="CM13" s="6">
        <v>18</v>
      </c>
      <c r="CN13" s="6">
        <v>100</v>
      </c>
      <c r="CO13" s="6">
        <v>82.702702702702709</v>
      </c>
      <c r="CP13" s="6">
        <v>17.297297297297298</v>
      </c>
      <c r="CQ13" s="6">
        <v>137.83783783783784</v>
      </c>
      <c r="CR13" s="6">
        <v>30.810810810810814</v>
      </c>
      <c r="CS13" s="6">
        <v>42.162162162162161</v>
      </c>
      <c r="CT13" s="6">
        <v>9.7297297297297298</v>
      </c>
      <c r="CU13" s="6">
        <v>27.296933333333335</v>
      </c>
      <c r="CV13" s="6">
        <v>81.327817044161236</v>
      </c>
      <c r="CW13" s="6">
        <v>57.14927684184304</v>
      </c>
      <c r="CX13" s="6">
        <v>17.58439287441324</v>
      </c>
      <c r="CY13" s="6">
        <v>2.198049109301655</v>
      </c>
      <c r="CZ13" s="6">
        <v>4.39609821860331</v>
      </c>
      <c r="DA13" s="6">
        <v>0</v>
      </c>
      <c r="DB13" s="6">
        <v>81.32781704416125</v>
      </c>
      <c r="DC13" s="6">
        <v>27.296933333333335</v>
      </c>
      <c r="DD13" s="6">
        <v>81.327817044161236</v>
      </c>
      <c r="DE13" s="6">
        <v>57.14927684184304</v>
      </c>
      <c r="DF13" s="6">
        <v>17.58439287441324</v>
      </c>
      <c r="DG13" s="6">
        <v>2.198049109301655</v>
      </c>
      <c r="DH13" s="6">
        <v>4.39609821860331</v>
      </c>
      <c r="DI13" s="6">
        <v>0</v>
      </c>
      <c r="DJ13" s="6">
        <v>81.32781704416125</v>
      </c>
      <c r="DK13" s="6">
        <v>0</v>
      </c>
      <c r="DS13" s="6">
        <v>169.73173333333335</v>
      </c>
      <c r="DT13" s="6">
        <v>15.200457506276571</v>
      </c>
      <c r="DU13" s="6">
        <v>8.4839762825729697</v>
      </c>
      <c r="DV13" s="6">
        <v>2.1209940706432424</v>
      </c>
      <c r="DW13" s="6">
        <v>0.35349901177387372</v>
      </c>
      <c r="DX13" s="6">
        <v>0.35349901177387372</v>
      </c>
      <c r="DY13" s="6">
        <v>0</v>
      </c>
      <c r="DZ13" s="6">
        <v>11.311968376763959</v>
      </c>
      <c r="EA13" s="6">
        <v>17.915066666666668</v>
      </c>
      <c r="EB13" s="6">
        <v>87.077543669016009</v>
      </c>
      <c r="EC13" s="6">
        <v>80.379271079091708</v>
      </c>
      <c r="ED13" s="6">
        <v>20.094817769772927</v>
      </c>
      <c r="EE13" s="6">
        <v>3.3491362949621544</v>
      </c>
      <c r="EF13" s="6">
        <v>6.6982725899243087</v>
      </c>
      <c r="EG13" s="6">
        <v>0</v>
      </c>
      <c r="EH13" s="6">
        <v>110.5214977337511</v>
      </c>
      <c r="EI13" s="6">
        <v>9.0732000000000017</v>
      </c>
      <c r="EJ13" s="6">
        <v>72.741700833223106</v>
      </c>
      <c r="EK13" s="6">
        <v>13.225763787858748</v>
      </c>
      <c r="EL13" s="6">
        <v>13.225763787858748</v>
      </c>
      <c r="EM13" s="6">
        <v>0</v>
      </c>
      <c r="EN13" s="6">
        <v>0</v>
      </c>
      <c r="EO13" s="6">
        <v>0</v>
      </c>
      <c r="EP13" s="6">
        <v>26.451527575717495</v>
      </c>
      <c r="EQ13" s="6">
        <v>0.30866666666666664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12.72</v>
      </c>
      <c r="EZ13" s="6">
        <v>26.304000000000002</v>
      </c>
      <c r="FA13" s="6">
        <v>24.576000000000001</v>
      </c>
      <c r="FB13" s="6">
        <v>31.847999999999999</v>
      </c>
      <c r="FC13" s="6">
        <v>33.328000000000003</v>
      </c>
      <c r="FE13" s="6">
        <v>26.808</v>
      </c>
      <c r="FF13" s="6">
        <v>26.808</v>
      </c>
      <c r="FG13" s="6">
        <v>12.72</v>
      </c>
      <c r="FH13" s="6">
        <v>26.304000000000002</v>
      </c>
      <c r="FI13" s="6">
        <v>24.576000000000001</v>
      </c>
      <c r="FJ13" s="6">
        <v>31.847999999999999</v>
      </c>
      <c r="FK13" s="6">
        <v>33.328000000000003</v>
      </c>
      <c r="FM13" s="6">
        <v>26.808</v>
      </c>
      <c r="FN13" s="6">
        <v>26.808</v>
      </c>
      <c r="FW13" s="6">
        <v>23.071999999999999</v>
      </c>
      <c r="FX13" s="6">
        <v>14.635999999999999</v>
      </c>
      <c r="FY13" s="6">
        <v>22.527999999999999</v>
      </c>
      <c r="FZ13" s="6">
        <v>21.768000000000001</v>
      </c>
      <c r="GA13" s="6">
        <v>44.744</v>
      </c>
      <c r="GC13" s="6">
        <v>14.920000000000002</v>
      </c>
      <c r="GD13" s="6">
        <v>17.475999999999999</v>
      </c>
      <c r="GE13" s="6">
        <v>10.076000000000001</v>
      </c>
      <c r="GF13" s="6">
        <v>23.887999999999998</v>
      </c>
      <c r="GG13" s="6">
        <v>21.64</v>
      </c>
      <c r="GH13" s="6">
        <v>31.847999999999999</v>
      </c>
      <c r="GI13" s="6">
        <v>33.328000000000003</v>
      </c>
      <c r="GK13" s="6">
        <v>25.8</v>
      </c>
      <c r="GL13" s="6">
        <v>25.135999999999999</v>
      </c>
      <c r="GM13" s="6">
        <v>20.184000000000001</v>
      </c>
      <c r="GN13" s="6">
        <v>31.444000000000003</v>
      </c>
      <c r="GO13" s="6">
        <v>29.58</v>
      </c>
      <c r="GS13" s="6">
        <v>31.444000000000003</v>
      </c>
      <c r="GT13" s="6">
        <v>30.887999999999998</v>
      </c>
      <c r="HD13" s="114">
        <f t="shared" si="6"/>
        <v>99.999999999999972</v>
      </c>
      <c r="HE13" s="114">
        <f t="shared" si="9"/>
        <v>21.621621621621617</v>
      </c>
      <c r="HF13" s="114">
        <f t="shared" si="7"/>
        <v>2.7027027027027022</v>
      </c>
      <c r="HG13" s="114">
        <f t="shared" si="10"/>
        <v>157.70306666666667</v>
      </c>
      <c r="HH13" s="114">
        <f t="shared" si="8"/>
        <v>85.244900900900902</v>
      </c>
    </row>
    <row r="14" spans="1:216" x14ac:dyDescent="0.25">
      <c r="A14" s="6">
        <v>12</v>
      </c>
      <c r="B14" s="11" t="str">
        <f t="shared" si="1"/>
        <v>1270N0_XHz</v>
      </c>
      <c r="C14" s="12" t="str">
        <f t="shared" si="2"/>
        <v>E:\PSG_Data\FlowDrive\Converted</v>
      </c>
      <c r="D14" s="85">
        <v>0</v>
      </c>
      <c r="E14" s="114">
        <f t="shared" si="4"/>
        <v>0</v>
      </c>
      <c r="F14" s="2">
        <v>12</v>
      </c>
      <c r="G14" s="1" t="s">
        <v>329</v>
      </c>
      <c r="H14" s="6">
        <v>1</v>
      </c>
      <c r="I14" s="6">
        <v>0</v>
      </c>
      <c r="J14" s="6">
        <v>0</v>
      </c>
      <c r="K14" s="6">
        <v>1</v>
      </c>
      <c r="L14" s="6">
        <v>0</v>
      </c>
      <c r="M14" s="6">
        <f t="shared" si="5"/>
        <v>0</v>
      </c>
      <c r="N14" s="6">
        <f t="shared" si="3"/>
        <v>0</v>
      </c>
      <c r="O14" s="14">
        <v>12</v>
      </c>
      <c r="P14" s="6" t="s">
        <v>369</v>
      </c>
      <c r="HD14" s="114"/>
      <c r="HE14" s="114"/>
      <c r="HF14" s="114"/>
      <c r="HG14" s="114"/>
      <c r="HH14" s="114"/>
    </row>
    <row r="15" spans="1:216" x14ac:dyDescent="0.25">
      <c r="A15" s="6">
        <v>13</v>
      </c>
      <c r="B15" s="11" t="str">
        <f t="shared" si="1"/>
        <v>1309TiagN1_XHz</v>
      </c>
      <c r="C15" s="12" t="str">
        <f t="shared" si="2"/>
        <v>E:\PSG_Data\FlowDrive\Converted</v>
      </c>
      <c r="D15" s="85">
        <v>0</v>
      </c>
      <c r="E15" s="114">
        <f t="shared" si="4"/>
        <v>0</v>
      </c>
      <c r="F15" s="10">
        <v>13</v>
      </c>
      <c r="G15" s="1" t="s">
        <v>312</v>
      </c>
      <c r="H15" s="6">
        <v>1</v>
      </c>
      <c r="I15" s="6">
        <v>1</v>
      </c>
      <c r="J15" s="6">
        <v>0</v>
      </c>
      <c r="K15" s="6">
        <v>1</v>
      </c>
      <c r="L15" s="6">
        <v>0</v>
      </c>
      <c r="M15" s="6">
        <f t="shared" si="5"/>
        <v>0</v>
      </c>
      <c r="N15" s="6">
        <f t="shared" si="3"/>
        <v>0</v>
      </c>
      <c r="O15" s="14">
        <v>13</v>
      </c>
      <c r="P15" s="6" t="s">
        <v>369</v>
      </c>
      <c r="HD15" s="114"/>
      <c r="HE15" s="114"/>
      <c r="HF15" s="114"/>
      <c r="HG15" s="114"/>
      <c r="HH15" s="114"/>
    </row>
    <row r="16" spans="1:216" x14ac:dyDescent="0.25">
      <c r="A16" s="6">
        <v>14</v>
      </c>
      <c r="B16" s="11" t="str">
        <f t="shared" si="1"/>
        <v>1313_XHz</v>
      </c>
      <c r="C16" s="12" t="str">
        <f t="shared" si="2"/>
        <v>E:\PSG_Data\FlowDrive\Converted</v>
      </c>
      <c r="D16" s="85">
        <v>0</v>
      </c>
      <c r="E16" s="114">
        <f t="shared" si="4"/>
        <v>1</v>
      </c>
      <c r="F16" s="2">
        <v>14</v>
      </c>
      <c r="G16" s="1" t="s">
        <v>67</v>
      </c>
      <c r="H16" s="6">
        <v>1</v>
      </c>
      <c r="I16" s="6">
        <v>0</v>
      </c>
      <c r="J16" s="6">
        <v>1</v>
      </c>
      <c r="K16" s="6">
        <v>1</v>
      </c>
      <c r="L16" s="6">
        <v>0</v>
      </c>
      <c r="M16" s="6">
        <f t="shared" si="5"/>
        <v>1</v>
      </c>
      <c r="N16" s="6">
        <f t="shared" si="3"/>
        <v>0</v>
      </c>
      <c r="O16" s="14">
        <v>14</v>
      </c>
      <c r="P16" s="6" t="s">
        <v>269</v>
      </c>
      <c r="Q16" s="6">
        <v>1313</v>
      </c>
      <c r="R16" s="6">
        <v>44.6</v>
      </c>
      <c r="S16" s="6" t="s">
        <v>168</v>
      </c>
      <c r="T16" s="6" t="s">
        <v>170</v>
      </c>
      <c r="U16" s="6" t="s">
        <v>171</v>
      </c>
      <c r="V16" s="6">
        <v>165.9</v>
      </c>
      <c r="W16" s="6">
        <v>126.4</v>
      </c>
      <c r="X16" s="6">
        <v>45.925543213065822</v>
      </c>
      <c r="Y16" s="6">
        <v>46</v>
      </c>
      <c r="Z16" s="6">
        <v>1</v>
      </c>
      <c r="AA16" s="6">
        <v>316.20813333333336</v>
      </c>
      <c r="AB16" s="6">
        <v>37.759939550363661</v>
      </c>
      <c r="AC16" s="6">
        <v>11.954151716949299</v>
      </c>
      <c r="AD16" s="6">
        <v>0</v>
      </c>
      <c r="AE16" s="6">
        <v>7.4001891581114716</v>
      </c>
      <c r="AF16" s="6">
        <v>0</v>
      </c>
      <c r="AG16" s="6">
        <v>0</v>
      </c>
      <c r="AH16" s="6">
        <v>19.354340875060771</v>
      </c>
      <c r="AI16" s="6">
        <v>316.20813333333336</v>
      </c>
      <c r="AJ16" s="6">
        <v>37.759939550363661</v>
      </c>
      <c r="AK16" s="6">
        <v>11.954151716949299</v>
      </c>
      <c r="AL16" s="6">
        <v>0</v>
      </c>
      <c r="AM16" s="6">
        <v>7.4001891581114716</v>
      </c>
      <c r="AN16" s="6">
        <v>0</v>
      </c>
      <c r="AO16" s="6">
        <v>0</v>
      </c>
      <c r="AP16" s="6">
        <v>19.354340875060771</v>
      </c>
      <c r="AQ16" s="6">
        <v>0</v>
      </c>
      <c r="AY16" s="6">
        <v>89.807600000000008</v>
      </c>
      <c r="AZ16" s="6">
        <v>34.740935065629181</v>
      </c>
      <c r="BA16" s="6">
        <v>4.6766643357577751</v>
      </c>
      <c r="BB16" s="6">
        <v>0</v>
      </c>
      <c r="BC16" s="6">
        <v>4.008569430649521</v>
      </c>
      <c r="BD16" s="6">
        <v>0</v>
      </c>
      <c r="BE16" s="6">
        <v>0</v>
      </c>
      <c r="BF16" s="6">
        <v>8.6852337664072969</v>
      </c>
      <c r="BG16" s="6">
        <v>85.903600000000012</v>
      </c>
      <c r="BH16" s="6">
        <v>82.417966185351943</v>
      </c>
      <c r="BI16" s="6">
        <v>34.224409687137666</v>
      </c>
      <c r="BJ16" s="6">
        <v>0</v>
      </c>
      <c r="BK16" s="6">
        <v>19.556805535507237</v>
      </c>
      <c r="BL16" s="6">
        <v>0</v>
      </c>
      <c r="BM16" s="6">
        <v>0</v>
      </c>
      <c r="BN16" s="6">
        <v>53.781215222644903</v>
      </c>
      <c r="BO16" s="6">
        <v>191.80453333333335</v>
      </c>
      <c r="BP16" s="6">
        <v>24.712658859644609</v>
      </c>
      <c r="BQ16" s="6">
        <v>4.3794585320889183</v>
      </c>
      <c r="BR16" s="6">
        <v>0</v>
      </c>
      <c r="BS16" s="6">
        <v>3.4410031323555783</v>
      </c>
      <c r="BT16" s="6">
        <v>0</v>
      </c>
      <c r="BU16" s="6">
        <v>0</v>
      </c>
      <c r="BV16" s="6">
        <v>7.8204616644444966</v>
      </c>
      <c r="BW16" s="6">
        <v>38.5</v>
      </c>
      <c r="BX16" s="6">
        <v>3.116883116883117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316.20813333333336</v>
      </c>
      <c r="CF16" s="6">
        <v>19.354340875060771</v>
      </c>
      <c r="CG16" s="6">
        <v>399</v>
      </c>
      <c r="CH16" s="6">
        <v>389</v>
      </c>
      <c r="CI16" s="6">
        <v>10</v>
      </c>
      <c r="CJ16" s="6">
        <v>98.5</v>
      </c>
      <c r="CK16" s="6">
        <v>92</v>
      </c>
      <c r="CL16" s="6">
        <v>251.5</v>
      </c>
      <c r="CM16" s="6">
        <v>45.5</v>
      </c>
      <c r="CN16" s="6">
        <v>100</v>
      </c>
      <c r="CO16" s="6">
        <v>97.493734335839605</v>
      </c>
      <c r="CP16" s="6">
        <v>2.5062656641604009</v>
      </c>
      <c r="CQ16" s="6">
        <v>24.686716791979947</v>
      </c>
      <c r="CR16" s="6">
        <v>23.057644110275689</v>
      </c>
      <c r="CS16" s="6">
        <v>63.032581453634087</v>
      </c>
      <c r="CT16" s="6">
        <v>11.403508771929824</v>
      </c>
      <c r="CU16" s="6">
        <v>316.20813333333336</v>
      </c>
      <c r="CV16" s="6">
        <v>37.759939550363661</v>
      </c>
      <c r="CW16" s="6">
        <v>11.954151716949299</v>
      </c>
      <c r="CX16" s="6">
        <v>0</v>
      </c>
      <c r="CY16" s="6">
        <v>7.4001891581114716</v>
      </c>
      <c r="CZ16" s="6">
        <v>0</v>
      </c>
      <c r="DA16" s="6">
        <v>0</v>
      </c>
      <c r="DB16" s="6">
        <v>19.354340875060771</v>
      </c>
      <c r="DC16" s="6">
        <v>316.20813333333336</v>
      </c>
      <c r="DD16" s="6">
        <v>37.759939550363661</v>
      </c>
      <c r="DE16" s="6">
        <v>11.954151716949299</v>
      </c>
      <c r="DF16" s="6">
        <v>0</v>
      </c>
      <c r="DG16" s="6">
        <v>7.4001891581114716</v>
      </c>
      <c r="DH16" s="6">
        <v>0</v>
      </c>
      <c r="DI16" s="6">
        <v>0</v>
      </c>
      <c r="DJ16" s="6">
        <v>19.354340875060771</v>
      </c>
      <c r="DK16" s="6">
        <v>0</v>
      </c>
      <c r="DS16" s="6">
        <v>89.807600000000008</v>
      </c>
      <c r="DT16" s="6">
        <v>34.740935065629181</v>
      </c>
      <c r="DU16" s="6">
        <v>4.6766643357577751</v>
      </c>
      <c r="DV16" s="6">
        <v>0</v>
      </c>
      <c r="DW16" s="6">
        <v>4.008569430649521</v>
      </c>
      <c r="DX16" s="6">
        <v>0</v>
      </c>
      <c r="DY16" s="6">
        <v>0</v>
      </c>
      <c r="DZ16" s="6">
        <v>8.6852337664072969</v>
      </c>
      <c r="EA16" s="6">
        <v>85.903600000000012</v>
      </c>
      <c r="EB16" s="6">
        <v>82.417966185351943</v>
      </c>
      <c r="EC16" s="6">
        <v>34.224409687137666</v>
      </c>
      <c r="ED16" s="6">
        <v>0</v>
      </c>
      <c r="EE16" s="6">
        <v>19.556805535507237</v>
      </c>
      <c r="EF16" s="6">
        <v>0</v>
      </c>
      <c r="EG16" s="6">
        <v>0</v>
      </c>
      <c r="EH16" s="6">
        <v>53.781215222644903</v>
      </c>
      <c r="EI16" s="6">
        <v>191.80453333333335</v>
      </c>
      <c r="EJ16" s="6">
        <v>24.712658859644609</v>
      </c>
      <c r="EK16" s="6">
        <v>4.3794585320889183</v>
      </c>
      <c r="EL16" s="6">
        <v>0</v>
      </c>
      <c r="EM16" s="6">
        <v>3.4410031323555783</v>
      </c>
      <c r="EN16" s="6">
        <v>0</v>
      </c>
      <c r="EO16" s="6">
        <v>0</v>
      </c>
      <c r="EP16" s="6">
        <v>7.8204616644444966</v>
      </c>
      <c r="EQ16" s="6">
        <v>38.5</v>
      </c>
      <c r="ER16" s="6">
        <v>3.116883116883117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10.472</v>
      </c>
      <c r="EZ16" s="6">
        <v>16.256</v>
      </c>
      <c r="FB16" s="6">
        <v>15.88</v>
      </c>
      <c r="FE16" s="6">
        <v>16.068000000000001</v>
      </c>
      <c r="FF16" s="6">
        <v>16.068000000000001</v>
      </c>
      <c r="FG16" s="6">
        <v>10.472</v>
      </c>
      <c r="FH16" s="6">
        <v>16.256</v>
      </c>
      <c r="FJ16" s="6">
        <v>15.88</v>
      </c>
      <c r="FM16" s="6">
        <v>16.068000000000001</v>
      </c>
      <c r="FN16" s="6">
        <v>16.068000000000001</v>
      </c>
      <c r="FW16" s="6">
        <v>18.283999999999999</v>
      </c>
      <c r="FX16" s="6">
        <v>16.824000000000002</v>
      </c>
      <c r="FZ16" s="6">
        <v>12.096</v>
      </c>
      <c r="GC16" s="6">
        <v>12.856</v>
      </c>
      <c r="GD16" s="6">
        <v>12.856</v>
      </c>
      <c r="GE16" s="6">
        <v>10.616</v>
      </c>
      <c r="GF16" s="6">
        <v>16.632000000000001</v>
      </c>
      <c r="GH16" s="6">
        <v>16.16</v>
      </c>
      <c r="GK16" s="6">
        <v>16.440000000000001</v>
      </c>
      <c r="GL16" s="6">
        <v>16.440000000000001</v>
      </c>
      <c r="GM16" s="6">
        <v>10.288</v>
      </c>
      <c r="GN16" s="6">
        <v>13.8</v>
      </c>
      <c r="GP16" s="6">
        <v>15.88</v>
      </c>
      <c r="GS16" s="6">
        <v>14.176</v>
      </c>
      <c r="GT16" s="6">
        <v>14.176</v>
      </c>
      <c r="GU16" s="6">
        <v>90.415999999999997</v>
      </c>
      <c r="HD16" s="114">
        <f t="shared" si="6"/>
        <v>195.09803921568627</v>
      </c>
      <c r="HE16" s="114">
        <f t="shared" si="9"/>
        <v>0</v>
      </c>
      <c r="HF16" s="114">
        <f t="shared" si="7"/>
        <v>38.235294117647065</v>
      </c>
      <c r="HG16" s="114">
        <f t="shared" si="10"/>
        <v>82.791866666666635</v>
      </c>
      <c r="HH16" s="114">
        <f t="shared" si="8"/>
        <v>20.749841269841262</v>
      </c>
    </row>
    <row r="17" spans="1:216" x14ac:dyDescent="0.25">
      <c r="A17" s="6">
        <v>15</v>
      </c>
      <c r="B17" s="11" t="str">
        <f t="shared" si="1"/>
        <v>1313N0_XHz</v>
      </c>
      <c r="C17" s="12" t="str">
        <f t="shared" si="2"/>
        <v>E:\PSG_Data\FlowDrive\Converted</v>
      </c>
      <c r="D17" s="85">
        <v>0</v>
      </c>
      <c r="E17" s="114">
        <f t="shared" si="4"/>
        <v>0</v>
      </c>
      <c r="F17" s="10">
        <v>15</v>
      </c>
      <c r="G17" s="1" t="s">
        <v>330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f t="shared" si="5"/>
        <v>0</v>
      </c>
      <c r="N17" s="6">
        <f t="shared" si="3"/>
        <v>0</v>
      </c>
      <c r="O17" s="14">
        <v>15</v>
      </c>
      <c r="P17" s="6" t="s">
        <v>369</v>
      </c>
      <c r="HD17" s="114"/>
      <c r="HE17" s="114"/>
      <c r="HF17" s="114"/>
      <c r="HG17" s="114"/>
      <c r="HH17" s="114"/>
    </row>
    <row r="18" spans="1:216" x14ac:dyDescent="0.25">
      <c r="A18" s="6">
        <v>16</v>
      </c>
      <c r="B18" s="11" t="str">
        <f t="shared" si="1"/>
        <v>1334_XHz</v>
      </c>
      <c r="C18" s="12" t="str">
        <f t="shared" si="2"/>
        <v>E:\PSG_Data\FlowDrive\Converted</v>
      </c>
      <c r="D18" s="85">
        <v>0</v>
      </c>
      <c r="E18" s="114">
        <f t="shared" si="4"/>
        <v>1</v>
      </c>
      <c r="F18" s="2">
        <v>16</v>
      </c>
      <c r="G18" s="1" t="s">
        <v>46</v>
      </c>
      <c r="H18" s="6">
        <v>1</v>
      </c>
      <c r="I18" s="6">
        <v>0</v>
      </c>
      <c r="J18" s="6">
        <v>1</v>
      </c>
      <c r="K18" s="6">
        <v>1</v>
      </c>
      <c r="L18" s="6">
        <v>0</v>
      </c>
      <c r="M18" s="6">
        <f t="shared" si="5"/>
        <v>1</v>
      </c>
      <c r="N18" s="6">
        <f t="shared" si="3"/>
        <v>0</v>
      </c>
      <c r="O18" s="14">
        <v>16</v>
      </c>
      <c r="P18" s="6" t="s">
        <v>365</v>
      </c>
      <c r="Q18" s="6">
        <v>1334</v>
      </c>
      <c r="R18" s="6">
        <v>59.159479808350447</v>
      </c>
      <c r="S18" s="6" t="s">
        <v>155</v>
      </c>
      <c r="T18" s="6" t="s">
        <v>170</v>
      </c>
      <c r="U18" s="6" t="s">
        <v>171</v>
      </c>
      <c r="V18" s="6">
        <v>166.8</v>
      </c>
      <c r="W18" s="6">
        <v>89.4</v>
      </c>
      <c r="X18" s="6">
        <v>32.132567327433009</v>
      </c>
      <c r="Y18" s="6">
        <v>39.4</v>
      </c>
      <c r="Z18" s="6">
        <v>0</v>
      </c>
      <c r="AA18" s="6">
        <v>152.68893333333332</v>
      </c>
      <c r="AB18" s="6">
        <v>36.151932425576362</v>
      </c>
      <c r="AC18" s="6">
        <v>11.788673617035769</v>
      </c>
      <c r="AD18" s="6">
        <v>0</v>
      </c>
      <c r="AE18" s="6">
        <v>16.897098851084603</v>
      </c>
      <c r="AF18" s="6">
        <v>0</v>
      </c>
      <c r="AG18" s="6">
        <v>0</v>
      </c>
      <c r="AH18" s="6">
        <v>28.685772468120373</v>
      </c>
      <c r="AI18" s="6">
        <v>151</v>
      </c>
      <c r="AJ18" s="6">
        <v>36.158940397350989</v>
      </c>
      <c r="AK18" s="6">
        <v>11.920529801324502</v>
      </c>
      <c r="AL18" s="6">
        <v>0</v>
      </c>
      <c r="AM18" s="6">
        <v>16.688741721854303</v>
      </c>
      <c r="AN18" s="6">
        <v>0</v>
      </c>
      <c r="AO18" s="6">
        <v>0</v>
      </c>
      <c r="AP18" s="6">
        <v>28.609271523178805</v>
      </c>
      <c r="AQ18" s="6">
        <v>1.6889333333333334</v>
      </c>
      <c r="AR18" s="6">
        <v>35.525380911028655</v>
      </c>
      <c r="AS18" s="6">
        <v>0</v>
      </c>
      <c r="AT18" s="6">
        <v>0</v>
      </c>
      <c r="AU18" s="6">
        <v>35.525380911028655</v>
      </c>
      <c r="AV18" s="6">
        <v>0</v>
      </c>
      <c r="AW18" s="6">
        <v>0</v>
      </c>
      <c r="AX18" s="6">
        <v>35.525380911028655</v>
      </c>
      <c r="AY18" s="6">
        <v>219.60053333333335</v>
      </c>
      <c r="AZ18" s="6">
        <v>7.3770312640406459</v>
      </c>
      <c r="BA18" s="6">
        <v>0</v>
      </c>
      <c r="BB18" s="6">
        <v>0</v>
      </c>
      <c r="BC18" s="6">
        <v>0.27322338014965353</v>
      </c>
      <c r="BD18" s="6">
        <v>0</v>
      </c>
      <c r="BE18" s="6">
        <v>0</v>
      </c>
      <c r="BF18" s="6">
        <v>0.27322338014965353</v>
      </c>
      <c r="BG18" s="6">
        <v>38</v>
      </c>
      <c r="BH18" s="6">
        <v>64.736842105263165</v>
      </c>
      <c r="BI18" s="6">
        <v>14.210526315789473</v>
      </c>
      <c r="BJ18" s="6">
        <v>0</v>
      </c>
      <c r="BK18" s="6">
        <v>20.526315789473685</v>
      </c>
      <c r="BL18" s="6">
        <v>0</v>
      </c>
      <c r="BM18" s="6">
        <v>0</v>
      </c>
      <c r="BN18" s="6">
        <v>34.736842105263158</v>
      </c>
      <c r="BO18" s="6">
        <v>113</v>
      </c>
      <c r="BP18" s="6">
        <v>26.548672566371682</v>
      </c>
      <c r="BQ18" s="6">
        <v>11.150442477876107</v>
      </c>
      <c r="BR18" s="6">
        <v>0</v>
      </c>
      <c r="BS18" s="6">
        <v>15.398230088495575</v>
      </c>
      <c r="BT18" s="6">
        <v>0</v>
      </c>
      <c r="BU18" s="6">
        <v>0</v>
      </c>
      <c r="BV18" s="6">
        <v>26.548672566371682</v>
      </c>
      <c r="BW18" s="6">
        <v>0</v>
      </c>
      <c r="CE18" s="6">
        <v>152.68893333333332</v>
      </c>
      <c r="CF18" s="6">
        <v>28.685772468120373</v>
      </c>
      <c r="CG18" s="6">
        <v>196.5</v>
      </c>
      <c r="CH18" s="6">
        <v>194</v>
      </c>
      <c r="CI18" s="6">
        <v>2.5</v>
      </c>
      <c r="CJ18" s="6">
        <v>250.5</v>
      </c>
      <c r="CK18" s="6">
        <v>45.5</v>
      </c>
      <c r="CL18" s="6">
        <v>148.5</v>
      </c>
      <c r="CM18" s="6">
        <v>0</v>
      </c>
      <c r="CN18" s="6">
        <v>100</v>
      </c>
      <c r="CO18" s="6">
        <v>98.727735368956743</v>
      </c>
      <c r="CP18" s="6">
        <v>1.2722646310432568</v>
      </c>
      <c r="CQ18" s="6">
        <v>127.48091603053436</v>
      </c>
      <c r="CR18" s="6">
        <v>23.155216284987276</v>
      </c>
      <c r="CS18" s="6">
        <v>75.572519083969468</v>
      </c>
      <c r="CT18" s="6">
        <v>0</v>
      </c>
      <c r="CU18" s="6">
        <v>152.68893333333332</v>
      </c>
      <c r="CV18" s="6">
        <v>36.151932425576362</v>
      </c>
      <c r="CW18" s="6">
        <v>11.788673617035769</v>
      </c>
      <c r="CX18" s="6">
        <v>0</v>
      </c>
      <c r="CY18" s="6">
        <v>16.897098851084603</v>
      </c>
      <c r="CZ18" s="6">
        <v>0</v>
      </c>
      <c r="DA18" s="6">
        <v>0</v>
      </c>
      <c r="DB18" s="6">
        <v>28.685772468120373</v>
      </c>
      <c r="DC18" s="6">
        <v>151</v>
      </c>
      <c r="DD18" s="6">
        <v>36.158940397350989</v>
      </c>
      <c r="DE18" s="6">
        <v>11.920529801324502</v>
      </c>
      <c r="DF18" s="6">
        <v>0</v>
      </c>
      <c r="DG18" s="6">
        <v>16.688741721854303</v>
      </c>
      <c r="DH18" s="6">
        <v>0</v>
      </c>
      <c r="DI18" s="6">
        <v>0</v>
      </c>
      <c r="DJ18" s="6">
        <v>28.609271523178805</v>
      </c>
      <c r="DK18" s="6">
        <v>1.6889333333333334</v>
      </c>
      <c r="DL18" s="6">
        <v>35.525380911028655</v>
      </c>
      <c r="DM18" s="6">
        <v>0</v>
      </c>
      <c r="DN18" s="6">
        <v>0</v>
      </c>
      <c r="DO18" s="6">
        <v>35.525380911028655</v>
      </c>
      <c r="DP18" s="6">
        <v>0</v>
      </c>
      <c r="DQ18" s="6">
        <v>0</v>
      </c>
      <c r="DR18" s="6">
        <v>35.525380911028655</v>
      </c>
      <c r="DS18" s="6">
        <v>219.7568</v>
      </c>
      <c r="DT18" s="6">
        <v>7.3717855374668728</v>
      </c>
      <c r="DU18" s="6">
        <v>0</v>
      </c>
      <c r="DV18" s="6">
        <v>0</v>
      </c>
      <c r="DW18" s="6">
        <v>0.27302909398025449</v>
      </c>
      <c r="DX18" s="6">
        <v>0</v>
      </c>
      <c r="DY18" s="6">
        <v>0</v>
      </c>
      <c r="DZ18" s="6">
        <v>0.27302909398025449</v>
      </c>
      <c r="EA18" s="6">
        <v>38</v>
      </c>
      <c r="EB18" s="6">
        <v>64.736842105263165</v>
      </c>
      <c r="EC18" s="6">
        <v>14.210526315789473</v>
      </c>
      <c r="ED18" s="6">
        <v>0</v>
      </c>
      <c r="EE18" s="6">
        <v>20.526315789473685</v>
      </c>
      <c r="EF18" s="6">
        <v>0</v>
      </c>
      <c r="EG18" s="6">
        <v>0</v>
      </c>
      <c r="EH18" s="6">
        <v>34.736842105263158</v>
      </c>
      <c r="EI18" s="6">
        <v>113</v>
      </c>
      <c r="EJ18" s="6">
        <v>26.548672566371682</v>
      </c>
      <c r="EK18" s="6">
        <v>11.150442477876107</v>
      </c>
      <c r="EL18" s="6">
        <v>0</v>
      </c>
      <c r="EM18" s="6">
        <v>15.398230088495575</v>
      </c>
      <c r="EN18" s="6">
        <v>0</v>
      </c>
      <c r="EO18" s="6">
        <v>0</v>
      </c>
      <c r="EP18" s="6">
        <v>26.548672566371682</v>
      </c>
      <c r="EQ18" s="6">
        <v>0</v>
      </c>
      <c r="EY18" s="6">
        <v>10.704000000000001</v>
      </c>
      <c r="EZ18" s="6">
        <v>14.632000000000001</v>
      </c>
      <c r="FB18" s="6">
        <v>19.456</v>
      </c>
      <c r="FE18" s="6">
        <v>17.431999999999999</v>
      </c>
      <c r="FF18" s="6">
        <v>17.431999999999999</v>
      </c>
      <c r="FG18" s="6">
        <v>10.648</v>
      </c>
      <c r="FH18" s="6">
        <v>14.632000000000001</v>
      </c>
      <c r="FJ18" s="6">
        <v>19.327999999999999</v>
      </c>
      <c r="FM18" s="6">
        <v>17.052</v>
      </c>
      <c r="FN18" s="6">
        <v>17.052</v>
      </c>
      <c r="FO18" s="6">
        <v>1173.2560000000001</v>
      </c>
      <c r="FR18" s="6">
        <v>71.472000000000008</v>
      </c>
      <c r="FU18" s="6">
        <v>71.472000000000008</v>
      </c>
      <c r="FV18" s="6">
        <v>71.472000000000008</v>
      </c>
      <c r="FW18" s="6">
        <v>19.52</v>
      </c>
      <c r="FZ18" s="6">
        <v>13.391999999999999</v>
      </c>
      <c r="GC18" s="6">
        <v>13.391999999999999</v>
      </c>
      <c r="GD18" s="6">
        <v>13.391999999999999</v>
      </c>
      <c r="GE18" s="6">
        <v>11.120000000000001</v>
      </c>
      <c r="GF18" s="6">
        <v>14.904</v>
      </c>
      <c r="GH18" s="6">
        <v>19.456</v>
      </c>
      <c r="GK18" s="6">
        <v>19.327999999999999</v>
      </c>
      <c r="GL18" s="6">
        <v>19.327999999999999</v>
      </c>
      <c r="GM18" s="6">
        <v>10.375999999999999</v>
      </c>
      <c r="GN18" s="6">
        <v>14.608000000000001</v>
      </c>
      <c r="GP18" s="6">
        <v>18.440000000000001</v>
      </c>
      <c r="GS18" s="6">
        <v>16.423999999999999</v>
      </c>
      <c r="GT18" s="6">
        <v>16.423999999999999</v>
      </c>
      <c r="HD18" s="114">
        <f t="shared" si="6"/>
        <v>126.38888888888889</v>
      </c>
      <c r="HE18" s="114">
        <f t="shared" si="9"/>
        <v>0</v>
      </c>
      <c r="HF18" s="114">
        <f t="shared" si="7"/>
        <v>58.333333333333336</v>
      </c>
      <c r="HG18" s="114">
        <f t="shared" si="10"/>
        <v>43.811066666666676</v>
      </c>
      <c r="HH18" s="114">
        <f t="shared" si="8"/>
        <v>22.295708227311287</v>
      </c>
    </row>
    <row r="19" spans="1:216" x14ac:dyDescent="0.25">
      <c r="A19" s="6">
        <v>17</v>
      </c>
      <c r="B19" s="11" t="str">
        <f t="shared" si="1"/>
        <v>1338_XHz</v>
      </c>
      <c r="C19" s="12" t="str">
        <f t="shared" si="2"/>
        <v>E:\PSG_Data\FlowDrive\Converted</v>
      </c>
      <c r="D19" s="85">
        <v>0</v>
      </c>
      <c r="E19" s="114">
        <f t="shared" si="4"/>
        <v>1</v>
      </c>
      <c r="F19" s="10">
        <v>17</v>
      </c>
      <c r="G19" s="1" t="s">
        <v>93</v>
      </c>
      <c r="H19" s="6">
        <v>1</v>
      </c>
      <c r="I19" s="6">
        <v>0</v>
      </c>
      <c r="J19" s="6">
        <v>1</v>
      </c>
      <c r="K19" s="6">
        <v>1</v>
      </c>
      <c r="L19" s="6">
        <v>0</v>
      </c>
      <c r="M19" s="6">
        <f t="shared" si="5"/>
        <v>1</v>
      </c>
      <c r="N19" s="6">
        <f t="shared" si="3"/>
        <v>0</v>
      </c>
      <c r="O19" s="14">
        <v>17</v>
      </c>
      <c r="P19" s="6" t="s">
        <v>372</v>
      </c>
      <c r="Q19" s="19">
        <v>1338</v>
      </c>
      <c r="R19" s="19">
        <v>50.431211498973305</v>
      </c>
      <c r="S19" s="19" t="s">
        <v>155</v>
      </c>
      <c r="T19" s="19" t="s">
        <v>170</v>
      </c>
      <c r="U19" s="19" t="s">
        <v>171</v>
      </c>
      <c r="V19" s="19">
        <v>177.1</v>
      </c>
      <c r="W19" s="19">
        <v>76.7</v>
      </c>
      <c r="X19" s="19">
        <v>24.454469253526533</v>
      </c>
      <c r="Y19" s="19">
        <v>39.700000000000003</v>
      </c>
      <c r="Z19" s="19">
        <v>0</v>
      </c>
      <c r="AA19" s="6">
        <v>307.7097333333333</v>
      </c>
      <c r="AB19" s="6">
        <v>14.429182827279217</v>
      </c>
      <c r="AC19" s="6">
        <v>5.4596907995110548</v>
      </c>
      <c r="AD19" s="6">
        <v>0.19498895712539482</v>
      </c>
      <c r="AE19" s="6">
        <v>3.8997791425078963</v>
      </c>
      <c r="AF19" s="6">
        <v>0</v>
      </c>
      <c r="AG19" s="6">
        <v>0</v>
      </c>
      <c r="AH19" s="6">
        <v>9.5544588991443451</v>
      </c>
      <c r="AI19" s="6">
        <v>257.01679999999999</v>
      </c>
      <c r="AJ19" s="6">
        <v>14.70720980107137</v>
      </c>
      <c r="AK19" s="6">
        <v>4.4355077177834294</v>
      </c>
      <c r="AL19" s="6">
        <v>0</v>
      </c>
      <c r="AM19" s="6">
        <v>3.5017166193027074</v>
      </c>
      <c r="AN19" s="6">
        <v>0</v>
      </c>
      <c r="AO19" s="6">
        <v>0</v>
      </c>
      <c r="AP19" s="6">
        <v>7.9372243370861373</v>
      </c>
      <c r="AQ19" s="6">
        <v>50.692933333333336</v>
      </c>
      <c r="AR19" s="6">
        <v>13.019566172273848</v>
      </c>
      <c r="AS19" s="6">
        <v>10.65237232276951</v>
      </c>
      <c r="AT19" s="6">
        <v>1.183596924752168</v>
      </c>
      <c r="AU19" s="6">
        <v>5.9179846237608391</v>
      </c>
      <c r="AV19" s="6">
        <v>0</v>
      </c>
      <c r="AW19" s="6">
        <v>0</v>
      </c>
      <c r="AX19" s="6">
        <v>17.753953871282519</v>
      </c>
      <c r="AY19" s="6">
        <v>104.01226666666666</v>
      </c>
      <c r="AZ19" s="6">
        <v>22.497346466826993</v>
      </c>
      <c r="BA19" s="6">
        <v>0.57685503761094847</v>
      </c>
      <c r="BB19" s="6">
        <v>1.7305651128328454</v>
      </c>
      <c r="BC19" s="6">
        <v>0.57685503761094847</v>
      </c>
      <c r="BD19" s="6">
        <v>0</v>
      </c>
      <c r="BE19" s="6">
        <v>0</v>
      </c>
      <c r="BF19" s="6">
        <v>2.8842751880547421</v>
      </c>
      <c r="BG19" s="6">
        <v>66.394266666666667</v>
      </c>
      <c r="BH19" s="6">
        <v>32.53292955014188</v>
      </c>
      <c r="BI19" s="6">
        <v>4.5184624375197053</v>
      </c>
      <c r="BJ19" s="6">
        <v>0</v>
      </c>
      <c r="BK19" s="6">
        <v>5.422154925023646</v>
      </c>
      <c r="BL19" s="6">
        <v>0</v>
      </c>
      <c r="BM19" s="6">
        <v>0</v>
      </c>
      <c r="BN19" s="6">
        <v>9.9406173625433514</v>
      </c>
      <c r="BO19" s="6">
        <v>185.62253333333334</v>
      </c>
      <c r="BP19" s="6">
        <v>8.7273887006534405</v>
      </c>
      <c r="BQ19" s="6">
        <v>4.5253126595980806</v>
      </c>
      <c r="BR19" s="6">
        <v>0</v>
      </c>
      <c r="BS19" s="6">
        <v>2.9091295668844803</v>
      </c>
      <c r="BT19" s="6">
        <v>0</v>
      </c>
      <c r="BU19" s="6">
        <v>0</v>
      </c>
      <c r="BV19" s="6">
        <v>7.4344422264825614</v>
      </c>
      <c r="BW19" s="6">
        <v>5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320.79546666666664</v>
      </c>
      <c r="CF19" s="6">
        <v>9.1647180384095215</v>
      </c>
      <c r="CG19" s="6">
        <v>435.5</v>
      </c>
      <c r="CH19" s="6">
        <v>357</v>
      </c>
      <c r="CI19" s="6">
        <v>78.5</v>
      </c>
      <c r="CJ19" s="6">
        <v>118</v>
      </c>
      <c r="CK19" s="6">
        <v>76.5</v>
      </c>
      <c r="CL19" s="6">
        <v>275.5</v>
      </c>
      <c r="CM19" s="6">
        <v>5</v>
      </c>
      <c r="CN19" s="6">
        <v>100</v>
      </c>
      <c r="CO19" s="6">
        <v>81.974741676234203</v>
      </c>
      <c r="CP19" s="6">
        <v>18.025258323765787</v>
      </c>
      <c r="CQ19" s="6">
        <v>27.095292766934559</v>
      </c>
      <c r="CR19" s="6">
        <v>17.56601607347876</v>
      </c>
      <c r="CS19" s="6">
        <v>63.260619977037891</v>
      </c>
      <c r="CT19" s="6">
        <v>1.1481056257175661</v>
      </c>
      <c r="CU19" s="6">
        <v>320.79546666666664</v>
      </c>
      <c r="CV19" s="6">
        <v>14.775769898660247</v>
      </c>
      <c r="CW19" s="6">
        <v>5.2369817362340125</v>
      </c>
      <c r="CX19" s="6">
        <v>0.18703506200835757</v>
      </c>
      <c r="CY19" s="6">
        <v>3.7407012401671516</v>
      </c>
      <c r="CZ19" s="6">
        <v>0</v>
      </c>
      <c r="DA19" s="6">
        <v>0</v>
      </c>
      <c r="DB19" s="6">
        <v>9.1647180384095215</v>
      </c>
      <c r="DC19" s="6">
        <v>270.10253333333333</v>
      </c>
      <c r="DD19" s="6">
        <v>15.105374798409891</v>
      </c>
      <c r="DE19" s="6">
        <v>4.2206194289674688</v>
      </c>
      <c r="DF19" s="6">
        <v>0</v>
      </c>
      <c r="DG19" s="6">
        <v>3.3320679702374751</v>
      </c>
      <c r="DH19" s="6">
        <v>0</v>
      </c>
      <c r="DI19" s="6">
        <v>0</v>
      </c>
      <c r="DJ19" s="6">
        <v>7.5526873992049435</v>
      </c>
      <c r="DK19" s="6">
        <v>50.692933333333336</v>
      </c>
      <c r="DL19" s="6">
        <v>13.019566172273848</v>
      </c>
      <c r="DM19" s="6">
        <v>10.65237232276951</v>
      </c>
      <c r="DN19" s="6">
        <v>1.183596924752168</v>
      </c>
      <c r="DO19" s="6">
        <v>5.9179846237608391</v>
      </c>
      <c r="DP19" s="6">
        <v>0</v>
      </c>
      <c r="DQ19" s="6">
        <v>0</v>
      </c>
      <c r="DR19" s="6">
        <v>17.753953871282519</v>
      </c>
      <c r="DS19" s="6">
        <v>112.9868</v>
      </c>
      <c r="DT19" s="6">
        <v>24.958667738178264</v>
      </c>
      <c r="DU19" s="6">
        <v>0.53103548379102694</v>
      </c>
      <c r="DV19" s="6">
        <v>1.5931064513730806</v>
      </c>
      <c r="DW19" s="6">
        <v>0.53103548379102694</v>
      </c>
      <c r="DX19" s="6">
        <v>0</v>
      </c>
      <c r="DY19" s="6">
        <v>0</v>
      </c>
      <c r="DZ19" s="6">
        <v>2.6551774189551347</v>
      </c>
      <c r="EA19" s="6">
        <v>71.394266666666667</v>
      </c>
      <c r="EB19" s="6">
        <v>31.935337478079475</v>
      </c>
      <c r="EC19" s="6">
        <v>4.2020180892209833</v>
      </c>
      <c r="ED19" s="6">
        <v>0</v>
      </c>
      <c r="EE19" s="6">
        <v>5.0424217070651798</v>
      </c>
      <c r="EF19" s="6">
        <v>0</v>
      </c>
      <c r="EG19" s="6">
        <v>0</v>
      </c>
      <c r="EH19" s="6">
        <v>9.2444397962861622</v>
      </c>
      <c r="EI19" s="6">
        <v>193.70826666666667</v>
      </c>
      <c r="EJ19" s="6">
        <v>9.2923241272786843</v>
      </c>
      <c r="EK19" s="6">
        <v>4.3364179260633859</v>
      </c>
      <c r="EL19" s="6">
        <v>0</v>
      </c>
      <c r="EM19" s="6">
        <v>2.7876972381836049</v>
      </c>
      <c r="EN19" s="6">
        <v>0</v>
      </c>
      <c r="EO19" s="6">
        <v>0</v>
      </c>
      <c r="EP19" s="6">
        <v>7.1241151642469909</v>
      </c>
      <c r="EQ19" s="6">
        <v>5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12.952</v>
      </c>
      <c r="EZ19" s="6">
        <v>20.576000000000001</v>
      </c>
      <c r="FA19" s="6">
        <v>16.080000000000002</v>
      </c>
      <c r="FB19" s="6">
        <v>30.812000000000001</v>
      </c>
      <c r="FE19" s="6">
        <v>22.584</v>
      </c>
      <c r="FF19" s="6">
        <v>21.815999999999999</v>
      </c>
      <c r="FG19" s="6">
        <v>11.992000000000001</v>
      </c>
      <c r="FH19" s="6">
        <v>19.904</v>
      </c>
      <c r="FJ19" s="6">
        <v>25.648</v>
      </c>
      <c r="FM19" s="6">
        <v>20.956</v>
      </c>
      <c r="FN19" s="6">
        <v>20.956</v>
      </c>
      <c r="FO19" s="6">
        <v>19.808</v>
      </c>
      <c r="FP19" s="6">
        <v>21.248000000000001</v>
      </c>
      <c r="FQ19" s="6">
        <v>16.080000000000002</v>
      </c>
      <c r="FR19" s="6">
        <v>44.776000000000003</v>
      </c>
      <c r="FU19" s="6">
        <v>25.071999999999999</v>
      </c>
      <c r="FV19" s="6">
        <v>24.687999999999999</v>
      </c>
      <c r="FW19" s="6">
        <v>22.992000000000001</v>
      </c>
      <c r="FX19" s="6">
        <v>17.04</v>
      </c>
      <c r="FY19" s="6">
        <v>11.68</v>
      </c>
      <c r="FZ19" s="6">
        <v>12.256</v>
      </c>
      <c r="GC19" s="6">
        <v>14.648</v>
      </c>
      <c r="GD19" s="6">
        <v>12.256</v>
      </c>
      <c r="GE19" s="6">
        <v>11.272</v>
      </c>
      <c r="GF19" s="6">
        <v>20.096</v>
      </c>
      <c r="GH19" s="6">
        <v>19.332000000000001</v>
      </c>
      <c r="GK19" s="6">
        <v>20.096</v>
      </c>
      <c r="GL19" s="6">
        <v>20.096</v>
      </c>
      <c r="GM19" s="6">
        <v>16.164000000000001</v>
      </c>
      <c r="GN19" s="6">
        <v>19.524000000000001</v>
      </c>
      <c r="GP19" s="6">
        <v>30.624000000000002</v>
      </c>
      <c r="GS19" s="6">
        <v>24.112000000000002</v>
      </c>
      <c r="GT19" s="6">
        <v>24.112000000000002</v>
      </c>
      <c r="HD19" s="114">
        <f t="shared" si="6"/>
        <v>200.00000000000006</v>
      </c>
      <c r="HE19" s="114">
        <f t="shared" si="9"/>
        <v>0</v>
      </c>
      <c r="HF19" s="114">
        <f t="shared" si="7"/>
        <v>44.117647058823529</v>
      </c>
      <c r="HG19" s="114">
        <f t="shared" si="10"/>
        <v>114.70453333333336</v>
      </c>
      <c r="HH19" s="114">
        <f t="shared" si="8"/>
        <v>26.338584003061623</v>
      </c>
    </row>
    <row r="20" spans="1:216" x14ac:dyDescent="0.25">
      <c r="A20" s="6">
        <v>18</v>
      </c>
      <c r="B20" s="11" t="str">
        <f t="shared" si="1"/>
        <v>1341_XHz</v>
      </c>
      <c r="C20" s="12" t="str">
        <f t="shared" si="2"/>
        <v>E:\PSG_Data\FlowDrive\Converted</v>
      </c>
      <c r="D20" s="85">
        <v>0</v>
      </c>
      <c r="E20" s="114">
        <f t="shared" si="4"/>
        <v>1</v>
      </c>
      <c r="F20" s="2">
        <v>18</v>
      </c>
      <c r="G20" s="1" t="s">
        <v>47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f t="shared" si="5"/>
        <v>1</v>
      </c>
      <c r="N20" s="6">
        <f t="shared" si="3"/>
        <v>1</v>
      </c>
      <c r="O20" s="14">
        <v>18</v>
      </c>
      <c r="P20" s="6" t="s">
        <v>390</v>
      </c>
      <c r="Q20" s="6">
        <v>1341</v>
      </c>
      <c r="R20" s="6">
        <v>67.296372347707049</v>
      </c>
      <c r="S20" s="6" t="s">
        <v>155</v>
      </c>
      <c r="T20" s="6" t="s">
        <v>169</v>
      </c>
      <c r="U20" s="6" t="s">
        <v>171</v>
      </c>
      <c r="V20" s="6">
        <v>175.5</v>
      </c>
      <c r="W20" s="6">
        <v>67.8</v>
      </c>
      <c r="X20" s="6">
        <v>22.012808337594663</v>
      </c>
      <c r="Y20" s="6">
        <v>35.9</v>
      </c>
      <c r="Z20" s="6">
        <v>0.5</v>
      </c>
      <c r="AA20" s="6">
        <v>144.65293333333332</v>
      </c>
      <c r="AB20" s="6">
        <v>52.263025890937115</v>
      </c>
      <c r="AC20" s="6">
        <v>14.932293111696319</v>
      </c>
      <c r="AD20" s="6">
        <v>0</v>
      </c>
      <c r="AE20" s="6">
        <v>25.301941105929874</v>
      </c>
      <c r="AF20" s="6">
        <v>0</v>
      </c>
      <c r="AG20" s="6">
        <v>0</v>
      </c>
      <c r="AH20" s="6">
        <v>40.234234217626195</v>
      </c>
      <c r="AI20" s="6">
        <v>129.65293333333335</v>
      </c>
      <c r="AJ20" s="6">
        <v>54.144552070810576</v>
      </c>
      <c r="AK20" s="6">
        <v>14.345992429018187</v>
      </c>
      <c r="AL20" s="6">
        <v>0</v>
      </c>
      <c r="AM20" s="6">
        <v>26.378115111420538</v>
      </c>
      <c r="AN20" s="6">
        <v>0</v>
      </c>
      <c r="AO20" s="6">
        <v>0</v>
      </c>
      <c r="AP20" s="6">
        <v>40.724107540438723</v>
      </c>
      <c r="AQ20" s="6">
        <v>15</v>
      </c>
      <c r="AR20" s="6">
        <v>36</v>
      </c>
      <c r="AS20" s="6">
        <v>20</v>
      </c>
      <c r="AT20" s="6">
        <v>0</v>
      </c>
      <c r="AU20" s="6">
        <v>16</v>
      </c>
      <c r="AV20" s="6">
        <v>0</v>
      </c>
      <c r="AW20" s="6">
        <v>0</v>
      </c>
      <c r="AX20" s="6">
        <v>36</v>
      </c>
      <c r="AY20" s="6">
        <v>205.63746666666665</v>
      </c>
      <c r="AZ20" s="6">
        <v>16.339434901940699</v>
      </c>
      <c r="BA20" s="6">
        <v>1.7506537394936461</v>
      </c>
      <c r="BB20" s="6">
        <v>0</v>
      </c>
      <c r="BC20" s="6">
        <v>1.1671024929957641</v>
      </c>
      <c r="BD20" s="6">
        <v>0</v>
      </c>
      <c r="BE20" s="6">
        <v>0</v>
      </c>
      <c r="BF20" s="6">
        <v>2.9177562324894102</v>
      </c>
      <c r="BG20" s="6">
        <v>65.152933333333337</v>
      </c>
      <c r="BH20" s="6">
        <v>65.384623255642623</v>
      </c>
      <c r="BI20" s="6">
        <v>21.180934294081414</v>
      </c>
      <c r="BJ20" s="6">
        <v>0</v>
      </c>
      <c r="BK20" s="6">
        <v>19.33911392068303</v>
      </c>
      <c r="BL20" s="6">
        <v>0</v>
      </c>
      <c r="BM20" s="6">
        <v>0</v>
      </c>
      <c r="BN20" s="6">
        <v>40.520048214764444</v>
      </c>
      <c r="BO20" s="6">
        <v>62.5</v>
      </c>
      <c r="BP20" s="6">
        <v>44.16</v>
      </c>
      <c r="BQ20" s="6">
        <v>7.68</v>
      </c>
      <c r="BR20" s="6">
        <v>0</v>
      </c>
      <c r="BS20" s="6">
        <v>33.6</v>
      </c>
      <c r="BT20" s="6">
        <v>0</v>
      </c>
      <c r="BU20" s="6">
        <v>0</v>
      </c>
      <c r="BV20" s="6">
        <v>41.28</v>
      </c>
      <c r="BW20" s="6">
        <v>2</v>
      </c>
      <c r="BX20" s="6">
        <v>0</v>
      </c>
      <c r="BY20" s="6">
        <v>0</v>
      </c>
      <c r="BZ20" s="6">
        <v>0</v>
      </c>
      <c r="CA20" s="6">
        <v>30</v>
      </c>
      <c r="CB20" s="6">
        <v>0</v>
      </c>
      <c r="CC20" s="6">
        <v>0</v>
      </c>
      <c r="CD20" s="6">
        <v>30</v>
      </c>
      <c r="CE20" s="6">
        <v>144.65293333333332</v>
      </c>
      <c r="CF20" s="6">
        <v>40.234234217626195</v>
      </c>
      <c r="CG20" s="6">
        <v>239.5</v>
      </c>
      <c r="CH20" s="6">
        <v>224.5</v>
      </c>
      <c r="CI20" s="6">
        <v>15</v>
      </c>
      <c r="CJ20" s="6">
        <v>264</v>
      </c>
      <c r="CK20" s="6">
        <v>116.5</v>
      </c>
      <c r="CL20" s="6">
        <v>104</v>
      </c>
      <c r="CM20" s="6">
        <v>4</v>
      </c>
      <c r="CN20" s="6">
        <v>100</v>
      </c>
      <c r="CO20" s="6">
        <v>93.736951983298539</v>
      </c>
      <c r="CP20" s="6">
        <v>6.2630480167014611</v>
      </c>
      <c r="CQ20" s="6">
        <v>110.22964509394572</v>
      </c>
      <c r="CR20" s="6">
        <v>48.643006263048015</v>
      </c>
      <c r="CS20" s="6">
        <v>43.423799582463467</v>
      </c>
      <c r="CT20" s="6">
        <v>1.6701461377870561</v>
      </c>
      <c r="CU20" s="6">
        <v>144.65293333333332</v>
      </c>
      <c r="CV20" s="6">
        <v>52.263025890937115</v>
      </c>
      <c r="CW20" s="6">
        <v>14.932293111696319</v>
      </c>
      <c r="CX20" s="6">
        <v>0</v>
      </c>
      <c r="CY20" s="6">
        <v>25.301941105929874</v>
      </c>
      <c r="CZ20" s="6">
        <v>0</v>
      </c>
      <c r="DA20" s="6">
        <v>0</v>
      </c>
      <c r="DB20" s="6">
        <v>40.234234217626195</v>
      </c>
      <c r="DC20" s="6">
        <v>129.65293333333335</v>
      </c>
      <c r="DD20" s="6">
        <v>54.144552070810576</v>
      </c>
      <c r="DE20" s="6">
        <v>14.345992429018187</v>
      </c>
      <c r="DF20" s="6">
        <v>0</v>
      </c>
      <c r="DG20" s="6">
        <v>26.378115111420538</v>
      </c>
      <c r="DH20" s="6">
        <v>0</v>
      </c>
      <c r="DI20" s="6">
        <v>0</v>
      </c>
      <c r="DJ20" s="6">
        <v>40.724107540438723</v>
      </c>
      <c r="DK20" s="6">
        <v>15</v>
      </c>
      <c r="DL20" s="6">
        <v>36</v>
      </c>
      <c r="DM20" s="6">
        <v>20</v>
      </c>
      <c r="DN20" s="6">
        <v>0</v>
      </c>
      <c r="DO20" s="6">
        <v>16</v>
      </c>
      <c r="DP20" s="6">
        <v>0</v>
      </c>
      <c r="DQ20" s="6">
        <v>0</v>
      </c>
      <c r="DR20" s="6">
        <v>36</v>
      </c>
      <c r="DS20" s="6">
        <v>212.37360000000001</v>
      </c>
      <c r="DT20" s="6">
        <v>15.821175513340641</v>
      </c>
      <c r="DU20" s="6">
        <v>1.6951259478579257</v>
      </c>
      <c r="DV20" s="6">
        <v>0</v>
      </c>
      <c r="DW20" s="6">
        <v>1.1300839652386172</v>
      </c>
      <c r="DX20" s="6">
        <v>0</v>
      </c>
      <c r="DY20" s="6">
        <v>0</v>
      </c>
      <c r="DZ20" s="6">
        <v>2.8252099130965429</v>
      </c>
      <c r="EA20" s="6">
        <v>65.152933333333337</v>
      </c>
      <c r="EB20" s="6">
        <v>65.384623255642623</v>
      </c>
      <c r="EC20" s="6">
        <v>21.180934294081414</v>
      </c>
      <c r="ED20" s="6">
        <v>0</v>
      </c>
      <c r="EE20" s="6">
        <v>19.33911392068303</v>
      </c>
      <c r="EF20" s="6">
        <v>0</v>
      </c>
      <c r="EG20" s="6">
        <v>0</v>
      </c>
      <c r="EH20" s="6">
        <v>40.520048214764444</v>
      </c>
      <c r="EI20" s="6">
        <v>62.5</v>
      </c>
      <c r="EJ20" s="6">
        <v>44.16</v>
      </c>
      <c r="EK20" s="6">
        <v>7.68</v>
      </c>
      <c r="EL20" s="6">
        <v>0</v>
      </c>
      <c r="EM20" s="6">
        <v>33.6</v>
      </c>
      <c r="EN20" s="6">
        <v>0</v>
      </c>
      <c r="EO20" s="6">
        <v>0</v>
      </c>
      <c r="EP20" s="6">
        <v>41.28</v>
      </c>
      <c r="EQ20" s="6">
        <v>2</v>
      </c>
      <c r="ER20" s="6">
        <v>0</v>
      </c>
      <c r="ES20" s="6">
        <v>0</v>
      </c>
      <c r="ET20" s="6">
        <v>0</v>
      </c>
      <c r="EU20" s="6">
        <v>30</v>
      </c>
      <c r="EV20" s="6">
        <v>0</v>
      </c>
      <c r="EW20" s="6">
        <v>0</v>
      </c>
      <c r="EX20" s="6">
        <v>30</v>
      </c>
      <c r="EY20" s="6">
        <v>11.004000000000001</v>
      </c>
      <c r="EZ20" s="6">
        <v>34.352000000000004</v>
      </c>
      <c r="FB20" s="6">
        <v>29.368000000000002</v>
      </c>
      <c r="FE20" s="6">
        <v>29.815999999999999</v>
      </c>
      <c r="FF20" s="6">
        <v>29.815999999999999</v>
      </c>
      <c r="FG20" s="6">
        <v>10.528</v>
      </c>
      <c r="FH20" s="6">
        <v>31.408000000000001</v>
      </c>
      <c r="FJ20" s="6">
        <v>28.687999999999999</v>
      </c>
      <c r="FM20" s="6">
        <v>29.252000000000002</v>
      </c>
      <c r="FN20" s="6">
        <v>29.252000000000002</v>
      </c>
      <c r="FO20" s="6">
        <v>22.655999999999999</v>
      </c>
      <c r="FP20" s="6">
        <v>37.304000000000002</v>
      </c>
      <c r="FR20" s="6">
        <v>49.2</v>
      </c>
      <c r="FU20" s="6">
        <v>42.624000000000002</v>
      </c>
      <c r="FV20" s="6">
        <v>42.624000000000002</v>
      </c>
      <c r="FW20" s="6">
        <v>18.572000000000003</v>
      </c>
      <c r="FX20" s="6">
        <v>42.739999999999995</v>
      </c>
      <c r="FZ20" s="6">
        <v>40.248000000000005</v>
      </c>
      <c r="GC20" s="6">
        <v>41.552</v>
      </c>
      <c r="GD20" s="6">
        <v>41.552</v>
      </c>
      <c r="GE20" s="6">
        <v>10.552</v>
      </c>
      <c r="GF20" s="6">
        <v>29.48</v>
      </c>
      <c r="GH20" s="6">
        <v>26.76</v>
      </c>
      <c r="GK20" s="6">
        <v>28.347999999999999</v>
      </c>
      <c r="GL20" s="6">
        <v>28.347999999999999</v>
      </c>
      <c r="GM20" s="6">
        <v>10.408000000000001</v>
      </c>
      <c r="GN20" s="6">
        <v>33.275999999999996</v>
      </c>
      <c r="GP20" s="6">
        <v>29.592000000000002</v>
      </c>
      <c r="GS20" s="6">
        <v>29.815999999999999</v>
      </c>
      <c r="GT20" s="6">
        <v>29.815999999999999</v>
      </c>
      <c r="GX20" s="6">
        <v>44.896000000000001</v>
      </c>
      <c r="HA20" s="6">
        <v>44.896000000000001</v>
      </c>
      <c r="HB20" s="6">
        <v>44.896000000000001</v>
      </c>
      <c r="HD20" s="114">
        <f t="shared" si="6"/>
        <v>132.95454545454547</v>
      </c>
      <c r="HE20" s="114">
        <f t="shared" si="9"/>
        <v>0</v>
      </c>
      <c r="HF20" s="114">
        <f t="shared" si="7"/>
        <v>64.772727272727266</v>
      </c>
      <c r="HG20" s="114">
        <f t="shared" si="10"/>
        <v>94.847066666666677</v>
      </c>
      <c r="HH20" s="114">
        <f t="shared" si="8"/>
        <v>39.602115518441202</v>
      </c>
    </row>
    <row r="21" spans="1:216" x14ac:dyDescent="0.25">
      <c r="A21" s="6">
        <v>19</v>
      </c>
      <c r="B21" s="11" t="str">
        <f t="shared" si="1"/>
        <v>1343_XHz</v>
      </c>
      <c r="C21" s="12" t="str">
        <f t="shared" si="2"/>
        <v>E:\PSG_Data\FlowDrive\Converted</v>
      </c>
      <c r="D21" s="85">
        <v>0</v>
      </c>
      <c r="E21" s="114">
        <f t="shared" si="4"/>
        <v>1</v>
      </c>
      <c r="F21" s="10">
        <v>19</v>
      </c>
      <c r="G21" s="1" t="s">
        <v>48</v>
      </c>
      <c r="H21" s="6">
        <v>1</v>
      </c>
      <c r="I21" s="6">
        <v>0</v>
      </c>
      <c r="J21" s="6">
        <v>1</v>
      </c>
      <c r="K21" s="6">
        <v>1</v>
      </c>
      <c r="L21" s="6">
        <v>1</v>
      </c>
      <c r="M21" s="6">
        <f t="shared" si="5"/>
        <v>1</v>
      </c>
      <c r="N21" s="6">
        <f t="shared" si="3"/>
        <v>0</v>
      </c>
      <c r="O21" s="14">
        <v>19</v>
      </c>
      <c r="P21" s="6" t="s">
        <v>365</v>
      </c>
      <c r="Q21" s="6">
        <v>1343</v>
      </c>
      <c r="R21" s="6">
        <v>56.057494866529773</v>
      </c>
      <c r="S21" s="6" t="s">
        <v>155</v>
      </c>
      <c r="T21" s="6" t="s">
        <v>170</v>
      </c>
      <c r="U21" s="6" t="s">
        <v>171</v>
      </c>
      <c r="V21" s="6">
        <v>181.4</v>
      </c>
      <c r="W21" s="6">
        <v>89.4</v>
      </c>
      <c r="X21" s="6">
        <v>27.168330600292467</v>
      </c>
      <c r="Y21" s="6">
        <v>39.5</v>
      </c>
      <c r="Z21" s="6">
        <v>0</v>
      </c>
      <c r="AA21" s="6">
        <v>68.100533333333331</v>
      </c>
      <c r="AB21" s="6">
        <v>34.360964378154655</v>
      </c>
      <c r="AC21" s="6">
        <v>4.4052518433531604</v>
      </c>
      <c r="AD21" s="6">
        <v>0.88105036867063202</v>
      </c>
      <c r="AE21" s="6">
        <v>2.6431511060118962</v>
      </c>
      <c r="AF21" s="6">
        <v>1.762100737341264</v>
      </c>
      <c r="AG21" s="6">
        <v>0</v>
      </c>
      <c r="AH21" s="6">
        <v>9.6915540553769528</v>
      </c>
      <c r="AI21" s="6">
        <v>38.7256</v>
      </c>
      <c r="AJ21" s="6">
        <v>48.03024355981573</v>
      </c>
      <c r="AK21" s="6">
        <v>1.5493626954779267</v>
      </c>
      <c r="AL21" s="6">
        <v>0</v>
      </c>
      <c r="AM21" s="6">
        <v>3.0987253909558534</v>
      </c>
      <c r="AN21" s="6">
        <v>0</v>
      </c>
      <c r="AO21" s="6">
        <v>0</v>
      </c>
      <c r="AP21" s="6">
        <v>4.6480880864337806</v>
      </c>
      <c r="AQ21" s="6">
        <v>29.374933333333335</v>
      </c>
      <c r="AR21" s="6">
        <v>16.340462616652747</v>
      </c>
      <c r="AS21" s="6">
        <v>8.1702313083263736</v>
      </c>
      <c r="AT21" s="6">
        <v>2.0425578270815934</v>
      </c>
      <c r="AU21" s="6">
        <v>2.0425578270815934</v>
      </c>
      <c r="AV21" s="6">
        <v>4.0851156541631868</v>
      </c>
      <c r="AW21" s="6">
        <v>0</v>
      </c>
      <c r="AX21" s="6">
        <v>16.340462616652747</v>
      </c>
      <c r="AY21" s="6">
        <v>175.68986666666666</v>
      </c>
      <c r="AZ21" s="6">
        <v>5.4641739914424967</v>
      </c>
      <c r="BA21" s="6">
        <v>0.34151087446515604</v>
      </c>
      <c r="BB21" s="6">
        <v>0</v>
      </c>
      <c r="BC21" s="6">
        <v>0.34151087446515604</v>
      </c>
      <c r="BD21" s="6">
        <v>0</v>
      </c>
      <c r="BE21" s="6">
        <v>0</v>
      </c>
      <c r="BF21" s="6">
        <v>0.68302174893031209</v>
      </c>
      <c r="BG21" s="6">
        <v>17.5</v>
      </c>
      <c r="BH21" s="6">
        <v>68.571428571428569</v>
      </c>
      <c r="BI21" s="6">
        <v>3.4285714285714284</v>
      </c>
      <c r="BJ21" s="6">
        <v>0</v>
      </c>
      <c r="BK21" s="6">
        <v>6.8571428571428568</v>
      </c>
      <c r="BL21" s="6">
        <v>0</v>
      </c>
      <c r="BM21" s="6">
        <v>0</v>
      </c>
      <c r="BN21" s="6">
        <v>10.285714285714285</v>
      </c>
      <c r="BO21" s="6">
        <v>20.8796</v>
      </c>
      <c r="BP21" s="6">
        <v>31.609800954041269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0.34600000000000003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68.100533333333331</v>
      </c>
      <c r="CF21" s="6">
        <v>9.6915540553769528</v>
      </c>
      <c r="CG21" s="6">
        <v>256</v>
      </c>
      <c r="CH21" s="6">
        <v>202.5</v>
      </c>
      <c r="CI21" s="6">
        <v>53.5</v>
      </c>
      <c r="CJ21" s="6">
        <v>239</v>
      </c>
      <c r="CK21" s="6">
        <v>77.5</v>
      </c>
      <c r="CL21" s="6">
        <v>102.5</v>
      </c>
      <c r="CM21" s="6">
        <v>22.5</v>
      </c>
      <c r="CN21" s="6">
        <v>100</v>
      </c>
      <c r="CO21" s="6">
        <v>79.1015625</v>
      </c>
      <c r="CP21" s="6">
        <v>20.8984375</v>
      </c>
      <c r="CQ21" s="6">
        <v>93.359375</v>
      </c>
      <c r="CR21" s="6">
        <v>30.2734375</v>
      </c>
      <c r="CS21" s="6">
        <v>40.0390625</v>
      </c>
      <c r="CT21" s="6">
        <v>8.7890625</v>
      </c>
      <c r="CU21" s="6">
        <v>68.100533333333331</v>
      </c>
      <c r="CV21" s="6">
        <v>34.360964378154655</v>
      </c>
      <c r="CW21" s="6">
        <v>4.4052518433531604</v>
      </c>
      <c r="CX21" s="6">
        <v>0.88105036867063202</v>
      </c>
      <c r="CY21" s="6">
        <v>2.6431511060118962</v>
      </c>
      <c r="CZ21" s="6">
        <v>1.762100737341264</v>
      </c>
      <c r="DA21" s="6">
        <v>0</v>
      </c>
      <c r="DB21" s="6">
        <v>9.6915540553769528</v>
      </c>
      <c r="DC21" s="6">
        <v>38.7256</v>
      </c>
      <c r="DD21" s="6">
        <v>48.03024355981573</v>
      </c>
      <c r="DE21" s="6">
        <v>1.5493626954779267</v>
      </c>
      <c r="DF21" s="6">
        <v>0</v>
      </c>
      <c r="DG21" s="6">
        <v>3.0987253909558534</v>
      </c>
      <c r="DH21" s="6">
        <v>0</v>
      </c>
      <c r="DI21" s="6">
        <v>0</v>
      </c>
      <c r="DJ21" s="6">
        <v>4.6480880864337806</v>
      </c>
      <c r="DK21" s="6">
        <v>29.374933333333335</v>
      </c>
      <c r="DL21" s="6">
        <v>16.340462616652747</v>
      </c>
      <c r="DM21" s="6">
        <v>8.1702313083263736</v>
      </c>
      <c r="DN21" s="6">
        <v>2.0425578270815934</v>
      </c>
      <c r="DO21" s="6">
        <v>2.0425578270815934</v>
      </c>
      <c r="DP21" s="6">
        <v>4.0851156541631868</v>
      </c>
      <c r="DQ21" s="6">
        <v>0</v>
      </c>
      <c r="DR21" s="6">
        <v>16.340462616652747</v>
      </c>
      <c r="DS21" s="6">
        <v>175.68986666666666</v>
      </c>
      <c r="DT21" s="6">
        <v>5.4641739914424967</v>
      </c>
      <c r="DU21" s="6">
        <v>0.34151087446515604</v>
      </c>
      <c r="DV21" s="6">
        <v>0</v>
      </c>
      <c r="DW21" s="6">
        <v>0.34151087446515604</v>
      </c>
      <c r="DX21" s="6">
        <v>0</v>
      </c>
      <c r="DY21" s="6">
        <v>0</v>
      </c>
      <c r="DZ21" s="6">
        <v>0.68302174893031209</v>
      </c>
      <c r="EA21" s="6">
        <v>17.5</v>
      </c>
      <c r="EB21" s="6">
        <v>68.571428571428569</v>
      </c>
      <c r="EC21" s="6">
        <v>3.4285714285714284</v>
      </c>
      <c r="ED21" s="6">
        <v>0</v>
      </c>
      <c r="EE21" s="6">
        <v>6.8571428571428568</v>
      </c>
      <c r="EF21" s="6">
        <v>0</v>
      </c>
      <c r="EG21" s="6">
        <v>0</v>
      </c>
      <c r="EH21" s="6">
        <v>10.285714285714285</v>
      </c>
      <c r="EI21" s="6">
        <v>20.8796</v>
      </c>
      <c r="EJ21" s="6">
        <v>31.609800954041269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0.34600000000000003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11.68</v>
      </c>
      <c r="EZ21" s="6">
        <v>16.440000000000001</v>
      </c>
      <c r="FA21" s="6">
        <v>17.2</v>
      </c>
      <c r="FB21" s="6">
        <v>15.88</v>
      </c>
      <c r="FC21" s="6">
        <v>16.82</v>
      </c>
      <c r="FE21" s="6">
        <v>16.252000000000002</v>
      </c>
      <c r="FF21" s="6">
        <v>16.440000000000001</v>
      </c>
      <c r="FG21" s="6">
        <v>11.368</v>
      </c>
      <c r="FH21" s="6">
        <v>16.632000000000001</v>
      </c>
      <c r="FJ21" s="6">
        <v>20.032</v>
      </c>
      <c r="FM21" s="6">
        <v>16.632000000000001</v>
      </c>
      <c r="FN21" s="6">
        <v>16.632000000000001</v>
      </c>
      <c r="FO21" s="6">
        <v>12.835999999999999</v>
      </c>
      <c r="FP21" s="6">
        <v>16.252000000000002</v>
      </c>
      <c r="FQ21" s="6">
        <v>17.2</v>
      </c>
      <c r="FR21" s="6">
        <v>15.88</v>
      </c>
      <c r="FS21" s="6">
        <v>16.82</v>
      </c>
      <c r="FU21" s="6">
        <v>16.064</v>
      </c>
      <c r="FV21" s="6">
        <v>16.252000000000002</v>
      </c>
      <c r="FW21" s="6">
        <v>22.044</v>
      </c>
      <c r="FX21" s="6">
        <v>15.88</v>
      </c>
      <c r="FZ21" s="6">
        <v>15.688000000000001</v>
      </c>
      <c r="GC21" s="6">
        <v>15.784000000000001</v>
      </c>
      <c r="GD21" s="6">
        <v>15.784000000000001</v>
      </c>
      <c r="GE21" s="6">
        <v>11.524000000000001</v>
      </c>
      <c r="GF21" s="6">
        <v>16.632000000000001</v>
      </c>
      <c r="GH21" s="6">
        <v>20.032</v>
      </c>
      <c r="GK21" s="6">
        <v>16.632000000000001</v>
      </c>
      <c r="GL21" s="6">
        <v>16.632000000000001</v>
      </c>
      <c r="GM21" s="6">
        <v>11.176</v>
      </c>
      <c r="HD21" s="114">
        <f t="shared" si="6"/>
        <v>1033.3333333333333</v>
      </c>
      <c r="HE21" s="114">
        <f t="shared" si="9"/>
        <v>0</v>
      </c>
      <c r="HF21" s="114">
        <f t="shared" si="7"/>
        <v>66.666666666666657</v>
      </c>
      <c r="HG21" s="114">
        <f t="shared" si="10"/>
        <v>187.89946666666668</v>
      </c>
      <c r="HH21" s="114">
        <f t="shared" si="8"/>
        <v>73.398229166666667</v>
      </c>
    </row>
    <row r="22" spans="1:216" x14ac:dyDescent="0.25">
      <c r="A22" s="6">
        <v>20</v>
      </c>
      <c r="B22" s="11" t="str">
        <f t="shared" si="1"/>
        <v>1346_XHz</v>
      </c>
      <c r="C22" s="12" t="str">
        <f t="shared" si="2"/>
        <v>E:\PSG_Data\FlowDrive\Converted</v>
      </c>
      <c r="D22" s="85">
        <v>0</v>
      </c>
      <c r="E22" s="114">
        <f t="shared" si="4"/>
        <v>1</v>
      </c>
      <c r="F22" s="2">
        <v>20</v>
      </c>
      <c r="G22" s="1" t="s">
        <v>49</v>
      </c>
      <c r="H22" s="6">
        <v>1</v>
      </c>
      <c r="I22" s="6">
        <v>0</v>
      </c>
      <c r="J22" s="6">
        <v>1</v>
      </c>
      <c r="K22" s="6">
        <v>1</v>
      </c>
      <c r="L22" s="6">
        <v>0</v>
      </c>
      <c r="M22" s="6">
        <f t="shared" si="5"/>
        <v>1</v>
      </c>
      <c r="N22" s="6">
        <f t="shared" si="3"/>
        <v>0</v>
      </c>
      <c r="O22" s="14">
        <v>20</v>
      </c>
      <c r="P22" s="6" t="s">
        <v>269</v>
      </c>
      <c r="Q22" s="6">
        <v>1346</v>
      </c>
      <c r="R22" s="6">
        <v>56.041067761806978</v>
      </c>
      <c r="S22" s="6" t="s">
        <v>155</v>
      </c>
      <c r="T22" s="6" t="s">
        <v>170</v>
      </c>
      <c r="U22" s="6" t="s">
        <v>171</v>
      </c>
      <c r="V22" s="6">
        <v>170.1</v>
      </c>
      <c r="W22" s="6">
        <v>128.1</v>
      </c>
      <c r="X22" s="6">
        <v>44.273158127753469</v>
      </c>
      <c r="Y22" s="6">
        <v>39</v>
      </c>
      <c r="Z22" s="6">
        <v>0</v>
      </c>
      <c r="AA22" s="6">
        <v>129</v>
      </c>
      <c r="AB22" s="6">
        <v>33.488372093023258</v>
      </c>
      <c r="AC22" s="6">
        <v>2.7906976744186047</v>
      </c>
      <c r="AD22" s="6">
        <v>0</v>
      </c>
      <c r="AE22" s="6">
        <v>10.232558139534884</v>
      </c>
      <c r="AF22" s="6">
        <v>0</v>
      </c>
      <c r="AG22" s="6">
        <v>0</v>
      </c>
      <c r="AH22" s="6">
        <v>13.023255813953488</v>
      </c>
      <c r="AI22" s="6">
        <v>120.5</v>
      </c>
      <c r="AJ22" s="6">
        <v>33.858921161825727</v>
      </c>
      <c r="AK22" s="6">
        <v>1.4937759336099583</v>
      </c>
      <c r="AL22" s="6">
        <v>0</v>
      </c>
      <c r="AM22" s="6">
        <v>7.9668049792531122</v>
      </c>
      <c r="AN22" s="6">
        <v>0</v>
      </c>
      <c r="AO22" s="6">
        <v>0</v>
      </c>
      <c r="AP22" s="6">
        <v>9.4605809128630707</v>
      </c>
      <c r="AQ22" s="6">
        <v>8.5</v>
      </c>
      <c r="AR22" s="6">
        <v>28.235294117647058</v>
      </c>
      <c r="AS22" s="6">
        <v>21.176470588235297</v>
      </c>
      <c r="AT22" s="6">
        <v>0</v>
      </c>
      <c r="AU22" s="6">
        <v>42.352941176470594</v>
      </c>
      <c r="AV22" s="6">
        <v>0</v>
      </c>
      <c r="AW22" s="6">
        <v>0</v>
      </c>
      <c r="AX22" s="6">
        <v>63.529411764705891</v>
      </c>
      <c r="AY22" s="6">
        <v>297.67813333333339</v>
      </c>
      <c r="AZ22" s="6">
        <v>10.077999234967878</v>
      </c>
      <c r="BA22" s="6">
        <v>0</v>
      </c>
      <c r="BB22" s="6">
        <v>0</v>
      </c>
      <c r="BC22" s="6">
        <v>1.4109198928955031</v>
      </c>
      <c r="BD22" s="6">
        <v>0</v>
      </c>
      <c r="BE22" s="6">
        <v>0</v>
      </c>
      <c r="BF22" s="6">
        <v>1.4109198928955031</v>
      </c>
      <c r="BG22" s="6">
        <v>74</v>
      </c>
      <c r="BH22" s="6">
        <v>39.729729729729733</v>
      </c>
      <c r="BI22" s="6">
        <v>2.4324324324324325</v>
      </c>
      <c r="BJ22" s="6">
        <v>0</v>
      </c>
      <c r="BK22" s="6">
        <v>5.6756756756756763</v>
      </c>
      <c r="BL22" s="6">
        <v>0</v>
      </c>
      <c r="BM22" s="6">
        <v>0</v>
      </c>
      <c r="BN22" s="6">
        <v>8.1081081081081088</v>
      </c>
      <c r="BO22" s="6">
        <v>46.5</v>
      </c>
      <c r="BP22" s="6">
        <v>24.516129032258068</v>
      </c>
      <c r="BQ22" s="6">
        <v>0</v>
      </c>
      <c r="BR22" s="6">
        <v>0</v>
      </c>
      <c r="BS22" s="6">
        <v>11.612903225806452</v>
      </c>
      <c r="BT22" s="6">
        <v>0</v>
      </c>
      <c r="BU22" s="6">
        <v>0</v>
      </c>
      <c r="BV22" s="6">
        <v>11.612903225806452</v>
      </c>
      <c r="BW22" s="6">
        <v>0</v>
      </c>
      <c r="CE22" s="6">
        <v>129</v>
      </c>
      <c r="CF22" s="6">
        <v>13.023255813953488</v>
      </c>
      <c r="CG22" s="6">
        <v>181</v>
      </c>
      <c r="CH22" s="6">
        <v>172</v>
      </c>
      <c r="CI22" s="6">
        <v>9</v>
      </c>
      <c r="CJ22" s="6">
        <v>356.5</v>
      </c>
      <c r="CK22" s="6">
        <v>100</v>
      </c>
      <c r="CL22" s="6">
        <v>72</v>
      </c>
      <c r="CM22" s="6">
        <v>0</v>
      </c>
      <c r="CN22" s="6">
        <v>100</v>
      </c>
      <c r="CO22" s="6">
        <v>95.027624309392266</v>
      </c>
      <c r="CP22" s="6">
        <v>4.972375690607735</v>
      </c>
      <c r="CQ22" s="6">
        <v>196.96132596685084</v>
      </c>
      <c r="CR22" s="6">
        <v>55.248618784530393</v>
      </c>
      <c r="CS22" s="6">
        <v>39.77900552486188</v>
      </c>
      <c r="CT22" s="6">
        <v>0</v>
      </c>
      <c r="CU22" s="6">
        <v>129</v>
      </c>
      <c r="CV22" s="6">
        <v>33.488372093023258</v>
      </c>
      <c r="CW22" s="6">
        <v>2.7906976744186047</v>
      </c>
      <c r="CX22" s="6">
        <v>0</v>
      </c>
      <c r="CY22" s="6">
        <v>10.232558139534884</v>
      </c>
      <c r="CZ22" s="6">
        <v>0</v>
      </c>
      <c r="DA22" s="6">
        <v>0</v>
      </c>
      <c r="DB22" s="6">
        <v>13.023255813953488</v>
      </c>
      <c r="DC22" s="6">
        <v>120.5</v>
      </c>
      <c r="DD22" s="6">
        <v>33.858921161825727</v>
      </c>
      <c r="DE22" s="6">
        <v>1.4937759336099583</v>
      </c>
      <c r="DF22" s="6">
        <v>0</v>
      </c>
      <c r="DG22" s="6">
        <v>7.9668049792531122</v>
      </c>
      <c r="DH22" s="6">
        <v>0</v>
      </c>
      <c r="DI22" s="6">
        <v>0</v>
      </c>
      <c r="DJ22" s="6">
        <v>9.4605809128630707</v>
      </c>
      <c r="DK22" s="6">
        <v>8.5</v>
      </c>
      <c r="DL22" s="6">
        <v>28.235294117647058</v>
      </c>
      <c r="DM22" s="6">
        <v>21.176470588235297</v>
      </c>
      <c r="DN22" s="6">
        <v>0</v>
      </c>
      <c r="DO22" s="6">
        <v>42.352941176470594</v>
      </c>
      <c r="DP22" s="6">
        <v>0</v>
      </c>
      <c r="DQ22" s="6">
        <v>0</v>
      </c>
      <c r="DR22" s="6">
        <v>63.529411764705891</v>
      </c>
      <c r="DS22" s="6">
        <v>297.71333333333331</v>
      </c>
      <c r="DT22" s="6">
        <v>10.076807667330989</v>
      </c>
      <c r="DU22" s="6">
        <v>0</v>
      </c>
      <c r="DV22" s="6">
        <v>0</v>
      </c>
      <c r="DW22" s="6">
        <v>1.4107530734263385</v>
      </c>
      <c r="DX22" s="6">
        <v>0</v>
      </c>
      <c r="DY22" s="6">
        <v>0</v>
      </c>
      <c r="DZ22" s="6">
        <v>1.4107530734263385</v>
      </c>
      <c r="EA22" s="6">
        <v>74</v>
      </c>
      <c r="EB22" s="6">
        <v>39.729729729729733</v>
      </c>
      <c r="EC22" s="6">
        <v>2.4324324324324325</v>
      </c>
      <c r="ED22" s="6">
        <v>0</v>
      </c>
      <c r="EE22" s="6">
        <v>5.6756756756756763</v>
      </c>
      <c r="EF22" s="6">
        <v>0</v>
      </c>
      <c r="EG22" s="6">
        <v>0</v>
      </c>
      <c r="EH22" s="6">
        <v>8.1081081081081088</v>
      </c>
      <c r="EI22" s="6">
        <v>46.5</v>
      </c>
      <c r="EJ22" s="6">
        <v>24.516129032258068</v>
      </c>
      <c r="EK22" s="6">
        <v>0</v>
      </c>
      <c r="EL22" s="6">
        <v>0</v>
      </c>
      <c r="EM22" s="6">
        <v>11.612903225806452</v>
      </c>
      <c r="EN22" s="6">
        <v>0</v>
      </c>
      <c r="EO22" s="6">
        <v>0</v>
      </c>
      <c r="EP22" s="6">
        <v>11.612903225806452</v>
      </c>
      <c r="EQ22" s="6">
        <v>0</v>
      </c>
      <c r="EY22" s="6">
        <v>13.167999999999999</v>
      </c>
      <c r="EZ22" s="6">
        <v>23.92</v>
      </c>
      <c r="FB22" s="6">
        <v>15.864000000000001</v>
      </c>
      <c r="FE22" s="6">
        <v>18.256</v>
      </c>
      <c r="FF22" s="6">
        <v>18.256</v>
      </c>
      <c r="FG22" s="6">
        <v>13.196000000000002</v>
      </c>
      <c r="FH22" s="6">
        <v>21.152000000000001</v>
      </c>
      <c r="FJ22" s="6">
        <v>16.868000000000002</v>
      </c>
      <c r="FM22" s="6">
        <v>17.88</v>
      </c>
      <c r="FN22" s="6">
        <v>17.88</v>
      </c>
      <c r="FO22" s="6">
        <v>11.988</v>
      </c>
      <c r="FP22" s="6">
        <v>29.456</v>
      </c>
      <c r="FR22" s="6">
        <v>15.236000000000001</v>
      </c>
      <c r="FU22" s="6">
        <v>22.655999999999999</v>
      </c>
      <c r="FV22" s="6">
        <v>22.655999999999999</v>
      </c>
      <c r="FW22" s="6">
        <v>26.155999999999999</v>
      </c>
      <c r="FZ22" s="6">
        <v>20.648</v>
      </c>
      <c r="GC22" s="6">
        <v>20.648</v>
      </c>
      <c r="GD22" s="6">
        <v>20.648</v>
      </c>
      <c r="GE22" s="6">
        <v>12.52</v>
      </c>
      <c r="GF22" s="6">
        <v>21.152000000000001</v>
      </c>
      <c r="GH22" s="6">
        <v>17.623999999999999</v>
      </c>
      <c r="GK22" s="6">
        <v>18.256</v>
      </c>
      <c r="GL22" s="6">
        <v>18.256</v>
      </c>
      <c r="GM22" s="6">
        <v>13.8</v>
      </c>
      <c r="GP22" s="6">
        <v>16.112000000000002</v>
      </c>
      <c r="GS22" s="6">
        <v>16.112000000000002</v>
      </c>
      <c r="GT22" s="6">
        <v>16.112000000000002</v>
      </c>
      <c r="HD22" s="114">
        <f t="shared" si="6"/>
        <v>357.89473684210526</v>
      </c>
      <c r="HE22" s="114">
        <f t="shared" si="9"/>
        <v>0</v>
      </c>
      <c r="HF22" s="114">
        <f t="shared" si="7"/>
        <v>84.210526315789465</v>
      </c>
      <c r="HG22" s="114">
        <f t="shared" si="10"/>
        <v>52</v>
      </c>
      <c r="HH22" s="114">
        <f t="shared" si="8"/>
        <v>28.729281767955801</v>
      </c>
    </row>
    <row r="23" spans="1:216" x14ac:dyDescent="0.25">
      <c r="A23" s="6">
        <v>21</v>
      </c>
      <c r="B23" s="11" t="str">
        <f t="shared" si="1"/>
        <v>1364_XHz</v>
      </c>
      <c r="C23" s="12" t="str">
        <f t="shared" si="2"/>
        <v>E:\PSG_Data\FlowDrive\Converted</v>
      </c>
      <c r="D23" s="85">
        <v>0</v>
      </c>
      <c r="E23" s="114">
        <f t="shared" si="4"/>
        <v>1</v>
      </c>
      <c r="F23" s="10">
        <v>21</v>
      </c>
      <c r="G23" s="1" t="s">
        <v>71</v>
      </c>
      <c r="H23" s="6">
        <v>1</v>
      </c>
      <c r="I23" s="6">
        <v>0</v>
      </c>
      <c r="J23" s="6">
        <v>1</v>
      </c>
      <c r="K23" s="6">
        <v>1</v>
      </c>
      <c r="L23" s="6">
        <v>0</v>
      </c>
      <c r="M23" s="6">
        <f t="shared" si="5"/>
        <v>1</v>
      </c>
      <c r="N23" s="6">
        <f t="shared" si="3"/>
        <v>0</v>
      </c>
      <c r="O23" s="14">
        <v>21</v>
      </c>
      <c r="P23" s="6" t="s">
        <v>373</v>
      </c>
      <c r="Q23" s="6">
        <v>1364</v>
      </c>
      <c r="R23" s="6">
        <v>56.432580424366868</v>
      </c>
      <c r="S23" s="6" t="s">
        <v>155</v>
      </c>
      <c r="T23" s="6" t="s">
        <v>169</v>
      </c>
      <c r="U23" s="6" t="s">
        <v>171</v>
      </c>
      <c r="V23" s="6">
        <v>179.3</v>
      </c>
      <c r="W23" s="6">
        <v>115.9</v>
      </c>
      <c r="X23" s="6">
        <v>36.051459959705724</v>
      </c>
      <c r="Y23" s="6">
        <v>46.4</v>
      </c>
      <c r="Z23" s="6">
        <v>0</v>
      </c>
      <c r="AA23" s="6">
        <v>186.5</v>
      </c>
      <c r="AB23" s="6">
        <v>36.997319034852545</v>
      </c>
      <c r="AC23" s="6">
        <v>18.659517426273457</v>
      </c>
      <c r="AD23" s="6">
        <v>0</v>
      </c>
      <c r="AE23" s="6">
        <v>20.268096514745309</v>
      </c>
      <c r="AF23" s="6">
        <v>0</v>
      </c>
      <c r="AG23" s="6">
        <v>0</v>
      </c>
      <c r="AH23" s="6">
        <v>38.927613941018762</v>
      </c>
      <c r="AI23" s="6">
        <v>172</v>
      </c>
      <c r="AJ23" s="6">
        <v>34.186046511627907</v>
      </c>
      <c r="AK23" s="6">
        <v>20.232558139534884</v>
      </c>
      <c r="AL23" s="6">
        <v>0</v>
      </c>
      <c r="AM23" s="6">
        <v>21.97674418604651</v>
      </c>
      <c r="AN23" s="6">
        <v>0</v>
      </c>
      <c r="AO23" s="6">
        <v>0</v>
      </c>
      <c r="AP23" s="6">
        <v>42.20930232558139</v>
      </c>
      <c r="AQ23" s="6">
        <v>14.5</v>
      </c>
      <c r="AR23" s="6">
        <v>70.34482758620689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147.62666666666667</v>
      </c>
      <c r="AZ23" s="6">
        <v>8.1286127167630049</v>
      </c>
      <c r="BA23" s="6">
        <v>2.4385838150289016</v>
      </c>
      <c r="BB23" s="6">
        <v>0</v>
      </c>
      <c r="BC23" s="6">
        <v>1.2192919075144508</v>
      </c>
      <c r="BD23" s="6">
        <v>0</v>
      </c>
      <c r="BE23" s="6">
        <v>0</v>
      </c>
      <c r="BF23" s="6">
        <v>3.6578757225433525</v>
      </c>
      <c r="BG23" s="6">
        <v>126</v>
      </c>
      <c r="BH23" s="6">
        <v>42.380952380952387</v>
      </c>
      <c r="BI23" s="6">
        <v>16.666666666666668</v>
      </c>
      <c r="BJ23" s="6">
        <v>0</v>
      </c>
      <c r="BK23" s="6">
        <v>18.095238095238095</v>
      </c>
      <c r="BL23" s="6">
        <v>0</v>
      </c>
      <c r="BM23" s="6">
        <v>0</v>
      </c>
      <c r="BN23" s="6">
        <v>34.761904761904759</v>
      </c>
      <c r="BO23" s="6">
        <v>31.5</v>
      </c>
      <c r="BP23" s="6">
        <v>17.142857142857142</v>
      </c>
      <c r="BQ23" s="6">
        <v>36.19047619047619</v>
      </c>
      <c r="BR23" s="6">
        <v>0</v>
      </c>
      <c r="BS23" s="6">
        <v>30.476190476190474</v>
      </c>
      <c r="BT23" s="6">
        <v>0</v>
      </c>
      <c r="BU23" s="6">
        <v>0</v>
      </c>
      <c r="BV23" s="6">
        <v>66.666666666666657</v>
      </c>
      <c r="BW23" s="6">
        <v>14.5</v>
      </c>
      <c r="BX23" s="6">
        <v>0</v>
      </c>
      <c r="BY23" s="6">
        <v>16.551724137931036</v>
      </c>
      <c r="BZ23" s="6">
        <v>0</v>
      </c>
      <c r="CA23" s="6">
        <v>37.241379310344826</v>
      </c>
      <c r="CB23" s="6">
        <v>0</v>
      </c>
      <c r="CC23" s="6">
        <v>0</v>
      </c>
      <c r="CD23" s="6">
        <v>53.793103448275858</v>
      </c>
      <c r="CE23" s="6">
        <v>186.5</v>
      </c>
      <c r="CF23" s="6">
        <v>38.927613941018762</v>
      </c>
      <c r="CG23" s="6">
        <v>207.5</v>
      </c>
      <c r="CH23" s="6">
        <v>187.5</v>
      </c>
      <c r="CI23" s="6">
        <v>20</v>
      </c>
      <c r="CJ23" s="6">
        <v>185.5</v>
      </c>
      <c r="CK23" s="6">
        <v>141.5</v>
      </c>
      <c r="CL23" s="6">
        <v>31.5</v>
      </c>
      <c r="CM23" s="6">
        <v>14.5</v>
      </c>
      <c r="CN23" s="6">
        <v>100</v>
      </c>
      <c r="CO23" s="6">
        <v>90.361445783132538</v>
      </c>
      <c r="CP23" s="6">
        <v>9.6385542168674707</v>
      </c>
      <c r="CQ23" s="6">
        <v>89.397590361445779</v>
      </c>
      <c r="CR23" s="6">
        <v>68.192771084337352</v>
      </c>
      <c r="CS23" s="6">
        <v>15.180722891566264</v>
      </c>
      <c r="CT23" s="6">
        <v>6.9879518072289164</v>
      </c>
      <c r="CU23" s="6">
        <v>186.5</v>
      </c>
      <c r="CV23" s="6">
        <v>36.997319034852545</v>
      </c>
      <c r="CW23" s="6">
        <v>18.659517426273457</v>
      </c>
      <c r="CX23" s="6">
        <v>0</v>
      </c>
      <c r="CY23" s="6">
        <v>20.268096514745309</v>
      </c>
      <c r="CZ23" s="6">
        <v>0</v>
      </c>
      <c r="DA23" s="6">
        <v>0</v>
      </c>
      <c r="DB23" s="6">
        <v>38.927613941018762</v>
      </c>
      <c r="DC23" s="6">
        <v>172</v>
      </c>
      <c r="DD23" s="6">
        <v>34.186046511627907</v>
      </c>
      <c r="DE23" s="6">
        <v>20.232558139534884</v>
      </c>
      <c r="DF23" s="6">
        <v>0</v>
      </c>
      <c r="DG23" s="6">
        <v>21.97674418604651</v>
      </c>
      <c r="DH23" s="6">
        <v>0</v>
      </c>
      <c r="DI23" s="6">
        <v>0</v>
      </c>
      <c r="DJ23" s="6">
        <v>42.20930232558139</v>
      </c>
      <c r="DK23" s="6">
        <v>14.5</v>
      </c>
      <c r="DL23" s="6">
        <v>70.34482758620689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147.62666666666667</v>
      </c>
      <c r="DT23" s="6">
        <v>8.1286127167630049</v>
      </c>
      <c r="DU23" s="6">
        <v>2.4385838150289016</v>
      </c>
      <c r="DV23" s="6">
        <v>0</v>
      </c>
      <c r="DW23" s="6">
        <v>1.2192919075144508</v>
      </c>
      <c r="DX23" s="6">
        <v>0</v>
      </c>
      <c r="DY23" s="6">
        <v>0</v>
      </c>
      <c r="DZ23" s="6">
        <v>3.6578757225433525</v>
      </c>
      <c r="EA23" s="6">
        <v>126</v>
      </c>
      <c r="EB23" s="6">
        <v>42.380952380952387</v>
      </c>
      <c r="EC23" s="6">
        <v>16.666666666666668</v>
      </c>
      <c r="ED23" s="6">
        <v>0</v>
      </c>
      <c r="EE23" s="6">
        <v>18.095238095238095</v>
      </c>
      <c r="EF23" s="6">
        <v>0</v>
      </c>
      <c r="EG23" s="6">
        <v>0</v>
      </c>
      <c r="EH23" s="6">
        <v>34.761904761904759</v>
      </c>
      <c r="EI23" s="6">
        <v>31.5</v>
      </c>
      <c r="EJ23" s="6">
        <v>17.142857142857142</v>
      </c>
      <c r="EK23" s="6">
        <v>36.19047619047619</v>
      </c>
      <c r="EL23" s="6">
        <v>0</v>
      </c>
      <c r="EM23" s="6">
        <v>30.476190476190474</v>
      </c>
      <c r="EN23" s="6">
        <v>0</v>
      </c>
      <c r="EO23" s="6">
        <v>0</v>
      </c>
      <c r="EP23" s="6">
        <v>66.666666666666657</v>
      </c>
      <c r="EQ23" s="6">
        <v>14.5</v>
      </c>
      <c r="ER23" s="6">
        <v>0</v>
      </c>
      <c r="ES23" s="6">
        <v>16.551724137931036</v>
      </c>
      <c r="ET23" s="6">
        <v>0</v>
      </c>
      <c r="EU23" s="6">
        <v>37.241379310344826</v>
      </c>
      <c r="EV23" s="6">
        <v>0</v>
      </c>
      <c r="EW23" s="6">
        <v>0</v>
      </c>
      <c r="EX23" s="6">
        <v>53.793103448275858</v>
      </c>
      <c r="EY23" s="6">
        <v>8.7680000000000007</v>
      </c>
      <c r="EZ23" s="6">
        <v>20.768000000000001</v>
      </c>
      <c r="FB23" s="6">
        <v>23.352</v>
      </c>
      <c r="FE23" s="6">
        <v>22.391999999999999</v>
      </c>
      <c r="FF23" s="6">
        <v>22.391999999999999</v>
      </c>
      <c r="FG23" s="6">
        <v>8.952</v>
      </c>
      <c r="FH23" s="6">
        <v>20.768000000000001</v>
      </c>
      <c r="FJ23" s="6">
        <v>23.352</v>
      </c>
      <c r="FM23" s="6">
        <v>22.391999999999999</v>
      </c>
      <c r="FN23" s="6">
        <v>22.391999999999999</v>
      </c>
      <c r="FO23" s="6">
        <v>7.28</v>
      </c>
      <c r="FW23" s="6">
        <v>18.088000000000001</v>
      </c>
      <c r="FX23" s="6">
        <v>20</v>
      </c>
      <c r="FZ23" s="6">
        <v>21.44</v>
      </c>
      <c r="GC23" s="6">
        <v>20.48</v>
      </c>
      <c r="GD23" s="6">
        <v>20.48</v>
      </c>
      <c r="GE23" s="6">
        <v>9.4960000000000004</v>
      </c>
      <c r="GF23" s="6">
        <v>20.864000000000001</v>
      </c>
      <c r="GH23" s="6">
        <v>24.688000000000002</v>
      </c>
      <c r="GK23" s="6">
        <v>22.968</v>
      </c>
      <c r="GL23" s="6">
        <v>22.968</v>
      </c>
      <c r="GM23" s="6">
        <v>8.1999999999999993</v>
      </c>
      <c r="GN23" s="6">
        <v>24.496000000000002</v>
      </c>
      <c r="GP23" s="6">
        <v>22.872</v>
      </c>
      <c r="GS23" s="6">
        <v>23.352</v>
      </c>
      <c r="GT23" s="6">
        <v>23.352</v>
      </c>
      <c r="GV23" s="6">
        <v>16.368000000000002</v>
      </c>
      <c r="GX23" s="6">
        <v>16.463999999999999</v>
      </c>
      <c r="HA23" s="6">
        <v>16.463999999999999</v>
      </c>
      <c r="HB23" s="6">
        <v>16.463999999999999</v>
      </c>
      <c r="HD23" s="114">
        <f t="shared" si="6"/>
        <v>80.991735537190095</v>
      </c>
      <c r="HE23" s="114">
        <f t="shared" si="9"/>
        <v>0</v>
      </c>
      <c r="HF23" s="114">
        <f t="shared" si="7"/>
        <v>52.066115702479344</v>
      </c>
      <c r="HG23" s="114">
        <f t="shared" si="10"/>
        <v>21</v>
      </c>
      <c r="HH23" s="114">
        <f t="shared" si="8"/>
        <v>10.120481927710843</v>
      </c>
    </row>
    <row r="24" spans="1:216" x14ac:dyDescent="0.25">
      <c r="A24" s="6">
        <v>22</v>
      </c>
      <c r="B24" s="11" t="str">
        <f t="shared" si="1"/>
        <v>1365_XHz</v>
      </c>
      <c r="C24" s="12" t="str">
        <f t="shared" si="2"/>
        <v>E:\PSG_Data\FlowDrive\Converted</v>
      </c>
      <c r="D24" s="85">
        <v>0</v>
      </c>
      <c r="E24" s="114">
        <f t="shared" si="4"/>
        <v>1</v>
      </c>
      <c r="F24" s="2">
        <v>22</v>
      </c>
      <c r="G24" s="1" t="s">
        <v>331</v>
      </c>
      <c r="H24" s="6">
        <v>1</v>
      </c>
      <c r="I24" s="6">
        <v>1</v>
      </c>
      <c r="J24" s="6">
        <v>1</v>
      </c>
      <c r="K24" s="6">
        <v>1</v>
      </c>
      <c r="L24" s="6">
        <v>0</v>
      </c>
      <c r="M24" s="6">
        <f t="shared" si="5"/>
        <v>1</v>
      </c>
      <c r="N24" s="6">
        <f t="shared" si="3"/>
        <v>1</v>
      </c>
      <c r="O24" s="14">
        <v>22</v>
      </c>
      <c r="P24" s="6" t="s">
        <v>374</v>
      </c>
      <c r="Q24" s="19">
        <v>1365</v>
      </c>
      <c r="R24" s="19">
        <v>70.930000000000007</v>
      </c>
      <c r="S24" s="19" t="s">
        <v>168</v>
      </c>
      <c r="T24" s="19" t="s">
        <v>169</v>
      </c>
      <c r="U24" s="19" t="s">
        <v>171</v>
      </c>
      <c r="V24" s="19">
        <v>157.9</v>
      </c>
      <c r="W24" s="19">
        <v>59</v>
      </c>
      <c r="X24" s="19">
        <v>23.663977930733534</v>
      </c>
      <c r="Y24" s="19">
        <v>37.200000000000003</v>
      </c>
      <c r="Z24" s="19">
        <v>1</v>
      </c>
      <c r="AA24" s="6">
        <v>179.81666666666666</v>
      </c>
      <c r="AB24" s="6">
        <v>30.697933079988879</v>
      </c>
      <c r="AC24" s="6">
        <v>1.0010195569561591</v>
      </c>
      <c r="AD24" s="6">
        <v>0</v>
      </c>
      <c r="AE24" s="6">
        <v>0.66734637130410601</v>
      </c>
      <c r="AF24" s="6">
        <v>0</v>
      </c>
      <c r="AG24" s="6">
        <v>0</v>
      </c>
      <c r="AH24" s="6">
        <v>1.6683659282602652</v>
      </c>
      <c r="AI24" s="6">
        <v>156.81666666666666</v>
      </c>
      <c r="AJ24" s="6">
        <v>30.608991391221171</v>
      </c>
      <c r="AK24" s="6">
        <v>0.38261239239026462</v>
      </c>
      <c r="AL24" s="6">
        <v>0</v>
      </c>
      <c r="AM24" s="6">
        <v>0</v>
      </c>
      <c r="AN24" s="6">
        <v>0</v>
      </c>
      <c r="AO24" s="6">
        <v>0</v>
      </c>
      <c r="AP24" s="6">
        <v>0.38261239239026462</v>
      </c>
      <c r="AQ24" s="6">
        <v>23</v>
      </c>
      <c r="AR24" s="6">
        <v>31.304347826086957</v>
      </c>
      <c r="AS24" s="6">
        <v>5.2173913043478262</v>
      </c>
      <c r="AT24" s="6">
        <v>0</v>
      </c>
      <c r="AU24" s="6">
        <v>5.2173913043478262</v>
      </c>
      <c r="AV24" s="6">
        <v>0</v>
      </c>
      <c r="AW24" s="6">
        <v>0</v>
      </c>
      <c r="AX24" s="6">
        <v>10.434782608695652</v>
      </c>
      <c r="AY24" s="6">
        <v>206.50799999999998</v>
      </c>
      <c r="AZ24" s="6">
        <v>8.4258236969027855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23</v>
      </c>
      <c r="BH24" s="6">
        <v>83.478260869565219</v>
      </c>
      <c r="BI24" s="6">
        <v>2.6086956521739131</v>
      </c>
      <c r="BJ24" s="6">
        <v>0</v>
      </c>
      <c r="BK24" s="6">
        <v>0</v>
      </c>
      <c r="BL24" s="6">
        <v>0</v>
      </c>
      <c r="BM24" s="6">
        <v>0</v>
      </c>
      <c r="BN24" s="6">
        <v>2.6086956521739131</v>
      </c>
      <c r="BO24" s="6">
        <v>107.31666666666666</v>
      </c>
      <c r="BP24" s="6">
        <v>25.159186209038673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26.5</v>
      </c>
      <c r="BX24" s="6">
        <v>6.7924528301886795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321.5</v>
      </c>
      <c r="CF24" s="6">
        <v>1.1197511664074651</v>
      </c>
      <c r="CG24" s="6">
        <v>321.5</v>
      </c>
      <c r="CH24" s="6">
        <v>298.5</v>
      </c>
      <c r="CI24" s="6">
        <v>23</v>
      </c>
      <c r="CJ24" s="6">
        <v>294</v>
      </c>
      <c r="CK24" s="6">
        <v>49.5</v>
      </c>
      <c r="CL24" s="6">
        <v>166</v>
      </c>
      <c r="CM24" s="6">
        <v>83</v>
      </c>
      <c r="CN24" s="6">
        <v>100</v>
      </c>
      <c r="CO24" s="6">
        <v>92.846034214618982</v>
      </c>
      <c r="CP24" s="6">
        <v>7.1539657853810263</v>
      </c>
      <c r="CQ24" s="6">
        <v>91.446345256609646</v>
      </c>
      <c r="CR24" s="6">
        <v>15.396578538102643</v>
      </c>
      <c r="CS24" s="6">
        <v>51.632970451010884</v>
      </c>
      <c r="CT24" s="6">
        <v>25.816485225505442</v>
      </c>
      <c r="CU24" s="6">
        <v>321.5</v>
      </c>
      <c r="CV24" s="6">
        <v>33.779160186625191</v>
      </c>
      <c r="CW24" s="6">
        <v>0.55987558320373254</v>
      </c>
      <c r="CX24" s="6">
        <v>0</v>
      </c>
      <c r="CY24" s="6">
        <v>0.55987558320373254</v>
      </c>
      <c r="CZ24" s="6">
        <v>0</v>
      </c>
      <c r="DA24" s="6">
        <v>0</v>
      </c>
      <c r="DB24" s="6">
        <v>1.1197511664074651</v>
      </c>
      <c r="DC24" s="6">
        <v>298.5</v>
      </c>
      <c r="DD24" s="6">
        <v>33.969849246231156</v>
      </c>
      <c r="DE24" s="6">
        <v>0.20100502512562815</v>
      </c>
      <c r="DF24" s="6">
        <v>0</v>
      </c>
      <c r="DG24" s="6">
        <v>0.20100502512562815</v>
      </c>
      <c r="DH24" s="6">
        <v>0</v>
      </c>
      <c r="DI24" s="6">
        <v>0</v>
      </c>
      <c r="DJ24" s="6">
        <v>0.4020100502512563</v>
      </c>
      <c r="DK24" s="6">
        <v>23</v>
      </c>
      <c r="DL24" s="6">
        <v>31.304347826086957</v>
      </c>
      <c r="DM24" s="6">
        <v>5.2173913043478262</v>
      </c>
      <c r="DN24" s="6">
        <v>0</v>
      </c>
      <c r="DO24" s="6">
        <v>5.2173913043478262</v>
      </c>
      <c r="DP24" s="6">
        <v>0</v>
      </c>
      <c r="DQ24" s="6">
        <v>0</v>
      </c>
      <c r="DR24" s="6">
        <v>10.434782608695652</v>
      </c>
      <c r="DS24" s="6">
        <v>294</v>
      </c>
      <c r="DT24" s="6">
        <v>13.061224489795919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49.5</v>
      </c>
      <c r="EB24" s="6">
        <v>103.03030303030303</v>
      </c>
      <c r="EC24" s="6">
        <v>1.2121212121212122</v>
      </c>
      <c r="ED24" s="6">
        <v>0</v>
      </c>
      <c r="EE24" s="6">
        <v>1.2121212121212122</v>
      </c>
      <c r="EF24" s="6">
        <v>0</v>
      </c>
      <c r="EG24" s="6">
        <v>0</v>
      </c>
      <c r="EH24" s="6">
        <v>2.4242424242424243</v>
      </c>
      <c r="EI24" s="6">
        <v>166</v>
      </c>
      <c r="EJ24" s="6">
        <v>28.91566265060241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83</v>
      </c>
      <c r="ER24" s="6">
        <v>2.8915662650602409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7.32</v>
      </c>
      <c r="EZ24" s="6">
        <v>18.400000000000002</v>
      </c>
      <c r="FB24" s="6">
        <v>15.536</v>
      </c>
      <c r="FE24" s="6">
        <v>16.968</v>
      </c>
      <c r="FF24" s="6">
        <v>16.968</v>
      </c>
      <c r="FG24" s="6">
        <v>7.032</v>
      </c>
      <c r="FH24" s="6">
        <v>12.192</v>
      </c>
      <c r="FJ24" s="6">
        <v>15.536</v>
      </c>
      <c r="FM24" s="6">
        <v>13.864000000000001</v>
      </c>
      <c r="FN24" s="6">
        <v>13.864000000000001</v>
      </c>
      <c r="FO24" s="6">
        <v>11.044</v>
      </c>
      <c r="FP24" s="6">
        <v>19.832000000000001</v>
      </c>
      <c r="FR24" s="6">
        <v>18.64</v>
      </c>
      <c r="FU24" s="6">
        <v>19.832000000000001</v>
      </c>
      <c r="FV24" s="6">
        <v>19.832000000000001</v>
      </c>
      <c r="FW24" s="6">
        <v>19.916000000000004</v>
      </c>
      <c r="GE24" s="6">
        <v>6.48</v>
      </c>
      <c r="GF24" s="6">
        <v>12.192</v>
      </c>
      <c r="GH24" s="6">
        <v>15.536</v>
      </c>
      <c r="GK24" s="6">
        <v>13.864000000000001</v>
      </c>
      <c r="GL24" s="6">
        <v>13.864000000000001</v>
      </c>
      <c r="GM24" s="6">
        <v>7.7080000000000002</v>
      </c>
      <c r="GU24" s="6">
        <v>12.748000000000001</v>
      </c>
      <c r="HD24" s="114">
        <f t="shared" si="6"/>
        <v>8450</v>
      </c>
      <c r="HE24" s="114">
        <f t="shared" si="9"/>
        <v>0</v>
      </c>
      <c r="HF24" s="114">
        <f t="shared" si="7"/>
        <v>50</v>
      </c>
      <c r="HG24" s="114"/>
      <c r="HH24" s="114"/>
    </row>
    <row r="25" spans="1:216" x14ac:dyDescent="0.25">
      <c r="A25" s="6">
        <v>23</v>
      </c>
      <c r="B25" s="11" t="str">
        <f t="shared" si="1"/>
        <v>1429_XHz</v>
      </c>
      <c r="C25" s="12" t="str">
        <f t="shared" si="2"/>
        <v>E:\PSG_Data\FlowDrive\Converted</v>
      </c>
      <c r="D25" s="85">
        <v>0</v>
      </c>
      <c r="E25" s="114">
        <f t="shared" si="4"/>
        <v>1</v>
      </c>
      <c r="F25" s="10">
        <v>23</v>
      </c>
      <c r="G25" s="1" t="s">
        <v>50</v>
      </c>
      <c r="H25" s="6">
        <v>1</v>
      </c>
      <c r="I25" s="6">
        <v>0</v>
      </c>
      <c r="J25" s="6">
        <v>1</v>
      </c>
      <c r="K25" s="6">
        <v>1</v>
      </c>
      <c r="L25" s="6">
        <v>1</v>
      </c>
      <c r="M25" s="6">
        <f t="shared" si="5"/>
        <v>1</v>
      </c>
      <c r="N25" s="6">
        <f t="shared" si="3"/>
        <v>0</v>
      </c>
      <c r="O25" s="14">
        <v>23</v>
      </c>
      <c r="P25" s="6" t="s">
        <v>365</v>
      </c>
      <c r="Q25" s="6">
        <v>1429</v>
      </c>
      <c r="R25" s="6">
        <v>62.874743326488705</v>
      </c>
      <c r="S25" s="6" t="s">
        <v>155</v>
      </c>
      <c r="T25" s="6" t="s">
        <v>169</v>
      </c>
      <c r="U25" s="6" t="s">
        <v>171</v>
      </c>
      <c r="V25" s="6">
        <v>186.5</v>
      </c>
      <c r="W25" s="6">
        <v>108.4</v>
      </c>
      <c r="X25" s="6">
        <v>29.8</v>
      </c>
      <c r="Y25" s="6">
        <v>43</v>
      </c>
      <c r="Z25" s="6">
        <v>0</v>
      </c>
      <c r="AA25" s="6">
        <v>20.195600000000002</v>
      </c>
      <c r="AB25" s="6">
        <v>86.157380815623199</v>
      </c>
      <c r="AC25" s="6">
        <v>44.564162490839585</v>
      </c>
      <c r="AD25" s="6">
        <v>0</v>
      </c>
      <c r="AE25" s="6">
        <v>2.9709441660559723</v>
      </c>
      <c r="AF25" s="6">
        <v>8.9128324981679157</v>
      </c>
      <c r="AG25" s="6">
        <v>0</v>
      </c>
      <c r="AH25" s="6">
        <v>56.447939155063473</v>
      </c>
      <c r="AI25" s="6">
        <v>20.195600000000002</v>
      </c>
      <c r="AJ25" s="6">
        <v>86.157380815623199</v>
      </c>
      <c r="AK25" s="6">
        <v>44.564162490839585</v>
      </c>
      <c r="AL25" s="6">
        <v>0</v>
      </c>
      <c r="AM25" s="6">
        <v>2.9709441660559723</v>
      </c>
      <c r="AN25" s="6">
        <v>8.9128324981679157</v>
      </c>
      <c r="AO25" s="6">
        <v>0</v>
      </c>
      <c r="AP25" s="6">
        <v>56.447939155063473</v>
      </c>
      <c r="AQ25" s="6">
        <v>0</v>
      </c>
      <c r="AY25" s="6">
        <v>96.592266666666674</v>
      </c>
      <c r="AZ25" s="6">
        <v>21.11970316464258</v>
      </c>
      <c r="BA25" s="6">
        <v>18.013864463959848</v>
      </c>
      <c r="BB25" s="6">
        <v>0</v>
      </c>
      <c r="BC25" s="6">
        <v>0.62116774013654652</v>
      </c>
      <c r="BD25" s="6">
        <v>5.5905096612289178</v>
      </c>
      <c r="BE25" s="6">
        <v>0</v>
      </c>
      <c r="BF25" s="6">
        <v>24.225541865325312</v>
      </c>
      <c r="BG25" s="6">
        <v>18.98</v>
      </c>
      <c r="BH25" s="6">
        <v>85.353003161222333</v>
      </c>
      <c r="BI25" s="6">
        <v>44.257112750263431</v>
      </c>
      <c r="BJ25" s="6">
        <v>0</v>
      </c>
      <c r="BK25" s="6">
        <v>3.1612223393045311</v>
      </c>
      <c r="BL25" s="6">
        <v>9.4836670179135929</v>
      </c>
      <c r="BM25" s="6">
        <v>0</v>
      </c>
      <c r="BN25" s="6">
        <v>56.90200210748155</v>
      </c>
      <c r="BO25" s="6">
        <v>1.2156</v>
      </c>
      <c r="BP25" s="6">
        <v>98.716683119447183</v>
      </c>
      <c r="BQ25" s="6">
        <v>49.358341559723591</v>
      </c>
      <c r="BR25" s="6">
        <v>0</v>
      </c>
      <c r="BS25" s="6">
        <v>0</v>
      </c>
      <c r="BT25" s="6">
        <v>0</v>
      </c>
      <c r="BU25" s="6">
        <v>0</v>
      </c>
      <c r="BV25" s="6">
        <v>49.358341559723591</v>
      </c>
      <c r="BW25" s="6">
        <v>0</v>
      </c>
      <c r="CE25" s="6">
        <v>20.195600000000002</v>
      </c>
      <c r="CF25" s="6">
        <v>56.447939155063473</v>
      </c>
      <c r="CG25" s="6">
        <v>98.5</v>
      </c>
      <c r="CH25" s="6">
        <v>98.5</v>
      </c>
      <c r="CI25" s="6">
        <v>0</v>
      </c>
      <c r="CJ25" s="6">
        <v>212</v>
      </c>
      <c r="CK25" s="6">
        <v>65.5</v>
      </c>
      <c r="CL25" s="6">
        <v>33</v>
      </c>
      <c r="CM25" s="6">
        <v>0</v>
      </c>
      <c r="CN25" s="6">
        <v>100</v>
      </c>
      <c r="CO25" s="6">
        <v>100</v>
      </c>
      <c r="CP25" s="6">
        <v>0</v>
      </c>
      <c r="CQ25" s="6">
        <v>215.22842639593907</v>
      </c>
      <c r="CR25" s="6">
        <v>66.497461928934015</v>
      </c>
      <c r="CS25" s="6">
        <v>33.502538071065992</v>
      </c>
      <c r="CT25" s="6">
        <v>0</v>
      </c>
      <c r="CU25" s="6">
        <v>20.195600000000002</v>
      </c>
      <c r="CV25" s="6">
        <v>86.157380815623199</v>
      </c>
      <c r="CW25" s="6">
        <v>44.564162490839585</v>
      </c>
      <c r="CX25" s="6">
        <v>0</v>
      </c>
      <c r="CY25" s="6">
        <v>2.9709441660559723</v>
      </c>
      <c r="CZ25" s="6">
        <v>8.9128324981679157</v>
      </c>
      <c r="DA25" s="6">
        <v>0</v>
      </c>
      <c r="DB25" s="6">
        <v>56.447939155063473</v>
      </c>
      <c r="DC25" s="6">
        <v>20.195600000000002</v>
      </c>
      <c r="DD25" s="6">
        <v>86.157380815623199</v>
      </c>
      <c r="DE25" s="6">
        <v>44.564162490839585</v>
      </c>
      <c r="DF25" s="6">
        <v>0</v>
      </c>
      <c r="DG25" s="6">
        <v>2.9709441660559723</v>
      </c>
      <c r="DH25" s="6">
        <v>8.9128324981679157</v>
      </c>
      <c r="DI25" s="6">
        <v>0</v>
      </c>
      <c r="DJ25" s="6">
        <v>56.447939155063473</v>
      </c>
      <c r="DK25" s="6">
        <v>0</v>
      </c>
      <c r="DS25" s="6">
        <v>96.592266666666674</v>
      </c>
      <c r="DT25" s="6">
        <v>21.11970316464258</v>
      </c>
      <c r="DU25" s="6">
        <v>18.013864463959848</v>
      </c>
      <c r="DV25" s="6">
        <v>0</v>
      </c>
      <c r="DW25" s="6">
        <v>0.62116774013654652</v>
      </c>
      <c r="DX25" s="6">
        <v>5.5905096612289178</v>
      </c>
      <c r="DY25" s="6">
        <v>0</v>
      </c>
      <c r="DZ25" s="6">
        <v>24.225541865325312</v>
      </c>
      <c r="EA25" s="6">
        <v>18.98</v>
      </c>
      <c r="EB25" s="6">
        <v>85.353003161222333</v>
      </c>
      <c r="EC25" s="6">
        <v>44.257112750263431</v>
      </c>
      <c r="ED25" s="6">
        <v>0</v>
      </c>
      <c r="EE25" s="6">
        <v>3.1612223393045311</v>
      </c>
      <c r="EF25" s="6">
        <v>9.4836670179135929</v>
      </c>
      <c r="EG25" s="6">
        <v>0</v>
      </c>
      <c r="EH25" s="6">
        <v>56.90200210748155</v>
      </c>
      <c r="EI25" s="6">
        <v>1.2156</v>
      </c>
      <c r="EJ25" s="6">
        <v>98.716683119447183</v>
      </c>
      <c r="EK25" s="6">
        <v>49.358341559723591</v>
      </c>
      <c r="EL25" s="6">
        <v>0</v>
      </c>
      <c r="EM25" s="6">
        <v>0</v>
      </c>
      <c r="EN25" s="6">
        <v>0</v>
      </c>
      <c r="EO25" s="6">
        <v>0</v>
      </c>
      <c r="EP25" s="6">
        <v>49.358341559723591</v>
      </c>
      <c r="EQ25" s="6">
        <v>0</v>
      </c>
      <c r="EY25" s="6">
        <v>22.152000000000001</v>
      </c>
      <c r="EZ25" s="6">
        <v>30.64</v>
      </c>
      <c r="FB25" s="6">
        <v>19.28</v>
      </c>
      <c r="FC25" s="6">
        <v>31.240000000000002</v>
      </c>
      <c r="FE25" s="6">
        <v>30.64</v>
      </c>
      <c r="FF25" s="6">
        <v>30.64</v>
      </c>
      <c r="FG25" s="6">
        <v>22.152000000000001</v>
      </c>
      <c r="FH25" s="6">
        <v>30.64</v>
      </c>
      <c r="FJ25" s="6">
        <v>19.28</v>
      </c>
      <c r="FK25" s="6">
        <v>31.240000000000002</v>
      </c>
      <c r="FM25" s="6">
        <v>30.64</v>
      </c>
      <c r="FN25" s="6">
        <v>30.64</v>
      </c>
      <c r="FW25" s="6">
        <v>23.091999999999999</v>
      </c>
      <c r="FX25" s="6">
        <v>26</v>
      </c>
      <c r="FZ25" s="6">
        <v>40.247999999999998</v>
      </c>
      <c r="GA25" s="6">
        <v>30.64</v>
      </c>
      <c r="GC25" s="6">
        <v>28.624000000000002</v>
      </c>
      <c r="GD25" s="6">
        <v>28.624000000000002</v>
      </c>
      <c r="GE25" s="6">
        <v>22.152000000000001</v>
      </c>
      <c r="GF25" s="6">
        <v>32.048000000000002</v>
      </c>
      <c r="GH25" s="6">
        <v>19.28</v>
      </c>
      <c r="GI25" s="6">
        <v>31.240000000000002</v>
      </c>
      <c r="GK25" s="6">
        <v>30.94</v>
      </c>
      <c r="GL25" s="6">
        <v>30.94</v>
      </c>
      <c r="GM25" s="6">
        <v>23.884</v>
      </c>
      <c r="GN25" s="6">
        <v>26.208000000000002</v>
      </c>
      <c r="GS25" s="6">
        <v>26.208000000000002</v>
      </c>
      <c r="GT25" s="6">
        <v>26.208000000000002</v>
      </c>
      <c r="HD25" s="114">
        <f t="shared" si="6"/>
        <v>152.63157894736844</v>
      </c>
      <c r="HE25" s="114">
        <f t="shared" si="9"/>
        <v>0</v>
      </c>
      <c r="HF25" s="114">
        <f t="shared" si="7"/>
        <v>5.2631578947368425</v>
      </c>
      <c r="HG25" s="114">
        <f t="shared" si="10"/>
        <v>78.304400000000001</v>
      </c>
      <c r="HH25" s="114">
        <f t="shared" si="8"/>
        <v>79.496852791878169</v>
      </c>
    </row>
    <row r="26" spans="1:216" x14ac:dyDescent="0.25">
      <c r="A26" s="6">
        <v>24</v>
      </c>
      <c r="B26" s="11" t="str">
        <f t="shared" si="1"/>
        <v>1469_XHz</v>
      </c>
      <c r="C26" s="12" t="str">
        <f t="shared" si="2"/>
        <v>E:\PSG_Data\FlowDrive\Converted</v>
      </c>
      <c r="D26" s="85">
        <v>0</v>
      </c>
      <c r="E26" s="114">
        <f t="shared" si="4"/>
        <v>1</v>
      </c>
      <c r="F26" s="2">
        <v>24</v>
      </c>
      <c r="G26" s="1" t="s">
        <v>51</v>
      </c>
      <c r="H26" s="6">
        <v>1</v>
      </c>
      <c r="I26" s="6">
        <v>0</v>
      </c>
      <c r="J26" s="6">
        <v>1</v>
      </c>
      <c r="K26" s="6">
        <v>1</v>
      </c>
      <c r="L26" s="6">
        <v>1</v>
      </c>
      <c r="M26" s="6">
        <f t="shared" si="5"/>
        <v>1</v>
      </c>
      <c r="N26" s="6">
        <f t="shared" si="3"/>
        <v>0</v>
      </c>
      <c r="O26" s="14">
        <v>24</v>
      </c>
      <c r="P26" s="6" t="s">
        <v>269</v>
      </c>
      <c r="Q26" s="6">
        <v>1469</v>
      </c>
      <c r="R26" s="6">
        <v>53.034907597535934</v>
      </c>
      <c r="S26" s="6" t="s">
        <v>168</v>
      </c>
      <c r="T26" s="6" t="s">
        <v>170</v>
      </c>
      <c r="U26" s="6" t="s">
        <v>171</v>
      </c>
      <c r="V26" s="6">
        <v>154.80000000000001</v>
      </c>
      <c r="W26" s="6">
        <v>84.5</v>
      </c>
      <c r="X26" s="6">
        <v>32.925705586603371</v>
      </c>
      <c r="Y26" s="6">
        <v>38.6</v>
      </c>
      <c r="Z26" s="6">
        <v>1</v>
      </c>
      <c r="AA26" s="6">
        <v>72.616533333333336</v>
      </c>
      <c r="AB26" s="6">
        <v>96.67219953582655</v>
      </c>
      <c r="AC26" s="6">
        <v>42.139163900232084</v>
      </c>
      <c r="AD26" s="6">
        <v>0</v>
      </c>
      <c r="AE26" s="6">
        <v>46.270454478686212</v>
      </c>
      <c r="AF26" s="6">
        <v>0</v>
      </c>
      <c r="AG26" s="6">
        <v>0</v>
      </c>
      <c r="AH26" s="6">
        <v>88.409618378918296</v>
      </c>
      <c r="AI26" s="6">
        <v>68.565333333333328</v>
      </c>
      <c r="AJ26" s="6">
        <v>98.008711885500944</v>
      </c>
      <c r="AK26" s="6">
        <v>42.003733665214689</v>
      </c>
      <c r="AL26" s="6">
        <v>0</v>
      </c>
      <c r="AM26" s="6">
        <v>49.004355942750472</v>
      </c>
      <c r="AN26" s="6">
        <v>0</v>
      </c>
      <c r="AO26" s="6">
        <v>0</v>
      </c>
      <c r="AP26" s="6">
        <v>91.008089607965161</v>
      </c>
      <c r="AQ26" s="6">
        <v>4.0511999999999997</v>
      </c>
      <c r="AR26" s="6">
        <v>74.052132701421812</v>
      </c>
      <c r="AS26" s="6">
        <v>44.431279620853083</v>
      </c>
      <c r="AT26" s="6">
        <v>0</v>
      </c>
      <c r="AU26" s="6">
        <v>0</v>
      </c>
      <c r="AV26" s="6">
        <v>0</v>
      </c>
      <c r="AW26" s="6">
        <v>0</v>
      </c>
      <c r="AX26" s="6">
        <v>44.431279620853083</v>
      </c>
      <c r="AY26" s="6">
        <v>125.83986666666667</v>
      </c>
      <c r="AZ26" s="6">
        <v>30.991768374410228</v>
      </c>
      <c r="BA26" s="6">
        <v>10.012725167117152</v>
      </c>
      <c r="BB26" s="6">
        <v>0</v>
      </c>
      <c r="BC26" s="6">
        <v>5.7215572383526574</v>
      </c>
      <c r="BD26" s="6">
        <v>0</v>
      </c>
      <c r="BE26" s="6">
        <v>0</v>
      </c>
      <c r="BF26" s="6">
        <v>15.734282405469809</v>
      </c>
      <c r="BG26" s="6">
        <v>46.198266666666669</v>
      </c>
      <c r="BH26" s="6">
        <v>105.19875204553128</v>
      </c>
      <c r="BI26" s="6">
        <v>54.54750106064585</v>
      </c>
      <c r="BJ26" s="6">
        <v>0</v>
      </c>
      <c r="BK26" s="6">
        <v>48.053750934378492</v>
      </c>
      <c r="BL26" s="6">
        <v>0</v>
      </c>
      <c r="BM26" s="6">
        <v>0</v>
      </c>
      <c r="BN26" s="6">
        <v>102.60125199502434</v>
      </c>
      <c r="BO26" s="6">
        <v>21.891866666666665</v>
      </c>
      <c r="BP26" s="6">
        <v>82.222316963986628</v>
      </c>
      <c r="BQ26" s="6">
        <v>16.444463392797324</v>
      </c>
      <c r="BR26" s="6">
        <v>0</v>
      </c>
      <c r="BS26" s="6">
        <v>52.07413407719153</v>
      </c>
      <c r="BT26" s="6">
        <v>0</v>
      </c>
      <c r="BU26" s="6">
        <v>0</v>
      </c>
      <c r="BV26" s="6">
        <v>68.518597469988862</v>
      </c>
      <c r="BW26" s="6">
        <v>0.47520000000000001</v>
      </c>
      <c r="BX26" s="6">
        <v>126.26262626262626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72.616533333333336</v>
      </c>
      <c r="CF26" s="6">
        <v>88.409618378918296</v>
      </c>
      <c r="CG26" s="6">
        <v>262</v>
      </c>
      <c r="CH26" s="6">
        <v>228.5</v>
      </c>
      <c r="CI26" s="6">
        <v>33.5</v>
      </c>
      <c r="CJ26" s="6">
        <v>163.5</v>
      </c>
      <c r="CK26" s="6">
        <v>102</v>
      </c>
      <c r="CL26" s="6">
        <v>115</v>
      </c>
      <c r="CM26" s="6">
        <v>11.5</v>
      </c>
      <c r="CN26" s="6">
        <v>100</v>
      </c>
      <c r="CO26" s="6">
        <v>87.213740458015266</v>
      </c>
      <c r="CP26" s="6">
        <v>12.786259541984732</v>
      </c>
      <c r="CQ26" s="6">
        <v>62.404580152671748</v>
      </c>
      <c r="CR26" s="6">
        <v>38.931297709923662</v>
      </c>
      <c r="CS26" s="6">
        <v>43.893129770992367</v>
      </c>
      <c r="CT26" s="6">
        <v>4.3893129770992365</v>
      </c>
      <c r="CU26" s="6">
        <v>72.616533333333336</v>
      </c>
      <c r="CV26" s="6">
        <v>96.67219953582655</v>
      </c>
      <c r="CW26" s="6">
        <v>42.139163900232084</v>
      </c>
      <c r="CX26" s="6">
        <v>0</v>
      </c>
      <c r="CY26" s="6">
        <v>46.270454478686212</v>
      </c>
      <c r="CZ26" s="6">
        <v>0</v>
      </c>
      <c r="DA26" s="6">
        <v>0</v>
      </c>
      <c r="DB26" s="6">
        <v>88.409618378918296</v>
      </c>
      <c r="DC26" s="6">
        <v>68.565333333333328</v>
      </c>
      <c r="DD26" s="6">
        <v>98.008711885500944</v>
      </c>
      <c r="DE26" s="6">
        <v>42.003733665214689</v>
      </c>
      <c r="DF26" s="6">
        <v>0</v>
      </c>
      <c r="DG26" s="6">
        <v>49.004355942750472</v>
      </c>
      <c r="DH26" s="6">
        <v>0</v>
      </c>
      <c r="DI26" s="6">
        <v>0</v>
      </c>
      <c r="DJ26" s="6">
        <v>91.008089607965161</v>
      </c>
      <c r="DK26" s="6">
        <v>4.0511999999999997</v>
      </c>
      <c r="DL26" s="6">
        <v>74.052132701421812</v>
      </c>
      <c r="DM26" s="6">
        <v>44.431279620853083</v>
      </c>
      <c r="DN26" s="6">
        <v>0</v>
      </c>
      <c r="DO26" s="6">
        <v>0</v>
      </c>
      <c r="DP26" s="6">
        <v>0</v>
      </c>
      <c r="DQ26" s="6">
        <v>0</v>
      </c>
      <c r="DR26" s="6">
        <v>44.431279620853083</v>
      </c>
      <c r="DS26" s="6">
        <v>125.83986666666667</v>
      </c>
      <c r="DT26" s="6">
        <v>30.991768374410228</v>
      </c>
      <c r="DU26" s="6">
        <v>10.012725167117152</v>
      </c>
      <c r="DV26" s="6">
        <v>0</v>
      </c>
      <c r="DW26" s="6">
        <v>5.7215572383526574</v>
      </c>
      <c r="DX26" s="6">
        <v>0</v>
      </c>
      <c r="DY26" s="6">
        <v>0</v>
      </c>
      <c r="DZ26" s="6">
        <v>15.734282405469809</v>
      </c>
      <c r="EA26" s="6">
        <v>46.198266666666669</v>
      </c>
      <c r="EB26" s="6">
        <v>105.19875204553128</v>
      </c>
      <c r="EC26" s="6">
        <v>54.54750106064585</v>
      </c>
      <c r="ED26" s="6">
        <v>0</v>
      </c>
      <c r="EE26" s="6">
        <v>48.053750934378492</v>
      </c>
      <c r="EF26" s="6">
        <v>0</v>
      </c>
      <c r="EG26" s="6">
        <v>0</v>
      </c>
      <c r="EH26" s="6">
        <v>102.60125199502434</v>
      </c>
      <c r="EI26" s="6">
        <v>21.891866666666665</v>
      </c>
      <c r="EJ26" s="6">
        <v>82.222316963986628</v>
      </c>
      <c r="EK26" s="6">
        <v>16.444463392797324</v>
      </c>
      <c r="EL26" s="6">
        <v>0</v>
      </c>
      <c r="EM26" s="6">
        <v>52.07413407719153</v>
      </c>
      <c r="EN26" s="6">
        <v>0</v>
      </c>
      <c r="EO26" s="6">
        <v>0</v>
      </c>
      <c r="EP26" s="6">
        <v>68.518597469988862</v>
      </c>
      <c r="EQ26" s="6">
        <v>0.47520000000000001</v>
      </c>
      <c r="ER26" s="6">
        <v>126.26262626262626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11.168000000000001</v>
      </c>
      <c r="EZ26" s="6">
        <v>19.152000000000001</v>
      </c>
      <c r="FB26" s="6">
        <v>20.963999999999999</v>
      </c>
      <c r="FE26" s="6">
        <v>20.224</v>
      </c>
      <c r="FF26" s="6">
        <v>20.224</v>
      </c>
      <c r="FG26" s="6">
        <v>10.940000000000001</v>
      </c>
      <c r="FH26" s="6">
        <v>18.847999999999999</v>
      </c>
      <c r="FJ26" s="6">
        <v>20.963999999999999</v>
      </c>
      <c r="FM26" s="6">
        <v>20.16</v>
      </c>
      <c r="FN26" s="6">
        <v>20.16</v>
      </c>
      <c r="FO26" s="6">
        <v>15.552</v>
      </c>
      <c r="FP26" s="6">
        <v>24.76</v>
      </c>
      <c r="FU26" s="6">
        <v>24.76</v>
      </c>
      <c r="FV26" s="6">
        <v>24.76</v>
      </c>
      <c r="FW26" s="6">
        <v>20.231999999999999</v>
      </c>
      <c r="FX26" s="6">
        <v>17.744</v>
      </c>
      <c r="FZ26" s="6">
        <v>19.527999999999999</v>
      </c>
      <c r="GC26" s="6">
        <v>18.144000000000002</v>
      </c>
      <c r="GD26" s="6">
        <v>18.144000000000002</v>
      </c>
      <c r="GE26" s="6">
        <v>10.407999999999999</v>
      </c>
      <c r="GF26" s="6">
        <v>19.152000000000001</v>
      </c>
      <c r="GH26" s="6">
        <v>19.552</v>
      </c>
      <c r="GK26" s="6">
        <v>19.352</v>
      </c>
      <c r="GL26" s="6">
        <v>19.352</v>
      </c>
      <c r="GM26" s="6">
        <v>12.448</v>
      </c>
      <c r="GN26" s="6">
        <v>17.840000000000003</v>
      </c>
      <c r="GP26" s="6">
        <v>23.584</v>
      </c>
      <c r="GS26" s="6">
        <v>22.376000000000001</v>
      </c>
      <c r="GT26" s="6">
        <v>22.376000000000001</v>
      </c>
      <c r="GU26" s="6">
        <v>30.408000000000001</v>
      </c>
      <c r="HD26" s="114">
        <f t="shared" si="6"/>
        <v>107.69230769230769</v>
      </c>
      <c r="HE26" s="114">
        <f t="shared" si="9"/>
        <v>0</v>
      </c>
      <c r="HF26" s="114">
        <f t="shared" si="7"/>
        <v>53.846153846153847</v>
      </c>
      <c r="HG26" s="114">
        <f t="shared" si="10"/>
        <v>189.38346666666666</v>
      </c>
      <c r="HH26" s="114">
        <f t="shared" si="8"/>
        <v>72.283765903307881</v>
      </c>
    </row>
    <row r="27" spans="1:216" x14ac:dyDescent="0.25">
      <c r="A27" s="6">
        <v>25</v>
      </c>
      <c r="B27" s="11" t="str">
        <f t="shared" si="1"/>
        <v>1469N0_XHz</v>
      </c>
      <c r="C27" s="12" t="str">
        <f t="shared" si="2"/>
        <v>E:\PSG_Data\FlowDrive\Converted</v>
      </c>
      <c r="D27" s="85">
        <v>0</v>
      </c>
      <c r="E27" s="114">
        <f t="shared" si="4"/>
        <v>0</v>
      </c>
      <c r="F27" s="10">
        <v>25</v>
      </c>
      <c r="G27" s="1" t="s">
        <v>332</v>
      </c>
      <c r="H27" s="6">
        <v>1</v>
      </c>
      <c r="I27" s="6">
        <v>0</v>
      </c>
      <c r="J27" s="6">
        <v>0</v>
      </c>
      <c r="K27" s="6">
        <v>1</v>
      </c>
      <c r="L27" s="6">
        <v>0</v>
      </c>
      <c r="M27" s="6">
        <f t="shared" si="5"/>
        <v>0</v>
      </c>
      <c r="N27" s="6">
        <f t="shared" si="3"/>
        <v>0</v>
      </c>
      <c r="O27" s="14">
        <v>25</v>
      </c>
      <c r="P27" s="6" t="s">
        <v>369</v>
      </c>
      <c r="HD27" s="114"/>
      <c r="HE27" s="114"/>
      <c r="HF27" s="114"/>
      <c r="HG27" s="114"/>
      <c r="HH27" s="114"/>
    </row>
    <row r="28" spans="1:216" x14ac:dyDescent="0.25">
      <c r="A28" s="6">
        <v>26</v>
      </c>
      <c r="B28" s="11" t="str">
        <f>CONCATENATE(LEFT(G28,LEN(G28)-4),"_XHz")</f>
        <v>1568_XHz</v>
      </c>
      <c r="C28" s="12" t="str">
        <f>C$1</f>
        <v>E:\PSG_Data\FlowDrive\Converted</v>
      </c>
      <c r="D28" s="85">
        <v>0</v>
      </c>
      <c r="E28" s="114">
        <f t="shared" si="4"/>
        <v>1</v>
      </c>
      <c r="F28" s="2">
        <v>26</v>
      </c>
      <c r="G28" s="1" t="s">
        <v>52</v>
      </c>
      <c r="H28" s="6">
        <v>1</v>
      </c>
      <c r="I28" s="6">
        <v>0</v>
      </c>
      <c r="J28" s="6">
        <v>1</v>
      </c>
      <c r="K28" s="6">
        <v>1</v>
      </c>
      <c r="L28" s="6">
        <v>0</v>
      </c>
      <c r="M28" s="6">
        <f t="shared" si="5"/>
        <v>1</v>
      </c>
      <c r="N28" s="6">
        <f t="shared" si="3"/>
        <v>0</v>
      </c>
      <c r="O28" s="14">
        <v>26</v>
      </c>
      <c r="P28" s="6" t="s">
        <v>269</v>
      </c>
      <c r="Q28" s="6">
        <v>1568</v>
      </c>
      <c r="R28" s="6">
        <v>29.078713210130047</v>
      </c>
      <c r="S28" s="6" t="s">
        <v>168</v>
      </c>
      <c r="T28" s="6" t="s">
        <v>207</v>
      </c>
      <c r="U28" s="6" t="s">
        <v>171</v>
      </c>
      <c r="V28" s="6">
        <v>158.30000000000001</v>
      </c>
      <c r="W28" s="6">
        <v>54.7</v>
      </c>
      <c r="X28" s="6">
        <v>21.82858059554912</v>
      </c>
      <c r="Y28" s="6">
        <v>35</v>
      </c>
      <c r="Z28" s="6">
        <v>0</v>
      </c>
      <c r="AA28" s="6">
        <v>256.34586666666667</v>
      </c>
      <c r="AB28" s="6">
        <v>21.299348692443647</v>
      </c>
      <c r="AC28" s="6">
        <v>5.383351867320922</v>
      </c>
      <c r="AD28" s="6">
        <v>0</v>
      </c>
      <c r="AE28" s="6">
        <v>5.6174106441609624</v>
      </c>
      <c r="AF28" s="6">
        <v>0</v>
      </c>
      <c r="AG28" s="6">
        <v>0</v>
      </c>
      <c r="AH28" s="6">
        <v>11.000762511481884</v>
      </c>
      <c r="AI28" s="6">
        <v>221.62559999999999</v>
      </c>
      <c r="AJ28" s="6">
        <v>20.575240405440528</v>
      </c>
      <c r="AK28" s="6">
        <v>5.9559906436801526</v>
      </c>
      <c r="AL28" s="6">
        <v>0</v>
      </c>
      <c r="AM28" s="6">
        <v>5.6852637962401458</v>
      </c>
      <c r="AN28" s="6">
        <v>0</v>
      </c>
      <c r="AO28" s="6">
        <v>0</v>
      </c>
      <c r="AP28" s="6">
        <v>11.641254439920299</v>
      </c>
      <c r="AQ28" s="6">
        <v>34.720266666666667</v>
      </c>
      <c r="AR28" s="6">
        <v>25.921459896621379</v>
      </c>
      <c r="AS28" s="6">
        <v>1.7280973264414252</v>
      </c>
      <c r="AT28" s="6">
        <v>0</v>
      </c>
      <c r="AU28" s="6">
        <v>5.184291979324275</v>
      </c>
      <c r="AV28" s="6">
        <v>0</v>
      </c>
      <c r="AW28" s="6">
        <v>0</v>
      </c>
      <c r="AX28" s="6">
        <v>6.9123893057657</v>
      </c>
      <c r="AY28" s="6">
        <v>90.283200000000008</v>
      </c>
      <c r="AZ28" s="6">
        <v>33.893348928704341</v>
      </c>
      <c r="BA28" s="6">
        <v>0</v>
      </c>
      <c r="BB28" s="6">
        <v>0</v>
      </c>
      <c r="BC28" s="6">
        <v>0.66457546919028121</v>
      </c>
      <c r="BD28" s="6">
        <v>0</v>
      </c>
      <c r="BE28" s="6">
        <v>0</v>
      </c>
      <c r="BF28" s="6">
        <v>0.66457546919028121</v>
      </c>
      <c r="BG28" s="6">
        <v>33.974666666666664</v>
      </c>
      <c r="BH28" s="6">
        <v>35.320434833797734</v>
      </c>
      <c r="BI28" s="6">
        <v>5.2980652250696609</v>
      </c>
      <c r="BJ28" s="6">
        <v>0</v>
      </c>
      <c r="BK28" s="6">
        <v>3.5320434833797734</v>
      </c>
      <c r="BL28" s="6">
        <v>0</v>
      </c>
      <c r="BM28" s="6">
        <v>0</v>
      </c>
      <c r="BN28" s="6">
        <v>8.8301087084494334</v>
      </c>
      <c r="BO28" s="6">
        <v>160.65093333333334</v>
      </c>
      <c r="BP28" s="6">
        <v>20.167950056520056</v>
      </c>
      <c r="BQ28" s="6">
        <v>7.0961305754422428</v>
      </c>
      <c r="BR28" s="6">
        <v>0</v>
      </c>
      <c r="BS28" s="6">
        <v>7.0961305754422428</v>
      </c>
      <c r="BT28" s="6">
        <v>0</v>
      </c>
      <c r="BU28" s="6">
        <v>0</v>
      </c>
      <c r="BV28" s="6">
        <v>14.192261150884486</v>
      </c>
      <c r="BW28" s="6">
        <v>27</v>
      </c>
      <c r="BX28" s="6">
        <v>4.4444444444444446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256.39773333333335</v>
      </c>
      <c r="CF28" s="6">
        <v>10.998537168555311</v>
      </c>
      <c r="CG28" s="6">
        <v>391.50013333333334</v>
      </c>
      <c r="CH28" s="6">
        <v>334.00013333333334</v>
      </c>
      <c r="CI28" s="6">
        <v>57.5</v>
      </c>
      <c r="CJ28" s="6">
        <v>152.5</v>
      </c>
      <c r="CK28" s="6">
        <v>55.000133333333338</v>
      </c>
      <c r="CL28" s="6">
        <v>233</v>
      </c>
      <c r="CM28" s="6">
        <v>46</v>
      </c>
      <c r="CN28" s="6">
        <v>100</v>
      </c>
      <c r="CO28" s="6">
        <v>85.312904107993489</v>
      </c>
      <c r="CP28" s="6">
        <v>14.687095892006507</v>
      </c>
      <c r="CQ28" s="6">
        <v>38.952732583147693</v>
      </c>
      <c r="CR28" s="6">
        <v>14.048560562431483</v>
      </c>
      <c r="CS28" s="6">
        <v>59.514666831956809</v>
      </c>
      <c r="CT28" s="6">
        <v>11.749676713605206</v>
      </c>
      <c r="CU28" s="6">
        <v>256.39773333333335</v>
      </c>
      <c r="CV28" s="6">
        <v>21.295040049756029</v>
      </c>
      <c r="CW28" s="6">
        <v>5.3822628697185566</v>
      </c>
      <c r="CX28" s="6">
        <v>0</v>
      </c>
      <c r="CY28" s="6">
        <v>5.6162742988367542</v>
      </c>
      <c r="CZ28" s="6">
        <v>0</v>
      </c>
      <c r="DA28" s="6">
        <v>0</v>
      </c>
      <c r="DB28" s="6">
        <v>10.998537168555311</v>
      </c>
      <c r="DC28" s="6">
        <v>221.67746666666667</v>
      </c>
      <c r="DD28" s="6">
        <v>20.570426343137566</v>
      </c>
      <c r="DE28" s="6">
        <v>5.9545970993292956</v>
      </c>
      <c r="DF28" s="6">
        <v>0</v>
      </c>
      <c r="DG28" s="6">
        <v>5.6839335948143273</v>
      </c>
      <c r="DH28" s="6">
        <v>0</v>
      </c>
      <c r="DI28" s="6">
        <v>0</v>
      </c>
      <c r="DJ28" s="6">
        <v>11.638530694143622</v>
      </c>
      <c r="DK28" s="6">
        <v>34.720266666666667</v>
      </c>
      <c r="DL28" s="6">
        <v>25.921459896621379</v>
      </c>
      <c r="DM28" s="6">
        <v>1.7280973264414252</v>
      </c>
      <c r="DN28" s="6">
        <v>0</v>
      </c>
      <c r="DO28" s="6">
        <v>5.184291979324275</v>
      </c>
      <c r="DP28" s="6">
        <v>0</v>
      </c>
      <c r="DQ28" s="6">
        <v>0</v>
      </c>
      <c r="DR28" s="6">
        <v>6.9123893057657</v>
      </c>
      <c r="DS28" s="6">
        <v>128.28319999999999</v>
      </c>
      <c r="DT28" s="6">
        <v>24.321189368522145</v>
      </c>
      <c r="DU28" s="6">
        <v>0</v>
      </c>
      <c r="DV28" s="6">
        <v>0</v>
      </c>
      <c r="DW28" s="6">
        <v>0.46771518016388741</v>
      </c>
      <c r="DX28" s="6">
        <v>0</v>
      </c>
      <c r="DY28" s="6">
        <v>0</v>
      </c>
      <c r="DZ28" s="6">
        <v>0.46771518016388741</v>
      </c>
      <c r="EA28" s="6">
        <v>34.026533333333333</v>
      </c>
      <c r="EB28" s="6">
        <v>35.266595872240877</v>
      </c>
      <c r="EC28" s="6">
        <v>5.2899893808361318</v>
      </c>
      <c r="ED28" s="6">
        <v>0</v>
      </c>
      <c r="EE28" s="6">
        <v>3.5266595872240876</v>
      </c>
      <c r="EF28" s="6">
        <v>0</v>
      </c>
      <c r="EG28" s="6">
        <v>0</v>
      </c>
      <c r="EH28" s="6">
        <v>8.8166489680602194</v>
      </c>
      <c r="EI28" s="6">
        <v>160.65093333333334</v>
      </c>
      <c r="EJ28" s="6">
        <v>20.167950056520056</v>
      </c>
      <c r="EK28" s="6">
        <v>7.0961305754422428</v>
      </c>
      <c r="EL28" s="6">
        <v>0</v>
      </c>
      <c r="EM28" s="6">
        <v>7.0961305754422428</v>
      </c>
      <c r="EN28" s="6">
        <v>0</v>
      </c>
      <c r="EO28" s="6">
        <v>0</v>
      </c>
      <c r="EP28" s="6">
        <v>14.192261150884486</v>
      </c>
      <c r="EQ28" s="6">
        <v>27</v>
      </c>
      <c r="ER28" s="6">
        <v>4.4444444444444446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12.872</v>
      </c>
      <c r="EZ28" s="6">
        <v>30.968</v>
      </c>
      <c r="FB28" s="6">
        <v>24.8</v>
      </c>
      <c r="FE28" s="6">
        <v>27.44</v>
      </c>
      <c r="FF28" s="6">
        <v>27.44</v>
      </c>
      <c r="FG28" s="6">
        <v>12.832000000000001</v>
      </c>
      <c r="FH28" s="6">
        <v>31.091999999999999</v>
      </c>
      <c r="FJ28" s="6">
        <v>27.192</v>
      </c>
      <c r="FM28" s="6">
        <v>28.192</v>
      </c>
      <c r="FN28" s="6">
        <v>28.192</v>
      </c>
      <c r="FO28" s="6">
        <v>13.576000000000001</v>
      </c>
      <c r="FP28" s="6">
        <v>14.352</v>
      </c>
      <c r="FR28" s="6">
        <v>22.408000000000001</v>
      </c>
      <c r="FU28" s="6">
        <v>19.136000000000003</v>
      </c>
      <c r="FV28" s="6">
        <v>19.136000000000003</v>
      </c>
      <c r="FW28" s="6">
        <v>21.060000000000002</v>
      </c>
      <c r="FZ28" s="6">
        <v>31.216000000000001</v>
      </c>
      <c r="GC28" s="6">
        <v>31.216000000000001</v>
      </c>
      <c r="GD28" s="6">
        <v>31.216000000000001</v>
      </c>
      <c r="GE28" s="6">
        <v>13.596</v>
      </c>
      <c r="GF28" s="6">
        <v>25.423999999999999</v>
      </c>
      <c r="GH28" s="6">
        <v>43.043999999999997</v>
      </c>
      <c r="GK28" s="6">
        <v>32.224000000000004</v>
      </c>
      <c r="GL28" s="6">
        <v>32.224000000000004</v>
      </c>
      <c r="GM28" s="6">
        <v>12.768000000000001</v>
      </c>
      <c r="GN28" s="6">
        <v>31.216000000000001</v>
      </c>
      <c r="GP28" s="6">
        <v>22.408000000000001</v>
      </c>
      <c r="GS28" s="6">
        <v>27.816000000000003</v>
      </c>
      <c r="GT28" s="6">
        <v>27.816000000000003</v>
      </c>
      <c r="GU28" s="6">
        <v>10.728000000000002</v>
      </c>
      <c r="HD28" s="114">
        <f t="shared" si="6"/>
        <v>176.74418604651163</v>
      </c>
      <c r="HE28" s="114">
        <f t="shared" si="9"/>
        <v>0</v>
      </c>
      <c r="HF28" s="114">
        <f t="shared" si="7"/>
        <v>48.837209302325583</v>
      </c>
      <c r="HG28" s="114">
        <f t="shared" si="10"/>
        <v>135.10239999999999</v>
      </c>
      <c r="HH28" s="114">
        <f t="shared" si="8"/>
        <v>34.508902678960347</v>
      </c>
    </row>
    <row r="29" spans="1:216" x14ac:dyDescent="0.25">
      <c r="A29" s="6">
        <v>27</v>
      </c>
      <c r="B29" s="11" t="str">
        <f t="shared" si="1"/>
        <v>1657_XHz</v>
      </c>
      <c r="C29" s="12" t="str">
        <f t="shared" si="2"/>
        <v>E:\PSG_Data\FlowDrive\Converted</v>
      </c>
      <c r="D29" s="85">
        <v>0</v>
      </c>
      <c r="E29" s="114">
        <f t="shared" si="4"/>
        <v>1</v>
      </c>
      <c r="F29" s="10">
        <v>27</v>
      </c>
      <c r="G29" s="1" t="s">
        <v>53</v>
      </c>
      <c r="H29" s="6">
        <v>1</v>
      </c>
      <c r="I29" s="6">
        <v>0</v>
      </c>
      <c r="J29" s="6">
        <v>1</v>
      </c>
      <c r="K29" s="6">
        <v>1</v>
      </c>
      <c r="L29" s="6">
        <v>0</v>
      </c>
      <c r="M29" s="6">
        <f t="shared" si="5"/>
        <v>1</v>
      </c>
      <c r="N29" s="6">
        <f t="shared" si="3"/>
        <v>0</v>
      </c>
      <c r="O29" s="14">
        <v>27</v>
      </c>
      <c r="P29" s="6" t="s">
        <v>375</v>
      </c>
      <c r="Q29" s="6">
        <v>1657</v>
      </c>
      <c r="R29" s="6">
        <v>61.196440793976727</v>
      </c>
      <c r="S29" s="6" t="s">
        <v>155</v>
      </c>
      <c r="T29" s="6" t="s">
        <v>169</v>
      </c>
      <c r="U29" s="6" t="s">
        <v>171</v>
      </c>
      <c r="V29" s="6">
        <v>185</v>
      </c>
      <c r="W29" s="6">
        <v>107</v>
      </c>
      <c r="X29" s="6">
        <v>31.672753834915994</v>
      </c>
      <c r="Y29" s="6">
        <v>40.5</v>
      </c>
      <c r="Z29" s="6">
        <v>0.5</v>
      </c>
      <c r="AA29" s="6">
        <v>66</v>
      </c>
      <c r="AB29" s="6">
        <v>100.90909090909091</v>
      </c>
      <c r="AC29" s="6">
        <v>38.18181818181818</v>
      </c>
      <c r="AD29" s="6">
        <v>0</v>
      </c>
      <c r="AE29" s="6">
        <v>40.909090909090907</v>
      </c>
      <c r="AF29" s="6">
        <v>0.90909090909090917</v>
      </c>
      <c r="AG29" s="6">
        <v>0</v>
      </c>
      <c r="AH29" s="6">
        <v>80</v>
      </c>
      <c r="AI29" s="6">
        <v>66</v>
      </c>
      <c r="AJ29" s="6">
        <v>100.90909090909091</v>
      </c>
      <c r="AK29" s="6">
        <v>38.18181818181818</v>
      </c>
      <c r="AL29" s="6">
        <v>0</v>
      </c>
      <c r="AM29" s="6">
        <v>40.909090909090907</v>
      </c>
      <c r="AN29" s="6">
        <v>0.90909090909090917</v>
      </c>
      <c r="AO29" s="6">
        <v>0</v>
      </c>
      <c r="AP29" s="6">
        <v>80</v>
      </c>
      <c r="AQ29" s="6">
        <v>0</v>
      </c>
      <c r="AY29" s="6">
        <v>240.59946666666667</v>
      </c>
      <c r="AZ29" s="6">
        <v>27.182105141823534</v>
      </c>
      <c r="BA29" s="6">
        <v>7.980067564572046</v>
      </c>
      <c r="BB29" s="6">
        <v>1.2468855569643824</v>
      </c>
      <c r="BC29" s="6">
        <v>7.2319362303934165</v>
      </c>
      <c r="BD29" s="6">
        <v>0.74813133417862931</v>
      </c>
      <c r="BE29" s="6">
        <v>0</v>
      </c>
      <c r="BF29" s="6">
        <v>17.207020686108475</v>
      </c>
      <c r="BG29" s="6">
        <v>57.5</v>
      </c>
      <c r="BH29" s="6">
        <v>104.34782608695652</v>
      </c>
      <c r="BI29" s="6">
        <v>41.739130434782609</v>
      </c>
      <c r="BJ29" s="6">
        <v>0</v>
      </c>
      <c r="BK29" s="6">
        <v>41.739130434782609</v>
      </c>
      <c r="BL29" s="6">
        <v>1.0434782608695652</v>
      </c>
      <c r="BM29" s="6">
        <v>0</v>
      </c>
      <c r="BN29" s="6">
        <v>84.521739130434781</v>
      </c>
      <c r="BO29" s="6">
        <v>8.5</v>
      </c>
      <c r="BP29" s="6">
        <v>77.64705882352942</v>
      </c>
      <c r="BQ29" s="6">
        <v>14.117647058823529</v>
      </c>
      <c r="BR29" s="6">
        <v>0</v>
      </c>
      <c r="BS29" s="6">
        <v>35.294117647058826</v>
      </c>
      <c r="BT29" s="6">
        <v>0</v>
      </c>
      <c r="BU29" s="6">
        <v>0</v>
      </c>
      <c r="BV29" s="6">
        <v>49.411764705882355</v>
      </c>
      <c r="BW29" s="6">
        <v>0</v>
      </c>
      <c r="CE29" s="6">
        <v>66</v>
      </c>
      <c r="CF29" s="6">
        <v>80</v>
      </c>
      <c r="CG29" s="6">
        <v>128.5</v>
      </c>
      <c r="CH29" s="6">
        <v>128.5</v>
      </c>
      <c r="CI29" s="6">
        <v>0</v>
      </c>
      <c r="CJ29" s="6">
        <v>295</v>
      </c>
      <c r="CK29" s="6">
        <v>94</v>
      </c>
      <c r="CL29" s="6">
        <v>34.5</v>
      </c>
      <c r="CM29" s="6">
        <v>0</v>
      </c>
      <c r="CN29" s="6">
        <v>100</v>
      </c>
      <c r="CO29" s="6">
        <v>100</v>
      </c>
      <c r="CP29" s="6">
        <v>0</v>
      </c>
      <c r="CQ29" s="6">
        <v>229.57198443579765</v>
      </c>
      <c r="CR29" s="6">
        <v>73.151750972762642</v>
      </c>
      <c r="CS29" s="6">
        <v>26.848249027237355</v>
      </c>
      <c r="CT29" s="6">
        <v>0</v>
      </c>
      <c r="CU29" s="6">
        <v>66</v>
      </c>
      <c r="CV29" s="6">
        <v>100.90909090909091</v>
      </c>
      <c r="CW29" s="6">
        <v>38.18181818181818</v>
      </c>
      <c r="CX29" s="6">
        <v>0</v>
      </c>
      <c r="CY29" s="6">
        <v>40.909090909090907</v>
      </c>
      <c r="CZ29" s="6">
        <v>0.90909090909090917</v>
      </c>
      <c r="DA29" s="6">
        <v>0</v>
      </c>
      <c r="DB29" s="6">
        <v>80</v>
      </c>
      <c r="DC29" s="6">
        <v>66</v>
      </c>
      <c r="DD29" s="6">
        <v>100.90909090909091</v>
      </c>
      <c r="DE29" s="6">
        <v>38.18181818181818</v>
      </c>
      <c r="DF29" s="6">
        <v>0</v>
      </c>
      <c r="DG29" s="6">
        <v>40.909090909090907</v>
      </c>
      <c r="DH29" s="6">
        <v>0.90909090909090917</v>
      </c>
      <c r="DI29" s="6">
        <v>0</v>
      </c>
      <c r="DJ29" s="6">
        <v>80</v>
      </c>
      <c r="DK29" s="6">
        <v>0</v>
      </c>
      <c r="DS29" s="6">
        <v>244.29093333333333</v>
      </c>
      <c r="DT29" s="6">
        <v>26.77135786728611</v>
      </c>
      <c r="DU29" s="6">
        <v>7.8594812087445467</v>
      </c>
      <c r="DV29" s="6">
        <v>1.2280439388663353</v>
      </c>
      <c r="DW29" s="6">
        <v>7.1226548454247451</v>
      </c>
      <c r="DX29" s="6">
        <v>0.73682636331980123</v>
      </c>
      <c r="DY29" s="6">
        <v>0</v>
      </c>
      <c r="DZ29" s="6">
        <v>16.947006356355427</v>
      </c>
      <c r="EA29" s="6">
        <v>57.5</v>
      </c>
      <c r="EB29" s="6">
        <v>104.34782608695652</v>
      </c>
      <c r="EC29" s="6">
        <v>41.739130434782609</v>
      </c>
      <c r="ED29" s="6">
        <v>0</v>
      </c>
      <c r="EE29" s="6">
        <v>41.739130434782609</v>
      </c>
      <c r="EF29" s="6">
        <v>1.0434782608695652</v>
      </c>
      <c r="EG29" s="6">
        <v>0</v>
      </c>
      <c r="EH29" s="6">
        <v>84.521739130434781</v>
      </c>
      <c r="EI29" s="6">
        <v>8.5</v>
      </c>
      <c r="EJ29" s="6">
        <v>77.64705882352942</v>
      </c>
      <c r="EK29" s="6">
        <v>14.117647058823529</v>
      </c>
      <c r="EL29" s="6">
        <v>0</v>
      </c>
      <c r="EM29" s="6">
        <v>35.294117647058826</v>
      </c>
      <c r="EN29" s="6">
        <v>0</v>
      </c>
      <c r="EO29" s="6">
        <v>0</v>
      </c>
      <c r="EP29" s="6">
        <v>49.411764705882355</v>
      </c>
      <c r="EQ29" s="6">
        <v>0</v>
      </c>
      <c r="EY29" s="6">
        <v>13.192</v>
      </c>
      <c r="EZ29" s="6">
        <v>20.864000000000001</v>
      </c>
      <c r="FB29" s="6">
        <v>23.472000000000001</v>
      </c>
      <c r="FC29" s="6">
        <v>27.896000000000001</v>
      </c>
      <c r="FE29" s="6">
        <v>22.167999999999999</v>
      </c>
      <c r="FF29" s="6">
        <v>22.167999999999999</v>
      </c>
      <c r="FG29" s="6">
        <v>13.192</v>
      </c>
      <c r="FH29" s="6">
        <v>20.864000000000001</v>
      </c>
      <c r="FJ29" s="6">
        <v>23.472000000000001</v>
      </c>
      <c r="FK29" s="6">
        <v>27.896000000000001</v>
      </c>
      <c r="FM29" s="6">
        <v>22.167999999999999</v>
      </c>
      <c r="FN29" s="6">
        <v>22.167999999999999</v>
      </c>
      <c r="FW29" s="6">
        <v>22.432000000000002</v>
      </c>
      <c r="FX29" s="6">
        <v>19.899999999999999</v>
      </c>
      <c r="FY29" s="6">
        <v>13.72</v>
      </c>
      <c r="FZ29" s="6">
        <v>18.600000000000001</v>
      </c>
      <c r="GA29" s="6">
        <v>21.088000000000001</v>
      </c>
      <c r="GC29" s="6">
        <v>19.672000000000001</v>
      </c>
      <c r="GD29" s="6">
        <v>19.167999999999999</v>
      </c>
      <c r="GE29" s="6">
        <v>13.231999999999999</v>
      </c>
      <c r="GF29" s="6">
        <v>21.544</v>
      </c>
      <c r="GH29" s="6">
        <v>22.167999999999999</v>
      </c>
      <c r="GI29" s="6">
        <v>27.896000000000001</v>
      </c>
      <c r="GK29" s="6">
        <v>22</v>
      </c>
      <c r="GL29" s="6">
        <v>22</v>
      </c>
      <c r="GM29" s="6">
        <v>13.040000000000001</v>
      </c>
      <c r="GN29" s="6">
        <v>18.712</v>
      </c>
      <c r="GP29" s="6">
        <v>30.728000000000002</v>
      </c>
      <c r="GS29" s="6">
        <v>29.815999999999999</v>
      </c>
      <c r="GT29" s="6">
        <v>29.815999999999999</v>
      </c>
      <c r="HD29" s="114">
        <f t="shared" si="6"/>
        <v>126.13636363636363</v>
      </c>
      <c r="HE29" s="114">
        <f t="shared" si="9"/>
        <v>0</v>
      </c>
      <c r="HF29" s="114">
        <f t="shared" si="7"/>
        <v>51.136363636363633</v>
      </c>
      <c r="HG29" s="114">
        <f t="shared" si="10"/>
        <v>62.5</v>
      </c>
      <c r="HH29" s="114">
        <f t="shared" si="8"/>
        <v>48.638132295719842</v>
      </c>
    </row>
    <row r="30" spans="1:216" x14ac:dyDescent="0.25">
      <c r="A30" s="6">
        <v>28</v>
      </c>
      <c r="B30" s="11" t="str">
        <f t="shared" si="1"/>
        <v>1708_XHz</v>
      </c>
      <c r="C30" s="12" t="str">
        <f t="shared" si="2"/>
        <v>E:\PSG_Data\FlowDrive\Converted</v>
      </c>
      <c r="D30" s="85">
        <v>0</v>
      </c>
      <c r="E30" s="114">
        <f t="shared" si="4"/>
        <v>1</v>
      </c>
      <c r="F30" s="2">
        <v>28</v>
      </c>
      <c r="G30" s="1" t="s">
        <v>54</v>
      </c>
      <c r="H30" s="6">
        <v>1</v>
      </c>
      <c r="I30" s="6">
        <v>0</v>
      </c>
      <c r="J30" s="6">
        <v>1</v>
      </c>
      <c r="K30" s="6">
        <v>1</v>
      </c>
      <c r="L30" s="6">
        <v>1</v>
      </c>
      <c r="M30" s="6">
        <f t="shared" si="5"/>
        <v>1</v>
      </c>
      <c r="N30" s="6">
        <f t="shared" si="3"/>
        <v>0</v>
      </c>
      <c r="O30" s="14">
        <v>28</v>
      </c>
      <c r="P30" s="6" t="s">
        <v>378</v>
      </c>
      <c r="Q30" s="6">
        <v>1708</v>
      </c>
      <c r="R30" s="6">
        <v>70.299794661190958</v>
      </c>
      <c r="S30" s="6" t="s">
        <v>168</v>
      </c>
      <c r="T30" s="6" t="s">
        <v>169</v>
      </c>
      <c r="U30" s="6" t="s">
        <v>171</v>
      </c>
      <c r="V30" s="6">
        <v>157.5</v>
      </c>
      <c r="W30" s="6">
        <v>79.599999999999994</v>
      </c>
      <c r="X30" s="6">
        <v>32.088687326782562</v>
      </c>
      <c r="Y30" s="6">
        <v>38</v>
      </c>
      <c r="Z30" s="6">
        <v>0</v>
      </c>
      <c r="AA30" s="6">
        <v>37.780933333333337</v>
      </c>
      <c r="AB30" s="6">
        <v>57.17169507017649</v>
      </c>
      <c r="AC30" s="6">
        <v>47.643079225147069</v>
      </c>
      <c r="AD30" s="6">
        <v>0</v>
      </c>
      <c r="AE30" s="6">
        <v>15.881026408382358</v>
      </c>
      <c r="AF30" s="6">
        <v>0</v>
      </c>
      <c r="AG30" s="6">
        <v>0</v>
      </c>
      <c r="AH30" s="6">
        <v>63.52410563352943</v>
      </c>
      <c r="AI30" s="6">
        <v>36.73533333333333</v>
      </c>
      <c r="AJ30" s="6">
        <v>53.89906175707312</v>
      </c>
      <c r="AK30" s="6">
        <v>48.999147051884655</v>
      </c>
      <c r="AL30" s="6">
        <v>0</v>
      </c>
      <c r="AM30" s="6">
        <v>14.699744115565396</v>
      </c>
      <c r="AN30" s="6">
        <v>0</v>
      </c>
      <c r="AO30" s="6">
        <v>0</v>
      </c>
      <c r="AP30" s="6">
        <v>63.69889116745005</v>
      </c>
      <c r="AQ30" s="6">
        <v>1.0456000000000001</v>
      </c>
      <c r="AR30" s="6">
        <v>172.14996174445292</v>
      </c>
      <c r="AS30" s="6">
        <v>0</v>
      </c>
      <c r="AT30" s="6">
        <v>0</v>
      </c>
      <c r="AU30" s="6">
        <v>57.383320581484305</v>
      </c>
      <c r="AV30" s="6">
        <v>0</v>
      </c>
      <c r="AW30" s="6">
        <v>0</v>
      </c>
      <c r="AX30" s="6">
        <v>57.383320581484305</v>
      </c>
      <c r="AY30" s="6">
        <v>172.57266666666666</v>
      </c>
      <c r="AZ30" s="6">
        <v>16.340942366307527</v>
      </c>
      <c r="BA30" s="6">
        <v>4.5198351225956994</v>
      </c>
      <c r="BB30" s="6">
        <v>0</v>
      </c>
      <c r="BC30" s="6">
        <v>3.1291166233354839</v>
      </c>
      <c r="BD30" s="6">
        <v>0</v>
      </c>
      <c r="BE30" s="6">
        <v>0</v>
      </c>
      <c r="BF30" s="6">
        <v>7.6489517459311838</v>
      </c>
      <c r="BG30" s="6">
        <v>18.146266666666669</v>
      </c>
      <c r="BH30" s="6">
        <v>89.274561525970427</v>
      </c>
      <c r="BI30" s="6">
        <v>89.274561525970427</v>
      </c>
      <c r="BJ30" s="6">
        <v>0</v>
      </c>
      <c r="BK30" s="6">
        <v>13.225860966810433</v>
      </c>
      <c r="BL30" s="6">
        <v>0</v>
      </c>
      <c r="BM30" s="6">
        <v>0</v>
      </c>
      <c r="BN30" s="6">
        <v>102.50042249278086</v>
      </c>
      <c r="BO30" s="6">
        <v>14.784666666666668</v>
      </c>
      <c r="BP30" s="6">
        <v>24.349551336970734</v>
      </c>
      <c r="BQ30" s="6">
        <v>8.1165171123235762</v>
      </c>
      <c r="BR30" s="6">
        <v>0</v>
      </c>
      <c r="BS30" s="6">
        <v>16.233034224647152</v>
      </c>
      <c r="BT30" s="6">
        <v>0</v>
      </c>
      <c r="BU30" s="6">
        <v>0</v>
      </c>
      <c r="BV30" s="6">
        <v>24.349551336970727</v>
      </c>
      <c r="BW30" s="6">
        <v>3.8044000000000002</v>
      </c>
      <c r="BX30" s="6">
        <v>0</v>
      </c>
      <c r="BY30" s="6">
        <v>15.771212280517297</v>
      </c>
      <c r="BZ30" s="6">
        <v>0</v>
      </c>
      <c r="CA30" s="6">
        <v>15.771212280517297</v>
      </c>
      <c r="CB30" s="6">
        <v>0</v>
      </c>
      <c r="CC30" s="6">
        <v>0</v>
      </c>
      <c r="CD30" s="6">
        <v>31.542424561034593</v>
      </c>
      <c r="CE30" s="6">
        <v>37.780933333333337</v>
      </c>
      <c r="CF30" s="6">
        <v>63.52410563352943</v>
      </c>
      <c r="CG30" s="6">
        <v>214.5</v>
      </c>
      <c r="CH30" s="6">
        <v>182.5</v>
      </c>
      <c r="CI30" s="6">
        <v>32</v>
      </c>
      <c r="CJ30" s="6">
        <v>285</v>
      </c>
      <c r="CK30" s="6">
        <v>81</v>
      </c>
      <c r="CL30" s="6">
        <v>83</v>
      </c>
      <c r="CM30" s="6">
        <v>18.5</v>
      </c>
      <c r="CN30" s="6">
        <v>100</v>
      </c>
      <c r="CO30" s="6">
        <v>85.081585081585075</v>
      </c>
      <c r="CP30" s="6">
        <v>14.918414918414918</v>
      </c>
      <c r="CQ30" s="6">
        <v>132.86713286713288</v>
      </c>
      <c r="CR30" s="6">
        <v>37.76223776223776</v>
      </c>
      <c r="CS30" s="6">
        <v>38.694638694638698</v>
      </c>
      <c r="CT30" s="6">
        <v>8.6247086247086244</v>
      </c>
      <c r="CU30" s="6">
        <v>37.780933333333337</v>
      </c>
      <c r="CV30" s="6">
        <v>57.17169507017649</v>
      </c>
      <c r="CW30" s="6">
        <v>47.643079225147069</v>
      </c>
      <c r="CX30" s="6">
        <v>0</v>
      </c>
      <c r="CY30" s="6">
        <v>15.881026408382358</v>
      </c>
      <c r="CZ30" s="6">
        <v>0</v>
      </c>
      <c r="DA30" s="6">
        <v>0</v>
      </c>
      <c r="DB30" s="6">
        <v>63.52410563352943</v>
      </c>
      <c r="DC30" s="6">
        <v>36.73533333333333</v>
      </c>
      <c r="DD30" s="6">
        <v>53.89906175707312</v>
      </c>
      <c r="DE30" s="6">
        <v>48.999147051884655</v>
      </c>
      <c r="DF30" s="6">
        <v>0</v>
      </c>
      <c r="DG30" s="6">
        <v>14.699744115565396</v>
      </c>
      <c r="DH30" s="6">
        <v>0</v>
      </c>
      <c r="DI30" s="6">
        <v>0</v>
      </c>
      <c r="DJ30" s="6">
        <v>63.69889116745005</v>
      </c>
      <c r="DK30" s="6">
        <v>1.0456000000000001</v>
      </c>
      <c r="DL30" s="6">
        <v>172.14996174445292</v>
      </c>
      <c r="DM30" s="6">
        <v>0</v>
      </c>
      <c r="DN30" s="6">
        <v>0</v>
      </c>
      <c r="DO30" s="6">
        <v>57.383320581484305</v>
      </c>
      <c r="DP30" s="6">
        <v>0</v>
      </c>
      <c r="DQ30" s="6">
        <v>0</v>
      </c>
      <c r="DR30" s="6">
        <v>57.383320581484305</v>
      </c>
      <c r="DS30" s="6">
        <v>172.57266666666666</v>
      </c>
      <c r="DT30" s="6">
        <v>16.340942366307527</v>
      </c>
      <c r="DU30" s="6">
        <v>4.5198351225956994</v>
      </c>
      <c r="DV30" s="6">
        <v>0</v>
      </c>
      <c r="DW30" s="6">
        <v>3.1291166233354839</v>
      </c>
      <c r="DX30" s="6">
        <v>0</v>
      </c>
      <c r="DY30" s="6">
        <v>0</v>
      </c>
      <c r="DZ30" s="6">
        <v>7.6489517459311838</v>
      </c>
      <c r="EA30" s="6">
        <v>18.146266666666669</v>
      </c>
      <c r="EB30" s="6">
        <v>89.274561525970427</v>
      </c>
      <c r="EC30" s="6">
        <v>89.274561525970427</v>
      </c>
      <c r="ED30" s="6">
        <v>0</v>
      </c>
      <c r="EE30" s="6">
        <v>13.225860966810433</v>
      </c>
      <c r="EF30" s="6">
        <v>0</v>
      </c>
      <c r="EG30" s="6">
        <v>0</v>
      </c>
      <c r="EH30" s="6">
        <v>102.50042249278086</v>
      </c>
      <c r="EI30" s="6">
        <v>14.784666666666668</v>
      </c>
      <c r="EJ30" s="6">
        <v>24.349551336970734</v>
      </c>
      <c r="EK30" s="6">
        <v>8.1165171123235762</v>
      </c>
      <c r="EL30" s="6">
        <v>0</v>
      </c>
      <c r="EM30" s="6">
        <v>16.233034224647152</v>
      </c>
      <c r="EN30" s="6">
        <v>0</v>
      </c>
      <c r="EO30" s="6">
        <v>0</v>
      </c>
      <c r="EP30" s="6">
        <v>24.349551336970727</v>
      </c>
      <c r="EQ30" s="6">
        <v>3.8044000000000002</v>
      </c>
      <c r="ER30" s="6">
        <v>0</v>
      </c>
      <c r="ES30" s="6">
        <v>15.771212280517297</v>
      </c>
      <c r="ET30" s="6">
        <v>0</v>
      </c>
      <c r="EU30" s="6">
        <v>15.771212280517297</v>
      </c>
      <c r="EV30" s="6">
        <v>0</v>
      </c>
      <c r="EW30" s="6">
        <v>0</v>
      </c>
      <c r="EX30" s="6">
        <v>31.542424561034593</v>
      </c>
      <c r="EY30" s="6">
        <v>11.152000000000001</v>
      </c>
      <c r="EZ30" s="6">
        <v>17.484000000000002</v>
      </c>
      <c r="FB30" s="6">
        <v>21.240000000000002</v>
      </c>
      <c r="FE30" s="6">
        <v>17.932000000000002</v>
      </c>
      <c r="FF30" s="6">
        <v>17.932000000000002</v>
      </c>
      <c r="FG30" s="6">
        <v>11.08</v>
      </c>
      <c r="FH30" s="6">
        <v>17.484000000000002</v>
      </c>
      <c r="FJ30" s="6">
        <v>20.616</v>
      </c>
      <c r="FM30" s="6">
        <v>17.768000000000001</v>
      </c>
      <c r="FN30" s="6">
        <v>17.768000000000001</v>
      </c>
      <c r="FO30" s="6">
        <v>18.423999999999999</v>
      </c>
      <c r="FR30" s="6">
        <v>22.616</v>
      </c>
      <c r="FU30" s="6">
        <v>22.616</v>
      </c>
      <c r="FV30" s="6">
        <v>22.616</v>
      </c>
      <c r="FW30" s="6">
        <v>26.736000000000001</v>
      </c>
      <c r="FX30" s="6">
        <v>14.744</v>
      </c>
      <c r="FZ30" s="6">
        <v>17.952000000000002</v>
      </c>
      <c r="GC30" s="6">
        <v>15.76</v>
      </c>
      <c r="GD30" s="6">
        <v>15.76</v>
      </c>
      <c r="GE30" s="6">
        <v>11.224</v>
      </c>
      <c r="GF30" s="6">
        <v>18.096</v>
      </c>
      <c r="GH30" s="6">
        <v>18.655999999999999</v>
      </c>
      <c r="GK30" s="6">
        <v>18.096</v>
      </c>
      <c r="GL30" s="6">
        <v>18.096</v>
      </c>
      <c r="GM30" s="6">
        <v>10.996</v>
      </c>
      <c r="GN30" s="6">
        <v>15.763999999999999</v>
      </c>
      <c r="GP30" s="6">
        <v>23.744</v>
      </c>
      <c r="GS30" s="6">
        <v>20.192</v>
      </c>
      <c r="GT30" s="6">
        <v>20.192</v>
      </c>
      <c r="GV30" s="6">
        <v>15.768000000000001</v>
      </c>
      <c r="GX30" s="6">
        <v>15.120000000000001</v>
      </c>
      <c r="HA30" s="6">
        <v>15.444000000000001</v>
      </c>
      <c r="HB30" s="6">
        <v>15.444000000000001</v>
      </c>
      <c r="HD30" s="114">
        <f t="shared" si="6"/>
        <v>84.615384615384613</v>
      </c>
      <c r="HE30" s="114">
        <f t="shared" si="9"/>
        <v>0</v>
      </c>
      <c r="HF30" s="114">
        <f t="shared" si="7"/>
        <v>23.076923076923077</v>
      </c>
      <c r="HG30" s="114">
        <f t="shared" si="10"/>
        <v>176.71906666666666</v>
      </c>
      <c r="HH30" s="114">
        <f t="shared" si="8"/>
        <v>82.386511266511263</v>
      </c>
    </row>
    <row r="31" spans="1:216" x14ac:dyDescent="0.25">
      <c r="A31" s="6">
        <v>29</v>
      </c>
      <c r="B31" s="11" t="str">
        <f t="shared" si="1"/>
        <v>1710_XHz</v>
      </c>
      <c r="C31" s="12" t="str">
        <f t="shared" si="2"/>
        <v>E:\PSG_Data\FlowDrive\Converted</v>
      </c>
      <c r="D31" s="85">
        <v>0</v>
      </c>
      <c r="E31" s="114">
        <f t="shared" si="4"/>
        <v>1</v>
      </c>
      <c r="F31" s="10">
        <v>29</v>
      </c>
      <c r="G31" s="1" t="s">
        <v>55</v>
      </c>
      <c r="H31" s="6">
        <v>1</v>
      </c>
      <c r="I31" s="6">
        <v>0</v>
      </c>
      <c r="J31" s="6">
        <v>1</v>
      </c>
      <c r="K31" s="6">
        <v>1</v>
      </c>
      <c r="L31" s="6">
        <v>1</v>
      </c>
      <c r="M31" s="6">
        <f t="shared" si="5"/>
        <v>1</v>
      </c>
      <c r="N31" s="6">
        <f t="shared" si="3"/>
        <v>0</v>
      </c>
      <c r="O31" s="14">
        <v>29</v>
      </c>
      <c r="P31" s="6" t="s">
        <v>377</v>
      </c>
      <c r="Q31" s="6">
        <v>1710</v>
      </c>
      <c r="R31" s="6">
        <v>58.510609171800134</v>
      </c>
      <c r="S31" s="6" t="s">
        <v>168</v>
      </c>
      <c r="T31" s="6" t="s">
        <v>169</v>
      </c>
      <c r="U31" s="6" t="s">
        <v>171</v>
      </c>
      <c r="V31" s="6">
        <v>168</v>
      </c>
      <c r="W31" s="6">
        <v>80.099999999999994</v>
      </c>
      <c r="X31" s="6">
        <v>28.380102040816329</v>
      </c>
      <c r="Y31" s="6">
        <v>35.4</v>
      </c>
      <c r="Z31" s="6">
        <v>1</v>
      </c>
      <c r="AA31" s="6">
        <v>85.564533333333344</v>
      </c>
      <c r="AB31" s="6">
        <v>53.293108982849581</v>
      </c>
      <c r="AC31" s="6">
        <v>23.140428900447848</v>
      </c>
      <c r="AD31" s="6">
        <v>0</v>
      </c>
      <c r="AE31" s="6">
        <v>16.128177718493955</v>
      </c>
      <c r="AF31" s="6">
        <v>0</v>
      </c>
      <c r="AG31" s="6">
        <v>0</v>
      </c>
      <c r="AH31" s="6">
        <v>39.268606618941803</v>
      </c>
      <c r="AI31" s="6">
        <v>48.06453333333333</v>
      </c>
      <c r="AJ31" s="6">
        <v>58.671119938749015</v>
      </c>
      <c r="AK31" s="6">
        <v>16.228182110717814</v>
      </c>
      <c r="AL31" s="6">
        <v>0</v>
      </c>
      <c r="AM31" s="6">
        <v>26.214755717313391</v>
      </c>
      <c r="AN31" s="6">
        <v>0</v>
      </c>
      <c r="AO31" s="6">
        <v>0</v>
      </c>
      <c r="AP31" s="6">
        <v>42.442937828031205</v>
      </c>
      <c r="AQ31" s="6">
        <v>37.5</v>
      </c>
      <c r="AR31" s="6">
        <v>46.4</v>
      </c>
      <c r="AS31" s="6">
        <v>32</v>
      </c>
      <c r="AT31" s="6">
        <v>0</v>
      </c>
      <c r="AU31" s="6">
        <v>3.2</v>
      </c>
      <c r="AV31" s="6">
        <v>0</v>
      </c>
      <c r="AW31" s="6">
        <v>0</v>
      </c>
      <c r="AX31" s="6">
        <v>35.200000000000003</v>
      </c>
      <c r="AY31" s="6">
        <v>184.76426666666666</v>
      </c>
      <c r="AZ31" s="6">
        <v>11.365834086244671</v>
      </c>
      <c r="BA31" s="6">
        <v>6.1700242182471072</v>
      </c>
      <c r="BB31" s="6">
        <v>0</v>
      </c>
      <c r="BC31" s="6">
        <v>0.97421435024954328</v>
      </c>
      <c r="BD31" s="6">
        <v>0</v>
      </c>
      <c r="BE31" s="6">
        <v>0</v>
      </c>
      <c r="BF31" s="6">
        <v>7.1442385684966503</v>
      </c>
      <c r="BG31" s="6">
        <v>24.109733333333335</v>
      </c>
      <c r="BH31" s="6">
        <v>67.192779679576162</v>
      </c>
      <c r="BI31" s="6">
        <v>22.397593226525384</v>
      </c>
      <c r="BJ31" s="6">
        <v>0</v>
      </c>
      <c r="BK31" s="6">
        <v>34.84070057459504</v>
      </c>
      <c r="BL31" s="6">
        <v>0</v>
      </c>
      <c r="BM31" s="6">
        <v>0</v>
      </c>
      <c r="BN31" s="6">
        <v>57.23829380112042</v>
      </c>
      <c r="BO31" s="6">
        <v>23.454799999999999</v>
      </c>
      <c r="BP31" s="6">
        <v>48.60412367617716</v>
      </c>
      <c r="BQ31" s="6">
        <v>10.232447089721507</v>
      </c>
      <c r="BR31" s="6">
        <v>0</v>
      </c>
      <c r="BS31" s="6">
        <v>15.348670634582263</v>
      </c>
      <c r="BT31" s="6">
        <v>0</v>
      </c>
      <c r="BU31" s="6">
        <v>0</v>
      </c>
      <c r="BV31" s="6">
        <v>25.58111772430377</v>
      </c>
      <c r="BW31" s="6">
        <v>0.5</v>
      </c>
      <c r="BX31" s="6">
        <v>120</v>
      </c>
      <c r="BY31" s="6">
        <v>0</v>
      </c>
      <c r="BZ31" s="6">
        <v>0</v>
      </c>
      <c r="CA31" s="6">
        <v>120</v>
      </c>
      <c r="CB31" s="6">
        <v>0</v>
      </c>
      <c r="CC31" s="6">
        <v>0</v>
      </c>
      <c r="CD31" s="6">
        <v>120</v>
      </c>
      <c r="CE31" s="6">
        <v>85.564533333333344</v>
      </c>
      <c r="CF31" s="6">
        <v>39.268606618941803</v>
      </c>
      <c r="CG31" s="6">
        <v>254.5</v>
      </c>
      <c r="CH31" s="6">
        <v>217</v>
      </c>
      <c r="CI31" s="6">
        <v>37.5</v>
      </c>
      <c r="CJ31" s="6">
        <v>274</v>
      </c>
      <c r="CK31" s="6">
        <v>72</v>
      </c>
      <c r="CL31" s="6">
        <v>143</v>
      </c>
      <c r="CM31" s="6">
        <v>2</v>
      </c>
      <c r="CN31" s="6">
        <v>100</v>
      </c>
      <c r="CO31" s="6">
        <v>85.265225933202359</v>
      </c>
      <c r="CP31" s="6">
        <v>14.734774066797643</v>
      </c>
      <c r="CQ31" s="6">
        <v>107.66208251473476</v>
      </c>
      <c r="CR31" s="6">
        <v>28.290766208251473</v>
      </c>
      <c r="CS31" s="6">
        <v>56.188605108055015</v>
      </c>
      <c r="CT31" s="6">
        <v>0.78585461689587421</v>
      </c>
      <c r="CU31" s="6">
        <v>85.564533333333344</v>
      </c>
      <c r="CV31" s="6">
        <v>53.293108982849581</v>
      </c>
      <c r="CW31" s="6">
        <v>23.140428900447848</v>
      </c>
      <c r="CX31" s="6">
        <v>0</v>
      </c>
      <c r="CY31" s="6">
        <v>16.128177718493955</v>
      </c>
      <c r="CZ31" s="6">
        <v>0</v>
      </c>
      <c r="DA31" s="6">
        <v>0</v>
      </c>
      <c r="DB31" s="6">
        <v>39.268606618941803</v>
      </c>
      <c r="DC31" s="6">
        <v>48.06453333333333</v>
      </c>
      <c r="DD31" s="6">
        <v>58.671119938749015</v>
      </c>
      <c r="DE31" s="6">
        <v>16.228182110717814</v>
      </c>
      <c r="DF31" s="6">
        <v>0</v>
      </c>
      <c r="DG31" s="6">
        <v>26.214755717313391</v>
      </c>
      <c r="DH31" s="6">
        <v>0</v>
      </c>
      <c r="DI31" s="6">
        <v>0</v>
      </c>
      <c r="DJ31" s="6">
        <v>42.442937828031205</v>
      </c>
      <c r="DK31" s="6">
        <v>37.5</v>
      </c>
      <c r="DL31" s="6">
        <v>46.4</v>
      </c>
      <c r="DM31" s="6">
        <v>32</v>
      </c>
      <c r="DN31" s="6">
        <v>0</v>
      </c>
      <c r="DO31" s="6">
        <v>3.2</v>
      </c>
      <c r="DP31" s="6">
        <v>0</v>
      </c>
      <c r="DQ31" s="6">
        <v>0</v>
      </c>
      <c r="DR31" s="6">
        <v>35.200000000000003</v>
      </c>
      <c r="DS31" s="6">
        <v>184.76426666666666</v>
      </c>
      <c r="DT31" s="6">
        <v>11.365834086244671</v>
      </c>
      <c r="DU31" s="6">
        <v>6.1700242182471072</v>
      </c>
      <c r="DV31" s="6">
        <v>0</v>
      </c>
      <c r="DW31" s="6">
        <v>0.97421435024954328</v>
      </c>
      <c r="DX31" s="6">
        <v>0</v>
      </c>
      <c r="DY31" s="6">
        <v>0</v>
      </c>
      <c r="DZ31" s="6">
        <v>7.1442385684966503</v>
      </c>
      <c r="EA31" s="6">
        <v>24.109733333333335</v>
      </c>
      <c r="EB31" s="6">
        <v>67.192779679576162</v>
      </c>
      <c r="EC31" s="6">
        <v>22.397593226525384</v>
      </c>
      <c r="ED31" s="6">
        <v>0</v>
      </c>
      <c r="EE31" s="6">
        <v>34.84070057459504</v>
      </c>
      <c r="EF31" s="6">
        <v>0</v>
      </c>
      <c r="EG31" s="6">
        <v>0</v>
      </c>
      <c r="EH31" s="6">
        <v>57.23829380112042</v>
      </c>
      <c r="EI31" s="6">
        <v>23.454799999999999</v>
      </c>
      <c r="EJ31" s="6">
        <v>48.60412367617716</v>
      </c>
      <c r="EK31" s="6">
        <v>10.232447089721507</v>
      </c>
      <c r="EL31" s="6">
        <v>0</v>
      </c>
      <c r="EM31" s="6">
        <v>15.348670634582263</v>
      </c>
      <c r="EN31" s="6">
        <v>0</v>
      </c>
      <c r="EO31" s="6">
        <v>0</v>
      </c>
      <c r="EP31" s="6">
        <v>25.58111772430377</v>
      </c>
      <c r="EQ31" s="6">
        <v>0.5</v>
      </c>
      <c r="ER31" s="6">
        <v>120</v>
      </c>
      <c r="ES31" s="6">
        <v>0</v>
      </c>
      <c r="ET31" s="6">
        <v>0</v>
      </c>
      <c r="EU31" s="6">
        <v>120</v>
      </c>
      <c r="EV31" s="6">
        <v>0</v>
      </c>
      <c r="EW31" s="6">
        <v>0</v>
      </c>
      <c r="EX31" s="6">
        <v>120</v>
      </c>
      <c r="EY31" s="6">
        <v>14.556000000000001</v>
      </c>
      <c r="EZ31" s="6">
        <v>33.823999999999998</v>
      </c>
      <c r="FB31" s="6">
        <v>35.335999999999999</v>
      </c>
      <c r="FE31" s="6">
        <v>34.488</v>
      </c>
      <c r="FF31" s="6">
        <v>34.488</v>
      </c>
      <c r="FG31" s="6">
        <v>13.488</v>
      </c>
      <c r="FH31" s="6">
        <v>31.368000000000002</v>
      </c>
      <c r="FJ31" s="6">
        <v>34.015999999999998</v>
      </c>
      <c r="FM31" s="6">
        <v>32.031999999999996</v>
      </c>
      <c r="FN31" s="6">
        <v>32.031999999999996</v>
      </c>
      <c r="FO31" s="6">
        <v>18.847999999999999</v>
      </c>
      <c r="FP31" s="6">
        <v>35.808</v>
      </c>
      <c r="FR31" s="6">
        <v>72.460000000000008</v>
      </c>
      <c r="FU31" s="6">
        <v>38.548000000000002</v>
      </c>
      <c r="FV31" s="6">
        <v>38.548000000000002</v>
      </c>
      <c r="FW31" s="6">
        <v>28.496000000000002</v>
      </c>
      <c r="FX31" s="6">
        <v>30.423999999999999</v>
      </c>
      <c r="FZ31" s="6">
        <v>26.648</v>
      </c>
      <c r="GC31" s="6">
        <v>29.571999999999999</v>
      </c>
      <c r="GD31" s="6">
        <v>29.571999999999999</v>
      </c>
      <c r="GE31" s="6">
        <v>12.224</v>
      </c>
      <c r="GF31" s="6">
        <v>21.736000000000001</v>
      </c>
      <c r="GH31" s="6">
        <v>32.787999999999997</v>
      </c>
      <c r="GK31" s="6">
        <v>28.72</v>
      </c>
      <c r="GL31" s="6">
        <v>28.72</v>
      </c>
      <c r="GM31" s="6">
        <v>13.56</v>
      </c>
      <c r="GN31" s="6">
        <v>43.932000000000002</v>
      </c>
      <c r="GP31" s="6">
        <v>38.076000000000008</v>
      </c>
      <c r="GS31" s="6">
        <v>38.736000000000004</v>
      </c>
      <c r="GT31" s="6">
        <v>38.736000000000004</v>
      </c>
      <c r="GU31" s="6">
        <v>10.36</v>
      </c>
      <c r="GX31" s="6">
        <v>22.488</v>
      </c>
      <c r="HA31" s="6">
        <v>22.488</v>
      </c>
      <c r="HB31" s="6">
        <v>22.488</v>
      </c>
      <c r="HD31" s="114">
        <f t="shared" si="6"/>
        <v>138.23529411764704</v>
      </c>
      <c r="HE31" s="114">
        <f t="shared" si="9"/>
        <v>0</v>
      </c>
      <c r="HF31" s="114">
        <f t="shared" si="7"/>
        <v>61.764705882352942</v>
      </c>
      <c r="HG31" s="114">
        <f t="shared" si="10"/>
        <v>168.93546666666666</v>
      </c>
      <c r="HH31" s="114">
        <f t="shared" si="8"/>
        <v>66.379358218729536</v>
      </c>
    </row>
    <row r="32" spans="1:216" s="19" customFormat="1" x14ac:dyDescent="0.25">
      <c r="A32" s="6">
        <v>30</v>
      </c>
      <c r="B32" s="11" t="str">
        <f t="shared" si="1"/>
        <v>1722_XHz</v>
      </c>
      <c r="C32" s="17" t="str">
        <f t="shared" si="2"/>
        <v>E:\PSG_Data\FlowDrive\Converted</v>
      </c>
      <c r="D32" s="85">
        <v>0</v>
      </c>
      <c r="E32" s="114">
        <f t="shared" si="4"/>
        <v>1</v>
      </c>
      <c r="F32" s="17">
        <v>30</v>
      </c>
      <c r="G32" s="1" t="s">
        <v>56</v>
      </c>
      <c r="H32" s="19">
        <v>1</v>
      </c>
      <c r="I32" s="19">
        <v>0</v>
      </c>
      <c r="J32" s="19">
        <v>1</v>
      </c>
      <c r="K32" s="19">
        <v>1</v>
      </c>
      <c r="L32" s="19">
        <v>1</v>
      </c>
      <c r="M32" s="6">
        <f t="shared" si="5"/>
        <v>1</v>
      </c>
      <c r="N32" s="6">
        <f t="shared" si="3"/>
        <v>0</v>
      </c>
      <c r="O32" s="14">
        <v>30</v>
      </c>
      <c r="P32" s="19" t="s">
        <v>375</v>
      </c>
      <c r="Q32" s="6">
        <v>1722</v>
      </c>
      <c r="R32" s="6">
        <v>51.756331279945243</v>
      </c>
      <c r="S32" s="6" t="s">
        <v>168</v>
      </c>
      <c r="T32" s="6" t="s">
        <v>170</v>
      </c>
      <c r="U32" s="6" t="s">
        <v>171</v>
      </c>
      <c r="V32" s="6">
        <v>178</v>
      </c>
      <c r="W32" s="6">
        <v>84.7</v>
      </c>
      <c r="X32" s="6">
        <v>27.616462567857592</v>
      </c>
      <c r="Y32" s="6">
        <v>42.5</v>
      </c>
      <c r="Z32" s="6">
        <v>1</v>
      </c>
      <c r="AA32" s="19">
        <v>136.66133333333335</v>
      </c>
      <c r="AB32" s="19">
        <v>36.87948798001873</v>
      </c>
      <c r="AC32" s="19">
        <v>63.22197939431782</v>
      </c>
      <c r="AD32" s="19">
        <v>0</v>
      </c>
      <c r="AE32" s="19">
        <v>3.5123321885732119</v>
      </c>
      <c r="AF32" s="19">
        <v>0</v>
      </c>
      <c r="AG32" s="19">
        <v>0</v>
      </c>
      <c r="AH32" s="19">
        <v>66.734311582891038</v>
      </c>
      <c r="AI32" s="19">
        <v>108.8344</v>
      </c>
      <c r="AJ32" s="19">
        <v>44.65499878714818</v>
      </c>
      <c r="AK32" s="19">
        <v>56.783516976250155</v>
      </c>
      <c r="AL32" s="19">
        <v>0</v>
      </c>
      <c r="AM32" s="19">
        <v>4.4103702505825364</v>
      </c>
      <c r="AN32" s="19">
        <v>0</v>
      </c>
      <c r="AO32" s="19">
        <v>0</v>
      </c>
      <c r="AP32" s="19">
        <v>61.193887226832693</v>
      </c>
      <c r="AQ32" s="19">
        <v>27.826933333333333</v>
      </c>
      <c r="AR32" s="19">
        <v>6.4685532481720349</v>
      </c>
      <c r="AS32" s="19">
        <v>88.403561058351144</v>
      </c>
      <c r="AT32" s="19">
        <v>0</v>
      </c>
      <c r="AU32" s="19">
        <v>0</v>
      </c>
      <c r="AV32" s="19">
        <v>0</v>
      </c>
      <c r="AW32" s="19">
        <v>0</v>
      </c>
      <c r="AX32" s="19">
        <v>88.403561058351144</v>
      </c>
      <c r="AY32" s="19">
        <v>169.95106666666666</v>
      </c>
      <c r="AZ32" s="19">
        <v>9.1791127328415314</v>
      </c>
      <c r="BA32" s="19">
        <v>3.8834707715868024</v>
      </c>
      <c r="BB32" s="19">
        <v>0</v>
      </c>
      <c r="BC32" s="19">
        <v>1.0591283922509458</v>
      </c>
      <c r="BD32" s="19">
        <v>0</v>
      </c>
      <c r="BE32" s="19">
        <v>0</v>
      </c>
      <c r="BF32" s="19">
        <v>4.9425991638377482</v>
      </c>
      <c r="BG32" s="19">
        <v>34.5</v>
      </c>
      <c r="BH32" s="19">
        <v>83.478260869565219</v>
      </c>
      <c r="BI32" s="19">
        <v>74.782608695652172</v>
      </c>
      <c r="BJ32" s="19">
        <v>0</v>
      </c>
      <c r="BK32" s="19">
        <v>6.9565217391304346</v>
      </c>
      <c r="BL32" s="19">
        <v>0</v>
      </c>
      <c r="BM32" s="19">
        <v>0</v>
      </c>
      <c r="BN32" s="19">
        <v>81.739130434782609</v>
      </c>
      <c r="BO32" s="19">
        <v>74.334400000000002</v>
      </c>
      <c r="BP32" s="19">
        <v>26.636389074237499</v>
      </c>
      <c r="BQ32" s="19">
        <v>48.429798316795448</v>
      </c>
      <c r="BR32" s="19">
        <v>0</v>
      </c>
      <c r="BS32" s="19">
        <v>3.2286532211196968</v>
      </c>
      <c r="BT32" s="19">
        <v>0</v>
      </c>
      <c r="BU32" s="19">
        <v>0</v>
      </c>
      <c r="BV32" s="19">
        <v>51.658451537915148</v>
      </c>
      <c r="BW32" s="19">
        <v>0</v>
      </c>
      <c r="CE32" s="19">
        <v>136.66133333333335</v>
      </c>
      <c r="CF32" s="19">
        <v>66.734311582891038</v>
      </c>
      <c r="CG32" s="19">
        <v>400</v>
      </c>
      <c r="CH32" s="19">
        <v>307</v>
      </c>
      <c r="CI32" s="19">
        <v>93</v>
      </c>
      <c r="CJ32" s="19">
        <v>208</v>
      </c>
      <c r="CK32" s="19">
        <v>83</v>
      </c>
      <c r="CL32" s="19">
        <v>210.5</v>
      </c>
      <c r="CM32" s="19">
        <v>13.5</v>
      </c>
      <c r="CN32" s="19">
        <v>100</v>
      </c>
      <c r="CO32" s="19">
        <v>76.75</v>
      </c>
      <c r="CP32" s="19">
        <v>23.25</v>
      </c>
      <c r="CQ32" s="19">
        <v>52</v>
      </c>
      <c r="CR32" s="19">
        <v>20.75</v>
      </c>
      <c r="CS32" s="19">
        <v>52.625</v>
      </c>
      <c r="CT32" s="19">
        <v>3.375</v>
      </c>
      <c r="CU32" s="19">
        <v>136.66133333333335</v>
      </c>
      <c r="CV32" s="19">
        <v>36.87948798001873</v>
      </c>
      <c r="CW32" s="19">
        <v>63.22197939431782</v>
      </c>
      <c r="CX32" s="19">
        <v>0</v>
      </c>
      <c r="CY32" s="19">
        <v>3.5123321885732119</v>
      </c>
      <c r="CZ32" s="19">
        <v>0</v>
      </c>
      <c r="DA32" s="19">
        <v>0</v>
      </c>
      <c r="DB32" s="19">
        <v>66.734311582891038</v>
      </c>
      <c r="DC32" s="19">
        <v>108.8344</v>
      </c>
      <c r="DD32" s="19">
        <v>44.65499878714818</v>
      </c>
      <c r="DE32" s="19">
        <v>56.783516976250155</v>
      </c>
      <c r="DF32" s="19">
        <v>0</v>
      </c>
      <c r="DG32" s="19">
        <v>4.4103702505825364</v>
      </c>
      <c r="DH32" s="19">
        <v>0</v>
      </c>
      <c r="DI32" s="19">
        <v>0</v>
      </c>
      <c r="DJ32" s="19">
        <v>61.193887226832693</v>
      </c>
      <c r="DK32" s="19">
        <v>27.826933333333333</v>
      </c>
      <c r="DL32" s="19">
        <v>6.4685532481720349</v>
      </c>
      <c r="DM32" s="19">
        <v>88.403561058351144</v>
      </c>
      <c r="DN32" s="19">
        <v>0</v>
      </c>
      <c r="DO32" s="19">
        <v>0</v>
      </c>
      <c r="DP32" s="19">
        <v>0</v>
      </c>
      <c r="DQ32" s="19">
        <v>0</v>
      </c>
      <c r="DR32" s="19">
        <v>88.403561058351144</v>
      </c>
      <c r="DS32" s="19">
        <v>169.95106666666666</v>
      </c>
      <c r="DT32" s="19">
        <v>9.1791127328415314</v>
      </c>
      <c r="DU32" s="19">
        <v>3.8834707715868024</v>
      </c>
      <c r="DV32" s="19">
        <v>0</v>
      </c>
      <c r="DW32" s="19">
        <v>1.0591283922509458</v>
      </c>
      <c r="DX32" s="19">
        <v>0</v>
      </c>
      <c r="DY32" s="19">
        <v>0</v>
      </c>
      <c r="DZ32" s="19">
        <v>4.9425991638377482</v>
      </c>
      <c r="EA32" s="19">
        <v>34.5</v>
      </c>
      <c r="EB32" s="19">
        <v>83.478260869565219</v>
      </c>
      <c r="EC32" s="19">
        <v>74.782608695652172</v>
      </c>
      <c r="ED32" s="19">
        <v>0</v>
      </c>
      <c r="EE32" s="19">
        <v>6.9565217391304346</v>
      </c>
      <c r="EF32" s="19">
        <v>0</v>
      </c>
      <c r="EG32" s="19">
        <v>0</v>
      </c>
      <c r="EH32" s="19">
        <v>81.739130434782609</v>
      </c>
      <c r="EI32" s="19">
        <v>74.334400000000002</v>
      </c>
      <c r="EJ32" s="19">
        <v>26.636389074237499</v>
      </c>
      <c r="EK32" s="19">
        <v>48.429798316795448</v>
      </c>
      <c r="EL32" s="19">
        <v>0</v>
      </c>
      <c r="EM32" s="19">
        <v>3.2286532211196968</v>
      </c>
      <c r="EN32" s="19">
        <v>0</v>
      </c>
      <c r="EO32" s="19">
        <v>0</v>
      </c>
      <c r="EP32" s="19">
        <v>51.658451537915148</v>
      </c>
      <c r="EQ32" s="19">
        <v>0</v>
      </c>
      <c r="EY32" s="19">
        <v>10.496</v>
      </c>
      <c r="EZ32" s="19">
        <v>15.216000000000001</v>
      </c>
      <c r="FB32" s="19">
        <v>17.956</v>
      </c>
      <c r="FE32" s="19">
        <v>15.312000000000001</v>
      </c>
      <c r="FF32" s="19">
        <v>15.312000000000001</v>
      </c>
      <c r="FG32" s="19">
        <v>10.32</v>
      </c>
      <c r="FH32" s="19">
        <v>14.552</v>
      </c>
      <c r="FJ32" s="19">
        <v>17.956</v>
      </c>
      <c r="FM32" s="19">
        <v>14.552</v>
      </c>
      <c r="FN32" s="19">
        <v>14.552</v>
      </c>
      <c r="FO32" s="19">
        <v>13.368</v>
      </c>
      <c r="FP32" s="19">
        <v>18.896000000000001</v>
      </c>
      <c r="FU32" s="19">
        <v>18.896000000000001</v>
      </c>
      <c r="FV32" s="19">
        <v>18.896000000000001</v>
      </c>
      <c r="FW32" s="19">
        <v>17.36</v>
      </c>
      <c r="FX32" s="19">
        <v>14.176</v>
      </c>
      <c r="FZ32" s="19">
        <v>13.423999999999999</v>
      </c>
      <c r="GC32" s="19">
        <v>13.8</v>
      </c>
      <c r="GD32" s="19">
        <v>13.8</v>
      </c>
      <c r="GE32" s="19">
        <v>10.496</v>
      </c>
      <c r="GF32" s="19">
        <v>15.312000000000001</v>
      </c>
      <c r="GH32" s="19">
        <v>20.884</v>
      </c>
      <c r="GK32" s="19">
        <v>16.064</v>
      </c>
      <c r="GL32" s="19">
        <v>16.064</v>
      </c>
      <c r="GM32" s="19">
        <v>10.232000000000001</v>
      </c>
      <c r="GN32" s="19">
        <v>14.272</v>
      </c>
      <c r="GP32" s="19">
        <v>15.404</v>
      </c>
      <c r="GS32" s="19">
        <v>14.368</v>
      </c>
      <c r="GT32" s="19">
        <v>14.368</v>
      </c>
      <c r="HD32" s="114">
        <f t="shared" si="6"/>
        <v>72.972972972972968</v>
      </c>
      <c r="HE32" s="114">
        <f t="shared" si="9"/>
        <v>0</v>
      </c>
      <c r="HF32" s="114">
        <f t="shared" si="7"/>
        <v>7.2072072072072073</v>
      </c>
      <c r="HG32" s="114">
        <f t="shared" si="10"/>
        <v>263.33866666666665</v>
      </c>
      <c r="HH32" s="114">
        <f t="shared" si="8"/>
        <v>65.834666666666664</v>
      </c>
    </row>
    <row r="33" spans="1:216" s="19" customFormat="1" x14ac:dyDescent="0.25">
      <c r="A33" s="6">
        <v>31</v>
      </c>
      <c r="B33" s="11" t="str">
        <f t="shared" si="1"/>
        <v>1722TiagN2_XHz</v>
      </c>
      <c r="C33" s="17" t="str">
        <f t="shared" si="2"/>
        <v>E:\PSG_Data\FlowDrive\Converted</v>
      </c>
      <c r="D33" s="85">
        <v>0</v>
      </c>
      <c r="E33" s="114">
        <f t="shared" si="4"/>
        <v>0</v>
      </c>
      <c r="F33" s="10">
        <v>31</v>
      </c>
      <c r="G33" s="1" t="s">
        <v>313</v>
      </c>
      <c r="H33" s="19">
        <v>1</v>
      </c>
      <c r="I33" s="19">
        <v>1</v>
      </c>
      <c r="J33" s="19">
        <v>0</v>
      </c>
      <c r="K33" s="19">
        <v>0</v>
      </c>
      <c r="L33" s="19">
        <v>1</v>
      </c>
      <c r="M33" s="6">
        <f t="shared" si="5"/>
        <v>0</v>
      </c>
      <c r="N33" s="6">
        <f t="shared" si="3"/>
        <v>0</v>
      </c>
      <c r="O33" s="14">
        <v>31</v>
      </c>
      <c r="P33" s="19" t="s">
        <v>369</v>
      </c>
      <c r="HD33" s="114"/>
      <c r="HE33" s="114"/>
      <c r="HF33" s="114"/>
      <c r="HG33" s="114"/>
      <c r="HH33" s="114"/>
    </row>
    <row r="34" spans="1:216" s="19" customFormat="1" x14ac:dyDescent="0.25">
      <c r="A34" s="6">
        <v>32</v>
      </c>
      <c r="B34" s="11" t="str">
        <f t="shared" si="1"/>
        <v>1723_XHz</v>
      </c>
      <c r="C34" s="17" t="str">
        <f t="shared" si="2"/>
        <v>E:\PSG_Data\FlowDrive\Converted</v>
      </c>
      <c r="D34" s="85">
        <v>0</v>
      </c>
      <c r="E34" s="114">
        <f t="shared" si="4"/>
        <v>1</v>
      </c>
      <c r="F34" s="17">
        <v>32</v>
      </c>
      <c r="G34" s="1" t="s">
        <v>57</v>
      </c>
      <c r="H34" s="19">
        <v>1</v>
      </c>
      <c r="I34" s="43">
        <v>0</v>
      </c>
      <c r="J34" s="19">
        <v>1</v>
      </c>
      <c r="K34" s="19">
        <v>1</v>
      </c>
      <c r="L34" s="19">
        <v>1</v>
      </c>
      <c r="M34" s="6">
        <f t="shared" si="5"/>
        <v>1</v>
      </c>
      <c r="N34" s="6">
        <f t="shared" si="3"/>
        <v>0</v>
      </c>
      <c r="O34" s="14">
        <v>32</v>
      </c>
      <c r="P34" s="19" t="s">
        <v>376</v>
      </c>
      <c r="Q34" s="6">
        <v>1723</v>
      </c>
      <c r="R34" s="6">
        <v>56.377823408624231</v>
      </c>
      <c r="S34" s="6" t="s">
        <v>155</v>
      </c>
      <c r="T34" s="6" t="s">
        <v>170</v>
      </c>
      <c r="U34" s="6" t="s">
        <v>171</v>
      </c>
      <c r="V34" s="6">
        <v>174.5</v>
      </c>
      <c r="W34" s="6">
        <v>89.2</v>
      </c>
      <c r="X34" s="6">
        <v>29.293683959901806</v>
      </c>
      <c r="Y34" s="6">
        <v>39.200000000000003</v>
      </c>
      <c r="Z34" s="6">
        <v>1</v>
      </c>
      <c r="AA34" s="19">
        <v>77.852000000000004</v>
      </c>
      <c r="AB34" s="19">
        <v>53.948517700251756</v>
      </c>
      <c r="AC34" s="19">
        <v>31.59841751014746</v>
      </c>
      <c r="AD34" s="19">
        <v>0</v>
      </c>
      <c r="AE34" s="19">
        <v>13.10178287006114</v>
      </c>
      <c r="AF34" s="19">
        <v>0</v>
      </c>
      <c r="AG34" s="19">
        <v>0</v>
      </c>
      <c r="AH34" s="19">
        <v>44.700200380208599</v>
      </c>
      <c r="AI34" s="19">
        <v>77.852000000000004</v>
      </c>
      <c r="AJ34" s="19">
        <v>53.948517700251756</v>
      </c>
      <c r="AK34" s="19">
        <v>31.59841751014746</v>
      </c>
      <c r="AL34" s="19">
        <v>0</v>
      </c>
      <c r="AM34" s="19">
        <v>13.10178287006114</v>
      </c>
      <c r="AN34" s="19">
        <v>0</v>
      </c>
      <c r="AO34" s="19">
        <v>0</v>
      </c>
      <c r="AP34" s="19">
        <v>44.700200380208599</v>
      </c>
      <c r="AQ34" s="19">
        <v>0</v>
      </c>
      <c r="AY34" s="19">
        <v>352.0684</v>
      </c>
      <c r="AZ34" s="19">
        <v>7.8393857557224678</v>
      </c>
      <c r="BA34" s="19">
        <v>1.1929500063055929</v>
      </c>
      <c r="BB34" s="19">
        <v>0</v>
      </c>
      <c r="BC34" s="19">
        <v>2.0450571536667308</v>
      </c>
      <c r="BD34" s="19">
        <v>0</v>
      </c>
      <c r="BE34" s="19">
        <v>0</v>
      </c>
      <c r="BF34" s="19">
        <v>3.2380071599723239</v>
      </c>
      <c r="BG34" s="19">
        <v>31.852</v>
      </c>
      <c r="BH34" s="19">
        <v>71.58106241366319</v>
      </c>
      <c r="BI34" s="19">
        <v>26.371970362928543</v>
      </c>
      <c r="BJ34" s="19">
        <v>0</v>
      </c>
      <c r="BK34" s="19">
        <v>11.302273012683662</v>
      </c>
      <c r="BL34" s="19">
        <v>0</v>
      </c>
      <c r="BM34" s="19">
        <v>0</v>
      </c>
      <c r="BN34" s="19">
        <v>37.674243375612207</v>
      </c>
      <c r="BO34" s="19">
        <v>40.5</v>
      </c>
      <c r="BP34" s="19">
        <v>45.925925925925924</v>
      </c>
      <c r="BQ34" s="19">
        <v>37.037037037037038</v>
      </c>
      <c r="BR34" s="19">
        <v>0</v>
      </c>
      <c r="BS34" s="19">
        <v>14.814814814814813</v>
      </c>
      <c r="BT34" s="19">
        <v>0</v>
      </c>
      <c r="BU34" s="19">
        <v>0</v>
      </c>
      <c r="BV34" s="19">
        <v>51.851851851851848</v>
      </c>
      <c r="BW34" s="19">
        <v>5.5</v>
      </c>
      <c r="BX34" s="19">
        <v>10.90909090909091</v>
      </c>
      <c r="BY34" s="19">
        <v>21.81818181818182</v>
      </c>
      <c r="BZ34" s="19">
        <v>0</v>
      </c>
      <c r="CA34" s="19">
        <v>10.90909090909091</v>
      </c>
      <c r="CB34" s="19">
        <v>0</v>
      </c>
      <c r="CC34" s="19">
        <v>0</v>
      </c>
      <c r="CD34" s="19">
        <v>32.727272727272734</v>
      </c>
      <c r="CE34" s="19">
        <v>77.852000000000004</v>
      </c>
      <c r="CF34" s="19">
        <v>44.700200380208599</v>
      </c>
      <c r="CG34" s="19">
        <v>145.5</v>
      </c>
      <c r="CH34" s="19">
        <v>140.5</v>
      </c>
      <c r="CI34" s="19">
        <v>5</v>
      </c>
      <c r="CJ34" s="19">
        <v>449.5</v>
      </c>
      <c r="CK34" s="19">
        <v>47.5</v>
      </c>
      <c r="CL34" s="19">
        <v>79.5</v>
      </c>
      <c r="CM34" s="19">
        <v>13.5</v>
      </c>
      <c r="CN34" s="19">
        <v>100</v>
      </c>
      <c r="CO34" s="19">
        <v>96.56357388316151</v>
      </c>
      <c r="CP34" s="19">
        <v>3.4364261168384882</v>
      </c>
      <c r="CQ34" s="19">
        <v>308.93470790378007</v>
      </c>
      <c r="CR34" s="19">
        <v>32.646048109965633</v>
      </c>
      <c r="CS34" s="19">
        <v>54.639175257731956</v>
      </c>
      <c r="CT34" s="19">
        <v>9.2783505154639183</v>
      </c>
      <c r="CU34" s="19">
        <v>77.852000000000004</v>
      </c>
      <c r="CV34" s="19">
        <v>53.948517700251756</v>
      </c>
      <c r="CW34" s="19">
        <v>31.59841751014746</v>
      </c>
      <c r="CX34" s="19">
        <v>0</v>
      </c>
      <c r="CY34" s="19">
        <v>13.10178287006114</v>
      </c>
      <c r="CZ34" s="19">
        <v>0</v>
      </c>
      <c r="DA34" s="19">
        <v>0</v>
      </c>
      <c r="DB34" s="19">
        <v>44.700200380208599</v>
      </c>
      <c r="DC34" s="19">
        <v>77.852000000000004</v>
      </c>
      <c r="DD34" s="19">
        <v>53.948517700251756</v>
      </c>
      <c r="DE34" s="19">
        <v>31.59841751014746</v>
      </c>
      <c r="DF34" s="19">
        <v>0</v>
      </c>
      <c r="DG34" s="19">
        <v>13.10178287006114</v>
      </c>
      <c r="DH34" s="19">
        <v>0</v>
      </c>
      <c r="DI34" s="19">
        <v>0</v>
      </c>
      <c r="DJ34" s="19">
        <v>44.700200380208599</v>
      </c>
      <c r="DK34" s="19">
        <v>0</v>
      </c>
      <c r="DS34" s="19">
        <v>352.0684</v>
      </c>
      <c r="DT34" s="19">
        <v>7.8393857557224678</v>
      </c>
      <c r="DU34" s="19">
        <v>1.1929500063055929</v>
      </c>
      <c r="DV34" s="19">
        <v>0</v>
      </c>
      <c r="DW34" s="19">
        <v>2.0450571536667308</v>
      </c>
      <c r="DX34" s="19">
        <v>0</v>
      </c>
      <c r="DY34" s="19">
        <v>0</v>
      </c>
      <c r="DZ34" s="19">
        <v>3.2380071599723239</v>
      </c>
      <c r="EA34" s="19">
        <v>31.852</v>
      </c>
      <c r="EB34" s="19">
        <v>71.58106241366319</v>
      </c>
      <c r="EC34" s="19">
        <v>26.371970362928543</v>
      </c>
      <c r="ED34" s="19">
        <v>0</v>
      </c>
      <c r="EE34" s="19">
        <v>11.302273012683662</v>
      </c>
      <c r="EF34" s="19">
        <v>0</v>
      </c>
      <c r="EG34" s="19">
        <v>0</v>
      </c>
      <c r="EH34" s="19">
        <v>37.674243375612207</v>
      </c>
      <c r="EI34" s="19">
        <v>40.5</v>
      </c>
      <c r="EJ34" s="19">
        <v>45.925925925925924</v>
      </c>
      <c r="EK34" s="19">
        <v>37.037037037037038</v>
      </c>
      <c r="EL34" s="19">
        <v>0</v>
      </c>
      <c r="EM34" s="19">
        <v>14.814814814814813</v>
      </c>
      <c r="EN34" s="19">
        <v>0</v>
      </c>
      <c r="EO34" s="19">
        <v>0</v>
      </c>
      <c r="EP34" s="19">
        <v>51.851851851851848</v>
      </c>
      <c r="EQ34" s="19">
        <v>5.5</v>
      </c>
      <c r="ER34" s="19">
        <v>10.90909090909091</v>
      </c>
      <c r="ES34" s="19">
        <v>21.81818181818182</v>
      </c>
      <c r="ET34" s="19">
        <v>0</v>
      </c>
      <c r="EU34" s="19">
        <v>10.90909090909091</v>
      </c>
      <c r="EV34" s="19">
        <v>0</v>
      </c>
      <c r="EW34" s="19">
        <v>0</v>
      </c>
      <c r="EX34" s="19">
        <v>32.727272727272734</v>
      </c>
      <c r="EY34" s="19">
        <v>13.472000000000001</v>
      </c>
      <c r="EZ34" s="19">
        <v>21.167999999999999</v>
      </c>
      <c r="FB34" s="19">
        <v>22.864000000000001</v>
      </c>
      <c r="FE34" s="19">
        <v>21.736000000000001</v>
      </c>
      <c r="FF34" s="19">
        <v>21.736000000000001</v>
      </c>
      <c r="FG34" s="19">
        <v>13.472000000000001</v>
      </c>
      <c r="FH34" s="19">
        <v>21.167999999999999</v>
      </c>
      <c r="FJ34" s="19">
        <v>22.864000000000001</v>
      </c>
      <c r="FM34" s="19">
        <v>21.736000000000001</v>
      </c>
      <c r="FN34" s="19">
        <v>21.736000000000001</v>
      </c>
      <c r="FW34" s="19">
        <v>23.643999999999998</v>
      </c>
      <c r="FX34" s="19">
        <v>14.744</v>
      </c>
      <c r="FZ34" s="19">
        <v>20.6</v>
      </c>
      <c r="GC34" s="19">
        <v>18.144000000000002</v>
      </c>
      <c r="GD34" s="19">
        <v>18.144000000000002</v>
      </c>
      <c r="GE34" s="19">
        <v>14.576000000000001</v>
      </c>
      <c r="GF34" s="19">
        <v>19.847999999999999</v>
      </c>
      <c r="GH34" s="19">
        <v>22.3</v>
      </c>
      <c r="GK34" s="19">
        <v>20.411999999999999</v>
      </c>
      <c r="GL34" s="19">
        <v>20.411999999999999</v>
      </c>
      <c r="GM34" s="19">
        <v>11.456</v>
      </c>
      <c r="GN34" s="19">
        <v>21.736000000000001</v>
      </c>
      <c r="GP34" s="19">
        <v>23.244</v>
      </c>
      <c r="GS34" s="19">
        <v>21.92</v>
      </c>
      <c r="GT34" s="19">
        <v>21.92</v>
      </c>
      <c r="GU34" s="19">
        <v>25.928000000000001</v>
      </c>
      <c r="GV34" s="19">
        <v>18.804000000000002</v>
      </c>
      <c r="GX34" s="19">
        <v>62.536000000000001</v>
      </c>
      <c r="HA34" s="19">
        <v>21.167999999999999</v>
      </c>
      <c r="HB34" s="19">
        <v>21.167999999999999</v>
      </c>
      <c r="HD34" s="114">
        <f t="shared" si="6"/>
        <v>120.68965517241379</v>
      </c>
      <c r="HE34" s="114">
        <f t="shared" si="9"/>
        <v>0</v>
      </c>
      <c r="HF34" s="114">
        <f t="shared" si="7"/>
        <v>29.310344827586203</v>
      </c>
      <c r="HG34" s="114">
        <f t="shared" si="10"/>
        <v>67.647999999999996</v>
      </c>
      <c r="HH34" s="114">
        <f t="shared" si="8"/>
        <v>46.493470790378005</v>
      </c>
    </row>
    <row r="35" spans="1:216" s="19" customFormat="1" x14ac:dyDescent="0.25">
      <c r="A35" s="6">
        <v>33</v>
      </c>
      <c r="B35" s="11" t="str">
        <f t="shared" si="1"/>
        <v>1727_XHz</v>
      </c>
      <c r="C35" s="17" t="str">
        <f t="shared" si="2"/>
        <v>E:\PSG_Data\FlowDrive\Converted</v>
      </c>
      <c r="D35" s="85">
        <v>0</v>
      </c>
      <c r="E35" s="114">
        <f t="shared" si="4"/>
        <v>1</v>
      </c>
      <c r="F35" s="17">
        <v>33</v>
      </c>
      <c r="G35" s="1" t="s">
        <v>58</v>
      </c>
      <c r="H35" s="19">
        <v>1</v>
      </c>
      <c r="I35" s="43">
        <v>1</v>
      </c>
      <c r="J35" s="19">
        <v>1</v>
      </c>
      <c r="K35" s="19">
        <v>1</v>
      </c>
      <c r="L35" s="19">
        <v>1</v>
      </c>
      <c r="M35" s="6">
        <f t="shared" si="5"/>
        <v>1</v>
      </c>
      <c r="N35" s="6">
        <f t="shared" ref="N35:N56" si="11">IF(((I35=1)*AND(J35=1)),1,0)</f>
        <v>1</v>
      </c>
      <c r="O35" s="14">
        <v>33</v>
      </c>
      <c r="P35" s="19" t="s">
        <v>375</v>
      </c>
      <c r="Q35" s="6">
        <v>1727</v>
      </c>
      <c r="R35" s="6">
        <v>60.977412731006162</v>
      </c>
      <c r="S35" s="6" t="s">
        <v>155</v>
      </c>
      <c r="T35" s="6" t="s">
        <v>169</v>
      </c>
      <c r="U35" s="6" t="s">
        <v>171</v>
      </c>
      <c r="V35" s="6">
        <v>173</v>
      </c>
      <c r="W35" s="6">
        <v>81.7</v>
      </c>
      <c r="X35" s="6">
        <v>27.297938454341942</v>
      </c>
      <c r="Y35" s="6">
        <v>41.5</v>
      </c>
      <c r="Z35" s="6">
        <v>0</v>
      </c>
      <c r="AA35" s="19">
        <v>88.386266666666671</v>
      </c>
      <c r="AB35" s="19">
        <v>57.70127184162849</v>
      </c>
      <c r="AC35" s="19">
        <v>6.1095464302900755</v>
      </c>
      <c r="AD35" s="19">
        <v>0</v>
      </c>
      <c r="AE35" s="19">
        <v>4.0730309535267173</v>
      </c>
      <c r="AF35" s="19">
        <v>0</v>
      </c>
      <c r="AG35" s="19">
        <v>0</v>
      </c>
      <c r="AH35" s="19">
        <v>10.182577383816792</v>
      </c>
      <c r="AI35" s="19">
        <v>88.386266666666671</v>
      </c>
      <c r="AJ35" s="19">
        <v>57.70127184162849</v>
      </c>
      <c r="AK35" s="19">
        <v>6.1095464302900755</v>
      </c>
      <c r="AL35" s="19">
        <v>0</v>
      </c>
      <c r="AM35" s="19">
        <v>4.0730309535267173</v>
      </c>
      <c r="AN35" s="19">
        <v>0</v>
      </c>
      <c r="AO35" s="19">
        <v>0</v>
      </c>
      <c r="AP35" s="19">
        <v>10.182577383816792</v>
      </c>
      <c r="AQ35" s="19">
        <v>0</v>
      </c>
      <c r="AY35" s="19">
        <v>336.69333333333338</v>
      </c>
      <c r="AZ35" s="19">
        <v>4.0986852526532553</v>
      </c>
      <c r="BA35" s="19">
        <v>0.17820370663709803</v>
      </c>
      <c r="BB35" s="19">
        <v>0</v>
      </c>
      <c r="BC35" s="19">
        <v>0.53461111991129406</v>
      </c>
      <c r="BD35" s="19">
        <v>0</v>
      </c>
      <c r="BE35" s="19">
        <v>0</v>
      </c>
      <c r="BF35" s="19">
        <v>0.71281482654839212</v>
      </c>
      <c r="BG35" s="19">
        <v>27.77</v>
      </c>
      <c r="BH35" s="19">
        <v>92.906013683831475</v>
      </c>
      <c r="BI35" s="19">
        <v>12.963629816348579</v>
      </c>
      <c r="BJ35" s="19">
        <v>0</v>
      </c>
      <c r="BK35" s="19">
        <v>8.6424198775657182</v>
      </c>
      <c r="BL35" s="19">
        <v>0</v>
      </c>
      <c r="BM35" s="19">
        <v>0</v>
      </c>
      <c r="BN35" s="19">
        <v>21.606049693914297</v>
      </c>
      <c r="BO35" s="19">
        <v>60.616266666666668</v>
      </c>
      <c r="BP35" s="19">
        <v>41.572999106950391</v>
      </c>
      <c r="BQ35" s="19">
        <v>2.9694999362107422</v>
      </c>
      <c r="BR35" s="19">
        <v>0</v>
      </c>
      <c r="BS35" s="19">
        <v>1.9796666241404945</v>
      </c>
      <c r="BT35" s="19">
        <v>0</v>
      </c>
      <c r="BU35" s="19">
        <v>0</v>
      </c>
      <c r="BV35" s="19">
        <v>4.9491665603512365</v>
      </c>
      <c r="BW35" s="19">
        <v>0</v>
      </c>
      <c r="CE35" s="19">
        <v>88.386266666666671</v>
      </c>
      <c r="CF35" s="19">
        <v>10.182577383816792</v>
      </c>
      <c r="CG35" s="19">
        <v>122</v>
      </c>
      <c r="CH35" s="19">
        <v>122</v>
      </c>
      <c r="CI35" s="19">
        <v>0</v>
      </c>
      <c r="CJ35" s="19">
        <v>418.4342666666667</v>
      </c>
      <c r="CK35" s="19">
        <v>48</v>
      </c>
      <c r="CL35" s="19">
        <v>74</v>
      </c>
      <c r="CM35" s="19">
        <v>0</v>
      </c>
      <c r="CN35" s="19">
        <v>100</v>
      </c>
      <c r="CO35" s="19">
        <v>100</v>
      </c>
      <c r="CP35" s="19">
        <v>0</v>
      </c>
      <c r="CQ35" s="19">
        <v>342.97890710382518</v>
      </c>
      <c r="CR35" s="19">
        <v>39.344262295081968</v>
      </c>
      <c r="CS35" s="19">
        <v>60.655737704918032</v>
      </c>
      <c r="CT35" s="19">
        <v>0</v>
      </c>
      <c r="CU35" s="19">
        <v>88.386266666666671</v>
      </c>
      <c r="CV35" s="19">
        <v>57.70127184162849</v>
      </c>
      <c r="CW35" s="19">
        <v>6.1095464302900755</v>
      </c>
      <c r="CX35" s="19">
        <v>0</v>
      </c>
      <c r="CY35" s="19">
        <v>4.0730309535267173</v>
      </c>
      <c r="CZ35" s="19">
        <v>0</v>
      </c>
      <c r="DA35" s="19">
        <v>0</v>
      </c>
      <c r="DB35" s="19">
        <v>10.182577383816792</v>
      </c>
      <c r="DC35" s="19">
        <v>88.386266666666671</v>
      </c>
      <c r="DD35" s="19">
        <v>57.70127184162849</v>
      </c>
      <c r="DE35" s="19">
        <v>6.1095464302900755</v>
      </c>
      <c r="DF35" s="19">
        <v>0</v>
      </c>
      <c r="DG35" s="19">
        <v>4.0730309535267173</v>
      </c>
      <c r="DH35" s="19">
        <v>0</v>
      </c>
      <c r="DI35" s="19">
        <v>0</v>
      </c>
      <c r="DJ35" s="19">
        <v>10.182577383816792</v>
      </c>
      <c r="DK35" s="19">
        <v>0</v>
      </c>
      <c r="DS35" s="19">
        <v>336.69333333333338</v>
      </c>
      <c r="DT35" s="19">
        <v>4.0986852526532553</v>
      </c>
      <c r="DU35" s="19">
        <v>0.17820370663709803</v>
      </c>
      <c r="DV35" s="19">
        <v>0</v>
      </c>
      <c r="DW35" s="19">
        <v>0.53461111991129406</v>
      </c>
      <c r="DX35" s="19">
        <v>0</v>
      </c>
      <c r="DY35" s="19">
        <v>0</v>
      </c>
      <c r="DZ35" s="19">
        <v>0.71281482654839212</v>
      </c>
      <c r="EA35" s="19">
        <v>27.77</v>
      </c>
      <c r="EB35" s="19">
        <v>92.906013683831475</v>
      </c>
      <c r="EC35" s="19">
        <v>12.963629816348579</v>
      </c>
      <c r="ED35" s="19">
        <v>0</v>
      </c>
      <c r="EE35" s="19">
        <v>8.6424198775657182</v>
      </c>
      <c r="EF35" s="19">
        <v>0</v>
      </c>
      <c r="EG35" s="19">
        <v>0</v>
      </c>
      <c r="EH35" s="19">
        <v>21.606049693914297</v>
      </c>
      <c r="EI35" s="19">
        <v>60.616266666666668</v>
      </c>
      <c r="EJ35" s="19">
        <v>41.572999106950391</v>
      </c>
      <c r="EK35" s="19">
        <v>2.9694999362107422</v>
      </c>
      <c r="EL35" s="19">
        <v>0</v>
      </c>
      <c r="EM35" s="19">
        <v>1.9796666241404945</v>
      </c>
      <c r="EN35" s="19">
        <v>0</v>
      </c>
      <c r="EO35" s="19">
        <v>0</v>
      </c>
      <c r="EP35" s="19">
        <v>4.9491665603512365</v>
      </c>
      <c r="EQ35" s="19">
        <v>0</v>
      </c>
      <c r="EY35" s="19">
        <v>11.304</v>
      </c>
      <c r="EZ35" s="19">
        <v>15.120000000000001</v>
      </c>
      <c r="FB35" s="19">
        <v>13.516000000000002</v>
      </c>
      <c r="FE35" s="19">
        <v>14.936</v>
      </c>
      <c r="FF35" s="19">
        <v>14.936</v>
      </c>
      <c r="FG35" s="19">
        <v>11.304</v>
      </c>
      <c r="FH35" s="19">
        <v>15.120000000000001</v>
      </c>
      <c r="FJ35" s="19">
        <v>13.516000000000002</v>
      </c>
      <c r="FM35" s="19">
        <v>14.936</v>
      </c>
      <c r="FN35" s="19">
        <v>14.936</v>
      </c>
      <c r="FW35" s="19">
        <v>17.84</v>
      </c>
      <c r="FX35" s="19">
        <v>12.48</v>
      </c>
      <c r="FZ35" s="19">
        <v>15.688000000000001</v>
      </c>
      <c r="GC35" s="19">
        <v>14.364000000000001</v>
      </c>
      <c r="GD35" s="19">
        <v>14.364000000000001</v>
      </c>
      <c r="GE35" s="19">
        <v>11.304</v>
      </c>
      <c r="GF35" s="19">
        <v>15.216000000000001</v>
      </c>
      <c r="GH35" s="19">
        <v>14.368</v>
      </c>
      <c r="GK35" s="19">
        <v>15.216000000000001</v>
      </c>
      <c r="GL35" s="19">
        <v>15.216000000000001</v>
      </c>
      <c r="GM35" s="19">
        <v>11.552</v>
      </c>
      <c r="GN35" s="19">
        <v>15.120000000000001</v>
      </c>
      <c r="GP35" s="19">
        <v>13.516000000000002</v>
      </c>
      <c r="GS35" s="19">
        <v>13.984</v>
      </c>
      <c r="GT35" s="19">
        <v>13.984</v>
      </c>
      <c r="HD35" s="114">
        <f t="shared" si="6"/>
        <v>566.66666666666674</v>
      </c>
      <c r="HE35" s="114">
        <f t="shared" si="9"/>
        <v>0</v>
      </c>
      <c r="HF35" s="114">
        <f t="shared" si="7"/>
        <v>40.000000000000007</v>
      </c>
      <c r="HG35" s="114">
        <f t="shared" si="10"/>
        <v>33.613733333333329</v>
      </c>
      <c r="HH35" s="114">
        <f t="shared" si="8"/>
        <v>27.552240437158463</v>
      </c>
    </row>
    <row r="36" spans="1:216" s="19" customFormat="1" x14ac:dyDescent="0.25">
      <c r="A36" s="6">
        <v>34</v>
      </c>
      <c r="B36" s="11" t="str">
        <f t="shared" si="1"/>
        <v>1731_XHz</v>
      </c>
      <c r="C36" s="17" t="str">
        <f t="shared" si="2"/>
        <v>E:\PSG_Data\FlowDrive\Converted</v>
      </c>
      <c r="D36" s="85">
        <v>0</v>
      </c>
      <c r="E36" s="114">
        <f t="shared" si="4"/>
        <v>1</v>
      </c>
      <c r="F36" s="17">
        <v>34</v>
      </c>
      <c r="G36" s="1" t="s">
        <v>59</v>
      </c>
      <c r="H36" s="19">
        <v>1</v>
      </c>
      <c r="I36" s="43">
        <v>1</v>
      </c>
      <c r="J36" s="19">
        <v>1</v>
      </c>
      <c r="K36" s="19">
        <v>1</v>
      </c>
      <c r="L36" s="19">
        <v>1</v>
      </c>
      <c r="M36" s="6">
        <f t="shared" si="5"/>
        <v>1</v>
      </c>
      <c r="N36" s="6">
        <f t="shared" si="11"/>
        <v>1</v>
      </c>
      <c r="O36" s="14">
        <v>34</v>
      </c>
      <c r="P36" s="43" t="s">
        <v>379</v>
      </c>
      <c r="Q36" s="6">
        <v>1731</v>
      </c>
      <c r="R36" s="6">
        <v>44.40520191649555</v>
      </c>
      <c r="S36" s="6" t="s">
        <v>155</v>
      </c>
      <c r="T36" s="6" t="s">
        <v>169</v>
      </c>
      <c r="U36" s="6" t="s">
        <v>171</v>
      </c>
      <c r="V36" s="6">
        <v>171.5</v>
      </c>
      <c r="W36" s="6">
        <v>99.6</v>
      </c>
      <c r="X36" s="6">
        <v>34.13543676529337</v>
      </c>
      <c r="Y36" s="6">
        <v>45.8</v>
      </c>
      <c r="Z36" s="6">
        <v>0</v>
      </c>
      <c r="AA36" s="19">
        <v>72.424266666666668</v>
      </c>
      <c r="AB36" s="19">
        <v>62.133870415440867</v>
      </c>
      <c r="AC36" s="19">
        <v>6.6276128443136919</v>
      </c>
      <c r="AD36" s="19">
        <v>0</v>
      </c>
      <c r="AE36" s="19">
        <v>43.079483488038996</v>
      </c>
      <c r="AF36" s="19">
        <v>0</v>
      </c>
      <c r="AG36" s="19">
        <v>0</v>
      </c>
      <c r="AH36" s="19">
        <v>49.707096332352691</v>
      </c>
      <c r="AI36" s="19">
        <v>71.16746666666667</v>
      </c>
      <c r="AJ36" s="19">
        <v>61.544975606831578</v>
      </c>
      <c r="AK36" s="19">
        <v>6.7446548610226396</v>
      </c>
      <c r="AL36" s="19">
        <v>0</v>
      </c>
      <c r="AM36" s="19">
        <v>42.997174739019329</v>
      </c>
      <c r="AN36" s="19">
        <v>0</v>
      </c>
      <c r="AO36" s="19">
        <v>0</v>
      </c>
      <c r="AP36" s="19">
        <v>49.741829600041967</v>
      </c>
      <c r="AQ36" s="19">
        <v>1.2567999999999999</v>
      </c>
      <c r="AR36" s="19">
        <v>95.480585614258445</v>
      </c>
      <c r="AS36" s="19">
        <v>0</v>
      </c>
      <c r="AT36" s="19">
        <v>0</v>
      </c>
      <c r="AU36" s="19">
        <v>47.740292807129222</v>
      </c>
      <c r="AV36" s="19">
        <v>0</v>
      </c>
      <c r="AW36" s="19">
        <v>0</v>
      </c>
      <c r="AX36" s="19">
        <v>47.740292807129222</v>
      </c>
      <c r="AY36" s="19">
        <v>212.8468</v>
      </c>
      <c r="AZ36" s="19">
        <v>16.913573518605869</v>
      </c>
      <c r="BA36" s="19">
        <v>0.56378578395352896</v>
      </c>
      <c r="BB36" s="19">
        <v>0</v>
      </c>
      <c r="BC36" s="19">
        <v>9.8662512191867577</v>
      </c>
      <c r="BD36" s="19">
        <v>0</v>
      </c>
      <c r="BE36" s="19">
        <v>0</v>
      </c>
      <c r="BF36" s="19">
        <v>10.430037003140287</v>
      </c>
      <c r="BG36" s="19">
        <v>46.66746666666667</v>
      </c>
      <c r="BH36" s="19">
        <v>78.427226961823507</v>
      </c>
      <c r="BI36" s="19">
        <v>10.285537962206362</v>
      </c>
      <c r="BJ36" s="19">
        <v>0</v>
      </c>
      <c r="BK36" s="19">
        <v>56.570458792134986</v>
      </c>
      <c r="BL36" s="19">
        <v>0</v>
      </c>
      <c r="BM36" s="19">
        <v>0</v>
      </c>
      <c r="BN36" s="19">
        <v>66.855996754341348</v>
      </c>
      <c r="BO36" s="19">
        <v>23</v>
      </c>
      <c r="BP36" s="19">
        <v>31.304347826086957</v>
      </c>
      <c r="BQ36" s="19">
        <v>0</v>
      </c>
      <c r="BR36" s="19">
        <v>0</v>
      </c>
      <c r="BS36" s="19">
        <v>18.260869565217391</v>
      </c>
      <c r="BT36" s="19">
        <v>0</v>
      </c>
      <c r="BU36" s="19">
        <v>0</v>
      </c>
      <c r="BV36" s="19">
        <v>18.260869565217391</v>
      </c>
      <c r="BW36" s="19">
        <v>1.5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72.424266666666668</v>
      </c>
      <c r="CF36" s="19">
        <v>49.707096332352691</v>
      </c>
      <c r="CG36" s="19">
        <v>110.5</v>
      </c>
      <c r="CH36" s="19">
        <v>101.5</v>
      </c>
      <c r="CI36" s="19">
        <v>9</v>
      </c>
      <c r="CJ36" s="19">
        <v>229</v>
      </c>
      <c r="CK36" s="19">
        <v>53</v>
      </c>
      <c r="CL36" s="19">
        <v>45</v>
      </c>
      <c r="CM36" s="19">
        <v>3.5</v>
      </c>
      <c r="CN36" s="19">
        <v>100</v>
      </c>
      <c r="CO36" s="19">
        <v>91.855203619909503</v>
      </c>
      <c r="CP36" s="19">
        <v>8.1447963800904972</v>
      </c>
      <c r="CQ36" s="19">
        <v>207.23981900452492</v>
      </c>
      <c r="CR36" s="19">
        <v>47.963800904977376</v>
      </c>
      <c r="CS36" s="19">
        <v>40.723981900452486</v>
      </c>
      <c r="CT36" s="19">
        <v>3.1674208144796379</v>
      </c>
      <c r="CU36" s="19">
        <v>72.424266666666668</v>
      </c>
      <c r="CV36" s="19">
        <v>62.133870415440867</v>
      </c>
      <c r="CW36" s="19">
        <v>6.6276128443136919</v>
      </c>
      <c r="CX36" s="19">
        <v>0</v>
      </c>
      <c r="CY36" s="19">
        <v>43.079483488038996</v>
      </c>
      <c r="CZ36" s="19">
        <v>0</v>
      </c>
      <c r="DA36" s="19">
        <v>0</v>
      </c>
      <c r="DB36" s="19">
        <v>49.707096332352691</v>
      </c>
      <c r="DC36" s="19">
        <v>71.16746666666667</v>
      </c>
      <c r="DD36" s="19">
        <v>61.544975606831578</v>
      </c>
      <c r="DE36" s="19">
        <v>6.7446548610226396</v>
      </c>
      <c r="DF36" s="19">
        <v>0</v>
      </c>
      <c r="DG36" s="19">
        <v>42.997174739019329</v>
      </c>
      <c r="DH36" s="19">
        <v>0</v>
      </c>
      <c r="DI36" s="19">
        <v>0</v>
      </c>
      <c r="DJ36" s="19">
        <v>49.741829600041967</v>
      </c>
      <c r="DK36" s="19">
        <v>1.2567999999999999</v>
      </c>
      <c r="DL36" s="19">
        <v>95.480585614258445</v>
      </c>
      <c r="DM36" s="19">
        <v>0</v>
      </c>
      <c r="DN36" s="19">
        <v>0</v>
      </c>
      <c r="DO36" s="19">
        <v>47.740292807129222</v>
      </c>
      <c r="DP36" s="19">
        <v>0</v>
      </c>
      <c r="DQ36" s="19">
        <v>0</v>
      </c>
      <c r="DR36" s="19">
        <v>47.740292807129222</v>
      </c>
      <c r="DS36" s="19">
        <v>213.18119999999999</v>
      </c>
      <c r="DT36" s="19">
        <v>16.887042572234325</v>
      </c>
      <c r="DU36" s="19">
        <v>0.56290141907447755</v>
      </c>
      <c r="DV36" s="19">
        <v>0</v>
      </c>
      <c r="DW36" s="19">
        <v>9.8507748338033565</v>
      </c>
      <c r="DX36" s="19">
        <v>0</v>
      </c>
      <c r="DY36" s="19">
        <v>0</v>
      </c>
      <c r="DZ36" s="19">
        <v>10.413676252877835</v>
      </c>
      <c r="EA36" s="19">
        <v>46.66746666666667</v>
      </c>
      <c r="EB36" s="19">
        <v>78.427226961823507</v>
      </c>
      <c r="EC36" s="19">
        <v>10.285537962206362</v>
      </c>
      <c r="ED36" s="19">
        <v>0</v>
      </c>
      <c r="EE36" s="19">
        <v>56.570458792134986</v>
      </c>
      <c r="EF36" s="19">
        <v>0</v>
      </c>
      <c r="EG36" s="19">
        <v>0</v>
      </c>
      <c r="EH36" s="19">
        <v>66.855996754341348</v>
      </c>
      <c r="EI36" s="19">
        <v>23</v>
      </c>
      <c r="EJ36" s="19">
        <v>31.304347826086957</v>
      </c>
      <c r="EK36" s="19">
        <v>0</v>
      </c>
      <c r="EL36" s="19">
        <v>0</v>
      </c>
      <c r="EM36" s="19">
        <v>18.260869565217391</v>
      </c>
      <c r="EN36" s="19">
        <v>0</v>
      </c>
      <c r="EO36" s="19">
        <v>0</v>
      </c>
      <c r="EP36" s="19">
        <v>18.260869565217391</v>
      </c>
      <c r="EQ36" s="19">
        <v>1.5</v>
      </c>
      <c r="ER36" s="19">
        <v>0</v>
      </c>
      <c r="ES36" s="19">
        <v>0</v>
      </c>
      <c r="ET36" s="19">
        <v>0</v>
      </c>
      <c r="EU36" s="19">
        <v>0</v>
      </c>
      <c r="EV36" s="19">
        <v>0</v>
      </c>
      <c r="EW36" s="19">
        <v>0</v>
      </c>
      <c r="EX36" s="19">
        <v>0</v>
      </c>
      <c r="EY36" s="19">
        <v>12.176</v>
      </c>
      <c r="EZ36" s="19">
        <v>27.876000000000001</v>
      </c>
      <c r="FB36" s="19">
        <v>28.82</v>
      </c>
      <c r="FE36" s="19">
        <v>28.536000000000001</v>
      </c>
      <c r="FF36" s="19">
        <v>28.536000000000001</v>
      </c>
      <c r="FG36" s="19">
        <v>12.176</v>
      </c>
      <c r="FH36" s="19">
        <v>27.876000000000001</v>
      </c>
      <c r="FJ36" s="19">
        <v>28.536000000000001</v>
      </c>
      <c r="FM36" s="19">
        <v>28.536000000000001</v>
      </c>
      <c r="FN36" s="19">
        <v>28.536000000000001</v>
      </c>
      <c r="FO36" s="19">
        <v>12.827999999999999</v>
      </c>
      <c r="FR36" s="19">
        <v>32.119999999999997</v>
      </c>
      <c r="FU36" s="19">
        <v>32.119999999999997</v>
      </c>
      <c r="FV36" s="19">
        <v>32.119999999999997</v>
      </c>
      <c r="FW36" s="19">
        <v>23.688000000000002</v>
      </c>
      <c r="FX36" s="19">
        <v>18.616</v>
      </c>
      <c r="FZ36" s="19">
        <v>15.496</v>
      </c>
      <c r="GC36" s="19">
        <v>15.496</v>
      </c>
      <c r="GD36" s="19">
        <v>15.496</v>
      </c>
      <c r="GE36" s="19">
        <v>12.416</v>
      </c>
      <c r="GF36" s="19">
        <v>27.876000000000001</v>
      </c>
      <c r="GH36" s="19">
        <v>27.024000000000001</v>
      </c>
      <c r="GK36" s="19">
        <v>27.688000000000002</v>
      </c>
      <c r="GL36" s="19">
        <v>27.688000000000002</v>
      </c>
      <c r="GM36" s="19">
        <v>8.5360000000000014</v>
      </c>
      <c r="GP36" s="19">
        <v>37.032000000000004</v>
      </c>
      <c r="GS36" s="19">
        <v>37.032000000000004</v>
      </c>
      <c r="GT36" s="19">
        <v>37.032000000000004</v>
      </c>
      <c r="HD36" s="114">
        <f t="shared" si="6"/>
        <v>123.72881355932202</v>
      </c>
      <c r="HE36" s="114">
        <f t="shared" si="9"/>
        <v>0</v>
      </c>
      <c r="HF36" s="114">
        <f t="shared" si="7"/>
        <v>86.440677966101703</v>
      </c>
      <c r="HG36" s="114">
        <f t="shared" si="10"/>
        <v>38.075733333333332</v>
      </c>
      <c r="HH36" s="114">
        <f t="shared" si="8"/>
        <v>34.457677224736052</v>
      </c>
    </row>
    <row r="37" spans="1:216" s="19" customFormat="1" x14ac:dyDescent="0.25">
      <c r="A37" s="6">
        <v>35</v>
      </c>
      <c r="B37" s="11" t="str">
        <f>CONCATENATE(LEFT(G37,LEN(G37)-4),"_XHz")</f>
        <v>1733_XHz</v>
      </c>
      <c r="C37" s="17" t="str">
        <f t="shared" si="2"/>
        <v>E:\PSG_Data\FlowDrive\Converted</v>
      </c>
      <c r="D37" s="85">
        <v>0</v>
      </c>
      <c r="E37" s="114">
        <f t="shared" si="4"/>
        <v>1</v>
      </c>
      <c r="F37" s="17">
        <v>35</v>
      </c>
      <c r="G37" s="1" t="s">
        <v>60</v>
      </c>
      <c r="H37" s="19">
        <v>1</v>
      </c>
      <c r="I37" s="43">
        <v>1</v>
      </c>
      <c r="J37" s="19">
        <v>1</v>
      </c>
      <c r="K37" s="19">
        <v>1</v>
      </c>
      <c r="L37" s="19">
        <v>1</v>
      </c>
      <c r="M37" s="6">
        <f t="shared" si="5"/>
        <v>1</v>
      </c>
      <c r="N37" s="6">
        <f t="shared" si="11"/>
        <v>1</v>
      </c>
      <c r="O37" s="14">
        <v>35</v>
      </c>
      <c r="P37" s="43" t="s">
        <v>375</v>
      </c>
      <c r="Q37" s="6">
        <v>1733</v>
      </c>
      <c r="R37" s="6">
        <v>62.305270362765228</v>
      </c>
      <c r="S37" s="6" t="s">
        <v>155</v>
      </c>
      <c r="T37" s="6" t="s">
        <v>169</v>
      </c>
      <c r="U37" s="6" t="s">
        <v>171</v>
      </c>
      <c r="V37" s="6">
        <v>170</v>
      </c>
      <c r="W37" s="6">
        <v>86.9</v>
      </c>
      <c r="X37" s="6">
        <v>30.069204152249139</v>
      </c>
      <c r="Y37" s="6">
        <v>37.9</v>
      </c>
      <c r="Z37" s="6">
        <v>0</v>
      </c>
      <c r="AA37" s="19">
        <v>161.51186666666666</v>
      </c>
      <c r="AB37" s="19">
        <v>61.295805715823562</v>
      </c>
      <c r="AC37" s="19">
        <v>0.74297946322210384</v>
      </c>
      <c r="AD37" s="19">
        <v>0</v>
      </c>
      <c r="AE37" s="19">
        <v>6.3153254373878829</v>
      </c>
      <c r="AF37" s="19">
        <v>0</v>
      </c>
      <c r="AG37" s="19">
        <v>0</v>
      </c>
      <c r="AH37" s="19">
        <v>7.0583049006099863</v>
      </c>
      <c r="AI37" s="19">
        <v>161.51186666666666</v>
      </c>
      <c r="AJ37" s="19">
        <v>61.295805715823562</v>
      </c>
      <c r="AK37" s="19">
        <v>0.74297946322210384</v>
      </c>
      <c r="AL37" s="19">
        <v>0</v>
      </c>
      <c r="AM37" s="19">
        <v>6.3153254373878829</v>
      </c>
      <c r="AN37" s="19">
        <v>0</v>
      </c>
      <c r="AO37" s="19">
        <v>0</v>
      </c>
      <c r="AP37" s="19">
        <v>7.0583049006099863</v>
      </c>
      <c r="AQ37" s="19">
        <v>0</v>
      </c>
      <c r="AY37" s="19">
        <v>273.68053333333336</v>
      </c>
      <c r="AZ37" s="19">
        <v>20.388735479420287</v>
      </c>
      <c r="BA37" s="19">
        <v>0.2192337148324762</v>
      </c>
      <c r="BB37" s="19">
        <v>0</v>
      </c>
      <c r="BC37" s="19">
        <v>0</v>
      </c>
      <c r="BD37" s="19">
        <v>0</v>
      </c>
      <c r="BE37" s="19">
        <v>0</v>
      </c>
      <c r="BF37" s="19">
        <v>0.2192337148324762</v>
      </c>
      <c r="BG37" s="19">
        <v>84.511866666666677</v>
      </c>
      <c r="BH37" s="19">
        <v>76.675622673896683</v>
      </c>
      <c r="BI37" s="19">
        <v>0</v>
      </c>
      <c r="BJ37" s="19">
        <v>0</v>
      </c>
      <c r="BK37" s="19">
        <v>2.1298784076082407</v>
      </c>
      <c r="BL37" s="19">
        <v>0</v>
      </c>
      <c r="BM37" s="19">
        <v>0</v>
      </c>
      <c r="BN37" s="19">
        <v>2.1298784076082407</v>
      </c>
      <c r="BO37" s="19">
        <v>77</v>
      </c>
      <c r="BP37" s="19">
        <v>44.415584415584419</v>
      </c>
      <c r="BQ37" s="19">
        <v>1.5584415584415585</v>
      </c>
      <c r="BR37" s="19">
        <v>0</v>
      </c>
      <c r="BS37" s="19">
        <v>10.90909090909091</v>
      </c>
      <c r="BT37" s="19">
        <v>0</v>
      </c>
      <c r="BU37" s="19">
        <v>0</v>
      </c>
      <c r="BV37" s="19">
        <v>12.467532467532468</v>
      </c>
      <c r="BW37" s="19">
        <v>0</v>
      </c>
      <c r="CE37" s="19">
        <v>161.51186666666666</v>
      </c>
      <c r="CF37" s="19">
        <v>7.0583049006099863</v>
      </c>
      <c r="CG37" s="19">
        <v>229</v>
      </c>
      <c r="CH37" s="19">
        <v>229</v>
      </c>
      <c r="CI37" s="19">
        <v>0</v>
      </c>
      <c r="CJ37" s="19">
        <v>375</v>
      </c>
      <c r="CK37" s="19">
        <v>125.5</v>
      </c>
      <c r="CL37" s="19">
        <v>103.5</v>
      </c>
      <c r="CM37" s="19">
        <v>0</v>
      </c>
      <c r="CN37" s="19">
        <v>100</v>
      </c>
      <c r="CO37" s="19">
        <v>100</v>
      </c>
      <c r="CP37" s="19">
        <v>0</v>
      </c>
      <c r="CQ37" s="19">
        <v>163.75545851528383</v>
      </c>
      <c r="CR37" s="19">
        <v>54.803493449781662</v>
      </c>
      <c r="CS37" s="19">
        <v>45.196506550218338</v>
      </c>
      <c r="CT37" s="19">
        <v>0</v>
      </c>
      <c r="CU37" s="19">
        <v>161.51186666666666</v>
      </c>
      <c r="CV37" s="19">
        <v>61.295805715823562</v>
      </c>
      <c r="CW37" s="19">
        <v>0.74297946322210384</v>
      </c>
      <c r="CX37" s="19">
        <v>0</v>
      </c>
      <c r="CY37" s="19">
        <v>6.3153254373878829</v>
      </c>
      <c r="CZ37" s="19">
        <v>0</v>
      </c>
      <c r="DA37" s="19">
        <v>0</v>
      </c>
      <c r="DB37" s="19">
        <v>7.0583049006099863</v>
      </c>
      <c r="DC37" s="19">
        <v>161.51186666666666</v>
      </c>
      <c r="DD37" s="19">
        <v>61.295805715823562</v>
      </c>
      <c r="DE37" s="19">
        <v>0.74297946322210384</v>
      </c>
      <c r="DF37" s="19">
        <v>0</v>
      </c>
      <c r="DG37" s="19">
        <v>6.3153254373878829</v>
      </c>
      <c r="DH37" s="19">
        <v>0</v>
      </c>
      <c r="DI37" s="19">
        <v>0</v>
      </c>
      <c r="DJ37" s="19">
        <v>7.0583049006099863</v>
      </c>
      <c r="DK37" s="19">
        <v>0</v>
      </c>
      <c r="DS37" s="19">
        <v>295.52960000000002</v>
      </c>
      <c r="DT37" s="19">
        <v>18.881357400409296</v>
      </c>
      <c r="DU37" s="19">
        <v>0.20302534839149783</v>
      </c>
      <c r="DV37" s="19">
        <v>0</v>
      </c>
      <c r="DW37" s="19">
        <v>0</v>
      </c>
      <c r="DX37" s="19">
        <v>0</v>
      </c>
      <c r="DY37" s="19">
        <v>0</v>
      </c>
      <c r="DZ37" s="19">
        <v>0.20302534839149783</v>
      </c>
      <c r="EA37" s="19">
        <v>84.511866666666677</v>
      </c>
      <c r="EB37" s="19">
        <v>76.675622673896683</v>
      </c>
      <c r="EC37" s="19">
        <v>0</v>
      </c>
      <c r="ED37" s="19">
        <v>0</v>
      </c>
      <c r="EE37" s="19">
        <v>2.1298784076082407</v>
      </c>
      <c r="EF37" s="19">
        <v>0</v>
      </c>
      <c r="EG37" s="19">
        <v>0</v>
      </c>
      <c r="EH37" s="19">
        <v>2.1298784076082407</v>
      </c>
      <c r="EI37" s="19">
        <v>77</v>
      </c>
      <c r="EJ37" s="19">
        <v>44.415584415584419</v>
      </c>
      <c r="EK37" s="19">
        <v>1.5584415584415585</v>
      </c>
      <c r="EL37" s="19">
        <v>0</v>
      </c>
      <c r="EM37" s="19">
        <v>10.90909090909091</v>
      </c>
      <c r="EN37" s="19">
        <v>0</v>
      </c>
      <c r="EO37" s="19">
        <v>0</v>
      </c>
      <c r="EP37" s="19">
        <v>12.467532467532468</v>
      </c>
      <c r="EQ37" s="19">
        <v>0</v>
      </c>
      <c r="EY37" s="19">
        <v>9.9280000000000008</v>
      </c>
      <c r="EZ37" s="19">
        <v>10.891999999999999</v>
      </c>
      <c r="FB37" s="19">
        <v>13.272</v>
      </c>
      <c r="FE37" s="19">
        <v>12.48</v>
      </c>
      <c r="FF37" s="19">
        <v>12.48</v>
      </c>
      <c r="FG37" s="19">
        <v>9.9280000000000008</v>
      </c>
      <c r="FH37" s="19">
        <v>10.891999999999999</v>
      </c>
      <c r="FJ37" s="19">
        <v>13.272</v>
      </c>
      <c r="FM37" s="19">
        <v>12.48</v>
      </c>
      <c r="FN37" s="19">
        <v>12.48</v>
      </c>
      <c r="FW37" s="19">
        <v>22.28</v>
      </c>
      <c r="FX37" s="19">
        <v>13.84</v>
      </c>
      <c r="GC37" s="19">
        <v>13.84</v>
      </c>
      <c r="GD37" s="19">
        <v>13.84</v>
      </c>
      <c r="GE37" s="19">
        <v>10.06</v>
      </c>
      <c r="GH37" s="19">
        <v>13.272</v>
      </c>
      <c r="GK37" s="19">
        <v>13.272</v>
      </c>
      <c r="GL37" s="19">
        <v>13.272</v>
      </c>
      <c r="GM37" s="19">
        <v>9.8719999999999999</v>
      </c>
      <c r="GN37" s="19">
        <v>10.891999999999999</v>
      </c>
      <c r="GP37" s="19">
        <v>12.48</v>
      </c>
      <c r="GS37" s="19">
        <v>12.08</v>
      </c>
      <c r="GT37" s="19">
        <v>12.08</v>
      </c>
      <c r="HD37" s="114">
        <f t="shared" si="6"/>
        <v>868.42105263157896</v>
      </c>
      <c r="HE37" s="114">
        <f t="shared" si="9"/>
        <v>0</v>
      </c>
      <c r="HF37" s="114">
        <f t="shared" si="7"/>
        <v>89.473684210526315</v>
      </c>
      <c r="HG37" s="114">
        <f t="shared" si="10"/>
        <v>67.488133333333337</v>
      </c>
      <c r="HH37" s="114">
        <f t="shared" si="8"/>
        <v>29.47080058224163</v>
      </c>
    </row>
    <row r="38" spans="1:216" s="19" customFormat="1" x14ac:dyDescent="0.25">
      <c r="A38" s="6">
        <v>36</v>
      </c>
      <c r="B38" s="11" t="str">
        <f>CONCATENATE(LEFT(G38,LEN(G38)-4),"_XHz")</f>
        <v>1738_XHz</v>
      </c>
      <c r="C38" s="17" t="str">
        <f t="shared" si="2"/>
        <v>E:\PSG_Data\FlowDrive\Converted</v>
      </c>
      <c r="D38" s="85">
        <v>0</v>
      </c>
      <c r="E38" s="114">
        <f t="shared" si="4"/>
        <v>1</v>
      </c>
      <c r="F38" s="17">
        <v>36</v>
      </c>
      <c r="G38" s="1" t="s">
        <v>61</v>
      </c>
      <c r="H38" s="19">
        <v>1</v>
      </c>
      <c r="I38" s="43">
        <v>1</v>
      </c>
      <c r="J38" s="19">
        <v>1</v>
      </c>
      <c r="K38" s="19">
        <v>1</v>
      </c>
      <c r="L38" s="19">
        <v>1</v>
      </c>
      <c r="M38" s="6">
        <f t="shared" si="5"/>
        <v>1</v>
      </c>
      <c r="N38" s="6">
        <f t="shared" si="11"/>
        <v>1</v>
      </c>
      <c r="O38" s="14">
        <v>36</v>
      </c>
      <c r="P38" s="43" t="s">
        <v>375</v>
      </c>
      <c r="Q38" s="6">
        <v>1738</v>
      </c>
      <c r="R38" s="6">
        <v>50.35455167693361</v>
      </c>
      <c r="S38" s="6" t="s">
        <v>155</v>
      </c>
      <c r="T38" s="6" t="s">
        <v>169</v>
      </c>
      <c r="U38" s="6" t="s">
        <v>171</v>
      </c>
      <c r="V38" s="6">
        <v>175.7</v>
      </c>
      <c r="W38" s="6">
        <v>85.7</v>
      </c>
      <c r="X38" s="6">
        <v>27.761140169786749</v>
      </c>
      <c r="Y38" s="6">
        <v>39</v>
      </c>
      <c r="Z38" s="6">
        <v>0</v>
      </c>
      <c r="AA38" s="19">
        <v>209.03133333333335</v>
      </c>
      <c r="AB38" s="19">
        <v>23.537141162249995</v>
      </c>
      <c r="AC38" s="19">
        <v>0</v>
      </c>
      <c r="AD38" s="19">
        <v>0</v>
      </c>
      <c r="AE38" s="19">
        <v>9.472264126271341</v>
      </c>
      <c r="AF38" s="19">
        <v>0</v>
      </c>
      <c r="AG38" s="19">
        <v>0</v>
      </c>
      <c r="AH38" s="19">
        <v>9.472264126271341</v>
      </c>
      <c r="AI38" s="19">
        <v>165.102</v>
      </c>
      <c r="AJ38" s="19">
        <v>22.894937674891885</v>
      </c>
      <c r="AK38" s="19">
        <v>0</v>
      </c>
      <c r="AL38" s="19">
        <v>0</v>
      </c>
      <c r="AM38" s="19">
        <v>9.8121161463822357</v>
      </c>
      <c r="AN38" s="19">
        <v>0</v>
      </c>
      <c r="AO38" s="19">
        <v>0</v>
      </c>
      <c r="AP38" s="19">
        <v>9.8121161463822357</v>
      </c>
      <c r="AQ38" s="19">
        <v>43.929333333333339</v>
      </c>
      <c r="AR38" s="19">
        <v>25.950769417549392</v>
      </c>
      <c r="AS38" s="19">
        <v>0</v>
      </c>
      <c r="AT38" s="19">
        <v>0</v>
      </c>
      <c r="AU38" s="19">
        <v>8.1949798160682299</v>
      </c>
      <c r="AV38" s="19">
        <v>0</v>
      </c>
      <c r="AW38" s="19">
        <v>0</v>
      </c>
      <c r="AX38" s="19">
        <v>8.1949798160682299</v>
      </c>
      <c r="AY38" s="19">
        <v>179.83160000000001</v>
      </c>
      <c r="AZ38" s="19">
        <v>17.68321029229568</v>
      </c>
      <c r="BA38" s="19">
        <v>0</v>
      </c>
      <c r="BB38" s="19">
        <v>1.0009364316393781</v>
      </c>
      <c r="BC38" s="19">
        <v>3.6701002493443862</v>
      </c>
      <c r="BD38" s="19">
        <v>0</v>
      </c>
      <c r="BE38" s="19">
        <v>0</v>
      </c>
      <c r="BF38" s="19">
        <v>4.6710366809837645</v>
      </c>
      <c r="BG38" s="19">
        <v>52.919733333333333</v>
      </c>
      <c r="BH38" s="19">
        <v>48.753080136458237</v>
      </c>
      <c r="BI38" s="19">
        <v>0</v>
      </c>
      <c r="BJ38" s="19">
        <v>0</v>
      </c>
      <c r="BK38" s="19">
        <v>24.943436348885609</v>
      </c>
      <c r="BL38" s="19">
        <v>0</v>
      </c>
      <c r="BM38" s="19">
        <v>0</v>
      </c>
      <c r="BN38" s="19">
        <v>24.943436348885609</v>
      </c>
      <c r="BO38" s="19">
        <v>67.682266666666663</v>
      </c>
      <c r="BP38" s="19">
        <v>17.72990266283438</v>
      </c>
      <c r="BQ38" s="19">
        <v>0</v>
      </c>
      <c r="BR38" s="19">
        <v>0</v>
      </c>
      <c r="BS38" s="19">
        <v>4.4324756657085951</v>
      </c>
      <c r="BT38" s="19">
        <v>0</v>
      </c>
      <c r="BU38" s="19">
        <v>0</v>
      </c>
      <c r="BV38" s="19">
        <v>4.4324756657085951</v>
      </c>
      <c r="BW38" s="19">
        <v>44.5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209.03133333333335</v>
      </c>
      <c r="CF38" s="19">
        <v>9.472264126271341</v>
      </c>
      <c r="CG38" s="19">
        <v>276</v>
      </c>
      <c r="CH38" s="19">
        <v>221</v>
      </c>
      <c r="CI38" s="19">
        <v>55</v>
      </c>
      <c r="CJ38" s="19">
        <v>196</v>
      </c>
      <c r="CK38" s="19">
        <v>62.5</v>
      </c>
      <c r="CL38" s="19">
        <v>109</v>
      </c>
      <c r="CM38" s="19">
        <v>49.5</v>
      </c>
      <c r="CN38" s="19">
        <v>100</v>
      </c>
      <c r="CO38" s="19">
        <v>80.072463768115938</v>
      </c>
      <c r="CP38" s="19">
        <v>19.927536231884059</v>
      </c>
      <c r="CQ38" s="19">
        <v>71.014492753623188</v>
      </c>
      <c r="CR38" s="19">
        <v>22.644927536231883</v>
      </c>
      <c r="CS38" s="19">
        <v>39.492753623188406</v>
      </c>
      <c r="CT38" s="19">
        <v>17.934782608695652</v>
      </c>
      <c r="CU38" s="19">
        <v>209.03133333333335</v>
      </c>
      <c r="CV38" s="19">
        <v>23.537141162249995</v>
      </c>
      <c r="CW38" s="19">
        <v>0</v>
      </c>
      <c r="CX38" s="19">
        <v>0</v>
      </c>
      <c r="CY38" s="19">
        <v>9.472264126271341</v>
      </c>
      <c r="CZ38" s="19">
        <v>0</v>
      </c>
      <c r="DA38" s="19">
        <v>0</v>
      </c>
      <c r="DB38" s="19">
        <v>9.472264126271341</v>
      </c>
      <c r="DC38" s="19">
        <v>165.102</v>
      </c>
      <c r="DD38" s="19">
        <v>22.894937674891885</v>
      </c>
      <c r="DE38" s="19">
        <v>0</v>
      </c>
      <c r="DF38" s="19">
        <v>0</v>
      </c>
      <c r="DG38" s="19">
        <v>9.8121161463822357</v>
      </c>
      <c r="DH38" s="19">
        <v>0</v>
      </c>
      <c r="DI38" s="19">
        <v>0</v>
      </c>
      <c r="DJ38" s="19">
        <v>9.8121161463822357</v>
      </c>
      <c r="DK38" s="19">
        <v>43.929333333333339</v>
      </c>
      <c r="DL38" s="19">
        <v>25.950769417549392</v>
      </c>
      <c r="DM38" s="19">
        <v>0</v>
      </c>
      <c r="DN38" s="19">
        <v>0</v>
      </c>
      <c r="DO38" s="19">
        <v>8.1949798160682299</v>
      </c>
      <c r="DP38" s="19">
        <v>0</v>
      </c>
      <c r="DQ38" s="19">
        <v>0</v>
      </c>
      <c r="DR38" s="19">
        <v>8.1949798160682299</v>
      </c>
      <c r="DS38" s="19">
        <v>181.37586666666667</v>
      </c>
      <c r="DT38" s="19">
        <v>17.532652267593114</v>
      </c>
      <c r="DU38" s="19">
        <v>0</v>
      </c>
      <c r="DV38" s="19">
        <v>0.99241427929772352</v>
      </c>
      <c r="DW38" s="19">
        <v>3.6388523574249865</v>
      </c>
      <c r="DX38" s="19">
        <v>0</v>
      </c>
      <c r="DY38" s="19">
        <v>0</v>
      </c>
      <c r="DZ38" s="19">
        <v>4.6312666367227102</v>
      </c>
      <c r="EA38" s="19">
        <v>52.919733333333333</v>
      </c>
      <c r="EB38" s="19">
        <v>48.753080136458237</v>
      </c>
      <c r="EC38" s="19">
        <v>0</v>
      </c>
      <c r="ED38" s="19">
        <v>0</v>
      </c>
      <c r="EE38" s="19">
        <v>24.943436348885609</v>
      </c>
      <c r="EF38" s="19">
        <v>0</v>
      </c>
      <c r="EG38" s="19">
        <v>0</v>
      </c>
      <c r="EH38" s="19">
        <v>24.943436348885609</v>
      </c>
      <c r="EI38" s="19">
        <v>67.682266666666663</v>
      </c>
      <c r="EJ38" s="19">
        <v>17.72990266283438</v>
      </c>
      <c r="EK38" s="19">
        <v>0</v>
      </c>
      <c r="EL38" s="19">
        <v>0</v>
      </c>
      <c r="EM38" s="19">
        <v>4.4324756657085951</v>
      </c>
      <c r="EN38" s="19">
        <v>0</v>
      </c>
      <c r="EO38" s="19">
        <v>0</v>
      </c>
      <c r="EP38" s="19">
        <v>4.4324756657085951</v>
      </c>
      <c r="EQ38" s="19">
        <v>44.5</v>
      </c>
      <c r="ER38" s="19">
        <v>0</v>
      </c>
      <c r="ES38" s="19">
        <v>0</v>
      </c>
      <c r="ET38" s="19">
        <v>0</v>
      </c>
      <c r="EU38" s="19">
        <v>0</v>
      </c>
      <c r="EV38" s="19">
        <v>0</v>
      </c>
      <c r="EW38" s="19">
        <v>0</v>
      </c>
      <c r="EX38" s="19">
        <v>0</v>
      </c>
      <c r="EY38" s="19">
        <v>15.292</v>
      </c>
      <c r="FB38" s="19">
        <v>30.616</v>
      </c>
      <c r="FE38" s="19">
        <v>30.616</v>
      </c>
      <c r="FF38" s="19">
        <v>30.616</v>
      </c>
      <c r="FG38" s="19">
        <v>15.52</v>
      </c>
      <c r="FJ38" s="19">
        <v>32.119999999999997</v>
      </c>
      <c r="FM38" s="19">
        <v>32.119999999999997</v>
      </c>
      <c r="FN38" s="19">
        <v>32.119999999999997</v>
      </c>
      <c r="FO38" s="19">
        <v>14.728</v>
      </c>
      <c r="FR38" s="19">
        <v>28.911999999999999</v>
      </c>
      <c r="FU38" s="19">
        <v>28.911999999999999</v>
      </c>
      <c r="FV38" s="19">
        <v>28.911999999999999</v>
      </c>
      <c r="FW38" s="19">
        <v>25.344000000000001</v>
      </c>
      <c r="FY38" s="19">
        <v>16.064</v>
      </c>
      <c r="FZ38" s="19">
        <v>26.648</v>
      </c>
      <c r="GC38" s="19">
        <v>26.648</v>
      </c>
      <c r="GD38" s="19">
        <v>24.756</v>
      </c>
      <c r="GE38" s="19">
        <v>16.84</v>
      </c>
      <c r="GH38" s="19">
        <v>37.603999999999999</v>
      </c>
      <c r="GK38" s="19">
        <v>37.603999999999999</v>
      </c>
      <c r="GL38" s="19">
        <v>37.603999999999999</v>
      </c>
      <c r="GM38" s="19">
        <v>12.260000000000002</v>
      </c>
      <c r="GP38" s="19">
        <v>28.16</v>
      </c>
      <c r="GS38" s="19">
        <v>28.16</v>
      </c>
      <c r="GT38" s="19">
        <v>28.16</v>
      </c>
      <c r="HD38" s="114">
        <f t="shared" si="6"/>
        <v>233.33333333333334</v>
      </c>
      <c r="HE38" s="114">
        <f t="shared" si="9"/>
        <v>0</v>
      </c>
      <c r="HF38" s="114">
        <f t="shared" si="7"/>
        <v>100</v>
      </c>
      <c r="HG38" s="114">
        <f t="shared" si="10"/>
        <v>66.96866666666665</v>
      </c>
      <c r="HH38" s="114">
        <f t="shared" si="8"/>
        <v>24.264009661835743</v>
      </c>
    </row>
    <row r="39" spans="1:216" s="19" customFormat="1" x14ac:dyDescent="0.25">
      <c r="A39" s="6">
        <v>37</v>
      </c>
      <c r="B39" s="11" t="str">
        <f>CONCATENATE(LEFT(G39,LEN(G39)-4),"_XHz")</f>
        <v>1742TiagN2_XHz</v>
      </c>
      <c r="C39" s="17" t="str">
        <f t="shared" si="2"/>
        <v>E:\PSG_Data\FlowDrive\Converted</v>
      </c>
      <c r="D39" s="85">
        <v>0</v>
      </c>
      <c r="E39" s="114">
        <f t="shared" si="4"/>
        <v>0</v>
      </c>
      <c r="F39" s="17">
        <v>37</v>
      </c>
      <c r="G39" s="1" t="s">
        <v>314</v>
      </c>
      <c r="H39" s="19">
        <v>1</v>
      </c>
      <c r="I39" s="19">
        <v>1</v>
      </c>
      <c r="J39" s="19">
        <v>0</v>
      </c>
      <c r="K39" s="19">
        <v>1</v>
      </c>
      <c r="L39" s="19">
        <v>0</v>
      </c>
      <c r="M39" s="6">
        <f t="shared" si="5"/>
        <v>0</v>
      </c>
      <c r="N39" s="6">
        <f t="shared" si="11"/>
        <v>0</v>
      </c>
      <c r="O39" s="14">
        <v>37</v>
      </c>
      <c r="P39" s="43" t="s">
        <v>369</v>
      </c>
      <c r="HD39" s="114"/>
      <c r="HE39" s="114"/>
      <c r="HF39" s="114"/>
      <c r="HG39" s="114"/>
      <c r="HH39" s="114"/>
    </row>
    <row r="40" spans="1:216" s="19" customFormat="1" x14ac:dyDescent="0.25">
      <c r="A40" s="6">
        <v>38</v>
      </c>
      <c r="B40" s="11" t="str">
        <f>CONCATENATE(LEFT(G40,LEN(G40)-4),"_XHz")</f>
        <v>1743_XHz</v>
      </c>
      <c r="C40" s="17" t="str">
        <f t="shared" si="2"/>
        <v>E:\PSG_Data\FlowDrive\Converted</v>
      </c>
      <c r="D40" s="85">
        <v>0</v>
      </c>
      <c r="E40" s="114">
        <f t="shared" si="4"/>
        <v>1</v>
      </c>
      <c r="F40" s="17">
        <v>38</v>
      </c>
      <c r="G40" s="1" t="s">
        <v>62</v>
      </c>
      <c r="H40" s="43">
        <v>1</v>
      </c>
      <c r="I40" s="43">
        <v>1</v>
      </c>
      <c r="J40" s="19">
        <v>1</v>
      </c>
      <c r="K40" s="19">
        <v>1</v>
      </c>
      <c r="L40" s="19">
        <v>1</v>
      </c>
      <c r="M40" s="6">
        <f t="shared" si="5"/>
        <v>1</v>
      </c>
      <c r="N40" s="6">
        <f t="shared" si="11"/>
        <v>1</v>
      </c>
      <c r="O40" s="14">
        <v>38</v>
      </c>
      <c r="P40" s="43" t="s">
        <v>380</v>
      </c>
      <c r="Q40" s="6">
        <v>1743</v>
      </c>
      <c r="R40" s="6">
        <v>57.470225872689937</v>
      </c>
      <c r="S40" s="6" t="s">
        <v>155</v>
      </c>
      <c r="T40" s="6" t="s">
        <v>169</v>
      </c>
      <c r="U40" s="6" t="s">
        <v>171</v>
      </c>
      <c r="V40" s="6">
        <v>174.9</v>
      </c>
      <c r="W40" s="6">
        <v>86.1</v>
      </c>
      <c r="X40" s="6">
        <v>28.146443888053643</v>
      </c>
      <c r="Y40" s="6">
        <v>38.5</v>
      </c>
      <c r="Z40" s="6">
        <v>0</v>
      </c>
      <c r="AA40" s="19">
        <v>194.49373333333332</v>
      </c>
      <c r="AB40" s="19">
        <v>20.360553176349125</v>
      </c>
      <c r="AC40" s="19">
        <v>0</v>
      </c>
      <c r="AD40" s="19">
        <v>0</v>
      </c>
      <c r="AE40" s="19">
        <v>4.627398449170256</v>
      </c>
      <c r="AF40" s="19">
        <v>0</v>
      </c>
      <c r="AG40" s="19">
        <v>0</v>
      </c>
      <c r="AH40" s="19">
        <v>4.627398449170256</v>
      </c>
      <c r="AI40" s="19">
        <v>169.31506666666667</v>
      </c>
      <c r="AJ40" s="19">
        <v>19.135922536525591</v>
      </c>
      <c r="AK40" s="19">
        <v>0</v>
      </c>
      <c r="AL40" s="19">
        <v>0</v>
      </c>
      <c r="AM40" s="19">
        <v>0.70873787172317015</v>
      </c>
      <c r="AN40" s="19">
        <v>0</v>
      </c>
      <c r="AO40" s="19">
        <v>0</v>
      </c>
      <c r="AP40" s="19">
        <v>0.70873787172317015</v>
      </c>
      <c r="AQ40" s="19">
        <v>25.178666666666668</v>
      </c>
      <c r="AR40" s="19">
        <v>28.59563651768693</v>
      </c>
      <c r="AS40" s="19">
        <v>0</v>
      </c>
      <c r="AT40" s="19">
        <v>0</v>
      </c>
      <c r="AU40" s="19">
        <v>30.978606227494168</v>
      </c>
      <c r="AV40" s="19">
        <v>0</v>
      </c>
      <c r="AW40" s="19">
        <v>0</v>
      </c>
      <c r="AX40" s="19">
        <v>30.978606227494168</v>
      </c>
      <c r="AY40" s="19">
        <v>132.19200000000001</v>
      </c>
      <c r="AZ40" s="19">
        <v>7.716049382716049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29.5</v>
      </c>
      <c r="BH40" s="19">
        <v>36.610169491525426</v>
      </c>
      <c r="BI40" s="19">
        <v>0</v>
      </c>
      <c r="BJ40" s="19">
        <v>0</v>
      </c>
      <c r="BK40" s="19">
        <v>4.0677966101694913</v>
      </c>
      <c r="BL40" s="19">
        <v>0</v>
      </c>
      <c r="BM40" s="19">
        <v>0</v>
      </c>
      <c r="BN40" s="19">
        <v>4.0677966101694913</v>
      </c>
      <c r="BO40" s="19">
        <v>134.81506666666667</v>
      </c>
      <c r="BP40" s="19">
        <v>15.576893977231032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5</v>
      </c>
      <c r="BX40" s="19">
        <v>12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194.49373333333332</v>
      </c>
      <c r="CF40" s="19">
        <v>4.627398449170256</v>
      </c>
      <c r="CG40" s="19">
        <v>287</v>
      </c>
      <c r="CH40" s="19">
        <v>250.5</v>
      </c>
      <c r="CI40" s="19">
        <v>36.5</v>
      </c>
      <c r="CJ40" s="19">
        <v>157.5</v>
      </c>
      <c r="CK40" s="19">
        <v>35</v>
      </c>
      <c r="CL40" s="19">
        <v>209.5</v>
      </c>
      <c r="CM40" s="19">
        <v>6</v>
      </c>
      <c r="CN40" s="19">
        <v>100</v>
      </c>
      <c r="CO40" s="19">
        <v>87.282229965156802</v>
      </c>
      <c r="CP40" s="19">
        <v>12.717770034843207</v>
      </c>
      <c r="CQ40" s="19">
        <v>54.878048780487809</v>
      </c>
      <c r="CR40" s="19">
        <v>12.195121951219512</v>
      </c>
      <c r="CS40" s="19">
        <v>72.99651567944251</v>
      </c>
      <c r="CT40" s="19">
        <v>2.0905923344947737</v>
      </c>
      <c r="CU40" s="19">
        <v>194.49373333333332</v>
      </c>
      <c r="CV40" s="19">
        <v>20.360553176349125</v>
      </c>
      <c r="CW40" s="19">
        <v>0</v>
      </c>
      <c r="CX40" s="19">
        <v>0</v>
      </c>
      <c r="CY40" s="19">
        <v>4.627398449170256</v>
      </c>
      <c r="CZ40" s="19">
        <v>0</v>
      </c>
      <c r="DA40" s="19">
        <v>0</v>
      </c>
      <c r="DB40" s="19">
        <v>4.627398449170256</v>
      </c>
      <c r="DC40" s="19">
        <v>169.31506666666667</v>
      </c>
      <c r="DD40" s="19">
        <v>19.135922536525591</v>
      </c>
      <c r="DE40" s="19">
        <v>0</v>
      </c>
      <c r="DF40" s="19">
        <v>0</v>
      </c>
      <c r="DG40" s="19">
        <v>0.70873787172317015</v>
      </c>
      <c r="DH40" s="19">
        <v>0</v>
      </c>
      <c r="DI40" s="19">
        <v>0</v>
      </c>
      <c r="DJ40" s="19">
        <v>0.70873787172317015</v>
      </c>
      <c r="DK40" s="19">
        <v>25.178666666666668</v>
      </c>
      <c r="DL40" s="19">
        <v>28.59563651768693</v>
      </c>
      <c r="DM40" s="19">
        <v>0</v>
      </c>
      <c r="DN40" s="19">
        <v>0</v>
      </c>
      <c r="DO40" s="19">
        <v>30.978606227494168</v>
      </c>
      <c r="DP40" s="19">
        <v>0</v>
      </c>
      <c r="DQ40" s="19">
        <v>0</v>
      </c>
      <c r="DR40" s="19">
        <v>30.978606227494168</v>
      </c>
      <c r="DS40" s="19">
        <v>132.19200000000001</v>
      </c>
      <c r="DT40" s="19">
        <v>7.716049382716049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29.5</v>
      </c>
      <c r="EB40" s="19">
        <v>36.610169491525426</v>
      </c>
      <c r="EC40" s="19">
        <v>0</v>
      </c>
      <c r="ED40" s="19">
        <v>0</v>
      </c>
      <c r="EE40" s="19">
        <v>4.0677966101694913</v>
      </c>
      <c r="EF40" s="19">
        <v>0</v>
      </c>
      <c r="EG40" s="19">
        <v>0</v>
      </c>
      <c r="EH40" s="19">
        <v>4.0677966101694913</v>
      </c>
      <c r="EI40" s="19">
        <v>134.81506666666667</v>
      </c>
      <c r="EJ40" s="19">
        <v>15.576893977231032</v>
      </c>
      <c r="EK40" s="19">
        <v>0</v>
      </c>
      <c r="EL40" s="19">
        <v>0</v>
      </c>
      <c r="EM40" s="19">
        <v>0</v>
      </c>
      <c r="EN40" s="19">
        <v>0</v>
      </c>
      <c r="EO40" s="19">
        <v>0</v>
      </c>
      <c r="EP40" s="19">
        <v>0</v>
      </c>
      <c r="EQ40" s="19">
        <v>5</v>
      </c>
      <c r="ER40" s="19">
        <v>12</v>
      </c>
      <c r="ES40" s="19">
        <v>0</v>
      </c>
      <c r="ET40" s="19">
        <v>0</v>
      </c>
      <c r="EU40" s="19">
        <v>0</v>
      </c>
      <c r="EV40" s="19">
        <v>0</v>
      </c>
      <c r="EW40" s="19">
        <v>0</v>
      </c>
      <c r="EX40" s="19">
        <v>0</v>
      </c>
      <c r="EY40" s="19">
        <v>11.428000000000001</v>
      </c>
      <c r="FB40" s="19">
        <v>27.968</v>
      </c>
      <c r="FE40" s="19">
        <v>27.968</v>
      </c>
      <c r="FF40" s="19">
        <v>27.968</v>
      </c>
      <c r="FG40" s="19">
        <v>11.252000000000001</v>
      </c>
      <c r="FJ40" s="19">
        <v>27.684000000000001</v>
      </c>
      <c r="FM40" s="19">
        <v>27.684000000000001</v>
      </c>
      <c r="FN40" s="19">
        <v>27.684000000000001</v>
      </c>
      <c r="FO40" s="19">
        <v>27.776000000000003</v>
      </c>
      <c r="FR40" s="19">
        <v>33.448</v>
      </c>
      <c r="FU40" s="19">
        <v>33.448</v>
      </c>
      <c r="FV40" s="19">
        <v>33.448</v>
      </c>
      <c r="FW40" s="19">
        <v>35.352000000000004</v>
      </c>
      <c r="GE40" s="19">
        <v>11.492000000000001</v>
      </c>
      <c r="GH40" s="19">
        <v>27.684000000000001</v>
      </c>
      <c r="GK40" s="19">
        <v>27.684000000000001</v>
      </c>
      <c r="GL40" s="19">
        <v>27.684000000000001</v>
      </c>
      <c r="GM40" s="19">
        <v>11.120000000000001</v>
      </c>
      <c r="GU40" s="19">
        <v>16.920000000000002</v>
      </c>
      <c r="HD40" s="127">
        <f t="shared" si="6"/>
        <v>2699.9999999999995</v>
      </c>
      <c r="HE40" s="114">
        <f t="shared" si="9"/>
        <v>0</v>
      </c>
      <c r="HF40" s="114">
        <f t="shared" si="7"/>
        <v>100</v>
      </c>
      <c r="HG40" s="114">
        <f t="shared" si="10"/>
        <v>92.506266666666676</v>
      </c>
      <c r="HH40" s="114">
        <f t="shared" si="8"/>
        <v>32.232148664343789</v>
      </c>
    </row>
    <row r="41" spans="1:216" s="19" customFormat="1" x14ac:dyDescent="0.25">
      <c r="A41" s="6">
        <v>39</v>
      </c>
      <c r="B41" s="11" t="str">
        <f t="shared" ref="B41:B45" si="12">CONCATENATE(LEFT(G41,LEN(G41)-4),"_XHz")</f>
        <v>1757_XHz</v>
      </c>
      <c r="C41" s="17" t="str">
        <f t="shared" si="2"/>
        <v>E:\PSG_Data\FlowDrive\Converted</v>
      </c>
      <c r="D41" s="85">
        <v>0</v>
      </c>
      <c r="E41" s="114">
        <f t="shared" si="4"/>
        <v>1</v>
      </c>
      <c r="F41" s="17">
        <v>39</v>
      </c>
      <c r="G41" s="1" t="s">
        <v>68</v>
      </c>
      <c r="H41" s="19">
        <v>1</v>
      </c>
      <c r="I41" s="19">
        <v>0</v>
      </c>
      <c r="J41" s="19">
        <v>1</v>
      </c>
      <c r="K41" s="19">
        <v>1</v>
      </c>
      <c r="L41" s="19">
        <v>0</v>
      </c>
      <c r="M41" s="6">
        <f t="shared" si="5"/>
        <v>1</v>
      </c>
      <c r="N41" s="6">
        <f t="shared" si="11"/>
        <v>0</v>
      </c>
      <c r="O41" s="14">
        <v>39</v>
      </c>
      <c r="P41" s="19" t="s">
        <v>381</v>
      </c>
      <c r="Q41" s="6">
        <v>1757</v>
      </c>
      <c r="R41" s="6">
        <v>55.049965776865157</v>
      </c>
      <c r="S41" s="6" t="s">
        <v>155</v>
      </c>
      <c r="T41" s="6" t="s">
        <v>169</v>
      </c>
      <c r="U41" s="6" t="s">
        <v>171</v>
      </c>
      <c r="V41" s="6">
        <v>186.2</v>
      </c>
      <c r="W41" s="6">
        <v>111.2</v>
      </c>
      <c r="X41" s="6">
        <v>32.073432007208453</v>
      </c>
      <c r="Y41" s="6">
        <v>45.4</v>
      </c>
      <c r="Z41" s="6">
        <v>1</v>
      </c>
      <c r="AA41" s="19">
        <v>269.47293333333334</v>
      </c>
      <c r="AB41" s="19">
        <v>15.585980929686444</v>
      </c>
      <c r="AC41" s="19">
        <v>3.1171961859372885</v>
      </c>
      <c r="AD41" s="19">
        <v>0</v>
      </c>
      <c r="AE41" s="19">
        <v>2.4492255746650127</v>
      </c>
      <c r="AF41" s="19">
        <v>0</v>
      </c>
      <c r="AG41" s="19">
        <v>0</v>
      </c>
      <c r="AH41" s="19">
        <v>5.5664217606023012</v>
      </c>
      <c r="AI41" s="19">
        <v>246.47293333333334</v>
      </c>
      <c r="AJ41" s="19">
        <v>12.902025212234257</v>
      </c>
      <c r="AK41" s="19">
        <v>1.9474755037334726</v>
      </c>
      <c r="AL41" s="19">
        <v>0</v>
      </c>
      <c r="AM41" s="19">
        <v>1.4606066278001044</v>
      </c>
      <c r="AN41" s="19">
        <v>0</v>
      </c>
      <c r="AO41" s="19">
        <v>0</v>
      </c>
      <c r="AP41" s="19">
        <v>3.4080821315335772</v>
      </c>
      <c r="AQ41" s="19">
        <v>23</v>
      </c>
      <c r="AR41" s="19">
        <v>44.347826086956516</v>
      </c>
      <c r="AS41" s="19">
        <v>15.652173913043478</v>
      </c>
      <c r="AT41" s="19">
        <v>0</v>
      </c>
      <c r="AU41" s="19">
        <v>13.043478260869565</v>
      </c>
      <c r="AV41" s="19">
        <v>0</v>
      </c>
      <c r="AW41" s="19">
        <v>0</v>
      </c>
      <c r="AX41" s="19">
        <v>28.695652173913043</v>
      </c>
      <c r="AY41" s="19">
        <v>134.51480000000001</v>
      </c>
      <c r="AZ41" s="19">
        <v>13.381427173812844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26.827999999999999</v>
      </c>
      <c r="BH41" s="19">
        <v>53.675264648874311</v>
      </c>
      <c r="BI41" s="19">
        <v>0</v>
      </c>
      <c r="BJ41" s="19">
        <v>0</v>
      </c>
      <c r="BK41" s="19">
        <v>4.4729387207395259</v>
      </c>
      <c r="BL41" s="19">
        <v>0</v>
      </c>
      <c r="BM41" s="19">
        <v>0</v>
      </c>
      <c r="BN41" s="19">
        <v>4.4729387207395259</v>
      </c>
      <c r="BO41" s="19">
        <v>183.14493333333334</v>
      </c>
      <c r="BP41" s="19">
        <v>8.845453546080444</v>
      </c>
      <c r="BQ41" s="19">
        <v>2.6208751247645758</v>
      </c>
      <c r="BR41" s="19">
        <v>0</v>
      </c>
      <c r="BS41" s="19">
        <v>1.3104375623822879</v>
      </c>
      <c r="BT41" s="19">
        <v>0</v>
      </c>
      <c r="BU41" s="19">
        <v>0</v>
      </c>
      <c r="BV41" s="19">
        <v>3.931312687146864</v>
      </c>
      <c r="BW41" s="19">
        <v>36.5</v>
      </c>
      <c r="BX41" s="19">
        <v>3.2876712328767121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269.47293333333334</v>
      </c>
      <c r="CF41" s="19">
        <v>5.5664217606023012</v>
      </c>
      <c r="CG41" s="19">
        <v>336.5</v>
      </c>
      <c r="CH41" s="19">
        <v>313.5</v>
      </c>
      <c r="CI41" s="19">
        <v>23</v>
      </c>
      <c r="CJ41" s="19">
        <v>153</v>
      </c>
      <c r="CK41" s="19">
        <v>42.5</v>
      </c>
      <c r="CL41" s="19">
        <v>234.5</v>
      </c>
      <c r="CM41" s="19">
        <v>36.5</v>
      </c>
      <c r="CN41" s="19">
        <v>100</v>
      </c>
      <c r="CO41" s="19">
        <v>93.164933135215449</v>
      </c>
      <c r="CP41" s="19">
        <v>6.8350668647845465</v>
      </c>
      <c r="CQ41" s="19">
        <v>45.468053491827639</v>
      </c>
      <c r="CR41" s="19">
        <v>12.63001485884101</v>
      </c>
      <c r="CS41" s="19">
        <v>69.687964338781569</v>
      </c>
      <c r="CT41" s="19">
        <v>10.846953937592868</v>
      </c>
      <c r="CU41" s="19">
        <v>269.47293333333334</v>
      </c>
      <c r="CV41" s="19">
        <v>15.585980929686444</v>
      </c>
      <c r="CW41" s="19">
        <v>3.1171961859372885</v>
      </c>
      <c r="CX41" s="19">
        <v>0</v>
      </c>
      <c r="CY41" s="19">
        <v>2.4492255746650127</v>
      </c>
      <c r="CZ41" s="19">
        <v>0</v>
      </c>
      <c r="DA41" s="19">
        <v>0</v>
      </c>
      <c r="DB41" s="19">
        <v>5.5664217606023012</v>
      </c>
      <c r="DC41" s="19">
        <v>246.47293333333334</v>
      </c>
      <c r="DD41" s="19">
        <v>12.902025212234257</v>
      </c>
      <c r="DE41" s="19">
        <v>1.9474755037334726</v>
      </c>
      <c r="DF41" s="19">
        <v>0</v>
      </c>
      <c r="DG41" s="19">
        <v>1.4606066278001044</v>
      </c>
      <c r="DH41" s="19">
        <v>0</v>
      </c>
      <c r="DI41" s="19">
        <v>0</v>
      </c>
      <c r="DJ41" s="19">
        <v>3.4080821315335772</v>
      </c>
      <c r="DK41" s="19">
        <v>23</v>
      </c>
      <c r="DL41" s="19">
        <v>44.347826086956516</v>
      </c>
      <c r="DM41" s="19">
        <v>15.652173913043478</v>
      </c>
      <c r="DN41" s="19">
        <v>0</v>
      </c>
      <c r="DO41" s="19">
        <v>13.043478260869565</v>
      </c>
      <c r="DP41" s="19">
        <v>0</v>
      </c>
      <c r="DQ41" s="19">
        <v>0</v>
      </c>
      <c r="DR41" s="19">
        <v>28.695652173913043</v>
      </c>
      <c r="DS41" s="19">
        <v>134.75693333333334</v>
      </c>
      <c r="DT41" s="19">
        <v>13.35738321936682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26.827999999999999</v>
      </c>
      <c r="EB41" s="19">
        <v>53.675264648874311</v>
      </c>
      <c r="EC41" s="19">
        <v>0</v>
      </c>
      <c r="ED41" s="19">
        <v>0</v>
      </c>
      <c r="EE41" s="19">
        <v>4.4729387207395259</v>
      </c>
      <c r="EF41" s="19">
        <v>0</v>
      </c>
      <c r="EG41" s="19">
        <v>0</v>
      </c>
      <c r="EH41" s="19">
        <v>4.4729387207395259</v>
      </c>
      <c r="EI41" s="19">
        <v>183.14493333333334</v>
      </c>
      <c r="EJ41" s="19">
        <v>8.845453546080444</v>
      </c>
      <c r="EK41" s="19">
        <v>2.6208751247645758</v>
      </c>
      <c r="EL41" s="19">
        <v>0</v>
      </c>
      <c r="EM41" s="19">
        <v>1.3104375623822879</v>
      </c>
      <c r="EN41" s="19">
        <v>0</v>
      </c>
      <c r="EO41" s="19">
        <v>0</v>
      </c>
      <c r="EP41" s="19">
        <v>3.931312687146864</v>
      </c>
      <c r="EQ41" s="19">
        <v>36.5</v>
      </c>
      <c r="ER41" s="19">
        <v>3.2876712328767121</v>
      </c>
      <c r="ES41" s="19">
        <v>0</v>
      </c>
      <c r="ET41" s="19">
        <v>0</v>
      </c>
      <c r="EU41" s="19">
        <v>0</v>
      </c>
      <c r="EV41" s="19">
        <v>0</v>
      </c>
      <c r="EW41" s="19">
        <v>0</v>
      </c>
      <c r="EX41" s="19">
        <v>0</v>
      </c>
      <c r="EY41" s="19">
        <v>9.9640000000000004</v>
      </c>
      <c r="EZ41" s="19">
        <v>16.064</v>
      </c>
      <c r="FB41" s="19">
        <v>19.655999999999999</v>
      </c>
      <c r="FE41" s="19">
        <v>17.576000000000001</v>
      </c>
      <c r="FF41" s="19">
        <v>17.576000000000001</v>
      </c>
      <c r="FG41" s="19">
        <v>9.6959999999999997</v>
      </c>
      <c r="FH41" s="19">
        <v>14.08</v>
      </c>
      <c r="FJ41" s="19">
        <v>20.316000000000003</v>
      </c>
      <c r="FM41" s="19">
        <v>16.064</v>
      </c>
      <c r="FN41" s="19">
        <v>16.064</v>
      </c>
      <c r="FO41" s="19">
        <v>10.736000000000001</v>
      </c>
      <c r="FP41" s="19">
        <v>19.748000000000001</v>
      </c>
      <c r="FR41" s="19">
        <v>17.952000000000002</v>
      </c>
      <c r="FU41" s="19">
        <v>19.088000000000001</v>
      </c>
      <c r="FV41" s="19">
        <v>19.088000000000001</v>
      </c>
      <c r="FW41" s="19">
        <v>23.472000000000001</v>
      </c>
      <c r="GE41" s="19">
        <v>9.0960000000000001</v>
      </c>
      <c r="GH41" s="19">
        <v>19.584000000000003</v>
      </c>
      <c r="GK41" s="19">
        <v>19.584000000000003</v>
      </c>
      <c r="GL41" s="19">
        <v>19.584000000000003</v>
      </c>
      <c r="GM41" s="19">
        <v>9.8160000000000007</v>
      </c>
      <c r="GN41" s="19">
        <v>14.08</v>
      </c>
      <c r="GP41" s="19">
        <v>20.884</v>
      </c>
      <c r="GS41" s="19">
        <v>15.780000000000001</v>
      </c>
      <c r="GT41" s="19">
        <v>15.780000000000001</v>
      </c>
      <c r="GU41" s="19">
        <v>9.2840000000000007</v>
      </c>
      <c r="HD41" s="114">
        <f t="shared" si="6"/>
        <v>378.57142857142861</v>
      </c>
      <c r="HE41" s="114">
        <f t="shared" si="9"/>
        <v>0</v>
      </c>
      <c r="HF41" s="114">
        <f t="shared" si="7"/>
        <v>42.857142857142854</v>
      </c>
      <c r="HG41" s="114">
        <f t="shared" si="10"/>
        <v>67.027066666666656</v>
      </c>
      <c r="HH41" s="114">
        <f t="shared" si="8"/>
        <v>19.918890539871221</v>
      </c>
    </row>
    <row r="42" spans="1:216" s="19" customFormat="1" x14ac:dyDescent="0.25">
      <c r="A42" s="6">
        <v>40</v>
      </c>
      <c r="B42" s="11" t="str">
        <f t="shared" si="12"/>
        <v>1770_XHz</v>
      </c>
      <c r="C42" s="17" t="str">
        <f t="shared" si="2"/>
        <v>E:\PSG_Data\FlowDrive\Converted</v>
      </c>
      <c r="D42" s="85">
        <v>0</v>
      </c>
      <c r="E42" s="114">
        <f t="shared" si="4"/>
        <v>1</v>
      </c>
      <c r="F42" s="17">
        <v>40</v>
      </c>
      <c r="G42" s="1" t="s">
        <v>69</v>
      </c>
      <c r="H42" s="19">
        <v>1</v>
      </c>
      <c r="I42" s="19">
        <v>0</v>
      </c>
      <c r="J42" s="19">
        <v>1</v>
      </c>
      <c r="K42" s="19">
        <v>1</v>
      </c>
      <c r="L42" s="19">
        <v>0</v>
      </c>
      <c r="M42" s="6">
        <f t="shared" si="5"/>
        <v>1</v>
      </c>
      <c r="N42" s="6">
        <f t="shared" si="11"/>
        <v>0</v>
      </c>
      <c r="O42" s="14">
        <v>40</v>
      </c>
      <c r="P42" s="43" t="s">
        <v>391</v>
      </c>
      <c r="Q42" s="6">
        <v>1770</v>
      </c>
      <c r="R42" s="6">
        <v>68.974674880219027</v>
      </c>
      <c r="S42" s="6" t="s">
        <v>155</v>
      </c>
      <c r="T42" s="6" t="s">
        <v>169</v>
      </c>
      <c r="U42" s="6" t="s">
        <v>171</v>
      </c>
      <c r="V42" s="6">
        <v>177.1</v>
      </c>
      <c r="W42" s="6">
        <v>114.4</v>
      </c>
      <c r="X42" s="6">
        <v>36.474462615429402</v>
      </c>
      <c r="Y42" s="6">
        <v>47</v>
      </c>
      <c r="Z42" s="6">
        <v>1</v>
      </c>
      <c r="AA42" s="19">
        <v>26.787466666666667</v>
      </c>
      <c r="AB42" s="19">
        <v>91.833992016166761</v>
      </c>
      <c r="AC42" s="19">
        <v>82.87457816093098</v>
      </c>
      <c r="AD42" s="19">
        <v>0</v>
      </c>
      <c r="AE42" s="19">
        <v>0</v>
      </c>
      <c r="AF42" s="19">
        <v>0</v>
      </c>
      <c r="AG42" s="19">
        <v>0</v>
      </c>
      <c r="AH42" s="19">
        <v>82.87457816093098</v>
      </c>
      <c r="AI42" s="19">
        <v>26.787466666666667</v>
      </c>
      <c r="AJ42" s="19">
        <v>91.833992016166761</v>
      </c>
      <c r="AK42" s="19">
        <v>82.87457816093098</v>
      </c>
      <c r="AL42" s="19">
        <v>0</v>
      </c>
      <c r="AM42" s="19">
        <v>0</v>
      </c>
      <c r="AN42" s="19">
        <v>0</v>
      </c>
      <c r="AO42" s="19">
        <v>0</v>
      </c>
      <c r="AP42" s="19">
        <v>82.87457816093098</v>
      </c>
      <c r="AQ42" s="19">
        <v>0</v>
      </c>
      <c r="AY42" s="19">
        <v>224.60720000000001</v>
      </c>
      <c r="AZ42" s="19">
        <v>27.781834242179237</v>
      </c>
      <c r="BA42" s="19">
        <v>12.288118991733123</v>
      </c>
      <c r="BB42" s="19">
        <v>0.26713302155941571</v>
      </c>
      <c r="BC42" s="19">
        <v>1.0685320862376628</v>
      </c>
      <c r="BD42" s="19">
        <v>0</v>
      </c>
      <c r="BE42" s="19">
        <v>0</v>
      </c>
      <c r="BF42" s="19">
        <v>13.623784099530202</v>
      </c>
      <c r="BG42" s="19">
        <v>25.287466666666667</v>
      </c>
      <c r="BH42" s="19">
        <v>94.908676762137759</v>
      </c>
      <c r="BI42" s="19">
        <v>83.045092166870546</v>
      </c>
      <c r="BJ42" s="19">
        <v>0</v>
      </c>
      <c r="BK42" s="19">
        <v>0</v>
      </c>
      <c r="BL42" s="19">
        <v>0</v>
      </c>
      <c r="BM42" s="19">
        <v>0</v>
      </c>
      <c r="BN42" s="19">
        <v>83.045092166870546</v>
      </c>
      <c r="BO42" s="19">
        <v>1.5</v>
      </c>
      <c r="BP42" s="19">
        <v>40</v>
      </c>
      <c r="BQ42" s="19">
        <v>80</v>
      </c>
      <c r="BR42" s="19">
        <v>0</v>
      </c>
      <c r="BS42" s="19">
        <v>0</v>
      </c>
      <c r="BT42" s="19">
        <v>0</v>
      </c>
      <c r="BU42" s="19">
        <v>0</v>
      </c>
      <c r="BV42" s="19">
        <v>80</v>
      </c>
      <c r="BW42" s="19">
        <v>0</v>
      </c>
      <c r="CE42" s="19">
        <v>34.341866666666668</v>
      </c>
      <c r="CF42" s="19">
        <v>85.609790188069766</v>
      </c>
      <c r="CG42" s="19">
        <v>87.5</v>
      </c>
      <c r="CH42" s="19">
        <v>87.5</v>
      </c>
      <c r="CI42" s="19">
        <v>0</v>
      </c>
      <c r="CJ42" s="19">
        <v>349.5</v>
      </c>
      <c r="CK42" s="19">
        <v>58.5</v>
      </c>
      <c r="CL42" s="19">
        <v>29</v>
      </c>
      <c r="CM42" s="19">
        <v>0</v>
      </c>
      <c r="CN42" s="19">
        <v>100</v>
      </c>
      <c r="CO42" s="19">
        <v>100</v>
      </c>
      <c r="CP42" s="19">
        <v>0</v>
      </c>
      <c r="CQ42" s="19">
        <v>399.42857142857144</v>
      </c>
      <c r="CR42" s="19">
        <v>66.857142857142861</v>
      </c>
      <c r="CS42" s="19">
        <v>33.142857142857139</v>
      </c>
      <c r="CT42" s="19">
        <v>0</v>
      </c>
      <c r="CU42" s="19">
        <v>34.341866666666668</v>
      </c>
      <c r="CV42" s="19">
        <v>89.104067338603215</v>
      </c>
      <c r="CW42" s="19">
        <v>85.609790188069766</v>
      </c>
      <c r="CX42" s="19">
        <v>0</v>
      </c>
      <c r="CY42" s="19">
        <v>0</v>
      </c>
      <c r="CZ42" s="19">
        <v>0</v>
      </c>
      <c r="DA42" s="19">
        <v>0</v>
      </c>
      <c r="DB42" s="19">
        <v>85.609790188069766</v>
      </c>
      <c r="DC42" s="19">
        <v>34.341866666666668</v>
      </c>
      <c r="DD42" s="19">
        <v>89.104067338603215</v>
      </c>
      <c r="DE42" s="19">
        <v>85.609790188069766</v>
      </c>
      <c r="DF42" s="19">
        <v>0</v>
      </c>
      <c r="DG42" s="19">
        <v>0</v>
      </c>
      <c r="DH42" s="19">
        <v>0</v>
      </c>
      <c r="DI42" s="19">
        <v>0</v>
      </c>
      <c r="DJ42" s="19">
        <v>85.609790188069766</v>
      </c>
      <c r="DK42" s="19">
        <v>0</v>
      </c>
      <c r="DS42" s="19">
        <v>252.6</v>
      </c>
      <c r="DT42" s="19">
        <v>33.016627078384801</v>
      </c>
      <c r="DU42" s="19">
        <v>15.201900237529692</v>
      </c>
      <c r="DV42" s="19">
        <v>0.23752969121140144</v>
      </c>
      <c r="DW42" s="19">
        <v>0.95011876484560576</v>
      </c>
      <c r="DX42" s="19">
        <v>0</v>
      </c>
      <c r="DY42" s="19">
        <v>0</v>
      </c>
      <c r="DZ42" s="19">
        <v>16.389548693586701</v>
      </c>
      <c r="EA42" s="19">
        <v>32.341866666666668</v>
      </c>
      <c r="EB42" s="19">
        <v>90.90384393397207</v>
      </c>
      <c r="EC42" s="19">
        <v>85.338302468626836</v>
      </c>
      <c r="ED42" s="19">
        <v>0</v>
      </c>
      <c r="EE42" s="19">
        <v>0</v>
      </c>
      <c r="EF42" s="19">
        <v>0</v>
      </c>
      <c r="EG42" s="19">
        <v>0</v>
      </c>
      <c r="EH42" s="19">
        <v>85.338302468626836</v>
      </c>
      <c r="EI42" s="19">
        <v>2</v>
      </c>
      <c r="EJ42" s="19">
        <v>60</v>
      </c>
      <c r="EK42" s="19">
        <v>90</v>
      </c>
      <c r="EL42" s="19">
        <v>0</v>
      </c>
      <c r="EM42" s="19">
        <v>0</v>
      </c>
      <c r="EN42" s="19">
        <v>0</v>
      </c>
      <c r="EO42" s="19">
        <v>0</v>
      </c>
      <c r="EP42" s="19">
        <v>90</v>
      </c>
      <c r="EQ42" s="19">
        <v>0</v>
      </c>
      <c r="EY42" s="19">
        <v>18.16</v>
      </c>
      <c r="EZ42" s="19">
        <v>24</v>
      </c>
      <c r="FE42" s="19">
        <v>24</v>
      </c>
      <c r="FF42" s="19">
        <v>24</v>
      </c>
      <c r="FG42" s="19">
        <v>18.16</v>
      </c>
      <c r="FH42" s="19">
        <v>24</v>
      </c>
      <c r="FM42" s="19">
        <v>24</v>
      </c>
      <c r="FN42" s="19">
        <v>24</v>
      </c>
      <c r="FW42" s="19">
        <v>24.832000000000001</v>
      </c>
      <c r="FX42" s="19">
        <v>15.404</v>
      </c>
      <c r="FY42" s="19">
        <v>14.176</v>
      </c>
      <c r="FZ42" s="19">
        <v>15.120000000000001</v>
      </c>
      <c r="GC42" s="19">
        <v>15.404</v>
      </c>
      <c r="GD42" s="19">
        <v>15.312000000000001</v>
      </c>
      <c r="GE42" s="19">
        <v>18.16</v>
      </c>
      <c r="GF42" s="19">
        <v>24.66</v>
      </c>
      <c r="GK42" s="19">
        <v>24.66</v>
      </c>
      <c r="GL42" s="19">
        <v>24.66</v>
      </c>
      <c r="GM42" s="19">
        <v>41.420000000000009</v>
      </c>
      <c r="GN42" s="19">
        <v>21.92</v>
      </c>
      <c r="GS42" s="19">
        <v>21.92</v>
      </c>
      <c r="GT42" s="19">
        <v>21.92</v>
      </c>
      <c r="HD42" s="114">
        <f t="shared" si="6"/>
        <v>104.08163265306121</v>
      </c>
      <c r="HE42" s="114">
        <f t="shared" si="9"/>
        <v>0</v>
      </c>
      <c r="HF42" s="114">
        <f t="shared" si="7"/>
        <v>0</v>
      </c>
      <c r="HG42" s="114">
        <f t="shared" si="10"/>
        <v>53.158133333333332</v>
      </c>
      <c r="HH42" s="114">
        <f t="shared" si="8"/>
        <v>60.752152380952381</v>
      </c>
    </row>
    <row r="43" spans="1:216" s="43" customFormat="1" x14ac:dyDescent="0.25">
      <c r="A43" s="6">
        <v>41</v>
      </c>
      <c r="B43" s="11" t="str">
        <f t="shared" si="12"/>
        <v>1771_XHz</v>
      </c>
      <c r="C43" s="17" t="str">
        <f t="shared" si="2"/>
        <v>E:\PSG_Data\FlowDrive\Converted</v>
      </c>
      <c r="D43" s="85">
        <v>0</v>
      </c>
      <c r="E43" s="114">
        <f t="shared" si="4"/>
        <v>1</v>
      </c>
      <c r="F43" s="17">
        <v>41</v>
      </c>
      <c r="G43" s="1" t="s">
        <v>70</v>
      </c>
      <c r="H43" s="43">
        <v>1</v>
      </c>
      <c r="I43" s="43">
        <v>0</v>
      </c>
      <c r="J43" s="43">
        <v>1</v>
      </c>
      <c r="K43" s="43">
        <v>1</v>
      </c>
      <c r="L43" s="43">
        <v>0</v>
      </c>
      <c r="M43" s="6">
        <f t="shared" si="5"/>
        <v>1</v>
      </c>
      <c r="N43" s="6">
        <f t="shared" si="11"/>
        <v>0</v>
      </c>
      <c r="O43" s="14">
        <v>41</v>
      </c>
      <c r="P43" s="43" t="s">
        <v>375</v>
      </c>
      <c r="Q43" s="6">
        <v>1771</v>
      </c>
      <c r="R43" s="6">
        <v>70.047912388774819</v>
      </c>
      <c r="S43" s="6" t="s">
        <v>168</v>
      </c>
      <c r="T43" s="6" t="s">
        <v>169</v>
      </c>
      <c r="U43" s="6" t="s">
        <v>171</v>
      </c>
      <c r="V43" s="6">
        <v>164</v>
      </c>
      <c r="W43" s="6">
        <v>107.9</v>
      </c>
      <c r="X43" s="6">
        <v>40.117489589530052</v>
      </c>
      <c r="Y43" s="6">
        <v>55</v>
      </c>
      <c r="Z43" s="6">
        <v>1</v>
      </c>
      <c r="AA43" s="43">
        <v>184.41080000000002</v>
      </c>
      <c r="AB43" s="43">
        <v>44.899756413398777</v>
      </c>
      <c r="AC43" s="43">
        <v>0</v>
      </c>
      <c r="AD43" s="43">
        <v>0</v>
      </c>
      <c r="AE43" s="43">
        <v>27.004925958783321</v>
      </c>
      <c r="AF43" s="43">
        <v>0</v>
      </c>
      <c r="AG43" s="43">
        <v>0</v>
      </c>
      <c r="AH43" s="43">
        <v>27.004925958783321</v>
      </c>
      <c r="AI43" s="43">
        <v>184.41080000000002</v>
      </c>
      <c r="AJ43" s="43">
        <v>44.899756413398777</v>
      </c>
      <c r="AK43" s="43">
        <v>0</v>
      </c>
      <c r="AL43" s="43">
        <v>0</v>
      </c>
      <c r="AM43" s="43">
        <v>27.004925958783321</v>
      </c>
      <c r="AN43" s="43">
        <v>0</v>
      </c>
      <c r="AO43" s="43">
        <v>0</v>
      </c>
      <c r="AP43" s="43">
        <v>27.004925958783321</v>
      </c>
      <c r="AQ43" s="43">
        <v>0</v>
      </c>
      <c r="AY43" s="43">
        <v>96.561999999999998</v>
      </c>
      <c r="AZ43" s="43">
        <v>42.874008409105031</v>
      </c>
      <c r="BA43" s="43">
        <v>0.62136244071166713</v>
      </c>
      <c r="BB43" s="43">
        <v>0</v>
      </c>
      <c r="BC43" s="43">
        <v>15.534061017791677</v>
      </c>
      <c r="BD43" s="43">
        <v>0</v>
      </c>
      <c r="BE43" s="43">
        <v>0</v>
      </c>
      <c r="BF43" s="43">
        <v>16.155423458503343</v>
      </c>
      <c r="BG43" s="43">
        <v>58.5</v>
      </c>
      <c r="BH43" s="43">
        <v>75.897435897435898</v>
      </c>
      <c r="BI43" s="43">
        <v>0</v>
      </c>
      <c r="BJ43" s="43">
        <v>0</v>
      </c>
      <c r="BK43" s="43">
        <v>51.282051282051277</v>
      </c>
      <c r="BL43" s="43">
        <v>0</v>
      </c>
      <c r="BM43" s="43">
        <v>0</v>
      </c>
      <c r="BN43" s="43">
        <v>51.282051282051277</v>
      </c>
      <c r="BO43" s="43">
        <v>114.91080000000001</v>
      </c>
      <c r="BP43" s="43">
        <v>32.372936225315634</v>
      </c>
      <c r="BQ43" s="43">
        <v>0</v>
      </c>
      <c r="BR43" s="43">
        <v>0</v>
      </c>
      <c r="BS43" s="43">
        <v>16.186468112657817</v>
      </c>
      <c r="BT43" s="43">
        <v>0</v>
      </c>
      <c r="BU43" s="43">
        <v>0</v>
      </c>
      <c r="BV43" s="43">
        <v>16.186468112657817</v>
      </c>
      <c r="BW43" s="43">
        <v>11</v>
      </c>
      <c r="BX43" s="43">
        <v>10.90909090909091</v>
      </c>
      <c r="BY43" s="43">
        <v>0</v>
      </c>
      <c r="BZ43" s="43">
        <v>0</v>
      </c>
      <c r="CA43" s="43">
        <v>10.90909090909091</v>
      </c>
      <c r="CB43" s="43">
        <v>0</v>
      </c>
      <c r="CC43" s="43">
        <v>0</v>
      </c>
      <c r="CD43" s="43">
        <v>10.90909090909091</v>
      </c>
      <c r="CE43" s="43">
        <v>184.41080000000002</v>
      </c>
      <c r="CF43" s="43">
        <v>27.004925958783321</v>
      </c>
      <c r="CG43" s="43">
        <v>263</v>
      </c>
      <c r="CH43" s="43">
        <v>261.5</v>
      </c>
      <c r="CI43" s="43">
        <v>1.5</v>
      </c>
      <c r="CJ43" s="43">
        <v>127</v>
      </c>
      <c r="CK43" s="43">
        <v>72.5</v>
      </c>
      <c r="CL43" s="43">
        <v>178</v>
      </c>
      <c r="CM43" s="43">
        <v>11</v>
      </c>
      <c r="CN43" s="43">
        <v>100</v>
      </c>
      <c r="CO43" s="43">
        <v>99.429657794676814</v>
      </c>
      <c r="CP43" s="43">
        <v>0.57034220532319391</v>
      </c>
      <c r="CQ43" s="43">
        <v>48.28897338403042</v>
      </c>
      <c r="CR43" s="43">
        <v>27.566539923954377</v>
      </c>
      <c r="CS43" s="43">
        <v>67.680608365019012</v>
      </c>
      <c r="CT43" s="43">
        <v>4.1825095057034218</v>
      </c>
      <c r="CU43" s="43">
        <v>184.41080000000002</v>
      </c>
      <c r="CV43" s="43">
        <v>44.899756413398777</v>
      </c>
      <c r="CW43" s="43">
        <v>0</v>
      </c>
      <c r="CX43" s="43">
        <v>0</v>
      </c>
      <c r="CY43" s="43">
        <v>27.004925958783321</v>
      </c>
      <c r="CZ43" s="43">
        <v>0</v>
      </c>
      <c r="DA43" s="43">
        <v>0</v>
      </c>
      <c r="DB43" s="43">
        <v>27.004925958783321</v>
      </c>
      <c r="DC43" s="43">
        <v>184.41080000000002</v>
      </c>
      <c r="DD43" s="43">
        <v>44.899756413398777</v>
      </c>
      <c r="DE43" s="43">
        <v>0</v>
      </c>
      <c r="DF43" s="43">
        <v>0</v>
      </c>
      <c r="DG43" s="43">
        <v>27.004925958783321</v>
      </c>
      <c r="DH43" s="43">
        <v>0</v>
      </c>
      <c r="DI43" s="43">
        <v>0</v>
      </c>
      <c r="DJ43" s="43">
        <v>27.004925958783321</v>
      </c>
      <c r="DK43" s="43">
        <v>0</v>
      </c>
      <c r="DS43" s="43">
        <v>97.045200000000008</v>
      </c>
      <c r="DT43" s="43">
        <v>42.660533442148605</v>
      </c>
      <c r="DU43" s="43">
        <v>0.61826860061084932</v>
      </c>
      <c r="DV43" s="43">
        <v>0</v>
      </c>
      <c r="DW43" s="43">
        <v>15.456715015271234</v>
      </c>
      <c r="DX43" s="43">
        <v>0</v>
      </c>
      <c r="DY43" s="43">
        <v>0</v>
      </c>
      <c r="DZ43" s="43">
        <v>16.074983615882083</v>
      </c>
      <c r="EA43" s="43">
        <v>58.5</v>
      </c>
      <c r="EB43" s="43">
        <v>75.897435897435898</v>
      </c>
      <c r="EC43" s="43">
        <v>0</v>
      </c>
      <c r="ED43" s="43">
        <v>0</v>
      </c>
      <c r="EE43" s="43">
        <v>51.282051282051277</v>
      </c>
      <c r="EF43" s="43">
        <v>0</v>
      </c>
      <c r="EG43" s="43">
        <v>0</v>
      </c>
      <c r="EH43" s="43">
        <v>51.282051282051277</v>
      </c>
      <c r="EI43" s="43">
        <v>114.91080000000001</v>
      </c>
      <c r="EJ43" s="43">
        <v>32.372936225315634</v>
      </c>
      <c r="EK43" s="43">
        <v>0</v>
      </c>
      <c r="EL43" s="43">
        <v>0</v>
      </c>
      <c r="EM43" s="43">
        <v>16.186468112657817</v>
      </c>
      <c r="EN43" s="43">
        <v>0</v>
      </c>
      <c r="EO43" s="43">
        <v>0</v>
      </c>
      <c r="EP43" s="43">
        <v>16.186468112657817</v>
      </c>
      <c r="EQ43" s="43">
        <v>11</v>
      </c>
      <c r="ER43" s="43">
        <v>10.90909090909091</v>
      </c>
      <c r="ES43" s="43">
        <v>0</v>
      </c>
      <c r="ET43" s="43">
        <v>0</v>
      </c>
      <c r="EU43" s="43">
        <v>10.90909090909091</v>
      </c>
      <c r="EV43" s="43">
        <v>0</v>
      </c>
      <c r="EW43" s="43">
        <v>0</v>
      </c>
      <c r="EX43" s="43">
        <v>10.90909090909091</v>
      </c>
      <c r="EY43" s="43">
        <v>11.028</v>
      </c>
      <c r="FB43" s="43">
        <v>27.400000000000002</v>
      </c>
      <c r="FE43" s="43">
        <v>27.400000000000002</v>
      </c>
      <c r="FF43" s="43">
        <v>27.400000000000002</v>
      </c>
      <c r="FG43" s="43">
        <v>11.028</v>
      </c>
      <c r="FJ43" s="43">
        <v>27.400000000000002</v>
      </c>
      <c r="FM43" s="43">
        <v>27.400000000000002</v>
      </c>
      <c r="FN43" s="43">
        <v>27.400000000000002</v>
      </c>
      <c r="FW43" s="43">
        <v>20.655999999999999</v>
      </c>
      <c r="FX43" s="43">
        <v>20.792000000000002</v>
      </c>
      <c r="FZ43" s="43">
        <v>20.64</v>
      </c>
      <c r="GC43" s="43">
        <v>20.64</v>
      </c>
      <c r="GD43" s="43">
        <v>20.64</v>
      </c>
      <c r="GE43" s="43">
        <v>11.524000000000001</v>
      </c>
      <c r="GH43" s="43">
        <v>25.892000000000003</v>
      </c>
      <c r="GK43" s="43">
        <v>25.892000000000003</v>
      </c>
      <c r="GL43" s="43">
        <v>25.892000000000003</v>
      </c>
      <c r="GM43" s="43">
        <v>10.407999999999999</v>
      </c>
      <c r="GP43" s="43">
        <v>30.423999999999999</v>
      </c>
      <c r="GS43" s="43">
        <v>30.423999999999999</v>
      </c>
      <c r="GT43" s="43">
        <v>30.423999999999999</v>
      </c>
      <c r="GU43" s="43">
        <v>22.411999999999999</v>
      </c>
      <c r="GX43" s="43">
        <v>41.552</v>
      </c>
      <c r="HA43" s="43">
        <v>41.552</v>
      </c>
      <c r="HB43" s="43">
        <v>41.552</v>
      </c>
      <c r="HD43" s="114">
        <f t="shared" si="6"/>
        <v>166.26506024096386</v>
      </c>
      <c r="HE43" s="114">
        <f t="shared" si="9"/>
        <v>0</v>
      </c>
      <c r="HF43" s="114">
        <f t="shared" si="7"/>
        <v>100</v>
      </c>
      <c r="HG43" s="114">
        <f t="shared" si="10"/>
        <v>78.589199999999977</v>
      </c>
      <c r="HH43" s="114">
        <f t="shared" si="8"/>
        <v>29.881825095057025</v>
      </c>
    </row>
    <row r="44" spans="1:216" s="43" customFormat="1" x14ac:dyDescent="0.25">
      <c r="A44" s="6">
        <v>42</v>
      </c>
      <c r="B44" s="11" t="str">
        <f t="shared" si="12"/>
        <v>1807N0_XHz</v>
      </c>
      <c r="C44" s="17" t="str">
        <f t="shared" si="2"/>
        <v>E:\PSG_Data\FlowDrive\Converted</v>
      </c>
      <c r="D44" s="85">
        <v>0</v>
      </c>
      <c r="E44" s="114">
        <f t="shared" si="4"/>
        <v>0</v>
      </c>
      <c r="F44" s="17">
        <v>42</v>
      </c>
      <c r="G44" s="1" t="s">
        <v>333</v>
      </c>
      <c r="H44" s="43">
        <v>1</v>
      </c>
      <c r="I44" s="43">
        <v>0</v>
      </c>
      <c r="J44" s="43">
        <v>0</v>
      </c>
      <c r="K44" s="43">
        <v>1</v>
      </c>
      <c r="L44" s="43">
        <v>0</v>
      </c>
      <c r="M44" s="6">
        <f t="shared" si="5"/>
        <v>0</v>
      </c>
      <c r="N44" s="6">
        <f t="shared" si="11"/>
        <v>0</v>
      </c>
      <c r="O44" s="14">
        <v>42</v>
      </c>
      <c r="P44" s="43" t="s">
        <v>369</v>
      </c>
      <c r="HD44" s="114"/>
      <c r="HE44" s="114"/>
      <c r="HF44" s="114"/>
      <c r="HG44" s="114"/>
      <c r="HH44" s="114"/>
    </row>
    <row r="45" spans="1:216" s="43" customFormat="1" x14ac:dyDescent="0.25">
      <c r="A45" s="6">
        <v>43</v>
      </c>
      <c r="B45" s="11" t="str">
        <f t="shared" si="12"/>
        <v>1816_XHz</v>
      </c>
      <c r="C45" s="17" t="str">
        <f t="shared" si="2"/>
        <v>E:\PSG_Data\FlowDrive\Converted</v>
      </c>
      <c r="D45" s="85">
        <v>0</v>
      </c>
      <c r="E45" s="114">
        <f t="shared" si="4"/>
        <v>1</v>
      </c>
      <c r="F45" s="17">
        <v>43</v>
      </c>
      <c r="G45" s="1" t="s">
        <v>334</v>
      </c>
      <c r="H45" s="43">
        <v>1</v>
      </c>
      <c r="I45" s="43">
        <v>1</v>
      </c>
      <c r="J45" s="43">
        <v>1</v>
      </c>
      <c r="K45" s="43">
        <v>1</v>
      </c>
      <c r="L45" s="43">
        <v>0</v>
      </c>
      <c r="M45" s="6">
        <f t="shared" si="5"/>
        <v>1</v>
      </c>
      <c r="N45" s="6">
        <f t="shared" si="11"/>
        <v>1</v>
      </c>
      <c r="O45" s="14">
        <v>43</v>
      </c>
      <c r="P45" s="43" t="s">
        <v>389</v>
      </c>
      <c r="Q45" s="19">
        <v>1816</v>
      </c>
      <c r="R45" s="19">
        <v>68.900000000000006</v>
      </c>
      <c r="S45" s="19" t="s">
        <v>155</v>
      </c>
      <c r="T45" s="19" t="s">
        <v>169</v>
      </c>
      <c r="U45" s="19" t="s">
        <v>171</v>
      </c>
      <c r="V45" s="19">
        <v>183.5</v>
      </c>
      <c r="W45" s="19">
        <v>122.9</v>
      </c>
      <c r="X45" s="19">
        <v>36.498897460074694</v>
      </c>
      <c r="Y45" s="19">
        <v>44.2</v>
      </c>
      <c r="Z45" s="19">
        <v>1</v>
      </c>
      <c r="AA45" s="43">
        <v>241.19253333333333</v>
      </c>
      <c r="AB45" s="43">
        <v>40.797282834626166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241.19253333333333</v>
      </c>
      <c r="AJ45" s="43">
        <v>40.797282834626166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Y45" s="43">
        <v>357.1858666666667</v>
      </c>
      <c r="AZ45" s="43">
        <v>27.044743091738603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231.19253333333333</v>
      </c>
      <c r="BH45" s="43">
        <v>40.485736563579906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10</v>
      </c>
      <c r="BP45" s="43">
        <v>48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CE45" s="43">
        <v>241.28653333333335</v>
      </c>
      <c r="CF45" s="43">
        <v>0</v>
      </c>
      <c r="CG45" s="43">
        <v>252.5</v>
      </c>
      <c r="CH45" s="43">
        <v>252.5</v>
      </c>
      <c r="CI45" s="43">
        <v>0</v>
      </c>
      <c r="CJ45" s="43">
        <v>370.5</v>
      </c>
      <c r="CK45" s="43">
        <v>242.5</v>
      </c>
      <c r="CL45" s="43">
        <v>10</v>
      </c>
      <c r="CM45" s="43">
        <v>0</v>
      </c>
      <c r="CN45" s="43">
        <v>100</v>
      </c>
      <c r="CO45" s="43">
        <v>100</v>
      </c>
      <c r="CP45" s="43">
        <v>0</v>
      </c>
      <c r="CQ45" s="43">
        <v>146.73267326732673</v>
      </c>
      <c r="CR45" s="43">
        <v>96.039603960396036</v>
      </c>
      <c r="CS45" s="43">
        <v>3.9603960396039604</v>
      </c>
      <c r="CT45" s="43">
        <v>0</v>
      </c>
      <c r="CU45" s="43">
        <v>241.28653333333335</v>
      </c>
      <c r="CV45" s="43">
        <v>40.781389098106864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0</v>
      </c>
      <c r="DC45" s="43">
        <v>241.28653333333335</v>
      </c>
      <c r="DD45" s="43">
        <v>40.781389098106864</v>
      </c>
      <c r="DE45" s="43">
        <v>0</v>
      </c>
      <c r="DF45" s="43">
        <v>0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S45" s="43">
        <v>360.51506666666666</v>
      </c>
      <c r="DT45" s="43">
        <v>26.794996639992483</v>
      </c>
      <c r="DU45" s="43">
        <v>0</v>
      </c>
      <c r="DV45" s="43">
        <v>0</v>
      </c>
      <c r="DW45" s="43">
        <v>0</v>
      </c>
      <c r="DX45" s="43">
        <v>0</v>
      </c>
      <c r="DY45" s="43">
        <v>0</v>
      </c>
      <c r="DZ45" s="43">
        <v>0</v>
      </c>
      <c r="EA45" s="43">
        <v>231.28653333333335</v>
      </c>
      <c r="EB45" s="43">
        <v>40.469282258255127</v>
      </c>
      <c r="EC45" s="43">
        <v>0</v>
      </c>
      <c r="ED45" s="43">
        <v>0</v>
      </c>
      <c r="EE45" s="43">
        <v>0</v>
      </c>
      <c r="EF45" s="43">
        <v>0</v>
      </c>
      <c r="EG45" s="43">
        <v>0</v>
      </c>
      <c r="EH45" s="43">
        <v>0</v>
      </c>
      <c r="EI45" s="43">
        <v>10</v>
      </c>
      <c r="EJ45" s="43">
        <v>48</v>
      </c>
      <c r="EK45" s="43">
        <v>0</v>
      </c>
      <c r="EL45" s="43">
        <v>0</v>
      </c>
      <c r="EM45" s="43">
        <v>0</v>
      </c>
      <c r="EN45" s="43">
        <v>0</v>
      </c>
      <c r="EO45" s="43">
        <v>0</v>
      </c>
      <c r="EP45" s="43">
        <v>0</v>
      </c>
      <c r="EQ45" s="43">
        <v>0</v>
      </c>
      <c r="EY45" s="43">
        <v>9.2479999999999993</v>
      </c>
      <c r="FG45" s="43">
        <v>9.2479999999999993</v>
      </c>
      <c r="FW45" s="43">
        <v>20.728000000000002</v>
      </c>
      <c r="GE45" s="43">
        <v>9.2279999999999998</v>
      </c>
      <c r="GM45" s="43">
        <v>9.4600000000000009</v>
      </c>
      <c r="HD45" s="114"/>
      <c r="HE45" s="114"/>
      <c r="HF45" s="114"/>
      <c r="HG45" s="114">
        <f t="shared" si="10"/>
        <v>11.213466666666648</v>
      </c>
      <c r="HH45" s="114">
        <f t="shared" si="8"/>
        <v>4.4409768976897617</v>
      </c>
    </row>
    <row r="46" spans="1:216" s="43" customFormat="1" x14ac:dyDescent="0.25">
      <c r="A46" s="6">
        <v>44</v>
      </c>
      <c r="B46" s="11" t="str">
        <f t="shared" ref="B46:B56" si="13">CONCATENATE(LEFT(G46,LEN(G46)-4),"_XHz")</f>
        <v>1821_XHz</v>
      </c>
      <c r="C46" s="17" t="str">
        <f t="shared" si="2"/>
        <v>E:\PSG_Data\FlowDrive\Converted</v>
      </c>
      <c r="D46" s="87">
        <v>0</v>
      </c>
      <c r="E46" s="114">
        <f t="shared" si="4"/>
        <v>1</v>
      </c>
      <c r="F46" s="17">
        <v>44</v>
      </c>
      <c r="G46" s="1" t="s">
        <v>335</v>
      </c>
      <c r="H46" s="43">
        <v>1</v>
      </c>
      <c r="I46" s="43">
        <v>0</v>
      </c>
      <c r="J46" s="43">
        <v>1</v>
      </c>
      <c r="K46" s="43">
        <v>1</v>
      </c>
      <c r="L46" s="43">
        <v>0</v>
      </c>
      <c r="M46" s="6">
        <f t="shared" si="5"/>
        <v>1</v>
      </c>
      <c r="N46" s="6">
        <f t="shared" si="11"/>
        <v>0</v>
      </c>
      <c r="O46" s="14">
        <v>44</v>
      </c>
      <c r="P46" s="43" t="s">
        <v>388</v>
      </c>
      <c r="Q46" s="19">
        <v>1821</v>
      </c>
      <c r="R46" s="19">
        <v>62.570841889117041</v>
      </c>
      <c r="S46" s="19" t="s">
        <v>168</v>
      </c>
      <c r="T46" s="19" t="s">
        <v>169</v>
      </c>
      <c r="U46" s="19" t="s">
        <v>171</v>
      </c>
      <c r="V46" s="19">
        <v>165.73500000000001</v>
      </c>
      <c r="W46" s="19">
        <v>78.698276000000007</v>
      </c>
      <c r="X46" s="19">
        <v>28.650800021172568</v>
      </c>
      <c r="Y46" s="19">
        <v>36.799999999999997</v>
      </c>
      <c r="Z46" s="19">
        <v>1</v>
      </c>
      <c r="AA46" s="43">
        <v>27.5</v>
      </c>
      <c r="AB46" s="43">
        <v>80.727272727272734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>
        <v>27.5</v>
      </c>
      <c r="AJ46" s="43">
        <v>80.727272727272734</v>
      </c>
      <c r="AK46" s="43">
        <v>0</v>
      </c>
      <c r="AL46" s="43">
        <v>0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Y46" s="43">
        <v>369.92399999999998</v>
      </c>
      <c r="AZ46" s="43">
        <v>5.1902552956823564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15</v>
      </c>
      <c r="BH46" s="43">
        <v>104</v>
      </c>
      <c r="BI46" s="43">
        <v>0</v>
      </c>
      <c r="BJ46" s="43">
        <v>0</v>
      </c>
      <c r="BK46" s="43">
        <v>0</v>
      </c>
      <c r="BL46" s="43">
        <v>0</v>
      </c>
      <c r="BM46" s="43">
        <v>0</v>
      </c>
      <c r="BN46" s="43">
        <v>0</v>
      </c>
      <c r="BO46" s="43">
        <v>12.5</v>
      </c>
      <c r="BP46" s="43">
        <v>52.8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0</v>
      </c>
      <c r="BW46" s="43">
        <v>0</v>
      </c>
      <c r="CE46" s="43">
        <v>82.5</v>
      </c>
      <c r="CF46" s="43">
        <v>0</v>
      </c>
      <c r="CG46" s="43">
        <v>82.5</v>
      </c>
      <c r="CH46" s="43">
        <v>61.5</v>
      </c>
      <c r="CI46" s="43">
        <v>21</v>
      </c>
      <c r="CJ46" s="43">
        <v>465.5</v>
      </c>
      <c r="CK46" s="43">
        <v>28.5</v>
      </c>
      <c r="CL46" s="43">
        <v>30.5</v>
      </c>
      <c r="CM46" s="43">
        <v>2.5</v>
      </c>
      <c r="CN46" s="43">
        <v>100</v>
      </c>
      <c r="CO46" s="43">
        <v>74.545454545454547</v>
      </c>
      <c r="CP46" s="43">
        <v>25.454545454545453</v>
      </c>
      <c r="CQ46" s="43">
        <v>564.24242424242425</v>
      </c>
      <c r="CR46" s="43">
        <v>34.545454545454547</v>
      </c>
      <c r="CS46" s="43">
        <v>36.969696969696969</v>
      </c>
      <c r="CT46" s="43">
        <v>3.0303030303030303</v>
      </c>
      <c r="CU46" s="43">
        <v>82.5</v>
      </c>
      <c r="CV46" s="43">
        <v>57.454545454545453</v>
      </c>
      <c r="CW46" s="43">
        <v>0</v>
      </c>
      <c r="CX46" s="43">
        <v>0</v>
      </c>
      <c r="CY46" s="43">
        <v>0</v>
      </c>
      <c r="CZ46" s="43">
        <v>0</v>
      </c>
      <c r="DA46" s="43">
        <v>0</v>
      </c>
      <c r="DB46" s="43">
        <v>0</v>
      </c>
      <c r="DC46" s="43">
        <v>61.5</v>
      </c>
      <c r="DD46" s="43">
        <v>63.414634146341463</v>
      </c>
      <c r="DE46" s="43">
        <v>0</v>
      </c>
      <c r="DF46" s="43">
        <v>0</v>
      </c>
      <c r="DG46" s="43">
        <v>0</v>
      </c>
      <c r="DH46" s="43">
        <v>0</v>
      </c>
      <c r="DI46" s="43">
        <v>0</v>
      </c>
      <c r="DJ46" s="43">
        <v>0</v>
      </c>
      <c r="DK46" s="43">
        <v>21</v>
      </c>
      <c r="DL46" s="43">
        <v>40</v>
      </c>
      <c r="DM46" s="43">
        <v>0</v>
      </c>
      <c r="DN46" s="43">
        <v>0</v>
      </c>
      <c r="DO46" s="43">
        <v>0</v>
      </c>
      <c r="DP46" s="43">
        <v>0</v>
      </c>
      <c r="DQ46" s="43">
        <v>0</v>
      </c>
      <c r="DR46" s="43">
        <v>0</v>
      </c>
      <c r="DS46" s="43">
        <v>448.50733333333335</v>
      </c>
      <c r="DT46" s="43">
        <v>10.300834917600753</v>
      </c>
      <c r="DU46" s="43">
        <v>0</v>
      </c>
      <c r="DV46" s="43">
        <v>0</v>
      </c>
      <c r="DW46" s="43">
        <v>0</v>
      </c>
      <c r="DX46" s="43">
        <v>0</v>
      </c>
      <c r="DY46" s="43">
        <v>0</v>
      </c>
      <c r="DZ46" s="43">
        <v>0</v>
      </c>
      <c r="EA46" s="43">
        <v>28.5</v>
      </c>
      <c r="EB46" s="43">
        <v>98.94736842105263</v>
      </c>
      <c r="EC46" s="43">
        <v>0</v>
      </c>
      <c r="ED46" s="43">
        <v>0</v>
      </c>
      <c r="EE46" s="43">
        <v>0</v>
      </c>
      <c r="EF46" s="43">
        <v>0</v>
      </c>
      <c r="EG46" s="43">
        <v>0</v>
      </c>
      <c r="EH46" s="43">
        <v>0</v>
      </c>
      <c r="EI46" s="43">
        <v>30.5</v>
      </c>
      <c r="EJ46" s="43">
        <v>35.409836065573771</v>
      </c>
      <c r="EK46" s="43">
        <v>0</v>
      </c>
      <c r="EL46" s="43">
        <v>0</v>
      </c>
      <c r="EM46" s="43">
        <v>0</v>
      </c>
      <c r="EN46" s="43">
        <v>0</v>
      </c>
      <c r="EO46" s="43">
        <v>0</v>
      </c>
      <c r="EP46" s="43">
        <v>0</v>
      </c>
      <c r="EQ46" s="43">
        <v>2.5</v>
      </c>
      <c r="ER46" s="43">
        <v>0</v>
      </c>
      <c r="ES46" s="43">
        <v>0</v>
      </c>
      <c r="ET46" s="43">
        <v>0</v>
      </c>
      <c r="EU46" s="43">
        <v>0</v>
      </c>
      <c r="EV46" s="43">
        <v>0</v>
      </c>
      <c r="EW46" s="43">
        <v>0</v>
      </c>
      <c r="EX46" s="43">
        <v>0</v>
      </c>
      <c r="EY46" s="43">
        <v>9.136000000000001</v>
      </c>
      <c r="FG46" s="43">
        <v>8.2720000000000002</v>
      </c>
      <c r="FO46" s="43">
        <v>12.376000000000001</v>
      </c>
      <c r="FW46" s="43">
        <v>23.655999999999999</v>
      </c>
      <c r="GE46" s="43">
        <v>8.0080000000000009</v>
      </c>
      <c r="GM46" s="43">
        <v>11.352</v>
      </c>
      <c r="HD46" s="114"/>
      <c r="HE46" s="114"/>
      <c r="HF46" s="114"/>
      <c r="HG46" s="114"/>
      <c r="HH46" s="114"/>
    </row>
    <row r="47" spans="1:216" x14ac:dyDescent="0.25">
      <c r="A47" s="6">
        <v>45</v>
      </c>
      <c r="B47" s="11" t="str">
        <f t="shared" si="13"/>
        <v>1836_XHz</v>
      </c>
      <c r="C47" s="17" t="str">
        <f t="shared" si="2"/>
        <v>E:\PSG_Data\FlowDrive\Converted</v>
      </c>
      <c r="D47" s="87">
        <v>0</v>
      </c>
      <c r="E47" s="114">
        <f t="shared" si="4"/>
        <v>1</v>
      </c>
      <c r="F47" s="17">
        <v>45</v>
      </c>
      <c r="G47" s="1" t="s">
        <v>336</v>
      </c>
      <c r="H47" s="6">
        <v>1</v>
      </c>
      <c r="I47" s="6">
        <v>0</v>
      </c>
      <c r="J47" s="6">
        <v>1</v>
      </c>
      <c r="K47" s="6">
        <v>1</v>
      </c>
      <c r="L47" s="6">
        <v>0</v>
      </c>
      <c r="M47" s="6">
        <f t="shared" si="5"/>
        <v>1</v>
      </c>
      <c r="N47" s="6">
        <f t="shared" si="11"/>
        <v>0</v>
      </c>
      <c r="O47" s="14">
        <v>45</v>
      </c>
      <c r="P47" s="43" t="s">
        <v>382</v>
      </c>
      <c r="Q47" s="19">
        <v>1836</v>
      </c>
      <c r="R47" s="19">
        <v>50.913073237508556</v>
      </c>
      <c r="S47" s="19" t="s">
        <v>168</v>
      </c>
      <c r="T47" s="19" t="s">
        <v>169</v>
      </c>
      <c r="U47" s="19" t="s">
        <v>171</v>
      </c>
      <c r="V47" s="19">
        <v>167.3</v>
      </c>
      <c r="W47" s="19">
        <v>117.4</v>
      </c>
      <c r="X47" s="19">
        <v>41.94461524390222</v>
      </c>
      <c r="Y47" s="19"/>
      <c r="Z47" s="19">
        <v>1</v>
      </c>
      <c r="AA47" s="6">
        <v>184.04320000000001</v>
      </c>
      <c r="AB47" s="6">
        <v>45.641458092447856</v>
      </c>
      <c r="AC47" s="6">
        <v>0</v>
      </c>
      <c r="AD47" s="6">
        <v>0</v>
      </c>
      <c r="AE47" s="6">
        <v>20.212645726655477</v>
      </c>
      <c r="AF47" s="6">
        <v>0</v>
      </c>
      <c r="AG47" s="6">
        <v>0</v>
      </c>
      <c r="AH47" s="6">
        <v>20.212645726655477</v>
      </c>
      <c r="AI47" s="6">
        <v>184.04320000000001</v>
      </c>
      <c r="AJ47" s="6">
        <v>45.641458092447856</v>
      </c>
      <c r="AK47" s="6">
        <v>0</v>
      </c>
      <c r="AL47" s="6">
        <v>0</v>
      </c>
      <c r="AM47" s="6">
        <v>20.212645726655477</v>
      </c>
      <c r="AN47" s="6">
        <v>0</v>
      </c>
      <c r="AO47" s="6">
        <v>0</v>
      </c>
      <c r="AP47" s="6">
        <v>20.212645726655477</v>
      </c>
      <c r="AQ47" s="6">
        <v>0</v>
      </c>
      <c r="AY47" s="6">
        <v>273.82693333333339</v>
      </c>
      <c r="AZ47" s="6">
        <v>36.154222959319306</v>
      </c>
      <c r="BA47" s="6">
        <v>0.87646601113501355</v>
      </c>
      <c r="BB47" s="6">
        <v>0</v>
      </c>
      <c r="BC47" s="6">
        <v>7.2308445918638622</v>
      </c>
      <c r="BD47" s="6">
        <v>0</v>
      </c>
      <c r="BE47" s="6">
        <v>0</v>
      </c>
      <c r="BF47" s="6">
        <v>8.1073106029988757</v>
      </c>
      <c r="BG47" s="6">
        <v>87</v>
      </c>
      <c r="BH47" s="6">
        <v>62.758620689655167</v>
      </c>
      <c r="BI47" s="6">
        <v>0</v>
      </c>
      <c r="BJ47" s="6">
        <v>0</v>
      </c>
      <c r="BK47" s="6">
        <v>25.517241379310345</v>
      </c>
      <c r="BL47" s="6">
        <v>0</v>
      </c>
      <c r="BM47" s="6">
        <v>0</v>
      </c>
      <c r="BN47" s="6">
        <v>25.517241379310345</v>
      </c>
      <c r="BO47" s="6">
        <v>88.543200000000013</v>
      </c>
      <c r="BP47" s="6">
        <v>32.526495541159569</v>
      </c>
      <c r="BQ47" s="6">
        <v>0</v>
      </c>
      <c r="BR47" s="6">
        <v>0</v>
      </c>
      <c r="BS47" s="6">
        <v>16.940883094353939</v>
      </c>
      <c r="BT47" s="6">
        <v>0</v>
      </c>
      <c r="BU47" s="6">
        <v>0</v>
      </c>
      <c r="BV47" s="6">
        <v>16.940883094353939</v>
      </c>
      <c r="BW47" s="6">
        <v>8.5</v>
      </c>
      <c r="BX47" s="6">
        <v>7.0588235294117645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198.04320000000001</v>
      </c>
      <c r="CF47" s="6">
        <v>19.692673113744878</v>
      </c>
      <c r="CG47" s="6">
        <v>264</v>
      </c>
      <c r="CH47" s="6">
        <v>264</v>
      </c>
      <c r="CI47" s="6">
        <v>0</v>
      </c>
      <c r="CJ47" s="6">
        <v>328</v>
      </c>
      <c r="CK47" s="6">
        <v>114.5</v>
      </c>
      <c r="CL47" s="6">
        <v>141</v>
      </c>
      <c r="CM47" s="6">
        <v>8.5</v>
      </c>
      <c r="CN47" s="6">
        <v>100</v>
      </c>
      <c r="CO47" s="6">
        <v>100</v>
      </c>
      <c r="CP47" s="6">
        <v>0</v>
      </c>
      <c r="CQ47" s="6">
        <v>124.24242424242425</v>
      </c>
      <c r="CR47" s="6">
        <v>43.371212121212125</v>
      </c>
      <c r="CS47" s="6">
        <v>53.409090909090907</v>
      </c>
      <c r="CT47" s="6">
        <v>3.2196969696969697</v>
      </c>
      <c r="CU47" s="6">
        <v>198.04320000000001</v>
      </c>
      <c r="CV47" s="6">
        <v>43.020916648488814</v>
      </c>
      <c r="CW47" s="6">
        <v>0</v>
      </c>
      <c r="CX47" s="6">
        <v>0</v>
      </c>
      <c r="CY47" s="6">
        <v>19.692673113744878</v>
      </c>
      <c r="CZ47" s="6">
        <v>0</v>
      </c>
      <c r="DA47" s="6">
        <v>0</v>
      </c>
      <c r="DB47" s="6">
        <v>19.692673113744878</v>
      </c>
      <c r="DC47" s="6">
        <v>198.04320000000001</v>
      </c>
      <c r="DD47" s="6">
        <v>43.020916648488814</v>
      </c>
      <c r="DE47" s="6">
        <v>0</v>
      </c>
      <c r="DF47" s="6">
        <v>0</v>
      </c>
      <c r="DG47" s="6">
        <v>19.692673113744878</v>
      </c>
      <c r="DH47" s="6">
        <v>0</v>
      </c>
      <c r="DI47" s="6">
        <v>0</v>
      </c>
      <c r="DJ47" s="6">
        <v>19.692673113744878</v>
      </c>
      <c r="DK47" s="6">
        <v>0</v>
      </c>
      <c r="DS47" s="6">
        <v>285.32693333333339</v>
      </c>
      <c r="DT47" s="6">
        <v>37.641031200699821</v>
      </c>
      <c r="DU47" s="6">
        <v>1.0514254525335145</v>
      </c>
      <c r="DV47" s="6">
        <v>0</v>
      </c>
      <c r="DW47" s="6">
        <v>7.7805483487480078</v>
      </c>
      <c r="DX47" s="6">
        <v>0</v>
      </c>
      <c r="DY47" s="6">
        <v>0</v>
      </c>
      <c r="DZ47" s="6">
        <v>8.8319738012815225</v>
      </c>
      <c r="EA47" s="6">
        <v>89</v>
      </c>
      <c r="EB47" s="6">
        <v>62.022471910112365</v>
      </c>
      <c r="EC47" s="6">
        <v>0</v>
      </c>
      <c r="ED47" s="6">
        <v>0</v>
      </c>
      <c r="EE47" s="6">
        <v>26.966292134831459</v>
      </c>
      <c r="EF47" s="6">
        <v>0</v>
      </c>
      <c r="EG47" s="6">
        <v>0</v>
      </c>
      <c r="EH47" s="6">
        <v>26.966292134831459</v>
      </c>
      <c r="EI47" s="6">
        <v>100.54320000000001</v>
      </c>
      <c r="EJ47" s="6">
        <v>29.241162007972687</v>
      </c>
      <c r="EK47" s="6">
        <v>0</v>
      </c>
      <c r="EL47" s="6">
        <v>0</v>
      </c>
      <c r="EM47" s="6">
        <v>14.918960208149331</v>
      </c>
      <c r="EN47" s="6">
        <v>0</v>
      </c>
      <c r="EO47" s="6">
        <v>0</v>
      </c>
      <c r="EP47" s="6">
        <v>14.918960208149331</v>
      </c>
      <c r="EQ47" s="6">
        <v>8.5</v>
      </c>
      <c r="ER47" s="6">
        <v>7.0588235294117645</v>
      </c>
      <c r="ES47" s="6">
        <v>0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14.044</v>
      </c>
      <c r="FB47" s="6">
        <v>19.327999999999999</v>
      </c>
      <c r="FE47" s="6">
        <v>19.327999999999999</v>
      </c>
      <c r="FF47" s="6">
        <v>19.327999999999999</v>
      </c>
      <c r="FG47" s="6">
        <v>14.044</v>
      </c>
      <c r="FJ47" s="6">
        <v>19.327999999999999</v>
      </c>
      <c r="FM47" s="6">
        <v>19.327999999999999</v>
      </c>
      <c r="FN47" s="6">
        <v>19.327999999999999</v>
      </c>
      <c r="FW47" s="6">
        <v>25.751999999999999</v>
      </c>
      <c r="FX47" s="6">
        <v>17.224</v>
      </c>
      <c r="FZ47" s="6">
        <v>20.672000000000001</v>
      </c>
      <c r="GC47" s="6">
        <v>20</v>
      </c>
      <c r="GD47" s="6">
        <v>20</v>
      </c>
      <c r="GE47" s="6">
        <v>13.972000000000001</v>
      </c>
      <c r="GH47" s="6">
        <v>19.616</v>
      </c>
      <c r="GK47" s="6">
        <v>19.616</v>
      </c>
      <c r="GL47" s="6">
        <v>19.616</v>
      </c>
      <c r="GM47" s="6">
        <v>14.072000000000001</v>
      </c>
      <c r="GP47" s="6">
        <v>19.327999999999999</v>
      </c>
      <c r="GS47" s="6">
        <v>19.327999999999999</v>
      </c>
      <c r="GT47" s="6">
        <v>19.327999999999999</v>
      </c>
      <c r="GU47" s="6">
        <v>22.648</v>
      </c>
      <c r="HD47" s="114">
        <f t="shared" si="6"/>
        <v>218.46153846153848</v>
      </c>
      <c r="HE47" s="114">
        <f t="shared" si="9"/>
        <v>0</v>
      </c>
      <c r="HF47" s="114">
        <f t="shared" si="7"/>
        <v>100</v>
      </c>
      <c r="HG47" s="114">
        <f t="shared" si="10"/>
        <v>65.956799999999987</v>
      </c>
      <c r="HH47" s="114">
        <f t="shared" si="8"/>
        <v>24.983636363636357</v>
      </c>
    </row>
    <row r="48" spans="1:216" x14ac:dyDescent="0.25">
      <c r="A48" s="6">
        <v>46</v>
      </c>
      <c r="B48" s="11" t="str">
        <f t="shared" si="13"/>
        <v>1843_XHz</v>
      </c>
      <c r="C48" s="17" t="str">
        <f t="shared" si="2"/>
        <v>E:\PSG_Data\FlowDrive\Converted</v>
      </c>
      <c r="D48" s="85">
        <v>0</v>
      </c>
      <c r="E48" s="114">
        <f t="shared" si="4"/>
        <v>1</v>
      </c>
      <c r="F48" s="17">
        <v>46</v>
      </c>
      <c r="G48" s="1" t="s">
        <v>337</v>
      </c>
      <c r="H48" s="6">
        <v>1</v>
      </c>
      <c r="I48" s="6">
        <v>1</v>
      </c>
      <c r="J48" s="6">
        <v>1</v>
      </c>
      <c r="K48" s="6">
        <v>1</v>
      </c>
      <c r="L48" s="6">
        <v>0</v>
      </c>
      <c r="M48" s="6">
        <f t="shared" si="5"/>
        <v>1</v>
      </c>
      <c r="N48" s="6">
        <f t="shared" si="11"/>
        <v>1</v>
      </c>
      <c r="O48" s="14">
        <v>46</v>
      </c>
      <c r="P48" s="43" t="s">
        <v>383</v>
      </c>
      <c r="Q48" s="19">
        <v>1843</v>
      </c>
      <c r="R48" s="19">
        <v>59</v>
      </c>
      <c r="S48" s="19" t="s">
        <v>168</v>
      </c>
      <c r="T48" s="19" t="s">
        <v>170</v>
      </c>
      <c r="U48" s="19" t="s">
        <v>171</v>
      </c>
      <c r="V48" s="19">
        <v>157.4</v>
      </c>
      <c r="W48" s="19">
        <v>88</v>
      </c>
      <c r="X48" s="19">
        <v>35.520021182848993</v>
      </c>
      <c r="Y48" s="19">
        <v>40</v>
      </c>
      <c r="Z48" s="19">
        <v>0</v>
      </c>
      <c r="AA48" s="6">
        <v>242.60919999999999</v>
      </c>
      <c r="AB48" s="6">
        <v>44.763347803793096</v>
      </c>
      <c r="AC48" s="6">
        <v>0.98924525533244423</v>
      </c>
      <c r="AD48" s="6">
        <v>0</v>
      </c>
      <c r="AE48" s="6">
        <v>14.838678829986662</v>
      </c>
      <c r="AF48" s="6">
        <v>0</v>
      </c>
      <c r="AG48" s="6">
        <v>0</v>
      </c>
      <c r="AH48" s="6">
        <v>15.827924085319106</v>
      </c>
      <c r="AI48" s="6">
        <v>155.60919999999999</v>
      </c>
      <c r="AJ48" s="6">
        <v>44.341851253010752</v>
      </c>
      <c r="AK48" s="6">
        <v>0.38558131524357175</v>
      </c>
      <c r="AL48" s="6">
        <v>0</v>
      </c>
      <c r="AM48" s="6">
        <v>9.253951565845723</v>
      </c>
      <c r="AN48" s="6">
        <v>0</v>
      </c>
      <c r="AO48" s="6">
        <v>0</v>
      </c>
      <c r="AP48" s="6">
        <v>9.6395328810892948</v>
      </c>
      <c r="AQ48" s="6">
        <v>87</v>
      </c>
      <c r="AR48" s="6">
        <v>45.517241379310342</v>
      </c>
      <c r="AS48" s="6">
        <v>2.0689655172413794</v>
      </c>
      <c r="AT48" s="6">
        <v>0</v>
      </c>
      <c r="AU48" s="6">
        <v>24.827586206896552</v>
      </c>
      <c r="AV48" s="6">
        <v>0</v>
      </c>
      <c r="AW48" s="6">
        <v>0</v>
      </c>
      <c r="AX48" s="6">
        <v>26.896551724137932</v>
      </c>
      <c r="AY48" s="6">
        <v>280.77666666666664</v>
      </c>
      <c r="AZ48" s="6">
        <v>20.08713924471407</v>
      </c>
      <c r="BA48" s="6">
        <v>0.64107891206534262</v>
      </c>
      <c r="BB48" s="6">
        <v>0</v>
      </c>
      <c r="BC48" s="6">
        <v>2.5643156482613705</v>
      </c>
      <c r="BD48" s="6">
        <v>0</v>
      </c>
      <c r="BE48" s="6">
        <v>0</v>
      </c>
      <c r="BF48" s="6">
        <v>3.2053945603267131</v>
      </c>
      <c r="BG48" s="6">
        <v>112.10920000000002</v>
      </c>
      <c r="BH48" s="6">
        <v>56.195209670571188</v>
      </c>
      <c r="BI48" s="6">
        <v>0.53519247305305895</v>
      </c>
      <c r="BJ48" s="6">
        <v>0</v>
      </c>
      <c r="BK48" s="6">
        <v>12.309426880220355</v>
      </c>
      <c r="BL48" s="6">
        <v>0</v>
      </c>
      <c r="BM48" s="6">
        <v>0</v>
      </c>
      <c r="BN48" s="6">
        <v>12.844619353273414</v>
      </c>
      <c r="BO48" s="6">
        <v>43.5</v>
      </c>
      <c r="BP48" s="6">
        <v>13.793103448275861</v>
      </c>
      <c r="BQ48" s="6">
        <v>0</v>
      </c>
      <c r="BR48" s="6">
        <v>0</v>
      </c>
      <c r="BS48" s="6">
        <v>1.3793103448275863</v>
      </c>
      <c r="BT48" s="6">
        <v>0</v>
      </c>
      <c r="BU48" s="6">
        <v>0</v>
      </c>
      <c r="BV48" s="6">
        <v>1.3793103448275863</v>
      </c>
      <c r="BW48" s="6">
        <v>0</v>
      </c>
      <c r="CE48" s="6">
        <v>242.60919999999999</v>
      </c>
      <c r="CF48" s="6">
        <v>15.827924085319106</v>
      </c>
      <c r="CG48" s="6">
        <v>282.5</v>
      </c>
      <c r="CH48" s="6">
        <v>195</v>
      </c>
      <c r="CI48" s="6">
        <v>87.5</v>
      </c>
      <c r="CJ48" s="6">
        <v>295</v>
      </c>
      <c r="CK48" s="6">
        <v>144.5</v>
      </c>
      <c r="CL48" s="6">
        <v>50.5</v>
      </c>
      <c r="CM48" s="6">
        <v>0</v>
      </c>
      <c r="CN48" s="6">
        <v>100</v>
      </c>
      <c r="CO48" s="6">
        <v>69.026548672566364</v>
      </c>
      <c r="CP48" s="6">
        <v>30.973451327433626</v>
      </c>
      <c r="CQ48" s="6">
        <v>104.42477876106196</v>
      </c>
      <c r="CR48" s="6">
        <v>51.150442477876098</v>
      </c>
      <c r="CS48" s="6">
        <v>17.876106194690266</v>
      </c>
      <c r="CT48" s="6">
        <v>0</v>
      </c>
      <c r="CU48" s="6">
        <v>242.60919999999999</v>
      </c>
      <c r="CV48" s="6">
        <v>44.763347803793096</v>
      </c>
      <c r="CW48" s="6">
        <v>0.98924525533244423</v>
      </c>
      <c r="CX48" s="6">
        <v>0</v>
      </c>
      <c r="CY48" s="6">
        <v>14.838678829986662</v>
      </c>
      <c r="CZ48" s="6">
        <v>0</v>
      </c>
      <c r="DA48" s="6">
        <v>0</v>
      </c>
      <c r="DB48" s="6">
        <v>15.827924085319106</v>
      </c>
      <c r="DC48" s="6">
        <v>155.60919999999999</v>
      </c>
      <c r="DD48" s="6">
        <v>44.341851253010752</v>
      </c>
      <c r="DE48" s="6">
        <v>0.38558131524357175</v>
      </c>
      <c r="DF48" s="6">
        <v>0</v>
      </c>
      <c r="DG48" s="6">
        <v>9.253951565845723</v>
      </c>
      <c r="DH48" s="6">
        <v>0</v>
      </c>
      <c r="DI48" s="6">
        <v>0</v>
      </c>
      <c r="DJ48" s="6">
        <v>9.6395328810892948</v>
      </c>
      <c r="DK48" s="6">
        <v>87</v>
      </c>
      <c r="DL48" s="6">
        <v>45.517241379310342</v>
      </c>
      <c r="DM48" s="6">
        <v>2.0689655172413794</v>
      </c>
      <c r="DN48" s="6">
        <v>0</v>
      </c>
      <c r="DO48" s="6">
        <v>24.827586206896552</v>
      </c>
      <c r="DP48" s="6">
        <v>0</v>
      </c>
      <c r="DQ48" s="6">
        <v>0</v>
      </c>
      <c r="DR48" s="6">
        <v>26.896551724137932</v>
      </c>
      <c r="DS48" s="6">
        <v>282.73679999999996</v>
      </c>
      <c r="DT48" s="6">
        <v>19.947880855976305</v>
      </c>
      <c r="DU48" s="6">
        <v>0.63663449540349903</v>
      </c>
      <c r="DV48" s="6">
        <v>0</v>
      </c>
      <c r="DW48" s="6">
        <v>2.5465379816139961</v>
      </c>
      <c r="DX48" s="6">
        <v>0</v>
      </c>
      <c r="DY48" s="6">
        <v>0</v>
      </c>
      <c r="DZ48" s="6">
        <v>3.1831724770174952</v>
      </c>
      <c r="EA48" s="6">
        <v>112.10920000000002</v>
      </c>
      <c r="EB48" s="6">
        <v>56.195209670571188</v>
      </c>
      <c r="EC48" s="6">
        <v>0.53519247305305895</v>
      </c>
      <c r="ED48" s="6">
        <v>0</v>
      </c>
      <c r="EE48" s="6">
        <v>12.309426880220355</v>
      </c>
      <c r="EF48" s="6">
        <v>0</v>
      </c>
      <c r="EG48" s="6">
        <v>0</v>
      </c>
      <c r="EH48" s="6">
        <v>12.844619353273414</v>
      </c>
      <c r="EI48" s="6">
        <v>43.5</v>
      </c>
      <c r="EJ48" s="6">
        <v>13.793103448275861</v>
      </c>
      <c r="EK48" s="6">
        <v>0</v>
      </c>
      <c r="EL48" s="6">
        <v>0</v>
      </c>
      <c r="EM48" s="6">
        <v>1.3793103448275863</v>
      </c>
      <c r="EN48" s="6">
        <v>0</v>
      </c>
      <c r="EO48" s="6">
        <v>0</v>
      </c>
      <c r="EP48" s="6">
        <v>1.3793103448275863</v>
      </c>
      <c r="EQ48" s="6">
        <v>0</v>
      </c>
      <c r="EY48" s="6">
        <v>10.112</v>
      </c>
      <c r="EZ48" s="6">
        <v>12.996</v>
      </c>
      <c r="FB48" s="6">
        <v>13.712</v>
      </c>
      <c r="FE48" s="6">
        <v>13.592000000000001</v>
      </c>
      <c r="FF48" s="6">
        <v>13.592000000000001</v>
      </c>
      <c r="FG48" s="6">
        <v>10.112</v>
      </c>
      <c r="FH48" s="6">
        <v>12.4</v>
      </c>
      <c r="FJ48" s="6">
        <v>13.832000000000001</v>
      </c>
      <c r="FM48" s="6">
        <v>13.832000000000001</v>
      </c>
      <c r="FN48" s="6">
        <v>13.832000000000001</v>
      </c>
      <c r="FO48" s="6">
        <v>10.16</v>
      </c>
      <c r="FP48" s="6">
        <v>13.592000000000001</v>
      </c>
      <c r="FR48" s="6">
        <v>13.592000000000001</v>
      </c>
      <c r="FU48" s="6">
        <v>13.592000000000001</v>
      </c>
      <c r="FV48" s="6">
        <v>13.592000000000001</v>
      </c>
      <c r="FW48" s="6">
        <v>23.323999999999998</v>
      </c>
      <c r="FX48" s="6">
        <v>12.16</v>
      </c>
      <c r="FZ48" s="6">
        <v>13.112</v>
      </c>
      <c r="GC48" s="6">
        <v>13.112</v>
      </c>
      <c r="GD48" s="6">
        <v>13.112</v>
      </c>
      <c r="GE48" s="6">
        <v>10.040000000000001</v>
      </c>
      <c r="GF48" s="6">
        <v>12.4</v>
      </c>
      <c r="GH48" s="6">
        <v>13.832000000000001</v>
      </c>
      <c r="GK48" s="6">
        <v>13.832000000000001</v>
      </c>
      <c r="GL48" s="6">
        <v>13.832000000000001</v>
      </c>
      <c r="GM48" s="6">
        <v>15.128</v>
      </c>
      <c r="GP48" s="6">
        <v>10.28</v>
      </c>
      <c r="GS48" s="6">
        <v>10.28</v>
      </c>
      <c r="GT48" s="6">
        <v>10.28</v>
      </c>
      <c r="HD48" s="114">
        <f t="shared" si="6"/>
        <v>459.99999999999994</v>
      </c>
      <c r="HE48" s="114">
        <f t="shared" si="9"/>
        <v>0</v>
      </c>
      <c r="HF48" s="114">
        <f t="shared" si="7"/>
        <v>96</v>
      </c>
      <c r="HG48" s="114">
        <f t="shared" si="10"/>
        <v>39.890800000000013</v>
      </c>
      <c r="HH48" s="114">
        <f t="shared" si="8"/>
        <v>14.120637168141597</v>
      </c>
    </row>
    <row r="49" spans="1:216" x14ac:dyDescent="0.25">
      <c r="A49" s="6">
        <v>47</v>
      </c>
      <c r="B49" s="11" t="str">
        <f t="shared" si="13"/>
        <v>1851_XHz</v>
      </c>
      <c r="C49" s="17" t="str">
        <f t="shared" si="2"/>
        <v>E:\PSG_Data\FlowDrive\Converted</v>
      </c>
      <c r="D49" s="85">
        <v>0</v>
      </c>
      <c r="E49" s="114">
        <f t="shared" si="4"/>
        <v>1</v>
      </c>
      <c r="F49" s="17">
        <v>47</v>
      </c>
      <c r="G49" s="1" t="s">
        <v>338</v>
      </c>
      <c r="H49" s="6">
        <v>1</v>
      </c>
      <c r="I49" s="6">
        <v>1</v>
      </c>
      <c r="J49" s="6">
        <v>1</v>
      </c>
      <c r="K49" s="6">
        <v>1</v>
      </c>
      <c r="L49" s="6">
        <v>0</v>
      </c>
      <c r="M49" s="6">
        <f t="shared" si="5"/>
        <v>1</v>
      </c>
      <c r="N49" s="6">
        <f t="shared" si="11"/>
        <v>1</v>
      </c>
      <c r="O49" s="14">
        <v>47</v>
      </c>
      <c r="P49" s="43" t="s">
        <v>384</v>
      </c>
      <c r="Q49" s="19">
        <v>1851</v>
      </c>
      <c r="R49" s="19">
        <v>53.6</v>
      </c>
      <c r="S49" s="19" t="s">
        <v>168</v>
      </c>
      <c r="T49" s="19" t="s">
        <v>169</v>
      </c>
      <c r="U49" s="19" t="s">
        <v>171</v>
      </c>
      <c r="V49" s="19">
        <v>160.30000000000001</v>
      </c>
      <c r="W49" s="19">
        <v>69</v>
      </c>
      <c r="X49" s="19">
        <v>26.852334343474038</v>
      </c>
      <c r="Y49" s="19">
        <v>41</v>
      </c>
      <c r="Z49" s="19">
        <v>0</v>
      </c>
      <c r="AA49" s="6">
        <v>261.40053333333333</v>
      </c>
      <c r="AB49" s="6">
        <v>58.30133475881712</v>
      </c>
      <c r="AC49" s="6">
        <v>0</v>
      </c>
      <c r="AD49" s="6">
        <v>0.22953281401109105</v>
      </c>
      <c r="AE49" s="6">
        <v>10.788042258521278</v>
      </c>
      <c r="AF49" s="6">
        <v>0</v>
      </c>
      <c r="AG49" s="6">
        <v>0.22953281401109105</v>
      </c>
      <c r="AH49" s="6">
        <v>11.247107886543459</v>
      </c>
      <c r="AI49" s="6">
        <v>238.90053333333336</v>
      </c>
      <c r="AJ49" s="6">
        <v>63.03878769072093</v>
      </c>
      <c r="AK49" s="6">
        <v>0</v>
      </c>
      <c r="AL49" s="6">
        <v>0.2511505485686093</v>
      </c>
      <c r="AM49" s="6">
        <v>11.050624137018808</v>
      </c>
      <c r="AN49" s="6">
        <v>0</v>
      </c>
      <c r="AO49" s="6">
        <v>0.2511505485686093</v>
      </c>
      <c r="AP49" s="6">
        <v>11.552925234156028</v>
      </c>
      <c r="AQ49" s="6">
        <v>22.5</v>
      </c>
      <c r="AR49" s="6">
        <v>8</v>
      </c>
      <c r="AS49" s="6">
        <v>0</v>
      </c>
      <c r="AT49" s="6">
        <v>0</v>
      </c>
      <c r="AU49" s="6">
        <v>8</v>
      </c>
      <c r="AV49" s="6">
        <v>0</v>
      </c>
      <c r="AW49" s="6">
        <v>0</v>
      </c>
      <c r="AX49" s="6">
        <v>8</v>
      </c>
      <c r="AY49" s="6">
        <v>201.92066666666668</v>
      </c>
      <c r="AZ49" s="6">
        <v>25.257444342827707</v>
      </c>
      <c r="BA49" s="6">
        <v>0</v>
      </c>
      <c r="BB49" s="6">
        <v>2.0800248282328706</v>
      </c>
      <c r="BC49" s="6">
        <v>0</v>
      </c>
      <c r="BD49" s="6">
        <v>0</v>
      </c>
      <c r="BE49" s="6">
        <v>0</v>
      </c>
      <c r="BF49" s="6">
        <v>2.0800248282328706</v>
      </c>
      <c r="BG49" s="6">
        <v>62</v>
      </c>
      <c r="BH49" s="6">
        <v>96.774193548387089</v>
      </c>
      <c r="BI49" s="6">
        <v>0</v>
      </c>
      <c r="BJ49" s="6">
        <v>0</v>
      </c>
      <c r="BK49" s="6">
        <v>4.838709677419355</v>
      </c>
      <c r="BL49" s="6">
        <v>0</v>
      </c>
      <c r="BM49" s="6">
        <v>0</v>
      </c>
      <c r="BN49" s="6">
        <v>4.838709677419355</v>
      </c>
      <c r="BO49" s="6">
        <v>176.90053333333336</v>
      </c>
      <c r="BP49" s="6">
        <v>51.21522151054377</v>
      </c>
      <c r="BQ49" s="6">
        <v>0</v>
      </c>
      <c r="BR49" s="6">
        <v>0.33917365238770708</v>
      </c>
      <c r="BS49" s="6">
        <v>13.227772443120577</v>
      </c>
      <c r="BT49" s="6">
        <v>0</v>
      </c>
      <c r="BU49" s="6">
        <v>0.33917365238770708</v>
      </c>
      <c r="BV49" s="6">
        <v>13.906119747895991</v>
      </c>
      <c r="BW49" s="6">
        <v>0</v>
      </c>
      <c r="CE49" s="6">
        <v>261.40053333333333</v>
      </c>
      <c r="CF49" s="6">
        <v>11.247107886543459</v>
      </c>
      <c r="CG49" s="6">
        <v>331.5</v>
      </c>
      <c r="CH49" s="6">
        <v>309</v>
      </c>
      <c r="CI49" s="6">
        <v>22.5</v>
      </c>
      <c r="CJ49" s="6">
        <v>222.5</v>
      </c>
      <c r="CK49" s="6">
        <v>77.5</v>
      </c>
      <c r="CL49" s="6">
        <v>231.5</v>
      </c>
      <c r="CM49" s="6">
        <v>0</v>
      </c>
      <c r="CN49" s="6">
        <v>100</v>
      </c>
      <c r="CO49" s="6">
        <v>93.212669683257914</v>
      </c>
      <c r="CP49" s="6">
        <v>6.7873303167420813</v>
      </c>
      <c r="CQ49" s="6">
        <v>67.119155354449461</v>
      </c>
      <c r="CR49" s="6">
        <v>23.378582202111613</v>
      </c>
      <c r="CS49" s="6">
        <v>69.834087481146298</v>
      </c>
      <c r="CT49" s="6">
        <v>0</v>
      </c>
      <c r="CU49" s="6">
        <v>261.40053333333333</v>
      </c>
      <c r="CV49" s="6">
        <v>58.30133475881712</v>
      </c>
      <c r="CW49" s="6">
        <v>0</v>
      </c>
      <c r="CX49" s="6">
        <v>0.22953281401109105</v>
      </c>
      <c r="CY49" s="6">
        <v>10.788042258521278</v>
      </c>
      <c r="CZ49" s="6">
        <v>0</v>
      </c>
      <c r="DA49" s="6">
        <v>0.22953281401109105</v>
      </c>
      <c r="DB49" s="6">
        <v>11.247107886543459</v>
      </c>
      <c r="DC49" s="6">
        <v>238.90053333333336</v>
      </c>
      <c r="DD49" s="6">
        <v>63.03878769072093</v>
      </c>
      <c r="DE49" s="6">
        <v>0</v>
      </c>
      <c r="DF49" s="6">
        <v>0.2511505485686093</v>
      </c>
      <c r="DG49" s="6">
        <v>11.050624137018808</v>
      </c>
      <c r="DH49" s="6">
        <v>0</v>
      </c>
      <c r="DI49" s="6">
        <v>0.2511505485686093</v>
      </c>
      <c r="DJ49" s="6">
        <v>11.552925234156028</v>
      </c>
      <c r="DK49" s="6">
        <v>22.5</v>
      </c>
      <c r="DL49" s="6">
        <v>8</v>
      </c>
      <c r="DM49" s="6">
        <v>0</v>
      </c>
      <c r="DN49" s="6">
        <v>0</v>
      </c>
      <c r="DO49" s="6">
        <v>8</v>
      </c>
      <c r="DP49" s="6">
        <v>0</v>
      </c>
      <c r="DQ49" s="6">
        <v>0</v>
      </c>
      <c r="DR49" s="6">
        <v>8</v>
      </c>
      <c r="DS49" s="6">
        <v>202.3528</v>
      </c>
      <c r="DT49" s="6">
        <v>25.203505955934389</v>
      </c>
      <c r="DU49" s="6">
        <v>0</v>
      </c>
      <c r="DV49" s="6">
        <v>2.0755828434298906</v>
      </c>
      <c r="DW49" s="6">
        <v>0</v>
      </c>
      <c r="DX49" s="6">
        <v>0</v>
      </c>
      <c r="DY49" s="6">
        <v>0</v>
      </c>
      <c r="DZ49" s="6">
        <v>2.0755828434298906</v>
      </c>
      <c r="EA49" s="6">
        <v>62</v>
      </c>
      <c r="EB49" s="6">
        <v>96.774193548387089</v>
      </c>
      <c r="EC49" s="6">
        <v>0</v>
      </c>
      <c r="ED49" s="6">
        <v>0</v>
      </c>
      <c r="EE49" s="6">
        <v>4.838709677419355</v>
      </c>
      <c r="EF49" s="6">
        <v>0</v>
      </c>
      <c r="EG49" s="6">
        <v>0</v>
      </c>
      <c r="EH49" s="6">
        <v>4.838709677419355</v>
      </c>
      <c r="EI49" s="6">
        <v>176.90053333333336</v>
      </c>
      <c r="EJ49" s="6">
        <v>51.21522151054377</v>
      </c>
      <c r="EK49" s="6">
        <v>0</v>
      </c>
      <c r="EL49" s="6">
        <v>0.33917365238770708</v>
      </c>
      <c r="EM49" s="6">
        <v>13.227772443120577</v>
      </c>
      <c r="EN49" s="6">
        <v>0</v>
      </c>
      <c r="EO49" s="6">
        <v>0.33917365238770708</v>
      </c>
      <c r="EP49" s="6">
        <v>13.906119747895991</v>
      </c>
      <c r="EQ49" s="6">
        <v>0</v>
      </c>
      <c r="EY49" s="6">
        <v>8.2079999999999984</v>
      </c>
      <c r="FA49" s="6">
        <v>17.224</v>
      </c>
      <c r="FB49" s="6">
        <v>17.416</v>
      </c>
      <c r="FD49" s="6">
        <v>12.448</v>
      </c>
      <c r="FE49" s="6">
        <v>17.416</v>
      </c>
      <c r="FF49" s="6">
        <v>17.224</v>
      </c>
      <c r="FG49" s="6">
        <v>8.1999999999999993</v>
      </c>
      <c r="FI49" s="6">
        <v>17.224</v>
      </c>
      <c r="FJ49" s="6">
        <v>17.228000000000002</v>
      </c>
      <c r="FL49" s="6">
        <v>12.448</v>
      </c>
      <c r="FM49" s="6">
        <v>17.228000000000002</v>
      </c>
      <c r="FN49" s="6">
        <v>17.131999999999998</v>
      </c>
      <c r="FO49" s="6">
        <v>16.920000000000002</v>
      </c>
      <c r="FR49" s="6">
        <v>22.2</v>
      </c>
      <c r="FU49" s="6">
        <v>22.2</v>
      </c>
      <c r="FV49" s="6">
        <v>22.2</v>
      </c>
      <c r="FW49" s="6">
        <v>17.288</v>
      </c>
      <c r="FY49" s="6">
        <v>13.008000000000001</v>
      </c>
      <c r="GD49" s="6">
        <v>13.008000000000001</v>
      </c>
      <c r="GE49" s="6">
        <v>8.34</v>
      </c>
      <c r="GH49" s="6">
        <v>15.976000000000001</v>
      </c>
      <c r="GK49" s="6">
        <v>15.976000000000001</v>
      </c>
      <c r="GL49" s="6">
        <v>15.976000000000001</v>
      </c>
      <c r="GM49" s="6">
        <v>8.120000000000001</v>
      </c>
      <c r="GO49" s="6">
        <v>17.224</v>
      </c>
      <c r="GP49" s="6">
        <v>17.416</v>
      </c>
      <c r="GR49" s="6">
        <v>12.448</v>
      </c>
      <c r="GS49" s="6">
        <v>17.416</v>
      </c>
      <c r="GT49" s="6">
        <v>17.224</v>
      </c>
      <c r="HD49" s="114">
        <f t="shared" si="6"/>
        <v>545.6521739130435</v>
      </c>
      <c r="HE49" s="114">
        <f t="shared" si="9"/>
        <v>4.3478260869565215</v>
      </c>
      <c r="HF49" s="114">
        <f t="shared" si="7"/>
        <v>97.826086956521735</v>
      </c>
      <c r="HG49" s="114">
        <f t="shared" si="10"/>
        <v>70.099466666666672</v>
      </c>
      <c r="HH49" s="114">
        <f t="shared" si="8"/>
        <v>21.146143790849674</v>
      </c>
    </row>
    <row r="50" spans="1:216" x14ac:dyDescent="0.25">
      <c r="A50" s="6">
        <v>48</v>
      </c>
      <c r="B50" s="11" t="str">
        <f t="shared" si="13"/>
        <v>1853_XHz</v>
      </c>
      <c r="C50" s="17" t="str">
        <f t="shared" si="2"/>
        <v>E:\PSG_Data\FlowDrive\Converted</v>
      </c>
      <c r="D50" s="87">
        <v>0</v>
      </c>
      <c r="E50" s="114">
        <f t="shared" si="4"/>
        <v>0</v>
      </c>
      <c r="F50" s="17">
        <v>48</v>
      </c>
      <c r="G50" s="1" t="s">
        <v>339</v>
      </c>
      <c r="H50" s="6">
        <v>1</v>
      </c>
      <c r="I50" s="6">
        <v>1</v>
      </c>
      <c r="J50" s="6">
        <v>0</v>
      </c>
      <c r="K50" s="6">
        <v>1</v>
      </c>
      <c r="L50" s="6">
        <v>0</v>
      </c>
      <c r="M50" s="6">
        <f t="shared" si="5"/>
        <v>0</v>
      </c>
      <c r="N50" s="6">
        <f t="shared" si="11"/>
        <v>0</v>
      </c>
      <c r="O50" s="14">
        <v>48</v>
      </c>
      <c r="P50" s="43" t="s">
        <v>369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HD50" s="114"/>
      <c r="HE50" s="114"/>
      <c r="HF50" s="114"/>
      <c r="HG50" s="114"/>
      <c r="HH50" s="114"/>
    </row>
    <row r="51" spans="1:216" x14ac:dyDescent="0.25">
      <c r="A51" s="6">
        <v>49</v>
      </c>
      <c r="B51" s="11" t="str">
        <f t="shared" si="13"/>
        <v>1858_XHz</v>
      </c>
      <c r="C51" s="17" t="str">
        <f t="shared" si="2"/>
        <v>E:\PSG_Data\FlowDrive\Converted</v>
      </c>
      <c r="D51" s="87">
        <v>0</v>
      </c>
      <c r="E51" s="114">
        <f t="shared" si="4"/>
        <v>0</v>
      </c>
      <c r="F51" s="17">
        <v>49</v>
      </c>
      <c r="G51" s="1" t="s">
        <v>340</v>
      </c>
      <c r="H51" s="6">
        <v>1</v>
      </c>
      <c r="I51" s="6">
        <v>1</v>
      </c>
      <c r="J51" s="6">
        <v>0</v>
      </c>
      <c r="K51" s="6">
        <v>1</v>
      </c>
      <c r="L51" s="6">
        <v>0</v>
      </c>
      <c r="M51" s="6">
        <f t="shared" si="5"/>
        <v>0</v>
      </c>
      <c r="N51" s="6">
        <f t="shared" si="11"/>
        <v>0</v>
      </c>
      <c r="O51" s="14">
        <v>49</v>
      </c>
      <c r="P51" s="43" t="s">
        <v>369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HD51" s="114"/>
      <c r="HE51" s="114"/>
      <c r="HF51" s="114"/>
      <c r="HG51" s="114"/>
      <c r="HH51" s="114"/>
    </row>
    <row r="52" spans="1:216" x14ac:dyDescent="0.25">
      <c r="A52" s="6">
        <v>50</v>
      </c>
      <c r="B52" s="11" t="str">
        <f t="shared" si="13"/>
        <v>1859_XHz</v>
      </c>
      <c r="C52" s="17" t="str">
        <f t="shared" si="2"/>
        <v>E:\PSG_Data\FlowDrive\Converted</v>
      </c>
      <c r="D52" s="87">
        <v>0</v>
      </c>
      <c r="E52" s="114">
        <f t="shared" si="4"/>
        <v>1</v>
      </c>
      <c r="F52" s="17">
        <v>50</v>
      </c>
      <c r="G52" s="1" t="s">
        <v>341</v>
      </c>
      <c r="H52" s="6">
        <v>1</v>
      </c>
      <c r="I52" s="6">
        <v>1</v>
      </c>
      <c r="J52" s="6">
        <v>1</v>
      </c>
      <c r="K52" s="6">
        <v>1</v>
      </c>
      <c r="L52" s="6">
        <v>0</v>
      </c>
      <c r="M52" s="6">
        <f t="shared" si="5"/>
        <v>1</v>
      </c>
      <c r="N52" s="6">
        <f t="shared" si="11"/>
        <v>1</v>
      </c>
      <c r="O52" s="14">
        <v>50</v>
      </c>
      <c r="P52" s="43" t="s">
        <v>385</v>
      </c>
      <c r="Q52" s="43">
        <v>1859</v>
      </c>
      <c r="R52" s="43">
        <v>68.400000000000006</v>
      </c>
      <c r="S52" s="43" t="s">
        <v>168</v>
      </c>
      <c r="T52" s="43" t="s">
        <v>169</v>
      </c>
      <c r="U52" s="43" t="s">
        <v>171</v>
      </c>
      <c r="V52" s="43">
        <v>169.7</v>
      </c>
      <c r="W52" s="43">
        <v>70.099999999999994</v>
      </c>
      <c r="X52" s="43">
        <v>24.34189211853981</v>
      </c>
      <c r="Y52" s="43">
        <v>32</v>
      </c>
      <c r="Z52" s="43">
        <v>0</v>
      </c>
      <c r="AA52" s="6">
        <v>284</v>
      </c>
      <c r="AB52" s="6">
        <v>14.788732394366198</v>
      </c>
      <c r="AC52" s="6">
        <v>1.6901408450704225</v>
      </c>
      <c r="AD52" s="6">
        <v>0</v>
      </c>
      <c r="AE52" s="6">
        <v>3.5915492957746475</v>
      </c>
      <c r="AF52" s="6">
        <v>0</v>
      </c>
      <c r="AG52" s="6">
        <v>0</v>
      </c>
      <c r="AH52" s="6">
        <v>5.28169014084507</v>
      </c>
      <c r="AI52" s="6">
        <v>232.5</v>
      </c>
      <c r="AJ52" s="6">
        <v>18.06451612903226</v>
      </c>
      <c r="AK52" s="6">
        <v>2.064516129032258</v>
      </c>
      <c r="AL52" s="6">
        <v>0</v>
      </c>
      <c r="AM52" s="6">
        <v>4.387096774193548</v>
      </c>
      <c r="AN52" s="6">
        <v>0</v>
      </c>
      <c r="AO52" s="6">
        <v>0</v>
      </c>
      <c r="AP52" s="6">
        <v>6.4516129032258061</v>
      </c>
      <c r="AQ52" s="6">
        <v>51.5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229.36920000000001</v>
      </c>
      <c r="AZ52" s="6">
        <v>11.509827823439242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41.5</v>
      </c>
      <c r="BH52" s="6">
        <v>50.602409638554221</v>
      </c>
      <c r="BI52" s="6">
        <v>1.4457831325301205</v>
      </c>
      <c r="BJ52" s="6">
        <v>0</v>
      </c>
      <c r="BK52" s="6">
        <v>5.7831325301204819</v>
      </c>
      <c r="BL52" s="6">
        <v>0</v>
      </c>
      <c r="BM52" s="6">
        <v>0</v>
      </c>
      <c r="BN52" s="6">
        <v>7.2289156626506026</v>
      </c>
      <c r="BO52" s="6">
        <v>114</v>
      </c>
      <c r="BP52" s="6">
        <v>14.736842105263158</v>
      </c>
      <c r="BQ52" s="6">
        <v>3.1578947368421053</v>
      </c>
      <c r="BR52" s="6">
        <v>0</v>
      </c>
      <c r="BS52" s="6">
        <v>3.6842105263157894</v>
      </c>
      <c r="BT52" s="6">
        <v>0</v>
      </c>
      <c r="BU52" s="6">
        <v>0</v>
      </c>
      <c r="BV52" s="6">
        <v>6.8421052631578947</v>
      </c>
      <c r="BW52" s="6">
        <v>77</v>
      </c>
      <c r="BX52" s="6">
        <v>5.454545454545455</v>
      </c>
      <c r="BY52" s="6">
        <v>0.77922077922077926</v>
      </c>
      <c r="BZ52" s="6">
        <v>0</v>
      </c>
      <c r="CA52" s="6">
        <v>4.6753246753246751</v>
      </c>
      <c r="CB52" s="6">
        <v>0</v>
      </c>
      <c r="CC52" s="6">
        <v>0</v>
      </c>
      <c r="CD52" s="6">
        <v>5.4545454545454541</v>
      </c>
      <c r="CE52" s="6">
        <v>284</v>
      </c>
      <c r="CF52" s="6">
        <v>5.28169014084507</v>
      </c>
      <c r="CG52" s="6">
        <v>284</v>
      </c>
      <c r="CH52" s="6">
        <v>232.5</v>
      </c>
      <c r="CI52" s="6">
        <v>51.5</v>
      </c>
      <c r="CJ52" s="6">
        <v>230</v>
      </c>
      <c r="CK52" s="6">
        <v>41.5</v>
      </c>
      <c r="CL52" s="6">
        <v>114</v>
      </c>
      <c r="CM52" s="6">
        <v>77</v>
      </c>
      <c r="CN52" s="6">
        <v>100</v>
      </c>
      <c r="CO52" s="6">
        <v>81.866197183098592</v>
      </c>
      <c r="CP52" s="6">
        <v>18.133802816901408</v>
      </c>
      <c r="CQ52" s="6">
        <v>80.985915492957744</v>
      </c>
      <c r="CR52" s="6">
        <v>14.612676056338028</v>
      </c>
      <c r="CS52" s="6">
        <v>40.140845070422536</v>
      </c>
      <c r="CT52" s="6">
        <v>27.112676056338032</v>
      </c>
      <c r="CU52" s="6">
        <v>284</v>
      </c>
      <c r="CV52" s="6">
        <v>14.788732394366198</v>
      </c>
      <c r="CW52" s="6">
        <v>1.6901408450704225</v>
      </c>
      <c r="CX52" s="6">
        <v>0</v>
      </c>
      <c r="CY52" s="6">
        <v>3.5915492957746475</v>
      </c>
      <c r="CZ52" s="6">
        <v>0</v>
      </c>
      <c r="DA52" s="6">
        <v>0</v>
      </c>
      <c r="DB52" s="6">
        <v>5.28169014084507</v>
      </c>
      <c r="DC52" s="6">
        <v>232.5</v>
      </c>
      <c r="DD52" s="6">
        <v>18.06451612903226</v>
      </c>
      <c r="DE52" s="6">
        <v>2.064516129032258</v>
      </c>
      <c r="DF52" s="6">
        <v>0</v>
      </c>
      <c r="DG52" s="6">
        <v>4.387096774193548</v>
      </c>
      <c r="DH52" s="6">
        <v>0</v>
      </c>
      <c r="DI52" s="6">
        <v>0</v>
      </c>
      <c r="DJ52" s="6">
        <v>6.4516129032258061</v>
      </c>
      <c r="DK52" s="6">
        <v>51.5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229.95026666666666</v>
      </c>
      <c r="DT52" s="6">
        <v>11.480743372335002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41.5</v>
      </c>
      <c r="EB52" s="6">
        <v>50.602409638554221</v>
      </c>
      <c r="EC52" s="6">
        <v>1.4457831325301205</v>
      </c>
      <c r="ED52" s="6">
        <v>0</v>
      </c>
      <c r="EE52" s="6">
        <v>5.7831325301204819</v>
      </c>
      <c r="EF52" s="6">
        <v>0</v>
      </c>
      <c r="EG52" s="6">
        <v>0</v>
      </c>
      <c r="EH52" s="6">
        <v>7.2289156626506026</v>
      </c>
      <c r="EI52" s="6">
        <v>114</v>
      </c>
      <c r="EJ52" s="6">
        <v>14.736842105263158</v>
      </c>
      <c r="EK52" s="6">
        <v>3.1578947368421053</v>
      </c>
      <c r="EL52" s="6">
        <v>0</v>
      </c>
      <c r="EM52" s="6">
        <v>3.6842105263157894</v>
      </c>
      <c r="EN52" s="6">
        <v>0</v>
      </c>
      <c r="EO52" s="6">
        <v>0</v>
      </c>
      <c r="EP52" s="6">
        <v>6.8421052631578947</v>
      </c>
      <c r="EQ52" s="6">
        <v>77</v>
      </c>
      <c r="ER52" s="6">
        <v>5.454545454545455</v>
      </c>
      <c r="ES52" s="6">
        <v>0.77922077922077926</v>
      </c>
      <c r="ET52" s="6">
        <v>0</v>
      </c>
      <c r="EU52" s="6">
        <v>4.6753246753246751</v>
      </c>
      <c r="EV52" s="6">
        <v>0</v>
      </c>
      <c r="EW52" s="6">
        <v>0</v>
      </c>
      <c r="EX52" s="6">
        <v>5.4545454545454541</v>
      </c>
      <c r="EY52" s="6">
        <v>9.0519999999999996</v>
      </c>
      <c r="EZ52" s="6">
        <v>21.504000000000001</v>
      </c>
      <c r="FB52" s="6">
        <v>19.12</v>
      </c>
      <c r="FE52" s="6">
        <v>19.352</v>
      </c>
      <c r="FF52" s="6">
        <v>19.352</v>
      </c>
      <c r="FG52" s="6">
        <v>9.0519999999999996</v>
      </c>
      <c r="FH52" s="6">
        <v>21.504000000000001</v>
      </c>
      <c r="FJ52" s="6">
        <v>19.12</v>
      </c>
      <c r="FM52" s="6">
        <v>19.352</v>
      </c>
      <c r="FN52" s="6">
        <v>19.352</v>
      </c>
      <c r="FW52" s="6">
        <v>59.591999999999999</v>
      </c>
      <c r="GE52" s="6">
        <v>9.0640000000000001</v>
      </c>
      <c r="GF52" s="6">
        <v>29.384</v>
      </c>
      <c r="GH52" s="6">
        <v>21.863999999999997</v>
      </c>
      <c r="GK52" s="6">
        <v>24.135999999999999</v>
      </c>
      <c r="GL52" s="6">
        <v>24.135999999999999</v>
      </c>
      <c r="GM52" s="6">
        <v>8.620000000000001</v>
      </c>
      <c r="GN52" s="6">
        <v>21.504000000000001</v>
      </c>
      <c r="GP52" s="6">
        <v>19.352</v>
      </c>
      <c r="GS52" s="6">
        <v>20.792000000000002</v>
      </c>
      <c r="GT52" s="6">
        <v>20.792000000000002</v>
      </c>
      <c r="GU52" s="6">
        <v>16.872</v>
      </c>
      <c r="GV52" s="6">
        <v>19.12</v>
      </c>
      <c r="GX52" s="6">
        <v>18.400000000000002</v>
      </c>
      <c r="HA52" s="6">
        <v>18.400000000000002</v>
      </c>
      <c r="HB52" s="6">
        <v>18.400000000000002</v>
      </c>
      <c r="HD52" s="114">
        <f t="shared" si="6"/>
        <v>280</v>
      </c>
      <c r="HE52" s="114">
        <f t="shared" si="9"/>
        <v>0</v>
      </c>
      <c r="HF52" s="114">
        <f t="shared" si="7"/>
        <v>68</v>
      </c>
      <c r="HG52" s="114">
        <f t="shared" si="10"/>
        <v>0</v>
      </c>
      <c r="HH52" s="114">
        <f t="shared" si="8"/>
        <v>0</v>
      </c>
    </row>
    <row r="53" spans="1:216" x14ac:dyDescent="0.25">
      <c r="A53" s="6">
        <v>51</v>
      </c>
      <c r="B53" s="11" t="str">
        <f t="shared" si="13"/>
        <v>1860_XHz</v>
      </c>
      <c r="C53" s="17" t="str">
        <f t="shared" si="2"/>
        <v>E:\PSG_Data\FlowDrive\Converted</v>
      </c>
      <c r="D53" s="87">
        <v>0</v>
      </c>
      <c r="E53" s="114">
        <f t="shared" si="4"/>
        <v>0</v>
      </c>
      <c r="F53" s="17">
        <v>51</v>
      </c>
      <c r="G53" s="1" t="s">
        <v>342</v>
      </c>
      <c r="H53" s="6">
        <v>1</v>
      </c>
      <c r="I53" s="6">
        <v>0</v>
      </c>
      <c r="J53" s="6">
        <v>0</v>
      </c>
      <c r="K53" s="6">
        <v>1</v>
      </c>
      <c r="L53" s="6">
        <v>0</v>
      </c>
      <c r="M53" s="6">
        <f t="shared" si="5"/>
        <v>0</v>
      </c>
      <c r="N53" s="6">
        <f t="shared" si="11"/>
        <v>0</v>
      </c>
      <c r="O53" s="14">
        <v>51</v>
      </c>
      <c r="P53" s="43" t="s">
        <v>369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HD53" s="114"/>
      <c r="HE53" s="114"/>
      <c r="HF53" s="114"/>
      <c r="HG53" s="114"/>
      <c r="HH53" s="114"/>
    </row>
    <row r="54" spans="1:216" x14ac:dyDescent="0.25">
      <c r="A54" s="6">
        <v>52</v>
      </c>
      <c r="B54" s="11" t="str">
        <f t="shared" si="13"/>
        <v>1860N0_XHz</v>
      </c>
      <c r="C54" s="17" t="str">
        <f t="shared" si="2"/>
        <v>E:\PSG_Data\FlowDrive\Converted</v>
      </c>
      <c r="D54" s="87">
        <v>0</v>
      </c>
      <c r="E54" s="114">
        <f t="shared" si="4"/>
        <v>0</v>
      </c>
      <c r="F54" s="17">
        <v>52</v>
      </c>
      <c r="G54" s="1" t="s">
        <v>343</v>
      </c>
      <c r="H54" s="6">
        <v>1</v>
      </c>
      <c r="I54" s="6">
        <v>0</v>
      </c>
      <c r="J54" s="6">
        <v>0</v>
      </c>
      <c r="K54" s="6">
        <v>1</v>
      </c>
      <c r="L54" s="6">
        <v>0</v>
      </c>
      <c r="M54" s="6">
        <f t="shared" si="5"/>
        <v>0</v>
      </c>
      <c r="N54" s="6">
        <f t="shared" si="11"/>
        <v>0</v>
      </c>
      <c r="O54" s="14">
        <v>52</v>
      </c>
      <c r="P54" s="43" t="s">
        <v>369</v>
      </c>
      <c r="HD54" s="114"/>
      <c r="HE54" s="114"/>
      <c r="HF54" s="114"/>
      <c r="HG54" s="114"/>
      <c r="HH54" s="114"/>
    </row>
    <row r="55" spans="1:216" x14ac:dyDescent="0.25">
      <c r="A55" s="6">
        <v>53</v>
      </c>
      <c r="B55" s="11" t="str">
        <f t="shared" si="13"/>
        <v>1862_XHz</v>
      </c>
      <c r="C55" s="17" t="str">
        <f t="shared" si="2"/>
        <v>E:\PSG_Data\FlowDrive\Converted</v>
      </c>
      <c r="D55" s="87">
        <v>1</v>
      </c>
      <c r="E55" s="114">
        <f t="shared" si="4"/>
        <v>1</v>
      </c>
      <c r="F55" s="17">
        <v>53</v>
      </c>
      <c r="G55" s="1" t="s">
        <v>344</v>
      </c>
      <c r="H55" s="6">
        <v>1</v>
      </c>
      <c r="I55" s="6">
        <v>1</v>
      </c>
      <c r="J55" s="6">
        <v>1</v>
      </c>
      <c r="K55" s="6">
        <v>1</v>
      </c>
      <c r="L55" s="6">
        <v>0</v>
      </c>
      <c r="M55" s="6">
        <f t="shared" si="5"/>
        <v>1</v>
      </c>
      <c r="N55" s="6">
        <f t="shared" si="11"/>
        <v>1</v>
      </c>
      <c r="O55" s="14">
        <v>53</v>
      </c>
      <c r="P55" s="6" t="s">
        <v>386</v>
      </c>
      <c r="Q55" s="43">
        <v>1862</v>
      </c>
      <c r="R55" s="43">
        <v>61.12</v>
      </c>
      <c r="S55" s="43" t="s">
        <v>168</v>
      </c>
      <c r="T55" s="43" t="s">
        <v>169</v>
      </c>
      <c r="U55" s="43" t="s">
        <v>171</v>
      </c>
      <c r="V55" s="43">
        <v>164.9</v>
      </c>
      <c r="W55" s="43">
        <v>85.7</v>
      </c>
      <c r="X55" s="43">
        <v>31.516610945641755</v>
      </c>
      <c r="Y55" s="43">
        <v>37</v>
      </c>
      <c r="Z55" s="43">
        <v>0</v>
      </c>
      <c r="AA55" s="6">
        <v>285.5</v>
      </c>
      <c r="AB55" s="6">
        <v>40.770577933450092</v>
      </c>
      <c r="AC55" s="6">
        <v>0.21015761821366025</v>
      </c>
      <c r="AD55" s="6">
        <v>0.21015761821366025</v>
      </c>
      <c r="AE55" s="6">
        <v>15.131348511383537</v>
      </c>
      <c r="AF55" s="6">
        <v>0</v>
      </c>
      <c r="AG55" s="6">
        <v>0</v>
      </c>
      <c r="AH55" s="6">
        <v>15.551663747810858</v>
      </c>
      <c r="AI55" s="6">
        <v>285.5</v>
      </c>
      <c r="AJ55" s="6">
        <v>40.770577933450092</v>
      </c>
      <c r="AK55" s="6">
        <v>0.21015761821366025</v>
      </c>
      <c r="AL55" s="6">
        <v>0.21015761821366025</v>
      </c>
      <c r="AM55" s="6">
        <v>15.131348511383537</v>
      </c>
      <c r="AN55" s="6">
        <v>0</v>
      </c>
      <c r="AO55" s="6">
        <v>0</v>
      </c>
      <c r="AP55" s="6">
        <v>15.551663747810858</v>
      </c>
      <c r="AQ55" s="6">
        <v>0</v>
      </c>
      <c r="AY55" s="6">
        <v>228.43293333333335</v>
      </c>
      <c r="AZ55" s="6">
        <v>17.860822169833071</v>
      </c>
      <c r="BA55" s="6">
        <v>0.26265914955636865</v>
      </c>
      <c r="BB55" s="6">
        <v>3.1519097946764241</v>
      </c>
      <c r="BC55" s="6">
        <v>2.6265914955636869</v>
      </c>
      <c r="BD55" s="6">
        <v>0</v>
      </c>
      <c r="BE55" s="6">
        <v>0</v>
      </c>
      <c r="BF55" s="6">
        <v>6.0411604397964798</v>
      </c>
      <c r="BG55" s="6">
        <v>138</v>
      </c>
      <c r="BH55" s="6">
        <v>64.782608695652172</v>
      </c>
      <c r="BI55" s="6">
        <v>0</v>
      </c>
      <c r="BJ55" s="6">
        <v>0.43478260869565216</v>
      </c>
      <c r="BK55" s="6">
        <v>22.173913043478258</v>
      </c>
      <c r="BL55" s="6">
        <v>0</v>
      </c>
      <c r="BM55" s="6">
        <v>0</v>
      </c>
      <c r="BN55" s="6">
        <v>22.60869565217391</v>
      </c>
      <c r="BO55" s="6">
        <v>147.5</v>
      </c>
      <c r="BP55" s="6">
        <v>18.305084745762713</v>
      </c>
      <c r="BQ55" s="6">
        <v>0.40677966101694912</v>
      </c>
      <c r="BR55" s="6">
        <v>0</v>
      </c>
      <c r="BS55" s="6">
        <v>8.5423728813559325</v>
      </c>
      <c r="BT55" s="6">
        <v>0</v>
      </c>
      <c r="BU55" s="6">
        <v>0</v>
      </c>
      <c r="BV55" s="6">
        <v>8.9491525423728824</v>
      </c>
      <c r="BW55" s="6">
        <v>0</v>
      </c>
      <c r="CE55" s="6">
        <v>285.5</v>
      </c>
      <c r="CF55" s="6">
        <v>15.551663747810858</v>
      </c>
      <c r="CG55" s="6">
        <v>285.5</v>
      </c>
      <c r="CH55" s="6">
        <v>285.5</v>
      </c>
      <c r="CI55" s="6">
        <v>0</v>
      </c>
      <c r="CJ55" s="6">
        <v>248</v>
      </c>
      <c r="CK55" s="6">
        <v>138</v>
      </c>
      <c r="CL55" s="6">
        <v>147.5</v>
      </c>
      <c r="CM55" s="6">
        <v>0</v>
      </c>
      <c r="CN55" s="6">
        <v>100</v>
      </c>
      <c r="CO55" s="6">
        <v>100</v>
      </c>
      <c r="CP55" s="6">
        <v>0</v>
      </c>
      <c r="CQ55" s="6">
        <v>86.865148861646233</v>
      </c>
      <c r="CR55" s="6">
        <v>48.336252189141852</v>
      </c>
      <c r="CS55" s="6">
        <v>51.66374781085814</v>
      </c>
      <c r="CT55" s="6">
        <v>0</v>
      </c>
      <c r="CU55" s="6">
        <v>285.5</v>
      </c>
      <c r="CV55" s="6">
        <v>40.770577933450092</v>
      </c>
      <c r="CW55" s="6">
        <v>0.21015761821366025</v>
      </c>
      <c r="CX55" s="6">
        <v>0.21015761821366025</v>
      </c>
      <c r="CY55" s="6">
        <v>15.131348511383537</v>
      </c>
      <c r="CZ55" s="6">
        <v>0</v>
      </c>
      <c r="DA55" s="6">
        <v>0</v>
      </c>
      <c r="DB55" s="6">
        <v>15.551663747810858</v>
      </c>
      <c r="DC55" s="6">
        <v>285.5</v>
      </c>
      <c r="DD55" s="6">
        <v>40.770577933450092</v>
      </c>
      <c r="DE55" s="6">
        <v>0.21015761821366025</v>
      </c>
      <c r="DF55" s="6">
        <v>0.21015761821366025</v>
      </c>
      <c r="DG55" s="6">
        <v>15.131348511383537</v>
      </c>
      <c r="DH55" s="6">
        <v>0</v>
      </c>
      <c r="DI55" s="6">
        <v>0</v>
      </c>
      <c r="DJ55" s="6">
        <v>15.551663747810858</v>
      </c>
      <c r="DK55" s="6">
        <v>0</v>
      </c>
      <c r="DS55" s="6">
        <v>247.05786666666665</v>
      </c>
      <c r="DT55" s="6">
        <v>16.757207758074493</v>
      </c>
      <c r="DU55" s="6">
        <v>0.24285808345035495</v>
      </c>
      <c r="DV55" s="6">
        <v>2.9142970014042593</v>
      </c>
      <c r="DW55" s="6">
        <v>2.42858083450355</v>
      </c>
      <c r="DX55" s="6">
        <v>0</v>
      </c>
      <c r="DY55" s="6">
        <v>0</v>
      </c>
      <c r="DZ55" s="6">
        <v>5.5857359193581644</v>
      </c>
      <c r="EA55" s="6">
        <v>138</v>
      </c>
      <c r="EB55" s="6">
        <v>64.782608695652172</v>
      </c>
      <c r="EC55" s="6">
        <v>0</v>
      </c>
      <c r="ED55" s="6">
        <v>0.43478260869565216</v>
      </c>
      <c r="EE55" s="6">
        <v>22.173913043478258</v>
      </c>
      <c r="EF55" s="6">
        <v>0</v>
      </c>
      <c r="EG55" s="6">
        <v>0</v>
      </c>
      <c r="EH55" s="6">
        <v>22.60869565217391</v>
      </c>
      <c r="EI55" s="6">
        <v>147.5</v>
      </c>
      <c r="EJ55" s="6">
        <v>18.305084745762713</v>
      </c>
      <c r="EK55" s="6">
        <v>0.40677966101694912</v>
      </c>
      <c r="EL55" s="6">
        <v>0</v>
      </c>
      <c r="EM55" s="6">
        <v>8.5423728813559325</v>
      </c>
      <c r="EN55" s="6">
        <v>0</v>
      </c>
      <c r="EO55" s="6">
        <v>0</v>
      </c>
      <c r="EP55" s="6">
        <v>8.9491525423728824</v>
      </c>
      <c r="EQ55" s="6">
        <v>0</v>
      </c>
      <c r="EY55" s="6">
        <v>6.8879999999999999</v>
      </c>
      <c r="EZ55" s="6">
        <v>26.76</v>
      </c>
      <c r="FA55" s="6">
        <v>18.16</v>
      </c>
      <c r="FB55" s="6">
        <v>23.776</v>
      </c>
      <c r="FE55" s="6">
        <v>23.896000000000001</v>
      </c>
      <c r="FF55" s="6">
        <v>23.776</v>
      </c>
      <c r="FG55" s="6">
        <v>6.8879999999999999</v>
      </c>
      <c r="FH55" s="6">
        <v>26.76</v>
      </c>
      <c r="FI55" s="6">
        <v>18.16</v>
      </c>
      <c r="FJ55" s="6">
        <v>23.776</v>
      </c>
      <c r="FM55" s="6">
        <v>23.896000000000001</v>
      </c>
      <c r="FN55" s="6">
        <v>23.776</v>
      </c>
      <c r="FW55" s="6">
        <v>31.248000000000001</v>
      </c>
      <c r="FX55" s="6">
        <v>20.552</v>
      </c>
      <c r="FY55" s="6">
        <v>14.696000000000002</v>
      </c>
      <c r="FZ55" s="6">
        <v>21.864000000000001</v>
      </c>
      <c r="GC55" s="6">
        <v>21.744</v>
      </c>
      <c r="GD55" s="6">
        <v>16.488</v>
      </c>
      <c r="GE55" s="6">
        <v>6.9119999999999999</v>
      </c>
      <c r="GG55" s="6">
        <v>18.16</v>
      </c>
      <c r="GH55" s="6">
        <v>22.224</v>
      </c>
      <c r="GK55" s="6">
        <v>22.224</v>
      </c>
      <c r="GL55" s="6">
        <v>21.744</v>
      </c>
      <c r="GM55" s="6">
        <v>6.5760000000000005</v>
      </c>
      <c r="GN55" s="6">
        <v>26.76</v>
      </c>
      <c r="GP55" s="6">
        <v>27</v>
      </c>
      <c r="GS55" s="6">
        <v>26.880000000000003</v>
      </c>
      <c r="GT55" s="6">
        <v>26.880000000000003</v>
      </c>
      <c r="HD55" s="114">
        <f t="shared" si="6"/>
        <v>262.16216216216219</v>
      </c>
      <c r="HE55" s="114">
        <f t="shared" si="9"/>
        <v>1.3513513513513513</v>
      </c>
      <c r="HF55" s="114">
        <f t="shared" si="7"/>
        <v>97.297297297297291</v>
      </c>
      <c r="HG55" s="114">
        <f t="shared" si="10"/>
        <v>0</v>
      </c>
      <c r="HH55" s="114">
        <f t="shared" si="8"/>
        <v>0</v>
      </c>
    </row>
    <row r="56" spans="1:216" x14ac:dyDescent="0.25">
      <c r="A56" s="6">
        <v>54</v>
      </c>
      <c r="B56" s="11" t="str">
        <f t="shared" si="13"/>
        <v>1863_XHz</v>
      </c>
      <c r="C56" s="17" t="str">
        <f t="shared" si="2"/>
        <v>E:\PSG_Data\FlowDrive\Converted</v>
      </c>
      <c r="D56" s="87">
        <v>0</v>
      </c>
      <c r="E56" s="114">
        <f t="shared" si="4"/>
        <v>1</v>
      </c>
      <c r="F56" s="17">
        <v>54</v>
      </c>
      <c r="G56" s="1" t="s">
        <v>345</v>
      </c>
      <c r="H56" s="6">
        <v>1</v>
      </c>
      <c r="I56" s="6">
        <v>1</v>
      </c>
      <c r="J56" s="6">
        <v>1</v>
      </c>
      <c r="K56" s="6">
        <v>1</v>
      </c>
      <c r="L56" s="6">
        <v>0</v>
      </c>
      <c r="M56" s="6">
        <f t="shared" si="5"/>
        <v>1</v>
      </c>
      <c r="N56" s="6">
        <f t="shared" si="11"/>
        <v>1</v>
      </c>
      <c r="O56" s="14">
        <v>54</v>
      </c>
      <c r="P56" s="6" t="s">
        <v>387</v>
      </c>
      <c r="Q56" s="19">
        <v>1863</v>
      </c>
      <c r="R56" s="19">
        <v>35.619999999999997</v>
      </c>
      <c r="S56" s="19" t="s">
        <v>168</v>
      </c>
      <c r="T56" s="19" t="s">
        <v>169</v>
      </c>
      <c r="U56" s="19" t="s">
        <v>171</v>
      </c>
      <c r="V56" s="19">
        <v>165.7</v>
      </c>
      <c r="W56" s="19">
        <v>83.3</v>
      </c>
      <c r="X56" s="19">
        <v>30.338910763903186</v>
      </c>
      <c r="Y56" s="19"/>
      <c r="Z56" s="19">
        <v>0</v>
      </c>
      <c r="AA56" s="6">
        <v>244.5</v>
      </c>
      <c r="AB56" s="6">
        <v>18.89570552147239</v>
      </c>
      <c r="AC56" s="6">
        <v>0</v>
      </c>
      <c r="AD56" s="6">
        <v>0</v>
      </c>
      <c r="AE56" s="6">
        <v>1.2269938650306749</v>
      </c>
      <c r="AF56" s="6">
        <v>0</v>
      </c>
      <c r="AG56" s="6">
        <v>0</v>
      </c>
      <c r="AH56" s="6">
        <v>1.2269938650306749</v>
      </c>
      <c r="AI56" s="6">
        <v>207</v>
      </c>
      <c r="AJ56" s="6">
        <v>21.159420289855074</v>
      </c>
      <c r="AK56" s="6">
        <v>0</v>
      </c>
      <c r="AL56" s="6">
        <v>0</v>
      </c>
      <c r="AM56" s="6">
        <v>0.86956521739130432</v>
      </c>
      <c r="AN56" s="6">
        <v>0</v>
      </c>
      <c r="AO56" s="6">
        <v>0</v>
      </c>
      <c r="AP56" s="6">
        <v>0.86956521739130432</v>
      </c>
      <c r="AQ56" s="6">
        <v>37.5</v>
      </c>
      <c r="AR56" s="6">
        <v>6.4</v>
      </c>
      <c r="AS56" s="6">
        <v>0</v>
      </c>
      <c r="AT56" s="6">
        <v>0</v>
      </c>
      <c r="AU56" s="6">
        <v>3.2</v>
      </c>
      <c r="AV56" s="6">
        <v>0</v>
      </c>
      <c r="AW56" s="6">
        <v>0</v>
      </c>
      <c r="AX56" s="6">
        <v>3.2</v>
      </c>
      <c r="AY56" s="6">
        <v>227.6908</v>
      </c>
      <c r="AZ56" s="6">
        <v>8.6960035275909267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24.5</v>
      </c>
      <c r="BH56" s="6">
        <v>68.571428571428569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129</v>
      </c>
      <c r="BP56" s="6">
        <v>18.604651162790699</v>
      </c>
      <c r="BQ56" s="6">
        <v>0</v>
      </c>
      <c r="BR56" s="6">
        <v>0</v>
      </c>
      <c r="BS56" s="6">
        <v>1.3953488372093024</v>
      </c>
      <c r="BT56" s="6">
        <v>0</v>
      </c>
      <c r="BU56" s="6">
        <v>0</v>
      </c>
      <c r="BV56" s="6">
        <v>1.3953488372093024</v>
      </c>
      <c r="BW56" s="6">
        <v>53.5</v>
      </c>
      <c r="BX56" s="6">
        <v>5.6074766355140184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244.5</v>
      </c>
      <c r="CF56" s="6">
        <v>1.2269938650306749</v>
      </c>
      <c r="CG56" s="6">
        <v>276</v>
      </c>
      <c r="CH56" s="6">
        <v>238.5</v>
      </c>
      <c r="CI56" s="6">
        <v>37.5</v>
      </c>
      <c r="CJ56" s="6">
        <v>254.5</v>
      </c>
      <c r="CK56" s="6">
        <v>35.5</v>
      </c>
      <c r="CL56" s="6">
        <v>149.5</v>
      </c>
      <c r="CM56" s="6">
        <v>53.5</v>
      </c>
      <c r="CN56" s="6">
        <v>100</v>
      </c>
      <c r="CO56" s="6">
        <v>86.41304347826086</v>
      </c>
      <c r="CP56" s="6">
        <v>13.586956521739129</v>
      </c>
      <c r="CQ56" s="6">
        <v>92.210144927536234</v>
      </c>
      <c r="CR56" s="6">
        <v>12.862318840579709</v>
      </c>
      <c r="CS56" s="6">
        <v>54.166666666666664</v>
      </c>
      <c r="CT56" s="6">
        <v>19.384057971014492</v>
      </c>
      <c r="CU56" s="6">
        <v>244.5</v>
      </c>
      <c r="CV56" s="6">
        <v>18.89570552147239</v>
      </c>
      <c r="CW56" s="6">
        <v>0</v>
      </c>
      <c r="CX56" s="6">
        <v>0</v>
      </c>
      <c r="CY56" s="6">
        <v>1.2269938650306749</v>
      </c>
      <c r="CZ56" s="6">
        <v>0</v>
      </c>
      <c r="DA56" s="6">
        <v>0</v>
      </c>
      <c r="DB56" s="6">
        <v>1.2269938650306749</v>
      </c>
      <c r="DC56" s="6">
        <v>207</v>
      </c>
      <c r="DD56" s="6">
        <v>21.159420289855074</v>
      </c>
      <c r="DE56" s="6">
        <v>0</v>
      </c>
      <c r="DF56" s="6">
        <v>0</v>
      </c>
      <c r="DG56" s="6">
        <v>0.86956521739130432</v>
      </c>
      <c r="DH56" s="6">
        <v>0</v>
      </c>
      <c r="DI56" s="6">
        <v>0</v>
      </c>
      <c r="DJ56" s="6">
        <v>0.86956521739130432</v>
      </c>
      <c r="DK56" s="6">
        <v>37.5</v>
      </c>
      <c r="DL56" s="6">
        <v>6.4</v>
      </c>
      <c r="DM56" s="6">
        <v>0</v>
      </c>
      <c r="DN56" s="6">
        <v>0</v>
      </c>
      <c r="DO56" s="6">
        <v>3.2</v>
      </c>
      <c r="DP56" s="6">
        <v>0</v>
      </c>
      <c r="DQ56" s="6">
        <v>0</v>
      </c>
      <c r="DR56" s="6">
        <v>3.2</v>
      </c>
      <c r="DS56" s="6">
        <v>235.90293333333332</v>
      </c>
      <c r="DT56" s="6">
        <v>8.3932826608910336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24.5</v>
      </c>
      <c r="EB56" s="6">
        <v>68.571428571428569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129</v>
      </c>
      <c r="EJ56" s="6">
        <v>18.604651162790699</v>
      </c>
      <c r="EK56" s="6">
        <v>0</v>
      </c>
      <c r="EL56" s="6">
        <v>0</v>
      </c>
      <c r="EM56" s="6">
        <v>1.3953488372093024</v>
      </c>
      <c r="EN56" s="6">
        <v>0</v>
      </c>
      <c r="EO56" s="6">
        <v>0</v>
      </c>
      <c r="EP56" s="6">
        <v>1.3953488372093024</v>
      </c>
      <c r="EQ56" s="6">
        <v>53.5</v>
      </c>
      <c r="ER56" s="6">
        <v>5.6074766355140184</v>
      </c>
      <c r="ES56" s="6">
        <v>0</v>
      </c>
      <c r="ET56" s="6">
        <v>0</v>
      </c>
      <c r="EU56" s="6">
        <v>0</v>
      </c>
      <c r="EV56" s="6">
        <v>0</v>
      </c>
      <c r="EW56" s="6">
        <v>0</v>
      </c>
      <c r="EX56" s="6">
        <v>0</v>
      </c>
      <c r="EY56" s="6">
        <v>8.4879999999999995</v>
      </c>
      <c r="FB56" s="6">
        <v>14.104000000000001</v>
      </c>
      <c r="FE56" s="6">
        <v>14.104000000000001</v>
      </c>
      <c r="FF56" s="6">
        <v>14.104000000000001</v>
      </c>
      <c r="FG56" s="6">
        <v>8.4879999999999995</v>
      </c>
      <c r="FJ56" s="6">
        <v>13.144</v>
      </c>
      <c r="FM56" s="6">
        <v>13.144</v>
      </c>
      <c r="FN56" s="6">
        <v>13.144</v>
      </c>
      <c r="FO56" s="6">
        <v>6.984</v>
      </c>
      <c r="FR56" s="6">
        <v>27.956</v>
      </c>
      <c r="FU56" s="6">
        <v>27.956</v>
      </c>
      <c r="FV56" s="6">
        <v>27.956</v>
      </c>
      <c r="FW56" s="6">
        <v>28.408000000000001</v>
      </c>
      <c r="GE56" s="6">
        <v>8.5599999999999987</v>
      </c>
      <c r="GM56" s="6">
        <v>7.6480000000000006</v>
      </c>
      <c r="GP56" s="6">
        <v>13.144</v>
      </c>
      <c r="GS56" s="6">
        <v>13.144</v>
      </c>
      <c r="GT56" s="6">
        <v>13.144</v>
      </c>
      <c r="GU56" s="6">
        <v>9.088000000000001</v>
      </c>
      <c r="HD56" s="114">
        <f t="shared" si="6"/>
        <v>2433.3333333333335</v>
      </c>
      <c r="HE56" s="114">
        <f t="shared" si="9"/>
        <v>0</v>
      </c>
      <c r="HF56" s="114">
        <f t="shared" si="7"/>
        <v>100</v>
      </c>
      <c r="HG56" s="114">
        <f t="shared" si="10"/>
        <v>31.5</v>
      </c>
      <c r="HH56" s="114">
        <f t="shared" si="8"/>
        <v>11.413043478260869</v>
      </c>
    </row>
    <row r="57" spans="1:216" x14ac:dyDescent="0.25">
      <c r="B57" s="11"/>
      <c r="C57" s="21"/>
      <c r="D57" s="5"/>
      <c r="E57" s="5"/>
      <c r="O57" s="14"/>
    </row>
    <row r="58" spans="1:216" x14ac:dyDescent="0.25">
      <c r="B58" s="11"/>
      <c r="C58" s="21"/>
      <c r="D58" s="5"/>
      <c r="E58" s="5"/>
      <c r="O58" s="14"/>
      <c r="P58" s="114" t="s">
        <v>401</v>
      </c>
      <c r="Q58" s="6">
        <f>COUNTA(Q3:Q56)</f>
        <v>41</v>
      </c>
    </row>
    <row r="59" spans="1:216" x14ac:dyDescent="0.25">
      <c r="B59" s="20"/>
      <c r="C59" s="21"/>
      <c r="D59" s="5"/>
      <c r="E59" s="5"/>
      <c r="O59" s="47"/>
      <c r="P59" s="15" t="s">
        <v>402</v>
      </c>
      <c r="Q59" s="114" t="s">
        <v>251</v>
      </c>
      <c r="R59" s="126">
        <f>AVERAGE(R3:R56)</f>
        <v>57.672665731790779</v>
      </c>
      <c r="S59" s="126" t="str">
        <f>CONCATENATE(COUNTIF(S3:S56,"M"),":",COUNTIF(S3:S56,"F"))</f>
        <v>25:16</v>
      </c>
      <c r="T59" s="126" t="str">
        <f>CONCATENATE(COUNTIF(T3:T56,"Black"),":",COUNTIF(T3:T56,"White"),":",COUNTIF(T3:T56,"Asian"),":",COUNTIF(T3:T56,"Other"))</f>
        <v>12:28:0:1</v>
      </c>
      <c r="U59" s="115" t="str">
        <f>CONCATENATE(COUNTIF(U3:U56,"Hispanic"),":",COUNTIF(U3:U56,"NHispanic"))</f>
        <v>0:41</v>
      </c>
      <c r="V59" s="115"/>
      <c r="W59" s="115"/>
      <c r="X59" s="126">
        <f>AVERAGE(X3:X56)</f>
        <v>32.363180769035985</v>
      </c>
      <c r="Y59" s="126">
        <f>AVERAGE(Y3:Y56)</f>
        <v>41.348717948717955</v>
      </c>
      <c r="Z59" s="126" t="str">
        <f>CONCATENATE(COUNTIF(Z3:Z56,1),":",COUNTIF(Z3:Z56,0.5),":",COUNTIF(Z3:Z56,0))</f>
        <v>15:2:24</v>
      </c>
      <c r="AA59" s="115">
        <f>AVERAGE(AA3:AA56)</f>
        <v>153.18745365853658</v>
      </c>
      <c r="AB59" s="115">
        <f t="shared" ref="AB59:CM59" si="14">AVERAGE(AB3:AB56)</f>
        <v>49.972324710171115</v>
      </c>
      <c r="AC59" s="115">
        <f t="shared" si="14"/>
        <v>13.894489712639267</v>
      </c>
      <c r="AD59" s="115">
        <f t="shared" si="14"/>
        <v>0.46585664957156142</v>
      </c>
      <c r="AE59" s="115">
        <f t="shared" si="14"/>
        <v>15.766471392145005</v>
      </c>
      <c r="AF59" s="115">
        <f t="shared" si="14"/>
        <v>0.38975908202935122</v>
      </c>
      <c r="AG59" s="115">
        <f t="shared" si="14"/>
        <v>1.309259824914313E-2</v>
      </c>
      <c r="AH59" s="115">
        <f t="shared" si="14"/>
        <v>30.529669434634325</v>
      </c>
      <c r="AI59" s="115">
        <f t="shared" si="14"/>
        <v>138.00574634146344</v>
      </c>
      <c r="AJ59" s="115">
        <f t="shared" si="14"/>
        <v>50.811224707446634</v>
      </c>
      <c r="AK59" s="115">
        <f t="shared" si="14"/>
        <v>13.263353150192261</v>
      </c>
      <c r="AL59" s="115">
        <f t="shared" si="14"/>
        <v>0.44013904978525636</v>
      </c>
      <c r="AM59" s="115">
        <f t="shared" si="14"/>
        <v>15.921576911398697</v>
      </c>
      <c r="AN59" s="115">
        <f t="shared" si="14"/>
        <v>0.34678101526493016</v>
      </c>
      <c r="AO59" s="115">
        <f t="shared" si="14"/>
        <v>1.3619860067619187E-2</v>
      </c>
      <c r="AP59" s="115">
        <f t="shared" si="14"/>
        <v>29.985469986708754</v>
      </c>
      <c r="AQ59" s="115">
        <f t="shared" si="14"/>
        <v>15.181707317073172</v>
      </c>
      <c r="AR59" s="115">
        <f t="shared" si="14"/>
        <v>42.448112952459866</v>
      </c>
      <c r="AS59" s="115">
        <f t="shared" si="14"/>
        <v>12.826339945629455</v>
      </c>
      <c r="AT59" s="115">
        <f t="shared" si="14"/>
        <v>0.14026759790581572</v>
      </c>
      <c r="AU59" s="115">
        <f t="shared" si="14"/>
        <v>14.13342089387017</v>
      </c>
      <c r="AV59" s="115">
        <f t="shared" si="14"/>
        <v>0.1776137240940516</v>
      </c>
      <c r="AW59" s="115">
        <f t="shared" si="14"/>
        <v>0</v>
      </c>
      <c r="AX59" s="115">
        <f t="shared" si="14"/>
        <v>27.277642161499493</v>
      </c>
      <c r="AY59" s="115">
        <f t="shared" si="14"/>
        <v>208.33987642276423</v>
      </c>
      <c r="AZ59" s="115">
        <f t="shared" si="14"/>
        <v>17.909847723690817</v>
      </c>
      <c r="BA59" s="115">
        <f t="shared" si="14"/>
        <v>2.2695246527596349</v>
      </c>
      <c r="BB59" s="115">
        <f t="shared" si="14"/>
        <v>0.29065752376754111</v>
      </c>
      <c r="BC59" s="115">
        <f t="shared" si="14"/>
        <v>2.3733801303599664</v>
      </c>
      <c r="BD59" s="115">
        <f t="shared" si="14"/>
        <v>0.17099145524639142</v>
      </c>
      <c r="BE59" s="115">
        <f t="shared" si="14"/>
        <v>7.0177475248053584E-3</v>
      </c>
      <c r="BF59" s="115">
        <f t="shared" si="14"/>
        <v>5.1115715096583392</v>
      </c>
      <c r="BG59" s="115">
        <f t="shared" si="14"/>
        <v>54.145385365853656</v>
      </c>
      <c r="BH59" s="115">
        <f t="shared" si="14"/>
        <v>69.632061465964412</v>
      </c>
      <c r="BI59" s="115">
        <f t="shared" si="14"/>
        <v>16.593050246956011</v>
      </c>
      <c r="BJ59" s="115">
        <f t="shared" si="14"/>
        <v>0.50072196045045314</v>
      </c>
      <c r="BK59" s="115">
        <f t="shared" si="14"/>
        <v>17.590323890638878</v>
      </c>
      <c r="BL59" s="115">
        <f t="shared" si="14"/>
        <v>0.42013214313920649</v>
      </c>
      <c r="BM59" s="115">
        <f t="shared" si="14"/>
        <v>0</v>
      </c>
      <c r="BN59" s="115">
        <f t="shared" si="14"/>
        <v>35.104228241184551</v>
      </c>
      <c r="BO59" s="115">
        <f t="shared" si="14"/>
        <v>72.653694308943088</v>
      </c>
      <c r="BP59" s="115">
        <f t="shared" si="14"/>
        <v>37.690165314952488</v>
      </c>
      <c r="BQ59" s="115">
        <f t="shared" si="14"/>
        <v>9.6573979581761478</v>
      </c>
      <c r="BR59" s="115">
        <f t="shared" si="14"/>
        <v>0.33085213268893793</v>
      </c>
      <c r="BS59" s="115">
        <f t="shared" si="14"/>
        <v>13.802774208529971</v>
      </c>
      <c r="BT59" s="115">
        <f t="shared" si="14"/>
        <v>0</v>
      </c>
      <c r="BU59" s="115">
        <f t="shared" si="14"/>
        <v>1.8933220995197949E-2</v>
      </c>
      <c r="BV59" s="115">
        <f t="shared" si="14"/>
        <v>23.809957520390256</v>
      </c>
      <c r="BW59" s="115">
        <f t="shared" si="14"/>
        <v>11.206666666666667</v>
      </c>
      <c r="BX59" s="115">
        <f t="shared" si="14"/>
        <v>18.234785572854225</v>
      </c>
      <c r="BY59" s="115">
        <f t="shared" si="14"/>
        <v>2.2684553516788135</v>
      </c>
      <c r="BZ59" s="115">
        <f t="shared" si="14"/>
        <v>0</v>
      </c>
      <c r="CA59" s="115">
        <f t="shared" si="14"/>
        <v>11.117730043869415</v>
      </c>
      <c r="CB59" s="115">
        <f t="shared" si="14"/>
        <v>0</v>
      </c>
      <c r="CC59" s="115">
        <f t="shared" si="14"/>
        <v>0</v>
      </c>
      <c r="CD59" s="115">
        <f t="shared" si="14"/>
        <v>13.386185395548228</v>
      </c>
      <c r="CE59" s="115">
        <f t="shared" si="14"/>
        <v>160.60133983739837</v>
      </c>
      <c r="CF59" s="126">
        <f t="shared" si="14"/>
        <v>30.498563769283543</v>
      </c>
      <c r="CG59" s="126">
        <f t="shared" si="14"/>
        <v>239.21951544715446</v>
      </c>
      <c r="CH59" s="126">
        <f t="shared" si="14"/>
        <v>215.09756422764227</v>
      </c>
      <c r="CI59" s="115">
        <f t="shared" si="14"/>
        <v>24.121951219512194</v>
      </c>
      <c r="CJ59" s="115">
        <f t="shared" si="14"/>
        <v>260.36425040650408</v>
      </c>
      <c r="CK59" s="115">
        <f t="shared" si="14"/>
        <v>78.146344715447157</v>
      </c>
      <c r="CL59" s="115">
        <f t="shared" si="14"/>
        <v>119.71951219512195</v>
      </c>
      <c r="CM59" s="115">
        <f t="shared" si="14"/>
        <v>17.23170731707317</v>
      </c>
      <c r="CN59" s="115">
        <f t="shared" ref="CN59:EY59" si="15">AVERAGE(CN3:CN56)</f>
        <v>100</v>
      </c>
      <c r="CO59" s="115">
        <f t="shared" si="15"/>
        <v>91.099473420160166</v>
      </c>
      <c r="CP59" s="126">
        <f t="shared" si="15"/>
        <v>8.9005265798398057</v>
      </c>
      <c r="CQ59" s="115">
        <f t="shared" si="15"/>
        <v>151.21627386735426</v>
      </c>
      <c r="CR59" s="126">
        <f t="shared" si="15"/>
        <v>37.025848195785002</v>
      </c>
      <c r="CS59" s="126">
        <f t="shared" si="15"/>
        <v>47.843781964074196</v>
      </c>
      <c r="CT59" s="126">
        <f t="shared" si="15"/>
        <v>6.2298432603010019</v>
      </c>
      <c r="CU59" s="126">
        <f t="shared" si="15"/>
        <v>160.60133983739837</v>
      </c>
      <c r="CV59" s="115">
        <f t="shared" si="15"/>
        <v>49.336541419261046</v>
      </c>
      <c r="CW59" s="115">
        <f t="shared" si="15"/>
        <v>13.890804648545663</v>
      </c>
      <c r="CX59" s="115">
        <f t="shared" si="15"/>
        <v>0.4656626521296825</v>
      </c>
      <c r="CY59" s="115">
        <f t="shared" si="15"/>
        <v>15.739244788329701</v>
      </c>
      <c r="CZ59" s="115">
        <f t="shared" si="15"/>
        <v>0.38975908202935122</v>
      </c>
      <c r="DA59" s="115">
        <f t="shared" si="15"/>
        <v>1.309259824914313E-2</v>
      </c>
      <c r="DB59" s="115">
        <f t="shared" si="15"/>
        <v>30.498563769283543</v>
      </c>
      <c r="DC59" s="115">
        <f t="shared" si="15"/>
        <v>144.89524227642278</v>
      </c>
      <c r="DD59" s="126">
        <f t="shared" si="15"/>
        <v>50.310525708853717</v>
      </c>
      <c r="DE59" s="115">
        <f t="shared" si="15"/>
        <v>13.311936506597101</v>
      </c>
      <c r="DF59" s="115">
        <f t="shared" si="15"/>
        <v>0.44013904978525636</v>
      </c>
      <c r="DG59" s="115">
        <f t="shared" si="15"/>
        <v>15.893226810674882</v>
      </c>
      <c r="DH59" s="115">
        <f t="shared" si="15"/>
        <v>0.34678101526493016</v>
      </c>
      <c r="DI59" s="115">
        <f t="shared" si="15"/>
        <v>1.3619860067619187E-2</v>
      </c>
      <c r="DJ59" s="126">
        <f t="shared" si="15"/>
        <v>30.005703242389796</v>
      </c>
      <c r="DK59" s="115">
        <f t="shared" si="15"/>
        <v>15.706097560975611</v>
      </c>
      <c r="DL59" s="115">
        <f t="shared" si="15"/>
        <v>42.340649404034856</v>
      </c>
      <c r="DM59" s="115">
        <f t="shared" si="15"/>
        <v>12.317251315783567</v>
      </c>
      <c r="DN59" s="115">
        <f t="shared" si="15"/>
        <v>0.13442311465974008</v>
      </c>
      <c r="DO59" s="115">
        <f t="shared" si="15"/>
        <v>13.544528356625579</v>
      </c>
      <c r="DP59" s="115">
        <f t="shared" si="15"/>
        <v>0.17021315225679945</v>
      </c>
      <c r="DQ59" s="115">
        <f t="shared" si="15"/>
        <v>0</v>
      </c>
      <c r="DR59" s="115">
        <f t="shared" si="15"/>
        <v>26.166415939325685</v>
      </c>
      <c r="DS59" s="115">
        <f t="shared" si="15"/>
        <v>217.27111544715444</v>
      </c>
      <c r="DT59" s="115">
        <f t="shared" si="15"/>
        <v>17.947536144177132</v>
      </c>
      <c r="DU59" s="115">
        <f t="shared" si="15"/>
        <v>2.3314644056718503</v>
      </c>
      <c r="DV59" s="115">
        <f t="shared" si="15"/>
        <v>0.28001165693040392</v>
      </c>
      <c r="DW59" s="115">
        <f t="shared" si="15"/>
        <v>2.3615959729174478</v>
      </c>
      <c r="DX59" s="115">
        <f t="shared" si="15"/>
        <v>0.17071572424983464</v>
      </c>
      <c r="DY59" s="115">
        <f t="shared" si="15"/>
        <v>7.0160069575090503E-3</v>
      </c>
      <c r="DZ59" s="115">
        <f t="shared" si="15"/>
        <v>5.1508037667270452</v>
      </c>
      <c r="EA59" s="115">
        <f t="shared" si="15"/>
        <v>56.016123577235781</v>
      </c>
      <c r="EB59" s="115">
        <f t="shared" si="15"/>
        <v>69.758929479464939</v>
      </c>
      <c r="EC59" s="115">
        <f t="shared" si="15"/>
        <v>16.62147627797302</v>
      </c>
      <c r="ED59" s="115">
        <f t="shared" si="15"/>
        <v>0.50072196045045314</v>
      </c>
      <c r="EE59" s="115">
        <f t="shared" si="15"/>
        <v>17.598759864826604</v>
      </c>
      <c r="EF59" s="115">
        <f t="shared" si="15"/>
        <v>0.42013214313920649</v>
      </c>
      <c r="EG59" s="115">
        <f t="shared" si="15"/>
        <v>0</v>
      </c>
      <c r="EH59" s="115">
        <f t="shared" si="15"/>
        <v>35.14109024638929</v>
      </c>
      <c r="EI59" s="115">
        <f t="shared" si="15"/>
        <v>76.087086178861796</v>
      </c>
      <c r="EJ59" s="115">
        <f t="shared" si="15"/>
        <v>37.747537376517698</v>
      </c>
      <c r="EK59" s="115">
        <f t="shared" si="15"/>
        <v>9.8670162718449959</v>
      </c>
      <c r="EL59" s="115">
        <f t="shared" si="15"/>
        <v>0.33085213268893793</v>
      </c>
      <c r="EM59" s="115">
        <f t="shared" si="15"/>
        <v>13.744401086735499</v>
      </c>
      <c r="EN59" s="115">
        <f t="shared" si="15"/>
        <v>0</v>
      </c>
      <c r="EO59" s="115">
        <f t="shared" si="15"/>
        <v>1.8933220995197949E-2</v>
      </c>
      <c r="EP59" s="115">
        <f t="shared" si="15"/>
        <v>23.961202712264626</v>
      </c>
      <c r="EQ59" s="115">
        <f t="shared" si="15"/>
        <v>12.792032520325204</v>
      </c>
      <c r="ER59" s="115">
        <f t="shared" si="15"/>
        <v>17.36248607259741</v>
      </c>
      <c r="ES59" s="115">
        <f t="shared" si="15"/>
        <v>2.1707433214470417</v>
      </c>
      <c r="ET59" s="115">
        <f t="shared" si="15"/>
        <v>0</v>
      </c>
      <c r="EU59" s="115">
        <f t="shared" si="15"/>
        <v>10.69012504218213</v>
      </c>
      <c r="EV59" s="115">
        <f t="shared" si="15"/>
        <v>0</v>
      </c>
      <c r="EW59" s="115">
        <f t="shared" si="15"/>
        <v>0</v>
      </c>
      <c r="EX59" s="115">
        <f t="shared" si="15"/>
        <v>12.860868363629171</v>
      </c>
      <c r="EY59" s="115">
        <f t="shared" si="15"/>
        <v>11.565853658536584</v>
      </c>
      <c r="EZ59" s="115">
        <f t="shared" ref="EZ59:HB59" si="16">AVERAGE(EZ3:EZ56)</f>
        <v>21.518249999999998</v>
      </c>
      <c r="FA59" s="115">
        <f t="shared" si="16"/>
        <v>18.648000000000003</v>
      </c>
      <c r="FB59" s="115">
        <f t="shared" si="16"/>
        <v>21.196105263157893</v>
      </c>
      <c r="FC59" s="115">
        <f t="shared" si="16"/>
        <v>27.321000000000002</v>
      </c>
      <c r="FD59" s="115">
        <f t="shared" si="16"/>
        <v>14.588000000000001</v>
      </c>
      <c r="FE59" s="115">
        <f t="shared" si="16"/>
        <v>20.983589743589743</v>
      </c>
      <c r="FF59" s="115">
        <f t="shared" si="16"/>
        <v>20.969435897435897</v>
      </c>
      <c r="FG59" s="115">
        <f t="shared" si="16"/>
        <v>11.436390243902437</v>
      </c>
      <c r="FH59" s="115">
        <f t="shared" si="16"/>
        <v>20.946999999999999</v>
      </c>
      <c r="FI59" s="115">
        <f t="shared" si="16"/>
        <v>19.986666666666665</v>
      </c>
      <c r="FJ59" s="115">
        <f t="shared" si="16"/>
        <v>21.201368421052631</v>
      </c>
      <c r="FK59" s="115">
        <f t="shared" si="16"/>
        <v>30.821333333333339</v>
      </c>
      <c r="FL59" s="115">
        <f t="shared" si="16"/>
        <v>14.588000000000001</v>
      </c>
      <c r="FM59" s="115">
        <f t="shared" si="16"/>
        <v>20.784307692307692</v>
      </c>
      <c r="FN59" s="115">
        <f t="shared" si="16"/>
        <v>20.787487179487176</v>
      </c>
      <c r="FO59" s="115">
        <f t="shared" si="16"/>
        <v>65.540695652173923</v>
      </c>
      <c r="FP59" s="115">
        <f t="shared" si="16"/>
        <v>24.84</v>
      </c>
      <c r="FQ59" s="115">
        <f t="shared" si="16"/>
        <v>16.64</v>
      </c>
      <c r="FR59" s="115">
        <f t="shared" si="16"/>
        <v>31.311999999999998</v>
      </c>
      <c r="FS59" s="115">
        <f t="shared" si="16"/>
        <v>16.82</v>
      </c>
      <c r="FT59" s="115" t="e">
        <f t="shared" si="16"/>
        <v>#DIV/0!</v>
      </c>
      <c r="FU59" s="115">
        <f t="shared" si="16"/>
        <v>27.029400000000003</v>
      </c>
      <c r="FV59" s="115">
        <f t="shared" si="16"/>
        <v>27.019600000000004</v>
      </c>
      <c r="FW59" s="115">
        <f t="shared" si="16"/>
        <v>24.044097560975608</v>
      </c>
      <c r="FX59" s="115">
        <f t="shared" si="16"/>
        <v>18.774153846153844</v>
      </c>
      <c r="FY59" s="115">
        <f t="shared" si="16"/>
        <v>14.604999999999999</v>
      </c>
      <c r="FZ59" s="115">
        <f t="shared" si="16"/>
        <v>19.784800000000004</v>
      </c>
      <c r="GA59" s="115">
        <f t="shared" si="16"/>
        <v>29.712000000000003</v>
      </c>
      <c r="GB59" s="115">
        <f t="shared" si="16"/>
        <v>12.68</v>
      </c>
      <c r="GC59" s="115">
        <f t="shared" si="16"/>
        <v>19.094999999999999</v>
      </c>
      <c r="GD59" s="115">
        <f t="shared" si="16"/>
        <v>18.679393939393943</v>
      </c>
      <c r="GE59" s="115">
        <f t="shared" si="16"/>
        <v>11.427599999999998</v>
      </c>
      <c r="GF59" s="115">
        <f t="shared" si="16"/>
        <v>21.128714285714285</v>
      </c>
      <c r="GG59" s="115">
        <f t="shared" si="16"/>
        <v>19.899999999999999</v>
      </c>
      <c r="GH59" s="115">
        <f t="shared" si="16"/>
        <v>21.472888888888896</v>
      </c>
      <c r="GI59" s="115">
        <f t="shared" si="16"/>
        <v>30.821333333333339</v>
      </c>
      <c r="GJ59" s="115" t="e">
        <f t="shared" si="16"/>
        <v>#DIV/0!</v>
      </c>
      <c r="GK59" s="115">
        <f t="shared" si="16"/>
        <v>21.1</v>
      </c>
      <c r="GL59" s="115">
        <f t="shared" si="16"/>
        <v>21.069081081081084</v>
      </c>
      <c r="GM59" s="115">
        <f t="shared" si="16"/>
        <v>12.299804878048782</v>
      </c>
      <c r="GN59" s="115">
        <f t="shared" si="16"/>
        <v>21.651259259259263</v>
      </c>
      <c r="GO59" s="115">
        <f t="shared" si="16"/>
        <v>23.402000000000001</v>
      </c>
      <c r="GP59" s="115">
        <f t="shared" si="16"/>
        <v>22.526666666666671</v>
      </c>
      <c r="GQ59" s="115" t="e">
        <f t="shared" si="16"/>
        <v>#DIV/0!</v>
      </c>
      <c r="GR59" s="115">
        <f t="shared" si="16"/>
        <v>14.588000000000001</v>
      </c>
      <c r="GS59" s="115">
        <f t="shared" si="16"/>
        <v>22.228111111111108</v>
      </c>
      <c r="GT59" s="115">
        <f t="shared" si="16"/>
        <v>22.193999999999999</v>
      </c>
      <c r="GU59" s="115">
        <f t="shared" si="16"/>
        <v>21.832750000000004</v>
      </c>
      <c r="GV59" s="115">
        <f t="shared" si="16"/>
        <v>19.411999999999999</v>
      </c>
      <c r="GW59" s="115" t="e">
        <f t="shared" si="16"/>
        <v>#DIV/0!</v>
      </c>
      <c r="GX59" s="115">
        <f t="shared" si="16"/>
        <v>28.410399999999999</v>
      </c>
      <c r="GY59" s="115" t="e">
        <f t="shared" si="16"/>
        <v>#DIV/0!</v>
      </c>
      <c r="GZ59" s="115" t="e">
        <f t="shared" si="16"/>
        <v>#DIV/0!</v>
      </c>
      <c r="HA59" s="115">
        <f t="shared" si="16"/>
        <v>24.550909090909087</v>
      </c>
      <c r="HB59" s="115">
        <f t="shared" si="16"/>
        <v>24.550909090909087</v>
      </c>
      <c r="HC59" s="115"/>
      <c r="HD59" s="115">
        <f t="shared" ref="HD59:HH59" si="17">AVERAGE(HD3:HD56)</f>
        <v>583.05728155739757</v>
      </c>
      <c r="HE59" s="126">
        <f t="shared" si="17"/>
        <v>0.75508868293327125</v>
      </c>
      <c r="HF59" s="126">
        <f t="shared" si="17"/>
        <v>64.411996478510289</v>
      </c>
      <c r="HG59" s="115">
        <f t="shared" si="17"/>
        <v>82.649876923076903</v>
      </c>
      <c r="HH59" s="115">
        <f t="shared" si="17"/>
        <v>37.106193968047862</v>
      </c>
    </row>
    <row r="60" spans="1:216" x14ac:dyDescent="0.25">
      <c r="B60" s="20"/>
      <c r="C60" s="21"/>
      <c r="D60" s="5"/>
      <c r="E60" s="5"/>
      <c r="O60" s="14"/>
      <c r="Q60" s="114" t="s">
        <v>252</v>
      </c>
      <c r="R60" s="126">
        <f>STDEV(R3:R56)</f>
        <v>9.2577756211556448</v>
      </c>
      <c r="S60" s="115"/>
      <c r="T60" s="115"/>
      <c r="U60" s="115"/>
      <c r="V60" s="115"/>
      <c r="W60" s="115"/>
      <c r="X60" s="126">
        <f>STDEV(X3:X56)</f>
        <v>6.5883599677175821</v>
      </c>
      <c r="Y60" s="126">
        <f>STDEV(Y3:Y56)</f>
        <v>4.8100154171364196</v>
      </c>
      <c r="Z60" s="115"/>
      <c r="AA60" s="115">
        <f>STDEV(AA3:AA56)</f>
        <v>91.426028493124448</v>
      </c>
      <c r="AB60" s="115">
        <f t="shared" ref="AB60:CM60" si="18">STDEV(AB3:AB56)</f>
        <v>24.758280985093176</v>
      </c>
      <c r="AC60" s="115">
        <f t="shared" si="18"/>
        <v>20.426143767776523</v>
      </c>
      <c r="AD60" s="115">
        <f t="shared" si="18"/>
        <v>2.7441942151044083</v>
      </c>
      <c r="AE60" s="115">
        <f t="shared" si="18"/>
        <v>17.577152771865514</v>
      </c>
      <c r="AF60" s="115">
        <f t="shared" si="18"/>
        <v>1.5529593535773627</v>
      </c>
      <c r="AG60" s="115">
        <f t="shared" si="18"/>
        <v>5.9175214720501558E-2</v>
      </c>
      <c r="AH60" s="115">
        <f t="shared" si="18"/>
        <v>27.171543823532062</v>
      </c>
      <c r="AI60" s="115">
        <f t="shared" si="18"/>
        <v>83.245971115958071</v>
      </c>
      <c r="AJ60" s="115">
        <f t="shared" si="18"/>
        <v>24.667669594803389</v>
      </c>
      <c r="AK60" s="115">
        <f t="shared" si="18"/>
        <v>20.209961915709012</v>
      </c>
      <c r="AL60" s="115">
        <f t="shared" si="18"/>
        <v>2.7448838676493859</v>
      </c>
      <c r="AM60" s="115">
        <f t="shared" si="18"/>
        <v>17.977358228974822</v>
      </c>
      <c r="AN60" s="115">
        <f t="shared" si="18"/>
        <v>1.5383446378698908</v>
      </c>
      <c r="AO60" s="115">
        <f t="shared" si="18"/>
        <v>6.1213165249374923E-2</v>
      </c>
      <c r="AP60" s="115">
        <f t="shared" si="18"/>
        <v>27.84586323446683</v>
      </c>
      <c r="AQ60" s="115">
        <f t="shared" si="18"/>
        <v>21.458075384219846</v>
      </c>
      <c r="AR60" s="115">
        <f t="shared" si="18"/>
        <v>40.75507750636968</v>
      </c>
      <c r="AS60" s="115">
        <f t="shared" si="18"/>
        <v>21.106486031135173</v>
      </c>
      <c r="AT60" s="115">
        <f t="shared" si="18"/>
        <v>0.48243789895897549</v>
      </c>
      <c r="AU60" s="115">
        <f t="shared" si="18"/>
        <v>17.24819087496375</v>
      </c>
      <c r="AV60" s="115">
        <f t="shared" si="18"/>
        <v>0.85180549698322061</v>
      </c>
      <c r="AW60" s="115">
        <f t="shared" si="18"/>
        <v>0</v>
      </c>
      <c r="AX60" s="115">
        <f t="shared" si="18"/>
        <v>22.822813866981203</v>
      </c>
      <c r="AY60" s="115">
        <f t="shared" si="18"/>
        <v>89.239830138134067</v>
      </c>
      <c r="AZ60" s="115">
        <f t="shared" si="18"/>
        <v>10.096625414741601</v>
      </c>
      <c r="BA60" s="115">
        <f t="shared" si="18"/>
        <v>3.9724346262815238</v>
      </c>
      <c r="BB60" s="115">
        <f t="shared" si="18"/>
        <v>0.7249165855809897</v>
      </c>
      <c r="BC60" s="115">
        <f t="shared" si="18"/>
        <v>3.3945911847735752</v>
      </c>
      <c r="BD60" s="115">
        <f t="shared" si="18"/>
        <v>0.87808239263934051</v>
      </c>
      <c r="BE60" s="115">
        <f t="shared" si="18"/>
        <v>4.4935509268265575E-2</v>
      </c>
      <c r="BF60" s="115">
        <f t="shared" si="18"/>
        <v>5.9068432624549878</v>
      </c>
      <c r="BG60" s="115">
        <f t="shared" si="18"/>
        <v>41.817674768758614</v>
      </c>
      <c r="BH60" s="115">
        <f t="shared" si="18"/>
        <v>24.290103873350219</v>
      </c>
      <c r="BI60" s="115">
        <f t="shared" si="18"/>
        <v>25.667636523506498</v>
      </c>
      <c r="BJ60" s="115">
        <f t="shared" si="18"/>
        <v>3.1373201755974591</v>
      </c>
      <c r="BK60" s="115">
        <f t="shared" si="18"/>
        <v>20.235750749992249</v>
      </c>
      <c r="BL60" s="115">
        <f t="shared" si="18"/>
        <v>1.793451218676245</v>
      </c>
      <c r="BM60" s="115">
        <f t="shared" si="18"/>
        <v>0</v>
      </c>
      <c r="BN60" s="115">
        <f t="shared" si="18"/>
        <v>33.657045789968286</v>
      </c>
      <c r="BO60" s="115">
        <f t="shared" si="18"/>
        <v>58.63371497645165</v>
      </c>
      <c r="BP60" s="115">
        <f t="shared" si="18"/>
        <v>21.874842949232207</v>
      </c>
      <c r="BQ60" s="115">
        <f t="shared" si="18"/>
        <v>16.888240104151439</v>
      </c>
      <c r="BR60" s="115">
        <f t="shared" si="18"/>
        <v>2.0648721392425986</v>
      </c>
      <c r="BS60" s="115">
        <f t="shared" si="18"/>
        <v>16.268529601089579</v>
      </c>
      <c r="BT60" s="115">
        <f t="shared" si="18"/>
        <v>0</v>
      </c>
      <c r="BU60" s="115">
        <f t="shared" si="18"/>
        <v>8.5350439673407552E-2</v>
      </c>
      <c r="BV60" s="115">
        <f t="shared" si="18"/>
        <v>22.824373482668911</v>
      </c>
      <c r="BW60" s="115">
        <f t="shared" si="18"/>
        <v>19.011412955660781</v>
      </c>
      <c r="BX60" s="115">
        <f t="shared" si="18"/>
        <v>39.362420606337189</v>
      </c>
      <c r="BY60" s="115">
        <f t="shared" si="18"/>
        <v>6.0342479196367682</v>
      </c>
      <c r="BZ60" s="115">
        <f t="shared" si="18"/>
        <v>0</v>
      </c>
      <c r="CA60" s="115">
        <f t="shared" si="18"/>
        <v>25.040260652987932</v>
      </c>
      <c r="CB60" s="115">
        <f t="shared" si="18"/>
        <v>0</v>
      </c>
      <c r="CC60" s="115">
        <f t="shared" si="18"/>
        <v>0</v>
      </c>
      <c r="CD60" s="115">
        <f t="shared" si="18"/>
        <v>26.516377919456769</v>
      </c>
      <c r="CE60" s="115">
        <f t="shared" si="18"/>
        <v>96.211998551638018</v>
      </c>
      <c r="CF60" s="126">
        <f t="shared" si="18"/>
        <v>27.370516225140577</v>
      </c>
      <c r="CG60" s="126">
        <f t="shared" si="18"/>
        <v>91.94340174781324</v>
      </c>
      <c r="CH60" s="126">
        <f t="shared" si="18"/>
        <v>78.230131896768526</v>
      </c>
      <c r="CI60" s="115">
        <f t="shared" si="18"/>
        <v>26.483197618444056</v>
      </c>
      <c r="CJ60" s="115">
        <f t="shared" si="18"/>
        <v>99.778407864815705</v>
      </c>
      <c r="CK60" s="115">
        <f t="shared" si="18"/>
        <v>41.188625790040362</v>
      </c>
      <c r="CL60" s="115">
        <f t="shared" si="18"/>
        <v>70.106530435873793</v>
      </c>
      <c r="CM60" s="115">
        <f t="shared" si="18"/>
        <v>22.340573392645837</v>
      </c>
      <c r="CN60" s="115">
        <f t="shared" ref="CN60:EY60" si="19">STDEV(CN3:CN56)</f>
        <v>0</v>
      </c>
      <c r="CO60" s="115">
        <f t="shared" si="19"/>
        <v>8.5632115707527721</v>
      </c>
      <c r="CP60" s="126">
        <f t="shared" si="19"/>
        <v>8.5632115707527703</v>
      </c>
      <c r="CQ60" s="115">
        <f t="shared" si="19"/>
        <v>149.99952732256131</v>
      </c>
      <c r="CR60" s="126">
        <f t="shared" si="19"/>
        <v>20.707815434227204</v>
      </c>
      <c r="CS60" s="126">
        <f t="shared" si="19"/>
        <v>16.841654273046306</v>
      </c>
      <c r="CT60" s="126">
        <f t="shared" si="19"/>
        <v>7.4701512750795862</v>
      </c>
      <c r="CU60" s="126">
        <f t="shared" si="19"/>
        <v>96.211998551638018</v>
      </c>
      <c r="CV60" s="115">
        <f t="shared" si="19"/>
        <v>24.153051285287052</v>
      </c>
      <c r="CW60" s="115">
        <f t="shared" si="19"/>
        <v>20.673052970121084</v>
      </c>
      <c r="CX60" s="115">
        <f t="shared" si="19"/>
        <v>2.744214123553157</v>
      </c>
      <c r="CY60" s="115">
        <f t="shared" si="19"/>
        <v>17.585465249454785</v>
      </c>
      <c r="CZ60" s="115">
        <f t="shared" si="19"/>
        <v>1.5529593535773627</v>
      </c>
      <c r="DA60" s="115">
        <f t="shared" si="19"/>
        <v>5.9175214720501558E-2</v>
      </c>
      <c r="DB60" s="115">
        <f t="shared" si="19"/>
        <v>27.370516225140577</v>
      </c>
      <c r="DC60" s="115">
        <f t="shared" si="19"/>
        <v>87.706141665523262</v>
      </c>
      <c r="DD60" s="126">
        <f t="shared" si="19"/>
        <v>24.158271633155405</v>
      </c>
      <c r="DE60" s="115">
        <f t="shared" si="19"/>
        <v>20.457656934010075</v>
      </c>
      <c r="DF60" s="115">
        <f t="shared" si="19"/>
        <v>2.7448838676493859</v>
      </c>
      <c r="DG60" s="115">
        <f t="shared" si="19"/>
        <v>17.985248907885236</v>
      </c>
      <c r="DH60" s="115">
        <f t="shared" si="19"/>
        <v>1.5383446378698908</v>
      </c>
      <c r="DI60" s="115">
        <f t="shared" si="19"/>
        <v>6.1213165249374923E-2</v>
      </c>
      <c r="DJ60" s="126">
        <f t="shared" si="19"/>
        <v>28.011385029565997</v>
      </c>
      <c r="DK60" s="115">
        <f t="shared" si="19"/>
        <v>21.367350266381742</v>
      </c>
      <c r="DL60" s="115">
        <f t="shared" si="19"/>
        <v>39.865901188506705</v>
      </c>
      <c r="DM60" s="115">
        <f t="shared" si="19"/>
        <v>20.840146667364856</v>
      </c>
      <c r="DN60" s="115">
        <f t="shared" si="19"/>
        <v>0.47270150463512961</v>
      </c>
      <c r="DO60" s="115">
        <f t="shared" si="19"/>
        <v>17.113981655201478</v>
      </c>
      <c r="DP60" s="115">
        <f t="shared" si="19"/>
        <v>0.83387074107964321</v>
      </c>
      <c r="DQ60" s="115">
        <f t="shared" si="19"/>
        <v>0</v>
      </c>
      <c r="DR60" s="115">
        <f t="shared" si="19"/>
        <v>23.018390887076468</v>
      </c>
      <c r="DS60" s="115">
        <f t="shared" si="19"/>
        <v>94.612233890388481</v>
      </c>
      <c r="DT60" s="115">
        <f t="shared" si="19"/>
        <v>9.7887999859438466</v>
      </c>
      <c r="DU60" s="115">
        <f t="shared" si="19"/>
        <v>4.1747578908386096</v>
      </c>
      <c r="DV60" s="115">
        <f t="shared" si="19"/>
        <v>0.69415333843984772</v>
      </c>
      <c r="DW60" s="115">
        <f t="shared" si="19"/>
        <v>3.4061254760384894</v>
      </c>
      <c r="DX60" s="115">
        <f t="shared" si="19"/>
        <v>0.8778983870121132</v>
      </c>
      <c r="DY60" s="115">
        <f t="shared" si="19"/>
        <v>4.4924364199623701E-2</v>
      </c>
      <c r="DZ60" s="115">
        <f t="shared" si="19"/>
        <v>6.0259069980792468</v>
      </c>
      <c r="EA60" s="115">
        <f t="shared" si="19"/>
        <v>41.370591267790317</v>
      </c>
      <c r="EB60" s="115">
        <f t="shared" si="19"/>
        <v>24.616095401945092</v>
      </c>
      <c r="EC60" s="115">
        <f t="shared" si="19"/>
        <v>25.834386495112344</v>
      </c>
      <c r="ED60" s="115">
        <f t="shared" si="19"/>
        <v>3.1373201755974591</v>
      </c>
      <c r="EE60" s="115">
        <f t="shared" si="19"/>
        <v>20.260175267843504</v>
      </c>
      <c r="EF60" s="115">
        <f t="shared" si="19"/>
        <v>1.793451218676245</v>
      </c>
      <c r="EG60" s="115">
        <f t="shared" si="19"/>
        <v>0</v>
      </c>
      <c r="EH60" s="115">
        <f t="shared" si="19"/>
        <v>33.774497827798683</v>
      </c>
      <c r="EI60" s="115">
        <f t="shared" si="19"/>
        <v>60.831064839957918</v>
      </c>
      <c r="EJ60" s="115">
        <f t="shared" si="19"/>
        <v>22.022130429956736</v>
      </c>
      <c r="EK60" s="115">
        <f t="shared" si="19"/>
        <v>17.975714940644998</v>
      </c>
      <c r="EL60" s="115">
        <f t="shared" si="19"/>
        <v>2.0648721392425986</v>
      </c>
      <c r="EM60" s="115">
        <f t="shared" si="19"/>
        <v>16.268393266981601</v>
      </c>
      <c r="EN60" s="115">
        <f t="shared" si="19"/>
        <v>0</v>
      </c>
      <c r="EO60" s="115">
        <f t="shared" si="19"/>
        <v>8.5350439673407552E-2</v>
      </c>
      <c r="EP60" s="115">
        <f t="shared" si="19"/>
        <v>23.532008556999465</v>
      </c>
      <c r="EQ60" s="115">
        <f t="shared" si="19"/>
        <v>22.095495839464768</v>
      </c>
      <c r="ER60" s="115">
        <f t="shared" si="19"/>
        <v>38.791265275805046</v>
      </c>
      <c r="ES60" s="115">
        <f t="shared" si="19"/>
        <v>5.9300016303404215</v>
      </c>
      <c r="ET60" s="115">
        <f t="shared" si="19"/>
        <v>0</v>
      </c>
      <c r="EU60" s="115">
        <f t="shared" si="19"/>
        <v>24.631038638290512</v>
      </c>
      <c r="EV60" s="115">
        <f t="shared" si="19"/>
        <v>0</v>
      </c>
      <c r="EW60" s="115">
        <f t="shared" si="19"/>
        <v>0</v>
      </c>
      <c r="EX60" s="115">
        <f t="shared" si="19"/>
        <v>26.11760885436604</v>
      </c>
      <c r="EY60" s="115">
        <f t="shared" si="19"/>
        <v>3.0216385088307307</v>
      </c>
      <c r="EZ60" s="115">
        <f t="shared" ref="EZ60:HB60" si="20">STDEV(EZ3:EZ56)</f>
        <v>7.26123095847103</v>
      </c>
      <c r="FA60" s="115">
        <f t="shared" si="20"/>
        <v>3.3947913043366724</v>
      </c>
      <c r="FB60" s="115">
        <f t="shared" si="20"/>
        <v>5.8103797140163351</v>
      </c>
      <c r="FC60" s="115">
        <f t="shared" si="20"/>
        <v>7.3494724527229334</v>
      </c>
      <c r="FD60" s="115">
        <f t="shared" si="20"/>
        <v>3.0264170234784324</v>
      </c>
      <c r="FE60" s="115">
        <f t="shared" si="20"/>
        <v>5.5685977291743498</v>
      </c>
      <c r="FF60" s="115">
        <f t="shared" si="20"/>
        <v>5.5537976376287084</v>
      </c>
      <c r="FG60" s="115">
        <f t="shared" si="20"/>
        <v>3.0462987121919722</v>
      </c>
      <c r="FH60" s="115">
        <f t="shared" si="20"/>
        <v>7.2355620688107569</v>
      </c>
      <c r="FI60" s="115">
        <f t="shared" si="20"/>
        <v>4.0019381970906798</v>
      </c>
      <c r="FJ60" s="115">
        <f t="shared" si="20"/>
        <v>5.5813529911616344</v>
      </c>
      <c r="FK60" s="115">
        <f t="shared" si="20"/>
        <v>2.7400944022667062</v>
      </c>
      <c r="FL60" s="115">
        <f t="shared" si="20"/>
        <v>3.0264170234784324</v>
      </c>
      <c r="FM60" s="115">
        <f t="shared" si="20"/>
        <v>5.640799971979745</v>
      </c>
      <c r="FN60" s="115">
        <f t="shared" si="20"/>
        <v>5.6331838752343151</v>
      </c>
      <c r="FO60" s="115">
        <f t="shared" si="20"/>
        <v>241.54268141458687</v>
      </c>
      <c r="FP60" s="115">
        <f t="shared" si="20"/>
        <v>11.449816883543024</v>
      </c>
      <c r="FQ60" s="115">
        <f t="shared" si="20"/>
        <v>0.79195959492893142</v>
      </c>
      <c r="FR60" s="115">
        <f t="shared" si="20"/>
        <v>18.164345185004599</v>
      </c>
      <c r="FS60" s="115" t="e">
        <f t="shared" si="20"/>
        <v>#DIV/0!</v>
      </c>
      <c r="FT60" s="115" t="e">
        <f t="shared" si="20"/>
        <v>#DIV/0!</v>
      </c>
      <c r="FU60" s="115">
        <f t="shared" si="20"/>
        <v>12.833238244168099</v>
      </c>
      <c r="FV60" s="115">
        <f t="shared" si="20"/>
        <v>12.828236217935716</v>
      </c>
      <c r="FW60" s="115">
        <f t="shared" si="20"/>
        <v>7.2365262101538885</v>
      </c>
      <c r="FX60" s="115">
        <f t="shared" si="20"/>
        <v>6.8191446483693712</v>
      </c>
      <c r="FY60" s="115">
        <f t="shared" si="20"/>
        <v>3.5899056891710823</v>
      </c>
      <c r="FZ60" s="115">
        <f t="shared" si="20"/>
        <v>7.4638514528589521</v>
      </c>
      <c r="GA60" s="115">
        <f t="shared" si="20"/>
        <v>10.878303789347537</v>
      </c>
      <c r="GB60" s="115" t="e">
        <f t="shared" si="20"/>
        <v>#DIV/0!</v>
      </c>
      <c r="GC60" s="115">
        <f t="shared" si="20"/>
        <v>6.7658430178312212</v>
      </c>
      <c r="GD60" s="115">
        <f t="shared" si="20"/>
        <v>6.6953917825032487</v>
      </c>
      <c r="GE60" s="115">
        <f t="shared" si="20"/>
        <v>3.2300353002754738</v>
      </c>
      <c r="GF60" s="115">
        <f t="shared" si="20"/>
        <v>6.1455489032918305</v>
      </c>
      <c r="GG60" s="115">
        <f t="shared" si="20"/>
        <v>2.4607315985291858</v>
      </c>
      <c r="GH60" s="115">
        <f t="shared" si="20"/>
        <v>6.6818411909882256</v>
      </c>
      <c r="GI60" s="115">
        <f t="shared" si="20"/>
        <v>2.7400944022667062</v>
      </c>
      <c r="GJ60" s="115" t="e">
        <f t="shared" si="20"/>
        <v>#DIV/0!</v>
      </c>
      <c r="GK60" s="115">
        <f t="shared" si="20"/>
        <v>5.8301712572521263</v>
      </c>
      <c r="GL60" s="115">
        <f t="shared" si="20"/>
        <v>5.8142248283287286</v>
      </c>
      <c r="GM60" s="115">
        <f t="shared" si="20"/>
        <v>5.6816150486437911</v>
      </c>
      <c r="GN60" s="115">
        <f t="shared" si="20"/>
        <v>8.68325462109771</v>
      </c>
      <c r="GO60" s="115">
        <f t="shared" si="20"/>
        <v>8.737011388340969</v>
      </c>
      <c r="GP60" s="115">
        <f t="shared" si="20"/>
        <v>7.8655444609172855</v>
      </c>
      <c r="GQ60" s="115" t="e">
        <f t="shared" si="20"/>
        <v>#DIV/0!</v>
      </c>
      <c r="GR60" s="115">
        <f t="shared" si="20"/>
        <v>3.0264170234784324</v>
      </c>
      <c r="GS60" s="115">
        <f t="shared" si="20"/>
        <v>7.7202722371606329</v>
      </c>
      <c r="GT60" s="115">
        <f t="shared" si="20"/>
        <v>7.7137797294378228</v>
      </c>
      <c r="GU60" s="115">
        <f t="shared" si="20"/>
        <v>19.276550685569578</v>
      </c>
      <c r="GV60" s="115">
        <f t="shared" si="20"/>
        <v>4.4882442001299365</v>
      </c>
      <c r="GW60" s="115" t="e">
        <f t="shared" si="20"/>
        <v>#DIV/0!</v>
      </c>
      <c r="GX60" s="115">
        <f t="shared" si="20"/>
        <v>17.402546960462743</v>
      </c>
      <c r="GY60" s="115" t="e">
        <f t="shared" si="20"/>
        <v>#DIV/0!</v>
      </c>
      <c r="GZ60" s="115" t="e">
        <f t="shared" si="20"/>
        <v>#DIV/0!</v>
      </c>
      <c r="HA60" s="115">
        <f t="shared" si="20"/>
        <v>12.013172782030122</v>
      </c>
      <c r="HB60" s="115">
        <f t="shared" si="20"/>
        <v>12.013172782030122</v>
      </c>
      <c r="HC60" s="115"/>
      <c r="HD60" s="115">
        <f t="shared" ref="HD60:HH60" si="21">STDEV(HD3:HD56)</f>
        <v>1407.5665567015853</v>
      </c>
      <c r="HE60" s="126">
        <f t="shared" si="21"/>
        <v>3.5188028807878675</v>
      </c>
      <c r="HF60" s="126">
        <f t="shared" si="21"/>
        <v>31.195812888668126</v>
      </c>
      <c r="HG60" s="115">
        <f t="shared" si="21"/>
        <v>61.146613146367073</v>
      </c>
      <c r="HH60" s="115">
        <f t="shared" si="21"/>
        <v>25.377851752172603</v>
      </c>
    </row>
    <row r="61" spans="1:216" x14ac:dyDescent="0.25">
      <c r="B61" s="20"/>
      <c r="C61" s="21"/>
      <c r="D61" s="5"/>
      <c r="E61" s="5"/>
      <c r="O61" s="14"/>
    </row>
    <row r="62" spans="1:216" x14ac:dyDescent="0.25">
      <c r="B62" s="20"/>
      <c r="C62" s="21"/>
      <c r="D62" s="5"/>
      <c r="E62" s="5"/>
      <c r="O62" s="14"/>
      <c r="AA62" s="79">
        <v>1</v>
      </c>
      <c r="AB62" s="79">
        <v>2</v>
      </c>
      <c r="AC62" s="79">
        <v>3</v>
      </c>
      <c r="AD62" s="79">
        <v>4</v>
      </c>
      <c r="AE62" s="79">
        <v>5</v>
      </c>
      <c r="AF62" s="79">
        <v>6</v>
      </c>
      <c r="AG62" s="79">
        <v>7</v>
      </c>
      <c r="AH62" s="79">
        <v>8</v>
      </c>
      <c r="AI62" s="79">
        <v>9</v>
      </c>
      <c r="AJ62" s="79">
        <v>10</v>
      </c>
      <c r="AK62" s="79">
        <v>11</v>
      </c>
      <c r="AL62" s="79">
        <v>12</v>
      </c>
      <c r="AM62" s="79">
        <v>13</v>
      </c>
      <c r="AN62" s="79">
        <v>14</v>
      </c>
      <c r="AO62" s="79">
        <v>15</v>
      </c>
      <c r="AP62" s="79">
        <v>16</v>
      </c>
      <c r="AQ62" s="79">
        <v>17</v>
      </c>
      <c r="AR62" s="79">
        <v>18</v>
      </c>
      <c r="AS62" s="79">
        <v>19</v>
      </c>
      <c r="AT62" s="79">
        <v>20</v>
      </c>
      <c r="AU62" s="79">
        <v>21</v>
      </c>
      <c r="AV62" s="79">
        <v>22</v>
      </c>
      <c r="AW62" s="79">
        <v>23</v>
      </c>
      <c r="AX62" s="79">
        <v>24</v>
      </c>
      <c r="AY62" s="79">
        <v>25</v>
      </c>
      <c r="AZ62" s="79">
        <v>26</v>
      </c>
      <c r="BA62" s="79">
        <v>27</v>
      </c>
      <c r="BB62" s="79">
        <v>28</v>
      </c>
      <c r="BC62" s="79">
        <v>29</v>
      </c>
      <c r="BD62" s="79">
        <v>30</v>
      </c>
      <c r="BE62" s="79">
        <v>31</v>
      </c>
      <c r="BF62" s="79">
        <v>32</v>
      </c>
      <c r="BG62" s="79">
        <v>33</v>
      </c>
      <c r="BH62" s="79">
        <v>34</v>
      </c>
      <c r="BI62" s="79">
        <v>35</v>
      </c>
      <c r="BJ62" s="79">
        <v>36</v>
      </c>
      <c r="BK62" s="79">
        <v>37</v>
      </c>
      <c r="BL62" s="79">
        <v>38</v>
      </c>
      <c r="BM62" s="79">
        <v>39</v>
      </c>
      <c r="BN62" s="79">
        <v>40</v>
      </c>
      <c r="BO62" s="79">
        <v>41</v>
      </c>
      <c r="BP62" s="79">
        <v>42</v>
      </c>
      <c r="BQ62" s="79">
        <v>43</v>
      </c>
      <c r="BR62" s="79">
        <v>44</v>
      </c>
      <c r="BS62" s="79">
        <v>45</v>
      </c>
      <c r="BT62" s="79">
        <v>46</v>
      </c>
      <c r="BU62" s="79">
        <v>47</v>
      </c>
      <c r="BV62" s="79">
        <v>48</v>
      </c>
      <c r="BW62" s="79">
        <v>49</v>
      </c>
      <c r="BX62" s="79">
        <v>50</v>
      </c>
      <c r="BY62" s="79">
        <v>51</v>
      </c>
      <c r="BZ62" s="79">
        <v>52</v>
      </c>
      <c r="CA62" s="79">
        <v>53</v>
      </c>
      <c r="CB62" s="79">
        <v>54</v>
      </c>
      <c r="CC62" s="79">
        <v>55</v>
      </c>
      <c r="CD62" s="79">
        <v>56</v>
      </c>
      <c r="CE62" s="79">
        <v>57</v>
      </c>
      <c r="CF62" s="79">
        <v>58</v>
      </c>
      <c r="CG62" s="79">
        <v>59</v>
      </c>
      <c r="CH62" s="79">
        <v>60</v>
      </c>
      <c r="CI62" s="79">
        <v>61</v>
      </c>
      <c r="CJ62" s="79">
        <v>62</v>
      </c>
      <c r="CK62" s="79">
        <v>63</v>
      </c>
      <c r="CL62" s="79">
        <v>64</v>
      </c>
      <c r="CM62" s="79">
        <v>65</v>
      </c>
      <c r="CN62" s="79">
        <v>66</v>
      </c>
      <c r="CO62" s="79">
        <v>67</v>
      </c>
      <c r="CP62" s="79">
        <v>68</v>
      </c>
      <c r="CQ62" s="79">
        <v>69</v>
      </c>
      <c r="CR62" s="79">
        <v>70</v>
      </c>
      <c r="CS62" s="79">
        <v>71</v>
      </c>
      <c r="CT62" s="79">
        <v>72</v>
      </c>
      <c r="CU62" s="79">
        <v>73</v>
      </c>
      <c r="CV62" s="79">
        <v>74</v>
      </c>
      <c r="CW62" s="79">
        <v>75</v>
      </c>
      <c r="CX62" s="79">
        <v>76</v>
      </c>
      <c r="CY62" s="79">
        <v>77</v>
      </c>
      <c r="CZ62" s="79">
        <v>78</v>
      </c>
      <c r="DA62" s="79">
        <v>79</v>
      </c>
      <c r="DB62" s="79">
        <v>80</v>
      </c>
      <c r="DC62" s="79">
        <v>81</v>
      </c>
      <c r="DD62" s="79">
        <v>82</v>
      </c>
      <c r="DE62" s="79">
        <v>83</v>
      </c>
      <c r="DF62" s="79">
        <v>84</v>
      </c>
      <c r="DG62" s="79">
        <v>85</v>
      </c>
      <c r="DH62" s="79">
        <v>86</v>
      </c>
      <c r="DI62" s="79">
        <v>87</v>
      </c>
      <c r="DJ62" s="79">
        <v>88</v>
      </c>
      <c r="DK62" s="79">
        <v>89</v>
      </c>
      <c r="DL62" s="79">
        <v>90</v>
      </c>
      <c r="DM62" s="79">
        <v>91</v>
      </c>
      <c r="DN62" s="79">
        <v>92</v>
      </c>
      <c r="DO62" s="79">
        <v>93</v>
      </c>
      <c r="DP62" s="79">
        <v>94</v>
      </c>
      <c r="DQ62" s="79">
        <v>95</v>
      </c>
      <c r="DR62" s="79">
        <v>96</v>
      </c>
      <c r="DS62" s="79">
        <v>97</v>
      </c>
      <c r="DT62" s="79">
        <v>98</v>
      </c>
      <c r="DU62" s="79">
        <v>99</v>
      </c>
      <c r="DV62" s="79">
        <v>100</v>
      </c>
      <c r="DW62" s="79">
        <v>101</v>
      </c>
      <c r="DX62" s="79">
        <v>102</v>
      </c>
      <c r="DY62" s="79">
        <v>103</v>
      </c>
      <c r="DZ62" s="79">
        <v>104</v>
      </c>
      <c r="EA62" s="79">
        <v>105</v>
      </c>
      <c r="EB62" s="79">
        <v>106</v>
      </c>
      <c r="EC62" s="79">
        <v>107</v>
      </c>
      <c r="ED62" s="79">
        <v>108</v>
      </c>
      <c r="EE62" s="79">
        <v>109</v>
      </c>
      <c r="EF62" s="79">
        <v>110</v>
      </c>
      <c r="EG62" s="79">
        <v>111</v>
      </c>
      <c r="EH62" s="79">
        <v>112</v>
      </c>
      <c r="EI62" s="79">
        <v>113</v>
      </c>
      <c r="EJ62" s="79">
        <v>114</v>
      </c>
      <c r="EK62" s="79">
        <v>115</v>
      </c>
      <c r="EL62" s="79">
        <v>116</v>
      </c>
      <c r="EM62" s="79">
        <v>117</v>
      </c>
      <c r="EN62" s="79">
        <v>118</v>
      </c>
      <c r="EO62" s="79">
        <v>119</v>
      </c>
      <c r="EP62" s="79">
        <v>120</v>
      </c>
      <c r="EQ62" s="79">
        <v>121</v>
      </c>
      <c r="ER62" s="79">
        <v>122</v>
      </c>
      <c r="ES62" s="79">
        <v>123</v>
      </c>
      <c r="ET62" s="79">
        <v>124</v>
      </c>
      <c r="EU62" s="79">
        <v>125</v>
      </c>
      <c r="EV62" s="79">
        <v>126</v>
      </c>
      <c r="EW62" s="79">
        <v>127</v>
      </c>
      <c r="EX62" s="79">
        <v>128</v>
      </c>
      <c r="EY62" s="79">
        <v>129</v>
      </c>
      <c r="EZ62" s="79">
        <v>130</v>
      </c>
      <c r="FA62" s="79">
        <v>131</v>
      </c>
      <c r="FB62" s="79">
        <v>132</v>
      </c>
      <c r="FC62" s="79">
        <v>133</v>
      </c>
      <c r="FD62" s="79">
        <v>134</v>
      </c>
      <c r="FE62" s="79">
        <v>135</v>
      </c>
      <c r="FF62" s="79">
        <v>136</v>
      </c>
      <c r="FG62" s="79">
        <v>137</v>
      </c>
      <c r="FH62" s="79">
        <v>138</v>
      </c>
      <c r="FI62" s="79">
        <v>139</v>
      </c>
      <c r="FJ62" s="79">
        <v>140</v>
      </c>
      <c r="FK62" s="79">
        <v>141</v>
      </c>
      <c r="FL62" s="79">
        <v>142</v>
      </c>
      <c r="FM62" s="79">
        <v>143</v>
      </c>
      <c r="FN62" s="79">
        <v>144</v>
      </c>
      <c r="FO62" s="79">
        <v>145</v>
      </c>
      <c r="FP62" s="79">
        <v>146</v>
      </c>
      <c r="FQ62" s="79">
        <v>147</v>
      </c>
      <c r="FR62" s="79">
        <v>148</v>
      </c>
      <c r="FS62" s="79">
        <v>149</v>
      </c>
      <c r="FT62" s="79">
        <v>150</v>
      </c>
      <c r="FU62" s="79">
        <v>151</v>
      </c>
      <c r="FV62" s="79">
        <v>152</v>
      </c>
      <c r="FW62" s="79">
        <v>153</v>
      </c>
      <c r="FX62" s="79">
        <v>154</v>
      </c>
      <c r="FY62" s="79">
        <v>155</v>
      </c>
      <c r="FZ62" s="79">
        <v>156</v>
      </c>
      <c r="GA62" s="79">
        <v>157</v>
      </c>
      <c r="GB62" s="79">
        <v>158</v>
      </c>
      <c r="GC62" s="79">
        <v>159</v>
      </c>
      <c r="GD62" s="79">
        <v>160</v>
      </c>
      <c r="GE62" s="79">
        <v>161</v>
      </c>
      <c r="GF62" s="79">
        <v>162</v>
      </c>
      <c r="GG62" s="79">
        <v>163</v>
      </c>
      <c r="GH62" s="79">
        <v>164</v>
      </c>
      <c r="GI62" s="79">
        <v>165</v>
      </c>
      <c r="GJ62" s="79">
        <v>166</v>
      </c>
      <c r="GK62" s="79">
        <v>167</v>
      </c>
      <c r="GL62" s="79">
        <v>168</v>
      </c>
      <c r="GM62" s="79">
        <v>169</v>
      </c>
      <c r="GN62" s="79">
        <v>170</v>
      </c>
      <c r="GO62" s="79">
        <v>171</v>
      </c>
      <c r="GP62" s="79">
        <v>172</v>
      </c>
      <c r="GQ62" s="79">
        <v>173</v>
      </c>
      <c r="GR62" s="79">
        <v>174</v>
      </c>
      <c r="GS62" s="79">
        <v>175</v>
      </c>
      <c r="GT62" s="79">
        <v>176</v>
      </c>
      <c r="GU62" s="79">
        <v>177</v>
      </c>
      <c r="GV62" s="79">
        <v>178</v>
      </c>
      <c r="GW62" s="79">
        <v>179</v>
      </c>
      <c r="GX62" s="79">
        <v>180</v>
      </c>
      <c r="GY62" s="79">
        <v>181</v>
      </c>
      <c r="GZ62" s="79">
        <v>182</v>
      </c>
      <c r="HA62" s="79">
        <v>183</v>
      </c>
      <c r="HB62" s="79">
        <v>184</v>
      </c>
    </row>
    <row r="63" spans="1:216" x14ac:dyDescent="0.25">
      <c r="B63" s="20"/>
      <c r="C63" s="21"/>
      <c r="D63" s="5"/>
      <c r="E63" s="5"/>
      <c r="O63" s="47"/>
      <c r="CE63" s="79">
        <v>1</v>
      </c>
      <c r="CF63" s="79">
        <v>2</v>
      </c>
      <c r="CU63" s="79">
        <v>1</v>
      </c>
      <c r="CV63" s="79">
        <v>2</v>
      </c>
      <c r="CW63" s="79">
        <v>3</v>
      </c>
      <c r="CX63" s="79">
        <v>4</v>
      </c>
      <c r="CY63" s="79">
        <v>5</v>
      </c>
      <c r="CZ63" s="79">
        <v>6</v>
      </c>
      <c r="DA63" s="79">
        <v>7</v>
      </c>
      <c r="DB63" s="79">
        <v>8</v>
      </c>
      <c r="DC63" s="79">
        <v>9</v>
      </c>
      <c r="DD63" s="79">
        <v>10</v>
      </c>
      <c r="DE63" s="79">
        <v>11</v>
      </c>
      <c r="DF63" s="79">
        <v>12</v>
      </c>
      <c r="DG63" s="79">
        <v>13</v>
      </c>
      <c r="DH63" s="79">
        <v>14</v>
      </c>
      <c r="DI63" s="79">
        <v>15</v>
      </c>
      <c r="DJ63" s="79">
        <v>16</v>
      </c>
      <c r="DK63" s="79">
        <v>17</v>
      </c>
      <c r="DL63" s="79">
        <v>18</v>
      </c>
      <c r="DM63" s="79">
        <v>19</v>
      </c>
      <c r="DN63" s="79">
        <v>20</v>
      </c>
      <c r="DO63" s="79">
        <v>21</v>
      </c>
      <c r="DP63" s="79">
        <v>22</v>
      </c>
      <c r="DQ63" s="79">
        <v>23</v>
      </c>
      <c r="DR63" s="79">
        <v>24</v>
      </c>
      <c r="DS63" s="79">
        <v>25</v>
      </c>
      <c r="DT63" s="79">
        <v>26</v>
      </c>
      <c r="DU63" s="79">
        <v>27</v>
      </c>
      <c r="DV63" s="79">
        <v>28</v>
      </c>
      <c r="DW63" s="79">
        <v>29</v>
      </c>
      <c r="DX63" s="79">
        <v>30</v>
      </c>
      <c r="DY63" s="79">
        <v>31</v>
      </c>
      <c r="DZ63" s="79">
        <v>32</v>
      </c>
      <c r="EA63" s="79">
        <v>33</v>
      </c>
      <c r="EB63" s="79">
        <v>34</v>
      </c>
      <c r="EC63" s="79">
        <v>35</v>
      </c>
      <c r="ED63" s="79">
        <v>36</v>
      </c>
      <c r="EE63" s="79">
        <v>37</v>
      </c>
      <c r="EF63" s="79">
        <v>38</v>
      </c>
      <c r="EG63" s="79">
        <v>39</v>
      </c>
      <c r="EH63" s="79">
        <v>40</v>
      </c>
      <c r="EI63" s="79">
        <v>41</v>
      </c>
      <c r="EJ63" s="79">
        <v>42</v>
      </c>
      <c r="EK63" s="79">
        <v>43</v>
      </c>
      <c r="EL63" s="79">
        <v>44</v>
      </c>
      <c r="EM63" s="79">
        <v>45</v>
      </c>
      <c r="EN63" s="79">
        <v>46</v>
      </c>
      <c r="EO63" s="79">
        <v>47</v>
      </c>
      <c r="EP63" s="79">
        <v>48</v>
      </c>
      <c r="EQ63" s="79">
        <v>49</v>
      </c>
      <c r="ER63" s="79">
        <v>50</v>
      </c>
      <c r="ES63" s="79">
        <v>51</v>
      </c>
      <c r="ET63" s="79">
        <v>52</v>
      </c>
      <c r="EU63" s="79">
        <v>53</v>
      </c>
      <c r="EV63" s="79">
        <v>54</v>
      </c>
      <c r="EW63" s="79">
        <v>55</v>
      </c>
      <c r="EX63" s="79">
        <v>56</v>
      </c>
    </row>
    <row r="64" spans="1:216" x14ac:dyDescent="0.25">
      <c r="B64" s="20"/>
      <c r="C64" s="21"/>
      <c r="D64" s="5"/>
      <c r="E64" s="5"/>
      <c r="O64" s="14"/>
      <c r="P64" s="15" t="s">
        <v>410</v>
      </c>
      <c r="CG64" s="79">
        <v>1</v>
      </c>
      <c r="CH64" s="79">
        <v>2</v>
      </c>
      <c r="CI64" s="79">
        <v>3</v>
      </c>
      <c r="CJ64" s="79">
        <v>4</v>
      </c>
      <c r="CK64" s="79">
        <v>5</v>
      </c>
      <c r="CL64" s="79">
        <v>6</v>
      </c>
      <c r="CM64" s="79">
        <v>7</v>
      </c>
      <c r="EY64" s="79">
        <v>1</v>
      </c>
      <c r="EZ64" s="79">
        <v>2</v>
      </c>
      <c r="FA64" s="79">
        <v>3</v>
      </c>
      <c r="FB64" s="79">
        <v>4</v>
      </c>
      <c r="FC64" s="79">
        <v>5</v>
      </c>
      <c r="FD64" s="79">
        <v>6</v>
      </c>
      <c r="FE64" s="79">
        <v>7</v>
      </c>
      <c r="FF64" s="79">
        <v>8</v>
      </c>
      <c r="FG64" s="79">
        <v>9</v>
      </c>
      <c r="FH64" s="79">
        <v>10</v>
      </c>
      <c r="FI64" s="79">
        <v>11</v>
      </c>
      <c r="FJ64" s="79">
        <v>12</v>
      </c>
      <c r="FK64" s="79">
        <v>13</v>
      </c>
      <c r="FL64" s="79">
        <v>14</v>
      </c>
      <c r="FM64" s="79">
        <v>15</v>
      </c>
      <c r="FN64" s="79">
        <v>16</v>
      </c>
      <c r="FO64" s="79">
        <v>17</v>
      </c>
      <c r="FP64" s="79">
        <v>18</v>
      </c>
      <c r="FQ64" s="79">
        <v>19</v>
      </c>
      <c r="FR64" s="79">
        <v>20</v>
      </c>
      <c r="FS64" s="79">
        <v>21</v>
      </c>
      <c r="FT64" s="79">
        <v>22</v>
      </c>
      <c r="FU64" s="79">
        <v>23</v>
      </c>
      <c r="FV64" s="79">
        <v>24</v>
      </c>
      <c r="FW64" s="79">
        <v>25</v>
      </c>
      <c r="FX64" s="79">
        <v>26</v>
      </c>
      <c r="FY64" s="79">
        <v>27</v>
      </c>
      <c r="FZ64" s="79">
        <v>28</v>
      </c>
      <c r="GA64" s="79">
        <v>29</v>
      </c>
      <c r="GB64" s="79">
        <v>30</v>
      </c>
      <c r="GC64" s="79">
        <v>31</v>
      </c>
      <c r="GD64" s="79">
        <v>32</v>
      </c>
      <c r="GE64" s="79">
        <v>33</v>
      </c>
      <c r="GF64" s="79">
        <v>34</v>
      </c>
      <c r="GG64" s="79">
        <v>35</v>
      </c>
      <c r="GH64" s="79">
        <v>36</v>
      </c>
      <c r="GI64" s="79">
        <v>37</v>
      </c>
      <c r="GJ64" s="79">
        <v>38</v>
      </c>
      <c r="GK64" s="79">
        <v>39</v>
      </c>
      <c r="GL64" s="79">
        <v>40</v>
      </c>
      <c r="GM64" s="79">
        <v>41</v>
      </c>
      <c r="GN64" s="79">
        <v>42</v>
      </c>
      <c r="GO64" s="79">
        <v>43</v>
      </c>
      <c r="GP64" s="79">
        <v>44</v>
      </c>
      <c r="GQ64" s="79">
        <v>45</v>
      </c>
      <c r="GR64" s="79">
        <v>46</v>
      </c>
      <c r="GS64" s="79">
        <v>47</v>
      </c>
      <c r="GT64" s="79">
        <v>48</v>
      </c>
      <c r="GU64" s="79">
        <v>49</v>
      </c>
      <c r="GV64" s="79">
        <v>50</v>
      </c>
      <c r="GW64" s="79">
        <v>51</v>
      </c>
      <c r="GX64" s="79">
        <v>52</v>
      </c>
      <c r="GY64" s="79">
        <v>53</v>
      </c>
      <c r="GZ64" s="79">
        <v>54</v>
      </c>
      <c r="HA64" s="79">
        <v>55</v>
      </c>
      <c r="HB64" s="79">
        <v>56</v>
      </c>
    </row>
    <row r="65" spans="2:98" x14ac:dyDescent="0.25">
      <c r="B65" s="20"/>
      <c r="C65" s="21"/>
      <c r="D65" s="5"/>
      <c r="E65" s="5"/>
      <c r="O65" s="14"/>
      <c r="P65" s="6" t="s">
        <v>411</v>
      </c>
      <c r="Q65" s="127">
        <f>COUNTIF(CF3:CF56, "&lt;5")</f>
        <v>5</v>
      </c>
      <c r="CN65" s="79">
        <v>1</v>
      </c>
      <c r="CO65" s="79">
        <v>2</v>
      </c>
      <c r="CP65" s="79">
        <v>3</v>
      </c>
      <c r="CQ65" s="79">
        <v>4</v>
      </c>
      <c r="CR65" s="79">
        <v>5</v>
      </c>
      <c r="CS65" s="79">
        <v>6</v>
      </c>
      <c r="CT65" s="79">
        <v>7</v>
      </c>
    </row>
    <row r="66" spans="2:98" x14ac:dyDescent="0.25">
      <c r="B66" s="20"/>
      <c r="C66" s="21"/>
      <c r="D66" s="5"/>
      <c r="E66" s="5"/>
      <c r="O66" s="14"/>
      <c r="P66" s="6" t="s">
        <v>412</v>
      </c>
      <c r="Q66" s="127">
        <f>COUNTIFS(CF$3:CF$56,"&gt;5",CF$3:CF$56,"&lt;15" )</f>
        <v>13</v>
      </c>
    </row>
    <row r="67" spans="2:98" x14ac:dyDescent="0.25">
      <c r="B67" s="20"/>
      <c r="C67" s="21"/>
      <c r="D67" s="5"/>
      <c r="E67" s="5"/>
      <c r="O67" s="14"/>
      <c r="P67" s="114" t="s">
        <v>413</v>
      </c>
      <c r="Q67" s="127">
        <f>COUNTIFS(CF$3:CF$56,"&gt;15",CF$3:CF$56,"&lt;30" )</f>
        <v>7</v>
      </c>
    </row>
    <row r="68" spans="2:98" x14ac:dyDescent="0.25">
      <c r="B68" s="20"/>
      <c r="C68" s="21"/>
      <c r="D68" s="5"/>
      <c r="E68" s="5"/>
      <c r="O68" s="14"/>
      <c r="P68" s="114" t="s">
        <v>414</v>
      </c>
      <c r="Q68" s="127">
        <f>COUNTIF(CF$3:CF$56, "&gt;30")</f>
        <v>16</v>
      </c>
    </row>
    <row r="69" spans="2:98" x14ac:dyDescent="0.25">
      <c r="B69" s="20"/>
      <c r="C69" s="21"/>
      <c r="D69" s="5"/>
      <c r="E69" s="5"/>
      <c r="O69" s="14"/>
    </row>
    <row r="70" spans="2:98" x14ac:dyDescent="0.25">
      <c r="B70" s="20"/>
      <c r="C70" s="21"/>
      <c r="D70" s="5"/>
      <c r="E70" s="5"/>
      <c r="P70" s="114" t="s">
        <v>401</v>
      </c>
      <c r="Q70" s="6">
        <f>SUM(Q65:Q68)</f>
        <v>41</v>
      </c>
    </row>
    <row r="71" spans="2:98" x14ac:dyDescent="0.25">
      <c r="B71" s="20"/>
      <c r="C71" s="21"/>
      <c r="D71" s="5"/>
      <c r="E71" s="5"/>
    </row>
    <row r="72" spans="2:98" x14ac:dyDescent="0.25">
      <c r="B72" s="20"/>
      <c r="C72" s="21"/>
      <c r="D72" s="5"/>
      <c r="E72" s="5"/>
    </row>
    <row r="73" spans="2:98" x14ac:dyDescent="0.25">
      <c r="B73" s="20"/>
      <c r="C73" s="21"/>
      <c r="D73" s="5"/>
      <c r="E73" s="5"/>
    </row>
    <row r="74" spans="2:98" x14ac:dyDescent="0.25">
      <c r="B74" s="20"/>
      <c r="C74" s="21"/>
      <c r="D74" s="5"/>
      <c r="E74" s="5"/>
    </row>
    <row r="75" spans="2:98" x14ac:dyDescent="0.25">
      <c r="B75" s="20"/>
      <c r="C75" s="21"/>
      <c r="D75" s="5"/>
      <c r="E75" s="5"/>
    </row>
    <row r="76" spans="2:98" x14ac:dyDescent="0.25">
      <c r="B76" s="20"/>
      <c r="C76" s="21"/>
      <c r="D76" s="5"/>
      <c r="E76" s="5"/>
    </row>
    <row r="77" spans="2:98" x14ac:dyDescent="0.25">
      <c r="B77" s="20"/>
      <c r="C77" s="21"/>
      <c r="D77" s="5"/>
      <c r="E77" s="5"/>
    </row>
    <row r="78" spans="2:98" x14ac:dyDescent="0.25">
      <c r="B78" s="20"/>
      <c r="C78" s="21"/>
      <c r="D78" s="5"/>
      <c r="E78" s="5"/>
    </row>
    <row r="79" spans="2:98" x14ac:dyDescent="0.25">
      <c r="B79" s="20"/>
      <c r="C79" s="21"/>
      <c r="D79" s="5"/>
      <c r="E79" s="5"/>
    </row>
    <row r="80" spans="2:98" x14ac:dyDescent="0.25">
      <c r="B80" s="20"/>
      <c r="C80" s="21"/>
      <c r="D80" s="5"/>
      <c r="E80" s="5"/>
    </row>
    <row r="81" spans="2:5" x14ac:dyDescent="0.25">
      <c r="B81" s="20"/>
      <c r="C81" s="21"/>
      <c r="D81" s="5"/>
      <c r="E81" s="5"/>
    </row>
    <row r="82" spans="2:5" x14ac:dyDescent="0.25">
      <c r="B82" s="20"/>
      <c r="C82" s="21"/>
      <c r="D82" s="5"/>
      <c r="E82" s="5"/>
    </row>
    <row r="83" spans="2:5" x14ac:dyDescent="0.25">
      <c r="B83" s="20"/>
      <c r="C83" s="21"/>
      <c r="D83" s="5"/>
      <c r="E83" s="5"/>
    </row>
    <row r="84" spans="2:5" x14ac:dyDescent="0.25">
      <c r="B84" s="20"/>
      <c r="C84" s="21"/>
      <c r="D84" s="5"/>
      <c r="E84" s="5"/>
    </row>
    <row r="85" spans="2:5" x14ac:dyDescent="0.25">
      <c r="B85" s="20"/>
      <c r="C85" s="21"/>
      <c r="D85" s="5"/>
      <c r="E85" s="5"/>
    </row>
    <row r="86" spans="2:5" x14ac:dyDescent="0.25">
      <c r="B86" s="20"/>
      <c r="C86" s="21"/>
      <c r="D86" s="5"/>
      <c r="E86" s="5"/>
    </row>
    <row r="87" spans="2:5" x14ac:dyDescent="0.25">
      <c r="B87" s="20"/>
      <c r="C87" s="21"/>
      <c r="D87" s="5"/>
      <c r="E87" s="5"/>
    </row>
    <row r="88" spans="2:5" x14ac:dyDescent="0.25">
      <c r="B88" s="20"/>
      <c r="C88" s="21"/>
      <c r="D88" s="5"/>
      <c r="E88" s="5"/>
    </row>
    <row r="89" spans="2:5" x14ac:dyDescent="0.25">
      <c r="B89" s="20"/>
      <c r="C89" s="21"/>
      <c r="D89" s="5"/>
      <c r="E89" s="5"/>
    </row>
    <row r="90" spans="2:5" x14ac:dyDescent="0.25">
      <c r="B90" s="20"/>
      <c r="C90" s="21"/>
      <c r="D90" s="5"/>
      <c r="E90" s="5"/>
    </row>
    <row r="91" spans="2:5" x14ac:dyDescent="0.25">
      <c r="B91" s="20"/>
      <c r="C91" s="21"/>
      <c r="D91" s="5"/>
      <c r="E91" s="5"/>
    </row>
    <row r="92" spans="2:5" x14ac:dyDescent="0.25">
      <c r="B92" s="20"/>
      <c r="C92" s="21"/>
      <c r="D92" s="5"/>
      <c r="E92" s="5"/>
    </row>
    <row r="93" spans="2:5" x14ac:dyDescent="0.25">
      <c r="B93" s="20"/>
      <c r="C93" s="21"/>
      <c r="D93" s="5"/>
      <c r="E93" s="5"/>
    </row>
    <row r="94" spans="2:5" x14ac:dyDescent="0.25">
      <c r="B94" s="20"/>
      <c r="C94" s="21"/>
      <c r="D94" s="5"/>
      <c r="E94" s="5"/>
    </row>
    <row r="95" spans="2:5" x14ac:dyDescent="0.25">
      <c r="B95" s="20"/>
      <c r="C95" s="21"/>
      <c r="D95" s="5"/>
      <c r="E95" s="5"/>
    </row>
    <row r="96" spans="2:5" x14ac:dyDescent="0.25">
      <c r="B96" s="20"/>
      <c r="C96" s="21"/>
      <c r="D96" s="5"/>
      <c r="E96" s="5"/>
    </row>
    <row r="97" spans="2:5" x14ac:dyDescent="0.25">
      <c r="B97" s="20"/>
      <c r="C97" s="21"/>
      <c r="D97" s="5"/>
      <c r="E97" s="5"/>
    </row>
    <row r="98" spans="2:5" x14ac:dyDescent="0.25">
      <c r="B98" s="20"/>
      <c r="C98" s="21"/>
      <c r="D98" s="5"/>
      <c r="E98" s="5"/>
    </row>
    <row r="99" spans="2:5" x14ac:dyDescent="0.25">
      <c r="B99" s="20"/>
      <c r="C99" s="21"/>
      <c r="D99" s="5"/>
      <c r="E99" s="5"/>
    </row>
    <row r="100" spans="2:5" x14ac:dyDescent="0.25">
      <c r="B100" s="20"/>
      <c r="C100" s="21"/>
      <c r="D100" s="5"/>
      <c r="E100" s="5"/>
    </row>
    <row r="101" spans="2:5" x14ac:dyDescent="0.25">
      <c r="B101" s="20"/>
      <c r="C101" s="21"/>
      <c r="D101" s="5"/>
      <c r="E101" s="5"/>
    </row>
    <row r="102" spans="2:5" x14ac:dyDescent="0.25">
      <c r="B102" s="20"/>
      <c r="C102" s="21"/>
      <c r="D102" s="5"/>
      <c r="E102" s="5"/>
    </row>
    <row r="103" spans="2:5" x14ac:dyDescent="0.25">
      <c r="B103" s="20"/>
      <c r="C103" s="21"/>
      <c r="D103" s="5"/>
      <c r="E103" s="5"/>
    </row>
    <row r="104" spans="2:5" x14ac:dyDescent="0.25">
      <c r="B104" s="20"/>
      <c r="C104" s="21"/>
      <c r="D104" s="5"/>
      <c r="E104" s="5"/>
    </row>
    <row r="105" spans="2:5" x14ac:dyDescent="0.25">
      <c r="B105" s="20"/>
      <c r="C105" s="21"/>
      <c r="D105" s="5"/>
      <c r="E105" s="5"/>
    </row>
    <row r="106" spans="2:5" x14ac:dyDescent="0.25">
      <c r="B106" s="20"/>
      <c r="C106" s="21"/>
      <c r="D106" s="5"/>
      <c r="E106" s="5"/>
    </row>
    <row r="107" spans="2:5" x14ac:dyDescent="0.25">
      <c r="B107" s="20"/>
      <c r="C107" s="21"/>
      <c r="D107" s="5"/>
      <c r="E107" s="5"/>
    </row>
    <row r="108" spans="2:5" x14ac:dyDescent="0.25">
      <c r="B108" s="20"/>
      <c r="C108" s="21"/>
      <c r="D108" s="5"/>
      <c r="E108" s="5"/>
    </row>
    <row r="109" spans="2:5" x14ac:dyDescent="0.25">
      <c r="B109" s="20"/>
      <c r="C109" s="21"/>
      <c r="D109" s="5"/>
      <c r="E109" s="5"/>
    </row>
    <row r="110" spans="2:5" x14ac:dyDescent="0.25">
      <c r="B110" s="20"/>
      <c r="C110" s="21"/>
      <c r="D110" s="5"/>
      <c r="E110" s="5"/>
    </row>
    <row r="111" spans="2:5" x14ac:dyDescent="0.25">
      <c r="B111" s="20"/>
      <c r="C111" s="21"/>
      <c r="D111" s="5"/>
      <c r="E111" s="5"/>
    </row>
    <row r="112" spans="2:5" x14ac:dyDescent="0.25">
      <c r="B112" s="20"/>
      <c r="C112" s="21"/>
      <c r="D112" s="5"/>
      <c r="E112" s="5"/>
    </row>
    <row r="113" spans="2:5" x14ac:dyDescent="0.25">
      <c r="B113" s="20"/>
      <c r="C113" s="21"/>
      <c r="D113" s="5"/>
      <c r="E113" s="5"/>
    </row>
    <row r="114" spans="2:5" x14ac:dyDescent="0.25">
      <c r="B114" s="20"/>
      <c r="C114" s="21"/>
      <c r="D114" s="5"/>
      <c r="E114" s="5"/>
    </row>
    <row r="115" spans="2:5" x14ac:dyDescent="0.25">
      <c r="B115" s="20"/>
      <c r="C115" s="21"/>
      <c r="D115" s="5"/>
      <c r="E115" s="5"/>
    </row>
    <row r="116" spans="2:5" x14ac:dyDescent="0.25">
      <c r="B116" s="20"/>
      <c r="C116" s="21"/>
      <c r="D116" s="5"/>
      <c r="E116" s="5"/>
    </row>
    <row r="117" spans="2:5" x14ac:dyDescent="0.25">
      <c r="B117" s="20"/>
      <c r="C117" s="21"/>
      <c r="D117" s="5"/>
      <c r="E117" s="5"/>
    </row>
    <row r="118" spans="2:5" x14ac:dyDescent="0.25">
      <c r="B118" s="20"/>
      <c r="C118" s="21"/>
      <c r="D118" s="5"/>
      <c r="E118" s="5"/>
    </row>
    <row r="119" spans="2:5" x14ac:dyDescent="0.25">
      <c r="B119" s="20"/>
      <c r="C119" s="21"/>
      <c r="D119" s="5"/>
      <c r="E119" s="5"/>
    </row>
    <row r="120" spans="2:5" x14ac:dyDescent="0.25">
      <c r="B120" s="20"/>
      <c r="C120" s="21"/>
      <c r="D120" s="5"/>
      <c r="E120" s="5"/>
    </row>
    <row r="121" spans="2:5" x14ac:dyDescent="0.25">
      <c r="B121" s="20"/>
      <c r="C121" s="21"/>
      <c r="D121" s="5"/>
      <c r="E121" s="5"/>
    </row>
    <row r="122" spans="2:5" x14ac:dyDescent="0.25">
      <c r="B122" s="20"/>
      <c r="C122" s="21"/>
      <c r="D122" s="5"/>
      <c r="E122" s="5"/>
    </row>
    <row r="123" spans="2:5" x14ac:dyDescent="0.25">
      <c r="B123" s="20"/>
      <c r="C123" s="21"/>
      <c r="D123" s="5"/>
      <c r="E123" s="5"/>
    </row>
    <row r="124" spans="2:5" x14ac:dyDescent="0.25">
      <c r="B124" s="20"/>
      <c r="C124" s="21"/>
      <c r="D124" s="5"/>
      <c r="E124" s="5"/>
    </row>
    <row r="125" spans="2:5" x14ac:dyDescent="0.25">
      <c r="B125" s="20"/>
      <c r="C125" s="21"/>
      <c r="D125" s="5"/>
      <c r="E125" s="5"/>
    </row>
    <row r="126" spans="2:5" x14ac:dyDescent="0.25">
      <c r="B126" s="20"/>
      <c r="C126" s="21"/>
      <c r="D126" s="5"/>
      <c r="E126" s="5"/>
    </row>
    <row r="127" spans="2:5" x14ac:dyDescent="0.25">
      <c r="B127" s="20"/>
      <c r="C127" s="21"/>
      <c r="D127" s="5"/>
      <c r="E127" s="5"/>
    </row>
    <row r="128" spans="2:5" x14ac:dyDescent="0.25">
      <c r="B128" s="20"/>
      <c r="C128" s="21"/>
      <c r="D128" s="5"/>
      <c r="E128" s="5"/>
    </row>
    <row r="129" spans="2:5" x14ac:dyDescent="0.25">
      <c r="B129" s="20"/>
      <c r="C129" s="21"/>
      <c r="D129" s="5"/>
      <c r="E129" s="5"/>
    </row>
    <row r="130" spans="2:5" x14ac:dyDescent="0.25">
      <c r="B130" s="20"/>
      <c r="C130" s="21"/>
      <c r="D130" s="5"/>
      <c r="E130" s="5"/>
    </row>
    <row r="131" spans="2:5" x14ac:dyDescent="0.25">
      <c r="B131" s="20"/>
      <c r="C131" s="21"/>
      <c r="D131" s="5"/>
      <c r="E131" s="5"/>
    </row>
    <row r="132" spans="2:5" x14ac:dyDescent="0.25">
      <c r="B132" s="20"/>
      <c r="C132" s="21"/>
      <c r="D132" s="5"/>
      <c r="E132" s="5"/>
    </row>
    <row r="133" spans="2:5" x14ac:dyDescent="0.25">
      <c r="B133" s="20"/>
      <c r="C133" s="21"/>
      <c r="D133" s="5"/>
      <c r="E133" s="5"/>
    </row>
    <row r="134" spans="2:5" x14ac:dyDescent="0.25">
      <c r="B134" s="20"/>
      <c r="C134" s="21"/>
      <c r="D134" s="5"/>
      <c r="E134" s="5"/>
    </row>
    <row r="135" spans="2:5" x14ac:dyDescent="0.25">
      <c r="B135" s="20"/>
      <c r="C135" s="21"/>
      <c r="D135" s="5"/>
      <c r="E135" s="5"/>
    </row>
    <row r="136" spans="2:5" x14ac:dyDescent="0.25">
      <c r="B136" s="20"/>
      <c r="C136" s="21"/>
      <c r="D136" s="5"/>
      <c r="E136" s="5"/>
    </row>
    <row r="137" spans="2:5" x14ac:dyDescent="0.25">
      <c r="B137" s="20"/>
      <c r="C137" s="21"/>
      <c r="D137" s="5"/>
      <c r="E137" s="5"/>
    </row>
    <row r="138" spans="2:5" x14ac:dyDescent="0.25">
      <c r="B138" s="20"/>
      <c r="C138" s="21"/>
      <c r="D138" s="5"/>
      <c r="E138" s="5"/>
    </row>
    <row r="139" spans="2:5" x14ac:dyDescent="0.25">
      <c r="B139" s="20"/>
      <c r="C139" s="21"/>
      <c r="D139" s="5"/>
      <c r="E139" s="5"/>
    </row>
    <row r="140" spans="2:5" x14ac:dyDescent="0.25">
      <c r="B140" s="20"/>
      <c r="C140" s="21"/>
      <c r="D140" s="5"/>
      <c r="E140" s="5"/>
    </row>
    <row r="141" spans="2:5" x14ac:dyDescent="0.25">
      <c r="B141" s="20"/>
      <c r="C141" s="21"/>
      <c r="D141" s="5"/>
      <c r="E141" s="5"/>
    </row>
    <row r="142" spans="2:5" x14ac:dyDescent="0.25">
      <c r="B142" s="20"/>
      <c r="C142" s="21"/>
      <c r="D142" s="5"/>
      <c r="E142" s="5"/>
    </row>
    <row r="143" spans="2:5" x14ac:dyDescent="0.25">
      <c r="B143" s="20"/>
      <c r="C143" s="21"/>
      <c r="D143" s="5"/>
      <c r="E143" s="5"/>
    </row>
    <row r="144" spans="2:5" x14ac:dyDescent="0.25">
      <c r="B144" s="20"/>
      <c r="C144" s="21"/>
      <c r="D144" s="5"/>
      <c r="E144" s="5"/>
    </row>
    <row r="145" spans="2:5" x14ac:dyDescent="0.25">
      <c r="B145" s="20"/>
      <c r="C145" s="21"/>
      <c r="D145" s="5"/>
      <c r="E145" s="5"/>
    </row>
    <row r="146" spans="2:5" x14ac:dyDescent="0.25">
      <c r="B146" s="20"/>
      <c r="C146" s="21"/>
      <c r="D146" s="5"/>
      <c r="E146" s="5"/>
    </row>
    <row r="147" spans="2:5" x14ac:dyDescent="0.25">
      <c r="B147" s="20"/>
      <c r="C147" s="21"/>
      <c r="D147" s="5"/>
      <c r="E147" s="5"/>
    </row>
    <row r="148" spans="2:5" x14ac:dyDescent="0.25">
      <c r="B148" s="20"/>
      <c r="C148" s="21"/>
      <c r="D148" s="5"/>
      <c r="E148" s="5"/>
    </row>
    <row r="149" spans="2:5" x14ac:dyDescent="0.25">
      <c r="B149" s="20"/>
      <c r="C149" s="21"/>
      <c r="D149" s="5"/>
      <c r="E149" s="5"/>
    </row>
    <row r="150" spans="2:5" x14ac:dyDescent="0.25">
      <c r="B150" s="20"/>
      <c r="C150" s="21"/>
      <c r="D150" s="5"/>
      <c r="E150" s="5"/>
    </row>
    <row r="151" spans="2:5" x14ac:dyDescent="0.25">
      <c r="B151" s="20"/>
      <c r="C151" s="21"/>
      <c r="D151" s="5"/>
      <c r="E151" s="5"/>
    </row>
    <row r="152" spans="2:5" x14ac:dyDescent="0.25">
      <c r="B152" s="20"/>
      <c r="C152" s="21"/>
      <c r="D152" s="5"/>
      <c r="E152" s="5"/>
    </row>
    <row r="153" spans="2:5" x14ac:dyDescent="0.25">
      <c r="B153" s="20"/>
      <c r="C153" s="21"/>
      <c r="D153" s="5"/>
      <c r="E153" s="5"/>
    </row>
    <row r="154" spans="2:5" x14ac:dyDescent="0.25">
      <c r="B154" s="20"/>
      <c r="C154" s="21"/>
      <c r="D154" s="5"/>
      <c r="E154" s="5"/>
    </row>
    <row r="155" spans="2:5" x14ac:dyDescent="0.25">
      <c r="B155" s="20"/>
      <c r="C155" s="21"/>
      <c r="D155" s="5"/>
      <c r="E155" s="5"/>
    </row>
    <row r="156" spans="2:5" x14ac:dyDescent="0.25">
      <c r="B156" s="20"/>
      <c r="C156" s="21"/>
      <c r="D156" s="5"/>
      <c r="E156" s="5"/>
    </row>
    <row r="157" spans="2:5" x14ac:dyDescent="0.25">
      <c r="B157" s="20"/>
      <c r="C157" s="21"/>
      <c r="D157" s="5"/>
      <c r="E157" s="5"/>
    </row>
    <row r="158" spans="2:5" x14ac:dyDescent="0.25">
      <c r="B158" s="20"/>
      <c r="C158" s="21"/>
      <c r="D158" s="5"/>
      <c r="E158" s="5"/>
    </row>
    <row r="159" spans="2:5" x14ac:dyDescent="0.25">
      <c r="B159" s="20"/>
      <c r="C159" s="21"/>
      <c r="D159" s="5"/>
      <c r="E159" s="5"/>
    </row>
    <row r="160" spans="2:5" x14ac:dyDescent="0.25">
      <c r="B160" s="20"/>
      <c r="C160" s="21"/>
      <c r="D160" s="5"/>
      <c r="E160" s="5"/>
    </row>
    <row r="161" spans="2:5" x14ac:dyDescent="0.25">
      <c r="B161" s="20"/>
      <c r="C161" s="21"/>
      <c r="D161" s="5"/>
      <c r="E161" s="5"/>
    </row>
    <row r="162" spans="2:5" x14ac:dyDescent="0.25">
      <c r="B162" s="20"/>
      <c r="C162" s="21"/>
      <c r="D162" s="5"/>
      <c r="E162" s="5"/>
    </row>
    <row r="163" spans="2:5" x14ac:dyDescent="0.25">
      <c r="B163" s="20"/>
      <c r="C163" s="21"/>
      <c r="D163" s="5"/>
      <c r="E163" s="5"/>
    </row>
    <row r="164" spans="2:5" x14ac:dyDescent="0.25">
      <c r="B164" s="20"/>
      <c r="C164" s="21"/>
      <c r="D164" s="5"/>
      <c r="E164" s="5"/>
    </row>
    <row r="165" spans="2:5" x14ac:dyDescent="0.25">
      <c r="B165" s="20"/>
      <c r="C165" s="21"/>
      <c r="D165" s="5"/>
      <c r="E165" s="5"/>
    </row>
    <row r="166" spans="2:5" x14ac:dyDescent="0.25">
      <c r="B166" s="20"/>
      <c r="C166" s="21"/>
      <c r="D166" s="5"/>
      <c r="E166" s="5"/>
    </row>
    <row r="167" spans="2:5" x14ac:dyDescent="0.25">
      <c r="B167" s="20"/>
      <c r="C167" s="21"/>
      <c r="D167" s="5"/>
      <c r="E167" s="5"/>
    </row>
    <row r="168" spans="2:5" x14ac:dyDescent="0.25">
      <c r="B168" s="20"/>
      <c r="C168" s="21"/>
      <c r="D168" s="5"/>
      <c r="E168" s="5"/>
    </row>
    <row r="169" spans="2:5" x14ac:dyDescent="0.25">
      <c r="B169" s="20"/>
      <c r="C169" s="21"/>
      <c r="D169" s="5"/>
      <c r="E169" s="5"/>
    </row>
    <row r="170" spans="2:5" x14ac:dyDescent="0.25">
      <c r="B170" s="20"/>
      <c r="C170" s="21"/>
      <c r="D170" s="5"/>
      <c r="E170" s="5"/>
    </row>
    <row r="171" spans="2:5" x14ac:dyDescent="0.25">
      <c r="B171" s="20"/>
      <c r="C171" s="21"/>
      <c r="D171" s="5"/>
      <c r="E171" s="5"/>
    </row>
    <row r="172" spans="2:5" x14ac:dyDescent="0.25">
      <c r="B172" s="20"/>
      <c r="C172" s="21"/>
      <c r="D172" s="5"/>
      <c r="E172" s="5"/>
    </row>
    <row r="173" spans="2:5" x14ac:dyDescent="0.25">
      <c r="B173" s="20"/>
      <c r="C173" s="21"/>
      <c r="D173" s="5"/>
      <c r="E173" s="5"/>
    </row>
    <row r="174" spans="2:5" x14ac:dyDescent="0.25">
      <c r="B174" s="20"/>
      <c r="C174" s="21"/>
      <c r="D174" s="5"/>
      <c r="E174" s="5"/>
    </row>
    <row r="175" spans="2:5" x14ac:dyDescent="0.25">
      <c r="B175" s="20"/>
      <c r="C175" s="21"/>
      <c r="D175" s="5"/>
      <c r="E175" s="5"/>
    </row>
    <row r="176" spans="2:5" x14ac:dyDescent="0.25">
      <c r="B176" s="20"/>
      <c r="C176" s="21"/>
      <c r="D176" s="5"/>
      <c r="E176" s="5"/>
    </row>
    <row r="177" spans="2:5" x14ac:dyDescent="0.25">
      <c r="B177" s="20"/>
      <c r="C177" s="21"/>
      <c r="D177" s="5"/>
      <c r="E177" s="5"/>
    </row>
    <row r="178" spans="2:5" x14ac:dyDescent="0.25">
      <c r="B178" s="20"/>
      <c r="C178" s="21"/>
      <c r="D178" s="5"/>
      <c r="E178" s="5"/>
    </row>
    <row r="179" spans="2:5" x14ac:dyDescent="0.25">
      <c r="B179" s="20"/>
      <c r="C179" s="21"/>
      <c r="D179" s="5"/>
      <c r="E179" s="5"/>
    </row>
    <row r="180" spans="2:5" x14ac:dyDescent="0.25">
      <c r="B180" s="20"/>
      <c r="C180" s="21"/>
      <c r="D180" s="5"/>
      <c r="E180" s="5"/>
    </row>
    <row r="181" spans="2:5" x14ac:dyDescent="0.25">
      <c r="B181" s="20"/>
      <c r="C181" s="21"/>
      <c r="D181" s="5"/>
      <c r="E181" s="5"/>
    </row>
    <row r="182" spans="2:5" x14ac:dyDescent="0.25">
      <c r="B182" s="20"/>
      <c r="C182" s="21"/>
      <c r="D182" s="5"/>
      <c r="E182" s="5"/>
    </row>
    <row r="183" spans="2:5" x14ac:dyDescent="0.25">
      <c r="B183" s="20"/>
      <c r="C183" s="21"/>
      <c r="D183" s="5"/>
      <c r="E183" s="5"/>
    </row>
    <row r="184" spans="2:5" x14ac:dyDescent="0.25">
      <c r="B184" s="20"/>
      <c r="C184" s="21"/>
      <c r="D184" s="5"/>
      <c r="E184" s="5"/>
    </row>
    <row r="185" spans="2:5" x14ac:dyDescent="0.25">
      <c r="B185" s="20"/>
      <c r="C185" s="21"/>
      <c r="D185" s="5"/>
      <c r="E185" s="5"/>
    </row>
    <row r="186" spans="2:5" x14ac:dyDescent="0.25">
      <c r="B186" s="20"/>
      <c r="C186" s="21"/>
      <c r="D186" s="5"/>
      <c r="E186" s="5"/>
    </row>
    <row r="187" spans="2:5" x14ac:dyDescent="0.25">
      <c r="B187" s="20"/>
      <c r="C187" s="21"/>
      <c r="D187" s="5"/>
      <c r="E187" s="5"/>
    </row>
    <row r="188" spans="2:5" x14ac:dyDescent="0.25">
      <c r="B188" s="20"/>
      <c r="C188" s="21"/>
      <c r="D188" s="5"/>
      <c r="E188" s="5"/>
    </row>
    <row r="189" spans="2:5" x14ac:dyDescent="0.25">
      <c r="B189" s="20"/>
      <c r="C189" s="21"/>
      <c r="D189" s="5"/>
      <c r="E189" s="5"/>
    </row>
    <row r="190" spans="2:5" x14ac:dyDescent="0.25">
      <c r="B190" s="20"/>
      <c r="C190" s="21"/>
      <c r="D190" s="5"/>
      <c r="E190" s="5"/>
    </row>
    <row r="191" spans="2:5" x14ac:dyDescent="0.25">
      <c r="B191" s="20"/>
      <c r="C191" s="21"/>
      <c r="D191" s="5"/>
      <c r="E191" s="5"/>
    </row>
    <row r="192" spans="2:5" x14ac:dyDescent="0.25">
      <c r="B192" s="20"/>
      <c r="C192" s="21"/>
      <c r="D192" s="5"/>
      <c r="E192" s="5"/>
    </row>
    <row r="193" spans="2:5" x14ac:dyDescent="0.25">
      <c r="B193" s="20"/>
      <c r="C193" s="21"/>
      <c r="D193" s="5"/>
      <c r="E193" s="5"/>
    </row>
    <row r="194" spans="2:5" x14ac:dyDescent="0.25">
      <c r="B194" s="20"/>
      <c r="C194" s="21"/>
      <c r="D194" s="5"/>
      <c r="E194" s="5"/>
    </row>
    <row r="195" spans="2:5" x14ac:dyDescent="0.25">
      <c r="B195" s="20"/>
      <c r="C195" s="21"/>
      <c r="D195" s="5"/>
      <c r="E195" s="5"/>
    </row>
    <row r="196" spans="2:5" x14ac:dyDescent="0.25">
      <c r="B196" s="20"/>
      <c r="C196" s="21"/>
      <c r="D196" s="5"/>
      <c r="E196" s="5"/>
    </row>
    <row r="197" spans="2:5" x14ac:dyDescent="0.25">
      <c r="B197" s="20"/>
      <c r="C197" s="21"/>
      <c r="D197" s="5"/>
      <c r="E197" s="5"/>
    </row>
    <row r="198" spans="2:5" x14ac:dyDescent="0.25">
      <c r="B198" s="20"/>
      <c r="C198" s="21"/>
      <c r="D198" s="5"/>
      <c r="E198" s="5"/>
    </row>
    <row r="199" spans="2:5" x14ac:dyDescent="0.25">
      <c r="B199" s="20"/>
      <c r="C199" s="21"/>
      <c r="D199" s="5"/>
      <c r="E199" s="5"/>
    </row>
    <row r="200" spans="2:5" x14ac:dyDescent="0.25">
      <c r="B200" s="20"/>
      <c r="C200" s="21"/>
      <c r="D200" s="5"/>
      <c r="E200" s="5"/>
    </row>
    <row r="201" spans="2:5" x14ac:dyDescent="0.25">
      <c r="B201" s="20"/>
      <c r="C201" s="21"/>
      <c r="D201" s="5"/>
      <c r="E201" s="5"/>
    </row>
    <row r="202" spans="2:5" x14ac:dyDescent="0.25">
      <c r="B202" s="20"/>
      <c r="C202" s="21"/>
      <c r="D202" s="5"/>
      <c r="E202" s="5"/>
    </row>
    <row r="203" spans="2:5" x14ac:dyDescent="0.25">
      <c r="B203" s="20"/>
      <c r="C203" s="21"/>
      <c r="D203" s="5"/>
      <c r="E203" s="5"/>
    </row>
    <row r="204" spans="2:5" x14ac:dyDescent="0.25">
      <c r="B204" s="20"/>
      <c r="C204" s="21"/>
      <c r="D204" s="5"/>
      <c r="E204" s="5"/>
    </row>
    <row r="205" spans="2:5" x14ac:dyDescent="0.25">
      <c r="B205" s="20"/>
      <c r="C205" s="21"/>
      <c r="D205" s="5"/>
      <c r="E205" s="5"/>
    </row>
    <row r="206" spans="2:5" x14ac:dyDescent="0.25">
      <c r="B206" s="20"/>
      <c r="C206" s="21"/>
      <c r="D206" s="5"/>
      <c r="E206" s="5"/>
    </row>
    <row r="207" spans="2:5" x14ac:dyDescent="0.25">
      <c r="B207" s="20"/>
      <c r="C207" s="21"/>
      <c r="D207" s="5"/>
      <c r="E207" s="5"/>
    </row>
    <row r="208" spans="2:5" x14ac:dyDescent="0.25">
      <c r="B208" s="20"/>
      <c r="C208" s="21"/>
      <c r="D208" s="5"/>
      <c r="E208" s="5"/>
    </row>
    <row r="209" spans="2:5" x14ac:dyDescent="0.25">
      <c r="B209" s="20"/>
      <c r="C209" s="21"/>
      <c r="D209" s="5"/>
      <c r="E209" s="5"/>
    </row>
    <row r="210" spans="2:5" x14ac:dyDescent="0.25">
      <c r="B210" s="20"/>
      <c r="C210" s="21"/>
      <c r="D210" s="5"/>
      <c r="E210" s="5"/>
    </row>
    <row r="211" spans="2:5" x14ac:dyDescent="0.25">
      <c r="B211" s="20"/>
      <c r="C211" s="21"/>
      <c r="D211" s="5"/>
      <c r="E211" s="5"/>
    </row>
    <row r="212" spans="2:5" x14ac:dyDescent="0.25">
      <c r="B212" s="20"/>
      <c r="C212" s="21"/>
      <c r="D212" s="5"/>
      <c r="E212" s="5"/>
    </row>
    <row r="213" spans="2:5" x14ac:dyDescent="0.25">
      <c r="B213" s="20"/>
      <c r="C213" s="21"/>
      <c r="D213" s="5"/>
      <c r="E213" s="5"/>
    </row>
    <row r="214" spans="2:5" x14ac:dyDescent="0.25">
      <c r="B214" s="20"/>
      <c r="C214" s="21"/>
      <c r="D214" s="5"/>
      <c r="E214" s="5"/>
    </row>
    <row r="215" spans="2:5" x14ac:dyDescent="0.25">
      <c r="B215" s="20"/>
      <c r="C215" s="21"/>
      <c r="D215" s="5"/>
      <c r="E215" s="5"/>
    </row>
    <row r="216" spans="2:5" x14ac:dyDescent="0.25">
      <c r="B216" s="20"/>
      <c r="C216" s="21"/>
      <c r="D216" s="5"/>
      <c r="E216" s="5"/>
    </row>
    <row r="217" spans="2:5" x14ac:dyDescent="0.25">
      <c r="B217" s="20"/>
      <c r="C217" s="21"/>
      <c r="D217" s="5"/>
      <c r="E217" s="5"/>
    </row>
    <row r="218" spans="2:5" x14ac:dyDescent="0.25">
      <c r="B218" s="20"/>
      <c r="C218" s="21"/>
      <c r="D218" s="5"/>
      <c r="E218" s="5"/>
    </row>
    <row r="219" spans="2:5" x14ac:dyDescent="0.25">
      <c r="B219" s="20"/>
      <c r="C219" s="21"/>
      <c r="D219" s="5"/>
      <c r="E219" s="5"/>
    </row>
    <row r="220" spans="2:5" x14ac:dyDescent="0.25">
      <c r="B220" s="20"/>
      <c r="C220" s="21"/>
      <c r="D220" s="5"/>
      <c r="E220" s="5"/>
    </row>
    <row r="221" spans="2:5" x14ac:dyDescent="0.25">
      <c r="B221" s="20"/>
      <c r="C221" s="21"/>
      <c r="D221" s="5"/>
      <c r="E221" s="5"/>
    </row>
    <row r="222" spans="2:5" x14ac:dyDescent="0.25">
      <c r="B222" s="20"/>
      <c r="C222" s="21"/>
      <c r="D222" s="5"/>
      <c r="E222" s="5"/>
    </row>
    <row r="223" spans="2:5" x14ac:dyDescent="0.25">
      <c r="B223" s="20"/>
      <c r="C223" s="21"/>
      <c r="D223" s="5"/>
      <c r="E223" s="5"/>
    </row>
    <row r="224" spans="2:5" x14ac:dyDescent="0.25">
      <c r="B224" s="20"/>
      <c r="C224" s="21"/>
      <c r="D224" s="5"/>
      <c r="E224" s="5"/>
    </row>
    <row r="225" spans="2:5" x14ac:dyDescent="0.25">
      <c r="B225" s="20"/>
      <c r="C225" s="21"/>
      <c r="D225" s="5"/>
      <c r="E225" s="5"/>
    </row>
    <row r="226" spans="2:5" x14ac:dyDescent="0.25">
      <c r="B226" s="20"/>
      <c r="C226" s="21"/>
      <c r="D226" s="5"/>
      <c r="E226" s="5"/>
    </row>
    <row r="227" spans="2:5" x14ac:dyDescent="0.25">
      <c r="B227" s="20"/>
      <c r="C227" s="21"/>
      <c r="D227" s="5"/>
      <c r="E227" s="5"/>
    </row>
    <row r="228" spans="2:5" x14ac:dyDescent="0.25">
      <c r="B228" s="20"/>
      <c r="C228" s="21"/>
      <c r="D228" s="5"/>
      <c r="E228" s="5"/>
    </row>
    <row r="229" spans="2:5" x14ac:dyDescent="0.25">
      <c r="B229" s="20"/>
      <c r="C229" s="21"/>
      <c r="D229" s="5"/>
      <c r="E229" s="5"/>
    </row>
    <row r="230" spans="2:5" x14ac:dyDescent="0.25">
      <c r="B230" s="20"/>
      <c r="C230" s="21"/>
      <c r="D230" s="5"/>
      <c r="E230" s="5"/>
    </row>
    <row r="231" spans="2:5" x14ac:dyDescent="0.25">
      <c r="B231" s="20"/>
      <c r="C231" s="21"/>
      <c r="D231" s="5"/>
      <c r="E231" s="5"/>
    </row>
    <row r="232" spans="2:5" x14ac:dyDescent="0.25">
      <c r="B232" s="20"/>
      <c r="C232" s="21"/>
      <c r="D232" s="5"/>
      <c r="E232" s="5"/>
    </row>
    <row r="233" spans="2:5" x14ac:dyDescent="0.25">
      <c r="B233" s="20"/>
      <c r="C233" s="21"/>
      <c r="D233" s="5"/>
      <c r="E233" s="5"/>
    </row>
    <row r="234" spans="2:5" x14ac:dyDescent="0.25">
      <c r="B234" s="20"/>
      <c r="C234" s="21"/>
      <c r="D234" s="5"/>
      <c r="E234" s="5"/>
    </row>
    <row r="235" spans="2:5" x14ac:dyDescent="0.25">
      <c r="B235" s="20"/>
      <c r="C235" s="21"/>
      <c r="D235" s="5"/>
      <c r="E235" s="5"/>
    </row>
    <row r="236" spans="2:5" x14ac:dyDescent="0.25">
      <c r="B236" s="20"/>
      <c r="C236" s="21"/>
      <c r="D236" s="5"/>
      <c r="E236" s="5"/>
    </row>
    <row r="237" spans="2:5" x14ac:dyDescent="0.25">
      <c r="B237" s="20"/>
      <c r="C237" s="21"/>
      <c r="D237" s="5"/>
      <c r="E237" s="5"/>
    </row>
    <row r="238" spans="2:5" x14ac:dyDescent="0.25">
      <c r="B238" s="20"/>
      <c r="C238" s="21"/>
      <c r="D238" s="5"/>
      <c r="E238" s="5"/>
    </row>
    <row r="239" spans="2:5" x14ac:dyDescent="0.25">
      <c r="B239" s="20"/>
      <c r="C239" s="21"/>
      <c r="D239" s="5"/>
      <c r="E239" s="5"/>
    </row>
    <row r="240" spans="2:5" x14ac:dyDescent="0.25">
      <c r="B240" s="20"/>
      <c r="C240" s="21"/>
      <c r="D240" s="5"/>
      <c r="E240" s="5"/>
    </row>
    <row r="241" spans="2:5" x14ac:dyDescent="0.25">
      <c r="B241" s="20"/>
      <c r="C241" s="21"/>
      <c r="D241" s="5"/>
      <c r="E241" s="5"/>
    </row>
    <row r="242" spans="2:5" x14ac:dyDescent="0.25">
      <c r="B242" s="20"/>
      <c r="C242" s="21"/>
      <c r="D242" s="5"/>
      <c r="E242" s="5"/>
    </row>
    <row r="243" spans="2:5" x14ac:dyDescent="0.25">
      <c r="B243" s="20"/>
      <c r="C243" s="21"/>
      <c r="D243" s="5"/>
      <c r="E243" s="5"/>
    </row>
    <row r="244" spans="2:5" x14ac:dyDescent="0.25">
      <c r="B244" s="20"/>
      <c r="C244" s="21"/>
      <c r="D244" s="5"/>
      <c r="E244" s="5"/>
    </row>
    <row r="245" spans="2:5" x14ac:dyDescent="0.25">
      <c r="B245" s="20"/>
      <c r="C245" s="21"/>
      <c r="D245" s="5"/>
      <c r="E245" s="5"/>
    </row>
    <row r="246" spans="2:5" x14ac:dyDescent="0.25">
      <c r="B246" s="20"/>
      <c r="C246" s="21"/>
      <c r="D246" s="5"/>
      <c r="E246" s="5"/>
    </row>
    <row r="247" spans="2:5" x14ac:dyDescent="0.25">
      <c r="B247" s="20"/>
      <c r="C247" s="21"/>
      <c r="D247" s="5"/>
      <c r="E247" s="5"/>
    </row>
    <row r="248" spans="2:5" x14ac:dyDescent="0.25">
      <c r="B248" s="20"/>
      <c r="C248" s="21"/>
      <c r="D248" s="5"/>
      <c r="E248" s="5"/>
    </row>
    <row r="249" spans="2:5" x14ac:dyDescent="0.25">
      <c r="B249" s="20"/>
      <c r="C249" s="21"/>
      <c r="D249" s="5"/>
      <c r="E249" s="5"/>
    </row>
    <row r="250" spans="2:5" x14ac:dyDescent="0.25">
      <c r="B250" s="20"/>
      <c r="C250" s="21"/>
      <c r="D250" s="5"/>
      <c r="E250" s="5"/>
    </row>
    <row r="251" spans="2:5" x14ac:dyDescent="0.25">
      <c r="B251" s="20"/>
      <c r="C251" s="21"/>
      <c r="D251" s="5"/>
      <c r="E251" s="5"/>
    </row>
    <row r="252" spans="2:5" x14ac:dyDescent="0.25">
      <c r="B252" s="20"/>
      <c r="C252" s="21"/>
      <c r="D252" s="5"/>
      <c r="E252" s="5"/>
    </row>
    <row r="253" spans="2:5" x14ac:dyDescent="0.25">
      <c r="B253" s="20"/>
      <c r="C253" s="21"/>
      <c r="D253" s="5"/>
      <c r="E253" s="5"/>
    </row>
    <row r="254" spans="2:5" x14ac:dyDescent="0.25">
      <c r="B254" s="20"/>
      <c r="C254" s="21"/>
      <c r="D254" s="5"/>
      <c r="E254" s="5"/>
    </row>
    <row r="255" spans="2:5" x14ac:dyDescent="0.25">
      <c r="B255" s="20"/>
      <c r="C255" s="21"/>
      <c r="D255" s="5"/>
      <c r="E255" s="5"/>
    </row>
    <row r="256" spans="2:5" x14ac:dyDescent="0.25">
      <c r="B256" s="20"/>
      <c r="C256" s="21"/>
      <c r="D256" s="5"/>
      <c r="E256" s="5"/>
    </row>
    <row r="257" spans="2:5" x14ac:dyDescent="0.25">
      <c r="B257" s="20"/>
      <c r="C257" s="21"/>
      <c r="D257" s="5"/>
      <c r="E257" s="5"/>
    </row>
    <row r="258" spans="2:5" x14ac:dyDescent="0.25">
      <c r="B258" s="20"/>
      <c r="C258" s="21"/>
      <c r="D258" s="5"/>
      <c r="E258" s="5"/>
    </row>
    <row r="259" spans="2:5" x14ac:dyDescent="0.25">
      <c r="B259" s="20"/>
      <c r="C259" s="21"/>
      <c r="D259" s="5"/>
      <c r="E259" s="5"/>
    </row>
    <row r="260" spans="2:5" x14ac:dyDescent="0.25">
      <c r="B260" s="20"/>
      <c r="C260" s="21"/>
      <c r="D260" s="5"/>
      <c r="E260" s="5"/>
    </row>
    <row r="261" spans="2:5" x14ac:dyDescent="0.25">
      <c r="B261" s="20"/>
      <c r="C261" s="21"/>
      <c r="D261" s="5"/>
      <c r="E261" s="5"/>
    </row>
    <row r="262" spans="2:5" x14ac:dyDescent="0.25">
      <c r="B262" s="20"/>
      <c r="C262" s="21"/>
      <c r="D262" s="5"/>
      <c r="E262" s="5"/>
    </row>
    <row r="263" spans="2:5" x14ac:dyDescent="0.25">
      <c r="B263" s="20"/>
      <c r="C263" s="21"/>
      <c r="D263" s="5"/>
      <c r="E263" s="5"/>
    </row>
    <row r="264" spans="2:5" x14ac:dyDescent="0.25">
      <c r="B264" s="20"/>
      <c r="C264" s="21"/>
      <c r="D264" s="5"/>
      <c r="E264" s="5"/>
    </row>
    <row r="265" spans="2:5" x14ac:dyDescent="0.25">
      <c r="B265" s="20"/>
      <c r="C265" s="21"/>
      <c r="D265" s="5"/>
      <c r="E265" s="5"/>
    </row>
    <row r="266" spans="2:5" x14ac:dyDescent="0.25">
      <c r="B266" s="20"/>
      <c r="C266" s="21"/>
      <c r="D266" s="5"/>
      <c r="E266" s="5"/>
    </row>
    <row r="267" spans="2:5" x14ac:dyDescent="0.25">
      <c r="B267" s="20"/>
      <c r="C267" s="21"/>
      <c r="D267" s="5"/>
      <c r="E267" s="5"/>
    </row>
    <row r="268" spans="2:5" x14ac:dyDescent="0.25">
      <c r="B268" s="20"/>
      <c r="C268" s="21"/>
      <c r="D268" s="5"/>
      <c r="E268" s="5"/>
    </row>
    <row r="269" spans="2:5" x14ac:dyDescent="0.25">
      <c r="B269" s="20"/>
      <c r="C269" s="21"/>
      <c r="D269" s="5"/>
      <c r="E269" s="5"/>
    </row>
    <row r="270" spans="2:5" x14ac:dyDescent="0.25">
      <c r="B270" s="20"/>
      <c r="C270" s="21"/>
      <c r="D270" s="5"/>
      <c r="E270" s="5"/>
    </row>
    <row r="271" spans="2:5" x14ac:dyDescent="0.25">
      <c r="B271" s="20"/>
      <c r="C271" s="21"/>
      <c r="D271" s="5"/>
      <c r="E271" s="5"/>
    </row>
    <row r="272" spans="2:5" x14ac:dyDescent="0.25">
      <c r="B272" s="20"/>
      <c r="C272" s="21"/>
      <c r="D272" s="5"/>
      <c r="E272" s="5"/>
    </row>
    <row r="273" spans="2:5" x14ac:dyDescent="0.25">
      <c r="B273" s="20"/>
      <c r="C273" s="21"/>
      <c r="D273" s="5"/>
      <c r="E273" s="5"/>
    </row>
    <row r="274" spans="2:5" x14ac:dyDescent="0.25">
      <c r="B274" s="20"/>
      <c r="C274" s="21"/>
      <c r="D274" s="5"/>
      <c r="E274" s="5"/>
    </row>
    <row r="275" spans="2:5" x14ac:dyDescent="0.25">
      <c r="B275" s="20"/>
      <c r="C275" s="21"/>
      <c r="D275" s="5"/>
      <c r="E275" s="5"/>
    </row>
    <row r="276" spans="2:5" x14ac:dyDescent="0.25">
      <c r="B276" s="20"/>
      <c r="C276" s="21"/>
      <c r="D276" s="5"/>
      <c r="E276" s="5"/>
    </row>
    <row r="277" spans="2:5" x14ac:dyDescent="0.25">
      <c r="B277" s="20"/>
      <c r="C277" s="21"/>
      <c r="D277" s="5"/>
      <c r="E277" s="5"/>
    </row>
    <row r="278" spans="2:5" x14ac:dyDescent="0.25">
      <c r="B278" s="20"/>
      <c r="C278" s="21"/>
      <c r="D278" s="5"/>
      <c r="E278" s="5"/>
    </row>
    <row r="279" spans="2:5" x14ac:dyDescent="0.25">
      <c r="B279" s="20"/>
      <c r="C279" s="21"/>
      <c r="D279" s="5"/>
      <c r="E279" s="5"/>
    </row>
    <row r="280" spans="2:5" x14ac:dyDescent="0.25">
      <c r="B280" s="20"/>
      <c r="C280" s="21"/>
      <c r="D280" s="5"/>
      <c r="E280" s="5"/>
    </row>
    <row r="281" spans="2:5" x14ac:dyDescent="0.25">
      <c r="B281" s="20"/>
      <c r="C281" s="21"/>
      <c r="D281" s="5"/>
      <c r="E281" s="5"/>
    </row>
    <row r="282" spans="2:5" x14ac:dyDescent="0.25">
      <c r="B282" s="20"/>
      <c r="C282" s="21"/>
      <c r="D282" s="5"/>
      <c r="E282" s="5"/>
    </row>
    <row r="283" spans="2:5" x14ac:dyDescent="0.25">
      <c r="B283" s="20"/>
      <c r="C283" s="21"/>
      <c r="D283" s="5"/>
      <c r="E283" s="5"/>
    </row>
    <row r="284" spans="2:5" x14ac:dyDescent="0.25">
      <c r="B284" s="20"/>
      <c r="C284" s="21"/>
      <c r="D284" s="5"/>
      <c r="E284" s="5"/>
    </row>
    <row r="285" spans="2:5" x14ac:dyDescent="0.25">
      <c r="B285" s="20"/>
      <c r="C285" s="21"/>
      <c r="D285" s="5"/>
      <c r="E285" s="5"/>
    </row>
    <row r="286" spans="2:5" x14ac:dyDescent="0.25">
      <c r="B286" s="20"/>
      <c r="C286" s="21"/>
      <c r="D286" s="5"/>
      <c r="E286" s="5"/>
    </row>
    <row r="287" spans="2:5" x14ac:dyDescent="0.25">
      <c r="B287" s="20"/>
      <c r="C287" s="21"/>
      <c r="D287" s="5"/>
      <c r="E287" s="5"/>
    </row>
    <row r="288" spans="2:5" x14ac:dyDescent="0.25">
      <c r="B288" s="20"/>
      <c r="C288" s="21"/>
      <c r="D288" s="5"/>
      <c r="E288" s="5"/>
    </row>
    <row r="289" spans="2:5" x14ac:dyDescent="0.25">
      <c r="B289" s="20"/>
      <c r="C289" s="21"/>
      <c r="D289" s="5"/>
      <c r="E289" s="5"/>
    </row>
    <row r="290" spans="2:5" x14ac:dyDescent="0.25">
      <c r="B290" s="20"/>
      <c r="C290" s="21"/>
      <c r="D290" s="5"/>
      <c r="E290" s="5"/>
    </row>
    <row r="291" spans="2:5" x14ac:dyDescent="0.25">
      <c r="B291" s="20"/>
      <c r="C291" s="21"/>
      <c r="D291" s="5"/>
      <c r="E291" s="5"/>
    </row>
    <row r="292" spans="2:5" x14ac:dyDescent="0.25">
      <c r="B292" s="20"/>
      <c r="C292" s="21"/>
      <c r="D292" s="5"/>
      <c r="E292" s="5"/>
    </row>
    <row r="293" spans="2:5" x14ac:dyDescent="0.25">
      <c r="B293" s="20"/>
      <c r="C293" s="21"/>
      <c r="D293" s="5"/>
      <c r="E293" s="5"/>
    </row>
    <row r="294" spans="2:5" x14ac:dyDescent="0.25">
      <c r="B294" s="20"/>
      <c r="C294" s="21"/>
      <c r="D294" s="5"/>
      <c r="E294" s="5"/>
    </row>
    <row r="295" spans="2:5" x14ac:dyDescent="0.25">
      <c r="B295" s="20"/>
      <c r="C295" s="21"/>
      <c r="D295" s="5"/>
      <c r="E295" s="5"/>
    </row>
    <row r="296" spans="2:5" x14ac:dyDescent="0.25">
      <c r="B296" s="20"/>
      <c r="C296" s="21"/>
      <c r="D296" s="5"/>
      <c r="E296" s="5"/>
    </row>
    <row r="297" spans="2:5" x14ac:dyDescent="0.25">
      <c r="B297" s="20"/>
      <c r="C297" s="21"/>
      <c r="D297" s="5"/>
      <c r="E297" s="5"/>
    </row>
    <row r="298" spans="2:5" x14ac:dyDescent="0.25">
      <c r="B298" s="20"/>
      <c r="C298" s="21"/>
      <c r="D298" s="5"/>
      <c r="E298" s="5"/>
    </row>
    <row r="299" spans="2:5" x14ac:dyDescent="0.25">
      <c r="B299" s="20"/>
      <c r="C299" s="21"/>
      <c r="D299" s="5"/>
      <c r="E299" s="5"/>
    </row>
    <row r="300" spans="2:5" x14ac:dyDescent="0.25">
      <c r="B300" s="20"/>
      <c r="C300" s="21"/>
      <c r="D300" s="5"/>
      <c r="E300" s="5"/>
    </row>
    <row r="301" spans="2:5" x14ac:dyDescent="0.25">
      <c r="B301" s="20"/>
      <c r="C301" s="21"/>
      <c r="D301" s="5"/>
      <c r="E301" s="5"/>
    </row>
    <row r="302" spans="2:5" x14ac:dyDescent="0.25">
      <c r="B302" s="20"/>
      <c r="C302" s="21"/>
      <c r="D302" s="5"/>
      <c r="E302" s="5"/>
    </row>
    <row r="303" spans="2:5" x14ac:dyDescent="0.25">
      <c r="B303" s="20"/>
      <c r="C303" s="21"/>
      <c r="D303" s="5"/>
      <c r="E303" s="5"/>
    </row>
    <row r="304" spans="2:5" x14ac:dyDescent="0.25">
      <c r="B304" s="20"/>
      <c r="C304" s="21"/>
      <c r="D304" s="5"/>
      <c r="E304" s="5"/>
    </row>
    <row r="305" spans="2:5" x14ac:dyDescent="0.25">
      <c r="B305" s="20"/>
      <c r="C305" s="21"/>
      <c r="D305" s="5"/>
      <c r="E305" s="5"/>
    </row>
    <row r="306" spans="2:5" x14ac:dyDescent="0.25">
      <c r="B306" s="20"/>
      <c r="C306" s="21"/>
      <c r="D306" s="5"/>
      <c r="E306" s="5"/>
    </row>
    <row r="307" spans="2:5" x14ac:dyDescent="0.25">
      <c r="B307" s="20"/>
      <c r="C307" s="21"/>
      <c r="D307" s="5"/>
      <c r="E307" s="5"/>
    </row>
    <row r="308" spans="2:5" x14ac:dyDescent="0.25">
      <c r="B308" s="20"/>
      <c r="C308" s="21"/>
      <c r="D308" s="5"/>
      <c r="E308" s="5"/>
    </row>
    <row r="309" spans="2:5" x14ac:dyDescent="0.25">
      <c r="B309" s="20"/>
      <c r="C309" s="21"/>
      <c r="D309" s="5"/>
      <c r="E309" s="5"/>
    </row>
    <row r="310" spans="2:5" x14ac:dyDescent="0.25">
      <c r="B310" s="20"/>
      <c r="C310" s="21"/>
      <c r="D310" s="5"/>
      <c r="E310" s="5"/>
    </row>
    <row r="311" spans="2:5" x14ac:dyDescent="0.25">
      <c r="B311" s="20"/>
      <c r="C311" s="21"/>
      <c r="D311" s="5"/>
      <c r="E311" s="5"/>
    </row>
    <row r="312" spans="2:5" x14ac:dyDescent="0.25">
      <c r="B312" s="20"/>
      <c r="C312" s="21"/>
      <c r="D312" s="5"/>
      <c r="E312" s="5"/>
    </row>
    <row r="313" spans="2:5" x14ac:dyDescent="0.25">
      <c r="B313" s="20"/>
      <c r="C313" s="21"/>
      <c r="D313" s="5"/>
      <c r="E313" s="5"/>
    </row>
    <row r="314" spans="2:5" x14ac:dyDescent="0.25">
      <c r="B314" s="20"/>
      <c r="C314" s="21"/>
      <c r="D314" s="5"/>
      <c r="E314" s="5"/>
    </row>
    <row r="315" spans="2:5" x14ac:dyDescent="0.25">
      <c r="B315" s="20"/>
      <c r="C315" s="21"/>
      <c r="D315" s="5"/>
      <c r="E315" s="5"/>
    </row>
    <row r="316" spans="2:5" x14ac:dyDescent="0.25">
      <c r="B316" s="20"/>
      <c r="C316" s="21"/>
      <c r="D316" s="5"/>
      <c r="E316" s="5"/>
    </row>
    <row r="317" spans="2:5" x14ac:dyDescent="0.25">
      <c r="B317" s="20"/>
      <c r="C317" s="21"/>
      <c r="D317" s="5"/>
      <c r="E317" s="5"/>
    </row>
    <row r="318" spans="2:5" x14ac:dyDescent="0.25">
      <c r="B318" s="20"/>
      <c r="C318" s="21"/>
      <c r="D318" s="5"/>
      <c r="E318" s="5"/>
    </row>
    <row r="319" spans="2:5" x14ac:dyDescent="0.25">
      <c r="B319" s="20"/>
      <c r="C319" s="21"/>
      <c r="D319" s="5"/>
      <c r="E319" s="5"/>
    </row>
    <row r="320" spans="2:5" x14ac:dyDescent="0.25">
      <c r="B320" s="20"/>
      <c r="C320" s="21"/>
      <c r="D320" s="5"/>
      <c r="E320" s="5"/>
    </row>
    <row r="321" spans="2:5" x14ac:dyDescent="0.25">
      <c r="B321" s="20"/>
      <c r="C321" s="21"/>
      <c r="D321" s="5"/>
      <c r="E321" s="5"/>
    </row>
    <row r="322" spans="2:5" x14ac:dyDescent="0.25">
      <c r="B322" s="20"/>
      <c r="C322" s="21"/>
      <c r="D322" s="5"/>
      <c r="E322" s="5"/>
    </row>
    <row r="323" spans="2:5" x14ac:dyDescent="0.25">
      <c r="B323" s="20"/>
      <c r="C323" s="21"/>
      <c r="D323" s="5"/>
      <c r="E323" s="5"/>
    </row>
    <row r="324" spans="2:5" x14ac:dyDescent="0.25">
      <c r="B324" s="20"/>
      <c r="C324" s="21"/>
      <c r="D324" s="5"/>
      <c r="E324" s="5"/>
    </row>
    <row r="325" spans="2:5" x14ac:dyDescent="0.25">
      <c r="B325" s="20"/>
      <c r="C325" s="21"/>
      <c r="D325" s="5"/>
      <c r="E325" s="5"/>
    </row>
    <row r="326" spans="2:5" x14ac:dyDescent="0.25">
      <c r="B326" s="20"/>
      <c r="C326" s="21"/>
      <c r="D326" s="5"/>
      <c r="E326" s="5"/>
    </row>
    <row r="327" spans="2:5" x14ac:dyDescent="0.25">
      <c r="B327" s="20"/>
      <c r="C327" s="21"/>
      <c r="D327" s="5"/>
      <c r="E327" s="5"/>
    </row>
    <row r="328" spans="2:5" x14ac:dyDescent="0.25">
      <c r="B328" s="20"/>
      <c r="C328" s="21"/>
      <c r="D328" s="5"/>
      <c r="E328" s="5"/>
    </row>
    <row r="329" spans="2:5" x14ac:dyDescent="0.25">
      <c r="B329" s="20"/>
      <c r="C329" s="21"/>
      <c r="D329" s="5"/>
      <c r="E329" s="5"/>
    </row>
    <row r="330" spans="2:5" x14ac:dyDescent="0.25">
      <c r="B330" s="20"/>
      <c r="C330" s="21"/>
      <c r="D330" s="5"/>
      <c r="E330" s="5"/>
    </row>
    <row r="331" spans="2:5" x14ac:dyDescent="0.25">
      <c r="B331" s="20"/>
      <c r="C331" s="21"/>
      <c r="D331" s="5"/>
      <c r="E331" s="5"/>
    </row>
    <row r="332" spans="2:5" x14ac:dyDescent="0.25">
      <c r="B332" s="20"/>
      <c r="C332" s="21"/>
      <c r="D332" s="5"/>
      <c r="E332" s="5"/>
    </row>
    <row r="333" spans="2:5" x14ac:dyDescent="0.25">
      <c r="B333" s="20"/>
      <c r="C333" s="21"/>
      <c r="D333" s="5"/>
      <c r="E333" s="5"/>
    </row>
    <row r="334" spans="2:5" x14ac:dyDescent="0.25">
      <c r="B334" s="20"/>
      <c r="C334" s="21"/>
      <c r="D334" s="5"/>
      <c r="E334" s="5"/>
    </row>
    <row r="335" spans="2:5" x14ac:dyDescent="0.25">
      <c r="B335" s="20"/>
      <c r="C335" s="21"/>
      <c r="D335" s="5"/>
      <c r="E335" s="5"/>
    </row>
    <row r="336" spans="2:5" x14ac:dyDescent="0.25">
      <c r="B336" s="20"/>
      <c r="C336" s="21"/>
      <c r="D336" s="5"/>
      <c r="E336" s="5"/>
    </row>
    <row r="337" spans="2:5" x14ac:dyDescent="0.25">
      <c r="B337" s="20"/>
      <c r="C337" s="21"/>
      <c r="D337" s="5"/>
      <c r="E337" s="5"/>
    </row>
    <row r="338" spans="2:5" x14ac:dyDescent="0.25">
      <c r="B338" s="20"/>
      <c r="C338" s="21"/>
      <c r="D338" s="5"/>
      <c r="E338" s="5"/>
    </row>
    <row r="339" spans="2:5" x14ac:dyDescent="0.25">
      <c r="B339" s="20"/>
      <c r="C339" s="21"/>
      <c r="D339" s="5"/>
      <c r="E339" s="5"/>
    </row>
    <row r="340" spans="2:5" x14ac:dyDescent="0.25">
      <c r="B340" s="20"/>
      <c r="C340" s="21"/>
      <c r="D340" s="5"/>
      <c r="E340" s="5"/>
    </row>
    <row r="341" spans="2:5" x14ac:dyDescent="0.25">
      <c r="B341" s="20"/>
      <c r="C341" s="21"/>
      <c r="D341" s="5"/>
      <c r="E341" s="5"/>
    </row>
    <row r="342" spans="2:5" x14ac:dyDescent="0.25">
      <c r="B342" s="20"/>
      <c r="C342" s="21"/>
      <c r="D342" s="5"/>
      <c r="E342" s="5"/>
    </row>
    <row r="343" spans="2:5" x14ac:dyDescent="0.25">
      <c r="B343" s="20"/>
      <c r="C343" s="21"/>
      <c r="D343" s="5"/>
      <c r="E343" s="5"/>
    </row>
    <row r="344" spans="2:5" x14ac:dyDescent="0.25">
      <c r="B344" s="20"/>
      <c r="C344" s="21"/>
      <c r="D344" s="5"/>
      <c r="E344" s="5"/>
    </row>
    <row r="345" spans="2:5" x14ac:dyDescent="0.25">
      <c r="B345" s="20"/>
      <c r="C345" s="21"/>
      <c r="D345" s="5"/>
      <c r="E345" s="5"/>
    </row>
    <row r="346" spans="2:5" x14ac:dyDescent="0.25">
      <c r="B346" s="20"/>
      <c r="C346" s="21"/>
      <c r="D346" s="5"/>
      <c r="E346" s="5"/>
    </row>
    <row r="347" spans="2:5" x14ac:dyDescent="0.25">
      <c r="B347" s="20"/>
      <c r="C347" s="21"/>
      <c r="D347" s="5"/>
      <c r="E347" s="5"/>
    </row>
    <row r="348" spans="2:5" x14ac:dyDescent="0.25">
      <c r="B348" s="20"/>
      <c r="C348" s="21"/>
      <c r="D348" s="5"/>
      <c r="E348" s="5"/>
    </row>
    <row r="349" spans="2:5" x14ac:dyDescent="0.25">
      <c r="B349" s="20"/>
      <c r="C349" s="21"/>
      <c r="D349" s="5"/>
      <c r="E349" s="5"/>
    </row>
    <row r="350" spans="2:5" x14ac:dyDescent="0.25">
      <c r="B350" s="20"/>
      <c r="C350" s="21"/>
      <c r="D350" s="5"/>
      <c r="E350" s="5"/>
    </row>
    <row r="351" spans="2:5" x14ac:dyDescent="0.25">
      <c r="B351" s="20"/>
      <c r="C351" s="21"/>
      <c r="D351" s="5"/>
      <c r="E351" s="5"/>
    </row>
    <row r="352" spans="2:5" x14ac:dyDescent="0.25">
      <c r="B352" s="20"/>
      <c r="C352" s="21"/>
      <c r="D352" s="5"/>
      <c r="E352" s="5"/>
    </row>
    <row r="353" spans="2:5" x14ac:dyDescent="0.25">
      <c r="B353" s="20"/>
      <c r="C353" s="21"/>
      <c r="D353" s="5"/>
      <c r="E353" s="5"/>
    </row>
    <row r="354" spans="2:5" x14ac:dyDescent="0.25">
      <c r="B354" s="20"/>
      <c r="C354" s="21"/>
      <c r="D354" s="5"/>
      <c r="E354" s="5"/>
    </row>
    <row r="355" spans="2:5" x14ac:dyDescent="0.25">
      <c r="B355" s="20"/>
      <c r="C355" s="21"/>
      <c r="D355" s="5"/>
      <c r="E355" s="5"/>
    </row>
    <row r="356" spans="2:5" x14ac:dyDescent="0.25">
      <c r="B356" s="20"/>
      <c r="C356" s="21"/>
      <c r="D356" s="5"/>
      <c r="E356" s="5"/>
    </row>
    <row r="357" spans="2:5" x14ac:dyDescent="0.25">
      <c r="B357" s="20"/>
      <c r="C357" s="21"/>
      <c r="D357" s="5"/>
      <c r="E357" s="5"/>
    </row>
    <row r="358" spans="2:5" x14ac:dyDescent="0.25">
      <c r="B358" s="20"/>
      <c r="C358" s="21"/>
      <c r="D358" s="5"/>
      <c r="E358" s="5"/>
    </row>
    <row r="359" spans="2:5" x14ac:dyDescent="0.25">
      <c r="B359" s="20"/>
      <c r="C359" s="21"/>
      <c r="D359" s="5"/>
      <c r="E359" s="5"/>
    </row>
    <row r="360" spans="2:5" x14ac:dyDescent="0.25">
      <c r="B360" s="20"/>
      <c r="C360" s="21"/>
      <c r="D360" s="5"/>
      <c r="E360" s="5"/>
    </row>
    <row r="361" spans="2:5" x14ac:dyDescent="0.25">
      <c r="B361" s="20"/>
      <c r="C361" s="21"/>
      <c r="D361" s="5"/>
      <c r="E361" s="5"/>
    </row>
    <row r="362" spans="2:5" x14ac:dyDescent="0.25">
      <c r="B362" s="20"/>
      <c r="C362" s="21"/>
      <c r="D362" s="5"/>
      <c r="E362" s="5"/>
    </row>
    <row r="363" spans="2:5" x14ac:dyDescent="0.25">
      <c r="B363" s="20"/>
      <c r="C363" s="21"/>
      <c r="D363" s="5"/>
      <c r="E363" s="5"/>
    </row>
    <row r="364" spans="2:5" x14ac:dyDescent="0.25">
      <c r="B364" s="20"/>
      <c r="C364" s="21"/>
      <c r="D364" s="5"/>
      <c r="E364" s="5"/>
    </row>
    <row r="365" spans="2:5" x14ac:dyDescent="0.25">
      <c r="B365" s="20"/>
      <c r="C365" s="21"/>
      <c r="D365" s="5"/>
      <c r="E365" s="5"/>
    </row>
    <row r="366" spans="2:5" x14ac:dyDescent="0.25">
      <c r="B366" s="20"/>
      <c r="C366" s="21"/>
      <c r="D366" s="5"/>
      <c r="E366" s="5"/>
    </row>
    <row r="367" spans="2:5" x14ac:dyDescent="0.25">
      <c r="B367" s="20"/>
      <c r="C367" s="21"/>
      <c r="D367" s="5"/>
      <c r="E367" s="5"/>
    </row>
    <row r="368" spans="2:5" x14ac:dyDescent="0.25">
      <c r="B368" s="20"/>
      <c r="C368" s="21"/>
      <c r="D368" s="5"/>
      <c r="E368" s="5"/>
    </row>
    <row r="369" spans="2:5" x14ac:dyDescent="0.25">
      <c r="B369" s="20"/>
      <c r="C369" s="21"/>
      <c r="D369" s="5"/>
      <c r="E369" s="5"/>
    </row>
    <row r="370" spans="2:5" x14ac:dyDescent="0.25">
      <c r="B370" s="20"/>
      <c r="C370" s="21"/>
      <c r="D370" s="5"/>
      <c r="E370" s="5"/>
    </row>
    <row r="371" spans="2:5" x14ac:dyDescent="0.25">
      <c r="B371" s="20"/>
      <c r="C371" s="21"/>
      <c r="D371" s="5"/>
      <c r="E371" s="5"/>
    </row>
    <row r="372" spans="2:5" x14ac:dyDescent="0.25">
      <c r="B372" s="20"/>
      <c r="C372" s="21"/>
      <c r="D372" s="5"/>
      <c r="E372" s="5"/>
    </row>
    <row r="373" spans="2:5" x14ac:dyDescent="0.25">
      <c r="B373" s="20"/>
      <c r="C373" s="21"/>
      <c r="D373" s="5"/>
      <c r="E373" s="5"/>
    </row>
    <row r="374" spans="2:5" x14ac:dyDescent="0.25">
      <c r="B374" s="20"/>
      <c r="C374" s="21"/>
      <c r="D374" s="5"/>
      <c r="E374" s="5"/>
    </row>
    <row r="375" spans="2:5" x14ac:dyDescent="0.25">
      <c r="B375" s="20"/>
      <c r="C375" s="21"/>
      <c r="D375" s="5"/>
      <c r="E375" s="5"/>
    </row>
    <row r="376" spans="2:5" x14ac:dyDescent="0.25">
      <c r="B376" s="20"/>
      <c r="C376" s="21"/>
      <c r="D376" s="5"/>
      <c r="E376" s="5"/>
    </row>
    <row r="377" spans="2:5" x14ac:dyDescent="0.25">
      <c r="B377" s="20"/>
      <c r="C377" s="21"/>
      <c r="D377" s="5"/>
      <c r="E377" s="5"/>
    </row>
    <row r="378" spans="2:5" x14ac:dyDescent="0.25">
      <c r="B378" s="20"/>
      <c r="C378" s="21"/>
      <c r="D378" s="5"/>
      <c r="E378" s="5"/>
    </row>
    <row r="379" spans="2:5" x14ac:dyDescent="0.25">
      <c r="B379" s="20"/>
      <c r="C379" s="21"/>
      <c r="D379" s="5"/>
      <c r="E379" s="5"/>
    </row>
    <row r="380" spans="2:5" x14ac:dyDescent="0.25">
      <c r="B380" s="20"/>
      <c r="C380" s="21"/>
      <c r="D380" s="5"/>
      <c r="E380" s="5"/>
    </row>
    <row r="381" spans="2:5" x14ac:dyDescent="0.25">
      <c r="B381" s="20"/>
      <c r="C381" s="21"/>
      <c r="D381" s="5"/>
      <c r="E381" s="5"/>
    </row>
    <row r="382" spans="2:5" x14ac:dyDescent="0.25">
      <c r="B382" s="20"/>
      <c r="C382" s="21"/>
      <c r="D382" s="5"/>
      <c r="E382" s="5"/>
    </row>
    <row r="383" spans="2:5" x14ac:dyDescent="0.25">
      <c r="B383" s="20"/>
      <c r="C383" s="21"/>
      <c r="D383" s="5"/>
      <c r="E383" s="5"/>
    </row>
    <row r="384" spans="2:5" x14ac:dyDescent="0.25">
      <c r="B384" s="20"/>
      <c r="C384" s="21"/>
      <c r="D384" s="5"/>
      <c r="E384" s="5"/>
    </row>
    <row r="385" spans="2:5" x14ac:dyDescent="0.25">
      <c r="B385" s="20"/>
      <c r="C385" s="21"/>
      <c r="D385" s="5"/>
      <c r="E385" s="5"/>
    </row>
    <row r="386" spans="2:5" x14ac:dyDescent="0.25">
      <c r="B386" s="20"/>
      <c r="C386" s="21"/>
      <c r="D386" s="5"/>
      <c r="E386" s="5"/>
    </row>
    <row r="387" spans="2:5" x14ac:dyDescent="0.25">
      <c r="B387" s="20"/>
      <c r="C387" s="21"/>
      <c r="D387" s="5"/>
      <c r="E387" s="5"/>
    </row>
    <row r="388" spans="2:5" x14ac:dyDescent="0.25">
      <c r="B388" s="20"/>
      <c r="C388" s="21"/>
      <c r="D388" s="5"/>
      <c r="E388" s="5"/>
    </row>
    <row r="389" spans="2:5" x14ac:dyDescent="0.25">
      <c r="B389" s="20"/>
      <c r="C389" s="21"/>
      <c r="D389" s="5"/>
      <c r="E389" s="5"/>
    </row>
    <row r="390" spans="2:5" x14ac:dyDescent="0.25">
      <c r="B390" s="20"/>
      <c r="C390" s="21"/>
      <c r="D390" s="5"/>
      <c r="E390" s="5"/>
    </row>
    <row r="391" spans="2:5" x14ac:dyDescent="0.25">
      <c r="B391" s="20"/>
      <c r="C391" s="21"/>
      <c r="D391" s="5"/>
      <c r="E391" s="5"/>
    </row>
    <row r="392" spans="2:5" x14ac:dyDescent="0.25">
      <c r="B392" s="20"/>
      <c r="C392" s="21"/>
      <c r="D392" s="5"/>
      <c r="E392" s="5"/>
    </row>
    <row r="393" spans="2:5" x14ac:dyDescent="0.25">
      <c r="B393" s="20"/>
      <c r="C393" s="21"/>
      <c r="D393" s="5"/>
      <c r="E393" s="5"/>
    </row>
    <row r="394" spans="2:5" x14ac:dyDescent="0.25">
      <c r="B394" s="20"/>
      <c r="C394" s="21"/>
      <c r="D394" s="5"/>
      <c r="E394" s="5"/>
    </row>
    <row r="395" spans="2:5" x14ac:dyDescent="0.25">
      <c r="B395" s="20"/>
      <c r="C395" s="21"/>
      <c r="D395" s="5"/>
      <c r="E395" s="5"/>
    </row>
    <row r="396" spans="2:5" x14ac:dyDescent="0.25">
      <c r="B396" s="20"/>
      <c r="C396" s="21"/>
      <c r="D396" s="5"/>
      <c r="E396" s="5"/>
    </row>
    <row r="397" spans="2:5" x14ac:dyDescent="0.25">
      <c r="B397" s="20"/>
      <c r="C397" s="21"/>
      <c r="D397" s="5"/>
      <c r="E397" s="5"/>
    </row>
    <row r="398" spans="2:5" x14ac:dyDescent="0.25">
      <c r="B398" s="20"/>
      <c r="C398" s="21"/>
      <c r="D398" s="5"/>
      <c r="E398" s="5"/>
    </row>
    <row r="399" spans="2:5" x14ac:dyDescent="0.25">
      <c r="B399" s="20"/>
      <c r="C399" s="21"/>
      <c r="D399" s="5"/>
      <c r="E399" s="5"/>
    </row>
    <row r="400" spans="2:5" x14ac:dyDescent="0.25">
      <c r="B400" s="20"/>
      <c r="C400" s="21"/>
      <c r="D400" s="5"/>
      <c r="E400" s="5"/>
    </row>
    <row r="401" spans="2:5" x14ac:dyDescent="0.25">
      <c r="B401" s="20"/>
      <c r="C401" s="21"/>
      <c r="D401" s="5"/>
      <c r="E401" s="5"/>
    </row>
    <row r="402" spans="2:5" x14ac:dyDescent="0.25">
      <c r="B402" s="20"/>
      <c r="C402" s="21"/>
      <c r="D402" s="5"/>
      <c r="E402" s="5"/>
    </row>
    <row r="403" spans="2:5" x14ac:dyDescent="0.25">
      <c r="B403" s="20"/>
      <c r="C403" s="21"/>
      <c r="D403" s="5"/>
      <c r="E403" s="5"/>
    </row>
    <row r="404" spans="2:5" x14ac:dyDescent="0.25">
      <c r="B404" s="20"/>
      <c r="C404" s="21"/>
      <c r="D404" s="5"/>
      <c r="E404" s="5"/>
    </row>
    <row r="405" spans="2:5" x14ac:dyDescent="0.25">
      <c r="B405" s="20"/>
      <c r="C405" s="21"/>
      <c r="D405" s="5"/>
      <c r="E405" s="5"/>
    </row>
    <row r="406" spans="2:5" x14ac:dyDescent="0.25">
      <c r="B406" s="20"/>
      <c r="C406" s="21"/>
      <c r="D406" s="5"/>
      <c r="E406" s="5"/>
    </row>
    <row r="407" spans="2:5" x14ac:dyDescent="0.25">
      <c r="B407" s="20"/>
      <c r="C407" s="21"/>
      <c r="D407" s="5"/>
      <c r="E407" s="5"/>
    </row>
    <row r="408" spans="2:5" x14ac:dyDescent="0.25">
      <c r="B408" s="20"/>
      <c r="C408" s="21"/>
      <c r="D408" s="5"/>
      <c r="E408" s="5"/>
    </row>
    <row r="409" spans="2:5" x14ac:dyDescent="0.25">
      <c r="B409" s="20"/>
      <c r="C409" s="21"/>
      <c r="D409" s="5"/>
      <c r="E409" s="5"/>
    </row>
    <row r="410" spans="2:5" x14ac:dyDescent="0.25">
      <c r="B410" s="20"/>
      <c r="C410" s="21"/>
      <c r="D410" s="5"/>
      <c r="E410" s="5"/>
    </row>
    <row r="411" spans="2:5" x14ac:dyDescent="0.25">
      <c r="B411" s="20"/>
      <c r="C411" s="21"/>
      <c r="D411" s="5"/>
      <c r="E411" s="5"/>
    </row>
    <row r="412" spans="2:5" x14ac:dyDescent="0.25">
      <c r="B412" s="20"/>
      <c r="C412" s="21"/>
      <c r="D412" s="5"/>
      <c r="E412" s="5"/>
    </row>
    <row r="413" spans="2:5" x14ac:dyDescent="0.25">
      <c r="B413" s="20"/>
      <c r="C413" s="21"/>
      <c r="D413" s="5"/>
      <c r="E413" s="5"/>
    </row>
    <row r="414" spans="2:5" x14ac:dyDescent="0.25">
      <c r="B414" s="20"/>
      <c r="C414" s="21"/>
      <c r="D414" s="5"/>
      <c r="E414" s="5"/>
    </row>
    <row r="415" spans="2:5" x14ac:dyDescent="0.25">
      <c r="B415" s="20"/>
      <c r="C415" s="21"/>
      <c r="D415" s="5"/>
      <c r="E415" s="5"/>
    </row>
    <row r="416" spans="2:5" x14ac:dyDescent="0.25">
      <c r="B416" s="20"/>
      <c r="C416" s="21"/>
      <c r="D416" s="5"/>
      <c r="E416" s="5"/>
    </row>
    <row r="417" spans="2:5" x14ac:dyDescent="0.25">
      <c r="B417" s="20"/>
      <c r="C417" s="21"/>
      <c r="D417" s="5"/>
      <c r="E417" s="5"/>
    </row>
    <row r="418" spans="2:5" x14ac:dyDescent="0.25">
      <c r="B418" s="20"/>
      <c r="C418" s="21"/>
      <c r="D418" s="5"/>
      <c r="E418" s="5"/>
    </row>
    <row r="419" spans="2:5" x14ac:dyDescent="0.25">
      <c r="B419" s="20"/>
      <c r="C419" s="21"/>
      <c r="D419" s="5"/>
      <c r="E419" s="5"/>
    </row>
    <row r="420" spans="2:5" x14ac:dyDescent="0.25">
      <c r="B420" s="20"/>
      <c r="C420" s="21"/>
      <c r="D420" s="5"/>
      <c r="E420" s="5"/>
    </row>
    <row r="421" spans="2:5" x14ac:dyDescent="0.25">
      <c r="B421" s="20"/>
      <c r="C421" s="21"/>
      <c r="D421" s="5"/>
      <c r="E421" s="5"/>
    </row>
    <row r="422" spans="2:5" x14ac:dyDescent="0.25">
      <c r="B422" s="20"/>
      <c r="C422" s="21"/>
      <c r="D422" s="5"/>
      <c r="E422" s="5"/>
    </row>
    <row r="423" spans="2:5" x14ac:dyDescent="0.25">
      <c r="B423" s="20"/>
      <c r="C423" s="21"/>
      <c r="D423" s="5"/>
      <c r="E423" s="5"/>
    </row>
    <row r="424" spans="2:5" x14ac:dyDescent="0.25">
      <c r="B424" s="20"/>
      <c r="C424" s="21"/>
      <c r="D424" s="5"/>
      <c r="E424" s="5"/>
    </row>
    <row r="425" spans="2:5" x14ac:dyDescent="0.25">
      <c r="B425" s="20"/>
      <c r="C425" s="21"/>
      <c r="D425" s="5"/>
      <c r="E425" s="5"/>
    </row>
    <row r="426" spans="2:5" x14ac:dyDescent="0.25">
      <c r="B426" s="20"/>
      <c r="C426" s="21"/>
      <c r="D426" s="5"/>
      <c r="E426" s="5"/>
    </row>
    <row r="427" spans="2:5" x14ac:dyDescent="0.25">
      <c r="B427" s="20"/>
      <c r="C427" s="21"/>
      <c r="D427" s="5"/>
      <c r="E427" s="5"/>
    </row>
    <row r="428" spans="2:5" x14ac:dyDescent="0.25">
      <c r="B428" s="20"/>
      <c r="C428" s="21"/>
      <c r="D428" s="5"/>
      <c r="E428" s="5"/>
    </row>
    <row r="429" spans="2:5" x14ac:dyDescent="0.25">
      <c r="B429" s="20"/>
      <c r="C429" s="21"/>
      <c r="D429" s="5"/>
      <c r="E429" s="5"/>
    </row>
    <row r="430" spans="2:5" x14ac:dyDescent="0.25">
      <c r="B430" s="20"/>
      <c r="C430" s="21"/>
      <c r="D430" s="5"/>
      <c r="E430" s="5"/>
    </row>
    <row r="431" spans="2:5" x14ac:dyDescent="0.25">
      <c r="B431" s="20"/>
      <c r="C431" s="21"/>
      <c r="D431" s="5"/>
      <c r="E431" s="5"/>
    </row>
    <row r="432" spans="2:5" x14ac:dyDescent="0.25">
      <c r="B432" s="20"/>
      <c r="C432" s="21"/>
      <c r="D432" s="5"/>
      <c r="E432" s="5"/>
    </row>
    <row r="433" spans="2:5" x14ac:dyDescent="0.25">
      <c r="B433" s="20"/>
      <c r="C433" s="21"/>
      <c r="D433" s="5"/>
      <c r="E433" s="5"/>
    </row>
    <row r="434" spans="2:5" x14ac:dyDescent="0.25">
      <c r="B434" s="20"/>
      <c r="C434" s="21"/>
      <c r="D434" s="5"/>
      <c r="E434" s="5"/>
    </row>
    <row r="435" spans="2:5" x14ac:dyDescent="0.25">
      <c r="B435" s="20"/>
      <c r="C435" s="21"/>
      <c r="D435" s="5"/>
      <c r="E435" s="5"/>
    </row>
    <row r="436" spans="2:5" x14ac:dyDescent="0.25">
      <c r="B436" s="20"/>
      <c r="C436" s="21"/>
      <c r="D436" s="5"/>
      <c r="E436" s="5"/>
    </row>
    <row r="437" spans="2:5" x14ac:dyDescent="0.25">
      <c r="B437" s="20"/>
      <c r="C437" s="21"/>
      <c r="D437" s="5"/>
      <c r="E437" s="5"/>
    </row>
    <row r="438" spans="2:5" x14ac:dyDescent="0.25">
      <c r="B438" s="20"/>
      <c r="C438" s="21"/>
      <c r="D438" s="5"/>
      <c r="E438" s="5"/>
    </row>
    <row r="439" spans="2:5" x14ac:dyDescent="0.25">
      <c r="B439" s="20"/>
      <c r="C439" s="21"/>
      <c r="D439" s="5"/>
      <c r="E439" s="5"/>
    </row>
    <row r="440" spans="2:5" x14ac:dyDescent="0.25">
      <c r="B440" s="20"/>
      <c r="C440" s="21"/>
      <c r="D440" s="5"/>
      <c r="E440" s="5"/>
    </row>
    <row r="441" spans="2:5" x14ac:dyDescent="0.25">
      <c r="B441" s="20"/>
      <c r="C441" s="21"/>
      <c r="D441" s="5"/>
      <c r="E441" s="5"/>
    </row>
    <row r="442" spans="2:5" x14ac:dyDescent="0.25">
      <c r="B442" s="20"/>
      <c r="C442" s="21"/>
      <c r="D442" s="5"/>
      <c r="E442" s="5"/>
    </row>
    <row r="443" spans="2:5" x14ac:dyDescent="0.25">
      <c r="B443" s="20"/>
      <c r="C443" s="21"/>
      <c r="D443" s="5"/>
      <c r="E443" s="5"/>
    </row>
    <row r="444" spans="2:5" x14ac:dyDescent="0.25">
      <c r="B444" s="20"/>
      <c r="C444" s="21"/>
      <c r="D444" s="5"/>
      <c r="E444" s="5"/>
    </row>
    <row r="445" spans="2:5" x14ac:dyDescent="0.25">
      <c r="B445" s="20"/>
      <c r="C445" s="21"/>
      <c r="D445" s="5"/>
      <c r="E445" s="5"/>
    </row>
    <row r="446" spans="2:5" x14ac:dyDescent="0.25">
      <c r="B446" s="20"/>
      <c r="C446" s="21"/>
      <c r="D446" s="5"/>
      <c r="E446" s="5"/>
    </row>
    <row r="447" spans="2:5" x14ac:dyDescent="0.25">
      <c r="B447" s="20"/>
      <c r="C447" s="21"/>
      <c r="D447" s="5"/>
      <c r="E447" s="5"/>
    </row>
    <row r="448" spans="2:5" x14ac:dyDescent="0.25">
      <c r="B448" s="20"/>
      <c r="C448" s="21"/>
      <c r="D448" s="5"/>
      <c r="E448" s="5"/>
    </row>
    <row r="449" spans="2:5" x14ac:dyDescent="0.25">
      <c r="B449" s="20"/>
      <c r="C449" s="21"/>
      <c r="D449" s="5"/>
      <c r="E449" s="5"/>
    </row>
    <row r="450" spans="2:5" x14ac:dyDescent="0.25">
      <c r="B450" s="20"/>
      <c r="C450" s="21"/>
      <c r="D450" s="5"/>
      <c r="E450" s="5"/>
    </row>
    <row r="451" spans="2:5" x14ac:dyDescent="0.25">
      <c r="B451" s="20"/>
      <c r="C451" s="21"/>
      <c r="D451" s="5"/>
      <c r="E451" s="5"/>
    </row>
    <row r="452" spans="2:5" x14ac:dyDescent="0.25">
      <c r="B452" s="20"/>
      <c r="C452" s="21"/>
      <c r="D452" s="5"/>
      <c r="E452" s="5"/>
    </row>
    <row r="453" spans="2:5" x14ac:dyDescent="0.25">
      <c r="B453" s="20"/>
      <c r="C453" s="21"/>
      <c r="D453" s="5"/>
      <c r="E453" s="5"/>
    </row>
    <row r="454" spans="2:5" x14ac:dyDescent="0.25">
      <c r="B454" s="20"/>
      <c r="C454" s="21"/>
      <c r="D454" s="5"/>
      <c r="E454" s="5"/>
    </row>
    <row r="455" spans="2:5" x14ac:dyDescent="0.25">
      <c r="B455" s="20"/>
      <c r="C455" s="21"/>
      <c r="D455" s="5"/>
      <c r="E455" s="5"/>
    </row>
    <row r="456" spans="2:5" x14ac:dyDescent="0.25">
      <c r="B456" s="20"/>
      <c r="C456" s="21"/>
      <c r="D456" s="5"/>
      <c r="E456" s="5"/>
    </row>
    <row r="457" spans="2:5" x14ac:dyDescent="0.25">
      <c r="B457" s="20"/>
      <c r="C457" s="21"/>
      <c r="D457" s="5"/>
      <c r="E457" s="5"/>
    </row>
    <row r="458" spans="2:5" x14ac:dyDescent="0.25">
      <c r="B458" s="20"/>
      <c r="C458" s="21"/>
      <c r="D458" s="5"/>
      <c r="E458" s="5"/>
    </row>
    <row r="459" spans="2:5" x14ac:dyDescent="0.25">
      <c r="B459" s="20"/>
      <c r="C459" s="21"/>
      <c r="D459" s="5"/>
      <c r="E459" s="5"/>
    </row>
    <row r="460" spans="2:5" x14ac:dyDescent="0.25">
      <c r="B460" s="20"/>
      <c r="C460" s="21"/>
      <c r="D460" s="5"/>
      <c r="E460" s="5"/>
    </row>
    <row r="461" spans="2:5" x14ac:dyDescent="0.25">
      <c r="B461" s="20"/>
      <c r="C461" s="21"/>
      <c r="D461" s="5"/>
      <c r="E461" s="5"/>
    </row>
    <row r="462" spans="2:5" x14ac:dyDescent="0.25">
      <c r="B462" s="20"/>
      <c r="C462" s="21"/>
      <c r="D462" s="5"/>
      <c r="E462" s="5"/>
    </row>
    <row r="463" spans="2:5" x14ac:dyDescent="0.25">
      <c r="B463" s="20"/>
      <c r="C463" s="21"/>
      <c r="D463" s="5"/>
      <c r="E463" s="5"/>
    </row>
    <row r="464" spans="2:5" x14ac:dyDescent="0.25">
      <c r="B464" s="20"/>
      <c r="C464" s="21"/>
      <c r="D464" s="5"/>
      <c r="E464" s="5"/>
    </row>
    <row r="465" spans="2:5" x14ac:dyDescent="0.25">
      <c r="B465" s="20"/>
      <c r="C465" s="21"/>
      <c r="D465" s="5"/>
      <c r="E465" s="5"/>
    </row>
    <row r="466" spans="2:5" x14ac:dyDescent="0.25">
      <c r="B466" s="20"/>
      <c r="C466" s="21"/>
      <c r="D466" s="5"/>
      <c r="E466" s="5"/>
    </row>
    <row r="467" spans="2:5" x14ac:dyDescent="0.25">
      <c r="B467" s="20"/>
      <c r="C467" s="21"/>
      <c r="D467" s="5"/>
      <c r="E467" s="5"/>
    </row>
    <row r="468" spans="2:5" x14ac:dyDescent="0.25">
      <c r="B468" s="20"/>
      <c r="C468" s="21"/>
      <c r="D468" s="5"/>
      <c r="E468" s="5"/>
    </row>
    <row r="469" spans="2:5" x14ac:dyDescent="0.25">
      <c r="B469" s="20"/>
      <c r="C469" s="21"/>
      <c r="D469" s="5"/>
      <c r="E469" s="5"/>
    </row>
    <row r="470" spans="2:5" x14ac:dyDescent="0.25">
      <c r="B470" s="20"/>
      <c r="C470" s="21"/>
      <c r="D470" s="5"/>
      <c r="E470" s="5"/>
    </row>
    <row r="471" spans="2:5" x14ac:dyDescent="0.25">
      <c r="B471" s="20"/>
      <c r="C471" s="21"/>
      <c r="D471" s="5"/>
      <c r="E471" s="5"/>
    </row>
    <row r="472" spans="2:5" x14ac:dyDescent="0.25">
      <c r="B472" s="20"/>
      <c r="C472" s="21"/>
      <c r="D472" s="5"/>
      <c r="E472" s="5"/>
    </row>
    <row r="473" spans="2:5" x14ac:dyDescent="0.25">
      <c r="B473" s="20"/>
      <c r="C473" s="21"/>
      <c r="D473" s="5"/>
      <c r="E473" s="5"/>
    </row>
    <row r="474" spans="2:5" x14ac:dyDescent="0.25">
      <c r="B474" s="20"/>
      <c r="C474" s="21"/>
      <c r="D474" s="5"/>
      <c r="E474" s="5"/>
    </row>
    <row r="475" spans="2:5" x14ac:dyDescent="0.25">
      <c r="B475" s="20"/>
      <c r="C475" s="21"/>
      <c r="D475" s="5"/>
      <c r="E475" s="5"/>
    </row>
    <row r="476" spans="2:5" x14ac:dyDescent="0.25">
      <c r="B476" s="20"/>
      <c r="C476" s="21"/>
      <c r="D476" s="5"/>
      <c r="E476" s="5"/>
    </row>
    <row r="477" spans="2:5" x14ac:dyDescent="0.25">
      <c r="B477" s="20"/>
      <c r="C477" s="21"/>
      <c r="D477" s="5"/>
      <c r="E477" s="5"/>
    </row>
    <row r="478" spans="2:5" x14ac:dyDescent="0.25">
      <c r="B478" s="20"/>
      <c r="C478" s="21"/>
      <c r="D478" s="5"/>
      <c r="E478" s="5"/>
    </row>
    <row r="479" spans="2:5" x14ac:dyDescent="0.25">
      <c r="B479" s="20"/>
      <c r="C479" s="21"/>
      <c r="D479" s="5"/>
      <c r="E479" s="5"/>
    </row>
    <row r="480" spans="2:5" x14ac:dyDescent="0.25">
      <c r="B480" s="20"/>
      <c r="C480" s="21"/>
      <c r="D480" s="5"/>
      <c r="E480" s="5"/>
    </row>
    <row r="481" spans="2:5" x14ac:dyDescent="0.25">
      <c r="B481" s="20"/>
      <c r="C481" s="21"/>
      <c r="D481" s="5"/>
      <c r="E481" s="5"/>
    </row>
    <row r="482" spans="2:5" x14ac:dyDescent="0.25">
      <c r="B482" s="20"/>
      <c r="C482" s="21"/>
      <c r="D482" s="5"/>
      <c r="E482" s="5"/>
    </row>
    <row r="483" spans="2:5" x14ac:dyDescent="0.25">
      <c r="B483" s="20"/>
      <c r="C483" s="21"/>
      <c r="D483" s="5"/>
      <c r="E483" s="5"/>
    </row>
    <row r="484" spans="2:5" x14ac:dyDescent="0.25">
      <c r="B484" s="20"/>
      <c r="C484" s="21"/>
      <c r="D484" s="5"/>
      <c r="E484" s="5"/>
    </row>
    <row r="485" spans="2:5" x14ac:dyDescent="0.25">
      <c r="B485" s="20"/>
      <c r="C485" s="21"/>
      <c r="D485" s="5"/>
      <c r="E485" s="5"/>
    </row>
    <row r="486" spans="2:5" x14ac:dyDescent="0.25">
      <c r="B486" s="20"/>
      <c r="C486" s="21"/>
      <c r="D486" s="5"/>
      <c r="E486" s="5"/>
    </row>
    <row r="487" spans="2:5" x14ac:dyDescent="0.25">
      <c r="B487" s="20"/>
      <c r="C487" s="21"/>
      <c r="D487" s="5"/>
      <c r="E487" s="5"/>
    </row>
    <row r="488" spans="2:5" x14ac:dyDescent="0.25">
      <c r="B488" s="20"/>
      <c r="C488" s="21"/>
      <c r="D488" s="5"/>
      <c r="E488" s="5"/>
    </row>
    <row r="489" spans="2:5" x14ac:dyDescent="0.25">
      <c r="B489" s="20"/>
      <c r="C489" s="21"/>
      <c r="D489" s="5"/>
      <c r="E489" s="5"/>
    </row>
    <row r="490" spans="2:5" x14ac:dyDescent="0.25">
      <c r="B490" s="20"/>
      <c r="C490" s="21"/>
      <c r="D490" s="5"/>
      <c r="E490" s="5"/>
    </row>
    <row r="491" spans="2:5" x14ac:dyDescent="0.25">
      <c r="B491" s="20"/>
      <c r="C491" s="21"/>
      <c r="D491" s="5"/>
      <c r="E491" s="5"/>
    </row>
    <row r="492" spans="2:5" x14ac:dyDescent="0.25">
      <c r="B492" s="20"/>
      <c r="C492" s="21"/>
      <c r="D492" s="5"/>
      <c r="E492" s="5"/>
    </row>
    <row r="493" spans="2:5" x14ac:dyDescent="0.25">
      <c r="B493" s="20"/>
      <c r="C493" s="21"/>
      <c r="D493" s="5"/>
      <c r="E493" s="5"/>
    </row>
    <row r="494" spans="2:5" x14ac:dyDescent="0.25">
      <c r="B494" s="20"/>
      <c r="C494" s="21"/>
      <c r="D494" s="5"/>
      <c r="E494" s="5"/>
    </row>
    <row r="495" spans="2:5" x14ac:dyDescent="0.25">
      <c r="B495" s="20"/>
      <c r="C495" s="21"/>
      <c r="D495" s="5"/>
      <c r="E495" s="5"/>
    </row>
    <row r="496" spans="2:5" x14ac:dyDescent="0.25">
      <c r="B496" s="20"/>
      <c r="C496" s="21"/>
      <c r="D496" s="5"/>
      <c r="E496" s="5"/>
    </row>
    <row r="497" spans="2:5" x14ac:dyDescent="0.25">
      <c r="B497" s="20"/>
      <c r="C497" s="21"/>
      <c r="D497" s="5"/>
      <c r="E497" s="5"/>
    </row>
    <row r="498" spans="2:5" x14ac:dyDescent="0.25">
      <c r="B498" s="20"/>
      <c r="C498" s="21"/>
      <c r="D498" s="5"/>
      <c r="E498" s="5"/>
    </row>
    <row r="499" spans="2:5" x14ac:dyDescent="0.25">
      <c r="B499" s="20"/>
      <c r="C499" s="21"/>
      <c r="D499" s="5"/>
      <c r="E499" s="5"/>
    </row>
    <row r="500" spans="2:5" x14ac:dyDescent="0.25">
      <c r="B500" s="20"/>
      <c r="C500" s="21"/>
      <c r="D500" s="5"/>
      <c r="E500" s="5"/>
    </row>
    <row r="501" spans="2:5" x14ac:dyDescent="0.25">
      <c r="B501" s="20"/>
      <c r="C501" s="21"/>
      <c r="D501" s="5"/>
      <c r="E501" s="5"/>
    </row>
    <row r="502" spans="2:5" x14ac:dyDescent="0.25">
      <c r="B502" s="20"/>
      <c r="C502" s="21"/>
      <c r="D502" s="5"/>
      <c r="E502" s="5"/>
    </row>
    <row r="503" spans="2:5" x14ac:dyDescent="0.25">
      <c r="B503" s="20"/>
      <c r="C503" s="21"/>
      <c r="D503" s="5"/>
      <c r="E503" s="5"/>
    </row>
    <row r="504" spans="2:5" x14ac:dyDescent="0.25">
      <c r="B504" s="20"/>
      <c r="C504" s="21"/>
      <c r="D504" s="5"/>
      <c r="E504" s="5"/>
    </row>
    <row r="505" spans="2:5" x14ac:dyDescent="0.25">
      <c r="B505" s="20"/>
      <c r="C505" s="21"/>
      <c r="D505" s="5"/>
      <c r="E505" s="5"/>
    </row>
    <row r="506" spans="2:5" x14ac:dyDescent="0.25">
      <c r="B506" s="20"/>
      <c r="C506" s="21"/>
      <c r="D506" s="5"/>
      <c r="E506" s="5"/>
    </row>
    <row r="507" spans="2:5" x14ac:dyDescent="0.25">
      <c r="B507" s="20"/>
      <c r="C507" s="21"/>
      <c r="D507" s="5"/>
      <c r="E507" s="5"/>
    </row>
    <row r="508" spans="2:5" x14ac:dyDescent="0.25">
      <c r="B508" s="20"/>
      <c r="C508" s="21"/>
      <c r="D508" s="5"/>
      <c r="E508" s="5"/>
    </row>
    <row r="509" spans="2:5" x14ac:dyDescent="0.25">
      <c r="B509" s="20"/>
      <c r="C509" s="21"/>
      <c r="D509" s="5"/>
      <c r="E509" s="5"/>
    </row>
    <row r="510" spans="2:5" x14ac:dyDescent="0.25">
      <c r="B510" s="20"/>
      <c r="C510" s="21"/>
      <c r="D510" s="5"/>
      <c r="E510" s="5"/>
    </row>
    <row r="511" spans="2:5" x14ac:dyDescent="0.25">
      <c r="B511" s="20"/>
      <c r="C511" s="21"/>
      <c r="D511" s="5"/>
      <c r="E511" s="5"/>
    </row>
    <row r="512" spans="2:5" x14ac:dyDescent="0.25">
      <c r="B512" s="20"/>
      <c r="C512" s="21"/>
      <c r="D512" s="5"/>
      <c r="E512" s="5"/>
    </row>
    <row r="513" spans="2:5" x14ac:dyDescent="0.25">
      <c r="B513" s="20"/>
      <c r="C513" s="21"/>
      <c r="D513" s="5"/>
      <c r="E513" s="5"/>
    </row>
    <row r="514" spans="2:5" x14ac:dyDescent="0.25">
      <c r="B514" s="20"/>
      <c r="C514" s="21"/>
      <c r="D514" s="5"/>
      <c r="E514" s="5"/>
    </row>
    <row r="515" spans="2:5" x14ac:dyDescent="0.25">
      <c r="B515" s="20"/>
      <c r="C515" s="21"/>
      <c r="D515" s="5"/>
      <c r="E515" s="5"/>
    </row>
    <row r="516" spans="2:5" x14ac:dyDescent="0.25">
      <c r="B516" s="20"/>
      <c r="C516" s="21"/>
      <c r="D516" s="5"/>
      <c r="E516" s="5"/>
    </row>
    <row r="517" spans="2:5" x14ac:dyDescent="0.25">
      <c r="B517" s="20"/>
      <c r="C517" s="21"/>
      <c r="D517" s="5"/>
      <c r="E517" s="5"/>
    </row>
    <row r="518" spans="2:5" x14ac:dyDescent="0.25">
      <c r="B518" s="20"/>
      <c r="C518" s="21"/>
      <c r="D518" s="5"/>
      <c r="E518" s="5"/>
    </row>
    <row r="519" spans="2:5" x14ac:dyDescent="0.25">
      <c r="B519" s="20"/>
      <c r="C519" s="21"/>
      <c r="D519" s="5"/>
      <c r="E519" s="5"/>
    </row>
    <row r="520" spans="2:5" x14ac:dyDescent="0.25">
      <c r="B520" s="20"/>
      <c r="C520" s="21"/>
      <c r="D520" s="5"/>
      <c r="E520" s="5"/>
    </row>
    <row r="521" spans="2:5" x14ac:dyDescent="0.25">
      <c r="B521" s="20"/>
      <c r="C521" s="21"/>
      <c r="D521" s="5"/>
      <c r="E521" s="5"/>
    </row>
    <row r="522" spans="2:5" x14ac:dyDescent="0.25">
      <c r="B522" s="20"/>
      <c r="C522" s="21"/>
      <c r="D522" s="5"/>
      <c r="E522" s="5"/>
    </row>
    <row r="523" spans="2:5" x14ac:dyDescent="0.25">
      <c r="B523" s="20"/>
      <c r="C523" s="21"/>
      <c r="D523" s="5"/>
      <c r="E523" s="5"/>
    </row>
    <row r="524" spans="2:5" x14ac:dyDescent="0.25">
      <c r="B524" s="20"/>
      <c r="C524" s="21"/>
      <c r="D524" s="5"/>
      <c r="E524" s="5"/>
    </row>
    <row r="525" spans="2:5" x14ac:dyDescent="0.25">
      <c r="B525" s="20"/>
      <c r="C525" s="21"/>
      <c r="D525" s="5"/>
      <c r="E525" s="5"/>
    </row>
    <row r="526" spans="2:5" x14ac:dyDescent="0.25">
      <c r="B526" s="20"/>
      <c r="C526" s="21"/>
      <c r="D526" s="5"/>
      <c r="E526" s="5"/>
    </row>
    <row r="527" spans="2:5" x14ac:dyDescent="0.25">
      <c r="B527" s="20"/>
      <c r="C527" s="21"/>
      <c r="D527" s="5"/>
      <c r="E527" s="5"/>
    </row>
    <row r="528" spans="2:5" x14ac:dyDescent="0.25">
      <c r="B528" s="20"/>
      <c r="C528" s="21"/>
      <c r="D528" s="5"/>
      <c r="E528" s="5"/>
    </row>
    <row r="529" spans="2:5" x14ac:dyDescent="0.25">
      <c r="B529" s="20"/>
      <c r="C529" s="21"/>
      <c r="D529" s="5"/>
      <c r="E529" s="5"/>
    </row>
    <row r="530" spans="2:5" x14ac:dyDescent="0.25">
      <c r="B530" s="20"/>
      <c r="C530" s="21"/>
      <c r="D530" s="5"/>
      <c r="E530" s="5"/>
    </row>
    <row r="531" spans="2:5" x14ac:dyDescent="0.25">
      <c r="B531" s="20"/>
      <c r="C531" s="21"/>
      <c r="D531" s="5"/>
      <c r="E531" s="5"/>
    </row>
    <row r="532" spans="2:5" x14ac:dyDescent="0.25">
      <c r="B532" s="20"/>
      <c r="C532" s="21"/>
      <c r="D532" s="5"/>
      <c r="E532" s="5"/>
    </row>
    <row r="533" spans="2:5" x14ac:dyDescent="0.25">
      <c r="B533" s="20"/>
      <c r="C533" s="21"/>
      <c r="D533" s="5"/>
      <c r="E533" s="5"/>
    </row>
    <row r="534" spans="2:5" x14ac:dyDescent="0.25">
      <c r="B534" s="20"/>
      <c r="C534" s="21"/>
      <c r="D534" s="5"/>
      <c r="E534" s="5"/>
    </row>
    <row r="535" spans="2:5" x14ac:dyDescent="0.25">
      <c r="B535" s="20"/>
      <c r="C535" s="21"/>
      <c r="D535" s="5"/>
      <c r="E535" s="5"/>
    </row>
    <row r="536" spans="2:5" x14ac:dyDescent="0.25">
      <c r="B536" s="20"/>
      <c r="C536" s="21"/>
      <c r="D536" s="5"/>
      <c r="E536" s="5"/>
    </row>
    <row r="537" spans="2:5" x14ac:dyDescent="0.25">
      <c r="B537" s="20"/>
      <c r="C537" s="21"/>
      <c r="D537" s="5"/>
      <c r="E537" s="5"/>
    </row>
    <row r="538" spans="2:5" x14ac:dyDescent="0.25">
      <c r="B538" s="20"/>
      <c r="C538" s="21"/>
      <c r="D538" s="5"/>
      <c r="E538" s="5"/>
    </row>
    <row r="539" spans="2:5" x14ac:dyDescent="0.25">
      <c r="B539" s="20"/>
      <c r="C539" s="21"/>
      <c r="D539" s="5"/>
      <c r="E539" s="5"/>
    </row>
    <row r="540" spans="2:5" x14ac:dyDescent="0.25">
      <c r="B540" s="20"/>
      <c r="C540" s="21"/>
      <c r="D540" s="5"/>
      <c r="E540" s="5"/>
    </row>
    <row r="541" spans="2:5" x14ac:dyDescent="0.25">
      <c r="B541" s="20"/>
      <c r="C541" s="21"/>
      <c r="D541" s="5"/>
      <c r="E541" s="5"/>
    </row>
    <row r="542" spans="2:5" x14ac:dyDescent="0.25">
      <c r="B542" s="20"/>
      <c r="C542" s="21"/>
      <c r="D542" s="5"/>
      <c r="E542" s="5"/>
    </row>
    <row r="543" spans="2:5" x14ac:dyDescent="0.25">
      <c r="B543" s="20"/>
      <c r="C543" s="21"/>
      <c r="D543" s="5"/>
      <c r="E543" s="5"/>
    </row>
    <row r="544" spans="2:5" x14ac:dyDescent="0.25">
      <c r="B544" s="20"/>
      <c r="C544" s="21"/>
      <c r="D544" s="5"/>
      <c r="E544" s="5"/>
    </row>
    <row r="545" spans="2:5" x14ac:dyDescent="0.25">
      <c r="B545" s="20"/>
      <c r="C545" s="21"/>
      <c r="D545" s="5"/>
      <c r="E545" s="5"/>
    </row>
    <row r="546" spans="2:5" x14ac:dyDescent="0.25">
      <c r="B546" s="20"/>
      <c r="C546" s="21"/>
      <c r="D546" s="5"/>
      <c r="E546" s="5"/>
    </row>
    <row r="547" spans="2:5" x14ac:dyDescent="0.25">
      <c r="B547" s="20"/>
      <c r="C547" s="21"/>
      <c r="D547" s="5"/>
      <c r="E547" s="5"/>
    </row>
    <row r="548" spans="2:5" x14ac:dyDescent="0.25">
      <c r="B548" s="20"/>
      <c r="C548" s="21"/>
      <c r="D548" s="5"/>
      <c r="E548" s="5"/>
    </row>
    <row r="549" spans="2:5" x14ac:dyDescent="0.25">
      <c r="B549" s="20"/>
      <c r="C549" s="21"/>
      <c r="D549" s="5"/>
      <c r="E549" s="5"/>
    </row>
    <row r="550" spans="2:5" x14ac:dyDescent="0.25">
      <c r="B550" s="20"/>
      <c r="C550" s="21"/>
      <c r="D550" s="5"/>
      <c r="E550" s="5"/>
    </row>
    <row r="551" spans="2:5" x14ac:dyDescent="0.25">
      <c r="B551" s="20"/>
      <c r="C551" s="21"/>
      <c r="D551" s="5"/>
      <c r="E551" s="5"/>
    </row>
    <row r="552" spans="2:5" x14ac:dyDescent="0.25">
      <c r="B552" s="20"/>
      <c r="C552" s="21"/>
      <c r="D552" s="5"/>
      <c r="E552" s="5"/>
    </row>
    <row r="553" spans="2:5" x14ac:dyDescent="0.25">
      <c r="B553" s="20"/>
      <c r="C553" s="21"/>
      <c r="D553" s="5"/>
      <c r="E553" s="5"/>
    </row>
    <row r="554" spans="2:5" x14ac:dyDescent="0.25">
      <c r="B554" s="20"/>
      <c r="C554" s="21"/>
      <c r="D554" s="5"/>
      <c r="E554" s="5"/>
    </row>
    <row r="555" spans="2:5" x14ac:dyDescent="0.25">
      <c r="B555" s="20"/>
      <c r="C555" s="21"/>
      <c r="D555" s="5"/>
      <c r="E555" s="5"/>
    </row>
    <row r="556" spans="2:5" x14ac:dyDescent="0.25">
      <c r="B556" s="20"/>
      <c r="C556" s="21"/>
      <c r="D556" s="5"/>
      <c r="E556" s="5"/>
    </row>
    <row r="557" spans="2:5" x14ac:dyDescent="0.25">
      <c r="B557" s="20"/>
      <c r="C557" s="21"/>
      <c r="D557" s="5"/>
      <c r="E557" s="5"/>
    </row>
    <row r="558" spans="2:5" x14ac:dyDescent="0.25">
      <c r="B558" s="20"/>
      <c r="C558" s="21"/>
      <c r="D558" s="5"/>
      <c r="E558" s="5"/>
    </row>
    <row r="559" spans="2:5" x14ac:dyDescent="0.25">
      <c r="B559" s="20"/>
      <c r="C559" s="21"/>
      <c r="D559" s="5"/>
      <c r="E559" s="5"/>
    </row>
    <row r="560" spans="2:5" x14ac:dyDescent="0.25">
      <c r="B560" s="20"/>
      <c r="C560" s="21"/>
      <c r="D560" s="5"/>
      <c r="E560" s="5"/>
    </row>
    <row r="561" spans="2:5" x14ac:dyDescent="0.25">
      <c r="B561" s="20"/>
      <c r="C561" s="21"/>
      <c r="D561" s="5"/>
      <c r="E561" s="5"/>
    </row>
    <row r="562" spans="2:5" x14ac:dyDescent="0.25">
      <c r="B562" s="20"/>
      <c r="C562" s="21"/>
      <c r="D562" s="5"/>
      <c r="E562" s="5"/>
    </row>
    <row r="563" spans="2:5" x14ac:dyDescent="0.25">
      <c r="B563" s="20"/>
      <c r="C563" s="21"/>
      <c r="D563" s="5"/>
      <c r="E563" s="5"/>
    </row>
    <row r="564" spans="2:5" x14ac:dyDescent="0.25">
      <c r="B564" s="20"/>
      <c r="C564" s="21"/>
      <c r="D564" s="5"/>
      <c r="E564" s="5"/>
    </row>
    <row r="565" spans="2:5" x14ac:dyDescent="0.25">
      <c r="B565" s="20"/>
      <c r="C565" s="21"/>
      <c r="D565" s="5"/>
      <c r="E565" s="5"/>
    </row>
    <row r="566" spans="2:5" x14ac:dyDescent="0.25">
      <c r="B566" s="20"/>
      <c r="C566" s="21"/>
      <c r="D566" s="5"/>
      <c r="E566" s="5"/>
    </row>
    <row r="567" spans="2:5" x14ac:dyDescent="0.25">
      <c r="B567" s="20"/>
      <c r="C567" s="21"/>
      <c r="D567" s="5"/>
      <c r="E567" s="5"/>
    </row>
    <row r="568" spans="2:5" x14ac:dyDescent="0.25">
      <c r="B568" s="20"/>
      <c r="C568" s="21"/>
      <c r="D568" s="5"/>
      <c r="E568" s="5"/>
    </row>
    <row r="569" spans="2:5" x14ac:dyDescent="0.25">
      <c r="B569" s="20"/>
      <c r="C569" s="21"/>
      <c r="D569" s="5"/>
      <c r="E569" s="5"/>
    </row>
    <row r="570" spans="2:5" x14ac:dyDescent="0.25">
      <c r="B570" s="20"/>
      <c r="C570" s="21"/>
      <c r="D570" s="5"/>
      <c r="E570" s="5"/>
    </row>
    <row r="571" spans="2:5" x14ac:dyDescent="0.25">
      <c r="B571" s="20"/>
      <c r="C571" s="21"/>
      <c r="D571" s="5"/>
      <c r="E571" s="5"/>
    </row>
    <row r="572" spans="2:5" x14ac:dyDescent="0.25">
      <c r="B572" s="20"/>
      <c r="C572" s="21"/>
      <c r="D572" s="5"/>
      <c r="E572" s="5"/>
    </row>
    <row r="573" spans="2:5" x14ac:dyDescent="0.25">
      <c r="B573" s="20"/>
      <c r="C573" s="21"/>
      <c r="D573" s="5"/>
      <c r="E573" s="5"/>
    </row>
    <row r="574" spans="2:5" x14ac:dyDescent="0.25">
      <c r="B574" s="20"/>
      <c r="C574" s="21"/>
      <c r="D574" s="5"/>
      <c r="E574" s="5"/>
    </row>
    <row r="575" spans="2:5" x14ac:dyDescent="0.25">
      <c r="B575" s="20"/>
      <c r="C575" s="21"/>
      <c r="D575" s="5"/>
      <c r="E575" s="5"/>
    </row>
    <row r="576" spans="2:5" x14ac:dyDescent="0.25">
      <c r="B576" s="20"/>
      <c r="C576" s="21"/>
      <c r="D576" s="5"/>
      <c r="E576" s="5"/>
    </row>
    <row r="577" spans="2:5" x14ac:dyDescent="0.25">
      <c r="B577" s="20"/>
      <c r="C577" s="21"/>
      <c r="D577" s="5"/>
      <c r="E577" s="5"/>
    </row>
    <row r="578" spans="2:5" x14ac:dyDescent="0.25">
      <c r="B578" s="20"/>
      <c r="C578" s="21"/>
      <c r="D578" s="5"/>
      <c r="E578" s="5"/>
    </row>
    <row r="579" spans="2:5" x14ac:dyDescent="0.25">
      <c r="B579" s="20"/>
      <c r="C579" s="21"/>
      <c r="D579" s="5"/>
      <c r="E579" s="5"/>
    </row>
    <row r="580" spans="2:5" x14ac:dyDescent="0.25">
      <c r="B580" s="20"/>
      <c r="C580" s="21"/>
      <c r="D580" s="5"/>
      <c r="E580" s="5"/>
    </row>
    <row r="581" spans="2:5" x14ac:dyDescent="0.25">
      <c r="B581" s="20"/>
      <c r="C581" s="21"/>
      <c r="D581" s="5"/>
      <c r="E581" s="5"/>
    </row>
    <row r="582" spans="2:5" x14ac:dyDescent="0.25">
      <c r="B582" s="20"/>
      <c r="C582" s="21"/>
      <c r="D582" s="5"/>
      <c r="E582" s="5"/>
    </row>
    <row r="583" spans="2:5" x14ac:dyDescent="0.25">
      <c r="B583" s="20"/>
      <c r="C583" s="21"/>
      <c r="D583" s="5"/>
      <c r="E583" s="5"/>
    </row>
    <row r="584" spans="2:5" x14ac:dyDescent="0.25">
      <c r="B584" s="20"/>
      <c r="C584" s="21"/>
      <c r="D584" s="5"/>
      <c r="E584" s="5"/>
    </row>
    <row r="585" spans="2:5" x14ac:dyDescent="0.25">
      <c r="B585" s="20"/>
      <c r="C585" s="21"/>
      <c r="D585" s="5"/>
      <c r="E585" s="5"/>
    </row>
    <row r="586" spans="2:5" x14ac:dyDescent="0.25">
      <c r="B586" s="20"/>
      <c r="C586" s="21"/>
      <c r="D586" s="5"/>
      <c r="E586" s="5"/>
    </row>
    <row r="587" spans="2:5" x14ac:dyDescent="0.25">
      <c r="B587" s="20"/>
      <c r="C587" s="21"/>
      <c r="D587" s="5"/>
      <c r="E587" s="5"/>
    </row>
    <row r="588" spans="2:5" x14ac:dyDescent="0.25">
      <c r="B588" s="20"/>
      <c r="C588" s="21"/>
      <c r="D588" s="5"/>
      <c r="E588" s="5"/>
    </row>
    <row r="589" spans="2:5" x14ac:dyDescent="0.25">
      <c r="B589" s="20"/>
      <c r="C589" s="21"/>
      <c r="D589" s="5"/>
      <c r="E589" s="5"/>
    </row>
    <row r="590" spans="2:5" x14ac:dyDescent="0.25">
      <c r="B590" s="20"/>
      <c r="C590" s="21"/>
      <c r="D590" s="5"/>
      <c r="E590" s="5"/>
    </row>
    <row r="591" spans="2:5" x14ac:dyDescent="0.25">
      <c r="B591" s="20"/>
      <c r="C591" s="21"/>
      <c r="D591" s="5"/>
      <c r="E591" s="5"/>
    </row>
    <row r="592" spans="2:5" x14ac:dyDescent="0.25">
      <c r="B592" s="20"/>
      <c r="C592" s="21"/>
      <c r="D592" s="5"/>
      <c r="E592" s="5"/>
    </row>
    <row r="593" spans="2:5" x14ac:dyDescent="0.25">
      <c r="B593" s="20"/>
      <c r="C593" s="21"/>
      <c r="D593" s="5"/>
      <c r="E593" s="5"/>
    </row>
    <row r="594" spans="2:5" x14ac:dyDescent="0.25">
      <c r="B594" s="20"/>
      <c r="C594" s="21"/>
      <c r="D594" s="5"/>
      <c r="E594" s="5"/>
    </row>
    <row r="595" spans="2:5" x14ac:dyDescent="0.25">
      <c r="B595" s="20"/>
      <c r="C595" s="21"/>
      <c r="D595" s="5"/>
      <c r="E595" s="5"/>
    </row>
    <row r="596" spans="2:5" x14ac:dyDescent="0.25">
      <c r="B596" s="20"/>
      <c r="C596" s="21"/>
      <c r="D596" s="5"/>
      <c r="E596" s="5"/>
    </row>
    <row r="597" spans="2:5" x14ac:dyDescent="0.25">
      <c r="B597" s="20"/>
      <c r="C597" s="21"/>
      <c r="D597" s="5"/>
      <c r="E597" s="5"/>
    </row>
    <row r="598" spans="2:5" x14ac:dyDescent="0.25">
      <c r="B598" s="20"/>
      <c r="C598" s="21"/>
      <c r="D598" s="5"/>
      <c r="E598" s="5"/>
    </row>
    <row r="599" spans="2:5" x14ac:dyDescent="0.25">
      <c r="B599" s="20"/>
      <c r="C599" s="21"/>
      <c r="D599" s="5"/>
      <c r="E599" s="5"/>
    </row>
    <row r="600" spans="2:5" x14ac:dyDescent="0.25">
      <c r="B600" s="20"/>
      <c r="C600" s="21"/>
      <c r="D600" s="5"/>
      <c r="E600" s="5"/>
    </row>
    <row r="601" spans="2:5" x14ac:dyDescent="0.25">
      <c r="B601" s="20"/>
      <c r="C601" s="21"/>
      <c r="D601" s="5"/>
      <c r="E601" s="5"/>
    </row>
    <row r="602" spans="2:5" x14ac:dyDescent="0.25">
      <c r="B602" s="20"/>
      <c r="C602" s="21"/>
      <c r="D602" s="5"/>
      <c r="E602" s="5"/>
    </row>
    <row r="603" spans="2:5" x14ac:dyDescent="0.25">
      <c r="B603" s="20"/>
      <c r="C603" s="21"/>
      <c r="D603" s="5"/>
      <c r="E603" s="5"/>
    </row>
    <row r="604" spans="2:5" x14ac:dyDescent="0.25">
      <c r="B604" s="20"/>
      <c r="C604" s="21"/>
      <c r="D604" s="5"/>
      <c r="E604" s="5"/>
    </row>
    <row r="605" spans="2:5" x14ac:dyDescent="0.25">
      <c r="B605" s="20"/>
      <c r="C605" s="21"/>
      <c r="D605" s="5"/>
      <c r="E605" s="5"/>
    </row>
    <row r="606" spans="2:5" x14ac:dyDescent="0.25">
      <c r="B606" s="20"/>
      <c r="C606" s="21"/>
      <c r="D606" s="5"/>
      <c r="E606" s="5"/>
    </row>
    <row r="607" spans="2:5" x14ac:dyDescent="0.25">
      <c r="B607" s="20"/>
      <c r="C607" s="21"/>
      <c r="D607" s="5"/>
      <c r="E607" s="5"/>
    </row>
    <row r="608" spans="2:5" x14ac:dyDescent="0.25">
      <c r="B608" s="20"/>
      <c r="C608" s="21"/>
      <c r="D608" s="5"/>
      <c r="E608" s="5"/>
    </row>
    <row r="609" spans="2:5" x14ac:dyDescent="0.25">
      <c r="B609" s="20"/>
      <c r="C609" s="21"/>
      <c r="D609" s="5"/>
      <c r="E609" s="5"/>
    </row>
    <row r="610" spans="2:5" x14ac:dyDescent="0.25">
      <c r="B610" s="20"/>
      <c r="C610" s="21"/>
      <c r="D610" s="5"/>
      <c r="E610" s="5"/>
    </row>
    <row r="611" spans="2:5" x14ac:dyDescent="0.25">
      <c r="B611" s="20"/>
      <c r="C611" s="21"/>
      <c r="D611" s="5"/>
      <c r="E611" s="5"/>
    </row>
    <row r="612" spans="2:5" x14ac:dyDescent="0.25">
      <c r="B612" s="20"/>
      <c r="C612" s="21"/>
      <c r="D612" s="5"/>
      <c r="E612" s="5"/>
    </row>
    <row r="613" spans="2:5" x14ac:dyDescent="0.25">
      <c r="B613" s="20"/>
      <c r="C613" s="21"/>
      <c r="D613" s="5"/>
      <c r="E613" s="5"/>
    </row>
    <row r="614" spans="2:5" x14ac:dyDescent="0.25">
      <c r="B614" s="20"/>
      <c r="C614" s="21"/>
      <c r="D614" s="5"/>
      <c r="E614" s="5"/>
    </row>
    <row r="615" spans="2:5" x14ac:dyDescent="0.25">
      <c r="B615" s="20"/>
      <c r="C615" s="21"/>
      <c r="D615" s="5"/>
      <c r="E615" s="5"/>
    </row>
    <row r="616" spans="2:5" x14ac:dyDescent="0.25">
      <c r="B616" s="20"/>
      <c r="C616" s="21"/>
      <c r="D616" s="5"/>
      <c r="E616" s="5"/>
    </row>
    <row r="617" spans="2:5" x14ac:dyDescent="0.25">
      <c r="B617" s="20"/>
      <c r="C617" s="21"/>
      <c r="D617" s="5"/>
      <c r="E617" s="5"/>
    </row>
    <row r="618" spans="2:5" x14ac:dyDescent="0.25">
      <c r="B618" s="20"/>
      <c r="C618" s="21"/>
      <c r="D618" s="5"/>
      <c r="E618" s="5"/>
    </row>
    <row r="619" spans="2:5" x14ac:dyDescent="0.25">
      <c r="B619" s="20"/>
      <c r="C619" s="21"/>
      <c r="D619" s="5"/>
      <c r="E619" s="5"/>
    </row>
    <row r="620" spans="2:5" x14ac:dyDescent="0.25">
      <c r="B620" s="20"/>
      <c r="C620" s="21"/>
      <c r="D620" s="5"/>
      <c r="E620" s="5"/>
    </row>
    <row r="621" spans="2:5" x14ac:dyDescent="0.25">
      <c r="B621" s="20"/>
      <c r="C621" s="21"/>
      <c r="D621" s="5"/>
      <c r="E621" s="5"/>
    </row>
    <row r="622" spans="2:5" x14ac:dyDescent="0.25">
      <c r="B622" s="20"/>
      <c r="C622" s="21"/>
      <c r="D622" s="5"/>
      <c r="E622" s="5"/>
    </row>
    <row r="623" spans="2:5" x14ac:dyDescent="0.25">
      <c r="B623" s="20"/>
      <c r="C623" s="21"/>
      <c r="D623" s="5"/>
      <c r="E623" s="5"/>
    </row>
    <row r="624" spans="2:5" x14ac:dyDescent="0.25">
      <c r="B624" s="20"/>
      <c r="C624" s="21"/>
      <c r="D624" s="5"/>
      <c r="E624" s="5"/>
    </row>
    <row r="625" spans="2:5" x14ac:dyDescent="0.25">
      <c r="B625" s="20"/>
      <c r="C625" s="21"/>
      <c r="D625" s="5"/>
      <c r="E625" s="5"/>
    </row>
    <row r="626" spans="2:5" x14ac:dyDescent="0.25">
      <c r="B626" s="20"/>
      <c r="C626" s="21"/>
      <c r="D626" s="5"/>
      <c r="E626" s="5"/>
    </row>
    <row r="627" spans="2:5" x14ac:dyDescent="0.25">
      <c r="B627" s="20"/>
      <c r="C627" s="21"/>
      <c r="D627" s="5"/>
      <c r="E627" s="5"/>
    </row>
    <row r="628" spans="2:5" x14ac:dyDescent="0.25">
      <c r="B628" s="20"/>
      <c r="C628" s="21"/>
      <c r="D628" s="5"/>
      <c r="E628" s="5"/>
    </row>
    <row r="629" spans="2:5" x14ac:dyDescent="0.25">
      <c r="B629" s="20"/>
      <c r="C629" s="21"/>
      <c r="D629" s="5"/>
      <c r="E629" s="5"/>
    </row>
    <row r="630" spans="2:5" x14ac:dyDescent="0.25">
      <c r="B630" s="20"/>
      <c r="C630" s="21"/>
      <c r="D630" s="5"/>
      <c r="E630" s="5"/>
    </row>
    <row r="631" spans="2:5" x14ac:dyDescent="0.25">
      <c r="B631" s="20"/>
      <c r="C631" s="21"/>
      <c r="D631" s="5"/>
      <c r="E631" s="5"/>
    </row>
    <row r="632" spans="2:5" x14ac:dyDescent="0.25">
      <c r="B632" s="20"/>
      <c r="C632" s="21"/>
      <c r="D632" s="5"/>
      <c r="E632" s="5"/>
    </row>
    <row r="633" spans="2:5" x14ac:dyDescent="0.25">
      <c r="B633" s="20"/>
      <c r="C633" s="21"/>
      <c r="D633" s="5"/>
      <c r="E633" s="5"/>
    </row>
    <row r="634" spans="2:5" x14ac:dyDescent="0.25">
      <c r="B634" s="20"/>
      <c r="C634" s="21"/>
      <c r="D634" s="5"/>
      <c r="E634" s="5"/>
    </row>
    <row r="635" spans="2:5" x14ac:dyDescent="0.25">
      <c r="B635" s="20"/>
      <c r="C635" s="21"/>
      <c r="D635" s="5"/>
      <c r="E635" s="5"/>
    </row>
    <row r="636" spans="2:5" x14ac:dyDescent="0.25">
      <c r="B636" s="20"/>
      <c r="C636" s="21"/>
      <c r="D636" s="5"/>
      <c r="E636" s="5"/>
    </row>
    <row r="637" spans="2:5" x14ac:dyDescent="0.25">
      <c r="B637" s="20"/>
      <c r="C637" s="21"/>
      <c r="D637" s="5"/>
      <c r="E637" s="5"/>
    </row>
    <row r="638" spans="2:5" x14ac:dyDescent="0.25">
      <c r="B638" s="20"/>
      <c r="C638" s="21"/>
      <c r="D638" s="5"/>
      <c r="E638" s="5"/>
    </row>
    <row r="639" spans="2:5" x14ac:dyDescent="0.25">
      <c r="B639" s="20"/>
      <c r="C639" s="21"/>
      <c r="D639" s="5"/>
      <c r="E639" s="5"/>
    </row>
    <row r="640" spans="2:5" x14ac:dyDescent="0.25">
      <c r="B640" s="20"/>
      <c r="C640" s="21"/>
      <c r="D640" s="5"/>
      <c r="E640" s="5"/>
    </row>
    <row r="641" spans="2:5" x14ac:dyDescent="0.25">
      <c r="B641" s="20"/>
      <c r="C641" s="21"/>
      <c r="D641" s="5"/>
      <c r="E641" s="5"/>
    </row>
    <row r="642" spans="2:5" x14ac:dyDescent="0.25">
      <c r="B642" s="20"/>
      <c r="C642" s="21"/>
      <c r="D642" s="5"/>
      <c r="E642" s="5"/>
    </row>
    <row r="643" spans="2:5" x14ac:dyDescent="0.25">
      <c r="B643" s="20"/>
      <c r="C643" s="21"/>
      <c r="D643" s="5"/>
      <c r="E643" s="5"/>
    </row>
    <row r="644" spans="2:5" x14ac:dyDescent="0.25">
      <c r="B644" s="20"/>
      <c r="C644" s="21"/>
      <c r="D644" s="5"/>
      <c r="E644" s="5"/>
    </row>
    <row r="645" spans="2:5" x14ac:dyDescent="0.25">
      <c r="B645" s="20"/>
      <c r="C645" s="21"/>
      <c r="D645" s="5"/>
      <c r="E645" s="5"/>
    </row>
    <row r="646" spans="2:5" x14ac:dyDescent="0.25">
      <c r="B646" s="20"/>
      <c r="C646" s="21"/>
      <c r="D646" s="5"/>
      <c r="E646" s="5"/>
    </row>
    <row r="647" spans="2:5" x14ac:dyDescent="0.25">
      <c r="B647" s="20"/>
      <c r="C647" s="21"/>
      <c r="D647" s="5"/>
      <c r="E647" s="5"/>
    </row>
    <row r="648" spans="2:5" x14ac:dyDescent="0.25">
      <c r="B648" s="20"/>
      <c r="C648" s="21"/>
      <c r="D648" s="5"/>
      <c r="E648" s="5"/>
    </row>
    <row r="649" spans="2:5" x14ac:dyDescent="0.25">
      <c r="B649" s="20"/>
      <c r="C649" s="21"/>
      <c r="D649" s="5"/>
      <c r="E649" s="5"/>
    </row>
    <row r="650" spans="2:5" x14ac:dyDescent="0.25">
      <c r="B650" s="20"/>
      <c r="C650" s="21"/>
      <c r="D650" s="5"/>
      <c r="E650" s="5"/>
    </row>
    <row r="651" spans="2:5" x14ac:dyDescent="0.25">
      <c r="B651" s="20"/>
      <c r="C651" s="21"/>
      <c r="D651" s="5"/>
      <c r="E651" s="5"/>
    </row>
    <row r="652" spans="2:5" x14ac:dyDescent="0.25">
      <c r="B652" s="20"/>
      <c r="C652" s="21"/>
      <c r="D652" s="5"/>
      <c r="E652" s="5"/>
    </row>
    <row r="653" spans="2:5" x14ac:dyDescent="0.25">
      <c r="B653" s="20"/>
      <c r="C653" s="21"/>
      <c r="D653" s="5"/>
      <c r="E653" s="5"/>
    </row>
    <row r="654" spans="2:5" x14ac:dyDescent="0.25">
      <c r="B654" s="20"/>
      <c r="C654" s="21"/>
      <c r="D654" s="5"/>
      <c r="E654" s="5"/>
    </row>
    <row r="655" spans="2:5" x14ac:dyDescent="0.25">
      <c r="B655" s="20"/>
      <c r="C655" s="21"/>
      <c r="D655" s="5"/>
      <c r="E655" s="5"/>
    </row>
    <row r="656" spans="2:5" x14ac:dyDescent="0.25">
      <c r="B656" s="20"/>
      <c r="C656" s="21"/>
      <c r="D656" s="5"/>
      <c r="E656" s="5"/>
    </row>
    <row r="657" spans="2:5" x14ac:dyDescent="0.25">
      <c r="B657" s="20"/>
      <c r="C657" s="21"/>
      <c r="D657" s="5"/>
      <c r="E657" s="5"/>
    </row>
    <row r="658" spans="2:5" x14ac:dyDescent="0.25">
      <c r="B658" s="20"/>
      <c r="C658" s="21"/>
      <c r="D658" s="5"/>
      <c r="E658" s="5"/>
    </row>
    <row r="659" spans="2:5" x14ac:dyDescent="0.25">
      <c r="B659" s="20"/>
      <c r="C659" s="21"/>
      <c r="D659" s="5"/>
      <c r="E659" s="5"/>
    </row>
    <row r="660" spans="2:5" x14ac:dyDescent="0.25">
      <c r="B660" s="20"/>
      <c r="C660" s="21"/>
      <c r="D660" s="5"/>
      <c r="E660" s="5"/>
    </row>
    <row r="661" spans="2:5" x14ac:dyDescent="0.25">
      <c r="B661" s="20"/>
      <c r="C661" s="21"/>
      <c r="D661" s="5"/>
      <c r="E661" s="5"/>
    </row>
    <row r="662" spans="2:5" x14ac:dyDescent="0.25">
      <c r="B662" s="20"/>
      <c r="C662" s="21"/>
      <c r="D662" s="5"/>
      <c r="E662" s="5"/>
    </row>
    <row r="663" spans="2:5" x14ac:dyDescent="0.25">
      <c r="B663" s="20"/>
      <c r="C663" s="21"/>
      <c r="D663" s="5"/>
      <c r="E663" s="5"/>
    </row>
    <row r="664" spans="2:5" x14ac:dyDescent="0.25">
      <c r="B664" s="20"/>
      <c r="C664" s="21"/>
      <c r="D664" s="5"/>
      <c r="E664" s="5"/>
    </row>
    <row r="665" spans="2:5" x14ac:dyDescent="0.25">
      <c r="B665" s="20"/>
      <c r="C665" s="21"/>
      <c r="D665" s="5"/>
      <c r="E665" s="5"/>
    </row>
    <row r="666" spans="2:5" x14ac:dyDescent="0.25">
      <c r="B666" s="20"/>
      <c r="C666" s="21"/>
      <c r="D666" s="5"/>
      <c r="E666" s="5"/>
    </row>
    <row r="667" spans="2:5" x14ac:dyDescent="0.25">
      <c r="B667" s="20"/>
      <c r="C667" s="21"/>
      <c r="D667" s="5"/>
      <c r="E667" s="5"/>
    </row>
    <row r="668" spans="2:5" x14ac:dyDescent="0.25">
      <c r="B668" s="20"/>
      <c r="C668" s="21"/>
      <c r="D668" s="5"/>
      <c r="E668" s="5"/>
    </row>
    <row r="669" spans="2:5" x14ac:dyDescent="0.25">
      <c r="B669" s="20"/>
      <c r="C669" s="21"/>
      <c r="D669" s="5"/>
      <c r="E669" s="5"/>
    </row>
    <row r="670" spans="2:5" x14ac:dyDescent="0.25">
      <c r="B670" s="20"/>
      <c r="C670" s="21"/>
      <c r="D670" s="5"/>
      <c r="E670" s="5"/>
    </row>
    <row r="671" spans="2:5" x14ac:dyDescent="0.25">
      <c r="B671" s="20"/>
      <c r="C671" s="21"/>
      <c r="D671" s="5"/>
      <c r="E671" s="5"/>
    </row>
    <row r="672" spans="2:5" x14ac:dyDescent="0.25">
      <c r="B672" s="20"/>
      <c r="C672" s="21"/>
      <c r="D672" s="5"/>
      <c r="E672" s="5"/>
    </row>
    <row r="673" spans="2:5" x14ac:dyDescent="0.25">
      <c r="B673" s="20"/>
      <c r="C673" s="21"/>
      <c r="D673" s="5"/>
      <c r="E673" s="5"/>
    </row>
    <row r="674" spans="2:5" x14ac:dyDescent="0.25">
      <c r="B674" s="20"/>
      <c r="C674" s="21"/>
      <c r="D674" s="5"/>
      <c r="E674" s="5"/>
    </row>
    <row r="675" spans="2:5" x14ac:dyDescent="0.25">
      <c r="B675" s="20"/>
      <c r="C675" s="21"/>
      <c r="D675" s="5"/>
      <c r="E675" s="5"/>
    </row>
    <row r="676" spans="2:5" x14ac:dyDescent="0.25">
      <c r="B676" s="20"/>
      <c r="C676" s="21"/>
      <c r="D676" s="5"/>
      <c r="E676" s="5"/>
    </row>
    <row r="677" spans="2:5" x14ac:dyDescent="0.25">
      <c r="B677" s="20"/>
      <c r="C677" s="21"/>
      <c r="D677" s="5"/>
      <c r="E677" s="5"/>
    </row>
    <row r="678" spans="2:5" x14ac:dyDescent="0.25">
      <c r="B678" s="20"/>
      <c r="C678" s="21"/>
      <c r="D678" s="5"/>
      <c r="E678" s="5"/>
    </row>
    <row r="679" spans="2:5" x14ac:dyDescent="0.25">
      <c r="B679" s="20"/>
      <c r="C679" s="21"/>
      <c r="D679" s="5"/>
      <c r="E679" s="5"/>
    </row>
    <row r="680" spans="2:5" x14ac:dyDescent="0.25">
      <c r="B680" s="20"/>
      <c r="C680" s="21"/>
      <c r="D680" s="5"/>
      <c r="E680" s="5"/>
    </row>
    <row r="681" spans="2:5" x14ac:dyDescent="0.25">
      <c r="B681" s="20"/>
      <c r="C681" s="21"/>
      <c r="D681" s="5"/>
      <c r="E681" s="5"/>
    </row>
    <row r="682" spans="2:5" x14ac:dyDescent="0.25">
      <c r="B682" s="20"/>
      <c r="C682" s="21"/>
      <c r="D682" s="5"/>
      <c r="E682" s="5"/>
    </row>
    <row r="683" spans="2:5" x14ac:dyDescent="0.25">
      <c r="B683" s="20"/>
      <c r="C683" s="21"/>
      <c r="D683" s="5"/>
      <c r="E683" s="5"/>
    </row>
    <row r="684" spans="2:5" x14ac:dyDescent="0.25">
      <c r="B684" s="20"/>
      <c r="C684" s="21"/>
      <c r="D684" s="5"/>
      <c r="E684" s="5"/>
    </row>
    <row r="685" spans="2:5" x14ac:dyDescent="0.25">
      <c r="B685" s="20"/>
      <c r="C685" s="21"/>
      <c r="D685" s="5"/>
      <c r="E685" s="5"/>
    </row>
    <row r="686" spans="2:5" x14ac:dyDescent="0.25">
      <c r="B686" s="20"/>
      <c r="C686" s="21"/>
      <c r="D686" s="5"/>
      <c r="E686" s="5"/>
    </row>
    <row r="687" spans="2:5" x14ac:dyDescent="0.25">
      <c r="B687" s="20"/>
      <c r="C687" s="21"/>
      <c r="D687" s="5"/>
      <c r="E687" s="5"/>
    </row>
    <row r="688" spans="2:5" x14ac:dyDescent="0.25">
      <c r="B688" s="20"/>
      <c r="C688" s="21"/>
      <c r="D688" s="5"/>
      <c r="E688" s="5"/>
    </row>
    <row r="689" spans="2:5" x14ac:dyDescent="0.25">
      <c r="B689" s="20"/>
      <c r="C689" s="21"/>
      <c r="D689" s="5"/>
      <c r="E689" s="5"/>
    </row>
    <row r="690" spans="2:5" x14ac:dyDescent="0.25">
      <c r="B690" s="20"/>
      <c r="C690" s="21"/>
      <c r="D690" s="5"/>
      <c r="E690" s="5"/>
    </row>
    <row r="691" spans="2:5" x14ac:dyDescent="0.25">
      <c r="B691" s="20"/>
      <c r="C691" s="21"/>
      <c r="D691" s="5"/>
      <c r="E691" s="5"/>
    </row>
    <row r="692" spans="2:5" x14ac:dyDescent="0.25">
      <c r="B692" s="20"/>
      <c r="C692" s="21"/>
      <c r="D692" s="5"/>
      <c r="E692" s="5"/>
    </row>
    <row r="693" spans="2:5" x14ac:dyDescent="0.25">
      <c r="B693" s="20"/>
      <c r="C693" s="21"/>
      <c r="D693" s="5"/>
      <c r="E693" s="5"/>
    </row>
    <row r="694" spans="2:5" x14ac:dyDescent="0.25">
      <c r="B694" s="20"/>
      <c r="C694" s="21"/>
      <c r="D694" s="5"/>
      <c r="E694" s="5"/>
    </row>
    <row r="695" spans="2:5" x14ac:dyDescent="0.25">
      <c r="B695" s="20"/>
      <c r="C695" s="21"/>
      <c r="D695" s="5"/>
      <c r="E695" s="5"/>
    </row>
    <row r="696" spans="2:5" x14ac:dyDescent="0.25">
      <c r="B696" s="20"/>
      <c r="C696" s="21"/>
      <c r="D696" s="5"/>
      <c r="E696" s="5"/>
    </row>
    <row r="697" spans="2:5" x14ac:dyDescent="0.25">
      <c r="B697" s="20"/>
      <c r="C697" s="21"/>
      <c r="D697" s="5"/>
      <c r="E697" s="5"/>
    </row>
    <row r="698" spans="2:5" x14ac:dyDescent="0.25">
      <c r="B698" s="20"/>
      <c r="C698" s="21"/>
      <c r="D698" s="5"/>
      <c r="E698" s="5"/>
    </row>
    <row r="699" spans="2:5" x14ac:dyDescent="0.25">
      <c r="B699" s="20"/>
      <c r="C699" s="21"/>
      <c r="D699" s="5"/>
      <c r="E699" s="5"/>
    </row>
    <row r="700" spans="2:5" x14ac:dyDescent="0.25">
      <c r="B700" s="20"/>
      <c r="C700" s="21"/>
      <c r="D700" s="5"/>
      <c r="E700" s="5"/>
    </row>
    <row r="701" spans="2:5" x14ac:dyDescent="0.25">
      <c r="B701" s="20"/>
      <c r="C701" s="21"/>
      <c r="D701" s="5"/>
      <c r="E701" s="5"/>
    </row>
    <row r="702" spans="2:5" x14ac:dyDescent="0.25">
      <c r="B702" s="20"/>
      <c r="C702" s="21"/>
      <c r="D702" s="5"/>
      <c r="E702" s="5"/>
    </row>
    <row r="703" spans="2:5" x14ac:dyDescent="0.25">
      <c r="B703" s="20"/>
      <c r="C703" s="21"/>
      <c r="D703" s="5"/>
      <c r="E703" s="5"/>
    </row>
    <row r="704" spans="2:5" x14ac:dyDescent="0.25">
      <c r="B704" s="20"/>
      <c r="C704" s="21"/>
      <c r="D704" s="5"/>
      <c r="E704" s="5"/>
    </row>
    <row r="705" spans="2:5" x14ac:dyDescent="0.25">
      <c r="B705" s="20"/>
      <c r="C705" s="21"/>
      <c r="D705" s="5"/>
      <c r="E705" s="5"/>
    </row>
    <row r="706" spans="2:5" x14ac:dyDescent="0.25">
      <c r="B706" s="20"/>
      <c r="C706" s="21"/>
      <c r="D706" s="5"/>
      <c r="E706" s="5"/>
    </row>
    <row r="707" spans="2:5" x14ac:dyDescent="0.25">
      <c r="B707" s="20"/>
      <c r="C707" s="21"/>
      <c r="D707" s="5"/>
      <c r="E707" s="5"/>
    </row>
    <row r="708" spans="2:5" x14ac:dyDescent="0.25">
      <c r="B708" s="20"/>
      <c r="C708" s="21"/>
      <c r="D708" s="5"/>
      <c r="E708" s="5"/>
    </row>
    <row r="709" spans="2:5" x14ac:dyDescent="0.25">
      <c r="B709" s="20"/>
      <c r="C709" s="21"/>
      <c r="D709" s="5"/>
      <c r="E709" s="5"/>
    </row>
    <row r="710" spans="2:5" x14ac:dyDescent="0.25">
      <c r="B710" s="20"/>
      <c r="C710" s="21"/>
      <c r="D710" s="5"/>
      <c r="E710" s="5"/>
    </row>
    <row r="711" spans="2:5" x14ac:dyDescent="0.25">
      <c r="B711" s="20"/>
      <c r="C711" s="21"/>
      <c r="D711" s="5"/>
      <c r="E711" s="5"/>
    </row>
    <row r="712" spans="2:5" x14ac:dyDescent="0.25">
      <c r="B712" s="20"/>
      <c r="C712" s="21"/>
      <c r="D712" s="5"/>
      <c r="E712" s="5"/>
    </row>
    <row r="713" spans="2:5" x14ac:dyDescent="0.25">
      <c r="B713" s="20"/>
      <c r="C713" s="21"/>
      <c r="D713" s="5"/>
      <c r="E713" s="5"/>
    </row>
    <row r="714" spans="2:5" x14ac:dyDescent="0.25">
      <c r="B714" s="20"/>
      <c r="C714" s="21"/>
      <c r="D714" s="5"/>
      <c r="E714" s="5"/>
    </row>
    <row r="715" spans="2:5" x14ac:dyDescent="0.25">
      <c r="B715" s="20"/>
      <c r="C715" s="21"/>
      <c r="D715" s="5"/>
      <c r="E715" s="5"/>
    </row>
    <row r="716" spans="2:5" x14ac:dyDescent="0.25">
      <c r="B716" s="20"/>
      <c r="C716" s="21"/>
      <c r="D716" s="5"/>
      <c r="E716" s="5"/>
    </row>
    <row r="717" spans="2:5" x14ac:dyDescent="0.25">
      <c r="B717" s="20"/>
      <c r="C717" s="21"/>
      <c r="D717" s="5"/>
      <c r="E717" s="5"/>
    </row>
    <row r="718" spans="2:5" x14ac:dyDescent="0.25">
      <c r="B718" s="20"/>
      <c r="C718" s="21"/>
      <c r="D718" s="5"/>
      <c r="E718" s="5"/>
    </row>
    <row r="719" spans="2:5" x14ac:dyDescent="0.25">
      <c r="B719" s="20"/>
      <c r="C719" s="21"/>
      <c r="D719" s="5"/>
      <c r="E719" s="5"/>
    </row>
    <row r="720" spans="2:5" x14ac:dyDescent="0.25">
      <c r="B720" s="20"/>
      <c r="C720" s="21"/>
      <c r="D720" s="5"/>
      <c r="E720" s="5"/>
    </row>
    <row r="721" spans="2:5" x14ac:dyDescent="0.25">
      <c r="B721" s="20"/>
      <c r="C721" s="21"/>
      <c r="D721" s="5"/>
      <c r="E721" s="5"/>
    </row>
    <row r="722" spans="2:5" x14ac:dyDescent="0.25">
      <c r="B722" s="20"/>
      <c r="C722" s="21"/>
      <c r="D722" s="5"/>
      <c r="E722" s="5"/>
    </row>
    <row r="723" spans="2:5" x14ac:dyDescent="0.25">
      <c r="B723" s="20"/>
      <c r="C723" s="21"/>
      <c r="D723" s="5"/>
      <c r="E723" s="5"/>
    </row>
    <row r="724" spans="2:5" x14ac:dyDescent="0.25">
      <c r="B724" s="20"/>
      <c r="C724" s="21"/>
      <c r="D724" s="5"/>
      <c r="E724" s="5"/>
    </row>
    <row r="725" spans="2:5" x14ac:dyDescent="0.25">
      <c r="B725" s="20"/>
      <c r="C725" s="21"/>
      <c r="D725" s="5"/>
      <c r="E725" s="5"/>
    </row>
    <row r="726" spans="2:5" x14ac:dyDescent="0.25">
      <c r="B726" s="20"/>
      <c r="C726" s="21"/>
      <c r="D726" s="5"/>
      <c r="E726" s="5"/>
    </row>
    <row r="727" spans="2:5" x14ac:dyDescent="0.25">
      <c r="B727" s="20"/>
      <c r="C727" s="21"/>
      <c r="D727" s="5"/>
      <c r="E727" s="5"/>
    </row>
    <row r="728" spans="2:5" x14ac:dyDescent="0.25">
      <c r="B728" s="20"/>
      <c r="C728" s="21"/>
      <c r="D728" s="5"/>
      <c r="E728" s="5"/>
    </row>
    <row r="729" spans="2:5" x14ac:dyDescent="0.25">
      <c r="B729" s="20"/>
      <c r="C729" s="21"/>
      <c r="D729" s="5"/>
      <c r="E729" s="5"/>
    </row>
    <row r="730" spans="2:5" x14ac:dyDescent="0.25">
      <c r="B730" s="20"/>
      <c r="C730" s="21"/>
      <c r="D730" s="5"/>
      <c r="E730" s="5"/>
    </row>
    <row r="731" spans="2:5" x14ac:dyDescent="0.25">
      <c r="B731" s="20"/>
      <c r="C731" s="21"/>
      <c r="D731" s="5"/>
      <c r="E731" s="5"/>
    </row>
    <row r="732" spans="2:5" x14ac:dyDescent="0.25">
      <c r="B732" s="20"/>
      <c r="C732" s="21"/>
      <c r="D732" s="5"/>
      <c r="E732" s="5"/>
    </row>
    <row r="733" spans="2:5" x14ac:dyDescent="0.25">
      <c r="B733" s="20"/>
      <c r="C733" s="21"/>
      <c r="D733" s="5"/>
      <c r="E733" s="5"/>
    </row>
    <row r="734" spans="2:5" x14ac:dyDescent="0.25">
      <c r="B734" s="20"/>
      <c r="C734" s="21"/>
      <c r="D734" s="5"/>
      <c r="E734" s="5"/>
    </row>
    <row r="735" spans="2:5" x14ac:dyDescent="0.25">
      <c r="B735" s="20"/>
      <c r="C735" s="21"/>
      <c r="D735" s="5"/>
      <c r="E735" s="5"/>
    </row>
    <row r="736" spans="2:5" x14ac:dyDescent="0.25">
      <c r="B736" s="20"/>
      <c r="C736" s="21"/>
      <c r="D736" s="5"/>
      <c r="E736" s="5"/>
    </row>
    <row r="737" spans="2:5" x14ac:dyDescent="0.25">
      <c r="B737" s="20"/>
      <c r="C737" s="21"/>
      <c r="D737" s="5"/>
      <c r="E737" s="5"/>
    </row>
    <row r="738" spans="2:5" x14ac:dyDescent="0.25">
      <c r="B738" s="20"/>
      <c r="C738" s="21"/>
      <c r="D738" s="5"/>
      <c r="E738" s="5"/>
    </row>
    <row r="739" spans="2:5" x14ac:dyDescent="0.25">
      <c r="B739" s="20"/>
      <c r="C739" s="21"/>
      <c r="D739" s="5"/>
      <c r="E739" s="5"/>
    </row>
    <row r="740" spans="2:5" x14ac:dyDescent="0.25">
      <c r="B740" s="20"/>
      <c r="C740" s="21"/>
      <c r="D740" s="5"/>
      <c r="E740" s="5"/>
    </row>
    <row r="741" spans="2:5" x14ac:dyDescent="0.25">
      <c r="B741" s="20"/>
      <c r="C741" s="21"/>
      <c r="D741" s="5"/>
      <c r="E741" s="5"/>
    </row>
    <row r="742" spans="2:5" x14ac:dyDescent="0.25">
      <c r="B742" s="20"/>
      <c r="C742" s="21"/>
      <c r="D742" s="5"/>
      <c r="E742" s="5"/>
    </row>
    <row r="743" spans="2:5" x14ac:dyDescent="0.25">
      <c r="B743" s="20"/>
      <c r="C743" s="21"/>
      <c r="D743" s="5"/>
      <c r="E743" s="5"/>
    </row>
    <row r="744" spans="2:5" x14ac:dyDescent="0.25">
      <c r="B744" s="20"/>
      <c r="C744" s="21"/>
      <c r="D744" s="5"/>
      <c r="E744" s="5"/>
    </row>
    <row r="745" spans="2:5" x14ac:dyDescent="0.25">
      <c r="B745" s="20"/>
      <c r="C745" s="21"/>
      <c r="D745" s="5"/>
      <c r="E745" s="5"/>
    </row>
    <row r="746" spans="2:5" x14ac:dyDescent="0.25">
      <c r="B746" s="20"/>
      <c r="C746" s="21"/>
      <c r="D746" s="5"/>
      <c r="E746" s="5"/>
    </row>
    <row r="747" spans="2:5" x14ac:dyDescent="0.25">
      <c r="B747" s="20"/>
      <c r="C747" s="21"/>
      <c r="D747" s="5"/>
      <c r="E747" s="5"/>
    </row>
    <row r="748" spans="2:5" x14ac:dyDescent="0.25">
      <c r="B748" s="20"/>
      <c r="C748" s="21"/>
      <c r="D748" s="5"/>
      <c r="E748" s="5"/>
    </row>
    <row r="749" spans="2:5" x14ac:dyDescent="0.25">
      <c r="B749" s="20"/>
      <c r="C749" s="21"/>
      <c r="D749" s="5"/>
      <c r="E749" s="5"/>
    </row>
    <row r="750" spans="2:5" x14ac:dyDescent="0.25">
      <c r="B750" s="20"/>
      <c r="C750" s="21"/>
      <c r="D750" s="5"/>
      <c r="E750" s="5"/>
    </row>
    <row r="751" spans="2:5" x14ac:dyDescent="0.25">
      <c r="B751" s="20"/>
      <c r="C751" s="21"/>
      <c r="D751" s="5"/>
      <c r="E751" s="5"/>
    </row>
    <row r="752" spans="2:5" x14ac:dyDescent="0.25">
      <c r="B752" s="20"/>
      <c r="C752" s="21"/>
      <c r="D752" s="5"/>
      <c r="E752" s="5"/>
    </row>
    <row r="753" spans="2:5" x14ac:dyDescent="0.25">
      <c r="B753" s="20"/>
      <c r="C753" s="21"/>
      <c r="D753" s="5"/>
      <c r="E753" s="5"/>
    </row>
    <row r="754" spans="2:5" x14ac:dyDescent="0.25">
      <c r="B754" s="20"/>
      <c r="C754" s="21"/>
      <c r="D754" s="5"/>
      <c r="E754" s="5"/>
    </row>
    <row r="755" spans="2:5" x14ac:dyDescent="0.25">
      <c r="B755" s="20"/>
      <c r="C755" s="21"/>
      <c r="D755" s="5"/>
      <c r="E755" s="5"/>
    </row>
    <row r="756" spans="2:5" x14ac:dyDescent="0.25">
      <c r="B756" s="20"/>
      <c r="C756" s="21"/>
      <c r="D756" s="5"/>
      <c r="E756" s="5"/>
    </row>
    <row r="757" spans="2:5" x14ac:dyDescent="0.25">
      <c r="B757" s="20"/>
      <c r="C757" s="21"/>
      <c r="D757" s="5"/>
      <c r="E757" s="5"/>
    </row>
    <row r="758" spans="2:5" x14ac:dyDescent="0.25">
      <c r="B758" s="20"/>
      <c r="C758" s="21"/>
      <c r="D758" s="5"/>
      <c r="E758" s="5"/>
    </row>
    <row r="759" spans="2:5" x14ac:dyDescent="0.25">
      <c r="B759" s="20"/>
      <c r="C759" s="21"/>
      <c r="D759" s="5"/>
      <c r="E759" s="5"/>
    </row>
    <row r="760" spans="2:5" x14ac:dyDescent="0.25">
      <c r="B760" s="20"/>
      <c r="C760" s="21"/>
      <c r="D760" s="5"/>
      <c r="E760" s="5"/>
    </row>
    <row r="761" spans="2:5" x14ac:dyDescent="0.25">
      <c r="B761" s="20"/>
      <c r="C761" s="21"/>
      <c r="D761" s="5"/>
      <c r="E761" s="5"/>
    </row>
    <row r="762" spans="2:5" x14ac:dyDescent="0.25">
      <c r="B762" s="20"/>
      <c r="C762" s="21"/>
      <c r="D762" s="5"/>
      <c r="E762" s="5"/>
    </row>
    <row r="763" spans="2:5" x14ac:dyDescent="0.25">
      <c r="B763" s="20"/>
      <c r="C763" s="21"/>
      <c r="D763" s="5"/>
      <c r="E763" s="5"/>
    </row>
    <row r="764" spans="2:5" x14ac:dyDescent="0.25">
      <c r="B764" s="20"/>
      <c r="C764" s="21"/>
      <c r="D764" s="5"/>
      <c r="E764" s="5"/>
    </row>
    <row r="765" spans="2:5" x14ac:dyDescent="0.25">
      <c r="B765" s="20"/>
      <c r="C765" s="21"/>
      <c r="D765" s="5"/>
      <c r="E765" s="5"/>
    </row>
    <row r="766" spans="2:5" x14ac:dyDescent="0.25">
      <c r="B766" s="20"/>
      <c r="C766" s="21"/>
      <c r="D766" s="5"/>
      <c r="E766" s="5"/>
    </row>
    <row r="767" spans="2:5" x14ac:dyDescent="0.25">
      <c r="B767" s="20"/>
      <c r="C767" s="21"/>
      <c r="D767" s="5"/>
      <c r="E767" s="5"/>
    </row>
    <row r="768" spans="2:5" x14ac:dyDescent="0.25">
      <c r="B768" s="20"/>
      <c r="C768" s="21"/>
      <c r="D768" s="5"/>
      <c r="E768" s="5"/>
    </row>
    <row r="769" spans="2:5" x14ac:dyDescent="0.25">
      <c r="B769" s="20"/>
      <c r="C769" s="21"/>
      <c r="D769" s="5"/>
      <c r="E769" s="5"/>
    </row>
    <row r="770" spans="2:5" x14ac:dyDescent="0.25">
      <c r="B770" s="20"/>
      <c r="C770" s="21"/>
      <c r="D770" s="5"/>
      <c r="E770" s="5"/>
    </row>
    <row r="771" spans="2:5" x14ac:dyDescent="0.25">
      <c r="B771" s="20"/>
      <c r="C771" s="21"/>
      <c r="D771" s="5"/>
      <c r="E771" s="5"/>
    </row>
    <row r="772" spans="2:5" x14ac:dyDescent="0.25">
      <c r="B772" s="20"/>
      <c r="C772" s="21"/>
      <c r="D772" s="5"/>
      <c r="E772" s="5"/>
    </row>
    <row r="773" spans="2:5" x14ac:dyDescent="0.25">
      <c r="B773" s="20"/>
      <c r="C773" s="21"/>
      <c r="D773" s="5"/>
      <c r="E773" s="5"/>
    </row>
    <row r="774" spans="2:5" x14ac:dyDescent="0.25">
      <c r="B774" s="20"/>
      <c r="C774" s="21"/>
      <c r="D774" s="5"/>
      <c r="E774" s="5"/>
    </row>
    <row r="775" spans="2:5" x14ac:dyDescent="0.25">
      <c r="B775" s="20"/>
      <c r="C775" s="21"/>
      <c r="D775" s="5"/>
      <c r="E775" s="5"/>
    </row>
    <row r="776" spans="2:5" x14ac:dyDescent="0.25">
      <c r="B776" s="20"/>
      <c r="C776" s="21"/>
      <c r="D776" s="5"/>
      <c r="E776" s="5"/>
    </row>
    <row r="777" spans="2:5" x14ac:dyDescent="0.25">
      <c r="B777" s="20"/>
      <c r="C777" s="21"/>
      <c r="D777" s="5"/>
      <c r="E777" s="5"/>
    </row>
    <row r="778" spans="2:5" x14ac:dyDescent="0.25">
      <c r="B778" s="20"/>
      <c r="C778" s="21"/>
      <c r="D778" s="5"/>
      <c r="E778" s="5"/>
    </row>
    <row r="779" spans="2:5" x14ac:dyDescent="0.25">
      <c r="B779" s="20"/>
      <c r="C779" s="21"/>
      <c r="D779" s="5"/>
      <c r="E779" s="5"/>
    </row>
    <row r="780" spans="2:5" x14ac:dyDescent="0.25">
      <c r="B780" s="20"/>
      <c r="C780" s="21"/>
      <c r="D780" s="5"/>
      <c r="E780" s="5"/>
    </row>
    <row r="781" spans="2:5" x14ac:dyDescent="0.25">
      <c r="B781" s="20"/>
      <c r="C781" s="21"/>
      <c r="D781" s="5"/>
      <c r="E781" s="5"/>
    </row>
    <row r="782" spans="2:5" x14ac:dyDescent="0.25">
      <c r="B782" s="20"/>
      <c r="C782" s="21"/>
      <c r="D782" s="5"/>
      <c r="E782" s="5"/>
    </row>
    <row r="783" spans="2:5" x14ac:dyDescent="0.25">
      <c r="B783" s="20"/>
      <c r="C783" s="21"/>
      <c r="D783" s="5"/>
      <c r="E783" s="5"/>
    </row>
    <row r="784" spans="2:5" x14ac:dyDescent="0.25">
      <c r="B784" s="20"/>
      <c r="C784" s="21"/>
      <c r="D784" s="5"/>
      <c r="E784" s="5"/>
    </row>
    <row r="785" spans="2:5" x14ac:dyDescent="0.25">
      <c r="B785" s="20"/>
      <c r="C785" s="21"/>
      <c r="D785" s="5"/>
      <c r="E785" s="5"/>
    </row>
    <row r="786" spans="2:5" x14ac:dyDescent="0.25">
      <c r="B786" s="20"/>
      <c r="C786" s="21"/>
      <c r="D786" s="5"/>
      <c r="E786" s="5"/>
    </row>
    <row r="787" spans="2:5" x14ac:dyDescent="0.25">
      <c r="B787" s="20"/>
      <c r="C787" s="21"/>
      <c r="D787" s="5"/>
      <c r="E787" s="5"/>
    </row>
    <row r="788" spans="2:5" x14ac:dyDescent="0.25">
      <c r="B788" s="20"/>
      <c r="C788" s="21"/>
      <c r="D788" s="5"/>
      <c r="E788" s="5"/>
    </row>
    <row r="789" spans="2:5" x14ac:dyDescent="0.25">
      <c r="B789" s="20"/>
      <c r="C789" s="21"/>
      <c r="D789" s="5"/>
      <c r="E789" s="5"/>
    </row>
    <row r="790" spans="2:5" x14ac:dyDescent="0.25">
      <c r="B790" s="20"/>
      <c r="C790" s="21"/>
      <c r="D790" s="5"/>
      <c r="E790" s="5"/>
    </row>
    <row r="791" spans="2:5" x14ac:dyDescent="0.25">
      <c r="B791" s="20"/>
      <c r="C791" s="21"/>
      <c r="D791" s="5"/>
      <c r="E791" s="5"/>
    </row>
    <row r="792" spans="2:5" x14ac:dyDescent="0.25">
      <c r="B792" s="20"/>
      <c r="C792" s="21"/>
      <c r="D792" s="5"/>
      <c r="E792" s="5"/>
    </row>
    <row r="793" spans="2:5" x14ac:dyDescent="0.25">
      <c r="B793" s="20"/>
      <c r="C793" s="21"/>
      <c r="D793" s="5"/>
      <c r="E793" s="5"/>
    </row>
    <row r="794" spans="2:5" x14ac:dyDescent="0.25">
      <c r="B794" s="20"/>
      <c r="C794" s="21"/>
      <c r="D794" s="5"/>
      <c r="E794" s="5"/>
    </row>
    <row r="795" spans="2:5" x14ac:dyDescent="0.25">
      <c r="B795" s="20"/>
      <c r="C795" s="21"/>
      <c r="D795" s="5"/>
      <c r="E795" s="5"/>
    </row>
    <row r="796" spans="2:5" x14ac:dyDescent="0.25">
      <c r="B796" s="20"/>
      <c r="C796" s="21"/>
      <c r="D796" s="5"/>
      <c r="E796" s="5"/>
    </row>
    <row r="797" spans="2:5" x14ac:dyDescent="0.25">
      <c r="B797" s="20"/>
      <c r="C797" s="21"/>
      <c r="D797" s="5"/>
      <c r="E797" s="5"/>
    </row>
    <row r="798" spans="2:5" x14ac:dyDescent="0.25">
      <c r="B798" s="20"/>
      <c r="C798" s="21"/>
      <c r="D798" s="5"/>
      <c r="E798" s="5"/>
    </row>
    <row r="799" spans="2:5" x14ac:dyDescent="0.25">
      <c r="B799" s="20"/>
      <c r="C799" s="21"/>
      <c r="D799" s="5"/>
      <c r="E799" s="5"/>
    </row>
    <row r="800" spans="2:5" x14ac:dyDescent="0.25">
      <c r="B800" s="20"/>
      <c r="C800" s="21"/>
      <c r="D800" s="5"/>
      <c r="E800" s="5"/>
    </row>
    <row r="801" spans="2:5" x14ac:dyDescent="0.25">
      <c r="B801" s="20"/>
      <c r="C801" s="21"/>
      <c r="D801" s="5"/>
      <c r="E801" s="5"/>
    </row>
    <row r="802" spans="2:5" x14ac:dyDescent="0.25">
      <c r="B802" s="20"/>
      <c r="C802" s="21"/>
      <c r="D802" s="5"/>
      <c r="E802" s="5"/>
    </row>
    <row r="803" spans="2:5" x14ac:dyDescent="0.25">
      <c r="B803" s="20"/>
      <c r="C803" s="21"/>
      <c r="D803" s="5"/>
      <c r="E803" s="5"/>
    </row>
    <row r="804" spans="2:5" x14ac:dyDescent="0.25">
      <c r="B804" s="20"/>
      <c r="C804" s="21"/>
      <c r="D804" s="5"/>
      <c r="E804" s="5"/>
    </row>
    <row r="805" spans="2:5" x14ac:dyDescent="0.25">
      <c r="B805" s="20"/>
      <c r="C805" s="21"/>
      <c r="D805" s="5"/>
      <c r="E805" s="5"/>
    </row>
    <row r="806" spans="2:5" x14ac:dyDescent="0.25">
      <c r="B806" s="20"/>
      <c r="C806" s="21"/>
      <c r="D806" s="5"/>
      <c r="E806" s="5"/>
    </row>
    <row r="807" spans="2:5" x14ac:dyDescent="0.25">
      <c r="B807" s="20"/>
      <c r="C807" s="21"/>
      <c r="D807" s="5"/>
      <c r="E807" s="5"/>
    </row>
    <row r="808" spans="2:5" x14ac:dyDescent="0.25">
      <c r="B808" s="20"/>
      <c r="C808" s="21"/>
      <c r="D808" s="5"/>
      <c r="E808" s="5"/>
    </row>
    <row r="809" spans="2:5" x14ac:dyDescent="0.25">
      <c r="B809" s="20"/>
      <c r="C809" s="21"/>
      <c r="D809" s="5"/>
      <c r="E809" s="5"/>
    </row>
    <row r="810" spans="2:5" x14ac:dyDescent="0.25">
      <c r="B810" s="20"/>
      <c r="C810" s="21"/>
      <c r="D810" s="5"/>
      <c r="E810" s="5"/>
    </row>
    <row r="811" spans="2:5" x14ac:dyDescent="0.25">
      <c r="B811" s="20"/>
      <c r="C811" s="21"/>
      <c r="D811" s="5"/>
      <c r="E811" s="5"/>
    </row>
    <row r="812" spans="2:5" x14ac:dyDescent="0.25">
      <c r="B812" s="20"/>
      <c r="C812" s="21"/>
      <c r="D812" s="5"/>
      <c r="E812" s="5"/>
    </row>
    <row r="813" spans="2:5" x14ac:dyDescent="0.25">
      <c r="B813" s="20"/>
      <c r="C813" s="21"/>
      <c r="D813" s="5"/>
      <c r="E813" s="5"/>
    </row>
    <row r="814" spans="2:5" x14ac:dyDescent="0.25">
      <c r="B814" s="20"/>
      <c r="C814" s="21"/>
      <c r="D814" s="5"/>
      <c r="E814" s="5"/>
    </row>
    <row r="815" spans="2:5" x14ac:dyDescent="0.25">
      <c r="B815" s="20"/>
      <c r="C815" s="21"/>
      <c r="D815" s="5"/>
      <c r="E815" s="5"/>
    </row>
    <row r="816" spans="2:5" x14ac:dyDescent="0.25">
      <c r="B816" s="20"/>
      <c r="C816" s="21"/>
      <c r="D816" s="5"/>
      <c r="E816" s="5"/>
    </row>
    <row r="817" spans="2:5" x14ac:dyDescent="0.25">
      <c r="B817" s="20"/>
      <c r="C817" s="21"/>
      <c r="D817" s="5"/>
      <c r="E817" s="5"/>
    </row>
    <row r="818" spans="2:5" x14ac:dyDescent="0.25">
      <c r="B818" s="20"/>
      <c r="C818" s="21"/>
      <c r="D818" s="5"/>
      <c r="E818" s="5"/>
    </row>
    <row r="819" spans="2:5" x14ac:dyDescent="0.25">
      <c r="B819" s="20"/>
      <c r="C819" s="21"/>
      <c r="D819" s="5"/>
      <c r="E819" s="5"/>
    </row>
    <row r="820" spans="2:5" x14ac:dyDescent="0.25">
      <c r="B820" s="20"/>
      <c r="C820" s="21"/>
      <c r="D820" s="5"/>
      <c r="E820" s="5"/>
    </row>
    <row r="821" spans="2:5" x14ac:dyDescent="0.25">
      <c r="B821" s="20"/>
      <c r="C821" s="21"/>
      <c r="D821" s="5"/>
      <c r="E821" s="5"/>
    </row>
    <row r="822" spans="2:5" x14ac:dyDescent="0.25">
      <c r="B822" s="20"/>
      <c r="C822" s="21"/>
      <c r="D822" s="5"/>
      <c r="E822" s="5"/>
    </row>
    <row r="823" spans="2:5" x14ac:dyDescent="0.25">
      <c r="B823" s="20"/>
      <c r="C823" s="21"/>
      <c r="D823" s="5"/>
      <c r="E823" s="5"/>
    </row>
    <row r="824" spans="2:5" x14ac:dyDescent="0.25">
      <c r="B824" s="20"/>
      <c r="C824" s="21"/>
      <c r="D824" s="5"/>
      <c r="E824" s="5"/>
    </row>
    <row r="825" spans="2:5" x14ac:dyDescent="0.25">
      <c r="B825" s="20"/>
      <c r="C825" s="21"/>
      <c r="D825" s="5"/>
      <c r="E825" s="5"/>
    </row>
    <row r="826" spans="2:5" x14ac:dyDescent="0.25">
      <c r="B826" s="20"/>
      <c r="C826" s="21"/>
      <c r="D826" s="5"/>
      <c r="E826" s="5"/>
    </row>
    <row r="827" spans="2:5" x14ac:dyDescent="0.25">
      <c r="B827" s="20"/>
      <c r="C827" s="21"/>
      <c r="D827" s="5"/>
      <c r="E827" s="5"/>
    </row>
    <row r="828" spans="2:5" x14ac:dyDescent="0.25">
      <c r="B828" s="20"/>
      <c r="C828" s="21"/>
      <c r="D828" s="5"/>
      <c r="E828" s="5"/>
    </row>
    <row r="829" spans="2:5" x14ac:dyDescent="0.25">
      <c r="B829" s="20"/>
      <c r="C829" s="21"/>
      <c r="D829" s="5"/>
      <c r="E829" s="5"/>
    </row>
    <row r="830" spans="2:5" x14ac:dyDescent="0.25">
      <c r="B830" s="20"/>
      <c r="C830" s="21"/>
      <c r="D830" s="5"/>
      <c r="E830" s="5"/>
    </row>
    <row r="831" spans="2:5" x14ac:dyDescent="0.25">
      <c r="B831" s="20"/>
      <c r="C831" s="21"/>
      <c r="D831" s="5"/>
      <c r="E831" s="5"/>
    </row>
    <row r="832" spans="2:5" x14ac:dyDescent="0.25">
      <c r="B832" s="20"/>
      <c r="C832" s="21"/>
      <c r="D832" s="5"/>
      <c r="E832" s="5"/>
    </row>
    <row r="833" spans="2:5" x14ac:dyDescent="0.25">
      <c r="B833" s="20"/>
      <c r="C833" s="21"/>
      <c r="D833" s="5"/>
      <c r="E833" s="5"/>
    </row>
    <row r="834" spans="2:5" x14ac:dyDescent="0.25">
      <c r="B834" s="20"/>
      <c r="C834" s="21"/>
      <c r="D834" s="5"/>
      <c r="E834" s="5"/>
    </row>
    <row r="835" spans="2:5" x14ac:dyDescent="0.25">
      <c r="B835" s="20"/>
      <c r="C835" s="21"/>
      <c r="D835" s="5"/>
      <c r="E835" s="5"/>
    </row>
    <row r="836" spans="2:5" x14ac:dyDescent="0.25">
      <c r="B836" s="20"/>
      <c r="C836" s="21"/>
      <c r="D836" s="5"/>
      <c r="E836" s="5"/>
    </row>
    <row r="837" spans="2:5" x14ac:dyDescent="0.25">
      <c r="B837" s="20"/>
      <c r="C837" s="21"/>
      <c r="D837" s="5"/>
      <c r="E837" s="5"/>
    </row>
    <row r="838" spans="2:5" x14ac:dyDescent="0.25">
      <c r="B838" s="20"/>
      <c r="C838" s="21"/>
      <c r="D838" s="5"/>
      <c r="E838" s="5"/>
    </row>
    <row r="839" spans="2:5" x14ac:dyDescent="0.25">
      <c r="B839" s="20"/>
      <c r="C839" s="21"/>
      <c r="D839" s="5"/>
      <c r="E839" s="5"/>
    </row>
    <row r="840" spans="2:5" x14ac:dyDescent="0.25">
      <c r="B840" s="20"/>
      <c r="C840" s="21"/>
      <c r="D840" s="5"/>
      <c r="E840" s="5"/>
    </row>
    <row r="841" spans="2:5" x14ac:dyDescent="0.25">
      <c r="B841" s="20"/>
      <c r="C841" s="21"/>
      <c r="D841" s="5"/>
      <c r="E841" s="5"/>
    </row>
    <row r="842" spans="2:5" x14ac:dyDescent="0.25">
      <c r="B842" s="20"/>
      <c r="C842" s="21"/>
      <c r="D842" s="5"/>
      <c r="E842" s="5"/>
    </row>
    <row r="843" spans="2:5" x14ac:dyDescent="0.25">
      <c r="B843" s="20"/>
      <c r="C843" s="21"/>
      <c r="D843" s="5"/>
      <c r="E843" s="5"/>
    </row>
    <row r="844" spans="2:5" x14ac:dyDescent="0.25">
      <c r="B844" s="20"/>
      <c r="C844" s="21"/>
      <c r="D844" s="5"/>
      <c r="E844" s="5"/>
    </row>
    <row r="845" spans="2:5" x14ac:dyDescent="0.25">
      <c r="B845" s="20"/>
      <c r="C845" s="21"/>
      <c r="D845" s="5"/>
      <c r="E845" s="5"/>
    </row>
    <row r="846" spans="2:5" x14ac:dyDescent="0.25">
      <c r="B846" s="20"/>
      <c r="C846" s="21"/>
      <c r="D846" s="5"/>
      <c r="E846" s="5"/>
    </row>
    <row r="847" spans="2:5" x14ac:dyDescent="0.25">
      <c r="B847" s="20"/>
      <c r="C847" s="21"/>
      <c r="D847" s="5"/>
      <c r="E847" s="5"/>
    </row>
    <row r="848" spans="2:5" x14ac:dyDescent="0.25">
      <c r="B848" s="20"/>
      <c r="C848" s="21"/>
      <c r="D848" s="5"/>
      <c r="E848" s="5"/>
    </row>
    <row r="849" spans="2:5" x14ac:dyDescent="0.25">
      <c r="B849" s="20"/>
      <c r="C849" s="21"/>
      <c r="D849" s="5"/>
      <c r="E849" s="5"/>
    </row>
    <row r="850" spans="2:5" x14ac:dyDescent="0.25">
      <c r="B850" s="20"/>
      <c r="C850" s="21"/>
      <c r="D850" s="5"/>
      <c r="E850" s="5"/>
    </row>
    <row r="851" spans="2:5" x14ac:dyDescent="0.25">
      <c r="B851" s="20"/>
      <c r="C851" s="21"/>
      <c r="D851" s="5"/>
      <c r="E851" s="5"/>
    </row>
    <row r="852" spans="2:5" x14ac:dyDescent="0.25">
      <c r="B852" s="20"/>
      <c r="C852" s="21"/>
      <c r="D852" s="5"/>
      <c r="E852" s="5"/>
    </row>
    <row r="853" spans="2:5" x14ac:dyDescent="0.25">
      <c r="B853" s="20"/>
      <c r="C853" s="21"/>
      <c r="D853" s="5"/>
      <c r="E853" s="5"/>
    </row>
    <row r="854" spans="2:5" x14ac:dyDescent="0.25">
      <c r="B854" s="20"/>
      <c r="C854" s="21"/>
      <c r="D854" s="5"/>
      <c r="E854" s="5"/>
    </row>
    <row r="855" spans="2:5" x14ac:dyDescent="0.25">
      <c r="B855" s="20"/>
      <c r="C855" s="21"/>
      <c r="D855" s="5"/>
      <c r="E855" s="5"/>
    </row>
    <row r="856" spans="2:5" x14ac:dyDescent="0.25">
      <c r="B856" s="20"/>
      <c r="C856" s="21"/>
      <c r="D856" s="5"/>
      <c r="E856" s="5"/>
    </row>
    <row r="857" spans="2:5" x14ac:dyDescent="0.25">
      <c r="B857" s="20"/>
      <c r="C857" s="21"/>
      <c r="D857" s="5"/>
      <c r="E857" s="5"/>
    </row>
    <row r="858" spans="2:5" x14ac:dyDescent="0.25">
      <c r="B858" s="20"/>
      <c r="C858" s="21"/>
      <c r="D858" s="5"/>
      <c r="E858" s="5"/>
    </row>
    <row r="859" spans="2:5" x14ac:dyDescent="0.25">
      <c r="B859" s="20"/>
      <c r="C859" s="21"/>
      <c r="D859" s="5"/>
      <c r="E859" s="5"/>
    </row>
    <row r="860" spans="2:5" x14ac:dyDescent="0.25">
      <c r="B860" s="20"/>
      <c r="C860" s="21"/>
      <c r="D860" s="5"/>
      <c r="E860" s="5"/>
    </row>
    <row r="861" spans="2:5" x14ac:dyDescent="0.25">
      <c r="B861" s="20"/>
      <c r="C861" s="21"/>
      <c r="D861" s="5"/>
      <c r="E861" s="5"/>
    </row>
    <row r="862" spans="2:5" x14ac:dyDescent="0.25">
      <c r="B862" s="20"/>
      <c r="C862" s="21"/>
      <c r="D862" s="5"/>
      <c r="E862" s="5"/>
    </row>
    <row r="863" spans="2:5" x14ac:dyDescent="0.25">
      <c r="B863" s="20"/>
      <c r="C863" s="21"/>
      <c r="D863" s="5"/>
      <c r="E863" s="5"/>
    </row>
    <row r="864" spans="2:5" x14ac:dyDescent="0.25">
      <c r="B864" s="20"/>
      <c r="C864" s="21"/>
      <c r="D864" s="5"/>
      <c r="E864" s="5"/>
    </row>
    <row r="865" spans="2:5" x14ac:dyDescent="0.25">
      <c r="B865" s="20"/>
      <c r="C865" s="21"/>
      <c r="D865" s="5"/>
      <c r="E865" s="5"/>
    </row>
    <row r="866" spans="2:5" x14ac:dyDescent="0.25">
      <c r="B866" s="20"/>
      <c r="C866" s="21"/>
      <c r="D866" s="5"/>
      <c r="E866" s="5"/>
    </row>
    <row r="867" spans="2:5" x14ac:dyDescent="0.25">
      <c r="B867" s="20"/>
      <c r="C867" s="21"/>
      <c r="D867" s="5"/>
      <c r="E867" s="5"/>
    </row>
    <row r="868" spans="2:5" x14ac:dyDescent="0.25">
      <c r="B868" s="20"/>
      <c r="C868" s="21"/>
      <c r="D868" s="5"/>
      <c r="E868" s="5"/>
    </row>
    <row r="869" spans="2:5" x14ac:dyDescent="0.25">
      <c r="B869" s="20"/>
      <c r="C869" s="21"/>
      <c r="D869" s="5"/>
      <c r="E869" s="5"/>
    </row>
    <row r="870" spans="2:5" x14ac:dyDescent="0.25">
      <c r="B870" s="20"/>
      <c r="C870" s="21"/>
      <c r="D870" s="5"/>
      <c r="E870" s="5"/>
    </row>
    <row r="871" spans="2:5" x14ac:dyDescent="0.25">
      <c r="B871" s="20"/>
      <c r="C871" s="21"/>
      <c r="D871" s="5"/>
      <c r="E871" s="5"/>
    </row>
    <row r="872" spans="2:5" x14ac:dyDescent="0.25">
      <c r="B872" s="20"/>
      <c r="C872" s="21"/>
      <c r="D872" s="5"/>
      <c r="E872" s="5"/>
    </row>
    <row r="873" spans="2:5" x14ac:dyDescent="0.25">
      <c r="B873" s="20"/>
      <c r="C873" s="21"/>
      <c r="D873" s="5"/>
      <c r="E873" s="5"/>
    </row>
    <row r="874" spans="2:5" x14ac:dyDescent="0.25">
      <c r="B874" s="20"/>
      <c r="C874" s="21"/>
      <c r="D874" s="5"/>
      <c r="E874" s="5"/>
    </row>
    <row r="875" spans="2:5" x14ac:dyDescent="0.25">
      <c r="B875" s="20"/>
      <c r="C875" s="21"/>
      <c r="D875" s="5"/>
      <c r="E875" s="5"/>
    </row>
    <row r="876" spans="2:5" x14ac:dyDescent="0.25">
      <c r="B876" s="20"/>
      <c r="C876" s="21"/>
      <c r="D876" s="5"/>
      <c r="E876" s="5"/>
    </row>
    <row r="877" spans="2:5" x14ac:dyDescent="0.25">
      <c r="B877" s="20"/>
      <c r="C877" s="21"/>
      <c r="D877" s="5"/>
      <c r="E877" s="5"/>
    </row>
    <row r="878" spans="2:5" x14ac:dyDescent="0.25">
      <c r="B878" s="20"/>
      <c r="C878" s="21"/>
      <c r="D878" s="5"/>
      <c r="E878" s="5"/>
    </row>
    <row r="879" spans="2:5" x14ac:dyDescent="0.25">
      <c r="B879" s="20"/>
      <c r="C879" s="21"/>
      <c r="D879" s="5"/>
      <c r="E879" s="5"/>
    </row>
    <row r="880" spans="2:5" x14ac:dyDescent="0.25">
      <c r="B880" s="20"/>
      <c r="C880" s="21"/>
      <c r="D880" s="5"/>
      <c r="E880" s="5"/>
    </row>
    <row r="881" spans="2:5" x14ac:dyDescent="0.25">
      <c r="B881" s="20"/>
      <c r="C881" s="21"/>
      <c r="D881" s="5"/>
      <c r="E881" s="5"/>
    </row>
    <row r="882" spans="2:5" x14ac:dyDescent="0.25">
      <c r="B882" s="20"/>
      <c r="C882" s="21"/>
      <c r="D882" s="5"/>
      <c r="E882" s="5"/>
    </row>
    <row r="883" spans="2:5" x14ac:dyDescent="0.25">
      <c r="B883" s="20"/>
      <c r="C883" s="21"/>
      <c r="D883" s="5"/>
      <c r="E883" s="5"/>
    </row>
    <row r="884" spans="2:5" x14ac:dyDescent="0.25">
      <c r="B884" s="20"/>
      <c r="C884" s="21"/>
      <c r="D884" s="5"/>
      <c r="E884" s="5"/>
    </row>
    <row r="885" spans="2:5" x14ac:dyDescent="0.25">
      <c r="B885" s="20"/>
      <c r="C885" s="21"/>
      <c r="D885" s="5"/>
      <c r="E885" s="5"/>
    </row>
    <row r="886" spans="2:5" x14ac:dyDescent="0.25">
      <c r="B886" s="20"/>
      <c r="C886" s="21"/>
      <c r="D886" s="5"/>
      <c r="E886" s="5"/>
    </row>
    <row r="887" spans="2:5" x14ac:dyDescent="0.25">
      <c r="B887" s="20"/>
      <c r="C887" s="21"/>
      <c r="D887" s="5"/>
      <c r="E887" s="5"/>
    </row>
    <row r="888" spans="2:5" x14ac:dyDescent="0.25">
      <c r="B888" s="20"/>
      <c r="C888" s="21"/>
      <c r="D888" s="5"/>
      <c r="E888" s="5"/>
    </row>
    <row r="889" spans="2:5" x14ac:dyDescent="0.25">
      <c r="B889" s="20"/>
      <c r="C889" s="21"/>
      <c r="D889" s="5"/>
      <c r="E889" s="5"/>
    </row>
    <row r="890" spans="2:5" x14ac:dyDescent="0.25">
      <c r="B890" s="20"/>
      <c r="C890" s="21"/>
      <c r="D890" s="5"/>
      <c r="E890" s="5"/>
    </row>
    <row r="891" spans="2:5" x14ac:dyDescent="0.25">
      <c r="B891" s="20"/>
      <c r="C891" s="21"/>
      <c r="D891" s="5"/>
      <c r="E891" s="5"/>
    </row>
    <row r="892" spans="2:5" x14ac:dyDescent="0.25">
      <c r="B892" s="20"/>
      <c r="C892" s="21"/>
      <c r="D892" s="5"/>
      <c r="E892" s="5"/>
    </row>
    <row r="893" spans="2:5" x14ac:dyDescent="0.25">
      <c r="B893" s="20"/>
      <c r="C893" s="21"/>
      <c r="D893" s="5"/>
      <c r="E893" s="5"/>
    </row>
    <row r="894" spans="2:5" x14ac:dyDescent="0.25">
      <c r="B894" s="20"/>
      <c r="C894" s="21"/>
      <c r="D894" s="5"/>
      <c r="E894" s="5"/>
    </row>
    <row r="895" spans="2:5" x14ac:dyDescent="0.25">
      <c r="B895" s="20"/>
      <c r="C895" s="21"/>
      <c r="D895" s="5"/>
      <c r="E895" s="5"/>
    </row>
    <row r="896" spans="2:5" x14ac:dyDescent="0.25">
      <c r="B896" s="20"/>
      <c r="C896" s="21"/>
      <c r="D896" s="5"/>
      <c r="E896" s="5"/>
    </row>
    <row r="897" spans="2:5" x14ac:dyDescent="0.25">
      <c r="B897" s="20"/>
      <c r="C897" s="21"/>
      <c r="D897" s="5"/>
      <c r="E897" s="5"/>
    </row>
    <row r="898" spans="2:5" x14ac:dyDescent="0.25">
      <c r="B898" s="20"/>
      <c r="C898" s="21"/>
      <c r="D898" s="5"/>
      <c r="E898" s="5"/>
    </row>
    <row r="899" spans="2:5" x14ac:dyDescent="0.25">
      <c r="B899" s="20"/>
      <c r="C899" s="21"/>
      <c r="D899" s="5"/>
      <c r="E899" s="5"/>
    </row>
    <row r="900" spans="2:5" x14ac:dyDescent="0.25">
      <c r="B900" s="20"/>
      <c r="C900" s="21"/>
      <c r="D900" s="5"/>
      <c r="E900" s="5"/>
    </row>
    <row r="901" spans="2:5" x14ac:dyDescent="0.25">
      <c r="B901" s="20"/>
      <c r="C901" s="21"/>
      <c r="D901" s="5"/>
      <c r="E901" s="5"/>
    </row>
    <row r="902" spans="2:5" x14ac:dyDescent="0.25">
      <c r="B902" s="20"/>
      <c r="C902" s="21"/>
      <c r="D902" s="5"/>
      <c r="E902" s="5"/>
    </row>
    <row r="903" spans="2:5" x14ac:dyDescent="0.25">
      <c r="B903" s="20"/>
      <c r="C903" s="21"/>
      <c r="D903" s="5"/>
      <c r="E903" s="5"/>
    </row>
    <row r="904" spans="2:5" x14ac:dyDescent="0.25">
      <c r="B904" s="20"/>
      <c r="C904" s="21"/>
      <c r="D904" s="5"/>
      <c r="E904" s="5"/>
    </row>
    <row r="905" spans="2:5" x14ac:dyDescent="0.25">
      <c r="B905" s="20"/>
      <c r="C905" s="21"/>
      <c r="D905" s="5"/>
      <c r="E905" s="5"/>
    </row>
    <row r="906" spans="2:5" x14ac:dyDescent="0.25">
      <c r="B906" s="20"/>
      <c r="C906" s="21"/>
      <c r="D906" s="5"/>
      <c r="E906" s="5"/>
    </row>
    <row r="907" spans="2:5" x14ac:dyDescent="0.25">
      <c r="B907" s="20"/>
      <c r="C907" s="21"/>
      <c r="D907" s="5"/>
      <c r="E907" s="5"/>
    </row>
    <row r="908" spans="2:5" x14ac:dyDescent="0.25">
      <c r="B908" s="20"/>
      <c r="C908" s="21"/>
      <c r="D908" s="5"/>
      <c r="E908" s="5"/>
    </row>
    <row r="909" spans="2:5" x14ac:dyDescent="0.25">
      <c r="B909" s="20"/>
      <c r="C909" s="21"/>
      <c r="D909" s="5"/>
      <c r="E909" s="5"/>
    </row>
    <row r="910" spans="2:5" x14ac:dyDescent="0.25">
      <c r="B910" s="20"/>
      <c r="C910" s="21"/>
      <c r="D910" s="5"/>
      <c r="E910" s="5"/>
    </row>
    <row r="911" spans="2:5" x14ac:dyDescent="0.25">
      <c r="B911" s="20"/>
      <c r="C911" s="21"/>
      <c r="D911" s="5"/>
      <c r="E911" s="5"/>
    </row>
    <row r="912" spans="2:5" x14ac:dyDescent="0.25">
      <c r="B912" s="20"/>
      <c r="C912" s="21"/>
      <c r="D912" s="5"/>
      <c r="E912" s="5"/>
    </row>
    <row r="913" spans="2:5" x14ac:dyDescent="0.25">
      <c r="B913" s="20"/>
      <c r="C913" s="21"/>
      <c r="D913" s="5"/>
      <c r="E913" s="5"/>
    </row>
    <row r="914" spans="2:5" x14ac:dyDescent="0.25">
      <c r="B914" s="20"/>
      <c r="C914" s="21"/>
      <c r="D914" s="5"/>
      <c r="E914" s="5"/>
    </row>
    <row r="915" spans="2:5" x14ac:dyDescent="0.25">
      <c r="B915" s="20"/>
      <c r="C915" s="21"/>
      <c r="D915" s="5"/>
      <c r="E915" s="5"/>
    </row>
    <row r="916" spans="2:5" x14ac:dyDescent="0.25">
      <c r="B916" s="20"/>
      <c r="C916" s="21"/>
      <c r="D916" s="5"/>
      <c r="E916" s="5"/>
    </row>
    <row r="917" spans="2:5" x14ac:dyDescent="0.25">
      <c r="B917" s="20"/>
      <c r="C917" s="21"/>
      <c r="D917" s="5"/>
      <c r="E917" s="5"/>
    </row>
    <row r="918" spans="2:5" x14ac:dyDescent="0.25">
      <c r="B918" s="20"/>
      <c r="C918" s="21"/>
      <c r="D918" s="5"/>
      <c r="E918" s="5"/>
    </row>
    <row r="919" spans="2:5" x14ac:dyDescent="0.25">
      <c r="B919" s="20"/>
      <c r="C919" s="21"/>
      <c r="D919" s="5"/>
      <c r="E919" s="5"/>
    </row>
    <row r="920" spans="2:5" x14ac:dyDescent="0.25">
      <c r="B920" s="20"/>
      <c r="C920" s="21"/>
      <c r="D920" s="5"/>
      <c r="E920" s="5"/>
    </row>
    <row r="921" spans="2:5" x14ac:dyDescent="0.25">
      <c r="B921" s="20"/>
      <c r="C921" s="21"/>
      <c r="D921" s="5"/>
      <c r="E921" s="5"/>
    </row>
    <row r="922" spans="2:5" x14ac:dyDescent="0.25">
      <c r="B922" s="20"/>
      <c r="C922" s="21"/>
      <c r="D922" s="5"/>
      <c r="E922" s="5"/>
    </row>
    <row r="923" spans="2:5" x14ac:dyDescent="0.25">
      <c r="B923" s="20"/>
      <c r="C923" s="21"/>
      <c r="D923" s="5"/>
      <c r="E923" s="5"/>
    </row>
    <row r="924" spans="2:5" x14ac:dyDescent="0.25">
      <c r="B924" s="20"/>
      <c r="C924" s="21"/>
      <c r="D924" s="5"/>
      <c r="E924" s="5"/>
    </row>
    <row r="925" spans="2:5" x14ac:dyDescent="0.25">
      <c r="B925" s="20"/>
      <c r="C925" s="21"/>
      <c r="D925" s="5"/>
      <c r="E925" s="5"/>
    </row>
    <row r="926" spans="2:5" x14ac:dyDescent="0.25">
      <c r="B926" s="20"/>
      <c r="C926" s="21"/>
      <c r="D926" s="5"/>
      <c r="E926" s="5"/>
    </row>
    <row r="927" spans="2:5" x14ac:dyDescent="0.25">
      <c r="B927" s="20"/>
      <c r="C927" s="21"/>
      <c r="D927" s="5"/>
      <c r="E927" s="5"/>
    </row>
    <row r="928" spans="2:5" x14ac:dyDescent="0.25">
      <c r="B928" s="20"/>
      <c r="C928" s="21"/>
      <c r="D928" s="5"/>
      <c r="E928" s="5"/>
    </row>
    <row r="929" spans="2:5" x14ac:dyDescent="0.25">
      <c r="B929" s="20"/>
      <c r="C929" s="21"/>
      <c r="D929" s="5"/>
      <c r="E929" s="5"/>
    </row>
    <row r="930" spans="2:5" x14ac:dyDescent="0.25">
      <c r="B930" s="20"/>
      <c r="C930" s="21"/>
      <c r="D930" s="5"/>
      <c r="E930" s="5"/>
    </row>
    <row r="931" spans="2:5" x14ac:dyDescent="0.25">
      <c r="B931" s="20"/>
      <c r="C931" s="21"/>
      <c r="D931" s="5"/>
      <c r="E931" s="5"/>
    </row>
    <row r="932" spans="2:5" x14ac:dyDescent="0.25">
      <c r="B932" s="20"/>
      <c r="C932" s="21"/>
      <c r="D932" s="5"/>
      <c r="E932" s="5"/>
    </row>
    <row r="933" spans="2:5" x14ac:dyDescent="0.25">
      <c r="B933" s="20"/>
      <c r="C933" s="21"/>
      <c r="D933" s="5"/>
      <c r="E933" s="5"/>
    </row>
    <row r="934" spans="2:5" x14ac:dyDescent="0.25">
      <c r="B934" s="20"/>
      <c r="C934" s="21"/>
      <c r="D934" s="5"/>
      <c r="E934" s="5"/>
    </row>
    <row r="935" spans="2:5" x14ac:dyDescent="0.25">
      <c r="B935" s="20"/>
      <c r="C935" s="21"/>
      <c r="D935" s="5"/>
      <c r="E935" s="5"/>
    </row>
    <row r="936" spans="2:5" x14ac:dyDescent="0.25">
      <c r="B936" s="20"/>
      <c r="C936" s="21"/>
      <c r="D936" s="5"/>
      <c r="E936" s="5"/>
    </row>
    <row r="937" spans="2:5" x14ac:dyDescent="0.25">
      <c r="B937" s="20"/>
      <c r="C937" s="21"/>
      <c r="D937" s="5"/>
      <c r="E937" s="5"/>
    </row>
    <row r="938" spans="2:5" x14ac:dyDescent="0.25">
      <c r="B938" s="20"/>
      <c r="C938" s="21"/>
      <c r="D938" s="5"/>
      <c r="E938" s="5"/>
    </row>
    <row r="939" spans="2:5" x14ac:dyDescent="0.25">
      <c r="B939" s="20"/>
      <c r="C939" s="21"/>
      <c r="D939" s="5"/>
      <c r="E939" s="5"/>
    </row>
    <row r="940" spans="2:5" x14ac:dyDescent="0.25">
      <c r="B940" s="20"/>
      <c r="C940" s="21"/>
      <c r="D940" s="5"/>
      <c r="E940" s="5"/>
    </row>
    <row r="941" spans="2:5" x14ac:dyDescent="0.25">
      <c r="B941" s="20"/>
      <c r="C941" s="21"/>
      <c r="D941" s="5"/>
      <c r="E941" s="5"/>
    </row>
    <row r="942" spans="2:5" x14ac:dyDescent="0.25">
      <c r="B942" s="20"/>
      <c r="C942" s="21"/>
      <c r="D942" s="5"/>
      <c r="E942" s="5"/>
    </row>
    <row r="943" spans="2:5" x14ac:dyDescent="0.25">
      <c r="B943" s="20"/>
      <c r="C943" s="21"/>
      <c r="D943" s="5"/>
      <c r="E943" s="5"/>
    </row>
    <row r="944" spans="2:5" x14ac:dyDescent="0.25">
      <c r="B944" s="20"/>
      <c r="C944" s="21"/>
      <c r="D944" s="5"/>
      <c r="E944" s="5"/>
    </row>
    <row r="945" spans="2:5" x14ac:dyDescent="0.25">
      <c r="B945" s="20"/>
      <c r="C945" s="21"/>
      <c r="D945" s="5"/>
      <c r="E945" s="5"/>
    </row>
    <row r="946" spans="2:5" x14ac:dyDescent="0.25">
      <c r="B946" s="20"/>
      <c r="C946" s="21"/>
      <c r="D946" s="5"/>
      <c r="E946" s="5"/>
    </row>
    <row r="947" spans="2:5" x14ac:dyDescent="0.25">
      <c r="B947" s="20"/>
      <c r="C947" s="21"/>
      <c r="D947" s="5"/>
      <c r="E947" s="5"/>
    </row>
    <row r="948" spans="2:5" x14ac:dyDescent="0.25">
      <c r="B948" s="20"/>
      <c r="C948" s="21"/>
      <c r="D948" s="5"/>
      <c r="E948" s="5"/>
    </row>
    <row r="949" spans="2:5" x14ac:dyDescent="0.25">
      <c r="B949" s="20"/>
      <c r="C949" s="21"/>
      <c r="D949" s="5"/>
      <c r="E949" s="5"/>
    </row>
    <row r="950" spans="2:5" x14ac:dyDescent="0.25">
      <c r="B950" s="20"/>
      <c r="C950" s="21"/>
      <c r="D950" s="5"/>
      <c r="E950" s="5"/>
    </row>
    <row r="951" spans="2:5" x14ac:dyDescent="0.25">
      <c r="B951" s="20"/>
      <c r="C951" s="21"/>
      <c r="D951" s="5"/>
      <c r="E951" s="5"/>
    </row>
    <row r="952" spans="2:5" x14ac:dyDescent="0.25">
      <c r="B952" s="20"/>
      <c r="C952" s="21"/>
      <c r="D952" s="5"/>
      <c r="E952" s="5"/>
    </row>
    <row r="953" spans="2:5" x14ac:dyDescent="0.25">
      <c r="B953" s="20"/>
      <c r="C953" s="21"/>
      <c r="D953" s="5"/>
      <c r="E953" s="5"/>
    </row>
    <row r="954" spans="2:5" x14ac:dyDescent="0.25">
      <c r="B954" s="20"/>
      <c r="C954" s="21"/>
      <c r="D954" s="5"/>
      <c r="E954" s="5"/>
    </row>
    <row r="955" spans="2:5" x14ac:dyDescent="0.25">
      <c r="B955" s="20"/>
      <c r="C955" s="21"/>
      <c r="D955" s="5"/>
      <c r="E955" s="5"/>
    </row>
    <row r="956" spans="2:5" x14ac:dyDescent="0.25">
      <c r="B956" s="20"/>
      <c r="C956" s="21"/>
      <c r="D956" s="5"/>
      <c r="E956" s="5"/>
    </row>
    <row r="957" spans="2:5" x14ac:dyDescent="0.25">
      <c r="B957" s="20"/>
      <c r="C957" s="21"/>
      <c r="D957" s="5"/>
      <c r="E957" s="5"/>
    </row>
    <row r="958" spans="2:5" x14ac:dyDescent="0.25">
      <c r="B958" s="20"/>
      <c r="C958" s="21"/>
      <c r="D958" s="5"/>
      <c r="E958" s="5"/>
    </row>
    <row r="959" spans="2:5" x14ac:dyDescent="0.25">
      <c r="B959" s="20"/>
      <c r="C959" s="21"/>
      <c r="D959" s="5"/>
      <c r="E959" s="5"/>
    </row>
    <row r="960" spans="2:5" x14ac:dyDescent="0.25">
      <c r="B960" s="20"/>
      <c r="C960" s="21"/>
      <c r="D960" s="5"/>
      <c r="E960" s="5"/>
    </row>
    <row r="961" spans="2:5" x14ac:dyDescent="0.25">
      <c r="B961" s="20"/>
      <c r="C961" s="21"/>
      <c r="D961" s="5"/>
      <c r="E961" s="5"/>
    </row>
    <row r="962" spans="2:5" x14ac:dyDescent="0.25">
      <c r="B962" s="20"/>
      <c r="C962" s="21"/>
      <c r="D962" s="5"/>
      <c r="E962" s="5"/>
    </row>
    <row r="963" spans="2:5" x14ac:dyDescent="0.25">
      <c r="B963" s="20"/>
      <c r="C963" s="21"/>
      <c r="D963" s="5"/>
      <c r="E963" s="5"/>
    </row>
    <row r="964" spans="2:5" x14ac:dyDescent="0.25">
      <c r="B964" s="20"/>
      <c r="C964" s="21"/>
      <c r="D964" s="5"/>
      <c r="E964" s="5"/>
    </row>
    <row r="965" spans="2:5" x14ac:dyDescent="0.25">
      <c r="B965" s="20"/>
      <c r="C965" s="21"/>
      <c r="D965" s="5"/>
      <c r="E965" s="5"/>
    </row>
    <row r="966" spans="2:5" x14ac:dyDescent="0.25">
      <c r="B966" s="20"/>
      <c r="C966" s="21"/>
      <c r="D966" s="5"/>
      <c r="E966" s="5"/>
    </row>
    <row r="967" spans="2:5" x14ac:dyDescent="0.25">
      <c r="B967" s="20"/>
      <c r="C967" s="21"/>
      <c r="D967" s="5"/>
      <c r="E967" s="5"/>
    </row>
    <row r="968" spans="2:5" x14ac:dyDescent="0.25">
      <c r="B968" s="20"/>
      <c r="C968" s="21"/>
      <c r="D968" s="5"/>
      <c r="E968" s="5"/>
    </row>
    <row r="969" spans="2:5" x14ac:dyDescent="0.25">
      <c r="B969" s="20"/>
      <c r="C969" s="21"/>
      <c r="D969" s="5"/>
      <c r="E969" s="5"/>
    </row>
    <row r="970" spans="2:5" x14ac:dyDescent="0.25">
      <c r="B970" s="20"/>
      <c r="C970" s="21"/>
      <c r="D970" s="5"/>
      <c r="E970" s="5"/>
    </row>
    <row r="971" spans="2:5" x14ac:dyDescent="0.25">
      <c r="B971" s="20"/>
      <c r="C971" s="21"/>
      <c r="D971" s="5"/>
      <c r="E971" s="5"/>
    </row>
    <row r="972" spans="2:5" x14ac:dyDescent="0.25">
      <c r="B972" s="20"/>
      <c r="C972" s="21"/>
      <c r="D972" s="5"/>
      <c r="E972" s="5"/>
    </row>
    <row r="973" spans="2:5" x14ac:dyDescent="0.25">
      <c r="B973" s="20"/>
      <c r="C973" s="21"/>
      <c r="D973" s="5"/>
      <c r="E973" s="5"/>
    </row>
    <row r="974" spans="2:5" x14ac:dyDescent="0.25">
      <c r="B974" s="20"/>
      <c r="C974" s="21"/>
      <c r="D974" s="5"/>
      <c r="E974" s="5"/>
    </row>
    <row r="975" spans="2:5" x14ac:dyDescent="0.25">
      <c r="B975" s="20"/>
      <c r="C975" s="21"/>
      <c r="D975" s="5"/>
      <c r="E975" s="5"/>
    </row>
    <row r="976" spans="2:5" x14ac:dyDescent="0.25">
      <c r="B976" s="20"/>
      <c r="C976" s="21"/>
      <c r="D976" s="5"/>
      <c r="E976" s="5"/>
    </row>
    <row r="977" spans="2:5" x14ac:dyDescent="0.25">
      <c r="B977" s="20"/>
      <c r="C977" s="21"/>
      <c r="D977" s="5"/>
      <c r="E977" s="5"/>
    </row>
    <row r="978" spans="2:5" x14ac:dyDescent="0.25">
      <c r="B978" s="20"/>
      <c r="C978" s="21"/>
      <c r="D978" s="5"/>
      <c r="E978" s="5"/>
    </row>
    <row r="979" spans="2:5" x14ac:dyDescent="0.25">
      <c r="B979" s="20"/>
      <c r="C979" s="21"/>
      <c r="D979" s="5"/>
      <c r="E979" s="5"/>
    </row>
    <row r="980" spans="2:5" x14ac:dyDescent="0.25">
      <c r="B980" s="20"/>
      <c r="C980" s="21"/>
      <c r="D980" s="5"/>
      <c r="E980" s="5"/>
    </row>
    <row r="981" spans="2:5" x14ac:dyDescent="0.25">
      <c r="B981" s="20"/>
      <c r="C981" s="21"/>
      <c r="D981" s="5"/>
      <c r="E981" s="5"/>
    </row>
    <row r="982" spans="2:5" x14ac:dyDescent="0.25">
      <c r="B982" s="20"/>
      <c r="C982" s="21"/>
      <c r="D982" s="5"/>
      <c r="E982" s="5"/>
    </row>
    <row r="983" spans="2:5" x14ac:dyDescent="0.25">
      <c r="B983" s="20"/>
      <c r="C983" s="21"/>
      <c r="D983" s="5"/>
      <c r="E983" s="5"/>
    </row>
    <row r="984" spans="2:5" x14ac:dyDescent="0.25">
      <c r="B984" s="20"/>
      <c r="C984" s="21"/>
      <c r="D984" s="5"/>
      <c r="E984" s="5"/>
    </row>
    <row r="985" spans="2:5" x14ac:dyDescent="0.25">
      <c r="B985" s="20"/>
      <c r="C985" s="21"/>
      <c r="D985" s="5"/>
      <c r="E985" s="5"/>
    </row>
    <row r="986" spans="2:5" x14ac:dyDescent="0.25">
      <c r="B986" s="20"/>
      <c r="C986" s="21"/>
      <c r="D986" s="5"/>
      <c r="E986" s="5"/>
    </row>
    <row r="987" spans="2:5" x14ac:dyDescent="0.25">
      <c r="B987" s="20"/>
      <c r="C987" s="21"/>
      <c r="D987" s="5"/>
      <c r="E987" s="5"/>
    </row>
    <row r="988" spans="2:5" x14ac:dyDescent="0.25">
      <c r="B988" s="20"/>
      <c r="C988" s="21"/>
      <c r="D988" s="5"/>
      <c r="E988" s="5"/>
    </row>
    <row r="989" spans="2:5" x14ac:dyDescent="0.25">
      <c r="B989" s="20"/>
      <c r="C989" s="21"/>
      <c r="D989" s="5"/>
      <c r="E989" s="5"/>
    </row>
    <row r="990" spans="2:5" x14ac:dyDescent="0.25">
      <c r="B990" s="20"/>
      <c r="C990" s="21"/>
      <c r="D990" s="5"/>
      <c r="E990" s="5"/>
    </row>
    <row r="991" spans="2:5" x14ac:dyDescent="0.25">
      <c r="B991" s="20"/>
      <c r="C991" s="21"/>
      <c r="D991" s="5"/>
      <c r="E991" s="5"/>
    </row>
    <row r="992" spans="2:5" x14ac:dyDescent="0.25">
      <c r="B992" s="20"/>
      <c r="C992" s="21"/>
      <c r="D992" s="5"/>
      <c r="E992" s="5"/>
    </row>
    <row r="993" spans="2:5" x14ac:dyDescent="0.25">
      <c r="B993" s="20"/>
      <c r="C993" s="21"/>
      <c r="D993" s="5"/>
      <c r="E993" s="5"/>
    </row>
    <row r="994" spans="2:5" x14ac:dyDescent="0.25">
      <c r="B994" s="20"/>
      <c r="C994" s="21"/>
      <c r="D994" s="5"/>
      <c r="E994" s="5"/>
    </row>
    <row r="995" spans="2:5" x14ac:dyDescent="0.25">
      <c r="B995" s="20"/>
      <c r="C995" s="21"/>
      <c r="D995" s="5"/>
      <c r="E995" s="5"/>
    </row>
    <row r="996" spans="2:5" x14ac:dyDescent="0.25">
      <c r="B996" s="20"/>
      <c r="C996" s="21"/>
      <c r="D996" s="5"/>
      <c r="E996" s="5"/>
    </row>
    <row r="997" spans="2:5" x14ac:dyDescent="0.25">
      <c r="B997" s="20"/>
      <c r="C997" s="21"/>
      <c r="D997" s="5"/>
      <c r="E997" s="5"/>
    </row>
    <row r="998" spans="2:5" x14ac:dyDescent="0.25">
      <c r="B998" s="20"/>
      <c r="C998" s="21"/>
      <c r="D998" s="5"/>
      <c r="E998" s="5"/>
    </row>
    <row r="999" spans="2:5" x14ac:dyDescent="0.25">
      <c r="B999" s="20"/>
      <c r="C999" s="21"/>
      <c r="D999" s="5"/>
      <c r="E999" s="5"/>
    </row>
    <row r="1000" spans="2:5" x14ac:dyDescent="0.25">
      <c r="B1000" s="20"/>
      <c r="C1000" s="21"/>
      <c r="D1000" s="5"/>
      <c r="E1000" s="5"/>
    </row>
    <row r="1001" spans="2:5" x14ac:dyDescent="0.25">
      <c r="B1001" s="20"/>
      <c r="C1001" s="21"/>
      <c r="D1001" s="5"/>
      <c r="E1001" s="5"/>
    </row>
    <row r="1002" spans="2:5" x14ac:dyDescent="0.25">
      <c r="B1002" s="20"/>
      <c r="C1002" s="21"/>
      <c r="D1002" s="5"/>
      <c r="E1002" s="5"/>
    </row>
    <row r="1003" spans="2:5" x14ac:dyDescent="0.25">
      <c r="B1003" s="20"/>
      <c r="C1003" s="21"/>
      <c r="D1003" s="5"/>
      <c r="E1003" s="5"/>
    </row>
    <row r="1004" spans="2:5" x14ac:dyDescent="0.25">
      <c r="B1004" s="20"/>
      <c r="C1004" s="21"/>
      <c r="D1004" s="5"/>
      <c r="E1004" s="5"/>
    </row>
    <row r="1005" spans="2:5" x14ac:dyDescent="0.25">
      <c r="B1005" s="20"/>
      <c r="C1005" s="21"/>
      <c r="D1005" s="5"/>
      <c r="E1005" s="5"/>
    </row>
    <row r="1006" spans="2:5" x14ac:dyDescent="0.25">
      <c r="B1006" s="20"/>
      <c r="C1006" s="21"/>
      <c r="D1006" s="5"/>
      <c r="E1006" s="5"/>
    </row>
    <row r="1007" spans="2:5" x14ac:dyDescent="0.25">
      <c r="B1007" s="20"/>
      <c r="C1007" s="21"/>
      <c r="D1007" s="5"/>
      <c r="E1007" s="5"/>
    </row>
    <row r="1008" spans="2:5" x14ac:dyDescent="0.25">
      <c r="B1008" s="20"/>
      <c r="C1008" s="21"/>
      <c r="D1008" s="5"/>
      <c r="E1008" s="5"/>
    </row>
    <row r="1009" spans="2:5" x14ac:dyDescent="0.25">
      <c r="B1009" s="20"/>
      <c r="C1009" s="21"/>
      <c r="D1009" s="5"/>
      <c r="E1009" s="5"/>
    </row>
    <row r="1010" spans="2:5" x14ac:dyDescent="0.25">
      <c r="B1010" s="20"/>
      <c r="C1010" s="21"/>
      <c r="D1010" s="5"/>
      <c r="E1010" s="5"/>
    </row>
    <row r="1011" spans="2:5" x14ac:dyDescent="0.25">
      <c r="B1011" s="20"/>
      <c r="C1011" s="21"/>
      <c r="D1011" s="5"/>
      <c r="E1011" s="5"/>
    </row>
    <row r="1012" spans="2:5" x14ac:dyDescent="0.25">
      <c r="B1012" s="20"/>
      <c r="C1012" s="21"/>
      <c r="D1012" s="5"/>
      <c r="E1012" s="5"/>
    </row>
    <row r="1013" spans="2:5" x14ac:dyDescent="0.25">
      <c r="B1013" s="20"/>
      <c r="C1013" s="21"/>
      <c r="D1013" s="5"/>
      <c r="E1013" s="5"/>
    </row>
    <row r="1014" spans="2:5" x14ac:dyDescent="0.25">
      <c r="B1014" s="20"/>
      <c r="C1014" s="21"/>
      <c r="D1014" s="5"/>
      <c r="E1014" s="5"/>
    </row>
    <row r="1015" spans="2:5" x14ac:dyDescent="0.25">
      <c r="B1015" s="20"/>
      <c r="C1015" s="21"/>
      <c r="D1015" s="5"/>
      <c r="E1015" s="5"/>
    </row>
    <row r="1016" spans="2:5" x14ac:dyDescent="0.25">
      <c r="B1016" s="20"/>
      <c r="C1016" s="21"/>
      <c r="D1016" s="5"/>
      <c r="E1016" s="5"/>
    </row>
    <row r="1017" spans="2:5" x14ac:dyDescent="0.25">
      <c r="B1017" s="20"/>
      <c r="C1017" s="21"/>
      <c r="D1017" s="5"/>
      <c r="E1017" s="5"/>
    </row>
    <row r="1018" spans="2:5" x14ac:dyDescent="0.25">
      <c r="B1018" s="20"/>
      <c r="C1018" s="21"/>
      <c r="D1018" s="5"/>
      <c r="E1018" s="5"/>
    </row>
    <row r="1019" spans="2:5" x14ac:dyDescent="0.25">
      <c r="B1019" s="20"/>
      <c r="C1019" s="21"/>
      <c r="D1019" s="5"/>
      <c r="E1019" s="5"/>
    </row>
    <row r="1020" spans="2:5" x14ac:dyDescent="0.25">
      <c r="B1020" s="20"/>
      <c r="C1020" s="21"/>
      <c r="D1020" s="5"/>
      <c r="E1020" s="5"/>
    </row>
    <row r="1021" spans="2:5" x14ac:dyDescent="0.25">
      <c r="B1021" s="20"/>
      <c r="C1021" s="21"/>
      <c r="D1021" s="5"/>
      <c r="E1021" s="5"/>
    </row>
    <row r="1022" spans="2:5" x14ac:dyDescent="0.25">
      <c r="B1022" s="20"/>
      <c r="C1022" s="21"/>
      <c r="D1022" s="5"/>
      <c r="E1022" s="5"/>
    </row>
    <row r="1023" spans="2:5" x14ac:dyDescent="0.25">
      <c r="B1023" s="20"/>
      <c r="C1023" s="21"/>
      <c r="D1023" s="5"/>
      <c r="E1023" s="5"/>
    </row>
    <row r="1024" spans="2:5" x14ac:dyDescent="0.25">
      <c r="B1024" s="20"/>
      <c r="C1024" s="21"/>
      <c r="D1024" s="5"/>
      <c r="E1024" s="5"/>
    </row>
    <row r="1025" spans="2:5" x14ac:dyDescent="0.25">
      <c r="B1025" s="20"/>
      <c r="C1025" s="21"/>
      <c r="D1025" s="5"/>
      <c r="E1025" s="5"/>
    </row>
    <row r="1026" spans="2:5" x14ac:dyDescent="0.25">
      <c r="B1026" s="20"/>
      <c r="C1026" s="21"/>
      <c r="D1026" s="5"/>
      <c r="E1026" s="5"/>
    </row>
    <row r="1027" spans="2:5" x14ac:dyDescent="0.25">
      <c r="B1027" s="20"/>
      <c r="C1027" s="21"/>
      <c r="D1027" s="5"/>
      <c r="E1027" s="5"/>
    </row>
    <row r="1028" spans="2:5" x14ac:dyDescent="0.25">
      <c r="B1028" s="20"/>
      <c r="C1028" s="21"/>
      <c r="D1028" s="5"/>
      <c r="E1028" s="5"/>
    </row>
    <row r="1029" spans="2:5" x14ac:dyDescent="0.25">
      <c r="B1029" s="20"/>
      <c r="C1029" s="21"/>
      <c r="D1029" s="5"/>
      <c r="E1029" s="5"/>
    </row>
    <row r="1030" spans="2:5" x14ac:dyDescent="0.25">
      <c r="B1030" s="20"/>
      <c r="C1030" s="21"/>
      <c r="D1030" s="5"/>
      <c r="E1030" s="5"/>
    </row>
    <row r="1031" spans="2:5" x14ac:dyDescent="0.25">
      <c r="B1031" s="20"/>
      <c r="C1031" s="21"/>
      <c r="D1031" s="5"/>
      <c r="E1031" s="5"/>
    </row>
    <row r="1032" spans="2:5" x14ac:dyDescent="0.25">
      <c r="B1032" s="20"/>
      <c r="C1032" s="21"/>
      <c r="D1032" s="5"/>
      <c r="E1032" s="5"/>
    </row>
    <row r="1033" spans="2:5" x14ac:dyDescent="0.25">
      <c r="B1033" s="20"/>
      <c r="C1033" s="21"/>
      <c r="D1033" s="5"/>
      <c r="E1033" s="5"/>
    </row>
    <row r="1034" spans="2:5" x14ac:dyDescent="0.25">
      <c r="B1034" s="20"/>
      <c r="C1034" s="21"/>
      <c r="D1034" s="5"/>
      <c r="E1034" s="5"/>
    </row>
    <row r="1035" spans="2:5" x14ac:dyDescent="0.25">
      <c r="B1035" s="20"/>
      <c r="C1035" s="21"/>
      <c r="D1035" s="5"/>
      <c r="E1035" s="5"/>
    </row>
    <row r="1036" spans="2:5" x14ac:dyDescent="0.25">
      <c r="B1036" s="20"/>
      <c r="C1036" s="21"/>
      <c r="D1036" s="5"/>
      <c r="E1036" s="5"/>
    </row>
    <row r="1037" spans="2:5" x14ac:dyDescent="0.25">
      <c r="B1037" s="20"/>
      <c r="C1037" s="21"/>
      <c r="D1037" s="5"/>
      <c r="E1037" s="5"/>
    </row>
    <row r="1038" spans="2:5" x14ac:dyDescent="0.25">
      <c r="B1038" s="20"/>
      <c r="C1038" s="21"/>
      <c r="D1038" s="5"/>
      <c r="E1038" s="5"/>
    </row>
    <row r="1039" spans="2:5" x14ac:dyDescent="0.25">
      <c r="B1039" s="20"/>
      <c r="C1039" s="21"/>
      <c r="D1039" s="5"/>
      <c r="E1039" s="5"/>
    </row>
    <row r="1040" spans="2:5" x14ac:dyDescent="0.25">
      <c r="B1040" s="20"/>
      <c r="C1040" s="21"/>
      <c r="D1040" s="5"/>
      <c r="E1040" s="5"/>
    </row>
    <row r="1041" spans="2:5" x14ac:dyDescent="0.25">
      <c r="B1041" s="20"/>
      <c r="C1041" s="21"/>
      <c r="D1041" s="5"/>
      <c r="E1041" s="5"/>
    </row>
    <row r="1042" spans="2:5" x14ac:dyDescent="0.25">
      <c r="B1042" s="20"/>
      <c r="C1042" s="21"/>
      <c r="D1042" s="5"/>
      <c r="E1042" s="5"/>
    </row>
    <row r="1043" spans="2:5" x14ac:dyDescent="0.25">
      <c r="B1043" s="20"/>
      <c r="C1043" s="21"/>
      <c r="D1043" s="5"/>
      <c r="E1043" s="5"/>
    </row>
    <row r="1044" spans="2:5" x14ac:dyDescent="0.25">
      <c r="B1044" s="20"/>
      <c r="C1044" s="21"/>
      <c r="D1044" s="5"/>
      <c r="E1044" s="5"/>
    </row>
    <row r="1045" spans="2:5" x14ac:dyDescent="0.25">
      <c r="B1045" s="20"/>
      <c r="C1045" s="21"/>
      <c r="D1045" s="5"/>
      <c r="E1045" s="5"/>
    </row>
    <row r="1046" spans="2:5" x14ac:dyDescent="0.25">
      <c r="B1046" s="20"/>
      <c r="C1046" s="21"/>
      <c r="D1046" s="5"/>
      <c r="E1046" s="5"/>
    </row>
    <row r="1047" spans="2:5" x14ac:dyDescent="0.25">
      <c r="B1047" s="20"/>
      <c r="C1047" s="21"/>
      <c r="D1047" s="5"/>
      <c r="E1047" s="5"/>
    </row>
    <row r="1048" spans="2:5" x14ac:dyDescent="0.25">
      <c r="B1048" s="20"/>
      <c r="C1048" s="21"/>
      <c r="D1048" s="5"/>
      <c r="E1048" s="5"/>
    </row>
    <row r="1049" spans="2:5" x14ac:dyDescent="0.25">
      <c r="B1049" s="20"/>
      <c r="C1049" s="21"/>
      <c r="D1049" s="5"/>
      <c r="E1049" s="5"/>
    </row>
    <row r="1050" spans="2:5" x14ac:dyDescent="0.25">
      <c r="B1050" s="20"/>
      <c r="C1050" s="21"/>
      <c r="D1050" s="5"/>
      <c r="E1050" s="5"/>
    </row>
    <row r="1051" spans="2:5" x14ac:dyDescent="0.25">
      <c r="B1051" s="20"/>
      <c r="C1051" s="21"/>
      <c r="D1051" s="5"/>
      <c r="E1051" s="5"/>
    </row>
    <row r="1052" spans="2:5" x14ac:dyDescent="0.25">
      <c r="B1052" s="20"/>
      <c r="C1052" s="21"/>
      <c r="D1052" s="5"/>
      <c r="E1052" s="5"/>
    </row>
    <row r="1053" spans="2:5" x14ac:dyDescent="0.25">
      <c r="B1053" s="20"/>
      <c r="C1053" s="21"/>
      <c r="D1053" s="5"/>
      <c r="E1053" s="5"/>
    </row>
    <row r="1054" spans="2:5" x14ac:dyDescent="0.25">
      <c r="B1054" s="20"/>
      <c r="C1054" s="21"/>
      <c r="D1054" s="5"/>
      <c r="E1054" s="5"/>
    </row>
    <row r="1055" spans="2:5" x14ac:dyDescent="0.25">
      <c r="B1055" s="20"/>
      <c r="C1055" s="21"/>
      <c r="D1055" s="5"/>
      <c r="E1055" s="5"/>
    </row>
    <row r="1056" spans="2:5" x14ac:dyDescent="0.25">
      <c r="B1056" s="20"/>
      <c r="C1056" s="21"/>
      <c r="D1056" s="5"/>
      <c r="E1056" s="5"/>
    </row>
    <row r="1057" spans="2:5" x14ac:dyDescent="0.25">
      <c r="B1057" s="20"/>
      <c r="C1057" s="21"/>
      <c r="D1057" s="5"/>
      <c r="E1057" s="5"/>
    </row>
    <row r="1058" spans="2:5" x14ac:dyDescent="0.25">
      <c r="B1058" s="20"/>
      <c r="C1058" s="21"/>
      <c r="D1058" s="5"/>
      <c r="E1058" s="5"/>
    </row>
    <row r="1059" spans="2:5" x14ac:dyDescent="0.25">
      <c r="B1059" s="20"/>
      <c r="C1059" s="21"/>
      <c r="D1059" s="5"/>
      <c r="E1059" s="5"/>
    </row>
    <row r="1060" spans="2:5" x14ac:dyDescent="0.25">
      <c r="B1060" s="20"/>
      <c r="C1060" s="21"/>
      <c r="D1060" s="5"/>
      <c r="E1060" s="5"/>
    </row>
    <row r="1061" spans="2:5" x14ac:dyDescent="0.25">
      <c r="B1061" s="20"/>
      <c r="C1061" s="21"/>
      <c r="D1061" s="5"/>
      <c r="E1061" s="5"/>
    </row>
    <row r="1062" spans="2:5" x14ac:dyDescent="0.25">
      <c r="B1062" s="20"/>
      <c r="C1062" s="21"/>
      <c r="D1062" s="5"/>
      <c r="E1062" s="5"/>
    </row>
    <row r="1063" spans="2:5" x14ac:dyDescent="0.25">
      <c r="B1063" s="20"/>
      <c r="C1063" s="21"/>
      <c r="D1063" s="5"/>
      <c r="E1063" s="5"/>
    </row>
    <row r="1064" spans="2:5" x14ac:dyDescent="0.25">
      <c r="B1064" s="20"/>
      <c r="C1064" s="21"/>
      <c r="D1064" s="5"/>
      <c r="E1064" s="5"/>
    </row>
    <row r="1065" spans="2:5" x14ac:dyDescent="0.25">
      <c r="B1065" s="20"/>
      <c r="C1065" s="21"/>
      <c r="D1065" s="5"/>
      <c r="E1065" s="5"/>
    </row>
    <row r="1066" spans="2:5" x14ac:dyDescent="0.25">
      <c r="B1066" s="20"/>
      <c r="C1066" s="21"/>
      <c r="D1066" s="5"/>
      <c r="E1066" s="5"/>
    </row>
    <row r="1067" spans="2:5" x14ac:dyDescent="0.25">
      <c r="B1067" s="20"/>
      <c r="C1067" s="21"/>
      <c r="D1067" s="5"/>
      <c r="E1067" s="5"/>
    </row>
    <row r="1068" spans="2:5" x14ac:dyDescent="0.25">
      <c r="B1068" s="20"/>
      <c r="C1068" s="21"/>
      <c r="D1068" s="5"/>
      <c r="E1068" s="5"/>
    </row>
    <row r="1069" spans="2:5" x14ac:dyDescent="0.25">
      <c r="B1069" s="20"/>
      <c r="C1069" s="21"/>
      <c r="D1069" s="5"/>
      <c r="E1069" s="5"/>
    </row>
    <row r="1070" spans="2:5" x14ac:dyDescent="0.25">
      <c r="B1070" s="20"/>
      <c r="C1070" s="21"/>
      <c r="D1070" s="5"/>
      <c r="E1070" s="5"/>
    </row>
    <row r="1071" spans="2:5" x14ac:dyDescent="0.25">
      <c r="B1071" s="20"/>
      <c r="C1071" s="21"/>
      <c r="D1071" s="5"/>
      <c r="E1071" s="5"/>
    </row>
    <row r="1072" spans="2:5" x14ac:dyDescent="0.25">
      <c r="B1072" s="20"/>
      <c r="C1072" s="21"/>
      <c r="D1072" s="5"/>
      <c r="E1072" s="5"/>
    </row>
    <row r="1073" spans="2:5" x14ac:dyDescent="0.25">
      <c r="B1073" s="20"/>
      <c r="C1073" s="21"/>
      <c r="D1073" s="5"/>
      <c r="E1073" s="5"/>
    </row>
    <row r="1074" spans="2:5" x14ac:dyDescent="0.25">
      <c r="B1074" s="20"/>
      <c r="C1074" s="21"/>
      <c r="D1074" s="5"/>
      <c r="E1074" s="5"/>
    </row>
    <row r="1075" spans="2:5" x14ac:dyDescent="0.25">
      <c r="B1075" s="20"/>
      <c r="C1075" s="21"/>
      <c r="D1075" s="5"/>
      <c r="E1075" s="5"/>
    </row>
    <row r="1076" spans="2:5" x14ac:dyDescent="0.25">
      <c r="B1076" s="20"/>
      <c r="C1076" s="21"/>
      <c r="D1076" s="5"/>
      <c r="E1076" s="5"/>
    </row>
    <row r="1077" spans="2:5" x14ac:dyDescent="0.25">
      <c r="B1077" s="20"/>
      <c r="C1077" s="21"/>
      <c r="D1077" s="5"/>
      <c r="E1077" s="5"/>
    </row>
    <row r="1078" spans="2:5" x14ac:dyDescent="0.25">
      <c r="B1078" s="20"/>
      <c r="C1078" s="21"/>
      <c r="D1078" s="5"/>
      <c r="E1078" s="5"/>
    </row>
    <row r="1079" spans="2:5" x14ac:dyDescent="0.25">
      <c r="B1079" s="20"/>
      <c r="C1079" s="21"/>
      <c r="D1079" s="5"/>
      <c r="E1079" s="5"/>
    </row>
    <row r="1080" spans="2:5" x14ac:dyDescent="0.25">
      <c r="B1080" s="20"/>
      <c r="C1080" s="21"/>
      <c r="D1080" s="5"/>
      <c r="E1080" s="5"/>
    </row>
    <row r="1081" spans="2:5" x14ac:dyDescent="0.25">
      <c r="B1081" s="20"/>
      <c r="C1081" s="21"/>
      <c r="D1081" s="5"/>
      <c r="E1081" s="5"/>
    </row>
    <row r="1082" spans="2:5" x14ac:dyDescent="0.25">
      <c r="B1082" s="20"/>
      <c r="C1082" s="21"/>
      <c r="D1082" s="5"/>
      <c r="E1082" s="5"/>
    </row>
    <row r="1083" spans="2:5" x14ac:dyDescent="0.25">
      <c r="B1083" s="20"/>
      <c r="C1083" s="21"/>
      <c r="D1083" s="5"/>
      <c r="E1083" s="5"/>
    </row>
    <row r="1084" spans="2:5" x14ac:dyDescent="0.25">
      <c r="B1084" s="20"/>
      <c r="C1084" s="21"/>
      <c r="D1084" s="5"/>
      <c r="E1084" s="5"/>
    </row>
    <row r="1085" spans="2:5" x14ac:dyDescent="0.25">
      <c r="B1085" s="20"/>
      <c r="C1085" s="21"/>
      <c r="D1085" s="5"/>
      <c r="E1085" s="5"/>
    </row>
    <row r="1086" spans="2:5" x14ac:dyDescent="0.25">
      <c r="B1086" s="20"/>
      <c r="C1086" s="21"/>
      <c r="D1086" s="5"/>
      <c r="E1086" s="5"/>
    </row>
    <row r="1087" spans="2:5" x14ac:dyDescent="0.25">
      <c r="B1087" s="20"/>
      <c r="C1087" s="21"/>
      <c r="D1087" s="5"/>
      <c r="E1087" s="5"/>
    </row>
    <row r="1088" spans="2:5" x14ac:dyDescent="0.25">
      <c r="B1088" s="20"/>
      <c r="C1088" s="21"/>
      <c r="D1088" s="5"/>
      <c r="E1088" s="5"/>
    </row>
    <row r="1089" spans="2:5" x14ac:dyDescent="0.25">
      <c r="B1089" s="20"/>
      <c r="C1089" s="21"/>
      <c r="D1089" s="5"/>
      <c r="E1089" s="5"/>
    </row>
    <row r="1090" spans="2:5" x14ac:dyDescent="0.25">
      <c r="B1090" s="20"/>
      <c r="C1090" s="21"/>
      <c r="D1090" s="5"/>
      <c r="E1090" s="5"/>
    </row>
    <row r="1091" spans="2:5" x14ac:dyDescent="0.25">
      <c r="B1091" s="20"/>
      <c r="C1091" s="21"/>
      <c r="D1091" s="5"/>
      <c r="E1091" s="5"/>
    </row>
    <row r="1092" spans="2:5" x14ac:dyDescent="0.25">
      <c r="B1092" s="20"/>
      <c r="C1092" s="21"/>
      <c r="D1092" s="5"/>
      <c r="E1092" s="5"/>
    </row>
    <row r="1093" spans="2:5" x14ac:dyDescent="0.25">
      <c r="B1093" s="20"/>
      <c r="C1093" s="21"/>
      <c r="D1093" s="5"/>
      <c r="E1093" s="5"/>
    </row>
    <row r="1094" spans="2:5" x14ac:dyDescent="0.25">
      <c r="B1094" s="20"/>
      <c r="C1094" s="21"/>
      <c r="D1094" s="5"/>
      <c r="E1094" s="5"/>
    </row>
    <row r="1095" spans="2:5" x14ac:dyDescent="0.25">
      <c r="B1095" s="20"/>
      <c r="C1095" s="21"/>
      <c r="D1095" s="5"/>
      <c r="E1095" s="5"/>
    </row>
    <row r="1096" spans="2:5" x14ac:dyDescent="0.25">
      <c r="B1096" s="20"/>
      <c r="C1096" s="21"/>
      <c r="D1096" s="5"/>
      <c r="E1096" s="5"/>
    </row>
    <row r="1097" spans="2:5" x14ac:dyDescent="0.25">
      <c r="B1097" s="20"/>
      <c r="C1097" s="21"/>
      <c r="D1097" s="5"/>
      <c r="E1097" s="5"/>
    </row>
    <row r="1098" spans="2:5" x14ac:dyDescent="0.25">
      <c r="B1098" s="20"/>
      <c r="C1098" s="21"/>
      <c r="D1098" s="5"/>
      <c r="E1098" s="5"/>
    </row>
    <row r="1099" spans="2:5" x14ac:dyDescent="0.25">
      <c r="B1099" s="20"/>
      <c r="C1099" s="21"/>
      <c r="D1099" s="5"/>
      <c r="E1099" s="5"/>
    </row>
    <row r="1100" spans="2:5" x14ac:dyDescent="0.25">
      <c r="B1100" s="20"/>
      <c r="C1100" s="21"/>
      <c r="D1100" s="5"/>
      <c r="E1100" s="5"/>
    </row>
    <row r="1101" spans="2:5" x14ac:dyDescent="0.25">
      <c r="B1101" s="20"/>
      <c r="C1101" s="21"/>
      <c r="D1101" s="5"/>
      <c r="E1101" s="5"/>
    </row>
    <row r="1102" spans="2:5" x14ac:dyDescent="0.25">
      <c r="B1102" s="20"/>
      <c r="C1102" s="21"/>
      <c r="D1102" s="5"/>
      <c r="E1102" s="5"/>
    </row>
    <row r="1103" spans="2:5" x14ac:dyDescent="0.25">
      <c r="B1103" s="20"/>
      <c r="C1103" s="21"/>
      <c r="D1103" s="5"/>
      <c r="E1103" s="5"/>
    </row>
    <row r="1104" spans="2:5" x14ac:dyDescent="0.25">
      <c r="B1104" s="20"/>
      <c r="C1104" s="21"/>
      <c r="D1104" s="5"/>
      <c r="E1104" s="5"/>
    </row>
    <row r="1105" spans="2:5" x14ac:dyDescent="0.25">
      <c r="B1105" s="20"/>
      <c r="C1105" s="21"/>
      <c r="D1105" s="5"/>
      <c r="E1105" s="5"/>
    </row>
    <row r="1106" spans="2:5" x14ac:dyDescent="0.25">
      <c r="B1106" s="20"/>
      <c r="C1106" s="21"/>
      <c r="D1106" s="5"/>
      <c r="E1106" s="5"/>
    </row>
    <row r="1107" spans="2:5" x14ac:dyDescent="0.25">
      <c r="B1107" s="20"/>
      <c r="C1107" s="21"/>
      <c r="D1107" s="5"/>
      <c r="E1107" s="5"/>
    </row>
    <row r="1108" spans="2:5" x14ac:dyDescent="0.25">
      <c r="B1108" s="20"/>
      <c r="C1108" s="21"/>
      <c r="D1108" s="5"/>
      <c r="E1108" s="5"/>
    </row>
    <row r="1109" spans="2:5" x14ac:dyDescent="0.25">
      <c r="B1109" s="20"/>
      <c r="C1109" s="21"/>
      <c r="D1109" s="5"/>
      <c r="E1109" s="5"/>
    </row>
    <row r="1110" spans="2:5" x14ac:dyDescent="0.25">
      <c r="B1110" s="20"/>
      <c r="C1110" s="21"/>
      <c r="D1110" s="5"/>
      <c r="E1110" s="5"/>
    </row>
    <row r="1111" spans="2:5" x14ac:dyDescent="0.25">
      <c r="B1111" s="20"/>
      <c r="C1111" s="21"/>
      <c r="D1111" s="5"/>
      <c r="E1111" s="5"/>
    </row>
    <row r="1112" spans="2:5" x14ac:dyDescent="0.25">
      <c r="B1112" s="20"/>
      <c r="C1112" s="21"/>
      <c r="D1112" s="5"/>
      <c r="E1112" s="5"/>
    </row>
    <row r="1113" spans="2:5" x14ac:dyDescent="0.25">
      <c r="B1113" s="20"/>
      <c r="C1113" s="21"/>
      <c r="D1113" s="5"/>
      <c r="E1113" s="5"/>
    </row>
    <row r="1114" spans="2:5" x14ac:dyDescent="0.25">
      <c r="B1114" s="20"/>
      <c r="C1114" s="21"/>
      <c r="D1114" s="5"/>
      <c r="E1114" s="5"/>
    </row>
    <row r="1115" spans="2:5" x14ac:dyDescent="0.25">
      <c r="B1115" s="20"/>
      <c r="C1115" s="21"/>
      <c r="D1115" s="5"/>
      <c r="E1115" s="5"/>
    </row>
    <row r="1116" spans="2:5" x14ac:dyDescent="0.25">
      <c r="B1116" s="20"/>
      <c r="C1116" s="21"/>
      <c r="D1116" s="5"/>
      <c r="E1116" s="5"/>
    </row>
    <row r="1117" spans="2:5" x14ac:dyDescent="0.25">
      <c r="B1117" s="20"/>
      <c r="C1117" s="21"/>
      <c r="D1117" s="5"/>
      <c r="E1117" s="5"/>
    </row>
    <row r="1118" spans="2:5" x14ac:dyDescent="0.25">
      <c r="B1118" s="20"/>
      <c r="C1118" s="21"/>
      <c r="D1118" s="5"/>
      <c r="E1118" s="5"/>
    </row>
    <row r="1119" spans="2:5" x14ac:dyDescent="0.25">
      <c r="B1119" s="20"/>
      <c r="C1119" s="21"/>
      <c r="D1119" s="5"/>
      <c r="E1119" s="5"/>
    </row>
    <row r="1120" spans="2:5" x14ac:dyDescent="0.25">
      <c r="B1120" s="20"/>
      <c r="C1120" s="21"/>
      <c r="D1120" s="5"/>
      <c r="E1120" s="5"/>
    </row>
    <row r="1121" spans="2:5" x14ac:dyDescent="0.25">
      <c r="B1121" s="20"/>
      <c r="C1121" s="21"/>
      <c r="D1121" s="5"/>
      <c r="E1121" s="5"/>
    </row>
    <row r="1122" spans="2:5" x14ac:dyDescent="0.25">
      <c r="B1122" s="20"/>
      <c r="C1122" s="21"/>
      <c r="D1122" s="5"/>
      <c r="E1122" s="5"/>
    </row>
    <row r="1123" spans="2:5" x14ac:dyDescent="0.25">
      <c r="B1123" s="20"/>
      <c r="C1123" s="21"/>
      <c r="D1123" s="5"/>
      <c r="E1123" s="5"/>
    </row>
    <row r="1124" spans="2:5" x14ac:dyDescent="0.25">
      <c r="B1124" s="20"/>
      <c r="C1124" s="21"/>
      <c r="D1124" s="5"/>
      <c r="E1124" s="5"/>
    </row>
    <row r="1125" spans="2:5" x14ac:dyDescent="0.25">
      <c r="B1125" s="20"/>
      <c r="C1125" s="21"/>
      <c r="D1125" s="5"/>
      <c r="E1125" s="5"/>
    </row>
    <row r="1126" spans="2:5" x14ac:dyDescent="0.25">
      <c r="B1126" s="20"/>
      <c r="C1126" s="21"/>
      <c r="D1126" s="5"/>
      <c r="E1126" s="5"/>
    </row>
    <row r="1127" spans="2:5" x14ac:dyDescent="0.25">
      <c r="B1127" s="20"/>
      <c r="C1127" s="21"/>
      <c r="D1127" s="5"/>
      <c r="E1127" s="5"/>
    </row>
    <row r="1128" spans="2:5" x14ac:dyDescent="0.25">
      <c r="B1128" s="20"/>
      <c r="C1128" s="21"/>
      <c r="D1128" s="5"/>
      <c r="E1128" s="5"/>
    </row>
    <row r="1129" spans="2:5" x14ac:dyDescent="0.25">
      <c r="B1129" s="20"/>
      <c r="C1129" s="21"/>
      <c r="D1129" s="5"/>
      <c r="E1129" s="5"/>
    </row>
    <row r="1130" spans="2:5" x14ac:dyDescent="0.25">
      <c r="B1130" s="20"/>
      <c r="C1130" s="21"/>
      <c r="D1130" s="5"/>
      <c r="E1130" s="5"/>
    </row>
    <row r="1131" spans="2:5" x14ac:dyDescent="0.25">
      <c r="B1131" s="20"/>
      <c r="C1131" s="21"/>
      <c r="D1131" s="5"/>
      <c r="E1131" s="5"/>
    </row>
    <row r="1132" spans="2:5" x14ac:dyDescent="0.25">
      <c r="B1132" s="20"/>
      <c r="C1132" s="21"/>
      <c r="D1132" s="5"/>
      <c r="E1132" s="5"/>
    </row>
    <row r="1133" spans="2:5" x14ac:dyDescent="0.25">
      <c r="B1133" s="20"/>
      <c r="C1133" s="21"/>
      <c r="D1133" s="5"/>
      <c r="E1133" s="5"/>
    </row>
    <row r="1134" spans="2:5" x14ac:dyDescent="0.25">
      <c r="B1134" s="20"/>
      <c r="C1134" s="21"/>
      <c r="D1134" s="5"/>
      <c r="E1134" s="5"/>
    </row>
    <row r="1135" spans="2:5" x14ac:dyDescent="0.25">
      <c r="B1135" s="20"/>
      <c r="C1135" s="21"/>
      <c r="D1135" s="5"/>
      <c r="E1135" s="5"/>
    </row>
    <row r="1136" spans="2:5" x14ac:dyDescent="0.25">
      <c r="B1136" s="20"/>
      <c r="C1136" s="21"/>
      <c r="D1136" s="5"/>
      <c r="E1136" s="5"/>
    </row>
    <row r="1137" spans="2:5" x14ac:dyDescent="0.25">
      <c r="B1137" s="20"/>
      <c r="C1137" s="21"/>
      <c r="D1137" s="5"/>
      <c r="E1137" s="5"/>
    </row>
    <row r="1138" spans="2:5" x14ac:dyDescent="0.25">
      <c r="B1138" s="20"/>
      <c r="C1138" s="21"/>
      <c r="D1138" s="5"/>
      <c r="E1138" s="5"/>
    </row>
    <row r="1139" spans="2:5" x14ac:dyDescent="0.25">
      <c r="B1139" s="20"/>
      <c r="C1139" s="21"/>
      <c r="D1139" s="5"/>
      <c r="E1139" s="5"/>
    </row>
    <row r="1140" spans="2:5" x14ac:dyDescent="0.25">
      <c r="B1140" s="20"/>
      <c r="C1140" s="21"/>
      <c r="D1140" s="5"/>
      <c r="E1140" s="5"/>
    </row>
    <row r="1141" spans="2:5" x14ac:dyDescent="0.25">
      <c r="B1141" s="20"/>
      <c r="C1141" s="21"/>
      <c r="D1141" s="5"/>
      <c r="E1141" s="5"/>
    </row>
    <row r="1142" spans="2:5" x14ac:dyDescent="0.25">
      <c r="B1142" s="20"/>
      <c r="C1142" s="21"/>
      <c r="D1142" s="5"/>
      <c r="E1142" s="5"/>
    </row>
    <row r="1143" spans="2:5" x14ac:dyDescent="0.25">
      <c r="B1143" s="20"/>
      <c r="C1143" s="21"/>
      <c r="D1143" s="5"/>
      <c r="E1143" s="5"/>
    </row>
    <row r="1144" spans="2:5" x14ac:dyDescent="0.25">
      <c r="B1144" s="20"/>
      <c r="C1144" s="21"/>
      <c r="D1144" s="5"/>
      <c r="E1144" s="5"/>
    </row>
    <row r="1145" spans="2:5" x14ac:dyDescent="0.25">
      <c r="B1145" s="20"/>
      <c r="C1145" s="21"/>
      <c r="D1145" s="5"/>
      <c r="E1145" s="5"/>
    </row>
    <row r="1146" spans="2:5" x14ac:dyDescent="0.25">
      <c r="B1146" s="20"/>
      <c r="C1146" s="21"/>
      <c r="D1146" s="5"/>
      <c r="E1146" s="5"/>
    </row>
    <row r="1147" spans="2:5" x14ac:dyDescent="0.25">
      <c r="B1147" s="20"/>
      <c r="C1147" s="21"/>
      <c r="D1147" s="5"/>
      <c r="E1147" s="5"/>
    </row>
    <row r="1148" spans="2:5" x14ac:dyDescent="0.25">
      <c r="B1148" s="20"/>
      <c r="C1148" s="21"/>
      <c r="D1148" s="5"/>
      <c r="E1148" s="5"/>
    </row>
    <row r="1149" spans="2:5" x14ac:dyDescent="0.25">
      <c r="B1149" s="20"/>
      <c r="C1149" s="21"/>
      <c r="D1149" s="5"/>
      <c r="E1149" s="5"/>
    </row>
    <row r="1150" spans="2:5" x14ac:dyDescent="0.25">
      <c r="B1150" s="20"/>
      <c r="C1150" s="21"/>
      <c r="D1150" s="5"/>
      <c r="E1150" s="5"/>
    </row>
    <row r="1151" spans="2:5" x14ac:dyDescent="0.25">
      <c r="B1151" s="20"/>
      <c r="C1151" s="21"/>
      <c r="D1151" s="5"/>
      <c r="E1151" s="5"/>
    </row>
    <row r="1152" spans="2:5" x14ac:dyDescent="0.25">
      <c r="B1152" s="20"/>
      <c r="C1152" s="21"/>
      <c r="D1152" s="5"/>
      <c r="E1152" s="5"/>
    </row>
    <row r="1153" spans="2:5" x14ac:dyDescent="0.25">
      <c r="B1153" s="20"/>
      <c r="C1153" s="21"/>
      <c r="D1153" s="5"/>
      <c r="E1153" s="5"/>
    </row>
    <row r="1154" spans="2:5" x14ac:dyDescent="0.25">
      <c r="B1154" s="20"/>
      <c r="C1154" s="21"/>
      <c r="D1154" s="5"/>
      <c r="E1154" s="5"/>
    </row>
    <row r="1155" spans="2:5" x14ac:dyDescent="0.25">
      <c r="B1155" s="20"/>
      <c r="C1155" s="21"/>
      <c r="D1155" s="5"/>
      <c r="E1155" s="5"/>
    </row>
    <row r="1156" spans="2:5" x14ac:dyDescent="0.25">
      <c r="B1156" s="20"/>
      <c r="C1156" s="21"/>
      <c r="D1156" s="5"/>
      <c r="E1156" s="5"/>
    </row>
    <row r="1157" spans="2:5" x14ac:dyDescent="0.25">
      <c r="B1157" s="20"/>
      <c r="C1157" s="21"/>
      <c r="D1157" s="5"/>
      <c r="E1157" s="5"/>
    </row>
    <row r="1158" spans="2:5" x14ac:dyDescent="0.25">
      <c r="B1158" s="20"/>
      <c r="C1158" s="21"/>
      <c r="D1158" s="5"/>
      <c r="E1158" s="5"/>
    </row>
    <row r="1159" spans="2:5" x14ac:dyDescent="0.25">
      <c r="B1159" s="20"/>
      <c r="C1159" s="21"/>
      <c r="D1159" s="5"/>
      <c r="E1159" s="5"/>
    </row>
    <row r="1160" spans="2:5" x14ac:dyDescent="0.25">
      <c r="B1160" s="20"/>
      <c r="C1160" s="21"/>
      <c r="D1160" s="5"/>
      <c r="E1160" s="5"/>
    </row>
    <row r="1161" spans="2:5" x14ac:dyDescent="0.25">
      <c r="B1161" s="20"/>
      <c r="C1161" s="21"/>
      <c r="D1161" s="5"/>
      <c r="E1161" s="5"/>
    </row>
    <row r="1162" spans="2:5" x14ac:dyDescent="0.25">
      <c r="B1162" s="20"/>
      <c r="C1162" s="21"/>
      <c r="D1162" s="5"/>
      <c r="E1162" s="5"/>
    </row>
    <row r="1163" spans="2:5" x14ac:dyDescent="0.25">
      <c r="B1163" s="20"/>
      <c r="C1163" s="21"/>
      <c r="D1163" s="5"/>
      <c r="E1163" s="5"/>
    </row>
    <row r="1164" spans="2:5" x14ac:dyDescent="0.25">
      <c r="B1164" s="20"/>
      <c r="C1164" s="21"/>
      <c r="D1164" s="5"/>
      <c r="E1164" s="5"/>
    </row>
    <row r="1165" spans="2:5" x14ac:dyDescent="0.25">
      <c r="B1165" s="20"/>
      <c r="C1165" s="21"/>
      <c r="D1165" s="5"/>
      <c r="E1165" s="5"/>
    </row>
    <row r="1166" spans="2:5" x14ac:dyDescent="0.25">
      <c r="B1166" s="20"/>
      <c r="C1166" s="21"/>
      <c r="D1166" s="5"/>
      <c r="E1166" s="5"/>
    </row>
    <row r="1167" spans="2:5" x14ac:dyDescent="0.25">
      <c r="B1167" s="20"/>
      <c r="C1167" s="21"/>
      <c r="D1167" s="5"/>
      <c r="E1167" s="5"/>
    </row>
    <row r="1168" spans="2:5" x14ac:dyDescent="0.25">
      <c r="B1168" s="20"/>
      <c r="C1168" s="21"/>
      <c r="D1168" s="5"/>
      <c r="E1168" s="5"/>
    </row>
    <row r="1169" spans="2:5" x14ac:dyDescent="0.25">
      <c r="B1169" s="20"/>
      <c r="C1169" s="21"/>
      <c r="D1169" s="5"/>
      <c r="E1169" s="5"/>
    </row>
    <row r="1170" spans="2:5" x14ac:dyDescent="0.25">
      <c r="B1170" s="20"/>
      <c r="C1170" s="21"/>
      <c r="D1170" s="5"/>
      <c r="E1170" s="5"/>
    </row>
    <row r="1171" spans="2:5" x14ac:dyDescent="0.25">
      <c r="B1171" s="20"/>
      <c r="C1171" s="21"/>
      <c r="D1171" s="5"/>
      <c r="E1171" s="5"/>
    </row>
    <row r="1172" spans="2:5" x14ac:dyDescent="0.25">
      <c r="B1172" s="20"/>
      <c r="C1172" s="21"/>
      <c r="D1172" s="5"/>
      <c r="E1172" s="5"/>
    </row>
    <row r="1173" spans="2:5" x14ac:dyDescent="0.25">
      <c r="B1173" s="20"/>
      <c r="C1173" s="21"/>
      <c r="D1173" s="5"/>
      <c r="E1173" s="5"/>
    </row>
    <row r="1174" spans="2:5" x14ac:dyDescent="0.25">
      <c r="B1174" s="20"/>
      <c r="C1174" s="21"/>
      <c r="D1174" s="5"/>
      <c r="E1174" s="5"/>
    </row>
    <row r="1175" spans="2:5" x14ac:dyDescent="0.25">
      <c r="B1175" s="20"/>
      <c r="C1175" s="21"/>
      <c r="D1175" s="5"/>
      <c r="E1175" s="5"/>
    </row>
    <row r="1176" spans="2:5" x14ac:dyDescent="0.25">
      <c r="B1176" s="20"/>
      <c r="C1176" s="21"/>
      <c r="D1176" s="5"/>
      <c r="E1176" s="5"/>
    </row>
    <row r="1177" spans="2:5" x14ac:dyDescent="0.25">
      <c r="B1177" s="20"/>
      <c r="C1177" s="21"/>
      <c r="D1177" s="5"/>
      <c r="E1177" s="5"/>
    </row>
    <row r="1178" spans="2:5" x14ac:dyDescent="0.25">
      <c r="B1178" s="20"/>
      <c r="C1178" s="21"/>
      <c r="D1178" s="5"/>
      <c r="E1178" s="5"/>
    </row>
    <row r="1179" spans="2:5" x14ac:dyDescent="0.25">
      <c r="B1179" s="20"/>
      <c r="C1179" s="21"/>
      <c r="D1179" s="5"/>
      <c r="E1179" s="5"/>
    </row>
    <row r="1180" spans="2:5" x14ac:dyDescent="0.25">
      <c r="B1180" s="20"/>
      <c r="C1180" s="21"/>
      <c r="D1180" s="5"/>
      <c r="E1180" s="5"/>
    </row>
    <row r="1181" spans="2:5" x14ac:dyDescent="0.25">
      <c r="B1181" s="20"/>
      <c r="C1181" s="21"/>
      <c r="D1181" s="5"/>
      <c r="E1181" s="5"/>
    </row>
    <row r="1182" spans="2:5" x14ac:dyDescent="0.25">
      <c r="B1182" s="20"/>
      <c r="C1182" s="21"/>
      <c r="D1182" s="5"/>
      <c r="E1182" s="5"/>
    </row>
    <row r="1183" spans="2:5" x14ac:dyDescent="0.25">
      <c r="B1183" s="20"/>
      <c r="C1183" s="21"/>
      <c r="D1183" s="5"/>
      <c r="E1183" s="5"/>
    </row>
    <row r="1184" spans="2:5" x14ac:dyDescent="0.25">
      <c r="B1184" s="20"/>
      <c r="C1184" s="21"/>
      <c r="D1184" s="5"/>
      <c r="E1184" s="5"/>
    </row>
    <row r="1185" spans="2:5" x14ac:dyDescent="0.25">
      <c r="B1185" s="20"/>
      <c r="C1185" s="21"/>
      <c r="D1185" s="5"/>
      <c r="E1185" s="5"/>
    </row>
    <row r="1186" spans="2:5" x14ac:dyDescent="0.25">
      <c r="B1186" s="20"/>
      <c r="C1186" s="21"/>
      <c r="D1186" s="5"/>
      <c r="E1186" s="5"/>
    </row>
    <row r="1187" spans="2:5" x14ac:dyDescent="0.25">
      <c r="B1187" s="20"/>
      <c r="C1187" s="21"/>
      <c r="D1187" s="5"/>
      <c r="E1187" s="5"/>
    </row>
    <row r="1188" spans="2:5" x14ac:dyDescent="0.25">
      <c r="B1188" s="20"/>
      <c r="C1188" s="21"/>
      <c r="D1188" s="5"/>
      <c r="E1188" s="5"/>
    </row>
    <row r="1189" spans="2:5" x14ac:dyDescent="0.25">
      <c r="B1189" s="20"/>
      <c r="C1189" s="21"/>
      <c r="D1189" s="5"/>
      <c r="E1189" s="5"/>
    </row>
    <row r="1190" spans="2:5" x14ac:dyDescent="0.25">
      <c r="B1190" s="20"/>
      <c r="C1190" s="21"/>
      <c r="D1190" s="5"/>
      <c r="E1190" s="5"/>
    </row>
    <row r="1191" spans="2:5" x14ac:dyDescent="0.25">
      <c r="B1191" s="20"/>
      <c r="C1191" s="21"/>
      <c r="D1191" s="5"/>
      <c r="E1191" s="5"/>
    </row>
    <row r="1192" spans="2:5" x14ac:dyDescent="0.25">
      <c r="B1192" s="20"/>
      <c r="C1192" s="21"/>
      <c r="D1192" s="5"/>
      <c r="E1192" s="5"/>
    </row>
    <row r="1193" spans="2:5" x14ac:dyDescent="0.25">
      <c r="B1193" s="20"/>
      <c r="C1193" s="21"/>
      <c r="D1193" s="5"/>
      <c r="E1193" s="5"/>
    </row>
    <row r="1194" spans="2:5" x14ac:dyDescent="0.25">
      <c r="B1194" s="20"/>
      <c r="C1194" s="21"/>
      <c r="D1194" s="5"/>
      <c r="E1194" s="5"/>
    </row>
    <row r="1195" spans="2:5" x14ac:dyDescent="0.25">
      <c r="B1195" s="20"/>
      <c r="C1195" s="21"/>
      <c r="D1195" s="5"/>
      <c r="E1195" s="5"/>
    </row>
    <row r="1196" spans="2:5" x14ac:dyDescent="0.25">
      <c r="B1196" s="20"/>
      <c r="C1196" s="21"/>
      <c r="D1196" s="5"/>
      <c r="E1196" s="5"/>
    </row>
    <row r="1197" spans="2:5" x14ac:dyDescent="0.25">
      <c r="B1197" s="20"/>
      <c r="C1197" s="21"/>
      <c r="D1197" s="5"/>
      <c r="E1197" s="5"/>
    </row>
    <row r="1198" spans="2:5" x14ac:dyDescent="0.25">
      <c r="B1198" s="20"/>
      <c r="C1198" s="21"/>
      <c r="D1198" s="5"/>
      <c r="E1198" s="5"/>
    </row>
    <row r="1199" spans="2:5" x14ac:dyDescent="0.25">
      <c r="B1199" s="20"/>
      <c r="C1199" s="21"/>
      <c r="D1199" s="5"/>
      <c r="E1199" s="5"/>
    </row>
    <row r="1200" spans="2:5" x14ac:dyDescent="0.25">
      <c r="B1200" s="20"/>
      <c r="C1200" s="21"/>
      <c r="D1200" s="5"/>
      <c r="E1200" s="5"/>
    </row>
    <row r="1201" spans="2:5" x14ac:dyDescent="0.25">
      <c r="B1201" s="20"/>
      <c r="C1201" s="21"/>
      <c r="D1201" s="5"/>
      <c r="E1201" s="5"/>
    </row>
    <row r="1202" spans="2:5" x14ac:dyDescent="0.25">
      <c r="B1202" s="20"/>
      <c r="C1202" s="21"/>
      <c r="D1202" s="5"/>
      <c r="E1202" s="5"/>
    </row>
    <row r="1203" spans="2:5" x14ac:dyDescent="0.25">
      <c r="B1203" s="20"/>
      <c r="C1203" s="21"/>
      <c r="D1203" s="5"/>
      <c r="E1203" s="5"/>
    </row>
    <row r="1204" spans="2:5" x14ac:dyDescent="0.25">
      <c r="B1204" s="20"/>
      <c r="C1204" s="21"/>
      <c r="D1204" s="5"/>
      <c r="E1204" s="5"/>
    </row>
    <row r="1205" spans="2:5" x14ac:dyDescent="0.25">
      <c r="B1205" s="20"/>
      <c r="C1205" s="21"/>
      <c r="D1205" s="5"/>
      <c r="E1205" s="5"/>
    </row>
    <row r="1206" spans="2:5" x14ac:dyDescent="0.25">
      <c r="B1206" s="20"/>
      <c r="C1206" s="21"/>
      <c r="D1206" s="5"/>
      <c r="E1206" s="5"/>
    </row>
  </sheetData>
  <sortState xmlns:xlrd2="http://schemas.microsoft.com/office/spreadsheetml/2017/richdata2" ref="B3:N31">
    <sortCondition ref="B3:B31"/>
  </sortState>
  <conditionalFormatting sqref="E1:E1048576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3"/>
  <sheetViews>
    <sheetView zoomScaleNormal="100" workbookViewId="0"/>
  </sheetViews>
  <sheetFormatPr defaultRowHeight="15" x14ac:dyDescent="0.25"/>
  <cols>
    <col min="1" max="1" width="9.140625" style="6"/>
    <col min="2" max="2" width="42.85546875" style="6" customWidth="1"/>
    <col min="3" max="3" width="37" style="14" customWidth="1"/>
    <col min="4" max="4" width="19.42578125" style="6" customWidth="1"/>
    <col min="5" max="5" width="39.5703125" style="6" customWidth="1"/>
    <col min="6" max="16384" width="9.140625" style="6"/>
  </cols>
  <sheetData>
    <row r="2" spans="2:6" x14ac:dyDescent="0.25">
      <c r="B2" s="18" t="s">
        <v>3</v>
      </c>
      <c r="C2" s="40" t="s">
        <v>2</v>
      </c>
      <c r="D2" s="43" t="s">
        <v>320</v>
      </c>
      <c r="E2" s="43" t="s">
        <v>321</v>
      </c>
      <c r="F2" s="43"/>
    </row>
    <row r="3" spans="2:6" x14ac:dyDescent="0.25">
      <c r="B3" s="6" t="s">
        <v>4</v>
      </c>
      <c r="C3" s="25" t="s">
        <v>398</v>
      </c>
      <c r="E3" s="43" t="s">
        <v>322</v>
      </c>
    </row>
    <row r="4" spans="2:6" x14ac:dyDescent="0.25">
      <c r="B4" s="6" t="s">
        <v>5</v>
      </c>
      <c r="C4" s="87">
        <v>1</v>
      </c>
      <c r="E4" s="6" t="s">
        <v>351</v>
      </c>
      <c r="F4" s="14"/>
    </row>
    <row r="5" spans="2:6" x14ac:dyDescent="0.25">
      <c r="B5" s="6" t="s">
        <v>6</v>
      </c>
      <c r="C5" s="14" t="s">
        <v>18</v>
      </c>
      <c r="E5" s="6" t="s">
        <v>323</v>
      </c>
      <c r="F5" s="14"/>
    </row>
    <row r="6" spans="2:6" x14ac:dyDescent="0.25">
      <c r="B6" s="6" t="s">
        <v>7</v>
      </c>
      <c r="C6" s="87">
        <v>1</v>
      </c>
      <c r="E6" s="6" t="s">
        <v>351</v>
      </c>
      <c r="F6" s="14"/>
    </row>
    <row r="7" spans="2:6" x14ac:dyDescent="0.25">
      <c r="B7" s="6" t="s">
        <v>8</v>
      </c>
      <c r="C7" s="87">
        <v>0</v>
      </c>
      <c r="E7" s="6" t="s">
        <v>351</v>
      </c>
    </row>
    <row r="8" spans="2:6" x14ac:dyDescent="0.25">
      <c r="B8" s="6" t="s">
        <v>9</v>
      </c>
      <c r="C8" s="87">
        <v>0</v>
      </c>
      <c r="E8" s="6" t="s">
        <v>351</v>
      </c>
    </row>
    <row r="9" spans="2:6" x14ac:dyDescent="0.25">
      <c r="B9" s="6" t="s">
        <v>10</v>
      </c>
      <c r="C9" s="87">
        <v>1</v>
      </c>
      <c r="E9" s="6" t="s">
        <v>351</v>
      </c>
    </row>
    <row r="10" spans="2:6" x14ac:dyDescent="0.25">
      <c r="B10" s="6" t="s">
        <v>11</v>
      </c>
      <c r="C10" s="87">
        <v>1</v>
      </c>
      <c r="E10" s="6" t="s">
        <v>351</v>
      </c>
    </row>
    <row r="11" spans="2:6" x14ac:dyDescent="0.25">
      <c r="B11" s="6" t="s">
        <v>12</v>
      </c>
      <c r="C11" s="87">
        <v>0</v>
      </c>
      <c r="E11" s="6" t="s">
        <v>351</v>
      </c>
    </row>
    <row r="12" spans="2:6" x14ac:dyDescent="0.25">
      <c r="B12" s="6" t="s">
        <v>13</v>
      </c>
      <c r="C12" s="87">
        <v>0</v>
      </c>
      <c r="E12" s="6" t="s">
        <v>351</v>
      </c>
    </row>
    <row r="13" spans="2:6" x14ac:dyDescent="0.25">
      <c r="B13" s="6" t="s">
        <v>14</v>
      </c>
      <c r="C13" s="87">
        <v>5</v>
      </c>
      <c r="E13" s="6" t="s">
        <v>324</v>
      </c>
    </row>
    <row r="14" spans="2:6" x14ac:dyDescent="0.25">
      <c r="B14" s="6" t="s">
        <v>15</v>
      </c>
      <c r="C14" s="87">
        <v>3</v>
      </c>
      <c r="D14" s="6" t="s">
        <v>317</v>
      </c>
      <c r="E14" s="6" t="s">
        <v>355</v>
      </c>
    </row>
    <row r="15" spans="2:6" x14ac:dyDescent="0.25">
      <c r="B15" s="6" t="s">
        <v>17</v>
      </c>
      <c r="C15" s="87">
        <v>125</v>
      </c>
      <c r="D15" s="6" t="s">
        <v>358</v>
      </c>
      <c r="E15" s="6" t="s">
        <v>355</v>
      </c>
    </row>
    <row r="16" spans="2:6" x14ac:dyDescent="0.25">
      <c r="B16" s="6" t="s">
        <v>16</v>
      </c>
      <c r="C16" s="87">
        <v>0</v>
      </c>
      <c r="E16" s="6" t="s">
        <v>351</v>
      </c>
    </row>
    <row r="17" spans="2:6" x14ac:dyDescent="0.25">
      <c r="B17" s="6" t="s">
        <v>19</v>
      </c>
      <c r="C17" s="87">
        <v>0</v>
      </c>
      <c r="E17" s="6" t="s">
        <v>351</v>
      </c>
    </row>
    <row r="18" spans="2:6" x14ac:dyDescent="0.25">
      <c r="B18" s="6" t="s">
        <v>21</v>
      </c>
      <c r="C18" s="87">
        <v>1</v>
      </c>
      <c r="E18" s="6" t="s">
        <v>351</v>
      </c>
    </row>
    <row r="19" spans="2:6" x14ac:dyDescent="0.25">
      <c r="B19" s="6" t="s">
        <v>22</v>
      </c>
      <c r="C19" s="87">
        <v>30</v>
      </c>
      <c r="D19" s="6" t="s">
        <v>316</v>
      </c>
      <c r="E19" s="6" t="s">
        <v>355</v>
      </c>
    </row>
    <row r="20" spans="2:6" x14ac:dyDescent="0.25">
      <c r="B20" s="6" t="s">
        <v>23</v>
      </c>
      <c r="C20" s="1" t="s">
        <v>346</v>
      </c>
      <c r="E20" s="6" t="s">
        <v>0</v>
      </c>
    </row>
    <row r="21" spans="2:6" x14ac:dyDescent="0.25">
      <c r="B21" s="6" t="s">
        <v>34</v>
      </c>
      <c r="C21" s="87">
        <v>1</v>
      </c>
      <c r="E21" s="6" t="s">
        <v>351</v>
      </c>
    </row>
    <row r="22" spans="2:6" x14ac:dyDescent="0.25">
      <c r="B22" s="6" t="s">
        <v>35</v>
      </c>
      <c r="C22" s="87">
        <v>0</v>
      </c>
      <c r="E22" s="6" t="s">
        <v>351</v>
      </c>
    </row>
    <row r="23" spans="2:6" x14ac:dyDescent="0.25">
      <c r="B23" s="6" t="s">
        <v>36</v>
      </c>
      <c r="C23" s="87">
        <v>0</v>
      </c>
      <c r="E23" s="6" t="s">
        <v>351</v>
      </c>
    </row>
    <row r="24" spans="2:6" x14ac:dyDescent="0.25">
      <c r="B24" s="1" t="s">
        <v>37</v>
      </c>
      <c r="C24" s="14" t="s">
        <v>273</v>
      </c>
      <c r="E24" s="6" t="s">
        <v>353</v>
      </c>
    </row>
    <row r="25" spans="2:6" x14ac:dyDescent="0.25">
      <c r="B25" s="1" t="s">
        <v>38</v>
      </c>
      <c r="C25" s="84">
        <f>2/3</f>
        <v>0.66666666666666663</v>
      </c>
      <c r="E25" s="6" t="s">
        <v>354</v>
      </c>
    </row>
    <row r="26" spans="2:6" x14ac:dyDescent="0.25">
      <c r="B26" s="1" t="s">
        <v>82</v>
      </c>
      <c r="C26" s="84">
        <v>1.2</v>
      </c>
      <c r="E26" s="6" t="s">
        <v>354</v>
      </c>
    </row>
    <row r="27" spans="2:6" x14ac:dyDescent="0.25">
      <c r="B27" s="1" t="s">
        <v>271</v>
      </c>
      <c r="C27" s="14">
        <v>0</v>
      </c>
      <c r="E27" s="6" t="s">
        <v>364</v>
      </c>
      <c r="F27" s="6" t="s">
        <v>399</v>
      </c>
    </row>
    <row r="28" spans="2:6" x14ac:dyDescent="0.25">
      <c r="B28" s="1" t="s">
        <v>272</v>
      </c>
      <c r="C28" s="14" t="s">
        <v>152</v>
      </c>
      <c r="E28" s="6" t="s">
        <v>319</v>
      </c>
    </row>
    <row r="29" spans="2:6" x14ac:dyDescent="0.25">
      <c r="B29" s="1" t="s">
        <v>315</v>
      </c>
      <c r="C29" s="14">
        <v>1</v>
      </c>
      <c r="E29" s="6" t="s">
        <v>351</v>
      </c>
    </row>
    <row r="30" spans="2:6" x14ac:dyDescent="0.25">
      <c r="B30" s="108" t="s">
        <v>318</v>
      </c>
      <c r="C30" s="14">
        <v>180</v>
      </c>
      <c r="D30" s="6" t="s">
        <v>316</v>
      </c>
      <c r="E30" s="6" t="s">
        <v>352</v>
      </c>
    </row>
    <row r="31" spans="2:6" x14ac:dyDescent="0.25">
      <c r="B31" s="108" t="s">
        <v>357</v>
      </c>
      <c r="C31" s="14" t="s">
        <v>397</v>
      </c>
      <c r="E31" s="6" t="s">
        <v>356</v>
      </c>
      <c r="F31" s="6" t="s">
        <v>392</v>
      </c>
    </row>
    <row r="32" spans="2:6" x14ac:dyDescent="0.25">
      <c r="B32" s="108" t="s">
        <v>360</v>
      </c>
      <c r="C32" s="14">
        <v>25</v>
      </c>
      <c r="D32" s="6" t="s">
        <v>358</v>
      </c>
      <c r="E32" s="6" t="s">
        <v>355</v>
      </c>
      <c r="F32" s="6" t="s">
        <v>359</v>
      </c>
    </row>
    <row r="33" spans="2:6" x14ac:dyDescent="0.25">
      <c r="B33" s="116" t="s">
        <v>394</v>
      </c>
      <c r="C33" s="115">
        <v>0</v>
      </c>
      <c r="D33" s="113"/>
      <c r="E33" s="114" t="s">
        <v>351</v>
      </c>
      <c r="F33" s="6" t="s"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L1206"/>
  <sheetViews>
    <sheetView topLeftCell="EK1" workbookViewId="0">
      <selection activeCell="EQ3" sqref="EQ3"/>
    </sheetView>
  </sheetViews>
  <sheetFormatPr defaultRowHeight="15" x14ac:dyDescent="0.25"/>
  <cols>
    <col min="1" max="1" width="17.42578125" style="6" customWidth="1"/>
    <col min="2" max="2" width="18.5703125" style="6" customWidth="1"/>
    <col min="3" max="3" width="92.5703125" style="6" customWidth="1"/>
    <col min="4" max="4" width="10.42578125" style="14" customWidth="1"/>
    <col min="5" max="5" width="17.42578125" style="6" customWidth="1"/>
    <col min="6" max="6" width="9.140625" style="6"/>
    <col min="7" max="7" width="20.7109375" style="6" customWidth="1"/>
    <col min="8" max="8" width="38.42578125" style="6" customWidth="1"/>
    <col min="9" max="9" width="19.42578125" style="6" customWidth="1"/>
    <col min="10" max="11" width="13.7109375" style="6" customWidth="1"/>
    <col min="12" max="12" width="22.7109375" style="6" customWidth="1"/>
    <col min="13" max="13" width="18.85546875" style="6" customWidth="1"/>
    <col min="14" max="14" width="25.42578125" style="6" customWidth="1"/>
    <col min="15" max="15" width="11.5703125" style="6" customWidth="1"/>
    <col min="16" max="24" width="9.140625" style="6"/>
    <col min="25" max="25" width="15.28515625" style="14" customWidth="1"/>
    <col min="26" max="26" width="11.42578125" style="14" customWidth="1"/>
    <col min="27" max="27" width="14" style="6" customWidth="1"/>
    <col min="28" max="28" width="10.7109375" style="6" bestFit="1" customWidth="1"/>
    <col min="29" max="29" width="12.5703125" style="14" customWidth="1"/>
    <col min="30" max="31" width="9.140625" style="14"/>
    <col min="32" max="32" width="10.7109375" style="14" customWidth="1"/>
    <col min="33" max="33" width="11.5703125" style="14" customWidth="1"/>
    <col min="34" max="34" width="10.7109375" style="14" customWidth="1"/>
    <col min="35" max="35" width="10.85546875" style="14" customWidth="1"/>
    <col min="36" max="38" width="9.140625" style="14"/>
    <col min="39" max="41" width="12.7109375" style="14" customWidth="1"/>
    <col min="42" max="42" width="9.140625" style="14"/>
    <col min="43" max="43" width="11.28515625" style="14" customWidth="1"/>
    <col min="44" max="45" width="13.140625" style="14" customWidth="1"/>
    <col min="46" max="48" width="9.140625" style="6"/>
    <col min="49" max="49" width="11.85546875" style="6" customWidth="1"/>
    <col min="50" max="50" width="11.7109375" style="14" customWidth="1"/>
    <col min="51" max="51" width="12.5703125" style="14" customWidth="1"/>
    <col min="52" max="52" width="11.85546875" style="14" customWidth="1"/>
    <col min="53" max="53" width="13.140625" style="69" customWidth="1"/>
    <col min="54" max="54" width="19.5703125" style="14" customWidth="1"/>
    <col min="55" max="55" width="7.42578125" style="14" customWidth="1"/>
    <col min="56" max="56" width="4" style="14" customWidth="1"/>
    <col min="57" max="57" width="4.42578125" style="14" customWidth="1"/>
    <col min="58" max="58" width="3.85546875" style="14" customWidth="1"/>
    <col min="59" max="59" width="4" style="14" customWidth="1"/>
    <col min="60" max="60" width="3.5703125" style="14" customWidth="1"/>
    <col min="61" max="61" width="3.85546875" style="14" customWidth="1"/>
    <col min="62" max="63" width="3.42578125" style="14" customWidth="1"/>
    <col min="64" max="67" width="9.140625" style="6"/>
    <col min="68" max="68" width="12.5703125" style="6" customWidth="1"/>
    <col min="69" max="69" width="11.140625" style="6" customWidth="1"/>
    <col min="70" max="72" width="9.140625" style="6"/>
    <col min="73" max="73" width="10.85546875" style="6" customWidth="1"/>
    <col min="74" max="77" width="9.140625" style="6"/>
    <col min="78" max="78" width="19.140625" style="6" customWidth="1"/>
    <col min="79" max="218" width="9.140625" style="6"/>
    <col min="219" max="219" width="17.28515625" style="6" customWidth="1"/>
    <col min="220" max="16384" width="9.140625" style="6"/>
  </cols>
  <sheetData>
    <row r="1" spans="1:222" x14ac:dyDescent="0.25">
      <c r="B1" s="2">
        <f>COUNT(B3:B31)</f>
        <v>0</v>
      </c>
      <c r="C1" s="1" t="s">
        <v>325</v>
      </c>
      <c r="D1" s="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Z1" s="14">
        <v>1</v>
      </c>
      <c r="AA1" s="6">
        <v>2</v>
      </c>
      <c r="AB1" s="6">
        <v>3</v>
      </c>
      <c r="AC1" s="22">
        <f>(BA1-AB1)/365.25</f>
        <v>-8.2135523613963042E-3</v>
      </c>
      <c r="AD1" s="14">
        <v>5</v>
      </c>
      <c r="AE1" s="14">
        <v>6</v>
      </c>
      <c r="AF1" s="14">
        <v>7</v>
      </c>
      <c r="AG1" s="14">
        <v>8</v>
      </c>
      <c r="AH1" s="14">
        <v>9</v>
      </c>
      <c r="AI1" s="14">
        <v>10</v>
      </c>
      <c r="CJ1" s="6" t="s">
        <v>217</v>
      </c>
      <c r="CK1" s="6" t="s">
        <v>221</v>
      </c>
      <c r="CS1" s="6" t="s">
        <v>222</v>
      </c>
      <c r="DA1" s="6" t="s">
        <v>223</v>
      </c>
      <c r="DI1" s="6" t="s">
        <v>234</v>
      </c>
      <c r="DQ1" s="6" t="s">
        <v>231</v>
      </c>
      <c r="DY1" s="6" t="s">
        <v>232</v>
      </c>
      <c r="EG1" s="6" t="s">
        <v>233</v>
      </c>
      <c r="EO1" s="6" t="s">
        <v>235</v>
      </c>
      <c r="EQ1" s="6" t="s">
        <v>236</v>
      </c>
      <c r="EX1" s="6" t="s">
        <v>240</v>
      </c>
      <c r="FE1" s="6" t="s">
        <v>220</v>
      </c>
      <c r="FM1" s="6" t="s">
        <v>241</v>
      </c>
      <c r="FU1" s="6" t="s">
        <v>242</v>
      </c>
      <c r="GC1" s="6" t="s">
        <v>243</v>
      </c>
      <c r="GK1" s="6" t="s">
        <v>244</v>
      </c>
      <c r="GS1" s="6" t="s">
        <v>245</v>
      </c>
      <c r="HA1" s="6" t="s">
        <v>246</v>
      </c>
      <c r="HJ1" s="6" t="s">
        <v>241</v>
      </c>
      <c r="HL1" s="125"/>
    </row>
    <row r="2" spans="1:222" x14ac:dyDescent="0.25">
      <c r="B2" s="8" t="s">
        <v>1</v>
      </c>
      <c r="C2" s="8" t="s">
        <v>0</v>
      </c>
      <c r="D2" s="9" t="s">
        <v>20</v>
      </c>
      <c r="E2" s="3" t="s">
        <v>24</v>
      </c>
      <c r="F2" s="10"/>
      <c r="G2" s="2"/>
      <c r="H2" s="2"/>
      <c r="I2" s="2" t="s">
        <v>79</v>
      </c>
      <c r="J2" s="2" t="s">
        <v>266</v>
      </c>
      <c r="K2" s="2" t="s">
        <v>83</v>
      </c>
      <c r="L2" s="2"/>
      <c r="M2" s="2" t="s">
        <v>90</v>
      </c>
      <c r="N2" s="2" t="s">
        <v>255</v>
      </c>
      <c r="O2" s="2"/>
      <c r="P2" s="2"/>
      <c r="Y2" s="14" t="s">
        <v>211</v>
      </c>
      <c r="Z2" s="14" t="s">
        <v>95</v>
      </c>
      <c r="AA2" s="6" t="s">
        <v>148</v>
      </c>
      <c r="AB2" s="6" t="s">
        <v>138</v>
      </c>
      <c r="AC2" s="14" t="s">
        <v>139</v>
      </c>
      <c r="AD2" s="14" t="s">
        <v>140</v>
      </c>
      <c r="AE2" s="14" t="s">
        <v>157</v>
      </c>
      <c r="AF2" s="14" t="s">
        <v>174</v>
      </c>
      <c r="AG2" s="14" t="s">
        <v>110</v>
      </c>
      <c r="AH2" s="14" t="s">
        <v>111</v>
      </c>
      <c r="AI2" s="14" t="s">
        <v>141</v>
      </c>
      <c r="AJ2" s="14" t="s">
        <v>142</v>
      </c>
      <c r="AK2" s="14" t="s">
        <v>289</v>
      </c>
      <c r="AL2" s="14" t="s">
        <v>290</v>
      </c>
      <c r="AM2" s="14" t="s">
        <v>154</v>
      </c>
      <c r="AN2" s="14" t="s">
        <v>285</v>
      </c>
      <c r="AO2" s="14" t="s">
        <v>288</v>
      </c>
      <c r="AP2" s="14" t="s">
        <v>143</v>
      </c>
      <c r="AQ2" s="14" t="s">
        <v>146</v>
      </c>
      <c r="AR2" s="14" t="s">
        <v>147</v>
      </c>
      <c r="AS2" s="14" t="s">
        <v>291</v>
      </c>
      <c r="AT2" s="6" t="s">
        <v>112</v>
      </c>
      <c r="AU2" s="6" t="s">
        <v>113</v>
      </c>
      <c r="AV2" s="6" t="s">
        <v>114</v>
      </c>
      <c r="AW2" s="14" t="s">
        <v>286</v>
      </c>
      <c r="AX2" s="14" t="s">
        <v>153</v>
      </c>
      <c r="AY2" s="14" t="s">
        <v>96</v>
      </c>
      <c r="AZ2" s="14" t="s">
        <v>97</v>
      </c>
      <c r="BA2" s="69" t="s">
        <v>98</v>
      </c>
      <c r="BB2" s="6" t="s">
        <v>151</v>
      </c>
      <c r="BC2" s="23" t="s">
        <v>159</v>
      </c>
      <c r="BD2" s="23" t="s">
        <v>160</v>
      </c>
      <c r="BE2" s="23" t="s">
        <v>161</v>
      </c>
      <c r="BF2" s="23" t="s">
        <v>276</v>
      </c>
      <c r="BG2" s="23" t="s">
        <v>162</v>
      </c>
      <c r="BH2" s="23" t="s">
        <v>163</v>
      </c>
      <c r="BI2" s="23" t="s">
        <v>164</v>
      </c>
      <c r="BJ2" s="23" t="s">
        <v>165</v>
      </c>
      <c r="BK2" s="23" t="s">
        <v>166</v>
      </c>
      <c r="BL2" s="23" t="s">
        <v>167</v>
      </c>
      <c r="BM2" s="23" t="s">
        <v>277</v>
      </c>
      <c r="BN2" s="6" t="s">
        <v>99</v>
      </c>
      <c r="BO2" s="6" t="s">
        <v>100</v>
      </c>
      <c r="BP2" s="6" t="s">
        <v>101</v>
      </c>
      <c r="BQ2" s="6" t="s">
        <v>102</v>
      </c>
      <c r="BR2" s="6" t="s">
        <v>103</v>
      </c>
      <c r="BS2" s="6" t="s">
        <v>104</v>
      </c>
      <c r="BT2" s="6" t="s">
        <v>144</v>
      </c>
      <c r="BU2" s="6" t="s">
        <v>145</v>
      </c>
      <c r="BV2" s="6" t="s">
        <v>105</v>
      </c>
      <c r="BW2" s="24" t="s">
        <v>106</v>
      </c>
      <c r="BX2" s="6" t="s">
        <v>107</v>
      </c>
      <c r="BY2" s="6" t="s">
        <v>108</v>
      </c>
      <c r="BZ2" s="6" t="s">
        <v>109</v>
      </c>
      <c r="CA2" s="6" t="s">
        <v>110</v>
      </c>
      <c r="CB2" s="6" t="s">
        <v>111</v>
      </c>
      <c r="CC2" s="6" t="s">
        <v>115</v>
      </c>
      <c r="CD2" s="6" t="s">
        <v>116</v>
      </c>
      <c r="CE2" s="6" t="s">
        <v>117</v>
      </c>
      <c r="CF2" s="6" t="s">
        <v>118</v>
      </c>
      <c r="CH2" s="6" t="s">
        <v>119</v>
      </c>
      <c r="CK2" s="6" t="s">
        <v>224</v>
      </c>
      <c r="CL2" s="6" t="s">
        <v>225</v>
      </c>
      <c r="CM2" s="6" t="s">
        <v>226</v>
      </c>
      <c r="CN2" s="6" t="s">
        <v>227</v>
      </c>
      <c r="CO2" s="6" t="s">
        <v>228</v>
      </c>
      <c r="CP2" s="6" t="s">
        <v>229</v>
      </c>
      <c r="CQ2" s="6" t="s">
        <v>230</v>
      </c>
      <c r="CR2" s="6" t="s">
        <v>219</v>
      </c>
      <c r="CS2" s="6" t="s">
        <v>224</v>
      </c>
      <c r="CT2" s="6" t="s">
        <v>225</v>
      </c>
      <c r="CU2" s="6" t="s">
        <v>226</v>
      </c>
      <c r="CV2" s="6" t="s">
        <v>227</v>
      </c>
      <c r="CW2" s="6" t="s">
        <v>228</v>
      </c>
      <c r="CX2" s="6" t="s">
        <v>229</v>
      </c>
      <c r="CY2" s="6" t="s">
        <v>230</v>
      </c>
      <c r="CZ2" s="6" t="s">
        <v>219</v>
      </c>
      <c r="DA2" s="6" t="s">
        <v>224</v>
      </c>
      <c r="DB2" s="6" t="s">
        <v>225</v>
      </c>
      <c r="DC2" s="6" t="s">
        <v>226</v>
      </c>
      <c r="DD2" s="6" t="s">
        <v>227</v>
      </c>
      <c r="DE2" s="6" t="s">
        <v>228</v>
      </c>
      <c r="DF2" s="6" t="s">
        <v>229</v>
      </c>
      <c r="DG2" s="6" t="s">
        <v>230</v>
      </c>
      <c r="DH2" s="6" t="s">
        <v>219</v>
      </c>
      <c r="DI2" s="6" t="s">
        <v>224</v>
      </c>
      <c r="DJ2" s="6" t="s">
        <v>225</v>
      </c>
      <c r="DK2" s="6" t="s">
        <v>226</v>
      </c>
      <c r="DL2" s="6" t="s">
        <v>227</v>
      </c>
      <c r="DM2" s="6" t="s">
        <v>228</v>
      </c>
      <c r="DN2" s="6" t="s">
        <v>229</v>
      </c>
      <c r="DO2" s="6" t="s">
        <v>230</v>
      </c>
      <c r="DP2" s="6" t="s">
        <v>219</v>
      </c>
      <c r="DQ2" s="6" t="s">
        <v>224</v>
      </c>
      <c r="DR2" s="6" t="s">
        <v>225</v>
      </c>
      <c r="DS2" s="6" t="s">
        <v>226</v>
      </c>
      <c r="DT2" s="6" t="s">
        <v>227</v>
      </c>
      <c r="DU2" s="6" t="s">
        <v>228</v>
      </c>
      <c r="DV2" s="6" t="s">
        <v>229</v>
      </c>
      <c r="DW2" s="6" t="s">
        <v>230</v>
      </c>
      <c r="DX2" s="6" t="s">
        <v>219</v>
      </c>
      <c r="DY2" s="6" t="s">
        <v>224</v>
      </c>
      <c r="DZ2" s="6" t="s">
        <v>225</v>
      </c>
      <c r="EA2" s="6" t="s">
        <v>226</v>
      </c>
      <c r="EB2" s="6" t="s">
        <v>227</v>
      </c>
      <c r="EC2" s="6" t="s">
        <v>228</v>
      </c>
      <c r="ED2" s="6" t="s">
        <v>229</v>
      </c>
      <c r="EE2" s="6" t="s">
        <v>230</v>
      </c>
      <c r="EF2" s="6" t="s">
        <v>219</v>
      </c>
      <c r="EG2" s="6" t="s">
        <v>224</v>
      </c>
      <c r="EH2" s="6" t="s">
        <v>225</v>
      </c>
      <c r="EI2" s="6" t="s">
        <v>226</v>
      </c>
      <c r="EJ2" s="6" t="s">
        <v>227</v>
      </c>
      <c r="EK2" s="6" t="s">
        <v>228</v>
      </c>
      <c r="EL2" s="6" t="s">
        <v>229</v>
      </c>
      <c r="EM2" s="6" t="s">
        <v>230</v>
      </c>
      <c r="EN2" s="6" t="s">
        <v>219</v>
      </c>
      <c r="EO2" s="6" t="s">
        <v>224</v>
      </c>
      <c r="EP2" s="6" t="s">
        <v>219</v>
      </c>
      <c r="EQ2" s="25" t="s">
        <v>237</v>
      </c>
      <c r="ER2" s="25" t="s">
        <v>238</v>
      </c>
      <c r="ES2" s="25" t="s">
        <v>239</v>
      </c>
      <c r="ET2" s="25" t="s">
        <v>111</v>
      </c>
      <c r="EU2" s="25">
        <v>1</v>
      </c>
      <c r="EV2" s="25">
        <v>2</v>
      </c>
      <c r="EW2" s="25">
        <v>3</v>
      </c>
      <c r="EX2" s="25" t="s">
        <v>237</v>
      </c>
      <c r="EY2" s="25" t="s">
        <v>238</v>
      </c>
      <c r="EZ2" s="25" t="s">
        <v>239</v>
      </c>
      <c r="FA2" s="25" t="s">
        <v>111</v>
      </c>
      <c r="FB2" s="25">
        <v>1</v>
      </c>
      <c r="FC2" s="25">
        <v>2</v>
      </c>
      <c r="FD2" s="25">
        <v>3</v>
      </c>
      <c r="FE2" s="6" t="s">
        <v>224</v>
      </c>
      <c r="FF2" s="6" t="s">
        <v>225</v>
      </c>
      <c r="FG2" s="6" t="s">
        <v>226</v>
      </c>
      <c r="FH2" s="6" t="s">
        <v>227</v>
      </c>
      <c r="FI2" s="6" t="s">
        <v>228</v>
      </c>
      <c r="FJ2" s="6" t="s">
        <v>229</v>
      </c>
      <c r="FK2" s="6" t="s">
        <v>230</v>
      </c>
      <c r="FL2" s="6" t="s">
        <v>219</v>
      </c>
      <c r="FM2" s="6" t="s">
        <v>224</v>
      </c>
      <c r="FN2" s="6" t="s">
        <v>225</v>
      </c>
      <c r="FO2" s="6" t="s">
        <v>226</v>
      </c>
      <c r="FP2" s="6" t="s">
        <v>227</v>
      </c>
      <c r="FQ2" s="6" t="s">
        <v>228</v>
      </c>
      <c r="FR2" s="6" t="s">
        <v>229</v>
      </c>
      <c r="FS2" s="6" t="s">
        <v>230</v>
      </c>
      <c r="FT2" s="6" t="s">
        <v>219</v>
      </c>
      <c r="FU2" s="6" t="s">
        <v>224</v>
      </c>
      <c r="FV2" s="6" t="s">
        <v>225</v>
      </c>
      <c r="FW2" s="6" t="s">
        <v>226</v>
      </c>
      <c r="FX2" s="6" t="s">
        <v>227</v>
      </c>
      <c r="FY2" s="6" t="s">
        <v>228</v>
      </c>
      <c r="FZ2" s="6" t="s">
        <v>229</v>
      </c>
      <c r="GA2" s="6" t="s">
        <v>230</v>
      </c>
      <c r="GB2" s="6" t="s">
        <v>219</v>
      </c>
      <c r="GC2" s="6" t="s">
        <v>224</v>
      </c>
      <c r="GD2" s="6" t="s">
        <v>225</v>
      </c>
      <c r="GE2" s="6" t="s">
        <v>226</v>
      </c>
      <c r="GF2" s="6" t="s">
        <v>227</v>
      </c>
      <c r="GG2" s="6" t="s">
        <v>228</v>
      </c>
      <c r="GH2" s="6" t="s">
        <v>229</v>
      </c>
      <c r="GI2" s="6" t="s">
        <v>230</v>
      </c>
      <c r="GJ2" s="6" t="s">
        <v>219</v>
      </c>
      <c r="GK2" s="6" t="s">
        <v>224</v>
      </c>
      <c r="GL2" s="6" t="s">
        <v>225</v>
      </c>
      <c r="GM2" s="6" t="s">
        <v>226</v>
      </c>
      <c r="GN2" s="6" t="s">
        <v>227</v>
      </c>
      <c r="GO2" s="6" t="s">
        <v>228</v>
      </c>
      <c r="GP2" s="6" t="s">
        <v>229</v>
      </c>
      <c r="GQ2" s="6" t="s">
        <v>230</v>
      </c>
      <c r="GR2" s="6" t="s">
        <v>219</v>
      </c>
      <c r="GS2" s="6" t="s">
        <v>224</v>
      </c>
      <c r="GT2" s="6" t="s">
        <v>225</v>
      </c>
      <c r="GU2" s="6" t="s">
        <v>226</v>
      </c>
      <c r="GV2" s="6" t="s">
        <v>227</v>
      </c>
      <c r="GW2" s="6" t="s">
        <v>228</v>
      </c>
      <c r="GX2" s="6" t="s">
        <v>229</v>
      </c>
      <c r="GY2" s="6" t="s">
        <v>230</v>
      </c>
      <c r="GZ2" s="6" t="s">
        <v>219</v>
      </c>
      <c r="HA2" s="6" t="s">
        <v>224</v>
      </c>
      <c r="HB2" s="6" t="s">
        <v>225</v>
      </c>
      <c r="HC2" s="6" t="s">
        <v>226</v>
      </c>
      <c r="HD2" s="6" t="s">
        <v>227</v>
      </c>
      <c r="HE2" s="6" t="s">
        <v>228</v>
      </c>
      <c r="HF2" s="6" t="s">
        <v>229</v>
      </c>
      <c r="HG2" s="6" t="s">
        <v>230</v>
      </c>
      <c r="HH2" s="6" t="s">
        <v>219</v>
      </c>
      <c r="HJ2" s="6" t="s">
        <v>248</v>
      </c>
      <c r="HK2" s="6" t="s">
        <v>249</v>
      </c>
      <c r="HL2" s="6" t="s">
        <v>256</v>
      </c>
      <c r="HM2" s="6" t="s">
        <v>253</v>
      </c>
      <c r="HN2" s="6" t="s">
        <v>254</v>
      </c>
    </row>
    <row r="3" spans="1:222" x14ac:dyDescent="0.25">
      <c r="A3" s="6">
        <v>1</v>
      </c>
      <c r="B3" s="11" t="str">
        <f t="shared" ref="B3:B36" si="0">CONCATENATE(LEFT(G3,LEN(G3)-4),"_XHz")</f>
        <v>533_XHz</v>
      </c>
      <c r="C3" s="12" t="str">
        <f t="shared" ref="C3:C51" si="1">C$1</f>
        <v>C:\PSG_Data\FlowDrive\Converted_New_DLM</v>
      </c>
      <c r="D3" s="85">
        <v>0</v>
      </c>
      <c r="E3" s="86">
        <v>1</v>
      </c>
      <c r="F3" s="10">
        <v>1</v>
      </c>
      <c r="G3" s="2" t="s">
        <v>39</v>
      </c>
      <c r="H3" s="2" t="s">
        <v>63</v>
      </c>
      <c r="I3" s="2" t="s">
        <v>80</v>
      </c>
      <c r="J3" s="2" t="s">
        <v>267</v>
      </c>
      <c r="K3" s="2" t="s">
        <v>80</v>
      </c>
      <c r="L3" s="2" t="s">
        <v>64</v>
      </c>
      <c r="M3" s="2" t="s">
        <v>80</v>
      </c>
      <c r="N3" s="14">
        <f>IF(FL3&lt;5,0,1)</f>
        <v>1</v>
      </c>
      <c r="O3" s="2" t="s">
        <v>264</v>
      </c>
      <c r="P3" s="2"/>
      <c r="Y3" s="14">
        <f>MATCH(Z3,$Z$78:$Z$121,0)</f>
        <v>12</v>
      </c>
      <c r="Z3" s="14">
        <v>533</v>
      </c>
      <c r="AC3" s="89">
        <f t="shared" ref="AC3:AF7" si="2">INDEX(AC$78:AC$121,$Y3,1)</f>
        <v>56.002737850787135</v>
      </c>
      <c r="AD3" s="26" t="str">
        <f t="shared" si="2"/>
        <v>F</v>
      </c>
      <c r="AE3" s="26" t="str">
        <f t="shared" si="2"/>
        <v>Black</v>
      </c>
      <c r="AF3" s="26" t="str">
        <f t="shared" si="2"/>
        <v>NHispanic</v>
      </c>
      <c r="AG3" s="14">
        <v>159.6</v>
      </c>
      <c r="AH3" s="14">
        <v>90.9</v>
      </c>
      <c r="AI3" s="27">
        <f>AH3/(AG3/100)^2</f>
        <v>35.68601956017865</v>
      </c>
      <c r="AJ3" s="26">
        <f>INDEX(AJ$78:AJ$121,$Y3,1)</f>
        <v>39</v>
      </c>
      <c r="AK3" s="100"/>
      <c r="AL3" s="100"/>
      <c r="AM3" s="26">
        <f>INDEX(AM$78:AM$121,$Y3,1)</f>
        <v>1</v>
      </c>
      <c r="AN3" s="26" t="s">
        <v>80</v>
      </c>
      <c r="AO3" s="26" t="s">
        <v>80</v>
      </c>
      <c r="AP3" s="14" t="s">
        <v>81</v>
      </c>
      <c r="AR3" s="14" t="s">
        <v>80</v>
      </c>
      <c r="AT3" s="6">
        <v>115</v>
      </c>
      <c r="AU3" s="6">
        <v>69</v>
      </c>
      <c r="AV3" s="6">
        <v>91</v>
      </c>
      <c r="AX3" s="26">
        <f>INDEX(AX$78:AX$121,$Y3,1)</f>
        <v>41291</v>
      </c>
      <c r="AY3" s="14" t="s">
        <v>80</v>
      </c>
      <c r="AZ3" s="14" t="s">
        <v>81</v>
      </c>
      <c r="BA3" s="69">
        <v>41813</v>
      </c>
      <c r="BB3" s="28" t="str">
        <f>INDEX(BB$78:BB$121,$Y3,1)</f>
        <v>MultiV, Pramipexole 5 for RLS [held]</v>
      </c>
      <c r="BC3" s="28" t="str">
        <f t="shared" ref="BC3:BJ7" si="3">IF(INDEX(BC$78:BC$121,$Y3,1)=1,1,"")</f>
        <v/>
      </c>
      <c r="BD3" s="28" t="str">
        <f t="shared" si="3"/>
        <v/>
      </c>
      <c r="BE3" s="28" t="str">
        <f t="shared" si="3"/>
        <v/>
      </c>
      <c r="BF3" s="28" t="str">
        <f t="shared" si="3"/>
        <v/>
      </c>
      <c r="BG3" s="28" t="str">
        <f t="shared" si="3"/>
        <v/>
      </c>
      <c r="BH3" s="28" t="str">
        <f t="shared" si="3"/>
        <v/>
      </c>
      <c r="BI3" s="28" t="str">
        <f t="shared" si="3"/>
        <v/>
      </c>
      <c r="BJ3" s="28" t="str">
        <f t="shared" si="3"/>
        <v/>
      </c>
      <c r="BK3" s="28"/>
      <c r="BL3" s="14"/>
      <c r="BN3" s="6">
        <v>59</v>
      </c>
      <c r="BP3" s="6">
        <v>42</v>
      </c>
      <c r="BR3" s="6">
        <v>16</v>
      </c>
      <c r="BS3" s="6">
        <v>1000</v>
      </c>
      <c r="BT3" s="6">
        <v>147</v>
      </c>
      <c r="BU3" s="6">
        <v>93</v>
      </c>
      <c r="BV3" s="29">
        <v>0.4239</v>
      </c>
      <c r="BW3" s="30">
        <f>IF(ISNUMBER(BV3)*ISNUMBER(BS3),$F$4/BS3*BV3,"")</f>
        <v>8.4780000000000001E-4</v>
      </c>
      <c r="BX3" s="6">
        <v>7775.4</v>
      </c>
      <c r="BY3" s="6">
        <v>1.3</v>
      </c>
      <c r="BZ3" s="6" t="s">
        <v>125</v>
      </c>
      <c r="CA3" s="6">
        <v>159.6</v>
      </c>
      <c r="CB3" s="6">
        <v>90.9</v>
      </c>
      <c r="CH3" s="6" t="s">
        <v>126</v>
      </c>
      <c r="CK3" s="6">
        <v>61.604666666666702</v>
      </c>
      <c r="CL3" s="6">
        <v>107.13474087460899</v>
      </c>
      <c r="CM3" s="6">
        <v>3.8958087590766901</v>
      </c>
      <c r="CN3" s="6">
        <v>0</v>
      </c>
      <c r="CO3" s="6">
        <v>86.681744889456397</v>
      </c>
      <c r="CP3" s="6">
        <v>0</v>
      </c>
      <c r="CQ3" s="6">
        <v>0</v>
      </c>
      <c r="CR3" s="6">
        <v>90.577553648533097</v>
      </c>
      <c r="CS3" s="6">
        <v>61.604666666666702</v>
      </c>
      <c r="CT3" s="6">
        <v>107.13474087460899</v>
      </c>
      <c r="CU3" s="6">
        <v>3.8958087590766901</v>
      </c>
      <c r="CV3" s="6">
        <v>0</v>
      </c>
      <c r="CW3" s="6">
        <v>86.681744889456397</v>
      </c>
      <c r="CX3" s="6">
        <v>0</v>
      </c>
      <c r="CY3" s="6">
        <v>0</v>
      </c>
      <c r="CZ3" s="6">
        <v>90.577553648533097</v>
      </c>
      <c r="DA3" s="6">
        <v>0</v>
      </c>
      <c r="DB3" s="6" t="s">
        <v>218</v>
      </c>
      <c r="DC3" s="6" t="s">
        <v>218</v>
      </c>
      <c r="DD3" s="6" t="s">
        <v>218</v>
      </c>
      <c r="DE3" s="6" t="s">
        <v>218</v>
      </c>
      <c r="DF3" s="6" t="s">
        <v>218</v>
      </c>
      <c r="DG3" s="6" t="s">
        <v>218</v>
      </c>
      <c r="DH3" s="6" t="s">
        <v>218</v>
      </c>
      <c r="DI3" s="6">
        <v>203.593066666667</v>
      </c>
      <c r="DJ3" s="6">
        <v>15.914097926059</v>
      </c>
      <c r="DK3" s="6">
        <v>0</v>
      </c>
      <c r="DL3" s="6">
        <v>0</v>
      </c>
      <c r="DM3" s="6">
        <v>8.5464599973280002</v>
      </c>
      <c r="DN3" s="6">
        <v>0</v>
      </c>
      <c r="DO3" s="6">
        <v>0</v>
      </c>
      <c r="DP3" s="6">
        <v>8.5464599973280002</v>
      </c>
      <c r="DQ3" s="6">
        <v>36.115066666666699</v>
      </c>
      <c r="DR3" s="6">
        <v>122.94037945382</v>
      </c>
      <c r="DS3" s="6">
        <v>4.9840694373170198</v>
      </c>
      <c r="DT3" s="6">
        <v>0</v>
      </c>
      <c r="DU3" s="6">
        <v>96.358675788129105</v>
      </c>
      <c r="DV3" s="6">
        <v>0</v>
      </c>
      <c r="DW3" s="6">
        <v>0</v>
      </c>
      <c r="DX3" s="6">
        <v>101.342745225446</v>
      </c>
      <c r="DY3" s="6">
        <v>25.489599999999999</v>
      </c>
      <c r="DZ3" s="6">
        <v>84.740443161132404</v>
      </c>
      <c r="EA3" s="6">
        <v>2.3539011989203402</v>
      </c>
      <c r="EB3" s="6">
        <v>0</v>
      </c>
      <c r="EC3" s="6">
        <v>72.970937166530703</v>
      </c>
      <c r="ED3" s="6">
        <v>0</v>
      </c>
      <c r="EE3" s="6">
        <v>0</v>
      </c>
      <c r="EF3" s="6">
        <v>75.324838365451001</v>
      </c>
      <c r="EG3" s="6">
        <v>0</v>
      </c>
      <c r="EH3" s="6" t="s">
        <v>218</v>
      </c>
      <c r="EI3" s="6" t="s">
        <v>218</v>
      </c>
      <c r="EJ3" s="6" t="s">
        <v>218</v>
      </c>
      <c r="EK3" s="6" t="s">
        <v>218</v>
      </c>
      <c r="EL3" s="6" t="s">
        <v>218</v>
      </c>
      <c r="EM3" s="6" t="s">
        <v>218</v>
      </c>
      <c r="EN3" s="6" t="s">
        <v>218</v>
      </c>
      <c r="EO3" s="6">
        <v>61.604666666666702</v>
      </c>
      <c r="EP3" s="6">
        <v>90.577553648533097</v>
      </c>
      <c r="EQ3" s="6">
        <v>199.5</v>
      </c>
      <c r="ER3" s="6">
        <v>190.5</v>
      </c>
      <c r="ES3" s="6">
        <v>9</v>
      </c>
      <c r="ET3" s="6">
        <v>292</v>
      </c>
      <c r="EU3" s="6">
        <v>94.5</v>
      </c>
      <c r="EV3" s="6">
        <v>85.5</v>
      </c>
      <c r="EW3" s="6">
        <v>10.5</v>
      </c>
      <c r="EX3" s="6">
        <v>100</v>
      </c>
      <c r="EY3" s="6">
        <v>95.4887218045113</v>
      </c>
      <c r="EZ3" s="6">
        <v>4.5112781954887202</v>
      </c>
      <c r="FA3" s="6">
        <v>146.36591478696701</v>
      </c>
      <c r="FB3" s="6">
        <v>47.368421052631597</v>
      </c>
      <c r="FC3" s="6">
        <v>42.857142857142897</v>
      </c>
      <c r="FD3" s="6">
        <v>5.2631578947368398</v>
      </c>
      <c r="FE3" s="31">
        <v>61.604666666666702</v>
      </c>
      <c r="FF3" s="6">
        <v>107.13474087460899</v>
      </c>
      <c r="FG3" s="6">
        <v>3.8958087590766901</v>
      </c>
      <c r="FH3" s="6">
        <v>0</v>
      </c>
      <c r="FI3" s="6">
        <v>86.681744889456397</v>
      </c>
      <c r="FJ3" s="6">
        <v>0</v>
      </c>
      <c r="FK3" s="6">
        <v>0</v>
      </c>
      <c r="FL3" s="93">
        <v>90.577553648533097</v>
      </c>
      <c r="FM3" s="6">
        <v>61.604666666666702</v>
      </c>
      <c r="FN3" s="6">
        <v>107.13474087460899</v>
      </c>
      <c r="FO3" s="6">
        <v>3.8958087590766901</v>
      </c>
      <c r="FP3" s="6">
        <v>0</v>
      </c>
      <c r="FQ3" s="6">
        <v>86.681744889456397</v>
      </c>
      <c r="FR3" s="6">
        <v>0</v>
      </c>
      <c r="FS3" s="6">
        <v>0</v>
      </c>
      <c r="FT3" s="6">
        <v>90.577553648533097</v>
      </c>
      <c r="FU3" s="6">
        <v>0</v>
      </c>
      <c r="FV3" s="6" t="s">
        <v>218</v>
      </c>
      <c r="FW3" s="6" t="s">
        <v>218</v>
      </c>
      <c r="FX3" s="6" t="s">
        <v>218</v>
      </c>
      <c r="FY3" s="6" t="s">
        <v>218</v>
      </c>
      <c r="FZ3" s="6" t="s">
        <v>218</v>
      </c>
      <c r="GA3" s="6" t="s">
        <v>218</v>
      </c>
      <c r="GB3" s="6" t="s">
        <v>218</v>
      </c>
      <c r="GC3" s="6">
        <v>203.593066666667</v>
      </c>
      <c r="GD3" s="6">
        <v>15.914097926059</v>
      </c>
      <c r="GE3" s="6">
        <v>0</v>
      </c>
      <c r="GF3" s="6">
        <v>0</v>
      </c>
      <c r="GG3" s="6">
        <v>8.5464599973280002</v>
      </c>
      <c r="GH3" s="6">
        <v>0</v>
      </c>
      <c r="GI3" s="6">
        <v>0</v>
      </c>
      <c r="GJ3" s="6">
        <v>8.5464599973280002</v>
      </c>
      <c r="GK3" s="6">
        <v>36.115066666666699</v>
      </c>
      <c r="GL3" s="6">
        <v>122.94037945382</v>
      </c>
      <c r="GM3" s="6">
        <v>4.9840694373170198</v>
      </c>
      <c r="GN3" s="6">
        <v>0</v>
      </c>
      <c r="GO3" s="6">
        <v>96.358675788129105</v>
      </c>
      <c r="GP3" s="6">
        <v>0</v>
      </c>
      <c r="GQ3" s="6">
        <v>0</v>
      </c>
      <c r="GR3" s="6">
        <v>101.342745225446</v>
      </c>
      <c r="GS3" s="6">
        <v>25.489599999999999</v>
      </c>
      <c r="GT3" s="6">
        <v>84.740443161132404</v>
      </c>
      <c r="GU3" s="6">
        <v>2.3539011989203402</v>
      </c>
      <c r="GV3" s="6">
        <v>0</v>
      </c>
      <c r="GW3" s="6">
        <v>72.970937166530703</v>
      </c>
      <c r="GX3" s="6">
        <v>0</v>
      </c>
      <c r="GY3" s="6">
        <v>0</v>
      </c>
      <c r="GZ3" s="6">
        <v>75.324838365451001</v>
      </c>
      <c r="HA3" s="6">
        <v>0</v>
      </c>
      <c r="HB3" s="6" t="s">
        <v>218</v>
      </c>
      <c r="HC3" s="6" t="s">
        <v>218</v>
      </c>
      <c r="HD3" s="6" t="s">
        <v>218</v>
      </c>
      <c r="HE3" s="6" t="s">
        <v>218</v>
      </c>
      <c r="HF3" s="6" t="s">
        <v>218</v>
      </c>
      <c r="HG3" s="6" t="s">
        <v>218</v>
      </c>
      <c r="HH3" s="6" t="s">
        <v>218</v>
      </c>
      <c r="HJ3" s="6">
        <f>FN3/FT3*100</f>
        <v>118.27956989247306</v>
      </c>
      <c r="HK3" s="6">
        <f>(FP3+FS3)/FT3</f>
        <v>0</v>
      </c>
      <c r="HL3" s="6">
        <f>(FQ3+FS3)/FT3*100</f>
        <v>95.698924731182785</v>
      </c>
      <c r="HM3" s="6">
        <f>EQ3-FE3</f>
        <v>137.8953333333333</v>
      </c>
      <c r="HN3" s="6">
        <f>HM3/EQ3*100</f>
        <v>69.120467836257291</v>
      </c>
    </row>
    <row r="4" spans="1:222" x14ac:dyDescent="0.25">
      <c r="A4" s="6">
        <v>2</v>
      </c>
      <c r="B4" s="11" t="str">
        <f t="shared" si="0"/>
        <v>815_XHz</v>
      </c>
      <c r="C4" s="12" t="str">
        <f t="shared" si="1"/>
        <v>C:\PSG_Data\FlowDrive\Converted_New_DLM</v>
      </c>
      <c r="D4" s="85">
        <v>0</v>
      </c>
      <c r="E4" s="86">
        <v>0</v>
      </c>
      <c r="F4" s="2">
        <v>2</v>
      </c>
      <c r="G4" s="2" t="s">
        <v>40</v>
      </c>
      <c r="H4" s="2" t="s">
        <v>63</v>
      </c>
      <c r="I4" s="2" t="s">
        <v>80</v>
      </c>
      <c r="J4" s="2" t="s">
        <v>267</v>
      </c>
      <c r="K4" s="2" t="s">
        <v>80</v>
      </c>
      <c r="L4" s="2"/>
      <c r="M4" s="2" t="s">
        <v>80</v>
      </c>
      <c r="N4" s="14">
        <f t="shared" ref="N4:N32" si="4">IF(FL4&lt;5,0,1)</f>
        <v>1</v>
      </c>
      <c r="O4" s="2" t="s">
        <v>89</v>
      </c>
      <c r="P4" s="2"/>
      <c r="Y4" s="14">
        <f>MATCH(Z4,$Z$78:$Z$121,0)</f>
        <v>34</v>
      </c>
      <c r="Z4" s="14">
        <v>815</v>
      </c>
      <c r="AC4" s="89">
        <f t="shared" si="2"/>
        <v>53.486652977412732</v>
      </c>
      <c r="AD4" s="26" t="str">
        <f t="shared" si="2"/>
        <v>M</v>
      </c>
      <c r="AE4" s="26" t="str">
        <f t="shared" si="2"/>
        <v>White</v>
      </c>
      <c r="AF4" s="26" t="str">
        <f t="shared" si="2"/>
        <v>NHispanic</v>
      </c>
      <c r="AG4" s="26">
        <f>INDEX(AG$78:AG$121,$Y4,1)</f>
        <v>185.5</v>
      </c>
      <c r="AH4" s="22">
        <f>AI4*(AG4/100)^2</f>
        <v>121.1</v>
      </c>
      <c r="AI4" s="26">
        <f>INDEX(AI$78:AI$121,$Y4,1)</f>
        <v>35.193002085134516</v>
      </c>
      <c r="AJ4" s="26">
        <f>INDEX(AJ$78:AJ$121,$Y4,1)</f>
        <v>48</v>
      </c>
      <c r="AK4" s="100"/>
      <c r="AL4" s="100"/>
      <c r="AM4" s="26">
        <f>INDEX(AM$78:AM$121,$Y4,1)</f>
        <v>1</v>
      </c>
      <c r="AN4" s="26" t="s">
        <v>80</v>
      </c>
      <c r="AO4" s="26" t="s">
        <v>80</v>
      </c>
      <c r="AP4" s="14" t="s">
        <v>81</v>
      </c>
      <c r="AT4" s="29"/>
      <c r="AU4" s="29"/>
      <c r="AV4" s="29"/>
      <c r="AX4" s="26">
        <f>INDEX(AX$78:AX$121,$Y4,1)</f>
        <v>41465</v>
      </c>
      <c r="AY4" s="14" t="s">
        <v>80</v>
      </c>
      <c r="AZ4" s="14" t="s">
        <v>81</v>
      </c>
      <c r="BA4" s="69">
        <v>41807</v>
      </c>
      <c r="BB4" s="28" t="str">
        <f>INDEX(BB$78:BB$121,$Y4,1)</f>
        <v>Lisinopril 10</v>
      </c>
      <c r="BC4" s="28">
        <f t="shared" si="3"/>
        <v>1</v>
      </c>
      <c r="BD4" s="28" t="str">
        <f t="shared" si="3"/>
        <v/>
      </c>
      <c r="BE4" s="28" t="str">
        <f t="shared" si="3"/>
        <v/>
      </c>
      <c r="BF4" s="28" t="str">
        <f t="shared" si="3"/>
        <v/>
      </c>
      <c r="BG4" s="28" t="str">
        <f t="shared" si="3"/>
        <v/>
      </c>
      <c r="BH4" s="28" t="str">
        <f t="shared" si="3"/>
        <v/>
      </c>
      <c r="BI4" s="28" t="str">
        <f t="shared" si="3"/>
        <v/>
      </c>
      <c r="BJ4" s="28" t="str">
        <f t="shared" si="3"/>
        <v/>
      </c>
      <c r="BL4" s="14"/>
      <c r="BN4" s="6">
        <v>69</v>
      </c>
      <c r="BP4" s="6">
        <v>46</v>
      </c>
      <c r="BS4" s="6">
        <v>2000</v>
      </c>
      <c r="BT4" s="6">
        <v>64</v>
      </c>
      <c r="BU4" s="6">
        <v>92</v>
      </c>
      <c r="BV4" s="6">
        <v>1.899</v>
      </c>
      <c r="BW4" s="24">
        <f>IF(ISNUMBER(BV4)*ISNUMBER(BS4),$F$4/BS4*BV4,"")</f>
        <v>1.8990000000000001E-3</v>
      </c>
      <c r="BY4" s="6" t="s">
        <v>120</v>
      </c>
      <c r="CB4" s="29"/>
      <c r="CK4" s="6">
        <v>97.593599999999995</v>
      </c>
      <c r="CL4" s="6">
        <v>51.642730670863699</v>
      </c>
      <c r="CM4" s="6">
        <v>12.9106826677159</v>
      </c>
      <c r="CN4" s="6">
        <v>0</v>
      </c>
      <c r="CO4" s="6">
        <v>31.354515050167201</v>
      </c>
      <c r="CP4" s="6">
        <v>0</v>
      </c>
      <c r="CQ4" s="6">
        <v>0</v>
      </c>
      <c r="CR4" s="6">
        <v>44.265197717883098</v>
      </c>
      <c r="CS4" s="6">
        <v>82.8333333333333</v>
      </c>
      <c r="CT4" s="6">
        <v>55.774647887324001</v>
      </c>
      <c r="CU4" s="6">
        <v>13.7625754527163</v>
      </c>
      <c r="CV4" s="6">
        <v>0</v>
      </c>
      <c r="CW4" s="6">
        <v>34.044265593561398</v>
      </c>
      <c r="CX4" s="6">
        <v>0</v>
      </c>
      <c r="CY4" s="6">
        <v>0</v>
      </c>
      <c r="CZ4" s="6">
        <v>47.806841046277697</v>
      </c>
      <c r="DA4" s="6">
        <v>14.7602666666667</v>
      </c>
      <c r="DB4" s="6">
        <v>28.454770464851599</v>
      </c>
      <c r="DC4" s="6">
        <v>8.1299344185290199</v>
      </c>
      <c r="DD4" s="6">
        <v>0</v>
      </c>
      <c r="DE4" s="6">
        <v>16.259868837058001</v>
      </c>
      <c r="DF4" s="6">
        <v>0</v>
      </c>
      <c r="DG4" s="6">
        <v>0</v>
      </c>
      <c r="DH4" s="6">
        <v>24.3898032555871</v>
      </c>
      <c r="DI4" s="6">
        <v>188.37733333333301</v>
      </c>
      <c r="DJ4" s="6">
        <v>15.606973238110699</v>
      </c>
      <c r="DK4" s="6">
        <v>4.4591352108887801</v>
      </c>
      <c r="DL4" s="6">
        <v>0.31850965792062702</v>
      </c>
      <c r="DM4" s="6">
        <v>7.3257221321744304</v>
      </c>
      <c r="DN4" s="6">
        <v>0.31850965792062702</v>
      </c>
      <c r="DO4" s="6">
        <v>0</v>
      </c>
      <c r="DP4" s="6">
        <v>12.4218766589045</v>
      </c>
      <c r="DQ4" s="6">
        <v>38.734400000000001</v>
      </c>
      <c r="DR4" s="6">
        <v>77.450534925027895</v>
      </c>
      <c r="DS4" s="6">
        <v>18.588128382006701</v>
      </c>
      <c r="DT4" s="6">
        <v>0</v>
      </c>
      <c r="DU4" s="6">
        <v>34.078235367012297</v>
      </c>
      <c r="DV4" s="6">
        <v>0</v>
      </c>
      <c r="DW4" s="6">
        <v>0</v>
      </c>
      <c r="DX4" s="6">
        <v>52.666363749018998</v>
      </c>
      <c r="DY4" s="6">
        <v>39.5598666666667</v>
      </c>
      <c r="DZ4" s="6">
        <v>40.950593025254499</v>
      </c>
      <c r="EA4" s="6">
        <v>10.616820413954899</v>
      </c>
      <c r="EB4" s="6">
        <v>0</v>
      </c>
      <c r="EC4" s="6">
        <v>34.8838385029946</v>
      </c>
      <c r="ED4" s="6">
        <v>0</v>
      </c>
      <c r="EE4" s="6">
        <v>0</v>
      </c>
      <c r="EF4" s="6">
        <v>45.500658916949497</v>
      </c>
      <c r="EG4" s="6">
        <v>4.5390666666666704</v>
      </c>
      <c r="EH4" s="6">
        <v>0</v>
      </c>
      <c r="EI4" s="6">
        <v>0</v>
      </c>
      <c r="EJ4" s="6">
        <v>0</v>
      </c>
      <c r="EK4" s="6">
        <v>26.4371530123667</v>
      </c>
      <c r="EL4" s="6">
        <v>0</v>
      </c>
      <c r="EM4" s="6">
        <v>0</v>
      </c>
      <c r="EN4" s="6">
        <v>26.4371530123667</v>
      </c>
      <c r="EO4" s="6">
        <v>97.593599999999995</v>
      </c>
      <c r="EP4" s="6">
        <v>44.265197717883098</v>
      </c>
      <c r="EQ4" s="6">
        <v>244.5</v>
      </c>
      <c r="ER4" s="6">
        <v>217</v>
      </c>
      <c r="ES4" s="6">
        <v>27.5</v>
      </c>
      <c r="ET4" s="6">
        <v>253.5</v>
      </c>
      <c r="EU4" s="6">
        <v>54.5</v>
      </c>
      <c r="EV4" s="6">
        <v>125.5</v>
      </c>
      <c r="EW4" s="6">
        <v>37</v>
      </c>
      <c r="EX4" s="6">
        <v>100</v>
      </c>
      <c r="EY4" s="6">
        <v>88.752556237218798</v>
      </c>
      <c r="EZ4" s="6">
        <v>11.247443762781201</v>
      </c>
      <c r="FA4" s="6">
        <v>103.68098159509201</v>
      </c>
      <c r="FB4" s="6">
        <v>22.290388548057301</v>
      </c>
      <c r="FC4" s="6">
        <v>51.329243353783198</v>
      </c>
      <c r="FD4" s="6">
        <v>15.1329243353783</v>
      </c>
      <c r="FE4" s="31">
        <v>97.593599999999995</v>
      </c>
      <c r="FF4" s="6">
        <v>51.642730670863699</v>
      </c>
      <c r="FG4" s="6">
        <v>12.9106826677159</v>
      </c>
      <c r="FH4" s="6">
        <v>0</v>
      </c>
      <c r="FI4" s="6">
        <v>31.354515050167201</v>
      </c>
      <c r="FJ4" s="6">
        <v>0</v>
      </c>
      <c r="FK4" s="6">
        <v>0</v>
      </c>
      <c r="FL4" s="93">
        <v>44.265197717883098</v>
      </c>
      <c r="FM4" s="6">
        <v>82.8333333333333</v>
      </c>
      <c r="FN4" s="6">
        <v>55.774647887324001</v>
      </c>
      <c r="FO4" s="6">
        <v>13.7625754527163</v>
      </c>
      <c r="FP4" s="6">
        <v>0</v>
      </c>
      <c r="FQ4" s="6">
        <v>34.044265593561398</v>
      </c>
      <c r="FR4" s="6">
        <v>0</v>
      </c>
      <c r="FS4" s="6">
        <v>0</v>
      </c>
      <c r="FT4" s="6">
        <v>47.806841046277697</v>
      </c>
      <c r="FU4" s="6">
        <v>14.7602666666667</v>
      </c>
      <c r="FV4" s="6">
        <v>28.454770464851599</v>
      </c>
      <c r="FW4" s="6">
        <v>8.1299344185290199</v>
      </c>
      <c r="FX4" s="6">
        <v>0</v>
      </c>
      <c r="FY4" s="6">
        <v>16.259868837058001</v>
      </c>
      <c r="FZ4" s="6">
        <v>0</v>
      </c>
      <c r="GA4" s="6">
        <v>0</v>
      </c>
      <c r="GB4" s="6">
        <v>24.3898032555871</v>
      </c>
      <c r="GC4" s="6">
        <v>188.37733333333301</v>
      </c>
      <c r="GD4" s="6">
        <v>15.606973238110699</v>
      </c>
      <c r="GE4" s="6">
        <v>4.4591352108887801</v>
      </c>
      <c r="GF4" s="6">
        <v>0.31850965792062702</v>
      </c>
      <c r="GG4" s="6">
        <v>7.3257221321744304</v>
      </c>
      <c r="GH4" s="6">
        <v>0.31850965792062702</v>
      </c>
      <c r="GI4" s="6">
        <v>0</v>
      </c>
      <c r="GJ4" s="6">
        <v>12.4218766589045</v>
      </c>
      <c r="GK4" s="6">
        <v>38.734400000000001</v>
      </c>
      <c r="GL4" s="6">
        <v>77.450534925027895</v>
      </c>
      <c r="GM4" s="6">
        <v>18.588128382006701</v>
      </c>
      <c r="GN4" s="6">
        <v>0</v>
      </c>
      <c r="GO4" s="6">
        <v>34.078235367012297</v>
      </c>
      <c r="GP4" s="6">
        <v>0</v>
      </c>
      <c r="GQ4" s="6">
        <v>0</v>
      </c>
      <c r="GR4" s="6">
        <v>52.666363749018998</v>
      </c>
      <c r="GS4" s="6">
        <v>39.5598666666667</v>
      </c>
      <c r="GT4" s="6">
        <v>40.950593025254499</v>
      </c>
      <c r="GU4" s="6">
        <v>10.616820413954899</v>
      </c>
      <c r="GV4" s="6">
        <v>0</v>
      </c>
      <c r="GW4" s="6">
        <v>34.8838385029946</v>
      </c>
      <c r="GX4" s="6">
        <v>0</v>
      </c>
      <c r="GY4" s="6">
        <v>0</v>
      </c>
      <c r="GZ4" s="6">
        <v>45.500658916949497</v>
      </c>
      <c r="HA4" s="6">
        <v>4.5390666666666704</v>
      </c>
      <c r="HB4" s="6">
        <v>0</v>
      </c>
      <c r="HC4" s="6">
        <v>0</v>
      </c>
      <c r="HD4" s="6">
        <v>0</v>
      </c>
      <c r="HE4" s="6">
        <v>26.4371530123667</v>
      </c>
      <c r="HF4" s="6">
        <v>0</v>
      </c>
      <c r="HG4" s="6">
        <v>0</v>
      </c>
      <c r="HH4" s="6">
        <v>26.4371530123667</v>
      </c>
      <c r="HJ4" s="6">
        <f t="shared" ref="HJ4:HJ32" si="5">FN4/FT4*100</f>
        <v>116.66666666666671</v>
      </c>
      <c r="HK4" s="6">
        <f t="shared" ref="HK4:HK32" si="6">(FP4+FS4)/FT4</f>
        <v>0</v>
      </c>
      <c r="HL4" s="6">
        <f t="shared" ref="HL4:HL32" si="7">(FQ4+FS4)/FT4*100</f>
        <v>71.212121212121232</v>
      </c>
      <c r="HM4" s="6">
        <f t="shared" ref="HM4:HM32" si="8">EQ4-FE4</f>
        <v>146.90640000000002</v>
      </c>
      <c r="HN4" s="6">
        <f t="shared" ref="HN4:HN32" si="9">HM4/EQ4*100</f>
        <v>60.084417177914119</v>
      </c>
    </row>
    <row r="5" spans="1:222" x14ac:dyDescent="0.25">
      <c r="A5" s="6">
        <v>3</v>
      </c>
      <c r="B5" s="11" t="str">
        <f t="shared" si="0"/>
        <v>929_XHz</v>
      </c>
      <c r="C5" s="12" t="str">
        <f t="shared" si="1"/>
        <v>C:\PSG_Data\FlowDrive\Converted_New_DLM</v>
      </c>
      <c r="D5" s="85">
        <v>0</v>
      </c>
      <c r="E5" s="86">
        <v>1</v>
      </c>
      <c r="F5" s="10">
        <v>3</v>
      </c>
      <c r="G5" s="2" t="s">
        <v>41</v>
      </c>
      <c r="H5" s="2" t="s">
        <v>63</v>
      </c>
      <c r="I5" s="2" t="s">
        <v>80</v>
      </c>
      <c r="J5" s="2" t="s">
        <v>267</v>
      </c>
      <c r="K5" s="2" t="s">
        <v>80</v>
      </c>
      <c r="L5" s="2"/>
      <c r="M5" s="2" t="s">
        <v>80</v>
      </c>
      <c r="N5" s="14">
        <f t="shared" si="4"/>
        <v>1</v>
      </c>
      <c r="O5" s="2"/>
      <c r="P5" s="2"/>
      <c r="Y5" s="14">
        <f>MATCH(Z5,$Z$78:$Z$121,0)</f>
        <v>17</v>
      </c>
      <c r="Z5" s="14">
        <v>929</v>
      </c>
      <c r="AC5" s="89">
        <f t="shared" si="2"/>
        <v>62.242299794661193</v>
      </c>
      <c r="AD5" s="26" t="str">
        <f t="shared" si="2"/>
        <v>M</v>
      </c>
      <c r="AE5" s="26" t="str">
        <f t="shared" si="2"/>
        <v>White</v>
      </c>
      <c r="AF5" s="26" t="str">
        <f t="shared" si="2"/>
        <v>NHispanic</v>
      </c>
      <c r="AG5" s="26">
        <f>INDEX(AG$78:AG$121,$Y5,1)</f>
        <v>176</v>
      </c>
      <c r="AH5" s="22">
        <f>AI5*(AG5/100)^2</f>
        <v>101.2</v>
      </c>
      <c r="AI5" s="26">
        <f>INDEX(AI$78:AI$121,$Y5,1)</f>
        <v>32.670454545454547</v>
      </c>
      <c r="AJ5" s="26">
        <f>INDEX(AJ$78:AJ$121,$Y5,1)</f>
        <v>43</v>
      </c>
      <c r="AK5" s="100"/>
      <c r="AL5" s="100"/>
      <c r="AM5" s="26">
        <f>INDEX(AM$78:AM$121,$Y5,1)</f>
        <v>0</v>
      </c>
      <c r="AN5" s="26" t="s">
        <v>80</v>
      </c>
      <c r="AO5" s="26" t="s">
        <v>80</v>
      </c>
      <c r="AP5" s="14" t="s">
        <v>80</v>
      </c>
      <c r="AX5" s="26">
        <f>INDEX(AX$78:AX$121,$Y5,1)</f>
        <v>41527</v>
      </c>
      <c r="BA5" s="69">
        <v>42282</v>
      </c>
      <c r="BB5" s="28" t="str">
        <f>INDEX(BB$78:BB$121,$Y5,1)</f>
        <v>pantoprazole (40 qd), MultiV, Fishoil</v>
      </c>
      <c r="BC5" s="28" t="str">
        <f t="shared" si="3"/>
        <v/>
      </c>
      <c r="BD5" s="28">
        <f t="shared" si="3"/>
        <v>1</v>
      </c>
      <c r="BE5" s="28" t="str">
        <f t="shared" si="3"/>
        <v/>
      </c>
      <c r="BF5" s="28" t="str">
        <f t="shared" si="3"/>
        <v/>
      </c>
      <c r="BG5" s="28" t="str">
        <f t="shared" si="3"/>
        <v/>
      </c>
      <c r="BH5" s="28" t="str">
        <f t="shared" si="3"/>
        <v/>
      </c>
      <c r="BI5" s="28" t="str">
        <f t="shared" si="3"/>
        <v/>
      </c>
      <c r="BJ5" s="28" t="str">
        <f t="shared" si="3"/>
        <v/>
      </c>
      <c r="BL5" s="14"/>
      <c r="BT5" s="6">
        <v>12</v>
      </c>
      <c r="BU5" s="6">
        <v>12</v>
      </c>
      <c r="CK5" s="6">
        <v>194.44026666666699</v>
      </c>
      <c r="CL5" s="6">
        <v>48.755333257445997</v>
      </c>
      <c r="CM5" s="6">
        <v>2.1600464101400099</v>
      </c>
      <c r="CN5" s="6">
        <v>0</v>
      </c>
      <c r="CO5" s="6">
        <v>12.034544285065801</v>
      </c>
      <c r="CP5" s="6">
        <v>0</v>
      </c>
      <c r="CQ5" s="6">
        <v>0.30857805859143</v>
      </c>
      <c r="CR5" s="6">
        <v>14.503168753797199</v>
      </c>
      <c r="CS5" s="6">
        <v>194.44026666666699</v>
      </c>
      <c r="CT5" s="6">
        <v>48.755333257445997</v>
      </c>
      <c r="CU5" s="6">
        <v>2.1600464101400099</v>
      </c>
      <c r="CV5" s="6">
        <v>0</v>
      </c>
      <c r="CW5" s="6">
        <v>12.034544285065801</v>
      </c>
      <c r="CX5" s="6">
        <v>0</v>
      </c>
      <c r="CY5" s="6">
        <v>0.30857805859143</v>
      </c>
      <c r="CZ5" s="6">
        <v>14.503168753797199</v>
      </c>
      <c r="DA5" s="6">
        <v>0</v>
      </c>
      <c r="DB5" s="6" t="s">
        <v>218</v>
      </c>
      <c r="DC5" s="6" t="s">
        <v>218</v>
      </c>
      <c r="DD5" s="6" t="s">
        <v>218</v>
      </c>
      <c r="DE5" s="6" t="s">
        <v>218</v>
      </c>
      <c r="DF5" s="6" t="s">
        <v>218</v>
      </c>
      <c r="DG5" s="6" t="s">
        <v>218</v>
      </c>
      <c r="DH5" s="6" t="s">
        <v>218</v>
      </c>
      <c r="DI5" s="6">
        <v>265.77440000000001</v>
      </c>
      <c r="DJ5" s="6">
        <v>16.254387179502601</v>
      </c>
      <c r="DK5" s="6">
        <v>0.22575537749309199</v>
      </c>
      <c r="DL5" s="6">
        <v>0</v>
      </c>
      <c r="DM5" s="6">
        <v>1.8060430199447399</v>
      </c>
      <c r="DN5" s="6">
        <v>0</v>
      </c>
      <c r="DO5" s="6">
        <v>0</v>
      </c>
      <c r="DP5" s="6">
        <v>2.03179839743783</v>
      </c>
      <c r="DQ5" s="6">
        <v>52.344533333333302</v>
      </c>
      <c r="DR5" s="6">
        <v>80.2376052004157</v>
      </c>
      <c r="DS5" s="6">
        <v>1.14625150286308</v>
      </c>
      <c r="DT5" s="6">
        <v>0</v>
      </c>
      <c r="DU5" s="6">
        <v>17.193772542946199</v>
      </c>
      <c r="DV5" s="6">
        <v>0</v>
      </c>
      <c r="DW5" s="6">
        <v>0</v>
      </c>
      <c r="DX5" s="6">
        <v>18.340024045809301</v>
      </c>
      <c r="DY5" s="6">
        <v>137.09573333333299</v>
      </c>
      <c r="DZ5" s="6">
        <v>38.075583193447301</v>
      </c>
      <c r="EA5" s="6">
        <v>2.62590228920326</v>
      </c>
      <c r="EB5" s="6">
        <v>0</v>
      </c>
      <c r="EC5" s="6">
        <v>10.065958775279199</v>
      </c>
      <c r="ED5" s="6">
        <v>0</v>
      </c>
      <c r="EE5" s="6">
        <v>0.43765038153387698</v>
      </c>
      <c r="EF5" s="6">
        <v>13.1295114460163</v>
      </c>
      <c r="EG5" s="6">
        <v>5</v>
      </c>
      <c r="EH5" s="6">
        <v>12</v>
      </c>
      <c r="EI5" s="6">
        <v>0</v>
      </c>
      <c r="EJ5" s="6">
        <v>0</v>
      </c>
      <c r="EK5" s="6">
        <v>12</v>
      </c>
      <c r="EL5" s="6">
        <v>0</v>
      </c>
      <c r="EM5" s="6">
        <v>0</v>
      </c>
      <c r="EN5" s="6">
        <v>12</v>
      </c>
      <c r="EO5" s="6">
        <v>195.27199999999999</v>
      </c>
      <c r="EP5" s="6">
        <v>14.4413945675775</v>
      </c>
      <c r="EQ5" s="6">
        <v>258.5</v>
      </c>
      <c r="ER5" s="6">
        <v>243.5</v>
      </c>
      <c r="ES5" s="6">
        <v>15</v>
      </c>
      <c r="ET5" s="6">
        <v>298</v>
      </c>
      <c r="EU5" s="6">
        <v>57.5</v>
      </c>
      <c r="EV5" s="6">
        <v>167</v>
      </c>
      <c r="EW5" s="6">
        <v>19</v>
      </c>
      <c r="EX5" s="6">
        <v>100</v>
      </c>
      <c r="EY5" s="6">
        <v>94.197292069632496</v>
      </c>
      <c r="EZ5" s="6">
        <v>5.80270793036751</v>
      </c>
      <c r="FA5" s="6">
        <v>115.280464216634</v>
      </c>
      <c r="FB5" s="6">
        <v>22.243713733075399</v>
      </c>
      <c r="FC5" s="6">
        <v>64.603481624758203</v>
      </c>
      <c r="FD5" s="6">
        <v>7.3500967117988401</v>
      </c>
      <c r="FE5" s="31">
        <v>195.27199999999999</v>
      </c>
      <c r="FF5" s="6">
        <v>48.547666844196797</v>
      </c>
      <c r="FG5" s="6">
        <v>2.1508459994264402</v>
      </c>
      <c r="FH5" s="6">
        <v>0</v>
      </c>
      <c r="FI5" s="6">
        <v>11.9832848539473</v>
      </c>
      <c r="FJ5" s="6">
        <v>0</v>
      </c>
      <c r="FK5" s="6">
        <v>0.30726371420377702</v>
      </c>
      <c r="FL5" s="93">
        <v>14.4413945675775</v>
      </c>
      <c r="FM5" s="6">
        <v>195.27199999999999</v>
      </c>
      <c r="FN5" s="6">
        <v>48.547666844196797</v>
      </c>
      <c r="FO5" s="6">
        <v>2.1508459994264402</v>
      </c>
      <c r="FP5" s="6">
        <v>0</v>
      </c>
      <c r="FQ5" s="6">
        <v>11.9832848539473</v>
      </c>
      <c r="FR5" s="6">
        <v>0</v>
      </c>
      <c r="FS5" s="6">
        <v>0.30726371420377702</v>
      </c>
      <c r="FT5" s="6">
        <v>14.4413945675775</v>
      </c>
      <c r="FU5" s="6">
        <v>0</v>
      </c>
      <c r="FV5" s="6" t="s">
        <v>218</v>
      </c>
      <c r="FW5" s="6" t="s">
        <v>218</v>
      </c>
      <c r="FX5" s="6" t="s">
        <v>218</v>
      </c>
      <c r="FY5" s="6" t="s">
        <v>218</v>
      </c>
      <c r="FZ5" s="6" t="s">
        <v>218</v>
      </c>
      <c r="GA5" s="6" t="s">
        <v>218</v>
      </c>
      <c r="GB5" s="6" t="s">
        <v>218</v>
      </c>
      <c r="GC5" s="6">
        <v>278.08533333333298</v>
      </c>
      <c r="GD5" s="6">
        <v>15.534799869584401</v>
      </c>
      <c r="GE5" s="6">
        <v>0.21576110929978301</v>
      </c>
      <c r="GF5" s="6">
        <v>0</v>
      </c>
      <c r="GG5" s="6">
        <v>1.7260888743982701</v>
      </c>
      <c r="GH5" s="6">
        <v>0</v>
      </c>
      <c r="GI5" s="6">
        <v>0</v>
      </c>
      <c r="GJ5" s="6">
        <v>1.9418499836980501</v>
      </c>
      <c r="GK5" s="6">
        <v>53</v>
      </c>
      <c r="GL5" s="6">
        <v>79.245283018867894</v>
      </c>
      <c r="GM5" s="6">
        <v>1.1320754716981101</v>
      </c>
      <c r="GN5" s="6">
        <v>0</v>
      </c>
      <c r="GO5" s="6">
        <v>16.981132075471699</v>
      </c>
      <c r="GP5" s="6">
        <v>0</v>
      </c>
      <c r="GQ5" s="6">
        <v>0</v>
      </c>
      <c r="GR5" s="6">
        <v>18.1132075471698</v>
      </c>
      <c r="GS5" s="6">
        <v>137.27199999999999</v>
      </c>
      <c r="GT5" s="6">
        <v>38.026691532140603</v>
      </c>
      <c r="GU5" s="6">
        <v>2.6225304504924498</v>
      </c>
      <c r="GV5" s="6">
        <v>0</v>
      </c>
      <c r="GW5" s="6">
        <v>10.053033393554401</v>
      </c>
      <c r="GX5" s="6">
        <v>0</v>
      </c>
      <c r="GY5" s="6">
        <v>0.43708840841540902</v>
      </c>
      <c r="GZ5" s="6">
        <v>13.112652252462301</v>
      </c>
      <c r="HA5" s="6">
        <v>5</v>
      </c>
      <c r="HB5" s="6">
        <v>12</v>
      </c>
      <c r="HC5" s="6">
        <v>0</v>
      </c>
      <c r="HD5" s="6">
        <v>0</v>
      </c>
      <c r="HE5" s="6">
        <v>12</v>
      </c>
      <c r="HF5" s="6">
        <v>0</v>
      </c>
      <c r="HG5" s="6">
        <v>0</v>
      </c>
      <c r="HH5" s="6">
        <v>12</v>
      </c>
      <c r="HJ5" s="6">
        <f t="shared" si="5"/>
        <v>336.17021276595807</v>
      </c>
      <c r="HK5" s="6">
        <f t="shared" si="6"/>
        <v>2.1276595744680878E-2</v>
      </c>
      <c r="HL5" s="6">
        <f t="shared" si="7"/>
        <v>85.106382978723488</v>
      </c>
      <c r="HM5" s="6">
        <f t="shared" si="8"/>
        <v>63.228000000000009</v>
      </c>
      <c r="HN5" s="6">
        <f t="shared" si="9"/>
        <v>24.459574468085108</v>
      </c>
    </row>
    <row r="6" spans="1:222" x14ac:dyDescent="0.25">
      <c r="A6" s="6">
        <v>4</v>
      </c>
      <c r="B6" s="11" t="str">
        <f t="shared" si="0"/>
        <v>941_XHz</v>
      </c>
      <c r="C6" s="12" t="str">
        <f t="shared" si="1"/>
        <v>C:\PSG_Data\FlowDrive\Converted_New_DLM</v>
      </c>
      <c r="D6" s="85">
        <v>0</v>
      </c>
      <c r="E6" s="86">
        <v>0</v>
      </c>
      <c r="F6" s="2">
        <v>4</v>
      </c>
      <c r="G6" s="2" t="s">
        <v>42</v>
      </c>
      <c r="H6" s="2" t="s">
        <v>63</v>
      </c>
      <c r="I6" s="2" t="s">
        <v>80</v>
      </c>
      <c r="J6" s="2" t="s">
        <v>267</v>
      </c>
      <c r="K6" s="2" t="s">
        <v>80</v>
      </c>
      <c r="L6" s="15" t="s">
        <v>88</v>
      </c>
      <c r="M6" s="2" t="s">
        <v>80</v>
      </c>
      <c r="N6" s="14">
        <f t="shared" si="4"/>
        <v>1</v>
      </c>
      <c r="O6" s="2"/>
      <c r="P6" s="2"/>
      <c r="Y6" s="14">
        <f>MATCH(Z6,$Z$78:$Z$121,0)</f>
        <v>20</v>
      </c>
      <c r="Z6" s="14">
        <v>941</v>
      </c>
      <c r="AC6" s="89">
        <f t="shared" si="2"/>
        <v>47.405886379192332</v>
      </c>
      <c r="AD6" s="26" t="str">
        <f t="shared" si="2"/>
        <v>M</v>
      </c>
      <c r="AE6" s="26" t="str">
        <f t="shared" si="2"/>
        <v>White</v>
      </c>
      <c r="AF6" s="26" t="str">
        <f t="shared" si="2"/>
        <v>NHispanic</v>
      </c>
      <c r="AG6" s="14">
        <v>182</v>
      </c>
      <c r="AH6" s="14">
        <v>109.8</v>
      </c>
      <c r="AI6" s="27">
        <f>AH6/(AG6/100)^2</f>
        <v>33.148170510807873</v>
      </c>
      <c r="AJ6" s="26">
        <f>INDEX(AJ$78:AJ$121,$Y6,1)</f>
        <v>41.8</v>
      </c>
      <c r="AK6" s="100"/>
      <c r="AL6" s="100"/>
      <c r="AM6" s="14">
        <v>1</v>
      </c>
      <c r="AN6" s="26" t="s">
        <v>80</v>
      </c>
      <c r="AO6" s="26" t="s">
        <v>80</v>
      </c>
      <c r="AP6" s="14" t="s">
        <v>81</v>
      </c>
      <c r="AT6" s="6">
        <v>121</v>
      </c>
      <c r="AU6" s="6">
        <v>69</v>
      </c>
      <c r="AV6" s="6">
        <v>70</v>
      </c>
      <c r="AX6" s="26">
        <f>INDEX(AX$78:AX$121,$Y6,1)</f>
        <v>41457</v>
      </c>
      <c r="AY6" s="14" t="s">
        <v>80</v>
      </c>
      <c r="AZ6" s="14" t="s">
        <v>81</v>
      </c>
      <c r="BA6" s="69">
        <v>41793</v>
      </c>
      <c r="BB6" s="28" t="str">
        <f>INDEX(BB$78:BB$121,$Y6,1)</f>
        <v>None</v>
      </c>
      <c r="BC6" s="28" t="str">
        <f t="shared" si="3"/>
        <v/>
      </c>
      <c r="BD6" s="28" t="str">
        <f t="shared" si="3"/>
        <v/>
      </c>
      <c r="BE6" s="28" t="str">
        <f t="shared" si="3"/>
        <v/>
      </c>
      <c r="BF6" s="28" t="str">
        <f t="shared" si="3"/>
        <v/>
      </c>
      <c r="BG6" s="28" t="str">
        <f t="shared" si="3"/>
        <v/>
      </c>
      <c r="BH6" s="28" t="str">
        <f t="shared" si="3"/>
        <v/>
      </c>
      <c r="BI6" s="28" t="str">
        <f t="shared" si="3"/>
        <v/>
      </c>
      <c r="BJ6" s="28" t="str">
        <f t="shared" si="3"/>
        <v/>
      </c>
      <c r="BL6" s="14"/>
      <c r="BN6" s="6">
        <v>62</v>
      </c>
      <c r="BO6" s="6" t="s">
        <v>131</v>
      </c>
      <c r="BP6" s="6">
        <v>40</v>
      </c>
      <c r="BQ6" s="6">
        <v>10</v>
      </c>
      <c r="BS6" s="6">
        <v>1000</v>
      </c>
      <c r="BT6" s="6">
        <v>115</v>
      </c>
      <c r="BU6" s="6">
        <v>113</v>
      </c>
      <c r="BV6" s="29">
        <v>6.6100000000000006E-2</v>
      </c>
      <c r="BW6" s="30">
        <f>IF(ISNUMBER(BV6)*ISNUMBER(BS6),$F$4/BS6*BV6,"")</f>
        <v>1.3220000000000001E-4</v>
      </c>
      <c r="BX6" s="6">
        <v>14440</v>
      </c>
      <c r="CA6" s="6">
        <v>182</v>
      </c>
      <c r="CB6" s="6">
        <v>109.8</v>
      </c>
      <c r="CC6" s="6" t="s">
        <v>80</v>
      </c>
      <c r="CK6" s="6">
        <v>34.166400000000003</v>
      </c>
      <c r="CL6" s="6">
        <v>38.6344478786176</v>
      </c>
      <c r="CM6" s="6">
        <v>12.292778870469199</v>
      </c>
      <c r="CN6" s="6">
        <v>0</v>
      </c>
      <c r="CO6" s="6">
        <v>36.878336611407697</v>
      </c>
      <c r="CP6" s="6">
        <v>0</v>
      </c>
      <c r="CQ6" s="6">
        <v>0</v>
      </c>
      <c r="CR6" s="6">
        <v>49.171115481876903</v>
      </c>
      <c r="CS6" s="6">
        <v>34.166400000000003</v>
      </c>
      <c r="CT6" s="6">
        <v>38.6344478786176</v>
      </c>
      <c r="CU6" s="6">
        <v>12.292778870469199</v>
      </c>
      <c r="CV6" s="6">
        <v>0</v>
      </c>
      <c r="CW6" s="6">
        <v>36.878336611407697</v>
      </c>
      <c r="CX6" s="6">
        <v>0</v>
      </c>
      <c r="CY6" s="6">
        <v>0</v>
      </c>
      <c r="CZ6" s="6">
        <v>49.171115481876903</v>
      </c>
      <c r="DA6" s="6">
        <v>0</v>
      </c>
      <c r="DB6" s="6" t="s">
        <v>218</v>
      </c>
      <c r="DC6" s="6" t="s">
        <v>218</v>
      </c>
      <c r="DD6" s="6" t="s">
        <v>218</v>
      </c>
      <c r="DE6" s="6" t="s">
        <v>218</v>
      </c>
      <c r="DF6" s="6" t="s">
        <v>218</v>
      </c>
      <c r="DG6" s="6" t="s">
        <v>218</v>
      </c>
      <c r="DH6" s="6" t="s">
        <v>218</v>
      </c>
      <c r="DI6" s="6">
        <v>27.0016</v>
      </c>
      <c r="DJ6" s="6">
        <v>13.332543256695899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1.5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32.666400000000003</v>
      </c>
      <c r="DZ6" s="6">
        <v>40.408493130556202</v>
      </c>
      <c r="EA6" s="6">
        <v>12.8572478142679</v>
      </c>
      <c r="EB6" s="6">
        <v>0</v>
      </c>
      <c r="EC6" s="6">
        <v>38.571743442803601</v>
      </c>
      <c r="ED6" s="6">
        <v>0</v>
      </c>
      <c r="EE6" s="6">
        <v>0</v>
      </c>
      <c r="EF6" s="6">
        <v>51.428991257071502</v>
      </c>
      <c r="EG6" s="6">
        <v>0</v>
      </c>
      <c r="EH6" s="6" t="s">
        <v>218</v>
      </c>
      <c r="EI6" s="6" t="s">
        <v>218</v>
      </c>
      <c r="EJ6" s="6" t="s">
        <v>218</v>
      </c>
      <c r="EK6" s="6" t="s">
        <v>218</v>
      </c>
      <c r="EL6" s="6" t="s">
        <v>218</v>
      </c>
      <c r="EM6" s="6" t="s">
        <v>218</v>
      </c>
      <c r="EN6" s="6" t="s">
        <v>218</v>
      </c>
      <c r="EO6" s="6">
        <v>34.166400000000003</v>
      </c>
      <c r="EP6" s="6">
        <v>49.171115481876903</v>
      </c>
      <c r="EQ6" s="6">
        <v>177.5</v>
      </c>
      <c r="ER6" s="6">
        <v>166</v>
      </c>
      <c r="ES6" s="6">
        <v>11.5</v>
      </c>
      <c r="ET6" s="6">
        <v>90</v>
      </c>
      <c r="EU6" s="6">
        <v>12</v>
      </c>
      <c r="EV6" s="6">
        <v>153.5</v>
      </c>
      <c r="EW6" s="6">
        <v>0.5</v>
      </c>
      <c r="EX6" s="6">
        <v>100</v>
      </c>
      <c r="EY6" s="6">
        <v>93.521126760563405</v>
      </c>
      <c r="EZ6" s="6">
        <v>6.47887323943662</v>
      </c>
      <c r="FA6" s="6">
        <v>50.704225352112701</v>
      </c>
      <c r="FB6" s="6">
        <v>6.76056338028169</v>
      </c>
      <c r="FC6" s="6">
        <v>86.478873239436595</v>
      </c>
      <c r="FD6" s="6">
        <v>0.28169014084506999</v>
      </c>
      <c r="FE6" s="31">
        <v>34.166400000000003</v>
      </c>
      <c r="FF6" s="6">
        <v>38.6344478786176</v>
      </c>
      <c r="FG6" s="6">
        <v>12.292778870469199</v>
      </c>
      <c r="FH6" s="6">
        <v>0</v>
      </c>
      <c r="FI6" s="6">
        <v>36.878336611407697</v>
      </c>
      <c r="FJ6" s="6">
        <v>0</v>
      </c>
      <c r="FK6" s="6">
        <v>0</v>
      </c>
      <c r="FL6" s="93">
        <v>49.171115481876903</v>
      </c>
      <c r="FM6" s="6">
        <v>34.166400000000003</v>
      </c>
      <c r="FN6" s="6">
        <v>38.6344478786176</v>
      </c>
      <c r="FO6" s="6">
        <v>12.292778870469199</v>
      </c>
      <c r="FP6" s="6">
        <v>0</v>
      </c>
      <c r="FQ6" s="6">
        <v>36.878336611407697</v>
      </c>
      <c r="FR6" s="6">
        <v>0</v>
      </c>
      <c r="FS6" s="6">
        <v>0</v>
      </c>
      <c r="FT6" s="6">
        <v>49.171115481876903</v>
      </c>
      <c r="FU6" s="6">
        <v>0</v>
      </c>
      <c r="FV6" s="6" t="s">
        <v>218</v>
      </c>
      <c r="FW6" s="6" t="s">
        <v>218</v>
      </c>
      <c r="FX6" s="6" t="s">
        <v>218</v>
      </c>
      <c r="FY6" s="6" t="s">
        <v>218</v>
      </c>
      <c r="FZ6" s="6" t="s">
        <v>218</v>
      </c>
      <c r="GA6" s="6" t="s">
        <v>218</v>
      </c>
      <c r="GB6" s="6" t="s">
        <v>218</v>
      </c>
      <c r="GC6" s="6">
        <v>27.0016</v>
      </c>
      <c r="GD6" s="6">
        <v>13.332543256695899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1.5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32.666400000000003</v>
      </c>
      <c r="GT6" s="6">
        <v>40.408493130556202</v>
      </c>
      <c r="GU6" s="6">
        <v>12.8572478142679</v>
      </c>
      <c r="GV6" s="6">
        <v>0</v>
      </c>
      <c r="GW6" s="6">
        <v>38.571743442803601</v>
      </c>
      <c r="GX6" s="6">
        <v>0</v>
      </c>
      <c r="GY6" s="6">
        <v>0</v>
      </c>
      <c r="GZ6" s="6">
        <v>51.428991257071502</v>
      </c>
      <c r="HA6" s="6">
        <v>0</v>
      </c>
      <c r="HB6" s="6" t="s">
        <v>218</v>
      </c>
      <c r="HC6" s="6" t="s">
        <v>218</v>
      </c>
      <c r="HD6" s="6" t="s">
        <v>218</v>
      </c>
      <c r="HE6" s="6" t="s">
        <v>218</v>
      </c>
      <c r="HF6" s="6" t="s">
        <v>218</v>
      </c>
      <c r="HG6" s="6" t="s">
        <v>218</v>
      </c>
      <c r="HH6" s="6" t="s">
        <v>218</v>
      </c>
      <c r="HJ6" s="6">
        <f t="shared" si="5"/>
        <v>78.57142857142864</v>
      </c>
      <c r="HK6" s="6">
        <f t="shared" si="6"/>
        <v>0</v>
      </c>
      <c r="HL6" s="6">
        <f t="shared" si="7"/>
        <v>75.000000000000043</v>
      </c>
      <c r="HM6" s="6">
        <f t="shared" si="8"/>
        <v>143.33359999999999</v>
      </c>
      <c r="HN6" s="6">
        <f t="shared" si="9"/>
        <v>80.751323943661973</v>
      </c>
    </row>
    <row r="7" spans="1:222" x14ac:dyDescent="0.25">
      <c r="A7" s="6">
        <v>5</v>
      </c>
      <c r="B7" s="11" t="str">
        <f t="shared" si="0"/>
        <v>1161_XHz</v>
      </c>
      <c r="C7" s="12" t="str">
        <f t="shared" si="1"/>
        <v>C:\PSG_Data\FlowDrive\Converted_New_DLM</v>
      </c>
      <c r="D7" s="85">
        <v>0</v>
      </c>
      <c r="E7" s="86">
        <v>0</v>
      </c>
      <c r="F7" s="10">
        <v>5</v>
      </c>
      <c r="G7" s="2" t="s">
        <v>43</v>
      </c>
      <c r="H7" s="2" t="s">
        <v>63</v>
      </c>
      <c r="I7" s="2" t="s">
        <v>80</v>
      </c>
      <c r="J7" s="2" t="s">
        <v>80</v>
      </c>
      <c r="K7" s="2" t="s">
        <v>80</v>
      </c>
      <c r="L7" s="2"/>
      <c r="M7" s="2" t="s">
        <v>80</v>
      </c>
      <c r="N7" s="14">
        <f t="shared" si="4"/>
        <v>1</v>
      </c>
      <c r="O7" s="2" t="s">
        <v>84</v>
      </c>
      <c r="P7" s="2"/>
      <c r="Y7" s="14">
        <f>MATCH(Z7,$Z$78:$Z$121,0)</f>
        <v>14</v>
      </c>
      <c r="Z7" s="14">
        <v>1161</v>
      </c>
      <c r="AC7" s="89">
        <f t="shared" si="2"/>
        <v>70.622861054072558</v>
      </c>
      <c r="AD7" s="26" t="str">
        <f t="shared" si="2"/>
        <v>M</v>
      </c>
      <c r="AE7" s="26" t="str">
        <f t="shared" si="2"/>
        <v>White</v>
      </c>
      <c r="AF7" s="26" t="str">
        <f t="shared" si="2"/>
        <v>NHispanic</v>
      </c>
      <c r="AG7" s="26">
        <f>INDEX(AG$78:AG$121,$Y7,1)</f>
        <v>168.8</v>
      </c>
      <c r="AH7" s="22">
        <f>AI7*(AG7/100)^2</f>
        <v>103.3</v>
      </c>
      <c r="AI7" s="26">
        <f>INDEX(AI$78:AI$121,$Y7,1)</f>
        <v>36.253958805956728</v>
      </c>
      <c r="AJ7" s="26">
        <f>INDEX(AJ$78:AJ$121,$Y7,1)</f>
        <v>44</v>
      </c>
      <c r="AK7" s="100"/>
      <c r="AL7" s="100"/>
      <c r="AM7" s="26">
        <f>INDEX(AM$78:AM$121,$Y7,1)</f>
        <v>0</v>
      </c>
      <c r="AN7" s="26" t="s">
        <v>80</v>
      </c>
      <c r="AO7" s="26" t="s">
        <v>80</v>
      </c>
      <c r="AP7" s="14" t="s">
        <v>80</v>
      </c>
      <c r="AR7" s="14" t="s">
        <v>81</v>
      </c>
      <c r="AX7" s="26">
        <f>INDEX(AX$78:AX$121,$Y7,1)</f>
        <v>42436</v>
      </c>
      <c r="AY7" s="14" t="s">
        <v>81</v>
      </c>
      <c r="BA7" s="69">
        <v>42450</v>
      </c>
      <c r="BB7" s="28" t="str">
        <f>INDEX(BB$78:BB$121,$Y7,1)</f>
        <v>omeprazole [no dose] prn</v>
      </c>
      <c r="BC7" s="28" t="str">
        <f t="shared" si="3"/>
        <v/>
      </c>
      <c r="BD7" s="28">
        <f t="shared" si="3"/>
        <v>1</v>
      </c>
      <c r="BE7" s="28" t="str">
        <f t="shared" si="3"/>
        <v/>
      </c>
      <c r="BF7" s="28" t="str">
        <f t="shared" si="3"/>
        <v/>
      </c>
      <c r="BG7" s="28" t="str">
        <f t="shared" si="3"/>
        <v/>
      </c>
      <c r="BH7" s="28" t="str">
        <f t="shared" si="3"/>
        <v/>
      </c>
      <c r="BI7" s="28" t="str">
        <f t="shared" si="3"/>
        <v/>
      </c>
      <c r="BJ7" s="28" t="str">
        <f t="shared" si="3"/>
        <v/>
      </c>
      <c r="BL7" s="14"/>
      <c r="CK7" s="6">
        <v>43</v>
      </c>
      <c r="CL7" s="6">
        <v>80.930232558139494</v>
      </c>
      <c r="CM7" s="6">
        <v>4.18604651162791</v>
      </c>
      <c r="CN7" s="6">
        <v>0</v>
      </c>
      <c r="CO7" s="6">
        <v>44.651162790697697</v>
      </c>
      <c r="CP7" s="6">
        <v>0</v>
      </c>
      <c r="CQ7" s="6">
        <v>0</v>
      </c>
      <c r="CR7" s="6">
        <v>48.837209302325597</v>
      </c>
      <c r="CS7" s="6">
        <v>43</v>
      </c>
      <c r="CT7" s="6">
        <v>80.930232558139494</v>
      </c>
      <c r="CU7" s="6">
        <v>4.18604651162791</v>
      </c>
      <c r="CV7" s="6">
        <v>0</v>
      </c>
      <c r="CW7" s="6">
        <v>44.651162790697697</v>
      </c>
      <c r="CX7" s="6">
        <v>0</v>
      </c>
      <c r="CY7" s="6">
        <v>0</v>
      </c>
      <c r="CZ7" s="6">
        <v>48.837209302325597</v>
      </c>
      <c r="DA7" s="6">
        <v>0</v>
      </c>
      <c r="DB7" s="6" t="s">
        <v>218</v>
      </c>
      <c r="DC7" s="6" t="s">
        <v>218</v>
      </c>
      <c r="DD7" s="6" t="s">
        <v>218</v>
      </c>
      <c r="DE7" s="6" t="s">
        <v>218</v>
      </c>
      <c r="DF7" s="6" t="s">
        <v>218</v>
      </c>
      <c r="DG7" s="6" t="s">
        <v>218</v>
      </c>
      <c r="DH7" s="6" t="s">
        <v>218</v>
      </c>
      <c r="DI7" s="6">
        <v>458.60746666666699</v>
      </c>
      <c r="DJ7" s="6">
        <v>10.335636343760701</v>
      </c>
      <c r="DK7" s="6">
        <v>0.78498503876663195</v>
      </c>
      <c r="DL7" s="6">
        <v>0</v>
      </c>
      <c r="DM7" s="6">
        <v>4.18658687342203</v>
      </c>
      <c r="DN7" s="6">
        <v>0</v>
      </c>
      <c r="DO7" s="6">
        <v>0</v>
      </c>
      <c r="DP7" s="6">
        <v>4.9715719121886703</v>
      </c>
      <c r="DQ7" s="6">
        <v>34.5</v>
      </c>
      <c r="DR7" s="6">
        <v>92.173913043478294</v>
      </c>
      <c r="DS7" s="6">
        <v>3.47826086956522</v>
      </c>
      <c r="DT7" s="6">
        <v>0</v>
      </c>
      <c r="DU7" s="6">
        <v>50.434782608695699</v>
      </c>
      <c r="DV7" s="6">
        <v>0</v>
      </c>
      <c r="DW7" s="6">
        <v>0</v>
      </c>
      <c r="DX7" s="6">
        <v>53.913043478260903</v>
      </c>
      <c r="DY7" s="6">
        <v>8</v>
      </c>
      <c r="DZ7" s="6">
        <v>30</v>
      </c>
      <c r="EA7" s="6">
        <v>7.5</v>
      </c>
      <c r="EB7" s="6">
        <v>0</v>
      </c>
      <c r="EC7" s="6">
        <v>22.5</v>
      </c>
      <c r="ED7" s="6">
        <v>0</v>
      </c>
      <c r="EE7" s="6">
        <v>0</v>
      </c>
      <c r="EF7" s="6">
        <v>30</v>
      </c>
      <c r="EG7" s="6">
        <v>0.5</v>
      </c>
      <c r="EH7" s="6">
        <v>120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43</v>
      </c>
      <c r="EP7" s="6">
        <v>48.837209302325597</v>
      </c>
      <c r="EQ7" s="6">
        <v>64</v>
      </c>
      <c r="ER7" s="6">
        <v>64</v>
      </c>
      <c r="ES7" s="6">
        <v>0</v>
      </c>
      <c r="ET7" s="6">
        <v>512.5</v>
      </c>
      <c r="EU7" s="6">
        <v>44</v>
      </c>
      <c r="EV7" s="6">
        <v>19.5</v>
      </c>
      <c r="EW7" s="6">
        <v>0.5</v>
      </c>
      <c r="EX7" s="6">
        <v>100</v>
      </c>
      <c r="EY7" s="6">
        <v>100</v>
      </c>
      <c r="EZ7" s="6">
        <v>0</v>
      </c>
      <c r="FA7" s="6">
        <v>800.78125</v>
      </c>
      <c r="FB7" s="6">
        <v>68.75</v>
      </c>
      <c r="FC7" s="6">
        <v>30.46875</v>
      </c>
      <c r="FD7" s="6">
        <v>0.78125</v>
      </c>
      <c r="FE7" s="31">
        <v>43</v>
      </c>
      <c r="FF7" s="6">
        <v>80.930232558139494</v>
      </c>
      <c r="FG7" s="6">
        <v>4.18604651162791</v>
      </c>
      <c r="FH7" s="6">
        <v>0</v>
      </c>
      <c r="FI7" s="6">
        <v>44.651162790697697</v>
      </c>
      <c r="FJ7" s="6">
        <v>0</v>
      </c>
      <c r="FK7" s="6">
        <v>0</v>
      </c>
      <c r="FL7" s="93">
        <v>48.837209302325597</v>
      </c>
      <c r="FM7" s="6">
        <v>43</v>
      </c>
      <c r="FN7" s="6">
        <v>80.930232558139494</v>
      </c>
      <c r="FO7" s="6">
        <v>4.18604651162791</v>
      </c>
      <c r="FP7" s="6">
        <v>0</v>
      </c>
      <c r="FQ7" s="6">
        <v>44.651162790697697</v>
      </c>
      <c r="FR7" s="6">
        <v>0</v>
      </c>
      <c r="FS7" s="6">
        <v>0</v>
      </c>
      <c r="FT7" s="6">
        <v>48.837209302325597</v>
      </c>
      <c r="FU7" s="6">
        <v>0</v>
      </c>
      <c r="FV7" s="6" t="s">
        <v>218</v>
      </c>
      <c r="FW7" s="6" t="s">
        <v>218</v>
      </c>
      <c r="FX7" s="6" t="s">
        <v>218</v>
      </c>
      <c r="FY7" s="6" t="s">
        <v>218</v>
      </c>
      <c r="FZ7" s="6" t="s">
        <v>218</v>
      </c>
      <c r="GA7" s="6" t="s">
        <v>218</v>
      </c>
      <c r="GB7" s="6" t="s">
        <v>218</v>
      </c>
      <c r="GC7" s="6">
        <v>473.09559999999999</v>
      </c>
      <c r="GD7" s="6">
        <v>10.019116643655099</v>
      </c>
      <c r="GE7" s="6">
        <v>0.76094556787253997</v>
      </c>
      <c r="GF7" s="6">
        <v>0</v>
      </c>
      <c r="GG7" s="6">
        <v>4.0583763619868796</v>
      </c>
      <c r="GH7" s="6">
        <v>0</v>
      </c>
      <c r="GI7" s="6">
        <v>0</v>
      </c>
      <c r="GJ7" s="6">
        <v>4.8193219298594201</v>
      </c>
      <c r="GK7" s="6">
        <v>34.5</v>
      </c>
      <c r="GL7" s="6">
        <v>92.173913043478294</v>
      </c>
      <c r="GM7" s="6">
        <v>3.47826086956522</v>
      </c>
      <c r="GN7" s="6">
        <v>0</v>
      </c>
      <c r="GO7" s="6">
        <v>50.434782608695699</v>
      </c>
      <c r="GP7" s="6">
        <v>0</v>
      </c>
      <c r="GQ7" s="6">
        <v>0</v>
      </c>
      <c r="GR7" s="6">
        <v>53.913043478260903</v>
      </c>
      <c r="GS7" s="6">
        <v>8</v>
      </c>
      <c r="GT7" s="6">
        <v>30</v>
      </c>
      <c r="GU7" s="6">
        <v>7.5</v>
      </c>
      <c r="GV7" s="6">
        <v>0</v>
      </c>
      <c r="GW7" s="6">
        <v>22.5</v>
      </c>
      <c r="GX7" s="6">
        <v>0</v>
      </c>
      <c r="GY7" s="6">
        <v>0</v>
      </c>
      <c r="GZ7" s="6">
        <v>30</v>
      </c>
      <c r="HA7" s="6">
        <v>0.5</v>
      </c>
      <c r="HB7" s="6">
        <v>120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J7" s="6">
        <f t="shared" si="5"/>
        <v>165.71428571428558</v>
      </c>
      <c r="HK7" s="6">
        <f t="shared" si="6"/>
        <v>0</v>
      </c>
      <c r="HL7" s="6">
        <f t="shared" si="7"/>
        <v>91.428571428571445</v>
      </c>
      <c r="HM7" s="6">
        <f t="shared" si="8"/>
        <v>21</v>
      </c>
      <c r="HN7" s="6">
        <f t="shared" si="9"/>
        <v>32.8125</v>
      </c>
    </row>
    <row r="8" spans="1:222" x14ac:dyDescent="0.25">
      <c r="A8" s="6">
        <v>6</v>
      </c>
      <c r="B8" s="11" t="str">
        <f t="shared" si="0"/>
        <v>1237_XHz</v>
      </c>
      <c r="C8" s="12" t="str">
        <f t="shared" si="1"/>
        <v>C:\PSG_Data\FlowDrive\Converted_New_DLM</v>
      </c>
      <c r="D8" s="85">
        <v>0</v>
      </c>
      <c r="E8" s="86">
        <v>0</v>
      </c>
      <c r="F8" s="2">
        <v>6</v>
      </c>
      <c r="G8" s="2" t="s">
        <v>44</v>
      </c>
      <c r="H8" s="2" t="s">
        <v>63</v>
      </c>
      <c r="I8" s="2" t="s">
        <v>80</v>
      </c>
      <c r="J8" s="2" t="s">
        <v>80</v>
      </c>
      <c r="K8" s="2" t="s">
        <v>80</v>
      </c>
      <c r="L8" s="2"/>
      <c r="M8" s="2" t="s">
        <v>80</v>
      </c>
      <c r="N8" s="14">
        <f t="shared" si="4"/>
        <v>1</v>
      </c>
      <c r="O8" s="2" t="s">
        <v>65</v>
      </c>
      <c r="P8" s="2"/>
      <c r="Z8" s="14">
        <v>1237</v>
      </c>
      <c r="AC8" s="90">
        <v>64.331279945242983</v>
      </c>
      <c r="AD8" s="14" t="s">
        <v>155</v>
      </c>
      <c r="AE8" s="32" t="s">
        <v>169</v>
      </c>
      <c r="AF8" s="32" t="s">
        <v>171</v>
      </c>
      <c r="AG8" s="14">
        <v>166</v>
      </c>
      <c r="AH8" s="14">
        <v>87.135999999999996</v>
      </c>
      <c r="AI8" s="27">
        <f>AH8/(AG8/100)^2</f>
        <v>31.621425460879664</v>
      </c>
      <c r="AJ8" s="14">
        <v>41.4</v>
      </c>
      <c r="AK8" s="100"/>
      <c r="AL8" s="100"/>
      <c r="AM8" s="14">
        <v>0</v>
      </c>
      <c r="AN8" s="26" t="s">
        <v>80</v>
      </c>
      <c r="AO8" s="26" t="s">
        <v>80</v>
      </c>
      <c r="AP8" s="14" t="s">
        <v>80</v>
      </c>
      <c r="AQ8" s="14" t="s">
        <v>80</v>
      </c>
      <c r="AR8" s="14" t="s">
        <v>81</v>
      </c>
      <c r="AX8" s="26" t="s">
        <v>81</v>
      </c>
      <c r="AY8" s="14" t="s">
        <v>80</v>
      </c>
      <c r="BA8" s="69">
        <v>42457</v>
      </c>
      <c r="BB8" s="6" t="s">
        <v>80</v>
      </c>
      <c r="BC8" s="14">
        <v>1</v>
      </c>
      <c r="BL8" s="14"/>
      <c r="BT8" s="6">
        <v>17</v>
      </c>
      <c r="BU8" s="6">
        <v>27</v>
      </c>
      <c r="CK8" s="6">
        <v>120.198266666667</v>
      </c>
      <c r="CL8" s="6">
        <v>68.387009463253506</v>
      </c>
      <c r="CM8" s="6">
        <v>0</v>
      </c>
      <c r="CN8" s="6">
        <v>0</v>
      </c>
      <c r="CO8" s="6">
        <v>25.457937829386299</v>
      </c>
      <c r="CP8" s="6">
        <v>0</v>
      </c>
      <c r="CQ8" s="6">
        <v>0</v>
      </c>
      <c r="CR8" s="6">
        <v>25.457937829386299</v>
      </c>
      <c r="CS8" s="6">
        <v>120.198266666667</v>
      </c>
      <c r="CT8" s="6">
        <v>68.387009463253506</v>
      </c>
      <c r="CU8" s="6">
        <v>0</v>
      </c>
      <c r="CV8" s="6">
        <v>0</v>
      </c>
      <c r="CW8" s="6">
        <v>25.457937829386299</v>
      </c>
      <c r="CX8" s="6">
        <v>0</v>
      </c>
      <c r="CY8" s="6">
        <v>0</v>
      </c>
      <c r="CZ8" s="6">
        <v>25.457937829386299</v>
      </c>
      <c r="DA8" s="6">
        <v>0</v>
      </c>
      <c r="DB8" s="6" t="s">
        <v>218</v>
      </c>
      <c r="DC8" s="6" t="s">
        <v>218</v>
      </c>
      <c r="DD8" s="6" t="s">
        <v>218</v>
      </c>
      <c r="DE8" s="6" t="s">
        <v>218</v>
      </c>
      <c r="DF8" s="6" t="s">
        <v>218</v>
      </c>
      <c r="DG8" s="6" t="s">
        <v>218</v>
      </c>
      <c r="DH8" s="6" t="s">
        <v>218</v>
      </c>
      <c r="DI8" s="6">
        <v>279.76133333333303</v>
      </c>
      <c r="DJ8" s="6">
        <v>15.441733668222</v>
      </c>
      <c r="DK8" s="6">
        <v>0</v>
      </c>
      <c r="DL8" s="6">
        <v>0</v>
      </c>
      <c r="DM8" s="6">
        <v>1.2868111390185</v>
      </c>
      <c r="DN8" s="6">
        <v>0</v>
      </c>
      <c r="DO8" s="6">
        <v>0</v>
      </c>
      <c r="DP8" s="6">
        <v>1.2868111390185</v>
      </c>
      <c r="DQ8" s="6">
        <v>79.198266666666697</v>
      </c>
      <c r="DR8" s="6">
        <v>70.456087422788698</v>
      </c>
      <c r="DS8" s="6">
        <v>0</v>
      </c>
      <c r="DT8" s="6">
        <v>0</v>
      </c>
      <c r="DU8" s="6">
        <v>20.454993122745101</v>
      </c>
      <c r="DV8" s="6">
        <v>0</v>
      </c>
      <c r="DW8" s="6">
        <v>0</v>
      </c>
      <c r="DX8" s="6">
        <v>20.454993122745101</v>
      </c>
      <c r="DY8" s="6">
        <v>41</v>
      </c>
      <c r="DZ8" s="6">
        <v>64.390243902438996</v>
      </c>
      <c r="EA8" s="6">
        <v>0</v>
      </c>
      <c r="EB8" s="6">
        <v>0</v>
      </c>
      <c r="EC8" s="6">
        <v>35.121951219512198</v>
      </c>
      <c r="ED8" s="6">
        <v>0</v>
      </c>
      <c r="EE8" s="6">
        <v>0</v>
      </c>
      <c r="EF8" s="6">
        <v>35.121951219512198</v>
      </c>
      <c r="EG8" s="6">
        <v>0</v>
      </c>
      <c r="EH8" s="6" t="s">
        <v>218</v>
      </c>
      <c r="EI8" s="6" t="s">
        <v>218</v>
      </c>
      <c r="EJ8" s="6" t="s">
        <v>218</v>
      </c>
      <c r="EK8" s="6" t="s">
        <v>218</v>
      </c>
      <c r="EL8" s="6" t="s">
        <v>218</v>
      </c>
      <c r="EM8" s="6" t="s">
        <v>218</v>
      </c>
      <c r="EN8" s="6" t="s">
        <v>218</v>
      </c>
      <c r="EO8" s="6">
        <v>120.198266666667</v>
      </c>
      <c r="EP8" s="6">
        <v>25.457937829386299</v>
      </c>
      <c r="EQ8" s="6">
        <v>158.5</v>
      </c>
      <c r="ER8" s="6">
        <v>158.5</v>
      </c>
      <c r="ES8" s="6">
        <v>0</v>
      </c>
      <c r="ET8" s="6">
        <v>309.5</v>
      </c>
      <c r="EU8" s="6">
        <v>100</v>
      </c>
      <c r="EV8" s="6">
        <v>58.5</v>
      </c>
      <c r="EW8" s="6">
        <v>0</v>
      </c>
      <c r="EX8" s="6">
        <v>100</v>
      </c>
      <c r="EY8" s="6">
        <v>100</v>
      </c>
      <c r="EZ8" s="6">
        <v>0</v>
      </c>
      <c r="FA8" s="6">
        <v>195.26813880126201</v>
      </c>
      <c r="FB8" s="6">
        <v>63.091482649842298</v>
      </c>
      <c r="FC8" s="6">
        <v>36.908517350157702</v>
      </c>
      <c r="FD8" s="6">
        <v>0</v>
      </c>
      <c r="FE8" s="31">
        <v>120.198266666667</v>
      </c>
      <c r="FF8" s="6">
        <v>68.387009463253506</v>
      </c>
      <c r="FG8" s="6">
        <v>0</v>
      </c>
      <c r="FH8" s="6">
        <v>0</v>
      </c>
      <c r="FI8" s="6">
        <v>25.457937829386299</v>
      </c>
      <c r="FJ8" s="6">
        <v>0</v>
      </c>
      <c r="FK8" s="6">
        <v>0</v>
      </c>
      <c r="FL8" s="93">
        <v>25.457937829386299</v>
      </c>
      <c r="FM8" s="6">
        <v>120.198266666667</v>
      </c>
      <c r="FN8" s="6">
        <v>68.387009463253506</v>
      </c>
      <c r="FO8" s="6">
        <v>0</v>
      </c>
      <c r="FP8" s="6">
        <v>0</v>
      </c>
      <c r="FQ8" s="6">
        <v>25.457937829386299</v>
      </c>
      <c r="FR8" s="6">
        <v>0</v>
      </c>
      <c r="FS8" s="6">
        <v>0</v>
      </c>
      <c r="FT8" s="6">
        <v>25.457937829386299</v>
      </c>
      <c r="FU8" s="6">
        <v>0</v>
      </c>
      <c r="FV8" s="6" t="s">
        <v>218</v>
      </c>
      <c r="FW8" s="6" t="s">
        <v>218</v>
      </c>
      <c r="FX8" s="6" t="s">
        <v>218</v>
      </c>
      <c r="FY8" s="6" t="s">
        <v>218</v>
      </c>
      <c r="FZ8" s="6" t="s">
        <v>218</v>
      </c>
      <c r="GA8" s="6" t="s">
        <v>218</v>
      </c>
      <c r="GB8" s="6" t="s">
        <v>218</v>
      </c>
      <c r="GC8" s="6">
        <v>279.93613333333298</v>
      </c>
      <c r="GD8" s="6">
        <v>15.4320914151371</v>
      </c>
      <c r="GE8" s="6">
        <v>0</v>
      </c>
      <c r="GF8" s="6">
        <v>0</v>
      </c>
      <c r="GG8" s="6">
        <v>1.2860076179280899</v>
      </c>
      <c r="GH8" s="6">
        <v>0</v>
      </c>
      <c r="GI8" s="6">
        <v>0</v>
      </c>
      <c r="GJ8" s="6">
        <v>1.2860076179280899</v>
      </c>
      <c r="GK8" s="6">
        <v>79.198266666666697</v>
      </c>
      <c r="GL8" s="6">
        <v>70.456087422788698</v>
      </c>
      <c r="GM8" s="6">
        <v>0</v>
      </c>
      <c r="GN8" s="6">
        <v>0</v>
      </c>
      <c r="GO8" s="6">
        <v>20.454993122745101</v>
      </c>
      <c r="GP8" s="6">
        <v>0</v>
      </c>
      <c r="GQ8" s="6">
        <v>0</v>
      </c>
      <c r="GR8" s="6">
        <v>20.454993122745101</v>
      </c>
      <c r="GS8" s="6">
        <v>41</v>
      </c>
      <c r="GT8" s="6">
        <v>64.390243902438996</v>
      </c>
      <c r="GU8" s="6">
        <v>0</v>
      </c>
      <c r="GV8" s="6">
        <v>0</v>
      </c>
      <c r="GW8" s="6">
        <v>35.121951219512198</v>
      </c>
      <c r="GX8" s="6">
        <v>0</v>
      </c>
      <c r="GY8" s="6">
        <v>0</v>
      </c>
      <c r="GZ8" s="6">
        <v>35.121951219512198</v>
      </c>
      <c r="HA8" s="6">
        <v>0</v>
      </c>
      <c r="HB8" s="6" t="s">
        <v>218</v>
      </c>
      <c r="HC8" s="6" t="s">
        <v>218</v>
      </c>
      <c r="HD8" s="6" t="s">
        <v>218</v>
      </c>
      <c r="HE8" s="6" t="s">
        <v>218</v>
      </c>
      <c r="HF8" s="6" t="s">
        <v>218</v>
      </c>
      <c r="HG8" s="6" t="s">
        <v>218</v>
      </c>
      <c r="HH8" s="6" t="s">
        <v>218</v>
      </c>
      <c r="HJ8" s="6">
        <f t="shared" si="5"/>
        <v>268.62745098039255</v>
      </c>
      <c r="HK8" s="6">
        <f t="shared" si="6"/>
        <v>0</v>
      </c>
      <c r="HL8" s="6">
        <f t="shared" si="7"/>
        <v>100</v>
      </c>
      <c r="HM8" s="6">
        <f t="shared" si="8"/>
        <v>38.301733333333004</v>
      </c>
      <c r="HN8" s="6">
        <f t="shared" si="9"/>
        <v>24.165131440588645</v>
      </c>
    </row>
    <row r="9" spans="1:222" x14ac:dyDescent="0.25">
      <c r="A9" s="6">
        <v>7</v>
      </c>
      <c r="B9" s="11" t="str">
        <f t="shared" si="0"/>
        <v>1264_XHz</v>
      </c>
      <c r="C9" s="12" t="str">
        <f t="shared" si="1"/>
        <v>C:\PSG_Data\FlowDrive\Converted_New_DLM</v>
      </c>
      <c r="D9" s="85">
        <v>0</v>
      </c>
      <c r="E9" s="86">
        <v>0</v>
      </c>
      <c r="F9" s="10">
        <v>7</v>
      </c>
      <c r="G9" s="2" t="s">
        <v>45</v>
      </c>
      <c r="H9" s="2" t="s">
        <v>66</v>
      </c>
      <c r="I9" s="2" t="s">
        <v>80</v>
      </c>
      <c r="J9" s="2" t="s">
        <v>267</v>
      </c>
      <c r="K9" s="2" t="s">
        <v>80</v>
      </c>
      <c r="L9" s="2"/>
      <c r="M9" s="2" t="s">
        <v>80</v>
      </c>
      <c r="N9" s="14">
        <f t="shared" si="4"/>
        <v>1</v>
      </c>
      <c r="O9" s="2"/>
      <c r="P9" s="2"/>
      <c r="Y9" s="14">
        <f>MATCH(Z9,$Z$78:$Z$121,0)</f>
        <v>27</v>
      </c>
      <c r="Z9" s="14">
        <v>1264</v>
      </c>
      <c r="AC9" s="89">
        <f>INDEX(AC$78:AC$121,$Y9,1)</f>
        <v>67.520876112251884</v>
      </c>
      <c r="AD9" s="26" t="str">
        <f>INDEX(AD$78:AD$121,$Y9,1)</f>
        <v>M</v>
      </c>
      <c r="AE9" s="26" t="str">
        <f>INDEX(AE$78:AE$121,$Y9,1)</f>
        <v>White</v>
      </c>
      <c r="AF9" s="26" t="str">
        <f>INDEX(AF$78:AF$121,$Y9,1)</f>
        <v>Nhispanic</v>
      </c>
      <c r="AG9" s="14">
        <v>183</v>
      </c>
      <c r="AH9" s="14">
        <v>91.2</v>
      </c>
      <c r="AI9" s="27">
        <f>AH9/(AG9/100)^2</f>
        <v>27.232822717907371</v>
      </c>
      <c r="AJ9" s="26">
        <f>INDEX(AJ$78:AJ$121,$Y9,1)</f>
        <v>39.4</v>
      </c>
      <c r="AK9" s="100"/>
      <c r="AL9" s="100"/>
      <c r="AM9" s="33">
        <f>INDEX(AM$78:AM$121,$Y9,1)</f>
        <v>0</v>
      </c>
      <c r="AN9" s="26" t="s">
        <v>80</v>
      </c>
      <c r="AO9" s="26" t="s">
        <v>80</v>
      </c>
      <c r="AP9" s="14" t="s">
        <v>81</v>
      </c>
      <c r="AT9" s="6">
        <v>125</v>
      </c>
      <c r="AU9" s="6">
        <v>65</v>
      </c>
      <c r="AV9" s="6">
        <v>69</v>
      </c>
      <c r="AX9" s="26">
        <f>INDEX(AX$78:AX$121,$Y9,1)</f>
        <v>41386</v>
      </c>
      <c r="AY9" s="14" t="s">
        <v>80</v>
      </c>
      <c r="AZ9" s="14" t="s">
        <v>81</v>
      </c>
      <c r="BA9" s="69">
        <v>41820</v>
      </c>
      <c r="BB9" s="28" t="str">
        <f>INDEX(BB$78:BB$121,$Y9,1)</f>
        <v>lisinopril 10 mg daily</v>
      </c>
      <c r="BC9" s="28">
        <f t="shared" ref="BC9:BJ9" si="10">IF(INDEX(BC$78:BC$121,$Y9,1)=1,1,"")</f>
        <v>1</v>
      </c>
      <c r="BD9" s="28" t="str">
        <f t="shared" si="10"/>
        <v/>
      </c>
      <c r="BE9" s="28" t="str">
        <f t="shared" si="10"/>
        <v/>
      </c>
      <c r="BF9" s="28" t="str">
        <f t="shared" si="10"/>
        <v/>
      </c>
      <c r="BG9" s="28" t="str">
        <f t="shared" si="10"/>
        <v/>
      </c>
      <c r="BH9" s="28" t="str">
        <f t="shared" si="10"/>
        <v/>
      </c>
      <c r="BI9" s="28" t="str">
        <f t="shared" si="10"/>
        <v/>
      </c>
      <c r="BJ9" s="28" t="str">
        <f t="shared" si="10"/>
        <v/>
      </c>
      <c r="BL9" s="14"/>
      <c r="BN9" s="6">
        <v>69</v>
      </c>
      <c r="BP9" s="6">
        <v>44</v>
      </c>
      <c r="BS9" s="6">
        <v>1000</v>
      </c>
      <c r="BT9" s="6">
        <v>37</v>
      </c>
      <c r="BU9" s="6">
        <v>30</v>
      </c>
      <c r="BV9" s="6">
        <v>0.29199999999999998</v>
      </c>
      <c r="BW9" s="24">
        <f>IF(ISNUMBER(BV9)*ISNUMBER(BS9),$F$4/BS9*BV9,"")</f>
        <v>5.8399999999999999E-4</v>
      </c>
      <c r="CA9" s="6">
        <v>183</v>
      </c>
      <c r="CB9" s="6">
        <v>91.2</v>
      </c>
      <c r="CK9" s="6">
        <v>27.2969333333333</v>
      </c>
      <c r="CL9" s="6">
        <v>81.327817044161193</v>
      </c>
      <c r="CM9" s="6">
        <v>57.149276841842997</v>
      </c>
      <c r="CN9" s="6">
        <v>17.584392874413201</v>
      </c>
      <c r="CO9" s="6">
        <v>2.1980491093016599</v>
      </c>
      <c r="CP9" s="6">
        <v>4.39609821860331</v>
      </c>
      <c r="CQ9" s="6">
        <v>0</v>
      </c>
      <c r="CR9" s="6">
        <v>81.327817044161307</v>
      </c>
      <c r="CS9" s="6">
        <v>27.2969333333333</v>
      </c>
      <c r="CT9" s="6">
        <v>81.327817044161193</v>
      </c>
      <c r="CU9" s="6">
        <v>57.149276841842997</v>
      </c>
      <c r="CV9" s="6">
        <v>17.584392874413201</v>
      </c>
      <c r="CW9" s="6">
        <v>2.1980491093016599</v>
      </c>
      <c r="CX9" s="6">
        <v>4.39609821860331</v>
      </c>
      <c r="CY9" s="6">
        <v>0</v>
      </c>
      <c r="CZ9" s="6">
        <v>81.327817044161307</v>
      </c>
      <c r="DA9" s="6">
        <v>0</v>
      </c>
      <c r="DB9" s="6" t="s">
        <v>218</v>
      </c>
      <c r="DC9" s="6" t="s">
        <v>218</v>
      </c>
      <c r="DD9" s="6" t="s">
        <v>218</v>
      </c>
      <c r="DE9" s="6" t="s">
        <v>218</v>
      </c>
      <c r="DF9" s="6" t="s">
        <v>218</v>
      </c>
      <c r="DG9" s="6" t="s">
        <v>218</v>
      </c>
      <c r="DH9" s="6" t="s">
        <v>218</v>
      </c>
      <c r="DI9" s="6">
        <v>169.73173333333301</v>
      </c>
      <c r="DJ9" s="6">
        <v>15.200457506276599</v>
      </c>
      <c r="DK9" s="6">
        <v>8.4839762825729697</v>
      </c>
      <c r="DL9" s="6">
        <v>2.1209940706432402</v>
      </c>
      <c r="DM9" s="6">
        <v>0.35349901177387399</v>
      </c>
      <c r="DN9" s="6">
        <v>0.35349901177387399</v>
      </c>
      <c r="DO9" s="6">
        <v>0</v>
      </c>
      <c r="DP9" s="6">
        <v>11.311968376764</v>
      </c>
      <c r="DQ9" s="6">
        <v>17.9150666666667</v>
      </c>
      <c r="DR9" s="6">
        <v>87.077543669015995</v>
      </c>
      <c r="DS9" s="6">
        <v>80.379271079091694</v>
      </c>
      <c r="DT9" s="6">
        <v>20.094817769772899</v>
      </c>
      <c r="DU9" s="6">
        <v>3.3491362949621499</v>
      </c>
      <c r="DV9" s="6">
        <v>6.6982725899243096</v>
      </c>
      <c r="DW9" s="6">
        <v>0</v>
      </c>
      <c r="DX9" s="6">
        <v>110.521497733751</v>
      </c>
      <c r="DY9" s="6">
        <v>9.0731999999999999</v>
      </c>
      <c r="DZ9" s="6">
        <v>72.741700833223106</v>
      </c>
      <c r="EA9" s="6">
        <v>13.2257637878587</v>
      </c>
      <c r="EB9" s="6">
        <v>13.2257637878587</v>
      </c>
      <c r="EC9" s="6">
        <v>0</v>
      </c>
      <c r="ED9" s="6">
        <v>0</v>
      </c>
      <c r="EE9" s="6">
        <v>0</v>
      </c>
      <c r="EF9" s="6">
        <v>26.451527575717499</v>
      </c>
      <c r="EG9" s="6">
        <v>0.30866666666666698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27.2969333333333</v>
      </c>
      <c r="EP9" s="6">
        <v>81.327817044161307</v>
      </c>
      <c r="EQ9" s="6">
        <v>185</v>
      </c>
      <c r="ER9" s="6">
        <v>153</v>
      </c>
      <c r="ES9" s="6">
        <v>32</v>
      </c>
      <c r="ET9" s="6">
        <v>255</v>
      </c>
      <c r="EU9" s="6">
        <v>57</v>
      </c>
      <c r="EV9" s="6">
        <v>78</v>
      </c>
      <c r="EW9" s="6">
        <v>18</v>
      </c>
      <c r="EX9" s="6">
        <v>100</v>
      </c>
      <c r="EY9" s="6">
        <v>82.702702702702695</v>
      </c>
      <c r="EZ9" s="6">
        <v>17.297297297297298</v>
      </c>
      <c r="FA9" s="6">
        <v>137.83783783783801</v>
      </c>
      <c r="FB9" s="6">
        <v>30.8108108108108</v>
      </c>
      <c r="FC9" s="6">
        <v>42.162162162162197</v>
      </c>
      <c r="FD9" s="6">
        <v>9.7297297297297298</v>
      </c>
      <c r="FE9" s="31">
        <v>27.2969333333333</v>
      </c>
      <c r="FF9" s="6">
        <v>81.327817044161193</v>
      </c>
      <c r="FG9" s="6">
        <v>57.149276841842997</v>
      </c>
      <c r="FH9" s="6">
        <v>17.584392874413201</v>
      </c>
      <c r="FI9" s="6">
        <v>2.1980491093016599</v>
      </c>
      <c r="FJ9" s="6">
        <v>4.39609821860331</v>
      </c>
      <c r="FK9" s="6">
        <v>0</v>
      </c>
      <c r="FL9" s="93">
        <v>81.327817044161307</v>
      </c>
      <c r="FM9" s="6">
        <v>27.2969333333333</v>
      </c>
      <c r="FN9" s="6">
        <v>81.327817044161193</v>
      </c>
      <c r="FO9" s="6">
        <v>57.149276841842997</v>
      </c>
      <c r="FP9" s="6">
        <v>17.584392874413201</v>
      </c>
      <c r="FQ9" s="6">
        <v>2.1980491093016599</v>
      </c>
      <c r="FR9" s="6">
        <v>4.39609821860331</v>
      </c>
      <c r="FS9" s="6">
        <v>0</v>
      </c>
      <c r="FT9" s="6">
        <v>81.327817044161307</v>
      </c>
      <c r="FU9" s="6">
        <v>0</v>
      </c>
      <c r="FV9" s="6" t="s">
        <v>218</v>
      </c>
      <c r="FW9" s="6" t="s">
        <v>218</v>
      </c>
      <c r="FX9" s="6" t="s">
        <v>218</v>
      </c>
      <c r="FY9" s="6" t="s">
        <v>218</v>
      </c>
      <c r="FZ9" s="6" t="s">
        <v>218</v>
      </c>
      <c r="GA9" s="6" t="s">
        <v>218</v>
      </c>
      <c r="GB9" s="6" t="s">
        <v>218</v>
      </c>
      <c r="GC9" s="6">
        <v>169.73173333333301</v>
      </c>
      <c r="GD9" s="6">
        <v>15.200457506276599</v>
      </c>
      <c r="GE9" s="6">
        <v>8.4839762825729697</v>
      </c>
      <c r="GF9" s="6">
        <v>2.1209940706432402</v>
      </c>
      <c r="GG9" s="6">
        <v>0.35349901177387399</v>
      </c>
      <c r="GH9" s="6">
        <v>0.35349901177387399</v>
      </c>
      <c r="GI9" s="6">
        <v>0</v>
      </c>
      <c r="GJ9" s="6">
        <v>11.311968376764</v>
      </c>
      <c r="GK9" s="6">
        <v>17.9150666666667</v>
      </c>
      <c r="GL9" s="6">
        <v>87.077543669015995</v>
      </c>
      <c r="GM9" s="6">
        <v>80.379271079091694</v>
      </c>
      <c r="GN9" s="6">
        <v>20.094817769772899</v>
      </c>
      <c r="GO9" s="6">
        <v>3.3491362949621499</v>
      </c>
      <c r="GP9" s="6">
        <v>6.6982725899243096</v>
      </c>
      <c r="GQ9" s="6">
        <v>0</v>
      </c>
      <c r="GR9" s="6">
        <v>110.521497733751</v>
      </c>
      <c r="GS9" s="6">
        <v>9.0731999999999999</v>
      </c>
      <c r="GT9" s="6">
        <v>72.741700833223106</v>
      </c>
      <c r="GU9" s="6">
        <v>13.2257637878587</v>
      </c>
      <c r="GV9" s="6">
        <v>13.2257637878587</v>
      </c>
      <c r="GW9" s="6">
        <v>0</v>
      </c>
      <c r="GX9" s="6">
        <v>0</v>
      </c>
      <c r="GY9" s="6">
        <v>0</v>
      </c>
      <c r="GZ9" s="6">
        <v>26.451527575717499</v>
      </c>
      <c r="HA9" s="6">
        <v>0.30866666666666698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J9" s="6">
        <f t="shared" si="5"/>
        <v>99.999999999999858</v>
      </c>
      <c r="HK9" s="6">
        <f t="shared" si="6"/>
        <v>0.21621621621621553</v>
      </c>
      <c r="HL9" s="6">
        <f t="shared" si="7"/>
        <v>2.7027027027027062</v>
      </c>
      <c r="HM9" s="6">
        <f t="shared" si="8"/>
        <v>157.7030666666667</v>
      </c>
      <c r="HN9" s="6">
        <f t="shared" si="9"/>
        <v>85.244900900900916</v>
      </c>
    </row>
    <row r="10" spans="1:222" x14ac:dyDescent="0.25">
      <c r="A10" s="6">
        <v>8</v>
      </c>
      <c r="B10" s="11" t="str">
        <f t="shared" si="0"/>
        <v>1313_XHz</v>
      </c>
      <c r="C10" s="12" t="str">
        <f t="shared" si="1"/>
        <v>C:\PSG_Data\FlowDrive\Converted_New_DLM</v>
      </c>
      <c r="D10" s="85">
        <v>0</v>
      </c>
      <c r="E10" s="86">
        <v>0</v>
      </c>
      <c r="F10" s="2">
        <v>8</v>
      </c>
      <c r="G10" s="12" t="s">
        <v>67</v>
      </c>
      <c r="H10" s="2" t="s">
        <v>63</v>
      </c>
      <c r="I10" s="2" t="s">
        <v>80</v>
      </c>
      <c r="J10" s="2" t="s">
        <v>80</v>
      </c>
      <c r="K10" s="2" t="s">
        <v>80</v>
      </c>
      <c r="L10" s="2" t="s">
        <v>85</v>
      </c>
      <c r="M10" s="2" t="s">
        <v>80</v>
      </c>
      <c r="N10" s="14">
        <f t="shared" si="4"/>
        <v>1</v>
      </c>
      <c r="O10" s="2"/>
      <c r="P10" s="2"/>
      <c r="Z10" s="14">
        <v>1313</v>
      </c>
      <c r="AC10" s="90">
        <v>44.6</v>
      </c>
      <c r="AD10" s="14" t="s">
        <v>168</v>
      </c>
      <c r="AE10" s="32" t="s">
        <v>170</v>
      </c>
      <c r="AF10" s="32" t="s">
        <v>171</v>
      </c>
      <c r="AG10" s="14">
        <v>165.9</v>
      </c>
      <c r="AH10" s="14">
        <v>126.4</v>
      </c>
      <c r="AI10" s="27">
        <f>AH10/(AG10/100)^2</f>
        <v>45.925543213065822</v>
      </c>
      <c r="AJ10" s="14">
        <v>46</v>
      </c>
      <c r="AK10" s="100"/>
      <c r="AL10" s="100"/>
      <c r="AM10" s="34">
        <v>1</v>
      </c>
      <c r="AN10" s="26" t="s">
        <v>80</v>
      </c>
      <c r="AO10" s="26" t="s">
        <v>80</v>
      </c>
      <c r="AP10" s="14" t="s">
        <v>80</v>
      </c>
      <c r="AX10" s="14" t="s">
        <v>81</v>
      </c>
      <c r="AZ10" s="14" t="s">
        <v>80</v>
      </c>
      <c r="BA10" s="69">
        <v>42499</v>
      </c>
      <c r="BB10" s="6" t="s">
        <v>80</v>
      </c>
      <c r="BC10" s="14">
        <v>1</v>
      </c>
      <c r="BJ10" s="14">
        <v>1</v>
      </c>
      <c r="BL10" s="14"/>
      <c r="CK10" s="6">
        <v>316.20813333333302</v>
      </c>
      <c r="CL10" s="6">
        <v>37.759939550363697</v>
      </c>
      <c r="CM10" s="6">
        <v>11.954151716949299</v>
      </c>
      <c r="CN10" s="6">
        <v>0</v>
      </c>
      <c r="CO10" s="6">
        <v>7.4001891581114698</v>
      </c>
      <c r="CP10" s="6">
        <v>0</v>
      </c>
      <c r="CQ10" s="6">
        <v>0</v>
      </c>
      <c r="CR10" s="6">
        <v>19.354340875060799</v>
      </c>
      <c r="CS10" s="6">
        <v>316.20813333333302</v>
      </c>
      <c r="CT10" s="6">
        <v>37.759939550363697</v>
      </c>
      <c r="CU10" s="6">
        <v>11.954151716949299</v>
      </c>
      <c r="CV10" s="6">
        <v>0</v>
      </c>
      <c r="CW10" s="6">
        <v>7.4001891581114698</v>
      </c>
      <c r="CX10" s="6">
        <v>0</v>
      </c>
      <c r="CY10" s="6">
        <v>0</v>
      </c>
      <c r="CZ10" s="6">
        <v>19.354340875060799</v>
      </c>
      <c r="DA10" s="6">
        <v>0</v>
      </c>
      <c r="DB10" s="6" t="s">
        <v>218</v>
      </c>
      <c r="DC10" s="6" t="s">
        <v>218</v>
      </c>
      <c r="DD10" s="6" t="s">
        <v>218</v>
      </c>
      <c r="DE10" s="6" t="s">
        <v>218</v>
      </c>
      <c r="DF10" s="6" t="s">
        <v>218</v>
      </c>
      <c r="DG10" s="6" t="s">
        <v>218</v>
      </c>
      <c r="DH10" s="6" t="s">
        <v>218</v>
      </c>
      <c r="DI10" s="6">
        <v>89.807599999999994</v>
      </c>
      <c r="DJ10" s="6">
        <v>34.740935065629202</v>
      </c>
      <c r="DK10" s="6">
        <v>4.6766643357577804</v>
      </c>
      <c r="DL10" s="6">
        <v>0</v>
      </c>
      <c r="DM10" s="6">
        <v>4.0085694306495201</v>
      </c>
      <c r="DN10" s="6">
        <v>0</v>
      </c>
      <c r="DO10" s="6">
        <v>0</v>
      </c>
      <c r="DP10" s="6">
        <v>8.6852337664073005</v>
      </c>
      <c r="DQ10" s="6">
        <v>85.903599999999997</v>
      </c>
      <c r="DR10" s="6">
        <v>82.417966185351901</v>
      </c>
      <c r="DS10" s="6">
        <v>34.224409687137701</v>
      </c>
      <c r="DT10" s="6">
        <v>0</v>
      </c>
      <c r="DU10" s="6">
        <v>19.556805535507198</v>
      </c>
      <c r="DV10" s="6">
        <v>0</v>
      </c>
      <c r="DW10" s="6">
        <v>0</v>
      </c>
      <c r="DX10" s="6">
        <v>53.781215222644903</v>
      </c>
      <c r="DY10" s="6">
        <v>191.80453333333301</v>
      </c>
      <c r="DZ10" s="6">
        <v>24.712658859644598</v>
      </c>
      <c r="EA10" s="6">
        <v>4.3794585320889201</v>
      </c>
      <c r="EB10" s="6">
        <v>0</v>
      </c>
      <c r="EC10" s="6">
        <v>3.4410031323555801</v>
      </c>
      <c r="ED10" s="6">
        <v>0</v>
      </c>
      <c r="EE10" s="6">
        <v>0</v>
      </c>
      <c r="EF10" s="6">
        <v>7.8204616644445002</v>
      </c>
      <c r="EG10" s="6">
        <v>38.5</v>
      </c>
      <c r="EH10" s="6">
        <v>3.1168831168831201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316.20813333333302</v>
      </c>
      <c r="EP10" s="6">
        <v>19.354340875060799</v>
      </c>
      <c r="EQ10" s="6">
        <v>399</v>
      </c>
      <c r="ER10" s="6">
        <v>389</v>
      </c>
      <c r="ES10" s="6">
        <v>10</v>
      </c>
      <c r="ET10" s="6">
        <v>98.5</v>
      </c>
      <c r="EU10" s="6">
        <v>92</v>
      </c>
      <c r="EV10" s="6">
        <v>251.5</v>
      </c>
      <c r="EW10" s="6">
        <v>45.5</v>
      </c>
      <c r="EX10" s="6">
        <v>100</v>
      </c>
      <c r="EY10" s="6">
        <v>97.493734335839605</v>
      </c>
      <c r="EZ10" s="6">
        <v>2.5062656641604</v>
      </c>
      <c r="FA10" s="6">
        <v>24.686716791979901</v>
      </c>
      <c r="FB10" s="6">
        <v>23.057644110275699</v>
      </c>
      <c r="FC10" s="6">
        <v>63.032581453634101</v>
      </c>
      <c r="FD10" s="6">
        <v>11.403508771929801</v>
      </c>
      <c r="FE10" s="31">
        <v>316.20813333333302</v>
      </c>
      <c r="FF10" s="6">
        <v>37.759939550363697</v>
      </c>
      <c r="FG10" s="6">
        <v>11.954151716949299</v>
      </c>
      <c r="FH10" s="6">
        <v>0</v>
      </c>
      <c r="FI10" s="6">
        <v>7.4001891581114698</v>
      </c>
      <c r="FJ10" s="6">
        <v>0</v>
      </c>
      <c r="FK10" s="6">
        <v>0</v>
      </c>
      <c r="FL10" s="93">
        <v>19.354340875060799</v>
      </c>
      <c r="FM10" s="6">
        <v>316.20813333333302</v>
      </c>
      <c r="FN10" s="6">
        <v>37.759939550363697</v>
      </c>
      <c r="FO10" s="6">
        <v>11.954151716949299</v>
      </c>
      <c r="FP10" s="6">
        <v>0</v>
      </c>
      <c r="FQ10" s="6">
        <v>7.4001891581114698</v>
      </c>
      <c r="FR10" s="6">
        <v>0</v>
      </c>
      <c r="FS10" s="6">
        <v>0</v>
      </c>
      <c r="FT10" s="6">
        <v>19.354340875060799</v>
      </c>
      <c r="FU10" s="6">
        <v>0</v>
      </c>
      <c r="FV10" s="6" t="s">
        <v>218</v>
      </c>
      <c r="FW10" s="6" t="s">
        <v>218</v>
      </c>
      <c r="FX10" s="6" t="s">
        <v>218</v>
      </c>
      <c r="FY10" s="6" t="s">
        <v>218</v>
      </c>
      <c r="FZ10" s="6" t="s">
        <v>218</v>
      </c>
      <c r="GA10" s="6" t="s">
        <v>218</v>
      </c>
      <c r="GB10" s="6" t="s">
        <v>218</v>
      </c>
      <c r="GC10" s="6">
        <v>89.807599999999994</v>
      </c>
      <c r="GD10" s="6">
        <v>34.740935065629202</v>
      </c>
      <c r="GE10" s="6">
        <v>4.6766643357577804</v>
      </c>
      <c r="GF10" s="6">
        <v>0</v>
      </c>
      <c r="GG10" s="6">
        <v>4.0085694306495201</v>
      </c>
      <c r="GH10" s="6">
        <v>0</v>
      </c>
      <c r="GI10" s="6">
        <v>0</v>
      </c>
      <c r="GJ10" s="6">
        <v>8.6852337664073005</v>
      </c>
      <c r="GK10" s="6">
        <v>85.903599999999997</v>
      </c>
      <c r="GL10" s="6">
        <v>82.417966185351901</v>
      </c>
      <c r="GM10" s="6">
        <v>34.224409687137701</v>
      </c>
      <c r="GN10" s="6">
        <v>0</v>
      </c>
      <c r="GO10" s="6">
        <v>19.556805535507198</v>
      </c>
      <c r="GP10" s="6">
        <v>0</v>
      </c>
      <c r="GQ10" s="6">
        <v>0</v>
      </c>
      <c r="GR10" s="6">
        <v>53.781215222644903</v>
      </c>
      <c r="GS10" s="6">
        <v>191.80453333333301</v>
      </c>
      <c r="GT10" s="6">
        <v>24.712658859644598</v>
      </c>
      <c r="GU10" s="6">
        <v>4.3794585320889201</v>
      </c>
      <c r="GV10" s="6">
        <v>0</v>
      </c>
      <c r="GW10" s="6">
        <v>3.4410031323555801</v>
      </c>
      <c r="GX10" s="6">
        <v>0</v>
      </c>
      <c r="GY10" s="6">
        <v>0</v>
      </c>
      <c r="GZ10" s="6">
        <v>7.8204616644445002</v>
      </c>
      <c r="HA10" s="6">
        <v>38.5</v>
      </c>
      <c r="HB10" s="6">
        <v>3.1168831168831201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J10" s="6">
        <f t="shared" si="5"/>
        <v>195.09803921568619</v>
      </c>
      <c r="HK10" s="6">
        <f t="shared" si="6"/>
        <v>0</v>
      </c>
      <c r="HL10" s="6">
        <f t="shared" si="7"/>
        <v>38.235294117646994</v>
      </c>
      <c r="HM10" s="6">
        <f t="shared" si="8"/>
        <v>82.791866666666976</v>
      </c>
      <c r="HN10" s="6">
        <f t="shared" si="9"/>
        <v>20.749841269841347</v>
      </c>
    </row>
    <row r="11" spans="1:222" x14ac:dyDescent="0.25">
      <c r="A11" s="6">
        <v>9</v>
      </c>
      <c r="B11" s="11" t="str">
        <f t="shared" si="0"/>
        <v>1334_XHz</v>
      </c>
      <c r="C11" s="12" t="str">
        <f t="shared" si="1"/>
        <v>C:\PSG_Data\FlowDrive\Converted_New_DLM</v>
      </c>
      <c r="D11" s="85">
        <v>0</v>
      </c>
      <c r="E11" s="86">
        <v>0</v>
      </c>
      <c r="F11" s="10">
        <v>9</v>
      </c>
      <c r="G11" s="2" t="s">
        <v>46</v>
      </c>
      <c r="H11" s="2" t="s">
        <v>63</v>
      </c>
      <c r="I11" s="2" t="s">
        <v>80</v>
      </c>
      <c r="J11" s="2" t="s">
        <v>80</v>
      </c>
      <c r="K11" s="2" t="s">
        <v>80</v>
      </c>
      <c r="L11" s="2"/>
      <c r="M11" s="2" t="s">
        <v>80</v>
      </c>
      <c r="N11" s="14">
        <f t="shared" si="4"/>
        <v>1</v>
      </c>
      <c r="O11" s="2"/>
      <c r="P11" s="2"/>
      <c r="Y11" s="14">
        <f>MATCH(Z11,$Z$78:$Z$121,0)</f>
        <v>3</v>
      </c>
      <c r="Z11" s="14">
        <v>1334</v>
      </c>
      <c r="AC11" s="89">
        <f t="shared" ref="AC11:AF13" si="11">INDEX(AC$78:AC$121,$Y11,1)</f>
        <v>59.159479808350447</v>
      </c>
      <c r="AD11" s="26" t="str">
        <f t="shared" si="11"/>
        <v>M</v>
      </c>
      <c r="AE11" s="26" t="str">
        <f t="shared" si="11"/>
        <v>Black</v>
      </c>
      <c r="AF11" s="26" t="str">
        <f t="shared" si="11"/>
        <v>NHispanic</v>
      </c>
      <c r="AG11" s="14">
        <v>166.8</v>
      </c>
      <c r="AH11" s="14">
        <v>89.4</v>
      </c>
      <c r="AI11" s="27">
        <f>AH11/(AG11/100)^2</f>
        <v>32.132567327433009</v>
      </c>
      <c r="AJ11" s="26">
        <f>INDEX(AJ$78:AJ$121,$Y11,1)</f>
        <v>39.4</v>
      </c>
      <c r="AK11" s="100"/>
      <c r="AL11" s="100"/>
      <c r="AM11" s="5">
        <v>0</v>
      </c>
      <c r="AN11" s="26" t="s">
        <v>80</v>
      </c>
      <c r="AO11" s="26" t="s">
        <v>80</v>
      </c>
      <c r="AP11" s="14" t="s">
        <v>80</v>
      </c>
      <c r="AQ11" s="14" t="s">
        <v>80</v>
      </c>
      <c r="AX11" s="26">
        <f>INDEX(AX$78:AX$121,$Y11,1)</f>
        <v>42471</v>
      </c>
      <c r="AY11" s="14" t="s">
        <v>80</v>
      </c>
      <c r="BA11" s="69">
        <v>42485</v>
      </c>
      <c r="BB11" s="28" t="str">
        <f>INDEX(BB$78:BB$121,$Y11,1)</f>
        <v>none</v>
      </c>
      <c r="BC11" s="28" t="str">
        <f t="shared" ref="BC11:BJ13" si="12">IF(INDEX(BC$78:BC$121,$Y11,1)=1,1,"")</f>
        <v/>
      </c>
      <c r="BD11" s="28" t="str">
        <f t="shared" si="12"/>
        <v/>
      </c>
      <c r="BE11" s="28" t="str">
        <f t="shared" si="12"/>
        <v/>
      </c>
      <c r="BF11" s="28" t="str">
        <f t="shared" si="12"/>
        <v/>
      </c>
      <c r="BG11" s="28" t="str">
        <f t="shared" si="12"/>
        <v/>
      </c>
      <c r="BH11" s="28" t="str">
        <f t="shared" si="12"/>
        <v/>
      </c>
      <c r="BI11" s="28" t="str">
        <f t="shared" si="12"/>
        <v/>
      </c>
      <c r="BJ11" s="28" t="str">
        <f t="shared" si="12"/>
        <v/>
      </c>
      <c r="BL11" s="14"/>
      <c r="CK11" s="6">
        <v>152.68893333333301</v>
      </c>
      <c r="CL11" s="6">
        <v>36.151932425576398</v>
      </c>
      <c r="CM11" s="6">
        <v>11.7886736170358</v>
      </c>
      <c r="CN11" s="6">
        <v>0</v>
      </c>
      <c r="CO11" s="6">
        <v>16.8970988510846</v>
      </c>
      <c r="CP11" s="6">
        <v>0</v>
      </c>
      <c r="CQ11" s="6">
        <v>0</v>
      </c>
      <c r="CR11" s="6">
        <v>28.685772468120401</v>
      </c>
      <c r="CS11" s="6">
        <v>151</v>
      </c>
      <c r="CT11" s="6">
        <v>36.158940397351003</v>
      </c>
      <c r="CU11" s="6">
        <v>11.9205298013245</v>
      </c>
      <c r="CV11" s="6">
        <v>0</v>
      </c>
      <c r="CW11" s="6">
        <v>16.688741721854299</v>
      </c>
      <c r="CX11" s="6">
        <v>0</v>
      </c>
      <c r="CY11" s="6">
        <v>0</v>
      </c>
      <c r="CZ11" s="6">
        <v>28.609271523178801</v>
      </c>
      <c r="DA11" s="6">
        <v>1.6889333333333301</v>
      </c>
      <c r="DB11" s="6">
        <v>35.525380911028698</v>
      </c>
      <c r="DC11" s="6">
        <v>0</v>
      </c>
      <c r="DD11" s="6">
        <v>0</v>
      </c>
      <c r="DE11" s="6">
        <v>35.525380911028698</v>
      </c>
      <c r="DF11" s="6">
        <v>0</v>
      </c>
      <c r="DG11" s="6">
        <v>0</v>
      </c>
      <c r="DH11" s="6">
        <v>35.525380911028698</v>
      </c>
      <c r="DI11" s="6">
        <v>219.512</v>
      </c>
      <c r="DJ11" s="6">
        <v>7.38000656000583</v>
      </c>
      <c r="DK11" s="6">
        <v>0</v>
      </c>
      <c r="DL11" s="6">
        <v>0</v>
      </c>
      <c r="DM11" s="6">
        <v>0.273333576296512</v>
      </c>
      <c r="DN11" s="6">
        <v>0</v>
      </c>
      <c r="DO11" s="6">
        <v>0</v>
      </c>
      <c r="DP11" s="6">
        <v>0.273333576296512</v>
      </c>
      <c r="DQ11" s="6">
        <v>38</v>
      </c>
      <c r="DR11" s="6">
        <v>64.736842105263193</v>
      </c>
      <c r="DS11" s="6">
        <v>14.210526315789499</v>
      </c>
      <c r="DT11" s="6">
        <v>0</v>
      </c>
      <c r="DU11" s="6">
        <v>20.526315789473699</v>
      </c>
      <c r="DV11" s="6">
        <v>0</v>
      </c>
      <c r="DW11" s="6">
        <v>0</v>
      </c>
      <c r="DX11" s="6">
        <v>34.7368421052632</v>
      </c>
      <c r="DY11" s="6">
        <v>113</v>
      </c>
      <c r="DZ11" s="6">
        <v>26.5486725663717</v>
      </c>
      <c r="EA11" s="6">
        <v>11.1504424778761</v>
      </c>
      <c r="EB11" s="6">
        <v>0</v>
      </c>
      <c r="EC11" s="6">
        <v>15.3982300884956</v>
      </c>
      <c r="ED11" s="6">
        <v>0</v>
      </c>
      <c r="EE11" s="6">
        <v>0</v>
      </c>
      <c r="EF11" s="6">
        <v>26.5486725663717</v>
      </c>
      <c r="EG11" s="6">
        <v>0</v>
      </c>
      <c r="EH11" s="6" t="s">
        <v>218</v>
      </c>
      <c r="EI11" s="6" t="s">
        <v>218</v>
      </c>
      <c r="EJ11" s="6" t="s">
        <v>218</v>
      </c>
      <c r="EK11" s="6" t="s">
        <v>218</v>
      </c>
      <c r="EL11" s="6" t="s">
        <v>218</v>
      </c>
      <c r="EM11" s="6" t="s">
        <v>218</v>
      </c>
      <c r="EN11" s="6" t="s">
        <v>218</v>
      </c>
      <c r="EO11" s="6">
        <v>152.68893333333301</v>
      </c>
      <c r="EP11" s="6">
        <v>28.685772468120401</v>
      </c>
      <c r="EQ11" s="6">
        <v>196.5</v>
      </c>
      <c r="ER11" s="6">
        <v>194</v>
      </c>
      <c r="ES11" s="6">
        <v>2.5</v>
      </c>
      <c r="ET11" s="6">
        <v>250.5</v>
      </c>
      <c r="EU11" s="6">
        <v>45.5</v>
      </c>
      <c r="EV11" s="6">
        <v>148.5</v>
      </c>
      <c r="EW11" s="6">
        <v>0</v>
      </c>
      <c r="EX11" s="6">
        <v>100</v>
      </c>
      <c r="EY11" s="6">
        <v>98.727735368956701</v>
      </c>
      <c r="EZ11" s="6">
        <v>1.2722646310432599</v>
      </c>
      <c r="FA11" s="6">
        <v>127.480916030534</v>
      </c>
      <c r="FB11" s="6">
        <v>23.155216284987301</v>
      </c>
      <c r="FC11" s="6">
        <v>75.572519083969496</v>
      </c>
      <c r="FD11" s="6">
        <v>0</v>
      </c>
      <c r="FE11" s="31">
        <v>152.68893333333301</v>
      </c>
      <c r="FF11" s="6">
        <v>36.151932425576398</v>
      </c>
      <c r="FG11" s="6">
        <v>11.7886736170358</v>
      </c>
      <c r="FH11" s="6">
        <v>0</v>
      </c>
      <c r="FI11" s="6">
        <v>16.8970988510846</v>
      </c>
      <c r="FJ11" s="6">
        <v>0</v>
      </c>
      <c r="FK11" s="6">
        <v>0</v>
      </c>
      <c r="FL11" s="93">
        <v>28.685772468120401</v>
      </c>
      <c r="FM11" s="6">
        <v>151</v>
      </c>
      <c r="FN11" s="6">
        <v>36.158940397351003</v>
      </c>
      <c r="FO11" s="6">
        <v>11.9205298013245</v>
      </c>
      <c r="FP11" s="6">
        <v>0</v>
      </c>
      <c r="FQ11" s="6">
        <v>16.688741721854299</v>
      </c>
      <c r="FR11" s="6">
        <v>0</v>
      </c>
      <c r="FS11" s="6">
        <v>0</v>
      </c>
      <c r="FT11" s="6">
        <v>28.609271523178801</v>
      </c>
      <c r="FU11" s="6">
        <v>1.6889333333333301</v>
      </c>
      <c r="FV11" s="6">
        <v>35.525380911028698</v>
      </c>
      <c r="FW11" s="6">
        <v>0</v>
      </c>
      <c r="FX11" s="6">
        <v>0</v>
      </c>
      <c r="FY11" s="6">
        <v>35.525380911028698</v>
      </c>
      <c r="FZ11" s="6">
        <v>0</v>
      </c>
      <c r="GA11" s="6">
        <v>0</v>
      </c>
      <c r="GB11" s="6">
        <v>35.525380911028698</v>
      </c>
      <c r="GC11" s="6">
        <v>219.7568</v>
      </c>
      <c r="GD11" s="6">
        <v>7.3717855374668702</v>
      </c>
      <c r="GE11" s="6">
        <v>0</v>
      </c>
      <c r="GF11" s="6">
        <v>0</v>
      </c>
      <c r="GG11" s="6">
        <v>0.27302909398025499</v>
      </c>
      <c r="GH11" s="6">
        <v>0</v>
      </c>
      <c r="GI11" s="6">
        <v>0</v>
      </c>
      <c r="GJ11" s="6">
        <v>0.27302909398025499</v>
      </c>
      <c r="GK11" s="6">
        <v>38</v>
      </c>
      <c r="GL11" s="6">
        <v>64.736842105263193</v>
      </c>
      <c r="GM11" s="6">
        <v>14.210526315789499</v>
      </c>
      <c r="GN11" s="6">
        <v>0</v>
      </c>
      <c r="GO11" s="6">
        <v>20.526315789473699</v>
      </c>
      <c r="GP11" s="6">
        <v>0</v>
      </c>
      <c r="GQ11" s="6">
        <v>0</v>
      </c>
      <c r="GR11" s="6">
        <v>34.7368421052632</v>
      </c>
      <c r="GS11" s="6">
        <v>113</v>
      </c>
      <c r="GT11" s="6">
        <v>26.5486725663717</v>
      </c>
      <c r="GU11" s="6">
        <v>11.1504424778761</v>
      </c>
      <c r="GV11" s="6">
        <v>0</v>
      </c>
      <c r="GW11" s="6">
        <v>15.3982300884956</v>
      </c>
      <c r="GX11" s="6">
        <v>0</v>
      </c>
      <c r="GY11" s="6">
        <v>0</v>
      </c>
      <c r="GZ11" s="6">
        <v>26.5486725663717</v>
      </c>
      <c r="HA11" s="6">
        <v>0</v>
      </c>
      <c r="HB11" s="6" t="s">
        <v>218</v>
      </c>
      <c r="HC11" s="6" t="s">
        <v>218</v>
      </c>
      <c r="HD11" s="6" t="s">
        <v>218</v>
      </c>
      <c r="HE11" s="6" t="s">
        <v>218</v>
      </c>
      <c r="HF11" s="6" t="s">
        <v>218</v>
      </c>
      <c r="HG11" s="6" t="s">
        <v>218</v>
      </c>
      <c r="HH11" s="6" t="s">
        <v>218</v>
      </c>
      <c r="HJ11" s="6">
        <f t="shared" si="5"/>
        <v>126.38888888888896</v>
      </c>
      <c r="HK11" s="6">
        <f t="shared" si="6"/>
        <v>0</v>
      </c>
      <c r="HL11" s="6">
        <f t="shared" si="7"/>
        <v>58.333333333333329</v>
      </c>
      <c r="HM11" s="6">
        <f t="shared" si="8"/>
        <v>43.811066666666989</v>
      </c>
      <c r="HN11" s="6">
        <f t="shared" si="9"/>
        <v>22.295708227311444</v>
      </c>
    </row>
    <row r="12" spans="1:222" x14ac:dyDescent="0.25">
      <c r="A12" s="6">
        <v>10</v>
      </c>
      <c r="B12" s="11" t="str">
        <f t="shared" si="0"/>
        <v>1341_XHz</v>
      </c>
      <c r="C12" s="12" t="str">
        <f t="shared" si="1"/>
        <v>C:\PSG_Data\FlowDrive\Converted_New_DLM</v>
      </c>
      <c r="D12" s="85">
        <v>0</v>
      </c>
      <c r="E12" s="86">
        <v>0</v>
      </c>
      <c r="F12" s="2">
        <v>10</v>
      </c>
      <c r="G12" s="2" t="s">
        <v>47</v>
      </c>
      <c r="H12" s="2" t="s">
        <v>72</v>
      </c>
      <c r="I12" s="2" t="s">
        <v>80</v>
      </c>
      <c r="J12" s="2" t="s">
        <v>80</v>
      </c>
      <c r="K12" s="2" t="s">
        <v>80</v>
      </c>
      <c r="L12" s="2"/>
      <c r="M12" s="2" t="s">
        <v>80</v>
      </c>
      <c r="N12" s="14">
        <f t="shared" si="4"/>
        <v>1</v>
      </c>
      <c r="O12" s="2" t="s">
        <v>91</v>
      </c>
      <c r="P12" s="2"/>
      <c r="Y12" s="14">
        <f>MATCH(Z12,$Z$78:$Z$121,0)</f>
        <v>31</v>
      </c>
      <c r="Z12" s="14">
        <v>1341</v>
      </c>
      <c r="AC12" s="89">
        <f t="shared" si="11"/>
        <v>67.296372347707049</v>
      </c>
      <c r="AD12" s="26" t="str">
        <f t="shared" si="11"/>
        <v>M</v>
      </c>
      <c r="AE12" s="26" t="str">
        <f t="shared" si="11"/>
        <v>White</v>
      </c>
      <c r="AF12" s="26" t="str">
        <f t="shared" si="11"/>
        <v>NHispanic</v>
      </c>
      <c r="AG12" s="14">
        <v>175.5</v>
      </c>
      <c r="AH12" s="14">
        <v>67.8</v>
      </c>
      <c r="AI12" s="27">
        <f>AH12/(AG12/100)^2</f>
        <v>22.012808337594663</v>
      </c>
      <c r="AJ12" s="26">
        <f>INDEX(AJ$78:AJ$121,$Y12,1)</f>
        <v>35.9</v>
      </c>
      <c r="AK12" s="100"/>
      <c r="AL12" s="100"/>
      <c r="AM12" s="33">
        <f>INDEX(AM$78:AM$121,$Y12,1)</f>
        <v>0.5</v>
      </c>
      <c r="AN12" s="26" t="s">
        <v>80</v>
      </c>
      <c r="AO12" s="26" t="s">
        <v>80</v>
      </c>
      <c r="AP12" s="14" t="s">
        <v>80</v>
      </c>
      <c r="AQ12" s="14" t="s">
        <v>80</v>
      </c>
      <c r="AX12" s="26">
        <f>INDEX(AX$78:AX$121,$Y12,1)</f>
        <v>42255</v>
      </c>
      <c r="AY12" s="14" t="s">
        <v>80</v>
      </c>
      <c r="BA12" s="69">
        <v>42271</v>
      </c>
      <c r="BB12" s="28" t="str">
        <f>INDEX(BB$78:BB$121,$Y12,1)</f>
        <v>None</v>
      </c>
      <c r="BC12" s="28" t="str">
        <f t="shared" si="12"/>
        <v/>
      </c>
      <c r="BD12" s="28" t="str">
        <f t="shared" si="12"/>
        <v/>
      </c>
      <c r="BE12" s="28" t="str">
        <f t="shared" si="12"/>
        <v/>
      </c>
      <c r="BF12" s="28" t="str">
        <f t="shared" si="12"/>
        <v/>
      </c>
      <c r="BG12" s="28" t="str">
        <f t="shared" si="12"/>
        <v/>
      </c>
      <c r="BH12" s="28" t="str">
        <f t="shared" si="12"/>
        <v/>
      </c>
      <c r="BI12" s="28" t="str">
        <f t="shared" si="12"/>
        <v/>
      </c>
      <c r="BJ12" s="28" t="str">
        <f t="shared" si="12"/>
        <v/>
      </c>
      <c r="BL12" s="14"/>
      <c r="BT12" s="6">
        <v>6</v>
      </c>
      <c r="BU12" s="6">
        <v>17</v>
      </c>
      <c r="CK12" s="6">
        <v>144.65293333333301</v>
      </c>
      <c r="CL12" s="6">
        <v>52.263025890937101</v>
      </c>
      <c r="CM12" s="6">
        <v>14.9322931116963</v>
      </c>
      <c r="CN12" s="6">
        <v>0</v>
      </c>
      <c r="CO12" s="6">
        <v>25.301941105929899</v>
      </c>
      <c r="CP12" s="6">
        <v>0</v>
      </c>
      <c r="CQ12" s="6">
        <v>0</v>
      </c>
      <c r="CR12" s="6">
        <v>40.234234217626202</v>
      </c>
      <c r="CS12" s="6">
        <v>129.65293333333301</v>
      </c>
      <c r="CT12" s="6">
        <v>54.144552070810597</v>
      </c>
      <c r="CU12" s="6">
        <v>14.345992429018199</v>
      </c>
      <c r="CV12" s="6">
        <v>0</v>
      </c>
      <c r="CW12" s="6">
        <v>26.378115111420499</v>
      </c>
      <c r="CX12" s="6">
        <v>0</v>
      </c>
      <c r="CY12" s="6">
        <v>0</v>
      </c>
      <c r="CZ12" s="6">
        <v>40.724107540438702</v>
      </c>
      <c r="DA12" s="6">
        <v>15</v>
      </c>
      <c r="DB12" s="6">
        <v>36</v>
      </c>
      <c r="DC12" s="6">
        <v>20</v>
      </c>
      <c r="DD12" s="6">
        <v>0</v>
      </c>
      <c r="DE12" s="6">
        <v>16</v>
      </c>
      <c r="DF12" s="6">
        <v>0</v>
      </c>
      <c r="DG12" s="6">
        <v>0</v>
      </c>
      <c r="DH12" s="6">
        <v>36</v>
      </c>
      <c r="DI12" s="6">
        <v>205.61733333333299</v>
      </c>
      <c r="DJ12" s="6">
        <v>16.341034802513398</v>
      </c>
      <c r="DK12" s="6">
        <v>1.7508251574121501</v>
      </c>
      <c r="DL12" s="6">
        <v>0</v>
      </c>
      <c r="DM12" s="6">
        <v>1.1672167716080999</v>
      </c>
      <c r="DN12" s="6">
        <v>0</v>
      </c>
      <c r="DO12" s="6">
        <v>0</v>
      </c>
      <c r="DP12" s="6">
        <v>2.9180419290202502</v>
      </c>
      <c r="DQ12" s="6">
        <v>65.152933333333294</v>
      </c>
      <c r="DR12" s="6">
        <v>65.384623255642595</v>
      </c>
      <c r="DS12" s="6">
        <v>21.1809342940814</v>
      </c>
      <c r="DT12" s="6">
        <v>0</v>
      </c>
      <c r="DU12" s="6">
        <v>19.339113920683001</v>
      </c>
      <c r="DV12" s="6">
        <v>0</v>
      </c>
      <c r="DW12" s="6">
        <v>0</v>
      </c>
      <c r="DX12" s="6">
        <v>40.520048214764401</v>
      </c>
      <c r="DY12" s="6">
        <v>62.5</v>
      </c>
      <c r="DZ12" s="6">
        <v>44.16</v>
      </c>
      <c r="EA12" s="6">
        <v>7.68</v>
      </c>
      <c r="EB12" s="6">
        <v>0</v>
      </c>
      <c r="EC12" s="6">
        <v>33.6</v>
      </c>
      <c r="ED12" s="6">
        <v>0</v>
      </c>
      <c r="EE12" s="6">
        <v>0</v>
      </c>
      <c r="EF12" s="6">
        <v>41.28</v>
      </c>
      <c r="EG12" s="6">
        <v>2</v>
      </c>
      <c r="EH12" s="6">
        <v>0</v>
      </c>
      <c r="EI12" s="6">
        <v>0</v>
      </c>
      <c r="EJ12" s="6">
        <v>0</v>
      </c>
      <c r="EK12" s="6">
        <v>30</v>
      </c>
      <c r="EL12" s="6">
        <v>0</v>
      </c>
      <c r="EM12" s="6">
        <v>0</v>
      </c>
      <c r="EN12" s="6">
        <v>30</v>
      </c>
      <c r="EO12" s="6">
        <v>144.65293333333301</v>
      </c>
      <c r="EP12" s="6">
        <v>40.234234217626202</v>
      </c>
      <c r="EQ12" s="6">
        <v>239.5</v>
      </c>
      <c r="ER12" s="6">
        <v>224.5</v>
      </c>
      <c r="ES12" s="6">
        <v>15</v>
      </c>
      <c r="ET12" s="6">
        <v>264</v>
      </c>
      <c r="EU12" s="6">
        <v>116.5</v>
      </c>
      <c r="EV12" s="6">
        <v>104</v>
      </c>
      <c r="EW12" s="6">
        <v>4</v>
      </c>
      <c r="EX12" s="6">
        <v>100</v>
      </c>
      <c r="EY12" s="6">
        <v>93.736951983298496</v>
      </c>
      <c r="EZ12" s="6">
        <v>6.2630480167014602</v>
      </c>
      <c r="FA12" s="6">
        <v>110.229645093946</v>
      </c>
      <c r="FB12" s="6">
        <v>48.643006263048001</v>
      </c>
      <c r="FC12" s="6">
        <v>43.423799582463502</v>
      </c>
      <c r="FD12" s="6">
        <v>1.6701461377870599</v>
      </c>
      <c r="FE12" s="31">
        <v>144.65293333333301</v>
      </c>
      <c r="FF12" s="6">
        <v>52.263025890937101</v>
      </c>
      <c r="FG12" s="6">
        <v>14.9322931116963</v>
      </c>
      <c r="FH12" s="6">
        <v>0</v>
      </c>
      <c r="FI12" s="6">
        <v>25.301941105929899</v>
      </c>
      <c r="FJ12" s="6">
        <v>0</v>
      </c>
      <c r="FK12" s="6">
        <v>0</v>
      </c>
      <c r="FL12" s="93">
        <v>40.234234217626202</v>
      </c>
      <c r="FM12" s="6">
        <v>129.65293333333301</v>
      </c>
      <c r="FN12" s="6">
        <v>54.144552070810597</v>
      </c>
      <c r="FO12" s="6">
        <v>14.345992429018199</v>
      </c>
      <c r="FP12" s="6">
        <v>0</v>
      </c>
      <c r="FQ12" s="6">
        <v>26.378115111420499</v>
      </c>
      <c r="FR12" s="6">
        <v>0</v>
      </c>
      <c r="FS12" s="6">
        <v>0</v>
      </c>
      <c r="FT12" s="6">
        <v>40.724107540438702</v>
      </c>
      <c r="FU12" s="6">
        <v>15</v>
      </c>
      <c r="FV12" s="6">
        <v>36</v>
      </c>
      <c r="FW12" s="6">
        <v>20</v>
      </c>
      <c r="FX12" s="6">
        <v>0</v>
      </c>
      <c r="FY12" s="6">
        <v>16</v>
      </c>
      <c r="FZ12" s="6">
        <v>0</v>
      </c>
      <c r="GA12" s="6">
        <v>0</v>
      </c>
      <c r="GB12" s="6">
        <v>36</v>
      </c>
      <c r="GC12" s="6">
        <v>212.37360000000001</v>
      </c>
      <c r="GD12" s="6">
        <v>15.8211755133406</v>
      </c>
      <c r="GE12" s="6">
        <v>1.6951259478579299</v>
      </c>
      <c r="GF12" s="6">
        <v>0</v>
      </c>
      <c r="GG12" s="6">
        <v>1.1300839652386201</v>
      </c>
      <c r="GH12" s="6">
        <v>0</v>
      </c>
      <c r="GI12" s="6">
        <v>0</v>
      </c>
      <c r="GJ12" s="6">
        <v>2.8252099130965398</v>
      </c>
      <c r="GK12" s="6">
        <v>65.152933333333294</v>
      </c>
      <c r="GL12" s="6">
        <v>65.384623255642595</v>
      </c>
      <c r="GM12" s="6">
        <v>21.1809342940814</v>
      </c>
      <c r="GN12" s="6">
        <v>0</v>
      </c>
      <c r="GO12" s="6">
        <v>19.339113920683001</v>
      </c>
      <c r="GP12" s="6">
        <v>0</v>
      </c>
      <c r="GQ12" s="6">
        <v>0</v>
      </c>
      <c r="GR12" s="6">
        <v>40.520048214764401</v>
      </c>
      <c r="GS12" s="6">
        <v>62.5</v>
      </c>
      <c r="GT12" s="6">
        <v>44.16</v>
      </c>
      <c r="GU12" s="6">
        <v>7.68</v>
      </c>
      <c r="GV12" s="6">
        <v>0</v>
      </c>
      <c r="GW12" s="6">
        <v>33.6</v>
      </c>
      <c r="GX12" s="6">
        <v>0</v>
      </c>
      <c r="GY12" s="6">
        <v>0</v>
      </c>
      <c r="GZ12" s="6">
        <v>41.28</v>
      </c>
      <c r="HA12" s="6">
        <v>2</v>
      </c>
      <c r="HB12" s="6">
        <v>0</v>
      </c>
      <c r="HC12" s="6">
        <v>0</v>
      </c>
      <c r="HD12" s="6">
        <v>0</v>
      </c>
      <c r="HE12" s="6">
        <v>30</v>
      </c>
      <c r="HF12" s="6">
        <v>0</v>
      </c>
      <c r="HG12" s="6">
        <v>0</v>
      </c>
      <c r="HH12" s="6">
        <v>30</v>
      </c>
      <c r="HJ12" s="6">
        <f t="shared" si="5"/>
        <v>132.95454545454558</v>
      </c>
      <c r="HK12" s="6">
        <f t="shared" si="6"/>
        <v>0</v>
      </c>
      <c r="HL12" s="6">
        <f t="shared" si="7"/>
        <v>64.772727272727209</v>
      </c>
      <c r="HM12" s="6">
        <f t="shared" si="8"/>
        <v>94.84706666666699</v>
      </c>
      <c r="HN12" s="6">
        <f t="shared" si="9"/>
        <v>39.60211551844133</v>
      </c>
    </row>
    <row r="13" spans="1:222" ht="15" customHeight="1" x14ac:dyDescent="0.25">
      <c r="A13" s="6">
        <v>11</v>
      </c>
      <c r="B13" s="11" t="str">
        <f t="shared" si="0"/>
        <v>1343_XHz</v>
      </c>
      <c r="C13" s="12" t="str">
        <f t="shared" si="1"/>
        <v>C:\PSG_Data\FlowDrive\Converted_New_DLM</v>
      </c>
      <c r="D13" s="85">
        <v>0</v>
      </c>
      <c r="E13" s="86">
        <v>0</v>
      </c>
      <c r="F13" s="10">
        <v>11</v>
      </c>
      <c r="G13" s="2" t="s">
        <v>48</v>
      </c>
      <c r="H13" s="2" t="s">
        <v>63</v>
      </c>
      <c r="I13" s="2" t="s">
        <v>80</v>
      </c>
      <c r="J13" s="2" t="s">
        <v>267</v>
      </c>
      <c r="K13" s="2" t="s">
        <v>80</v>
      </c>
      <c r="L13" s="2"/>
      <c r="M13" s="2" t="s">
        <v>80</v>
      </c>
      <c r="N13" s="14">
        <f t="shared" si="4"/>
        <v>1</v>
      </c>
      <c r="O13" s="2" t="s">
        <v>73</v>
      </c>
      <c r="P13" s="2"/>
      <c r="Y13" s="14">
        <f>MATCH(Z13,$Z$78:$Z$121,0)</f>
        <v>15</v>
      </c>
      <c r="Z13" s="14">
        <v>1343</v>
      </c>
      <c r="AC13" s="89">
        <f t="shared" si="11"/>
        <v>56.057494866529773</v>
      </c>
      <c r="AD13" s="26" t="str">
        <f t="shared" si="11"/>
        <v>M</v>
      </c>
      <c r="AE13" s="26" t="str">
        <f t="shared" si="11"/>
        <v>Black</v>
      </c>
      <c r="AF13" s="26" t="str">
        <f t="shared" si="11"/>
        <v>NHispanic</v>
      </c>
      <c r="AG13" s="26">
        <f>INDEX(AG$78:AG$121,$Y13,1)</f>
        <v>181.4</v>
      </c>
      <c r="AH13" s="22">
        <f>AI13*(AG13/100)^2</f>
        <v>89.4</v>
      </c>
      <c r="AI13" s="26">
        <f>INDEX(AI$78:AI$121,$Y13,1)</f>
        <v>27.168330600292467</v>
      </c>
      <c r="AJ13" s="26">
        <f>INDEX(AJ$78:AJ$121,$Y13,1)</f>
        <v>39.5</v>
      </c>
      <c r="AK13" s="100"/>
      <c r="AL13" s="100"/>
      <c r="AM13" s="33">
        <f>INDEX(AM$78:AM$121,$Y13,1)</f>
        <v>0</v>
      </c>
      <c r="AN13" s="26" t="s">
        <v>80</v>
      </c>
      <c r="AO13" s="26" t="s">
        <v>80</v>
      </c>
      <c r="AP13" s="14" t="s">
        <v>81</v>
      </c>
      <c r="AQ13" s="14" t="s">
        <v>81</v>
      </c>
      <c r="AX13" s="26">
        <f>INDEX(AX$78:AX$121,$Y13,1)</f>
        <v>41729</v>
      </c>
      <c r="AY13" s="14" t="s">
        <v>81</v>
      </c>
      <c r="AZ13" s="14" t="s">
        <v>80</v>
      </c>
      <c r="BA13" s="69">
        <v>41743</v>
      </c>
      <c r="BB13" s="28" t="str">
        <f>INDEX(BB$78:BB$121,$Y13,1)</f>
        <v>warfarin, advair (fluticasone/salmeterol) [qam]</v>
      </c>
      <c r="BC13" s="28" t="str">
        <f t="shared" si="12"/>
        <v/>
      </c>
      <c r="BD13" s="28" t="str">
        <f t="shared" si="12"/>
        <v/>
      </c>
      <c r="BE13" s="28" t="str">
        <f t="shared" si="12"/>
        <v/>
      </c>
      <c r="BF13" s="28" t="str">
        <f t="shared" si="12"/>
        <v/>
      </c>
      <c r="BG13" s="28" t="str">
        <f t="shared" si="12"/>
        <v/>
      </c>
      <c r="BH13" s="28" t="str">
        <f t="shared" si="12"/>
        <v/>
      </c>
      <c r="BI13" s="28" t="str">
        <f t="shared" si="12"/>
        <v/>
      </c>
      <c r="BJ13" s="28" t="str">
        <f t="shared" si="12"/>
        <v/>
      </c>
      <c r="BL13" s="14"/>
      <c r="BN13" s="6">
        <v>65</v>
      </c>
      <c r="BP13" s="6">
        <v>44</v>
      </c>
      <c r="BQ13" s="6">
        <v>16</v>
      </c>
      <c r="BS13" s="6" t="s">
        <v>123</v>
      </c>
      <c r="BT13" s="35"/>
      <c r="BU13" s="35"/>
      <c r="BV13" s="35"/>
      <c r="BW13" s="36"/>
      <c r="BX13" s="35"/>
      <c r="BY13" s="35"/>
      <c r="BZ13" s="35"/>
      <c r="CH13" s="37" t="s">
        <v>124</v>
      </c>
      <c r="CK13" s="6">
        <v>68.100533333333303</v>
      </c>
      <c r="CL13" s="6">
        <v>34.360964378154698</v>
      </c>
      <c r="CM13" s="6">
        <v>4.4052518433531596</v>
      </c>
      <c r="CN13" s="6">
        <v>0.88105036867063202</v>
      </c>
      <c r="CO13" s="6">
        <v>2.6431511060119002</v>
      </c>
      <c r="CP13" s="6">
        <v>1.76210073734126</v>
      </c>
      <c r="CQ13" s="6">
        <v>0</v>
      </c>
      <c r="CR13" s="6">
        <v>9.6915540553769493</v>
      </c>
      <c r="CS13" s="6">
        <v>38.7256</v>
      </c>
      <c r="CT13" s="6">
        <v>48.030243559815702</v>
      </c>
      <c r="CU13" s="6">
        <v>1.54936269547793</v>
      </c>
      <c r="CV13" s="6">
        <v>0</v>
      </c>
      <c r="CW13" s="6">
        <v>3.0987253909558499</v>
      </c>
      <c r="CX13" s="6">
        <v>0</v>
      </c>
      <c r="CY13" s="6">
        <v>0</v>
      </c>
      <c r="CZ13" s="6">
        <v>4.6480880864337797</v>
      </c>
      <c r="DA13" s="6">
        <v>29.374933333333299</v>
      </c>
      <c r="DB13" s="6">
        <v>16.340462616652701</v>
      </c>
      <c r="DC13" s="6">
        <v>8.17023130832637</v>
      </c>
      <c r="DD13" s="6">
        <v>2.0425578270815898</v>
      </c>
      <c r="DE13" s="6">
        <v>2.0425578270815898</v>
      </c>
      <c r="DF13" s="6">
        <v>4.0851156541631903</v>
      </c>
      <c r="DG13" s="6">
        <v>0</v>
      </c>
      <c r="DH13" s="6">
        <v>16.340462616652701</v>
      </c>
      <c r="DI13" s="6">
        <v>175.689866666667</v>
      </c>
      <c r="DJ13" s="6">
        <v>5.4641739914425003</v>
      </c>
      <c r="DK13" s="6">
        <v>0.34151087446515599</v>
      </c>
      <c r="DL13" s="6">
        <v>0</v>
      </c>
      <c r="DM13" s="6">
        <v>0.34151087446515599</v>
      </c>
      <c r="DN13" s="6">
        <v>0</v>
      </c>
      <c r="DO13" s="6">
        <v>0</v>
      </c>
      <c r="DP13" s="6">
        <v>0.68302174893031198</v>
      </c>
      <c r="DQ13" s="6">
        <v>17.5</v>
      </c>
      <c r="DR13" s="6">
        <v>68.571428571428598</v>
      </c>
      <c r="DS13" s="6">
        <v>3.4285714285714302</v>
      </c>
      <c r="DT13" s="6">
        <v>0</v>
      </c>
      <c r="DU13" s="6">
        <v>6.8571428571428603</v>
      </c>
      <c r="DV13" s="6">
        <v>0</v>
      </c>
      <c r="DW13" s="6">
        <v>0</v>
      </c>
      <c r="DX13" s="6">
        <v>10.285714285714301</v>
      </c>
      <c r="DY13" s="6">
        <v>20.8796</v>
      </c>
      <c r="DZ13" s="6">
        <v>31.609800954041301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0.34599999999999997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68.100533333333303</v>
      </c>
      <c r="EP13" s="6">
        <v>9.6915540553769493</v>
      </c>
      <c r="EQ13" s="6">
        <v>256</v>
      </c>
      <c r="ER13" s="6">
        <v>202.5</v>
      </c>
      <c r="ES13" s="6">
        <v>53.5</v>
      </c>
      <c r="ET13" s="6">
        <v>239</v>
      </c>
      <c r="EU13" s="6">
        <v>77.5</v>
      </c>
      <c r="EV13" s="6">
        <v>102.5</v>
      </c>
      <c r="EW13" s="6">
        <v>22.5</v>
      </c>
      <c r="EX13" s="6">
        <v>100</v>
      </c>
      <c r="EY13" s="6">
        <v>79.1015625</v>
      </c>
      <c r="EZ13" s="6">
        <v>20.8984375</v>
      </c>
      <c r="FA13" s="6">
        <v>93.359375</v>
      </c>
      <c r="FB13" s="6">
        <v>30.2734375</v>
      </c>
      <c r="FC13" s="6">
        <v>40.0390625</v>
      </c>
      <c r="FD13" s="6">
        <v>8.7890625</v>
      </c>
      <c r="FE13" s="31">
        <v>68.100533333333303</v>
      </c>
      <c r="FF13" s="6">
        <v>34.360964378154698</v>
      </c>
      <c r="FG13" s="6">
        <v>4.4052518433531596</v>
      </c>
      <c r="FH13" s="6">
        <v>0.88105036867063202</v>
      </c>
      <c r="FI13" s="6">
        <v>2.6431511060119002</v>
      </c>
      <c r="FJ13" s="6">
        <v>1.76210073734126</v>
      </c>
      <c r="FK13" s="6">
        <v>0</v>
      </c>
      <c r="FL13" s="93">
        <v>9.6915540553769493</v>
      </c>
      <c r="FM13" s="6">
        <v>38.7256</v>
      </c>
      <c r="FN13" s="6">
        <v>48.030243559815702</v>
      </c>
      <c r="FO13" s="6">
        <v>1.54936269547793</v>
      </c>
      <c r="FP13" s="6">
        <v>0</v>
      </c>
      <c r="FQ13" s="6">
        <v>3.0987253909558499</v>
      </c>
      <c r="FR13" s="6">
        <v>0</v>
      </c>
      <c r="FS13" s="6">
        <v>0</v>
      </c>
      <c r="FT13" s="6">
        <v>4.6480880864337797</v>
      </c>
      <c r="FU13" s="6">
        <v>29.374933333333299</v>
      </c>
      <c r="FV13" s="6">
        <v>16.340462616652701</v>
      </c>
      <c r="FW13" s="6">
        <v>8.17023130832637</v>
      </c>
      <c r="FX13" s="6">
        <v>2.0425578270815898</v>
      </c>
      <c r="FY13" s="6">
        <v>2.0425578270815898</v>
      </c>
      <c r="FZ13" s="6">
        <v>4.0851156541631903</v>
      </c>
      <c r="GA13" s="6">
        <v>0</v>
      </c>
      <c r="GB13" s="6">
        <v>16.340462616652701</v>
      </c>
      <c r="GC13" s="6">
        <v>175.689866666667</v>
      </c>
      <c r="GD13" s="6">
        <v>5.4641739914425003</v>
      </c>
      <c r="GE13" s="6">
        <v>0.34151087446515599</v>
      </c>
      <c r="GF13" s="6">
        <v>0</v>
      </c>
      <c r="GG13" s="6">
        <v>0.34151087446515599</v>
      </c>
      <c r="GH13" s="6">
        <v>0</v>
      </c>
      <c r="GI13" s="6">
        <v>0</v>
      </c>
      <c r="GJ13" s="6">
        <v>0.68302174893031198</v>
      </c>
      <c r="GK13" s="6">
        <v>17.5</v>
      </c>
      <c r="GL13" s="6">
        <v>68.571428571428598</v>
      </c>
      <c r="GM13" s="6">
        <v>3.4285714285714302</v>
      </c>
      <c r="GN13" s="6">
        <v>0</v>
      </c>
      <c r="GO13" s="6">
        <v>6.8571428571428603</v>
      </c>
      <c r="GP13" s="6">
        <v>0</v>
      </c>
      <c r="GQ13" s="6">
        <v>0</v>
      </c>
      <c r="GR13" s="6">
        <v>10.285714285714301</v>
      </c>
      <c r="GS13" s="6">
        <v>20.8796</v>
      </c>
      <c r="GT13" s="6">
        <v>31.609800954041301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0.34599999999999997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J13" s="6">
        <f t="shared" si="5"/>
        <v>1033.3333333333328</v>
      </c>
      <c r="HK13" s="6">
        <f t="shared" si="6"/>
        <v>0</v>
      </c>
      <c r="HL13" s="6">
        <f t="shared" si="7"/>
        <v>66.6666666666666</v>
      </c>
      <c r="HM13" s="6">
        <f t="shared" si="8"/>
        <v>187.89946666666668</v>
      </c>
      <c r="HN13" s="6">
        <f t="shared" si="9"/>
        <v>73.398229166666667</v>
      </c>
    </row>
    <row r="14" spans="1:222" x14ac:dyDescent="0.25">
      <c r="A14" s="6">
        <v>12</v>
      </c>
      <c r="B14" s="11" t="str">
        <f t="shared" si="0"/>
        <v>1346_XHz</v>
      </c>
      <c r="C14" s="12" t="str">
        <f t="shared" si="1"/>
        <v>C:\PSG_Data\FlowDrive\Converted_New_DLM</v>
      </c>
      <c r="D14" s="85">
        <v>0</v>
      </c>
      <c r="E14" s="86">
        <v>0</v>
      </c>
      <c r="F14" s="2">
        <v>12</v>
      </c>
      <c r="G14" s="2" t="s">
        <v>49</v>
      </c>
      <c r="H14" s="2" t="s">
        <v>63</v>
      </c>
      <c r="I14" s="2" t="s">
        <v>80</v>
      </c>
      <c r="J14" s="2" t="s">
        <v>80</v>
      </c>
      <c r="K14" s="2" t="s">
        <v>80</v>
      </c>
      <c r="L14" s="2"/>
      <c r="M14" s="2" t="s">
        <v>80</v>
      </c>
      <c r="N14" s="14">
        <f t="shared" si="4"/>
        <v>1</v>
      </c>
      <c r="O14" s="2"/>
      <c r="P14" s="2"/>
      <c r="Z14" s="14">
        <v>1346</v>
      </c>
      <c r="AC14" s="90">
        <v>56.041067761806978</v>
      </c>
      <c r="AD14" s="14" t="s">
        <v>155</v>
      </c>
      <c r="AE14" s="32" t="s">
        <v>170</v>
      </c>
      <c r="AF14" s="32" t="s">
        <v>171</v>
      </c>
      <c r="AG14" s="14">
        <v>170.1</v>
      </c>
      <c r="AH14" s="14">
        <v>128.1</v>
      </c>
      <c r="AI14" s="27">
        <f>AH14/(AG14/100)^2</f>
        <v>44.273158127753469</v>
      </c>
      <c r="AJ14" s="14">
        <v>39</v>
      </c>
      <c r="AK14" s="100"/>
      <c r="AL14" s="100"/>
      <c r="AM14" s="5">
        <v>0</v>
      </c>
      <c r="AN14" s="26" t="s">
        <v>80</v>
      </c>
      <c r="AO14" s="26" t="s">
        <v>80</v>
      </c>
      <c r="AP14" s="14" t="s">
        <v>80</v>
      </c>
      <c r="AX14" s="26" t="s">
        <v>81</v>
      </c>
      <c r="AY14" s="14" t="s">
        <v>80</v>
      </c>
      <c r="BA14" s="69">
        <v>42562</v>
      </c>
      <c r="BB14" s="6" t="s">
        <v>81</v>
      </c>
      <c r="BC14" s="28"/>
      <c r="BD14" s="28"/>
      <c r="BE14" s="28"/>
      <c r="BF14" s="28"/>
      <c r="BG14" s="28"/>
      <c r="BH14" s="28"/>
      <c r="BI14" s="28"/>
      <c r="BJ14" s="28"/>
      <c r="BL14" s="14"/>
      <c r="BT14" s="6">
        <v>46</v>
      </c>
      <c r="BU14" s="6">
        <v>50</v>
      </c>
      <c r="CK14" s="6">
        <v>129</v>
      </c>
      <c r="CL14" s="6">
        <v>33.488372093023301</v>
      </c>
      <c r="CM14" s="6">
        <v>2.7906976744185998</v>
      </c>
      <c r="CN14" s="6">
        <v>0</v>
      </c>
      <c r="CO14" s="6">
        <v>10.2325581395349</v>
      </c>
      <c r="CP14" s="6">
        <v>0</v>
      </c>
      <c r="CQ14" s="6">
        <v>0</v>
      </c>
      <c r="CR14" s="6">
        <v>13.023255813953501</v>
      </c>
      <c r="CS14" s="6">
        <v>120.5</v>
      </c>
      <c r="CT14" s="6">
        <v>33.858921161825698</v>
      </c>
      <c r="CU14" s="6">
        <v>1.4937759336099601</v>
      </c>
      <c r="CV14" s="6">
        <v>0</v>
      </c>
      <c r="CW14" s="6">
        <v>7.9668049792531104</v>
      </c>
      <c r="CX14" s="6">
        <v>0</v>
      </c>
      <c r="CY14" s="6">
        <v>0</v>
      </c>
      <c r="CZ14" s="6">
        <v>9.4605809128630707</v>
      </c>
      <c r="DA14" s="6">
        <v>8.5</v>
      </c>
      <c r="DB14" s="6">
        <v>28.235294117647101</v>
      </c>
      <c r="DC14" s="6">
        <v>21.176470588235301</v>
      </c>
      <c r="DD14" s="6">
        <v>0</v>
      </c>
      <c r="DE14" s="6">
        <v>42.352941176470601</v>
      </c>
      <c r="DF14" s="6">
        <v>0</v>
      </c>
      <c r="DG14" s="6">
        <v>0</v>
      </c>
      <c r="DH14" s="6">
        <v>63.529411764705898</v>
      </c>
      <c r="DI14" s="6">
        <v>295.62666666666701</v>
      </c>
      <c r="DJ14" s="6">
        <v>10.147934331589401</v>
      </c>
      <c r="DK14" s="6">
        <v>0</v>
      </c>
      <c r="DL14" s="6">
        <v>0</v>
      </c>
      <c r="DM14" s="6">
        <v>1.42071080642251</v>
      </c>
      <c r="DN14" s="6">
        <v>0</v>
      </c>
      <c r="DO14" s="6">
        <v>0</v>
      </c>
      <c r="DP14" s="6">
        <v>1.42071080642251</v>
      </c>
      <c r="DQ14" s="6">
        <v>74</v>
      </c>
      <c r="DR14" s="6">
        <v>39.729729729729698</v>
      </c>
      <c r="DS14" s="6">
        <v>2.4324324324324298</v>
      </c>
      <c r="DT14" s="6">
        <v>0</v>
      </c>
      <c r="DU14" s="6">
        <v>5.6756756756756799</v>
      </c>
      <c r="DV14" s="6">
        <v>0</v>
      </c>
      <c r="DW14" s="6">
        <v>0</v>
      </c>
      <c r="DX14" s="6">
        <v>8.1081081081081106</v>
      </c>
      <c r="DY14" s="6">
        <v>46.5</v>
      </c>
      <c r="DZ14" s="6">
        <v>24.5161290322581</v>
      </c>
      <c r="EA14" s="6">
        <v>0</v>
      </c>
      <c r="EB14" s="6">
        <v>0</v>
      </c>
      <c r="EC14" s="6">
        <v>11.6129032258065</v>
      </c>
      <c r="ED14" s="6">
        <v>0</v>
      </c>
      <c r="EE14" s="6">
        <v>0</v>
      </c>
      <c r="EF14" s="6">
        <v>11.6129032258065</v>
      </c>
      <c r="EG14" s="6">
        <v>0</v>
      </c>
      <c r="EH14" s="6" t="s">
        <v>218</v>
      </c>
      <c r="EI14" s="6" t="s">
        <v>218</v>
      </c>
      <c r="EJ14" s="6" t="s">
        <v>218</v>
      </c>
      <c r="EK14" s="6" t="s">
        <v>218</v>
      </c>
      <c r="EL14" s="6" t="s">
        <v>218</v>
      </c>
      <c r="EM14" s="6" t="s">
        <v>218</v>
      </c>
      <c r="EN14" s="6" t="s">
        <v>218</v>
      </c>
      <c r="EO14" s="6">
        <v>129</v>
      </c>
      <c r="EP14" s="6">
        <v>13.023255813953501</v>
      </c>
      <c r="EQ14" s="6">
        <v>181</v>
      </c>
      <c r="ER14" s="6">
        <v>172</v>
      </c>
      <c r="ES14" s="6">
        <v>9</v>
      </c>
      <c r="ET14" s="6">
        <v>356.5</v>
      </c>
      <c r="EU14" s="6">
        <v>100</v>
      </c>
      <c r="EV14" s="6">
        <v>72</v>
      </c>
      <c r="EW14" s="6">
        <v>0</v>
      </c>
      <c r="EX14" s="6">
        <v>100</v>
      </c>
      <c r="EY14" s="6">
        <v>95.027624309392294</v>
      </c>
      <c r="EZ14" s="6">
        <v>4.9723756906077403</v>
      </c>
      <c r="FA14" s="6">
        <v>196.96132596685101</v>
      </c>
      <c r="FB14" s="6">
        <v>55.2486187845304</v>
      </c>
      <c r="FC14" s="6">
        <v>39.779005524861901</v>
      </c>
      <c r="FD14" s="6">
        <v>0</v>
      </c>
      <c r="FE14" s="31">
        <v>129</v>
      </c>
      <c r="FF14" s="6">
        <v>33.488372093023301</v>
      </c>
      <c r="FG14" s="6">
        <v>2.7906976744185998</v>
      </c>
      <c r="FH14" s="6">
        <v>0</v>
      </c>
      <c r="FI14" s="6">
        <v>10.2325581395349</v>
      </c>
      <c r="FJ14" s="6">
        <v>0</v>
      </c>
      <c r="FK14" s="6">
        <v>0</v>
      </c>
      <c r="FL14" s="93">
        <v>13.023255813953501</v>
      </c>
      <c r="FM14" s="6">
        <v>120.5</v>
      </c>
      <c r="FN14" s="6">
        <v>33.858921161825698</v>
      </c>
      <c r="FO14" s="6">
        <v>1.4937759336099601</v>
      </c>
      <c r="FP14" s="6">
        <v>0</v>
      </c>
      <c r="FQ14" s="6">
        <v>7.9668049792531104</v>
      </c>
      <c r="FR14" s="6">
        <v>0</v>
      </c>
      <c r="FS14" s="6">
        <v>0</v>
      </c>
      <c r="FT14" s="6">
        <v>9.4605809128630707</v>
      </c>
      <c r="FU14" s="6">
        <v>8.5</v>
      </c>
      <c r="FV14" s="6">
        <v>28.235294117647101</v>
      </c>
      <c r="FW14" s="6">
        <v>21.176470588235301</v>
      </c>
      <c r="FX14" s="6">
        <v>0</v>
      </c>
      <c r="FY14" s="6">
        <v>42.352941176470601</v>
      </c>
      <c r="FZ14" s="6">
        <v>0</v>
      </c>
      <c r="GA14" s="6">
        <v>0</v>
      </c>
      <c r="GB14" s="6">
        <v>63.529411764705898</v>
      </c>
      <c r="GC14" s="6">
        <v>297.71333333333303</v>
      </c>
      <c r="GD14" s="6">
        <v>10.076807667331</v>
      </c>
      <c r="GE14" s="6">
        <v>0</v>
      </c>
      <c r="GF14" s="6">
        <v>0</v>
      </c>
      <c r="GG14" s="6">
        <v>1.41075307342634</v>
      </c>
      <c r="GH14" s="6">
        <v>0</v>
      </c>
      <c r="GI14" s="6">
        <v>0</v>
      </c>
      <c r="GJ14" s="6">
        <v>1.41075307342634</v>
      </c>
      <c r="GK14" s="6">
        <v>74</v>
      </c>
      <c r="GL14" s="6">
        <v>39.729729729729698</v>
      </c>
      <c r="GM14" s="6">
        <v>2.4324324324324298</v>
      </c>
      <c r="GN14" s="6">
        <v>0</v>
      </c>
      <c r="GO14" s="6">
        <v>5.6756756756756799</v>
      </c>
      <c r="GP14" s="6">
        <v>0</v>
      </c>
      <c r="GQ14" s="6">
        <v>0</v>
      </c>
      <c r="GR14" s="6">
        <v>8.1081081081081106</v>
      </c>
      <c r="GS14" s="6">
        <v>46.5</v>
      </c>
      <c r="GT14" s="6">
        <v>24.5161290322581</v>
      </c>
      <c r="GU14" s="6">
        <v>0</v>
      </c>
      <c r="GV14" s="6">
        <v>0</v>
      </c>
      <c r="GW14" s="6">
        <v>11.6129032258065</v>
      </c>
      <c r="GX14" s="6">
        <v>0</v>
      </c>
      <c r="GY14" s="6">
        <v>0</v>
      </c>
      <c r="GZ14" s="6">
        <v>11.6129032258065</v>
      </c>
      <c r="HA14" s="6">
        <v>0</v>
      </c>
      <c r="HB14" s="6" t="s">
        <v>218</v>
      </c>
      <c r="HC14" s="6" t="s">
        <v>218</v>
      </c>
      <c r="HD14" s="6" t="s">
        <v>218</v>
      </c>
      <c r="HE14" s="6" t="s">
        <v>218</v>
      </c>
      <c r="HF14" s="6" t="s">
        <v>218</v>
      </c>
      <c r="HG14" s="6" t="s">
        <v>218</v>
      </c>
      <c r="HH14" s="6" t="s">
        <v>218</v>
      </c>
      <c r="HJ14" s="6">
        <f t="shared" si="5"/>
        <v>357.89473684210498</v>
      </c>
      <c r="HK14" s="6">
        <f t="shared" si="6"/>
        <v>0</v>
      </c>
      <c r="HL14" s="6">
        <f t="shared" si="7"/>
        <v>84.210526315789451</v>
      </c>
      <c r="HM14" s="6">
        <f t="shared" si="8"/>
        <v>52</v>
      </c>
      <c r="HN14" s="6">
        <f t="shared" si="9"/>
        <v>28.729281767955801</v>
      </c>
    </row>
    <row r="15" spans="1:222" x14ac:dyDescent="0.25">
      <c r="A15" s="6">
        <v>13</v>
      </c>
      <c r="B15" s="16" t="str">
        <f t="shared" si="0"/>
        <v>1364_XHz</v>
      </c>
      <c r="C15" s="12" t="str">
        <f t="shared" si="1"/>
        <v>C:\PSG_Data\FlowDrive\Converted_New_DLM</v>
      </c>
      <c r="D15" s="85">
        <v>0</v>
      </c>
      <c r="E15" s="86">
        <v>0</v>
      </c>
      <c r="F15" s="10">
        <v>13</v>
      </c>
      <c r="G15" s="12" t="s">
        <v>71</v>
      </c>
      <c r="H15" s="2" t="s">
        <v>63</v>
      </c>
      <c r="I15" s="2" t="s">
        <v>94</v>
      </c>
      <c r="J15" s="2" t="s">
        <v>80</v>
      </c>
      <c r="K15" s="2" t="s">
        <v>80</v>
      </c>
      <c r="L15" s="2"/>
      <c r="M15" s="2" t="s">
        <v>80</v>
      </c>
      <c r="N15" s="14">
        <f t="shared" si="4"/>
        <v>1</v>
      </c>
      <c r="O15" s="2"/>
      <c r="P15" s="2"/>
      <c r="Z15" s="14">
        <v>1364</v>
      </c>
      <c r="AA15" s="6" t="s">
        <v>150</v>
      </c>
      <c r="AC15" s="90">
        <v>56.432580424366868</v>
      </c>
      <c r="AD15" s="14" t="s">
        <v>155</v>
      </c>
      <c r="AE15" s="32" t="s">
        <v>169</v>
      </c>
      <c r="AF15" s="32" t="s">
        <v>171</v>
      </c>
      <c r="AG15" s="14">
        <v>179.3</v>
      </c>
      <c r="AH15" s="14">
        <v>115.9</v>
      </c>
      <c r="AI15" s="27">
        <f>AH15/(AG15/100)^2</f>
        <v>36.051459959705724</v>
      </c>
      <c r="AJ15" s="14">
        <v>46.4</v>
      </c>
      <c r="AK15" s="100"/>
      <c r="AL15" s="100"/>
      <c r="AM15" s="5">
        <v>0</v>
      </c>
      <c r="AN15" s="26" t="s">
        <v>80</v>
      </c>
      <c r="AO15" s="26" t="s">
        <v>80</v>
      </c>
      <c r="AP15" s="14" t="s">
        <v>80</v>
      </c>
      <c r="AQ15" s="14" t="s">
        <v>81</v>
      </c>
      <c r="AX15" s="26" t="s">
        <v>81</v>
      </c>
      <c r="AY15" s="14" t="s">
        <v>81</v>
      </c>
      <c r="AZ15" s="14" t="s">
        <v>80</v>
      </c>
      <c r="BA15" s="69">
        <v>42711</v>
      </c>
      <c r="BB15" s="6" t="s">
        <v>81</v>
      </c>
      <c r="BC15" s="28"/>
      <c r="BD15" s="28"/>
      <c r="BE15" s="28"/>
      <c r="BF15" s="28"/>
      <c r="BG15" s="28"/>
      <c r="BH15" s="28"/>
      <c r="BI15" s="28"/>
      <c r="BJ15" s="28"/>
      <c r="BL15" s="14"/>
      <c r="CK15" s="6">
        <v>105</v>
      </c>
      <c r="CL15" s="6">
        <v>30.8571428571429</v>
      </c>
      <c r="CM15" s="6">
        <v>32</v>
      </c>
      <c r="CN15" s="6">
        <v>0</v>
      </c>
      <c r="CO15" s="6">
        <v>36</v>
      </c>
      <c r="CP15" s="6">
        <v>0</v>
      </c>
      <c r="CQ15" s="6">
        <v>0</v>
      </c>
      <c r="CR15" s="6">
        <v>68</v>
      </c>
      <c r="CS15" s="6">
        <v>105</v>
      </c>
      <c r="CT15" s="6">
        <v>30.8571428571429</v>
      </c>
      <c r="CU15" s="6">
        <v>32</v>
      </c>
      <c r="CV15" s="6">
        <v>0</v>
      </c>
      <c r="CW15" s="6">
        <v>36</v>
      </c>
      <c r="CX15" s="6">
        <v>0</v>
      </c>
      <c r="CY15" s="6">
        <v>0</v>
      </c>
      <c r="CZ15" s="6">
        <v>68</v>
      </c>
      <c r="DA15" s="6">
        <v>0</v>
      </c>
      <c r="DB15" s="6" t="s">
        <v>218</v>
      </c>
      <c r="DC15" s="6" t="s">
        <v>218</v>
      </c>
      <c r="DD15" s="6" t="s">
        <v>218</v>
      </c>
      <c r="DE15" s="6" t="s">
        <v>218</v>
      </c>
      <c r="DF15" s="6" t="s">
        <v>218</v>
      </c>
      <c r="DG15" s="6" t="s">
        <v>218</v>
      </c>
      <c r="DH15" s="6" t="s">
        <v>218</v>
      </c>
      <c r="DI15" s="6">
        <v>109.5988</v>
      </c>
      <c r="DJ15" s="6">
        <v>5.47451249466235</v>
      </c>
      <c r="DK15" s="6">
        <v>2.7372562473311799</v>
      </c>
      <c r="DL15" s="6">
        <v>0</v>
      </c>
      <c r="DM15" s="6">
        <v>1.6423537483987101</v>
      </c>
      <c r="DN15" s="6">
        <v>0</v>
      </c>
      <c r="DO15" s="6">
        <v>0</v>
      </c>
      <c r="DP15" s="6">
        <v>4.3796099957298802</v>
      </c>
      <c r="DQ15" s="6">
        <v>59</v>
      </c>
      <c r="DR15" s="6">
        <v>45.762711864406803</v>
      </c>
      <c r="DS15" s="6">
        <v>33.559322033898297</v>
      </c>
      <c r="DT15" s="6">
        <v>0</v>
      </c>
      <c r="DU15" s="6">
        <v>38.644067796610202</v>
      </c>
      <c r="DV15" s="6">
        <v>0</v>
      </c>
      <c r="DW15" s="6">
        <v>0</v>
      </c>
      <c r="DX15" s="6">
        <v>72.203389830508499</v>
      </c>
      <c r="DY15" s="6">
        <v>31.5</v>
      </c>
      <c r="DZ15" s="6">
        <v>17.1428571428571</v>
      </c>
      <c r="EA15" s="6">
        <v>36.190476190476197</v>
      </c>
      <c r="EB15" s="6">
        <v>0</v>
      </c>
      <c r="EC15" s="6">
        <v>30.476190476190499</v>
      </c>
      <c r="ED15" s="6">
        <v>0</v>
      </c>
      <c r="EE15" s="6">
        <v>0</v>
      </c>
      <c r="EF15" s="6">
        <v>66.6666666666667</v>
      </c>
      <c r="EG15" s="6">
        <v>14.5</v>
      </c>
      <c r="EH15" s="6">
        <v>0</v>
      </c>
      <c r="EI15" s="6">
        <v>16.551724137931</v>
      </c>
      <c r="EJ15" s="6">
        <v>0</v>
      </c>
      <c r="EK15" s="6">
        <v>37.241379310344797</v>
      </c>
      <c r="EL15" s="6">
        <v>0</v>
      </c>
      <c r="EM15" s="6">
        <v>0</v>
      </c>
      <c r="EN15" s="6">
        <v>53.7931034482759</v>
      </c>
      <c r="EO15" s="6">
        <v>105</v>
      </c>
      <c r="EP15" s="6">
        <v>68</v>
      </c>
      <c r="EQ15" s="6">
        <v>105</v>
      </c>
      <c r="ER15" s="6">
        <v>105</v>
      </c>
      <c r="ES15" s="6">
        <v>0</v>
      </c>
      <c r="ET15" s="6">
        <v>113.958</v>
      </c>
      <c r="EU15" s="6">
        <v>59</v>
      </c>
      <c r="EV15" s="6">
        <v>31.5</v>
      </c>
      <c r="EW15" s="6">
        <v>14.5</v>
      </c>
      <c r="EX15" s="6">
        <v>100</v>
      </c>
      <c r="EY15" s="6">
        <v>100</v>
      </c>
      <c r="EZ15" s="6">
        <v>0</v>
      </c>
      <c r="FA15" s="6">
        <v>108.531428571429</v>
      </c>
      <c r="FB15" s="6">
        <v>56.190476190476197</v>
      </c>
      <c r="FC15" s="6">
        <v>30</v>
      </c>
      <c r="FD15" s="6">
        <v>13.8095238095238</v>
      </c>
      <c r="FE15" s="31">
        <v>105</v>
      </c>
      <c r="FF15" s="6">
        <v>30.8571428571429</v>
      </c>
      <c r="FG15" s="6">
        <v>32</v>
      </c>
      <c r="FH15" s="6">
        <v>0</v>
      </c>
      <c r="FI15" s="6">
        <v>36</v>
      </c>
      <c r="FJ15" s="6">
        <v>0</v>
      </c>
      <c r="FK15" s="6">
        <v>0</v>
      </c>
      <c r="FL15" s="93">
        <v>68</v>
      </c>
      <c r="FM15" s="6">
        <v>105</v>
      </c>
      <c r="FN15" s="6">
        <v>30.8571428571429</v>
      </c>
      <c r="FO15" s="6">
        <v>32</v>
      </c>
      <c r="FP15" s="6">
        <v>0</v>
      </c>
      <c r="FQ15" s="6">
        <v>36</v>
      </c>
      <c r="FR15" s="6">
        <v>0</v>
      </c>
      <c r="FS15" s="6">
        <v>0</v>
      </c>
      <c r="FT15" s="6">
        <v>68</v>
      </c>
      <c r="FU15" s="6">
        <v>0</v>
      </c>
      <c r="FV15" s="6" t="s">
        <v>218</v>
      </c>
      <c r="FW15" s="6" t="s">
        <v>218</v>
      </c>
      <c r="FX15" s="6" t="s">
        <v>218</v>
      </c>
      <c r="FY15" s="6" t="s">
        <v>218</v>
      </c>
      <c r="FZ15" s="6" t="s">
        <v>218</v>
      </c>
      <c r="GA15" s="6" t="s">
        <v>218</v>
      </c>
      <c r="GB15" s="6" t="s">
        <v>218</v>
      </c>
      <c r="GC15" s="6">
        <v>109.69880000000001</v>
      </c>
      <c r="GD15" s="6">
        <v>5.4695220002406604</v>
      </c>
      <c r="GE15" s="6">
        <v>2.7347610001203302</v>
      </c>
      <c r="GF15" s="6">
        <v>0</v>
      </c>
      <c r="GG15" s="6">
        <v>1.6408566000722</v>
      </c>
      <c r="GH15" s="6">
        <v>0</v>
      </c>
      <c r="GI15" s="6">
        <v>0</v>
      </c>
      <c r="GJ15" s="6">
        <v>4.3756176001925304</v>
      </c>
      <c r="GK15" s="6">
        <v>59</v>
      </c>
      <c r="GL15" s="6">
        <v>45.762711864406803</v>
      </c>
      <c r="GM15" s="6">
        <v>33.559322033898297</v>
      </c>
      <c r="GN15" s="6">
        <v>0</v>
      </c>
      <c r="GO15" s="6">
        <v>38.644067796610202</v>
      </c>
      <c r="GP15" s="6">
        <v>0</v>
      </c>
      <c r="GQ15" s="6">
        <v>0</v>
      </c>
      <c r="GR15" s="6">
        <v>72.203389830508499</v>
      </c>
      <c r="GS15" s="6">
        <v>31.5</v>
      </c>
      <c r="GT15" s="6">
        <v>17.1428571428571</v>
      </c>
      <c r="GU15" s="6">
        <v>36.190476190476197</v>
      </c>
      <c r="GV15" s="6">
        <v>0</v>
      </c>
      <c r="GW15" s="6">
        <v>30.476190476190499</v>
      </c>
      <c r="GX15" s="6">
        <v>0</v>
      </c>
      <c r="GY15" s="6">
        <v>0</v>
      </c>
      <c r="GZ15" s="6">
        <v>66.6666666666667</v>
      </c>
      <c r="HA15" s="6">
        <v>14.5</v>
      </c>
      <c r="HB15" s="6">
        <v>0</v>
      </c>
      <c r="HC15" s="6">
        <v>16.551724137931</v>
      </c>
      <c r="HD15" s="6">
        <v>0</v>
      </c>
      <c r="HE15" s="6">
        <v>37.241379310344797</v>
      </c>
      <c r="HF15" s="6">
        <v>0</v>
      </c>
      <c r="HG15" s="6">
        <v>0</v>
      </c>
      <c r="HH15" s="6">
        <v>53.7931034482759</v>
      </c>
      <c r="HJ15" s="6">
        <f t="shared" si="5"/>
        <v>45.378151260504261</v>
      </c>
      <c r="HK15" s="6">
        <f t="shared" si="6"/>
        <v>0</v>
      </c>
      <c r="HL15" s="6">
        <f t="shared" si="7"/>
        <v>52.941176470588239</v>
      </c>
      <c r="HM15" s="6">
        <f t="shared" si="8"/>
        <v>0</v>
      </c>
      <c r="HN15" s="6">
        <f t="shared" si="9"/>
        <v>0</v>
      </c>
    </row>
    <row r="16" spans="1:222" x14ac:dyDescent="0.25">
      <c r="A16" s="6">
        <v>14</v>
      </c>
      <c r="B16" s="11" t="str">
        <f t="shared" si="0"/>
        <v>1429_XHz</v>
      </c>
      <c r="C16" s="12" t="str">
        <f t="shared" si="1"/>
        <v>C:\PSG_Data\FlowDrive\Converted_New_DLM</v>
      </c>
      <c r="D16" s="85">
        <v>0</v>
      </c>
      <c r="E16" s="86">
        <v>0</v>
      </c>
      <c r="F16" s="2">
        <v>14</v>
      </c>
      <c r="G16" s="2" t="s">
        <v>50</v>
      </c>
      <c r="H16" s="2" t="s">
        <v>63</v>
      </c>
      <c r="I16" s="2" t="s">
        <v>80</v>
      </c>
      <c r="J16" s="2" t="s">
        <v>267</v>
      </c>
      <c r="K16" s="2" t="s">
        <v>80</v>
      </c>
      <c r="L16" s="2"/>
      <c r="M16" s="2" t="s">
        <v>80</v>
      </c>
      <c r="N16" s="14">
        <f t="shared" si="4"/>
        <v>1</v>
      </c>
      <c r="O16" s="2" t="s">
        <v>257</v>
      </c>
      <c r="P16" s="2"/>
      <c r="Y16" s="14">
        <f t="shared" ref="Y16:Y28" si="13">MATCH(Z16,$Z$78:$Z$121,0)</f>
        <v>11</v>
      </c>
      <c r="Z16" s="14">
        <v>1429</v>
      </c>
      <c r="AC16" s="89">
        <f t="shared" ref="AC16:AG28" si="14">INDEX(AC$78:AC$121,$Y16,1)</f>
        <v>62.874743326488705</v>
      </c>
      <c r="AD16" s="26" t="str">
        <f t="shared" si="14"/>
        <v>M</v>
      </c>
      <c r="AE16" s="26" t="str">
        <f t="shared" si="14"/>
        <v>White</v>
      </c>
      <c r="AF16" s="26" t="str">
        <f t="shared" si="14"/>
        <v>NHispanic</v>
      </c>
      <c r="AG16" s="26">
        <f t="shared" si="14"/>
        <v>186.5</v>
      </c>
      <c r="AH16" s="14">
        <v>108.4</v>
      </c>
      <c r="AI16" s="26">
        <f t="shared" ref="AI16:AJ23" si="15">INDEX(AI$78:AI$121,$Y16,1)</f>
        <v>29.8</v>
      </c>
      <c r="AJ16" s="26">
        <f t="shared" si="15"/>
        <v>43</v>
      </c>
      <c r="AK16" s="100"/>
      <c r="AL16" s="100"/>
      <c r="AM16" s="5">
        <v>0</v>
      </c>
      <c r="AN16" s="26" t="s">
        <v>80</v>
      </c>
      <c r="AO16" s="26" t="s">
        <v>80</v>
      </c>
      <c r="AP16" s="14" t="s">
        <v>81</v>
      </c>
      <c r="AR16" s="14" t="s">
        <v>81</v>
      </c>
      <c r="AT16" s="6">
        <v>132</v>
      </c>
      <c r="AU16" s="6">
        <v>84</v>
      </c>
      <c r="AV16" s="6">
        <v>70</v>
      </c>
      <c r="AX16" s="26">
        <f t="shared" ref="AX16:AX28" si="16">INDEX(AX$78:AX$121,$Y16,1)</f>
        <v>41417</v>
      </c>
      <c r="AY16" s="14" t="s">
        <v>80</v>
      </c>
      <c r="AZ16" s="14" t="s">
        <v>81</v>
      </c>
      <c r="BA16" s="69">
        <v>41830</v>
      </c>
      <c r="BB16" s="28" t="str">
        <f t="shared" ref="BB16:BB23" si="17">INDEX(BB$78:BB$121,$Y16,1)</f>
        <v>Metoprolol, lisinipril, HCTZ, atorvastitin</v>
      </c>
      <c r="BC16" s="28">
        <f t="shared" ref="BC16:BJ28" si="18">IF(INDEX(BC$78:BC$121,$Y16,1)=1,1,"")</f>
        <v>1</v>
      </c>
      <c r="BD16" s="28" t="str">
        <f t="shared" si="18"/>
        <v/>
      </c>
      <c r="BE16" s="28" t="str">
        <f t="shared" si="18"/>
        <v/>
      </c>
      <c r="BF16" s="28">
        <f t="shared" si="18"/>
        <v>1</v>
      </c>
      <c r="BG16" s="28" t="str">
        <f t="shared" si="18"/>
        <v/>
      </c>
      <c r="BH16" s="28" t="str">
        <f t="shared" si="18"/>
        <v/>
      </c>
      <c r="BI16" s="28" t="str">
        <f t="shared" si="18"/>
        <v/>
      </c>
      <c r="BJ16" s="28" t="str">
        <f t="shared" si="18"/>
        <v/>
      </c>
      <c r="BL16" s="14"/>
      <c r="BN16" s="6">
        <v>66</v>
      </c>
      <c r="BO16" s="6" t="s">
        <v>127</v>
      </c>
      <c r="BP16" s="6">
        <v>45</v>
      </c>
      <c r="BR16" s="14"/>
      <c r="BS16" s="6">
        <v>1000</v>
      </c>
      <c r="BT16" s="6">
        <v>135</v>
      </c>
      <c r="BU16" s="6">
        <v>46</v>
      </c>
      <c r="BV16" s="6">
        <v>0.45190000000000002</v>
      </c>
      <c r="BW16" s="24">
        <f>IF(ISNUMBER(BV16)*ISNUMBER(BS16),$F$4/BS16*BV16,"")</f>
        <v>9.0380000000000007E-4</v>
      </c>
      <c r="BX16" s="6">
        <v>7839.0640000000003</v>
      </c>
      <c r="BY16" s="6">
        <v>0.61</v>
      </c>
      <c r="BZ16" s="6" t="s">
        <v>128</v>
      </c>
      <c r="CB16" s="6">
        <v>108.4</v>
      </c>
      <c r="CC16" s="6" t="s">
        <v>81</v>
      </c>
      <c r="CD16" s="6" t="s">
        <v>129</v>
      </c>
      <c r="CK16" s="6">
        <v>20.195599999999999</v>
      </c>
      <c r="CL16" s="6">
        <v>86.157380815623199</v>
      </c>
      <c r="CM16" s="6">
        <v>44.5641624908396</v>
      </c>
      <c r="CN16" s="6">
        <v>0</v>
      </c>
      <c r="CO16" s="6">
        <v>2.9709441660559701</v>
      </c>
      <c r="CP16" s="6">
        <v>8.9128324981679192</v>
      </c>
      <c r="CQ16" s="6">
        <v>0</v>
      </c>
      <c r="CR16" s="6">
        <v>56.447939155063501</v>
      </c>
      <c r="CS16" s="6">
        <v>20.195599999999999</v>
      </c>
      <c r="CT16" s="6">
        <v>86.157380815623199</v>
      </c>
      <c r="CU16" s="6">
        <v>44.5641624908396</v>
      </c>
      <c r="CV16" s="6">
        <v>0</v>
      </c>
      <c r="CW16" s="6">
        <v>2.9709441660559701</v>
      </c>
      <c r="CX16" s="6">
        <v>8.9128324981679192</v>
      </c>
      <c r="CY16" s="6">
        <v>0</v>
      </c>
      <c r="CZ16" s="6">
        <v>56.447939155063501</v>
      </c>
      <c r="DA16" s="6">
        <v>0</v>
      </c>
      <c r="DB16" s="6" t="s">
        <v>218</v>
      </c>
      <c r="DC16" s="6" t="s">
        <v>218</v>
      </c>
      <c r="DD16" s="6" t="s">
        <v>218</v>
      </c>
      <c r="DE16" s="6" t="s">
        <v>218</v>
      </c>
      <c r="DF16" s="6" t="s">
        <v>218</v>
      </c>
      <c r="DG16" s="6" t="s">
        <v>218</v>
      </c>
      <c r="DH16" s="6" t="s">
        <v>218</v>
      </c>
      <c r="DI16" s="6">
        <v>96.592266666666703</v>
      </c>
      <c r="DJ16" s="6">
        <v>21.119703164642601</v>
      </c>
      <c r="DK16" s="6">
        <v>18.013864463959798</v>
      </c>
      <c r="DL16" s="6">
        <v>0</v>
      </c>
      <c r="DM16" s="6">
        <v>0.62116774013654696</v>
      </c>
      <c r="DN16" s="6">
        <v>5.5905096612289196</v>
      </c>
      <c r="DO16" s="6">
        <v>0</v>
      </c>
      <c r="DP16" s="6">
        <v>24.225541865325301</v>
      </c>
      <c r="DQ16" s="6">
        <v>18.98</v>
      </c>
      <c r="DR16" s="6">
        <v>85.353003161222304</v>
      </c>
      <c r="DS16" s="6">
        <v>44.257112750263403</v>
      </c>
      <c r="DT16" s="6">
        <v>0</v>
      </c>
      <c r="DU16" s="6">
        <v>3.1612223393045298</v>
      </c>
      <c r="DV16" s="6">
        <v>9.4836670179135893</v>
      </c>
      <c r="DW16" s="6">
        <v>0</v>
      </c>
      <c r="DX16" s="6">
        <v>56.9020021074816</v>
      </c>
      <c r="DY16" s="6">
        <v>1.2156</v>
      </c>
      <c r="DZ16" s="6">
        <v>98.716683119447197</v>
      </c>
      <c r="EA16" s="6">
        <v>49.358341559723598</v>
      </c>
      <c r="EB16" s="6">
        <v>0</v>
      </c>
      <c r="EC16" s="6">
        <v>0</v>
      </c>
      <c r="ED16" s="6">
        <v>0</v>
      </c>
      <c r="EE16" s="6">
        <v>0</v>
      </c>
      <c r="EF16" s="6">
        <v>49.358341559723598</v>
      </c>
      <c r="EG16" s="6">
        <v>0</v>
      </c>
      <c r="EH16" s="6" t="s">
        <v>218</v>
      </c>
      <c r="EI16" s="6" t="s">
        <v>218</v>
      </c>
      <c r="EJ16" s="6" t="s">
        <v>218</v>
      </c>
      <c r="EK16" s="6" t="s">
        <v>218</v>
      </c>
      <c r="EL16" s="6" t="s">
        <v>218</v>
      </c>
      <c r="EM16" s="6" t="s">
        <v>218</v>
      </c>
      <c r="EN16" s="6" t="s">
        <v>218</v>
      </c>
      <c r="EO16" s="6">
        <v>20.195599999999999</v>
      </c>
      <c r="EP16" s="6">
        <v>56.447939155063501</v>
      </c>
      <c r="EQ16" s="6">
        <v>98.5</v>
      </c>
      <c r="ER16" s="6">
        <v>98.5</v>
      </c>
      <c r="ES16" s="6">
        <v>0</v>
      </c>
      <c r="ET16" s="6">
        <v>212</v>
      </c>
      <c r="EU16" s="6">
        <v>65.5</v>
      </c>
      <c r="EV16" s="6">
        <v>33</v>
      </c>
      <c r="EW16" s="6">
        <v>0</v>
      </c>
      <c r="EX16" s="6">
        <v>100</v>
      </c>
      <c r="EY16" s="6">
        <v>100</v>
      </c>
      <c r="EZ16" s="6">
        <v>0</v>
      </c>
      <c r="FA16" s="6">
        <v>215.22842639593901</v>
      </c>
      <c r="FB16" s="6">
        <v>66.497461928934001</v>
      </c>
      <c r="FC16" s="6">
        <v>33.502538071065999</v>
      </c>
      <c r="FD16" s="6">
        <v>0</v>
      </c>
      <c r="FE16" s="31">
        <v>20.195599999999999</v>
      </c>
      <c r="FF16" s="6">
        <v>86.157380815623199</v>
      </c>
      <c r="FG16" s="6">
        <v>44.5641624908396</v>
      </c>
      <c r="FH16" s="6">
        <v>0</v>
      </c>
      <c r="FI16" s="6">
        <v>2.9709441660559701</v>
      </c>
      <c r="FJ16" s="6">
        <v>8.9128324981679192</v>
      </c>
      <c r="FK16" s="6">
        <v>0</v>
      </c>
      <c r="FL16" s="93">
        <v>56.447939155063501</v>
      </c>
      <c r="FM16" s="6">
        <v>20.195599999999999</v>
      </c>
      <c r="FN16" s="6">
        <v>86.157380815623199</v>
      </c>
      <c r="FO16" s="6">
        <v>44.5641624908396</v>
      </c>
      <c r="FP16" s="6">
        <v>0</v>
      </c>
      <c r="FQ16" s="6">
        <v>2.9709441660559701</v>
      </c>
      <c r="FR16" s="6">
        <v>8.9128324981679192</v>
      </c>
      <c r="FS16" s="6">
        <v>0</v>
      </c>
      <c r="FT16" s="6">
        <v>56.447939155063501</v>
      </c>
      <c r="FU16" s="6">
        <v>0</v>
      </c>
      <c r="FV16" s="6" t="s">
        <v>218</v>
      </c>
      <c r="FW16" s="6" t="s">
        <v>218</v>
      </c>
      <c r="FX16" s="6" t="s">
        <v>218</v>
      </c>
      <c r="FY16" s="6" t="s">
        <v>218</v>
      </c>
      <c r="FZ16" s="6" t="s">
        <v>218</v>
      </c>
      <c r="GA16" s="6" t="s">
        <v>218</v>
      </c>
      <c r="GB16" s="6" t="s">
        <v>218</v>
      </c>
      <c r="GC16" s="6">
        <v>96.592266666666703</v>
      </c>
      <c r="GD16" s="6">
        <v>21.119703164642601</v>
      </c>
      <c r="GE16" s="6">
        <v>18.013864463959798</v>
      </c>
      <c r="GF16" s="6">
        <v>0</v>
      </c>
      <c r="GG16" s="6">
        <v>0.62116774013654696</v>
      </c>
      <c r="GH16" s="6">
        <v>5.5905096612289196</v>
      </c>
      <c r="GI16" s="6">
        <v>0</v>
      </c>
      <c r="GJ16" s="6">
        <v>24.225541865325301</v>
      </c>
      <c r="GK16" s="6">
        <v>18.98</v>
      </c>
      <c r="GL16" s="6">
        <v>85.353003161222304</v>
      </c>
      <c r="GM16" s="6">
        <v>44.257112750263403</v>
      </c>
      <c r="GN16" s="6">
        <v>0</v>
      </c>
      <c r="GO16" s="6">
        <v>3.1612223393045298</v>
      </c>
      <c r="GP16" s="6">
        <v>9.4836670179135893</v>
      </c>
      <c r="GQ16" s="6">
        <v>0</v>
      </c>
      <c r="GR16" s="6">
        <v>56.9020021074816</v>
      </c>
      <c r="GS16" s="6">
        <v>1.2156</v>
      </c>
      <c r="GT16" s="6">
        <v>98.716683119447197</v>
      </c>
      <c r="GU16" s="6">
        <v>49.358341559723598</v>
      </c>
      <c r="GV16" s="6">
        <v>0</v>
      </c>
      <c r="GW16" s="6">
        <v>0</v>
      </c>
      <c r="GX16" s="6">
        <v>0</v>
      </c>
      <c r="GY16" s="6">
        <v>0</v>
      </c>
      <c r="GZ16" s="6">
        <v>49.358341559723598</v>
      </c>
      <c r="HA16" s="6">
        <v>0</v>
      </c>
      <c r="HB16" s="6" t="s">
        <v>218</v>
      </c>
      <c r="HC16" s="6" t="s">
        <v>218</v>
      </c>
      <c r="HD16" s="6" t="s">
        <v>218</v>
      </c>
      <c r="HE16" s="6" t="s">
        <v>218</v>
      </c>
      <c r="HF16" s="6" t="s">
        <v>218</v>
      </c>
      <c r="HG16" s="6" t="s">
        <v>218</v>
      </c>
      <c r="HH16" s="6" t="s">
        <v>218</v>
      </c>
      <c r="HJ16" s="6">
        <f t="shared" si="5"/>
        <v>152.63157894736835</v>
      </c>
      <c r="HK16" s="6">
        <f t="shared" si="6"/>
        <v>0</v>
      </c>
      <c r="HL16" s="6">
        <f t="shared" si="7"/>
        <v>5.2631578947368354</v>
      </c>
      <c r="HM16" s="6">
        <f t="shared" si="8"/>
        <v>78.304400000000001</v>
      </c>
      <c r="HN16" s="6">
        <f t="shared" si="9"/>
        <v>79.496852791878169</v>
      </c>
    </row>
    <row r="17" spans="1:222" x14ac:dyDescent="0.25">
      <c r="A17" s="6">
        <v>15</v>
      </c>
      <c r="B17" s="11" t="str">
        <f t="shared" si="0"/>
        <v>1469_XHz</v>
      </c>
      <c r="C17" s="12" t="str">
        <f t="shared" si="1"/>
        <v>C:\PSG_Data\FlowDrive\Converted_New_DLM</v>
      </c>
      <c r="D17" s="85">
        <v>0</v>
      </c>
      <c r="E17" s="86">
        <v>0</v>
      </c>
      <c r="F17" s="10">
        <v>15</v>
      </c>
      <c r="G17" s="2" t="s">
        <v>51</v>
      </c>
      <c r="H17" s="2" t="s">
        <v>63</v>
      </c>
      <c r="I17" s="2" t="s">
        <v>80</v>
      </c>
      <c r="J17" s="2" t="s">
        <v>267</v>
      </c>
      <c r="K17" s="2" t="s">
        <v>80</v>
      </c>
      <c r="L17" s="2"/>
      <c r="M17" s="2" t="s">
        <v>80</v>
      </c>
      <c r="N17" s="14">
        <f t="shared" si="4"/>
        <v>1</v>
      </c>
      <c r="O17" s="2" t="s">
        <v>74</v>
      </c>
      <c r="P17" s="2"/>
      <c r="Y17" s="14">
        <f t="shared" si="13"/>
        <v>5</v>
      </c>
      <c r="Z17" s="14">
        <v>1469</v>
      </c>
      <c r="AC17" s="89">
        <f t="shared" si="14"/>
        <v>53.034907597535934</v>
      </c>
      <c r="AD17" s="26" t="str">
        <f t="shared" si="14"/>
        <v>F</v>
      </c>
      <c r="AE17" s="26" t="str">
        <f t="shared" si="14"/>
        <v>Black</v>
      </c>
      <c r="AF17" s="26" t="str">
        <f t="shared" si="14"/>
        <v>NHispanic</v>
      </c>
      <c r="AG17" s="26">
        <f t="shared" si="14"/>
        <v>154.80000000000001</v>
      </c>
      <c r="AH17" s="14">
        <v>84.5</v>
      </c>
      <c r="AI17" s="26">
        <f t="shared" si="15"/>
        <v>32.925705586603371</v>
      </c>
      <c r="AJ17" s="26">
        <f t="shared" si="15"/>
        <v>38.6</v>
      </c>
      <c r="AK17" s="100"/>
      <c r="AL17" s="100"/>
      <c r="AM17" s="5">
        <v>1</v>
      </c>
      <c r="AN17" s="26" t="s">
        <v>80</v>
      </c>
      <c r="AO17" s="26" t="s">
        <v>80</v>
      </c>
      <c r="AP17" s="14" t="s">
        <v>81</v>
      </c>
      <c r="AT17" s="6">
        <v>136</v>
      </c>
      <c r="AU17" s="6">
        <v>72</v>
      </c>
      <c r="AV17" s="6">
        <v>80</v>
      </c>
      <c r="AX17" s="26">
        <f t="shared" si="16"/>
        <v>41225</v>
      </c>
      <c r="AY17" s="14" t="s">
        <v>80</v>
      </c>
      <c r="AZ17" s="14" t="s">
        <v>81</v>
      </c>
      <c r="BA17" s="69">
        <v>41821</v>
      </c>
      <c r="BB17" s="28" t="str">
        <f t="shared" si="17"/>
        <v>Labetolol 400, Omeprazole 40, Hydralazine 100, Sertraline 50, Simvastatin 40, Clonidine patch 0.2mg/24</v>
      </c>
      <c r="BC17" s="28">
        <f t="shared" si="18"/>
        <v>1</v>
      </c>
      <c r="BD17" s="28">
        <f t="shared" si="18"/>
        <v>1</v>
      </c>
      <c r="BE17" s="28">
        <f t="shared" si="18"/>
        <v>1</v>
      </c>
      <c r="BF17" s="28">
        <f t="shared" si="18"/>
        <v>1</v>
      </c>
      <c r="BG17" s="28" t="str">
        <f t="shared" si="18"/>
        <v/>
      </c>
      <c r="BH17" s="28" t="str">
        <f t="shared" si="18"/>
        <v/>
      </c>
      <c r="BI17" s="28" t="str">
        <f t="shared" si="18"/>
        <v/>
      </c>
      <c r="BJ17" s="28" t="str">
        <f t="shared" si="18"/>
        <v/>
      </c>
      <c r="BL17" s="14"/>
      <c r="BN17" s="6">
        <v>62</v>
      </c>
      <c r="BP17" s="6">
        <v>42</v>
      </c>
      <c r="BS17" s="6">
        <v>1000</v>
      </c>
      <c r="BV17" s="6">
        <v>0.73150000000000004</v>
      </c>
      <c r="BW17" s="24">
        <f>IF(ISNUMBER(BV17)*ISNUMBER(BS17),$F$4/BS17*BV17,"")</f>
        <v>1.4630000000000001E-3</v>
      </c>
      <c r="CB17" s="6">
        <v>84.5</v>
      </c>
      <c r="CC17" s="6" t="s">
        <v>80</v>
      </c>
      <c r="CH17" s="6" t="s">
        <v>130</v>
      </c>
      <c r="CK17" s="6">
        <v>72.616533333333294</v>
      </c>
      <c r="CL17" s="6">
        <v>96.672199535826607</v>
      </c>
      <c r="CM17" s="6">
        <v>42.139163900232099</v>
      </c>
      <c r="CN17" s="6">
        <v>0</v>
      </c>
      <c r="CO17" s="6">
        <v>46.270454478686197</v>
      </c>
      <c r="CP17" s="6">
        <v>0</v>
      </c>
      <c r="CQ17" s="6">
        <v>0</v>
      </c>
      <c r="CR17" s="6">
        <v>88.409618378918296</v>
      </c>
      <c r="CS17" s="6">
        <v>68.565333333333299</v>
      </c>
      <c r="CT17" s="6">
        <v>98.008711885500901</v>
      </c>
      <c r="CU17" s="6">
        <v>42.003733665214703</v>
      </c>
      <c r="CV17" s="6">
        <v>0</v>
      </c>
      <c r="CW17" s="6">
        <v>49.0043559427505</v>
      </c>
      <c r="CX17" s="6">
        <v>0</v>
      </c>
      <c r="CY17" s="6">
        <v>0</v>
      </c>
      <c r="CZ17" s="6">
        <v>91.008089607965204</v>
      </c>
      <c r="DA17" s="6">
        <v>4.0511999999999997</v>
      </c>
      <c r="DB17" s="6">
        <v>74.052132701421797</v>
      </c>
      <c r="DC17" s="6">
        <v>44.431279620853097</v>
      </c>
      <c r="DD17" s="6">
        <v>0</v>
      </c>
      <c r="DE17" s="6">
        <v>0</v>
      </c>
      <c r="DF17" s="6">
        <v>0</v>
      </c>
      <c r="DG17" s="6">
        <v>0</v>
      </c>
      <c r="DH17" s="6">
        <v>44.431279620853097</v>
      </c>
      <c r="DI17" s="6">
        <v>125.83986666666701</v>
      </c>
      <c r="DJ17" s="6">
        <v>30.991768374410199</v>
      </c>
      <c r="DK17" s="6">
        <v>10.0127251671172</v>
      </c>
      <c r="DL17" s="6">
        <v>0</v>
      </c>
      <c r="DM17" s="6">
        <v>5.7215572383526601</v>
      </c>
      <c r="DN17" s="6">
        <v>0</v>
      </c>
      <c r="DO17" s="6">
        <v>0</v>
      </c>
      <c r="DP17" s="6">
        <v>15.7342824054698</v>
      </c>
      <c r="DQ17" s="6">
        <v>46.198266666666697</v>
      </c>
      <c r="DR17" s="6">
        <v>105.19875204553099</v>
      </c>
      <c r="DS17" s="6">
        <v>54.547501060645899</v>
      </c>
      <c r="DT17" s="6">
        <v>0</v>
      </c>
      <c r="DU17" s="6">
        <v>48.053750934378499</v>
      </c>
      <c r="DV17" s="6">
        <v>0</v>
      </c>
      <c r="DW17" s="6">
        <v>0</v>
      </c>
      <c r="DX17" s="6">
        <v>102.601251995024</v>
      </c>
      <c r="DY17" s="6">
        <v>21.891866666666701</v>
      </c>
      <c r="DZ17" s="6">
        <v>82.2223169639866</v>
      </c>
      <c r="EA17" s="6">
        <v>16.444463392797299</v>
      </c>
      <c r="EB17" s="6">
        <v>0</v>
      </c>
      <c r="EC17" s="6">
        <v>52.074134077191502</v>
      </c>
      <c r="ED17" s="6">
        <v>0</v>
      </c>
      <c r="EE17" s="6">
        <v>0</v>
      </c>
      <c r="EF17" s="6">
        <v>68.518597469988904</v>
      </c>
      <c r="EG17" s="6">
        <v>0.47520000000000001</v>
      </c>
      <c r="EH17" s="6">
        <v>126.262626262626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72.616533333333294</v>
      </c>
      <c r="EP17" s="6">
        <v>88.409618378918296</v>
      </c>
      <c r="EQ17" s="6">
        <v>262</v>
      </c>
      <c r="ER17" s="6">
        <v>228.5</v>
      </c>
      <c r="ES17" s="6">
        <v>33.5</v>
      </c>
      <c r="ET17" s="6">
        <v>163.5</v>
      </c>
      <c r="EU17" s="6">
        <v>102</v>
      </c>
      <c r="EV17" s="6">
        <v>115</v>
      </c>
      <c r="EW17" s="6">
        <v>11.5</v>
      </c>
      <c r="EX17" s="6">
        <v>100</v>
      </c>
      <c r="EY17" s="6">
        <v>87.213740458015295</v>
      </c>
      <c r="EZ17" s="6">
        <v>12.7862595419847</v>
      </c>
      <c r="FA17" s="6">
        <v>62.404580152671798</v>
      </c>
      <c r="FB17" s="6">
        <v>38.931297709923697</v>
      </c>
      <c r="FC17" s="6">
        <v>43.893129770992402</v>
      </c>
      <c r="FD17" s="6">
        <v>4.3893129770992401</v>
      </c>
      <c r="FE17" s="31">
        <v>72.616533333333294</v>
      </c>
      <c r="FF17" s="6">
        <v>96.672199535826607</v>
      </c>
      <c r="FG17" s="6">
        <v>42.139163900232099</v>
      </c>
      <c r="FH17" s="6">
        <v>0</v>
      </c>
      <c r="FI17" s="6">
        <v>46.270454478686197</v>
      </c>
      <c r="FJ17" s="6">
        <v>0</v>
      </c>
      <c r="FK17" s="6">
        <v>0</v>
      </c>
      <c r="FL17" s="93">
        <v>88.409618378918296</v>
      </c>
      <c r="FM17" s="6">
        <v>68.565333333333299</v>
      </c>
      <c r="FN17" s="6">
        <v>98.008711885500901</v>
      </c>
      <c r="FO17" s="6">
        <v>42.003733665214703</v>
      </c>
      <c r="FP17" s="6">
        <v>0</v>
      </c>
      <c r="FQ17" s="6">
        <v>49.0043559427505</v>
      </c>
      <c r="FR17" s="6">
        <v>0</v>
      </c>
      <c r="FS17" s="6">
        <v>0</v>
      </c>
      <c r="FT17" s="6">
        <v>91.008089607965204</v>
      </c>
      <c r="FU17" s="6">
        <v>4.0511999999999997</v>
      </c>
      <c r="FV17" s="6">
        <v>74.052132701421797</v>
      </c>
      <c r="FW17" s="6">
        <v>44.431279620853097</v>
      </c>
      <c r="FX17" s="6">
        <v>0</v>
      </c>
      <c r="FY17" s="6">
        <v>0</v>
      </c>
      <c r="FZ17" s="6">
        <v>0</v>
      </c>
      <c r="GA17" s="6">
        <v>0</v>
      </c>
      <c r="GB17" s="6">
        <v>44.431279620853097</v>
      </c>
      <c r="GC17" s="6">
        <v>125.83986666666701</v>
      </c>
      <c r="GD17" s="6">
        <v>30.991768374410199</v>
      </c>
      <c r="GE17" s="6">
        <v>10.0127251671172</v>
      </c>
      <c r="GF17" s="6">
        <v>0</v>
      </c>
      <c r="GG17" s="6">
        <v>5.7215572383526601</v>
      </c>
      <c r="GH17" s="6">
        <v>0</v>
      </c>
      <c r="GI17" s="6">
        <v>0</v>
      </c>
      <c r="GJ17" s="6">
        <v>15.7342824054698</v>
      </c>
      <c r="GK17" s="6">
        <v>46.198266666666697</v>
      </c>
      <c r="GL17" s="6">
        <v>105.19875204553099</v>
      </c>
      <c r="GM17" s="6">
        <v>54.547501060645899</v>
      </c>
      <c r="GN17" s="6">
        <v>0</v>
      </c>
      <c r="GO17" s="6">
        <v>48.053750934378499</v>
      </c>
      <c r="GP17" s="6">
        <v>0</v>
      </c>
      <c r="GQ17" s="6">
        <v>0</v>
      </c>
      <c r="GR17" s="6">
        <v>102.601251995024</v>
      </c>
      <c r="GS17" s="6">
        <v>21.891866666666701</v>
      </c>
      <c r="GT17" s="6">
        <v>82.2223169639866</v>
      </c>
      <c r="GU17" s="6">
        <v>16.444463392797299</v>
      </c>
      <c r="GV17" s="6">
        <v>0</v>
      </c>
      <c r="GW17" s="6">
        <v>52.074134077191502</v>
      </c>
      <c r="GX17" s="6">
        <v>0</v>
      </c>
      <c r="GY17" s="6">
        <v>0</v>
      </c>
      <c r="GZ17" s="6">
        <v>68.518597469988904</v>
      </c>
      <c r="HA17" s="6">
        <v>0.47520000000000001</v>
      </c>
      <c r="HB17" s="6">
        <v>126.262626262626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J17" s="6">
        <f t="shared" si="5"/>
        <v>107.69230769230759</v>
      </c>
      <c r="HK17" s="6">
        <f t="shared" si="6"/>
        <v>0</v>
      </c>
      <c r="HL17" s="6">
        <f t="shared" si="7"/>
        <v>53.846153846153854</v>
      </c>
      <c r="HM17" s="6">
        <f t="shared" si="8"/>
        <v>189.38346666666672</v>
      </c>
      <c r="HN17" s="6">
        <f t="shared" si="9"/>
        <v>72.283765903307909</v>
      </c>
    </row>
    <row r="18" spans="1:222" x14ac:dyDescent="0.25">
      <c r="A18" s="6">
        <v>16</v>
      </c>
      <c r="B18" s="11" t="str">
        <f t="shared" si="0"/>
        <v>1568_XHz</v>
      </c>
      <c r="C18" s="12" t="str">
        <f t="shared" si="1"/>
        <v>C:\PSG_Data\FlowDrive\Converted_New_DLM</v>
      </c>
      <c r="D18" s="85">
        <v>0</v>
      </c>
      <c r="E18" s="86">
        <v>0</v>
      </c>
      <c r="F18" s="2">
        <v>16</v>
      </c>
      <c r="G18" s="2" t="s">
        <v>52</v>
      </c>
      <c r="H18" s="2" t="s">
        <v>63</v>
      </c>
      <c r="I18" s="2" t="s">
        <v>80</v>
      </c>
      <c r="J18" s="2" t="s">
        <v>80</v>
      </c>
      <c r="K18" s="2" t="s">
        <v>80</v>
      </c>
      <c r="L18" s="2"/>
      <c r="M18" s="2" t="s">
        <v>80</v>
      </c>
      <c r="N18" s="14">
        <f t="shared" si="4"/>
        <v>1</v>
      </c>
      <c r="O18" s="2"/>
      <c r="P18" s="2"/>
      <c r="Y18" s="14">
        <f t="shared" si="13"/>
        <v>25</v>
      </c>
      <c r="Z18" s="14">
        <v>1568</v>
      </c>
      <c r="AA18" s="6" t="s">
        <v>158</v>
      </c>
      <c r="AC18" s="89">
        <f t="shared" si="14"/>
        <v>29.078713210130047</v>
      </c>
      <c r="AD18" s="26" t="str">
        <f t="shared" si="14"/>
        <v>F</v>
      </c>
      <c r="AE18" s="26" t="str">
        <f t="shared" si="14"/>
        <v>Other</v>
      </c>
      <c r="AF18" s="26" t="str">
        <f t="shared" si="14"/>
        <v>NHispanic</v>
      </c>
      <c r="AG18" s="26">
        <f t="shared" si="14"/>
        <v>158.30000000000001</v>
      </c>
      <c r="AH18" s="22">
        <f>AI18*(AG18/100)^2</f>
        <v>54.7</v>
      </c>
      <c r="AI18" s="26">
        <f t="shared" si="15"/>
        <v>21.82858059554912</v>
      </c>
      <c r="AJ18" s="26">
        <f t="shared" si="15"/>
        <v>35</v>
      </c>
      <c r="AK18" s="100"/>
      <c r="AL18" s="100"/>
      <c r="AM18" s="33">
        <f>INDEX(AM$78:AM$121,$Y18,1)</f>
        <v>0</v>
      </c>
      <c r="AN18" s="26" t="s">
        <v>80</v>
      </c>
      <c r="AO18" s="26" t="s">
        <v>80</v>
      </c>
      <c r="AP18" s="14" t="s">
        <v>80</v>
      </c>
      <c r="AX18" s="26">
        <f t="shared" si="16"/>
        <v>42514</v>
      </c>
      <c r="BA18" s="69">
        <v>42542</v>
      </c>
      <c r="BB18" s="28" t="str">
        <f t="shared" si="17"/>
        <v>none</v>
      </c>
      <c r="BC18" s="28" t="str">
        <f t="shared" si="18"/>
        <v/>
      </c>
      <c r="BD18" s="28" t="str">
        <f t="shared" si="18"/>
        <v/>
      </c>
      <c r="BE18" s="28" t="str">
        <f t="shared" si="18"/>
        <v/>
      </c>
      <c r="BF18" s="28" t="str">
        <f t="shared" si="18"/>
        <v/>
      </c>
      <c r="BG18" s="28" t="str">
        <f t="shared" si="18"/>
        <v/>
      </c>
      <c r="BH18" s="28" t="str">
        <f t="shared" si="18"/>
        <v/>
      </c>
      <c r="BI18" s="28" t="str">
        <f t="shared" si="18"/>
        <v/>
      </c>
      <c r="BJ18" s="28" t="str">
        <f t="shared" si="18"/>
        <v/>
      </c>
      <c r="BL18" s="14"/>
      <c r="CK18" s="6">
        <v>256.241066666667</v>
      </c>
      <c r="CL18" s="6">
        <v>21.308059910251199</v>
      </c>
      <c r="CM18" s="6">
        <v>5.3855536036898597</v>
      </c>
      <c r="CN18" s="6">
        <v>0</v>
      </c>
      <c r="CO18" s="6">
        <v>5.6197081081981102</v>
      </c>
      <c r="CP18" s="6">
        <v>0</v>
      </c>
      <c r="CQ18" s="6">
        <v>0</v>
      </c>
      <c r="CR18" s="6">
        <v>11.005261711888</v>
      </c>
      <c r="CS18" s="6">
        <v>221.52093333333301</v>
      </c>
      <c r="CT18" s="6">
        <v>20.584962023152698</v>
      </c>
      <c r="CU18" s="6">
        <v>5.9588047961757704</v>
      </c>
      <c r="CV18" s="6">
        <v>0</v>
      </c>
      <c r="CW18" s="6">
        <v>5.68795003271324</v>
      </c>
      <c r="CX18" s="6">
        <v>0</v>
      </c>
      <c r="CY18" s="6">
        <v>0</v>
      </c>
      <c r="CZ18" s="6">
        <v>11.646754828889</v>
      </c>
      <c r="DA18" s="6">
        <v>34.720133333333301</v>
      </c>
      <c r="DB18" s="6">
        <v>25.921559441016001</v>
      </c>
      <c r="DC18" s="6">
        <v>1.7281039627343999</v>
      </c>
      <c r="DD18" s="6">
        <v>0</v>
      </c>
      <c r="DE18" s="6">
        <v>5.1843118882031902</v>
      </c>
      <c r="DF18" s="6">
        <v>0</v>
      </c>
      <c r="DG18" s="6">
        <v>0</v>
      </c>
      <c r="DH18" s="6">
        <v>6.9124158509375899</v>
      </c>
      <c r="DI18" s="6">
        <v>90.282933333333304</v>
      </c>
      <c r="DJ18" s="6">
        <v>33.893449038725699</v>
      </c>
      <c r="DK18" s="6">
        <v>0</v>
      </c>
      <c r="DL18" s="6">
        <v>0</v>
      </c>
      <c r="DM18" s="6">
        <v>0.66457743213187603</v>
      </c>
      <c r="DN18" s="6">
        <v>0</v>
      </c>
      <c r="DO18" s="6">
        <v>0</v>
      </c>
      <c r="DP18" s="6">
        <v>0.66457743213187603</v>
      </c>
      <c r="DQ18" s="6">
        <v>33.873733333333298</v>
      </c>
      <c r="DR18" s="6">
        <v>35.425678893774098</v>
      </c>
      <c r="DS18" s="6">
        <v>5.3138518340661198</v>
      </c>
      <c r="DT18" s="6">
        <v>0</v>
      </c>
      <c r="DU18" s="6">
        <v>3.54256788937741</v>
      </c>
      <c r="DV18" s="6">
        <v>0</v>
      </c>
      <c r="DW18" s="6">
        <v>0</v>
      </c>
      <c r="DX18" s="6">
        <v>8.8564197234435298</v>
      </c>
      <c r="DY18" s="6">
        <v>160.6472</v>
      </c>
      <c r="DZ18" s="6">
        <v>20.168418746171699</v>
      </c>
      <c r="EA18" s="6">
        <v>7.0962954847641297</v>
      </c>
      <c r="EB18" s="6">
        <v>0</v>
      </c>
      <c r="EC18" s="6">
        <v>7.0962954847641297</v>
      </c>
      <c r="ED18" s="6">
        <v>0</v>
      </c>
      <c r="EE18" s="6">
        <v>0</v>
      </c>
      <c r="EF18" s="6">
        <v>14.1925909695283</v>
      </c>
      <c r="EG18" s="6">
        <v>27</v>
      </c>
      <c r="EH18" s="6">
        <v>4.44444444444445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256.39786666666703</v>
      </c>
      <c r="EP18" s="6">
        <v>10.9985314490396</v>
      </c>
      <c r="EQ18" s="6">
        <v>391.5</v>
      </c>
      <c r="ER18" s="6">
        <v>334</v>
      </c>
      <c r="ES18" s="6">
        <v>57.5</v>
      </c>
      <c r="ET18" s="6">
        <v>152.5</v>
      </c>
      <c r="EU18" s="6">
        <v>55</v>
      </c>
      <c r="EV18" s="6">
        <v>233</v>
      </c>
      <c r="EW18" s="6">
        <v>46</v>
      </c>
      <c r="EX18" s="6">
        <v>100</v>
      </c>
      <c r="EY18" s="6">
        <v>85.312899106002604</v>
      </c>
      <c r="EZ18" s="6">
        <v>14.6871008939974</v>
      </c>
      <c r="FA18" s="6">
        <v>38.9527458492976</v>
      </c>
      <c r="FB18" s="6">
        <v>14.048531289910599</v>
      </c>
      <c r="FC18" s="6">
        <v>59.514687100894001</v>
      </c>
      <c r="FD18" s="6">
        <v>11.749680715198</v>
      </c>
      <c r="FE18" s="31">
        <v>256.39786666666703</v>
      </c>
      <c r="FF18" s="6">
        <v>21.295028975800101</v>
      </c>
      <c r="FG18" s="6">
        <v>5.3822600708066197</v>
      </c>
      <c r="FH18" s="6">
        <v>0</v>
      </c>
      <c r="FI18" s="6">
        <v>5.6162713782329998</v>
      </c>
      <c r="FJ18" s="6">
        <v>0</v>
      </c>
      <c r="FK18" s="6">
        <v>0</v>
      </c>
      <c r="FL18" s="93">
        <v>10.9985314490396</v>
      </c>
      <c r="FM18" s="6">
        <v>221.67773333333301</v>
      </c>
      <c r="FN18" s="6">
        <v>20.570401597995399</v>
      </c>
      <c r="FO18" s="6">
        <v>5.9545899362618302</v>
      </c>
      <c r="FP18" s="6">
        <v>0</v>
      </c>
      <c r="FQ18" s="6">
        <v>5.6839267573408403</v>
      </c>
      <c r="FR18" s="6">
        <v>0</v>
      </c>
      <c r="FS18" s="6">
        <v>0</v>
      </c>
      <c r="FT18" s="6">
        <v>11.6385166936027</v>
      </c>
      <c r="FU18" s="6">
        <v>34.720133333333301</v>
      </c>
      <c r="FV18" s="6">
        <v>25.921559441016001</v>
      </c>
      <c r="FW18" s="6">
        <v>1.7281039627343999</v>
      </c>
      <c r="FX18" s="6">
        <v>0</v>
      </c>
      <c r="FY18" s="6">
        <v>5.1843118882031902</v>
      </c>
      <c r="FZ18" s="6">
        <v>0</v>
      </c>
      <c r="GA18" s="6">
        <v>0</v>
      </c>
      <c r="GB18" s="6">
        <v>6.9124158509375899</v>
      </c>
      <c r="GC18" s="6">
        <v>128.28293333333301</v>
      </c>
      <c r="GD18" s="6">
        <v>24.321239925913801</v>
      </c>
      <c r="GE18" s="6">
        <v>0</v>
      </c>
      <c r="GF18" s="6">
        <v>0</v>
      </c>
      <c r="GG18" s="6">
        <v>0.46771615242141801</v>
      </c>
      <c r="GH18" s="6">
        <v>0</v>
      </c>
      <c r="GI18" s="6">
        <v>0</v>
      </c>
      <c r="GJ18" s="6">
        <v>0.46771615242141801</v>
      </c>
      <c r="GK18" s="6">
        <v>34.026400000000002</v>
      </c>
      <c r="GL18" s="6">
        <v>35.266734065313997</v>
      </c>
      <c r="GM18" s="6">
        <v>5.2900101097971</v>
      </c>
      <c r="GN18" s="6">
        <v>0</v>
      </c>
      <c r="GO18" s="6">
        <v>3.5266734065313998</v>
      </c>
      <c r="GP18" s="6">
        <v>0</v>
      </c>
      <c r="GQ18" s="6">
        <v>0</v>
      </c>
      <c r="GR18" s="6">
        <v>8.8166835163284993</v>
      </c>
      <c r="GS18" s="6">
        <v>160.65133333333301</v>
      </c>
      <c r="GT18" s="6">
        <v>20.167899841063701</v>
      </c>
      <c r="GU18" s="6">
        <v>7.0961129070409203</v>
      </c>
      <c r="GV18" s="6">
        <v>0</v>
      </c>
      <c r="GW18" s="6">
        <v>7.0961129070409203</v>
      </c>
      <c r="GX18" s="6">
        <v>0</v>
      </c>
      <c r="GY18" s="6">
        <v>0</v>
      </c>
      <c r="GZ18" s="6">
        <v>14.1922258140818</v>
      </c>
      <c r="HA18" s="6">
        <v>27</v>
      </c>
      <c r="HB18" s="6">
        <v>4.44444444444445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J18" s="6">
        <f t="shared" si="5"/>
        <v>176.74418604651103</v>
      </c>
      <c r="HK18" s="6">
        <f t="shared" si="6"/>
        <v>0</v>
      </c>
      <c r="HL18" s="6">
        <f t="shared" si="7"/>
        <v>48.837209302325469</v>
      </c>
      <c r="HM18" s="6">
        <f t="shared" si="8"/>
        <v>135.10213333333297</v>
      </c>
      <c r="HN18" s="6">
        <f t="shared" si="9"/>
        <v>34.508846317581856</v>
      </c>
    </row>
    <row r="19" spans="1:222" x14ac:dyDescent="0.25">
      <c r="A19" s="6">
        <v>17</v>
      </c>
      <c r="B19" s="11" t="str">
        <f t="shared" si="0"/>
        <v>1657_XHz</v>
      </c>
      <c r="C19" s="12" t="str">
        <f t="shared" si="1"/>
        <v>C:\PSG_Data\FlowDrive\Converted_New_DLM</v>
      </c>
      <c r="D19" s="85">
        <v>0</v>
      </c>
      <c r="E19" s="86">
        <v>0</v>
      </c>
      <c r="F19" s="10">
        <v>17</v>
      </c>
      <c r="G19" s="2" t="s">
        <v>53</v>
      </c>
      <c r="H19" s="2" t="s">
        <v>63</v>
      </c>
      <c r="I19" s="2" t="s">
        <v>80</v>
      </c>
      <c r="J19" s="2" t="s">
        <v>267</v>
      </c>
      <c r="K19" s="2" t="s">
        <v>80</v>
      </c>
      <c r="L19" s="2"/>
      <c r="M19" s="2" t="s">
        <v>80</v>
      </c>
      <c r="N19" s="14">
        <f t="shared" si="4"/>
        <v>1</v>
      </c>
      <c r="O19" s="2"/>
      <c r="P19" s="2"/>
      <c r="Y19" s="14">
        <f t="shared" si="13"/>
        <v>18</v>
      </c>
      <c r="Z19" s="14">
        <v>1657</v>
      </c>
      <c r="AC19" s="89">
        <f t="shared" si="14"/>
        <v>61.196440793976727</v>
      </c>
      <c r="AD19" s="26" t="str">
        <f t="shared" si="14"/>
        <v>M</v>
      </c>
      <c r="AE19" s="26" t="str">
        <f t="shared" si="14"/>
        <v>White</v>
      </c>
      <c r="AF19" s="26" t="str">
        <f t="shared" si="14"/>
        <v>NHispanic</v>
      </c>
      <c r="AG19" s="14">
        <v>185</v>
      </c>
      <c r="AH19" s="14">
        <v>107</v>
      </c>
      <c r="AI19" s="26">
        <f t="shared" si="15"/>
        <v>31.672753834915994</v>
      </c>
      <c r="AJ19" s="26">
        <f t="shared" si="15"/>
        <v>40.5</v>
      </c>
      <c r="AK19" s="100"/>
      <c r="AL19" s="100"/>
      <c r="AM19" s="5">
        <v>0.5</v>
      </c>
      <c r="AN19" s="26" t="s">
        <v>80</v>
      </c>
      <c r="AO19" s="26" t="s">
        <v>80</v>
      </c>
      <c r="AP19" s="14" t="s">
        <v>81</v>
      </c>
      <c r="AR19" s="14" t="s">
        <v>81</v>
      </c>
      <c r="AT19" s="21">
        <v>148</v>
      </c>
      <c r="AU19" s="21">
        <v>86</v>
      </c>
      <c r="AV19" s="21">
        <v>54</v>
      </c>
      <c r="AW19" s="21"/>
      <c r="AX19" s="26">
        <f t="shared" si="16"/>
        <v>42206</v>
      </c>
      <c r="AY19" s="14" t="s">
        <v>80</v>
      </c>
      <c r="AZ19" s="5" t="s">
        <v>80</v>
      </c>
      <c r="BA19" s="70">
        <v>42220</v>
      </c>
      <c r="BB19" s="28" t="str">
        <f t="shared" si="17"/>
        <v>verapamil SR 240 mg qam, losartan 100 mg qam</v>
      </c>
      <c r="BC19" s="28">
        <f t="shared" si="18"/>
        <v>1</v>
      </c>
      <c r="BD19" s="28" t="str">
        <f t="shared" si="18"/>
        <v/>
      </c>
      <c r="BE19" s="28" t="str">
        <f t="shared" si="18"/>
        <v/>
      </c>
      <c r="BF19" s="28" t="str">
        <f t="shared" si="18"/>
        <v/>
      </c>
      <c r="BG19" s="28" t="str">
        <f t="shared" si="18"/>
        <v/>
      </c>
      <c r="BH19" s="28" t="str">
        <f t="shared" si="18"/>
        <v/>
      </c>
      <c r="BI19" s="28" t="str">
        <f t="shared" si="18"/>
        <v/>
      </c>
      <c r="BJ19" s="28" t="str">
        <f t="shared" si="18"/>
        <v/>
      </c>
      <c r="BK19" s="5"/>
      <c r="BL19" s="5"/>
      <c r="BN19" s="21">
        <v>68</v>
      </c>
      <c r="BO19" s="21" t="s">
        <v>135</v>
      </c>
      <c r="BP19" s="21">
        <v>47</v>
      </c>
      <c r="BQ19" s="21">
        <v>5</v>
      </c>
      <c r="BR19" s="21"/>
      <c r="BS19" s="21">
        <v>10000</v>
      </c>
      <c r="BT19" s="21">
        <v>48</v>
      </c>
      <c r="BU19" s="21">
        <v>36</v>
      </c>
      <c r="BV19" s="21"/>
      <c r="BW19" s="38"/>
      <c r="BX19" s="21"/>
      <c r="BY19" s="21"/>
      <c r="BZ19" s="21"/>
      <c r="CA19" s="21">
        <v>1.85</v>
      </c>
      <c r="CB19" s="21">
        <v>107</v>
      </c>
      <c r="CC19" s="21" t="s">
        <v>136</v>
      </c>
      <c r="CD19" s="21" t="s">
        <v>80</v>
      </c>
      <c r="CE19" s="21" t="s">
        <v>137</v>
      </c>
      <c r="CF19" s="21"/>
      <c r="CG19" s="21"/>
      <c r="CH19" s="21"/>
      <c r="CK19" s="6">
        <v>66</v>
      </c>
      <c r="CL19" s="6">
        <v>100.90909090909101</v>
      </c>
      <c r="CM19" s="6">
        <v>38.181818181818201</v>
      </c>
      <c r="CN19" s="6">
        <v>0</v>
      </c>
      <c r="CO19" s="6">
        <v>40.909090909090899</v>
      </c>
      <c r="CP19" s="6">
        <v>0.90909090909090895</v>
      </c>
      <c r="CQ19" s="6">
        <v>0</v>
      </c>
      <c r="CR19" s="6">
        <v>80</v>
      </c>
      <c r="CS19" s="6">
        <v>66</v>
      </c>
      <c r="CT19" s="6">
        <v>100.90909090909101</v>
      </c>
      <c r="CU19" s="6">
        <v>38.181818181818201</v>
      </c>
      <c r="CV19" s="6">
        <v>0</v>
      </c>
      <c r="CW19" s="6">
        <v>40.909090909090899</v>
      </c>
      <c r="CX19" s="6">
        <v>0.90909090909090895</v>
      </c>
      <c r="CY19" s="6">
        <v>0</v>
      </c>
      <c r="CZ19" s="6">
        <v>80</v>
      </c>
      <c r="DA19" s="6">
        <v>0</v>
      </c>
      <c r="DB19" s="6" t="s">
        <v>218</v>
      </c>
      <c r="DC19" s="6" t="s">
        <v>218</v>
      </c>
      <c r="DD19" s="6" t="s">
        <v>218</v>
      </c>
      <c r="DE19" s="6" t="s">
        <v>218</v>
      </c>
      <c r="DF19" s="6" t="s">
        <v>218</v>
      </c>
      <c r="DG19" s="6" t="s">
        <v>218</v>
      </c>
      <c r="DH19" s="6" t="s">
        <v>218</v>
      </c>
      <c r="DI19" s="6">
        <v>240.481333333333</v>
      </c>
      <c r="DJ19" s="6">
        <v>27.195457998125999</v>
      </c>
      <c r="DK19" s="6">
        <v>7.9839876691746001</v>
      </c>
      <c r="DL19" s="6">
        <v>1.2474980733085299</v>
      </c>
      <c r="DM19" s="6">
        <v>7.2354888251894796</v>
      </c>
      <c r="DN19" s="6">
        <v>0.74849884398511901</v>
      </c>
      <c r="DO19" s="6">
        <v>0</v>
      </c>
      <c r="DP19" s="6">
        <v>17.215473411657701</v>
      </c>
      <c r="DQ19" s="6">
        <v>57.5</v>
      </c>
      <c r="DR19" s="6">
        <v>104.347826086957</v>
      </c>
      <c r="DS19" s="6">
        <v>41.739130434782602</v>
      </c>
      <c r="DT19" s="6">
        <v>0</v>
      </c>
      <c r="DU19" s="6">
        <v>41.739130434782602</v>
      </c>
      <c r="DV19" s="6">
        <v>1.0434782608695701</v>
      </c>
      <c r="DW19" s="6">
        <v>0</v>
      </c>
      <c r="DX19" s="6">
        <v>84.521739130434796</v>
      </c>
      <c r="DY19" s="6">
        <v>8.5</v>
      </c>
      <c r="DZ19" s="6">
        <v>77.647058823529406</v>
      </c>
      <c r="EA19" s="6">
        <v>14.117647058823501</v>
      </c>
      <c r="EB19" s="6">
        <v>0</v>
      </c>
      <c r="EC19" s="6">
        <v>35.294117647058798</v>
      </c>
      <c r="ED19" s="6">
        <v>0</v>
      </c>
      <c r="EE19" s="6">
        <v>0</v>
      </c>
      <c r="EF19" s="6">
        <v>49.411764705882398</v>
      </c>
      <c r="EG19" s="6">
        <v>0</v>
      </c>
      <c r="EH19" s="6" t="s">
        <v>218</v>
      </c>
      <c r="EI19" s="6" t="s">
        <v>218</v>
      </c>
      <c r="EJ19" s="6" t="s">
        <v>218</v>
      </c>
      <c r="EK19" s="6" t="s">
        <v>218</v>
      </c>
      <c r="EL19" s="6" t="s">
        <v>218</v>
      </c>
      <c r="EM19" s="6" t="s">
        <v>218</v>
      </c>
      <c r="EN19" s="6" t="s">
        <v>218</v>
      </c>
      <c r="EO19" s="6">
        <v>66</v>
      </c>
      <c r="EP19" s="6">
        <v>80</v>
      </c>
      <c r="EQ19" s="6">
        <v>128.5</v>
      </c>
      <c r="ER19" s="6">
        <v>128.5</v>
      </c>
      <c r="ES19" s="6">
        <v>0</v>
      </c>
      <c r="ET19" s="6">
        <v>295</v>
      </c>
      <c r="EU19" s="6">
        <v>94</v>
      </c>
      <c r="EV19" s="6">
        <v>34.5</v>
      </c>
      <c r="EW19" s="6">
        <v>0</v>
      </c>
      <c r="EX19" s="6">
        <v>100</v>
      </c>
      <c r="EY19" s="6">
        <v>100</v>
      </c>
      <c r="EZ19" s="6">
        <v>0</v>
      </c>
      <c r="FA19" s="6">
        <v>229.57198443579799</v>
      </c>
      <c r="FB19" s="6">
        <v>73.151750972762599</v>
      </c>
      <c r="FC19" s="6">
        <v>26.848249027237401</v>
      </c>
      <c r="FD19" s="6">
        <v>0</v>
      </c>
      <c r="FE19" s="31">
        <v>66</v>
      </c>
      <c r="FF19" s="6">
        <v>100.90909090909101</v>
      </c>
      <c r="FG19" s="6">
        <v>38.181818181818201</v>
      </c>
      <c r="FH19" s="6">
        <v>0</v>
      </c>
      <c r="FI19" s="6">
        <v>40.909090909090899</v>
      </c>
      <c r="FJ19" s="6">
        <v>0.90909090909090895</v>
      </c>
      <c r="FK19" s="6">
        <v>0</v>
      </c>
      <c r="FL19" s="93">
        <v>80</v>
      </c>
      <c r="FM19" s="6">
        <v>66</v>
      </c>
      <c r="FN19" s="6">
        <v>100.90909090909101</v>
      </c>
      <c r="FO19" s="6">
        <v>38.181818181818201</v>
      </c>
      <c r="FP19" s="6">
        <v>0</v>
      </c>
      <c r="FQ19" s="6">
        <v>40.909090909090899</v>
      </c>
      <c r="FR19" s="6">
        <v>0.90909090909090895</v>
      </c>
      <c r="FS19" s="6">
        <v>0</v>
      </c>
      <c r="FT19" s="6">
        <v>80</v>
      </c>
      <c r="FU19" s="6">
        <v>0</v>
      </c>
      <c r="FV19" s="6" t="s">
        <v>218</v>
      </c>
      <c r="FW19" s="6" t="s">
        <v>218</v>
      </c>
      <c r="FX19" s="6" t="s">
        <v>218</v>
      </c>
      <c r="FY19" s="6" t="s">
        <v>218</v>
      </c>
      <c r="FZ19" s="6" t="s">
        <v>218</v>
      </c>
      <c r="GA19" s="6" t="s">
        <v>218</v>
      </c>
      <c r="GB19" s="6" t="s">
        <v>218</v>
      </c>
      <c r="GC19" s="6">
        <v>244.29093333333299</v>
      </c>
      <c r="GD19" s="6">
        <v>26.771357867286099</v>
      </c>
      <c r="GE19" s="6">
        <v>7.8594812087445503</v>
      </c>
      <c r="GF19" s="6">
        <v>1.22804393886634</v>
      </c>
      <c r="GG19" s="6">
        <v>7.1226548454247496</v>
      </c>
      <c r="GH19" s="6">
        <v>0.736826363319801</v>
      </c>
      <c r="GI19" s="6">
        <v>0</v>
      </c>
      <c r="GJ19" s="6">
        <v>16.947006356355399</v>
      </c>
      <c r="GK19" s="6">
        <v>57.5</v>
      </c>
      <c r="GL19" s="6">
        <v>104.347826086957</v>
      </c>
      <c r="GM19" s="6">
        <v>41.739130434782602</v>
      </c>
      <c r="GN19" s="6">
        <v>0</v>
      </c>
      <c r="GO19" s="6">
        <v>41.739130434782602</v>
      </c>
      <c r="GP19" s="6">
        <v>1.0434782608695701</v>
      </c>
      <c r="GQ19" s="6">
        <v>0</v>
      </c>
      <c r="GR19" s="6">
        <v>84.521739130434796</v>
      </c>
      <c r="GS19" s="6">
        <v>8.5</v>
      </c>
      <c r="GT19" s="6">
        <v>77.647058823529406</v>
      </c>
      <c r="GU19" s="6">
        <v>14.117647058823501</v>
      </c>
      <c r="GV19" s="6">
        <v>0</v>
      </c>
      <c r="GW19" s="6">
        <v>35.294117647058798</v>
      </c>
      <c r="GX19" s="6">
        <v>0</v>
      </c>
      <c r="GY19" s="6">
        <v>0</v>
      </c>
      <c r="GZ19" s="6">
        <v>49.411764705882398</v>
      </c>
      <c r="HA19" s="6">
        <v>0</v>
      </c>
      <c r="HB19" s="6" t="s">
        <v>218</v>
      </c>
      <c r="HC19" s="6" t="s">
        <v>218</v>
      </c>
      <c r="HD19" s="6" t="s">
        <v>218</v>
      </c>
      <c r="HE19" s="6" t="s">
        <v>218</v>
      </c>
      <c r="HF19" s="6" t="s">
        <v>218</v>
      </c>
      <c r="HG19" s="6" t="s">
        <v>218</v>
      </c>
      <c r="HH19" s="6" t="s">
        <v>218</v>
      </c>
      <c r="HJ19" s="6">
        <f t="shared" si="5"/>
        <v>126.13636363636375</v>
      </c>
      <c r="HK19" s="6">
        <f t="shared" si="6"/>
        <v>0</v>
      </c>
      <c r="HL19" s="6">
        <f t="shared" si="7"/>
        <v>51.136363636363626</v>
      </c>
      <c r="HM19" s="6">
        <f t="shared" si="8"/>
        <v>62.5</v>
      </c>
      <c r="HN19" s="6">
        <f t="shared" si="9"/>
        <v>48.638132295719842</v>
      </c>
    </row>
    <row r="20" spans="1:222" x14ac:dyDescent="0.25">
      <c r="A20" s="6">
        <v>18</v>
      </c>
      <c r="B20" s="11" t="str">
        <f t="shared" si="0"/>
        <v>1708_XHz</v>
      </c>
      <c r="C20" s="12" t="str">
        <f t="shared" si="1"/>
        <v>C:\PSG_Data\FlowDrive\Converted_New_DLM</v>
      </c>
      <c r="D20" s="85">
        <v>0</v>
      </c>
      <c r="E20" s="86">
        <v>0</v>
      </c>
      <c r="F20" s="2">
        <v>18</v>
      </c>
      <c r="G20" s="2" t="s">
        <v>54</v>
      </c>
      <c r="H20" s="2" t="s">
        <v>63</v>
      </c>
      <c r="I20" s="2" t="s">
        <v>80</v>
      </c>
      <c r="J20" s="2" t="s">
        <v>267</v>
      </c>
      <c r="K20" s="2" t="s">
        <v>80</v>
      </c>
      <c r="L20" s="2"/>
      <c r="M20" s="2" t="s">
        <v>80</v>
      </c>
      <c r="N20" s="14">
        <f t="shared" si="4"/>
        <v>1</v>
      </c>
      <c r="O20" s="2"/>
      <c r="P20" s="2"/>
      <c r="Y20" s="14">
        <f t="shared" si="13"/>
        <v>24</v>
      </c>
      <c r="Z20" s="14">
        <v>1708</v>
      </c>
      <c r="AC20" s="89">
        <f t="shared" si="14"/>
        <v>70.299794661190958</v>
      </c>
      <c r="AD20" s="26" t="str">
        <f t="shared" si="14"/>
        <v>F</v>
      </c>
      <c r="AE20" s="26" t="str">
        <f t="shared" si="14"/>
        <v>White</v>
      </c>
      <c r="AF20" s="26" t="str">
        <f t="shared" si="14"/>
        <v>NHispanic</v>
      </c>
      <c r="AG20" s="26">
        <f>INDEX(AG$78:AG$121,$Y20,1)</f>
        <v>157.5</v>
      </c>
      <c r="AH20" s="22">
        <f>AI20*(AG20/100)^2</f>
        <v>79.599999999999994</v>
      </c>
      <c r="AI20" s="26">
        <f t="shared" si="15"/>
        <v>32.088687326782562</v>
      </c>
      <c r="AJ20" s="26">
        <f t="shared" si="15"/>
        <v>38</v>
      </c>
      <c r="AK20" s="100"/>
      <c r="AL20" s="100"/>
      <c r="AM20" s="33">
        <f>INDEX(AM$78:AM$121,$Y20,1)</f>
        <v>0</v>
      </c>
      <c r="AN20" s="26" t="s">
        <v>80</v>
      </c>
      <c r="AO20" s="26" t="s">
        <v>80</v>
      </c>
      <c r="AP20" s="14" t="s">
        <v>81</v>
      </c>
      <c r="AT20" s="6">
        <v>116</v>
      </c>
      <c r="AU20" s="6">
        <v>77</v>
      </c>
      <c r="AV20" s="6">
        <v>67</v>
      </c>
      <c r="AX20" s="26">
        <f t="shared" si="16"/>
        <v>41793</v>
      </c>
      <c r="AY20" s="14" t="s">
        <v>80</v>
      </c>
      <c r="AZ20" s="14" t="s">
        <v>81</v>
      </c>
      <c r="BA20" s="69">
        <v>41814</v>
      </c>
      <c r="BB20" s="28" t="str">
        <f t="shared" si="17"/>
        <v>amplodipine 10, levothyroxine 88u, hctz 50, pravastatin 40, losartan 50</v>
      </c>
      <c r="BC20" s="28">
        <f t="shared" si="18"/>
        <v>1</v>
      </c>
      <c r="BD20" s="28" t="str">
        <f t="shared" si="18"/>
        <v/>
      </c>
      <c r="BE20" s="28">
        <f t="shared" si="18"/>
        <v>1</v>
      </c>
      <c r="BF20" s="28" t="str">
        <f t="shared" si="18"/>
        <v/>
      </c>
      <c r="BG20" s="28" t="str">
        <f t="shared" si="18"/>
        <v/>
      </c>
      <c r="BH20" s="28">
        <f t="shared" si="18"/>
        <v>1</v>
      </c>
      <c r="BI20" s="28" t="str">
        <f t="shared" si="18"/>
        <v/>
      </c>
      <c r="BJ20" s="28" t="str">
        <f t="shared" si="18"/>
        <v/>
      </c>
      <c r="BL20" s="14"/>
      <c r="BN20" s="6">
        <v>62</v>
      </c>
      <c r="BO20" s="6" t="s">
        <v>121</v>
      </c>
      <c r="BP20" s="6">
        <v>42</v>
      </c>
      <c r="BR20" s="6">
        <v>17</v>
      </c>
      <c r="BS20" s="6">
        <v>1000</v>
      </c>
      <c r="BT20" s="6">
        <v>72</v>
      </c>
      <c r="BU20" s="6">
        <v>96</v>
      </c>
      <c r="BV20" s="6">
        <v>0.13928099999999999</v>
      </c>
      <c r="BW20" s="24">
        <f>IF(ISNUMBER(BV20)*ISNUMBER(BS20),$F$4/BS20*BV20,"")</f>
        <v>2.7856199999999999E-4</v>
      </c>
      <c r="BX20" s="6">
        <v>5380</v>
      </c>
      <c r="BY20" s="6">
        <v>2.6190000000000002</v>
      </c>
      <c r="CB20" s="6">
        <v>78.2</v>
      </c>
      <c r="CC20" s="6" t="s">
        <v>81</v>
      </c>
      <c r="CD20" s="6" t="s">
        <v>80</v>
      </c>
      <c r="CK20" s="6">
        <v>37.780933333333302</v>
      </c>
      <c r="CL20" s="6">
        <v>57.171695070176497</v>
      </c>
      <c r="CM20" s="6">
        <v>47.643079225147098</v>
      </c>
      <c r="CN20" s="6">
        <v>0</v>
      </c>
      <c r="CO20" s="6">
        <v>15.8810264083824</v>
      </c>
      <c r="CP20" s="6">
        <v>0</v>
      </c>
      <c r="CQ20" s="6">
        <v>0</v>
      </c>
      <c r="CR20" s="6">
        <v>63.524105633529402</v>
      </c>
      <c r="CS20" s="6">
        <v>36.735333333333301</v>
      </c>
      <c r="CT20" s="6">
        <v>53.899061757073099</v>
      </c>
      <c r="CU20" s="6">
        <v>48.999147051884698</v>
      </c>
      <c r="CV20" s="6">
        <v>0</v>
      </c>
      <c r="CW20" s="6">
        <v>14.6997441155654</v>
      </c>
      <c r="CX20" s="6">
        <v>0</v>
      </c>
      <c r="CY20" s="6">
        <v>0</v>
      </c>
      <c r="CZ20" s="6">
        <v>63.6988911674501</v>
      </c>
      <c r="DA20" s="6">
        <v>1.0456000000000001</v>
      </c>
      <c r="DB20" s="6">
        <v>172.14996174445301</v>
      </c>
      <c r="DC20" s="6">
        <v>0</v>
      </c>
      <c r="DD20" s="6">
        <v>0</v>
      </c>
      <c r="DE20" s="6">
        <v>57.383320581484298</v>
      </c>
      <c r="DF20" s="6">
        <v>0</v>
      </c>
      <c r="DG20" s="6">
        <v>0</v>
      </c>
      <c r="DH20" s="6">
        <v>57.383320581484298</v>
      </c>
      <c r="DI20" s="6">
        <v>172.572666666667</v>
      </c>
      <c r="DJ20" s="6">
        <v>16.340942366307502</v>
      </c>
      <c r="DK20" s="6">
        <v>4.5198351225957003</v>
      </c>
      <c r="DL20" s="6">
        <v>0</v>
      </c>
      <c r="DM20" s="6">
        <v>3.1291166233354799</v>
      </c>
      <c r="DN20" s="6">
        <v>0</v>
      </c>
      <c r="DO20" s="6">
        <v>0</v>
      </c>
      <c r="DP20" s="6">
        <v>7.6489517459311802</v>
      </c>
      <c r="DQ20" s="6">
        <v>18.146266666666701</v>
      </c>
      <c r="DR20" s="6">
        <v>89.274561525970398</v>
      </c>
      <c r="DS20" s="6">
        <v>89.274561525970398</v>
      </c>
      <c r="DT20" s="6">
        <v>0</v>
      </c>
      <c r="DU20" s="6">
        <v>13.2258609668104</v>
      </c>
      <c r="DV20" s="6">
        <v>0</v>
      </c>
      <c r="DW20" s="6">
        <v>0</v>
      </c>
      <c r="DX20" s="6">
        <v>102.500422492781</v>
      </c>
      <c r="DY20" s="6">
        <v>14.7846666666667</v>
      </c>
      <c r="DZ20" s="6">
        <v>24.349551336970698</v>
      </c>
      <c r="EA20" s="6">
        <v>8.1165171123235798</v>
      </c>
      <c r="EB20" s="6">
        <v>0</v>
      </c>
      <c r="EC20" s="6">
        <v>16.233034224647199</v>
      </c>
      <c r="ED20" s="6">
        <v>0</v>
      </c>
      <c r="EE20" s="6">
        <v>0</v>
      </c>
      <c r="EF20" s="6">
        <v>24.349551336970698</v>
      </c>
      <c r="EG20" s="6">
        <v>3.8043999999999998</v>
      </c>
      <c r="EH20" s="6">
        <v>0</v>
      </c>
      <c r="EI20" s="6">
        <v>15.7712122805173</v>
      </c>
      <c r="EJ20" s="6">
        <v>0</v>
      </c>
      <c r="EK20" s="6">
        <v>15.7712122805173</v>
      </c>
      <c r="EL20" s="6">
        <v>0</v>
      </c>
      <c r="EM20" s="6">
        <v>0</v>
      </c>
      <c r="EN20" s="6">
        <v>31.542424561034601</v>
      </c>
      <c r="EO20" s="6">
        <v>37.780933333333302</v>
      </c>
      <c r="EP20" s="6">
        <v>63.524105633529402</v>
      </c>
      <c r="EQ20" s="6">
        <v>214.5</v>
      </c>
      <c r="ER20" s="6">
        <v>182.5</v>
      </c>
      <c r="ES20" s="6">
        <v>32</v>
      </c>
      <c r="ET20" s="6">
        <v>285</v>
      </c>
      <c r="EU20" s="6">
        <v>81</v>
      </c>
      <c r="EV20" s="6">
        <v>83</v>
      </c>
      <c r="EW20" s="6">
        <v>18.5</v>
      </c>
      <c r="EX20" s="6">
        <v>100</v>
      </c>
      <c r="EY20" s="6">
        <v>85.081585081585104</v>
      </c>
      <c r="EZ20" s="6">
        <v>14.9184149184149</v>
      </c>
      <c r="FA20" s="6">
        <v>132.86713286713299</v>
      </c>
      <c r="FB20" s="6">
        <v>37.762237762237802</v>
      </c>
      <c r="FC20" s="6">
        <v>38.694638694638698</v>
      </c>
      <c r="FD20" s="6">
        <v>8.6247086247086209</v>
      </c>
      <c r="FE20" s="31">
        <v>37.780933333333302</v>
      </c>
      <c r="FF20" s="6">
        <v>57.171695070176497</v>
      </c>
      <c r="FG20" s="6">
        <v>47.643079225147098</v>
      </c>
      <c r="FH20" s="6">
        <v>0</v>
      </c>
      <c r="FI20" s="6">
        <v>15.8810264083824</v>
      </c>
      <c r="FJ20" s="6">
        <v>0</v>
      </c>
      <c r="FK20" s="6">
        <v>0</v>
      </c>
      <c r="FL20" s="93">
        <v>63.524105633529402</v>
      </c>
      <c r="FM20" s="6">
        <v>36.735333333333301</v>
      </c>
      <c r="FN20" s="6">
        <v>53.899061757073099</v>
      </c>
      <c r="FO20" s="6">
        <v>48.999147051884698</v>
      </c>
      <c r="FP20" s="6">
        <v>0</v>
      </c>
      <c r="FQ20" s="6">
        <v>14.6997441155654</v>
      </c>
      <c r="FR20" s="6">
        <v>0</v>
      </c>
      <c r="FS20" s="6">
        <v>0</v>
      </c>
      <c r="FT20" s="6">
        <v>63.6988911674501</v>
      </c>
      <c r="FU20" s="6">
        <v>1.0456000000000001</v>
      </c>
      <c r="FV20" s="6">
        <v>172.14996174445301</v>
      </c>
      <c r="FW20" s="6">
        <v>0</v>
      </c>
      <c r="FX20" s="6">
        <v>0</v>
      </c>
      <c r="FY20" s="6">
        <v>57.383320581484298</v>
      </c>
      <c r="FZ20" s="6">
        <v>0</v>
      </c>
      <c r="GA20" s="6">
        <v>0</v>
      </c>
      <c r="GB20" s="6">
        <v>57.383320581484298</v>
      </c>
      <c r="GC20" s="6">
        <v>172.572666666667</v>
      </c>
      <c r="GD20" s="6">
        <v>16.340942366307502</v>
      </c>
      <c r="GE20" s="6">
        <v>4.5198351225957003</v>
      </c>
      <c r="GF20" s="6">
        <v>0</v>
      </c>
      <c r="GG20" s="6">
        <v>3.1291166233354799</v>
      </c>
      <c r="GH20" s="6">
        <v>0</v>
      </c>
      <c r="GI20" s="6">
        <v>0</v>
      </c>
      <c r="GJ20" s="6">
        <v>7.6489517459311802</v>
      </c>
      <c r="GK20" s="6">
        <v>18.146266666666701</v>
      </c>
      <c r="GL20" s="6">
        <v>89.274561525970398</v>
      </c>
      <c r="GM20" s="6">
        <v>89.274561525970398</v>
      </c>
      <c r="GN20" s="6">
        <v>0</v>
      </c>
      <c r="GO20" s="6">
        <v>13.2258609668104</v>
      </c>
      <c r="GP20" s="6">
        <v>0</v>
      </c>
      <c r="GQ20" s="6">
        <v>0</v>
      </c>
      <c r="GR20" s="6">
        <v>102.500422492781</v>
      </c>
      <c r="GS20" s="6">
        <v>14.7846666666667</v>
      </c>
      <c r="GT20" s="6">
        <v>24.349551336970698</v>
      </c>
      <c r="GU20" s="6">
        <v>8.1165171123235798</v>
      </c>
      <c r="GV20" s="6">
        <v>0</v>
      </c>
      <c r="GW20" s="6">
        <v>16.233034224647199</v>
      </c>
      <c r="GX20" s="6">
        <v>0</v>
      </c>
      <c r="GY20" s="6">
        <v>0</v>
      </c>
      <c r="GZ20" s="6">
        <v>24.349551336970698</v>
      </c>
      <c r="HA20" s="6">
        <v>3.8043999999999998</v>
      </c>
      <c r="HB20" s="6">
        <v>0</v>
      </c>
      <c r="HC20" s="6">
        <v>15.7712122805173</v>
      </c>
      <c r="HD20" s="6">
        <v>0</v>
      </c>
      <c r="HE20" s="6">
        <v>15.7712122805173</v>
      </c>
      <c r="HF20" s="6">
        <v>0</v>
      </c>
      <c r="HG20" s="6">
        <v>0</v>
      </c>
      <c r="HH20" s="6">
        <v>31.542424561034601</v>
      </c>
      <c r="HJ20" s="6">
        <f t="shared" si="5"/>
        <v>84.615384615384514</v>
      </c>
      <c r="HK20" s="6">
        <f t="shared" si="6"/>
        <v>0</v>
      </c>
      <c r="HL20" s="6">
        <f t="shared" si="7"/>
        <v>23.076923076923066</v>
      </c>
      <c r="HM20" s="6">
        <f t="shared" si="8"/>
        <v>176.71906666666669</v>
      </c>
      <c r="HN20" s="6">
        <f t="shared" si="9"/>
        <v>82.386511266511278</v>
      </c>
    </row>
    <row r="21" spans="1:222" x14ac:dyDescent="0.25">
      <c r="A21" s="6">
        <v>19</v>
      </c>
      <c r="B21" s="11" t="str">
        <f t="shared" si="0"/>
        <v>1710_XHz</v>
      </c>
      <c r="C21" s="12" t="str">
        <f t="shared" si="1"/>
        <v>C:\PSG_Data\FlowDrive\Converted_New_DLM</v>
      </c>
      <c r="D21" s="85">
        <v>0</v>
      </c>
      <c r="E21" s="86">
        <v>0</v>
      </c>
      <c r="F21" s="10">
        <v>19</v>
      </c>
      <c r="G21" s="2" t="s">
        <v>55</v>
      </c>
      <c r="H21" s="2" t="s">
        <v>63</v>
      </c>
      <c r="I21" s="2" t="s">
        <v>80</v>
      </c>
      <c r="J21" s="2" t="s">
        <v>267</v>
      </c>
      <c r="K21" s="2" t="s">
        <v>80</v>
      </c>
      <c r="L21" s="2"/>
      <c r="M21" s="2" t="s">
        <v>80</v>
      </c>
      <c r="N21" s="14">
        <f t="shared" si="4"/>
        <v>1</v>
      </c>
      <c r="O21" s="2"/>
      <c r="P21" s="2"/>
      <c r="Y21" s="14">
        <f t="shared" si="13"/>
        <v>16</v>
      </c>
      <c r="Z21" s="14">
        <v>1710</v>
      </c>
      <c r="AC21" s="89">
        <f t="shared" si="14"/>
        <v>58.510609171800134</v>
      </c>
      <c r="AD21" s="26" t="str">
        <f t="shared" si="14"/>
        <v>F</v>
      </c>
      <c r="AE21" s="26" t="str">
        <f t="shared" si="14"/>
        <v>White</v>
      </c>
      <c r="AF21" s="26" t="str">
        <f t="shared" si="14"/>
        <v>NHispanic</v>
      </c>
      <c r="AG21" s="26">
        <f>INDEX(AG$78:AG$121,$Y21,1)</f>
        <v>168</v>
      </c>
      <c r="AH21" s="22">
        <f>AI21*(AG21/100)^2</f>
        <v>80.099999999999994</v>
      </c>
      <c r="AI21" s="26">
        <f t="shared" si="15"/>
        <v>28.380102040816329</v>
      </c>
      <c r="AJ21" s="26">
        <f t="shared" si="15"/>
        <v>35.4</v>
      </c>
      <c r="AK21" s="100"/>
      <c r="AL21" s="100"/>
      <c r="AM21" s="33">
        <f>INDEX(AM$78:AM$121,$Y21,1)</f>
        <v>1</v>
      </c>
      <c r="AN21" s="26" t="s">
        <v>80</v>
      </c>
      <c r="AO21" s="26" t="s">
        <v>80</v>
      </c>
      <c r="AP21" s="14" t="s">
        <v>81</v>
      </c>
      <c r="AT21" s="6">
        <v>135</v>
      </c>
      <c r="AU21" s="6">
        <v>71</v>
      </c>
      <c r="AV21" s="6">
        <v>80</v>
      </c>
      <c r="AX21" s="26">
        <f t="shared" si="16"/>
        <v>41828</v>
      </c>
      <c r="AY21" s="14" t="s">
        <v>80</v>
      </c>
      <c r="AZ21" s="14" t="s">
        <v>81</v>
      </c>
      <c r="BA21" s="69">
        <v>41857</v>
      </c>
      <c r="BB21" s="28" t="str">
        <f t="shared" si="17"/>
        <v>bupropion hydrochloride er (wellbutrin xl) 300, escitalopram 10, pantoprazole 40, zolpidem 10 prn</v>
      </c>
      <c r="BC21" s="28" t="str">
        <f t="shared" si="18"/>
        <v/>
      </c>
      <c r="BD21" s="28">
        <f t="shared" si="18"/>
        <v>1</v>
      </c>
      <c r="BE21" s="28" t="str">
        <f t="shared" si="18"/>
        <v/>
      </c>
      <c r="BF21" s="28">
        <f t="shared" si="18"/>
        <v>1</v>
      </c>
      <c r="BG21" s="28" t="str">
        <f t="shared" si="18"/>
        <v/>
      </c>
      <c r="BH21" s="28">
        <f t="shared" si="18"/>
        <v>1</v>
      </c>
      <c r="BI21" s="28">
        <f t="shared" si="18"/>
        <v>1</v>
      </c>
      <c r="BJ21" s="28" t="str">
        <f t="shared" si="18"/>
        <v/>
      </c>
      <c r="BL21" s="14"/>
      <c r="BN21" s="6">
        <v>61</v>
      </c>
      <c r="BO21" s="6" t="s">
        <v>122</v>
      </c>
      <c r="BP21" s="6">
        <v>42</v>
      </c>
      <c r="BQ21" s="6">
        <v>5</v>
      </c>
      <c r="BS21" s="6">
        <v>1000</v>
      </c>
      <c r="BT21" s="35"/>
      <c r="BU21" s="35"/>
      <c r="BV21" s="29"/>
      <c r="BW21" s="30" t="str">
        <f>IF(ISNUMBER(BV21)*ISNUMBER(BS21),$F$4/BS21*BV21,"")</f>
        <v/>
      </c>
      <c r="CA21" s="6">
        <v>168</v>
      </c>
      <c r="CB21" s="6">
        <v>81.099999999999994</v>
      </c>
      <c r="CD21" s="6" t="s">
        <v>80</v>
      </c>
      <c r="CE21" s="6" t="s">
        <v>80</v>
      </c>
      <c r="CK21" s="6">
        <v>85.564533333333301</v>
      </c>
      <c r="CL21" s="6">
        <v>53.293108982849603</v>
      </c>
      <c r="CM21" s="6">
        <v>23.140428900447802</v>
      </c>
      <c r="CN21" s="6">
        <v>0</v>
      </c>
      <c r="CO21" s="6">
        <v>16.128177718494001</v>
      </c>
      <c r="CP21" s="6">
        <v>0</v>
      </c>
      <c r="CQ21" s="6">
        <v>0</v>
      </c>
      <c r="CR21" s="6">
        <v>39.268606618941803</v>
      </c>
      <c r="CS21" s="6">
        <v>48.064533333333301</v>
      </c>
      <c r="CT21" s="6">
        <v>58.671119938749001</v>
      </c>
      <c r="CU21" s="6">
        <v>16.2281821107178</v>
      </c>
      <c r="CV21" s="6">
        <v>0</v>
      </c>
      <c r="CW21" s="6">
        <v>26.214755717313398</v>
      </c>
      <c r="CX21" s="6">
        <v>0</v>
      </c>
      <c r="CY21" s="6">
        <v>0</v>
      </c>
      <c r="CZ21" s="6">
        <v>42.442937828031198</v>
      </c>
      <c r="DA21" s="6">
        <v>37.5</v>
      </c>
      <c r="DB21" s="6">
        <v>46.4</v>
      </c>
      <c r="DC21" s="6">
        <v>32</v>
      </c>
      <c r="DD21" s="6">
        <v>0</v>
      </c>
      <c r="DE21" s="6">
        <v>3.2</v>
      </c>
      <c r="DF21" s="6">
        <v>0</v>
      </c>
      <c r="DG21" s="6">
        <v>0</v>
      </c>
      <c r="DH21" s="6">
        <v>35.200000000000003</v>
      </c>
      <c r="DI21" s="6">
        <v>184.764266666667</v>
      </c>
      <c r="DJ21" s="6">
        <v>11.3658340862447</v>
      </c>
      <c r="DK21" s="6">
        <v>6.1700242182471099</v>
      </c>
      <c r="DL21" s="6">
        <v>0</v>
      </c>
      <c r="DM21" s="6">
        <v>0.97421435024954295</v>
      </c>
      <c r="DN21" s="6">
        <v>0</v>
      </c>
      <c r="DO21" s="6">
        <v>0</v>
      </c>
      <c r="DP21" s="6">
        <v>7.1442385684966503</v>
      </c>
      <c r="DQ21" s="6">
        <v>24.109733333333299</v>
      </c>
      <c r="DR21" s="6">
        <v>67.192779679576205</v>
      </c>
      <c r="DS21" s="6">
        <v>22.397593226525402</v>
      </c>
      <c r="DT21" s="6">
        <v>0</v>
      </c>
      <c r="DU21" s="6">
        <v>34.840700574594997</v>
      </c>
      <c r="DV21" s="6">
        <v>0</v>
      </c>
      <c r="DW21" s="6">
        <v>0</v>
      </c>
      <c r="DX21" s="6">
        <v>57.238293801120399</v>
      </c>
      <c r="DY21" s="6">
        <v>23.454799999999999</v>
      </c>
      <c r="DZ21" s="6">
        <v>48.604123676177203</v>
      </c>
      <c r="EA21" s="6">
        <v>10.2324470897215</v>
      </c>
      <c r="EB21" s="6">
        <v>0</v>
      </c>
      <c r="EC21" s="6">
        <v>15.3486706345823</v>
      </c>
      <c r="ED21" s="6">
        <v>0</v>
      </c>
      <c r="EE21" s="6">
        <v>0</v>
      </c>
      <c r="EF21" s="6">
        <v>25.581117724303802</v>
      </c>
      <c r="EG21" s="6">
        <v>0.5</v>
      </c>
      <c r="EH21" s="6">
        <v>120</v>
      </c>
      <c r="EI21" s="6">
        <v>0</v>
      </c>
      <c r="EJ21" s="6">
        <v>0</v>
      </c>
      <c r="EK21" s="6">
        <v>120</v>
      </c>
      <c r="EL21" s="6">
        <v>0</v>
      </c>
      <c r="EM21" s="6">
        <v>0</v>
      </c>
      <c r="EN21" s="6">
        <v>120</v>
      </c>
      <c r="EO21" s="6">
        <v>85.564533333333301</v>
      </c>
      <c r="EP21" s="6">
        <v>39.268606618941803</v>
      </c>
      <c r="EQ21" s="6">
        <v>254.5</v>
      </c>
      <c r="ER21" s="6">
        <v>217</v>
      </c>
      <c r="ES21" s="6">
        <v>37.5</v>
      </c>
      <c r="ET21" s="6">
        <v>274</v>
      </c>
      <c r="EU21" s="6">
        <v>72</v>
      </c>
      <c r="EV21" s="6">
        <v>143</v>
      </c>
      <c r="EW21" s="6">
        <v>2</v>
      </c>
      <c r="EX21" s="6">
        <v>100</v>
      </c>
      <c r="EY21" s="6">
        <v>85.265225933202402</v>
      </c>
      <c r="EZ21" s="6">
        <v>14.7347740667976</v>
      </c>
      <c r="FA21" s="6">
        <v>107.662082514735</v>
      </c>
      <c r="FB21" s="6">
        <v>28.290766208251501</v>
      </c>
      <c r="FC21" s="6">
        <v>56.188605108055</v>
      </c>
      <c r="FD21" s="6">
        <v>0.78585461689587399</v>
      </c>
      <c r="FE21" s="31">
        <v>85.564533333333301</v>
      </c>
      <c r="FF21" s="6">
        <v>53.293108982849603</v>
      </c>
      <c r="FG21" s="6">
        <v>23.140428900447802</v>
      </c>
      <c r="FH21" s="6">
        <v>0</v>
      </c>
      <c r="FI21" s="6">
        <v>16.128177718494001</v>
      </c>
      <c r="FJ21" s="6">
        <v>0</v>
      </c>
      <c r="FK21" s="6">
        <v>0</v>
      </c>
      <c r="FL21" s="93">
        <v>39.268606618941803</v>
      </c>
      <c r="FM21" s="6">
        <v>48.064533333333301</v>
      </c>
      <c r="FN21" s="6">
        <v>58.671119938749001</v>
      </c>
      <c r="FO21" s="6">
        <v>16.2281821107178</v>
      </c>
      <c r="FP21" s="6">
        <v>0</v>
      </c>
      <c r="FQ21" s="6">
        <v>26.214755717313398</v>
      </c>
      <c r="FR21" s="6">
        <v>0</v>
      </c>
      <c r="FS21" s="6">
        <v>0</v>
      </c>
      <c r="FT21" s="6">
        <v>42.442937828031198</v>
      </c>
      <c r="FU21" s="6">
        <v>37.5</v>
      </c>
      <c r="FV21" s="6">
        <v>46.4</v>
      </c>
      <c r="FW21" s="6">
        <v>32</v>
      </c>
      <c r="FX21" s="6">
        <v>0</v>
      </c>
      <c r="FY21" s="6">
        <v>3.2</v>
      </c>
      <c r="FZ21" s="6">
        <v>0</v>
      </c>
      <c r="GA21" s="6">
        <v>0</v>
      </c>
      <c r="GB21" s="6">
        <v>35.200000000000003</v>
      </c>
      <c r="GC21" s="6">
        <v>184.764266666667</v>
      </c>
      <c r="GD21" s="6">
        <v>11.3658340862447</v>
      </c>
      <c r="GE21" s="6">
        <v>6.1700242182471099</v>
      </c>
      <c r="GF21" s="6">
        <v>0</v>
      </c>
      <c r="GG21" s="6">
        <v>0.97421435024954295</v>
      </c>
      <c r="GH21" s="6">
        <v>0</v>
      </c>
      <c r="GI21" s="6">
        <v>0</v>
      </c>
      <c r="GJ21" s="6">
        <v>7.1442385684966503</v>
      </c>
      <c r="GK21" s="6">
        <v>24.109733333333299</v>
      </c>
      <c r="GL21" s="6">
        <v>67.192779679576205</v>
      </c>
      <c r="GM21" s="6">
        <v>22.397593226525402</v>
      </c>
      <c r="GN21" s="6">
        <v>0</v>
      </c>
      <c r="GO21" s="6">
        <v>34.840700574594997</v>
      </c>
      <c r="GP21" s="6">
        <v>0</v>
      </c>
      <c r="GQ21" s="6">
        <v>0</v>
      </c>
      <c r="GR21" s="6">
        <v>57.238293801120399</v>
      </c>
      <c r="GS21" s="6">
        <v>23.454799999999999</v>
      </c>
      <c r="GT21" s="6">
        <v>48.604123676177203</v>
      </c>
      <c r="GU21" s="6">
        <v>10.2324470897215</v>
      </c>
      <c r="GV21" s="6">
        <v>0</v>
      </c>
      <c r="GW21" s="6">
        <v>15.3486706345823</v>
      </c>
      <c r="GX21" s="6">
        <v>0</v>
      </c>
      <c r="GY21" s="6">
        <v>0</v>
      </c>
      <c r="GZ21" s="6">
        <v>25.581117724303802</v>
      </c>
      <c r="HA21" s="6">
        <v>0.5</v>
      </c>
      <c r="HB21" s="6">
        <v>120</v>
      </c>
      <c r="HC21" s="6">
        <v>0</v>
      </c>
      <c r="HD21" s="6">
        <v>0</v>
      </c>
      <c r="HE21" s="6">
        <v>120</v>
      </c>
      <c r="HF21" s="6">
        <v>0</v>
      </c>
      <c r="HG21" s="6">
        <v>0</v>
      </c>
      <c r="HH21" s="6">
        <v>120</v>
      </c>
      <c r="HJ21" s="6">
        <f t="shared" si="5"/>
        <v>138.23529411764704</v>
      </c>
      <c r="HK21" s="6">
        <f t="shared" si="6"/>
        <v>0</v>
      </c>
      <c r="HL21" s="6">
        <f t="shared" si="7"/>
        <v>61.764705882352963</v>
      </c>
      <c r="HM21" s="6">
        <f t="shared" si="8"/>
        <v>168.93546666666668</v>
      </c>
      <c r="HN21" s="6">
        <f t="shared" si="9"/>
        <v>66.37935821872955</v>
      </c>
    </row>
    <row r="22" spans="1:222" x14ac:dyDescent="0.25">
      <c r="A22" s="6">
        <v>20</v>
      </c>
      <c r="B22" s="11" t="str">
        <f t="shared" si="0"/>
        <v>1722_XHz</v>
      </c>
      <c r="C22" s="12" t="str">
        <f t="shared" si="1"/>
        <v>C:\PSG_Data\FlowDrive\Converted_New_DLM</v>
      </c>
      <c r="D22" s="85">
        <v>0</v>
      </c>
      <c r="E22" s="86">
        <v>0</v>
      </c>
      <c r="F22" s="2">
        <v>20</v>
      </c>
      <c r="G22" s="2" t="s">
        <v>56</v>
      </c>
      <c r="H22" s="2" t="s">
        <v>63</v>
      </c>
      <c r="I22" s="2" t="s">
        <v>80</v>
      </c>
      <c r="J22" s="2" t="s">
        <v>267</v>
      </c>
      <c r="K22" s="2" t="s">
        <v>80</v>
      </c>
      <c r="L22" s="15"/>
      <c r="M22" s="15" t="s">
        <v>80</v>
      </c>
      <c r="N22" s="14">
        <f t="shared" si="4"/>
        <v>1</v>
      </c>
      <c r="O22" s="2" t="s">
        <v>75</v>
      </c>
      <c r="P22" s="2"/>
      <c r="Y22" s="14">
        <f t="shared" si="13"/>
        <v>33</v>
      </c>
      <c r="Z22" s="14">
        <v>1722</v>
      </c>
      <c r="AC22" s="89">
        <f t="shared" si="14"/>
        <v>51.756331279945243</v>
      </c>
      <c r="AD22" s="26" t="str">
        <f t="shared" si="14"/>
        <v>F</v>
      </c>
      <c r="AE22" s="26" t="str">
        <f t="shared" si="14"/>
        <v>Black</v>
      </c>
      <c r="AF22" s="26" t="str">
        <f t="shared" si="14"/>
        <v>NHispanic</v>
      </c>
      <c r="AG22" s="26">
        <f>INDEX(AG$78:AG$121,$Y22,1)</f>
        <v>178</v>
      </c>
      <c r="AH22" s="14">
        <v>84.7</v>
      </c>
      <c r="AI22" s="26">
        <f t="shared" si="15"/>
        <v>27.616462567857592</v>
      </c>
      <c r="AJ22" s="26">
        <f t="shared" si="15"/>
        <v>42.5</v>
      </c>
      <c r="AK22" s="100"/>
      <c r="AL22" s="100"/>
      <c r="AM22" s="33">
        <f>INDEX(AM$78:AM$121,$Y22,1)</f>
        <v>1</v>
      </c>
      <c r="AN22" s="26" t="s">
        <v>80</v>
      </c>
      <c r="AO22" s="26" t="s">
        <v>80</v>
      </c>
      <c r="AP22" s="14" t="s">
        <v>81</v>
      </c>
      <c r="AT22" s="6">
        <v>121</v>
      </c>
      <c r="AU22" s="6">
        <v>79</v>
      </c>
      <c r="AV22" s="6">
        <v>96</v>
      </c>
      <c r="AX22" s="26">
        <f t="shared" si="16"/>
        <v>42032</v>
      </c>
      <c r="AY22" s="14" t="s">
        <v>80</v>
      </c>
      <c r="AZ22" s="14" t="s">
        <v>81</v>
      </c>
      <c r="BA22" s="69">
        <v>42053</v>
      </c>
      <c r="BB22" s="28" t="str">
        <f t="shared" si="17"/>
        <v xml:space="preserve">Levothyroxine 50 MCG, Lisinopril 30 mg qd, Metformin 500 mg x2; Aripiprazole 20 mg qam, aspirin 81 withheld
</v>
      </c>
      <c r="BC22" s="28">
        <f t="shared" si="18"/>
        <v>1</v>
      </c>
      <c r="BD22" s="28" t="str">
        <f t="shared" si="18"/>
        <v/>
      </c>
      <c r="BE22" s="28" t="str">
        <f t="shared" si="18"/>
        <v/>
      </c>
      <c r="BF22" s="28">
        <f t="shared" si="18"/>
        <v>1</v>
      </c>
      <c r="BG22" s="28" t="str">
        <f t="shared" si="18"/>
        <v/>
      </c>
      <c r="BH22" s="28">
        <f t="shared" si="18"/>
        <v>1</v>
      </c>
      <c r="BI22" s="28" t="str">
        <f t="shared" si="18"/>
        <v/>
      </c>
      <c r="BJ22" s="28">
        <f t="shared" si="18"/>
        <v>1</v>
      </c>
      <c r="BL22" s="14"/>
      <c r="BN22" s="6">
        <v>56</v>
      </c>
      <c r="BP22" s="6">
        <v>37</v>
      </c>
      <c r="BR22" s="6">
        <v>17</v>
      </c>
      <c r="BS22" s="6">
        <v>5000</v>
      </c>
      <c r="BT22" s="6">
        <v>41</v>
      </c>
      <c r="BU22" s="6">
        <v>36</v>
      </c>
      <c r="BV22" s="29">
        <f>1.11834/2.5</f>
        <v>0.44733599999999996</v>
      </c>
      <c r="BW22" s="30"/>
      <c r="BX22" s="6">
        <v>7200</v>
      </c>
      <c r="CB22" s="6">
        <v>84.7</v>
      </c>
      <c r="CH22" s="6" t="s">
        <v>132</v>
      </c>
      <c r="CK22" s="6">
        <v>136.661333333333</v>
      </c>
      <c r="CL22" s="6">
        <v>36.879487980018702</v>
      </c>
      <c r="CM22" s="6">
        <v>63.221979394317799</v>
      </c>
      <c r="CN22" s="6">
        <v>0</v>
      </c>
      <c r="CO22" s="6">
        <v>3.5123321885732102</v>
      </c>
      <c r="CP22" s="6">
        <v>0</v>
      </c>
      <c r="CQ22" s="6">
        <v>0</v>
      </c>
      <c r="CR22" s="6">
        <v>66.734311582890996</v>
      </c>
      <c r="CS22" s="6">
        <v>108.8344</v>
      </c>
      <c r="CT22" s="6">
        <v>44.654998787148202</v>
      </c>
      <c r="CU22" s="6">
        <v>56.783516976250198</v>
      </c>
      <c r="CV22" s="6">
        <v>0</v>
      </c>
      <c r="CW22" s="6">
        <v>4.41037025058254</v>
      </c>
      <c r="CX22" s="6">
        <v>0</v>
      </c>
      <c r="CY22" s="6">
        <v>0</v>
      </c>
      <c r="CZ22" s="6">
        <v>61.1938872268327</v>
      </c>
      <c r="DA22" s="6">
        <v>27.826933333333301</v>
      </c>
      <c r="DB22" s="6">
        <v>6.4685532481720402</v>
      </c>
      <c r="DC22" s="6">
        <v>88.403561058351102</v>
      </c>
      <c r="DD22" s="6">
        <v>0</v>
      </c>
      <c r="DE22" s="6">
        <v>0</v>
      </c>
      <c r="DF22" s="6">
        <v>0</v>
      </c>
      <c r="DG22" s="6">
        <v>0</v>
      </c>
      <c r="DH22" s="6">
        <v>88.403561058351102</v>
      </c>
      <c r="DI22" s="6">
        <v>169.951066666667</v>
      </c>
      <c r="DJ22" s="6">
        <v>9.1791127328415296</v>
      </c>
      <c r="DK22" s="6">
        <v>3.8834707715868002</v>
      </c>
      <c r="DL22" s="6">
        <v>0</v>
      </c>
      <c r="DM22" s="6">
        <v>1.05912839225095</v>
      </c>
      <c r="DN22" s="6">
        <v>0</v>
      </c>
      <c r="DO22" s="6">
        <v>0</v>
      </c>
      <c r="DP22" s="6">
        <v>4.94259916383775</v>
      </c>
      <c r="DQ22" s="6">
        <v>34.5</v>
      </c>
      <c r="DR22" s="6">
        <v>83.478260869565204</v>
      </c>
      <c r="DS22" s="6">
        <v>74.7826086956522</v>
      </c>
      <c r="DT22" s="6">
        <v>0</v>
      </c>
      <c r="DU22" s="6">
        <v>6.9565217391304399</v>
      </c>
      <c r="DV22" s="6">
        <v>0</v>
      </c>
      <c r="DW22" s="6">
        <v>0</v>
      </c>
      <c r="DX22" s="6">
        <v>81.739130434782595</v>
      </c>
      <c r="DY22" s="6">
        <v>74.334400000000002</v>
      </c>
      <c r="DZ22" s="6">
        <v>26.636389074237499</v>
      </c>
      <c r="EA22" s="6">
        <v>48.429798316795498</v>
      </c>
      <c r="EB22" s="6">
        <v>0</v>
      </c>
      <c r="EC22" s="6">
        <v>3.2286532211196999</v>
      </c>
      <c r="ED22" s="6">
        <v>0</v>
      </c>
      <c r="EE22" s="6">
        <v>0</v>
      </c>
      <c r="EF22" s="6">
        <v>51.658451537915198</v>
      </c>
      <c r="EG22" s="6">
        <v>0</v>
      </c>
      <c r="EH22" s="6" t="s">
        <v>218</v>
      </c>
      <c r="EI22" s="6" t="s">
        <v>218</v>
      </c>
      <c r="EJ22" s="6" t="s">
        <v>218</v>
      </c>
      <c r="EK22" s="6" t="s">
        <v>218</v>
      </c>
      <c r="EL22" s="6" t="s">
        <v>218</v>
      </c>
      <c r="EM22" s="6" t="s">
        <v>218</v>
      </c>
      <c r="EN22" s="6" t="s">
        <v>218</v>
      </c>
      <c r="EO22" s="6">
        <v>136.661333333333</v>
      </c>
      <c r="EP22" s="6">
        <v>66.734311582890996</v>
      </c>
      <c r="EQ22" s="6">
        <v>400</v>
      </c>
      <c r="ER22" s="6">
        <v>307</v>
      </c>
      <c r="ES22" s="6">
        <v>93</v>
      </c>
      <c r="ET22" s="6">
        <v>208</v>
      </c>
      <c r="EU22" s="6">
        <v>83</v>
      </c>
      <c r="EV22" s="6">
        <v>210.5</v>
      </c>
      <c r="EW22" s="6">
        <v>13.5</v>
      </c>
      <c r="EX22" s="6">
        <v>100</v>
      </c>
      <c r="EY22" s="6">
        <v>76.75</v>
      </c>
      <c r="EZ22" s="6">
        <v>23.25</v>
      </c>
      <c r="FA22" s="6">
        <v>52</v>
      </c>
      <c r="FB22" s="6">
        <v>20.75</v>
      </c>
      <c r="FC22" s="6">
        <v>52.625</v>
      </c>
      <c r="FD22" s="6">
        <v>3.375</v>
      </c>
      <c r="FE22" s="31">
        <v>136.661333333333</v>
      </c>
      <c r="FF22" s="6">
        <v>36.879487980018702</v>
      </c>
      <c r="FG22" s="6">
        <v>63.221979394317799</v>
      </c>
      <c r="FH22" s="6">
        <v>0</v>
      </c>
      <c r="FI22" s="6">
        <v>3.5123321885732102</v>
      </c>
      <c r="FJ22" s="6">
        <v>0</v>
      </c>
      <c r="FK22" s="6">
        <v>0</v>
      </c>
      <c r="FL22" s="93">
        <v>66.734311582890996</v>
      </c>
      <c r="FM22" s="6">
        <v>108.8344</v>
      </c>
      <c r="FN22" s="6">
        <v>44.654998787148202</v>
      </c>
      <c r="FO22" s="6">
        <v>56.783516976250198</v>
      </c>
      <c r="FP22" s="6">
        <v>0</v>
      </c>
      <c r="FQ22" s="6">
        <v>4.41037025058254</v>
      </c>
      <c r="FR22" s="6">
        <v>0</v>
      </c>
      <c r="FS22" s="6">
        <v>0</v>
      </c>
      <c r="FT22" s="6">
        <v>61.1938872268327</v>
      </c>
      <c r="FU22" s="6">
        <v>27.826933333333301</v>
      </c>
      <c r="FV22" s="6">
        <v>6.4685532481720402</v>
      </c>
      <c r="FW22" s="6">
        <v>88.403561058351102</v>
      </c>
      <c r="FX22" s="6">
        <v>0</v>
      </c>
      <c r="FY22" s="6">
        <v>0</v>
      </c>
      <c r="FZ22" s="6">
        <v>0</v>
      </c>
      <c r="GA22" s="6">
        <v>0</v>
      </c>
      <c r="GB22" s="6">
        <v>88.403561058351102</v>
      </c>
      <c r="GC22" s="6">
        <v>169.951066666667</v>
      </c>
      <c r="GD22" s="6">
        <v>9.1791127328415296</v>
      </c>
      <c r="GE22" s="6">
        <v>3.8834707715868002</v>
      </c>
      <c r="GF22" s="6">
        <v>0</v>
      </c>
      <c r="GG22" s="6">
        <v>1.05912839225095</v>
      </c>
      <c r="GH22" s="6">
        <v>0</v>
      </c>
      <c r="GI22" s="6">
        <v>0</v>
      </c>
      <c r="GJ22" s="6">
        <v>4.94259916383775</v>
      </c>
      <c r="GK22" s="6">
        <v>34.5</v>
      </c>
      <c r="GL22" s="6">
        <v>83.478260869565204</v>
      </c>
      <c r="GM22" s="6">
        <v>74.7826086956522</v>
      </c>
      <c r="GN22" s="6">
        <v>0</v>
      </c>
      <c r="GO22" s="6">
        <v>6.9565217391304399</v>
      </c>
      <c r="GP22" s="6">
        <v>0</v>
      </c>
      <c r="GQ22" s="6">
        <v>0</v>
      </c>
      <c r="GR22" s="6">
        <v>81.739130434782595</v>
      </c>
      <c r="GS22" s="6">
        <v>74.334400000000002</v>
      </c>
      <c r="GT22" s="6">
        <v>26.636389074237499</v>
      </c>
      <c r="GU22" s="6">
        <v>48.429798316795498</v>
      </c>
      <c r="GV22" s="6">
        <v>0</v>
      </c>
      <c r="GW22" s="6">
        <v>3.2286532211196999</v>
      </c>
      <c r="GX22" s="6">
        <v>0</v>
      </c>
      <c r="GY22" s="6">
        <v>0</v>
      </c>
      <c r="GZ22" s="6">
        <v>51.658451537915198</v>
      </c>
      <c r="HA22" s="6">
        <v>0</v>
      </c>
      <c r="HB22" s="6" t="s">
        <v>218</v>
      </c>
      <c r="HC22" s="6" t="s">
        <v>218</v>
      </c>
      <c r="HD22" s="6" t="s">
        <v>218</v>
      </c>
      <c r="HE22" s="6" t="s">
        <v>218</v>
      </c>
      <c r="HF22" s="6" t="s">
        <v>218</v>
      </c>
      <c r="HG22" s="6" t="s">
        <v>218</v>
      </c>
      <c r="HH22" s="6" t="s">
        <v>218</v>
      </c>
      <c r="HJ22" s="6">
        <f t="shared" si="5"/>
        <v>72.972972972972997</v>
      </c>
      <c r="HK22" s="6">
        <f t="shared" si="6"/>
        <v>0</v>
      </c>
      <c r="HL22" s="6">
        <f t="shared" si="7"/>
        <v>7.2072072072072126</v>
      </c>
      <c r="HM22" s="6">
        <f t="shared" si="8"/>
        <v>263.338666666667</v>
      </c>
      <c r="HN22" s="6">
        <f t="shared" si="9"/>
        <v>65.834666666666749</v>
      </c>
    </row>
    <row r="23" spans="1:222" x14ac:dyDescent="0.25">
      <c r="A23" s="6">
        <v>21</v>
      </c>
      <c r="B23" s="11" t="str">
        <f t="shared" si="0"/>
        <v>1723_XHz</v>
      </c>
      <c r="C23" s="12" t="str">
        <f t="shared" si="1"/>
        <v>C:\PSG_Data\FlowDrive\Converted_New_DLM</v>
      </c>
      <c r="D23" s="85">
        <v>0</v>
      </c>
      <c r="E23" s="86">
        <v>0</v>
      </c>
      <c r="F23" s="10">
        <v>21</v>
      </c>
      <c r="G23" s="2" t="s">
        <v>57</v>
      </c>
      <c r="H23" s="2" t="s">
        <v>63</v>
      </c>
      <c r="I23" s="2" t="s">
        <v>80</v>
      </c>
      <c r="J23" s="2" t="s">
        <v>267</v>
      </c>
      <c r="K23" s="2" t="s">
        <v>80</v>
      </c>
      <c r="L23" s="2"/>
      <c r="M23" s="2" t="s">
        <v>80</v>
      </c>
      <c r="N23" s="14">
        <f t="shared" si="4"/>
        <v>1</v>
      </c>
      <c r="O23" s="2" t="s">
        <v>92</v>
      </c>
      <c r="P23" s="2"/>
      <c r="Y23" s="14">
        <f t="shared" si="13"/>
        <v>10</v>
      </c>
      <c r="Z23" s="14">
        <v>1723</v>
      </c>
      <c r="AC23" s="89">
        <f t="shared" si="14"/>
        <v>56.377823408624231</v>
      </c>
      <c r="AD23" s="26" t="str">
        <f t="shared" si="14"/>
        <v>M</v>
      </c>
      <c r="AE23" s="26" t="str">
        <f t="shared" si="14"/>
        <v>Black</v>
      </c>
      <c r="AF23" s="26" t="str">
        <f t="shared" si="14"/>
        <v>NHispanic</v>
      </c>
      <c r="AG23" s="26">
        <f>INDEX(AG$78:AG$121,$Y23,1)</f>
        <v>174.5</v>
      </c>
      <c r="AH23" s="22">
        <f>AI23*(AG23/100)^2</f>
        <v>89.2</v>
      </c>
      <c r="AI23" s="26">
        <f t="shared" si="15"/>
        <v>29.293683959901806</v>
      </c>
      <c r="AJ23" s="26">
        <f t="shared" si="15"/>
        <v>39.200000000000003</v>
      </c>
      <c r="AK23" s="100"/>
      <c r="AL23" s="100"/>
      <c r="AM23" s="33">
        <f>INDEX(AM$78:AM$121,$Y23,1)</f>
        <v>1</v>
      </c>
      <c r="AN23" s="26" t="s">
        <v>80</v>
      </c>
      <c r="AO23" s="26" t="s">
        <v>80</v>
      </c>
      <c r="AP23" s="14" t="s">
        <v>81</v>
      </c>
      <c r="AX23" s="26">
        <f t="shared" si="16"/>
        <v>42058</v>
      </c>
      <c r="AY23" s="14" t="s">
        <v>80</v>
      </c>
      <c r="AZ23" s="14" t="s">
        <v>81</v>
      </c>
      <c r="BA23" s="69">
        <v>42068</v>
      </c>
      <c r="BB23" s="28" t="str">
        <f t="shared" si="17"/>
        <v>none</v>
      </c>
      <c r="BC23" s="28" t="str">
        <f t="shared" si="18"/>
        <v/>
      </c>
      <c r="BD23" s="28" t="str">
        <f t="shared" si="18"/>
        <v/>
      </c>
      <c r="BE23" s="28" t="str">
        <f t="shared" si="18"/>
        <v/>
      </c>
      <c r="BF23" s="28" t="str">
        <f t="shared" si="18"/>
        <v/>
      </c>
      <c r="BG23" s="28" t="str">
        <f t="shared" si="18"/>
        <v/>
      </c>
      <c r="BH23" s="28" t="str">
        <f t="shared" si="18"/>
        <v/>
      </c>
      <c r="BI23" s="28" t="str">
        <f t="shared" si="18"/>
        <v/>
      </c>
      <c r="BJ23" s="28" t="str">
        <f t="shared" si="18"/>
        <v/>
      </c>
      <c r="BL23" s="14"/>
      <c r="BN23" s="6">
        <v>63</v>
      </c>
      <c r="BO23" s="6" t="s">
        <v>133</v>
      </c>
      <c r="BP23" s="6">
        <v>42</v>
      </c>
      <c r="BQ23" s="6">
        <v>2</v>
      </c>
      <c r="BS23" s="6">
        <v>2000</v>
      </c>
      <c r="BT23" s="6">
        <v>23</v>
      </c>
      <c r="BU23" s="6">
        <v>64</v>
      </c>
      <c r="BV23" s="29">
        <f>0.4493/2</f>
        <v>0.22464999999999999</v>
      </c>
      <c r="BW23" s="30"/>
      <c r="BX23" s="6">
        <v>9360</v>
      </c>
      <c r="CD23" s="6" t="s">
        <v>134</v>
      </c>
      <c r="CK23" s="6">
        <v>77.852000000000004</v>
      </c>
      <c r="CL23" s="6">
        <v>53.948517700251799</v>
      </c>
      <c r="CM23" s="6">
        <v>31.598417510147499</v>
      </c>
      <c r="CN23" s="6">
        <v>0</v>
      </c>
      <c r="CO23" s="6">
        <v>13.101782870061101</v>
      </c>
      <c r="CP23" s="6">
        <v>0</v>
      </c>
      <c r="CQ23" s="6">
        <v>0</v>
      </c>
      <c r="CR23" s="6">
        <v>44.700200380208599</v>
      </c>
      <c r="CS23" s="6">
        <v>77.852000000000004</v>
      </c>
      <c r="CT23" s="6">
        <v>53.948517700251799</v>
      </c>
      <c r="CU23" s="6">
        <v>31.598417510147499</v>
      </c>
      <c r="CV23" s="6">
        <v>0</v>
      </c>
      <c r="CW23" s="6">
        <v>13.101782870061101</v>
      </c>
      <c r="CX23" s="6">
        <v>0</v>
      </c>
      <c r="CY23" s="6">
        <v>0</v>
      </c>
      <c r="CZ23" s="6">
        <v>44.700200380208599</v>
      </c>
      <c r="DA23" s="6">
        <v>0</v>
      </c>
      <c r="DB23" s="6" t="s">
        <v>218</v>
      </c>
      <c r="DC23" s="6" t="s">
        <v>218</v>
      </c>
      <c r="DD23" s="6" t="s">
        <v>218</v>
      </c>
      <c r="DE23" s="6" t="s">
        <v>218</v>
      </c>
      <c r="DF23" s="6" t="s">
        <v>218</v>
      </c>
      <c r="DG23" s="6" t="s">
        <v>218</v>
      </c>
      <c r="DH23" s="6" t="s">
        <v>218</v>
      </c>
      <c r="DI23" s="6">
        <v>352.0684</v>
      </c>
      <c r="DJ23" s="6">
        <v>7.8393857557224704</v>
      </c>
      <c r="DK23" s="6">
        <v>1.19295000630559</v>
      </c>
      <c r="DL23" s="6">
        <v>0</v>
      </c>
      <c r="DM23" s="6">
        <v>2.0450571536667299</v>
      </c>
      <c r="DN23" s="6">
        <v>0</v>
      </c>
      <c r="DO23" s="6">
        <v>0</v>
      </c>
      <c r="DP23" s="6">
        <v>3.2380071599723199</v>
      </c>
      <c r="DQ23" s="6">
        <v>31.852</v>
      </c>
      <c r="DR23" s="6">
        <v>71.581062413663204</v>
      </c>
      <c r="DS23" s="6">
        <v>26.371970362928501</v>
      </c>
      <c r="DT23" s="6">
        <v>0</v>
      </c>
      <c r="DU23" s="6">
        <v>11.302273012683701</v>
      </c>
      <c r="DV23" s="6">
        <v>0</v>
      </c>
      <c r="DW23" s="6">
        <v>0</v>
      </c>
      <c r="DX23" s="6">
        <v>37.6742433756122</v>
      </c>
      <c r="DY23" s="6">
        <v>40.5</v>
      </c>
      <c r="DZ23" s="6">
        <v>45.925925925925903</v>
      </c>
      <c r="EA23" s="6">
        <v>37.037037037037003</v>
      </c>
      <c r="EB23" s="6">
        <v>0</v>
      </c>
      <c r="EC23" s="6">
        <v>14.814814814814801</v>
      </c>
      <c r="ED23" s="6">
        <v>0</v>
      </c>
      <c r="EE23" s="6">
        <v>0</v>
      </c>
      <c r="EF23" s="6">
        <v>51.851851851851897</v>
      </c>
      <c r="EG23" s="6">
        <v>5.5</v>
      </c>
      <c r="EH23" s="6">
        <v>10.909090909090899</v>
      </c>
      <c r="EI23" s="6">
        <v>21.818181818181799</v>
      </c>
      <c r="EJ23" s="6">
        <v>0</v>
      </c>
      <c r="EK23" s="6">
        <v>10.909090909090899</v>
      </c>
      <c r="EL23" s="6">
        <v>0</v>
      </c>
      <c r="EM23" s="6">
        <v>0</v>
      </c>
      <c r="EN23" s="6">
        <v>32.727272727272698</v>
      </c>
      <c r="EO23" s="6">
        <v>77.852000000000004</v>
      </c>
      <c r="EP23" s="6">
        <v>44.700200380208599</v>
      </c>
      <c r="EQ23" s="6">
        <v>145.5</v>
      </c>
      <c r="ER23" s="6">
        <v>140.5</v>
      </c>
      <c r="ES23" s="6">
        <v>5</v>
      </c>
      <c r="ET23" s="6">
        <v>449.5</v>
      </c>
      <c r="EU23" s="6">
        <v>47.5</v>
      </c>
      <c r="EV23" s="6">
        <v>79.5</v>
      </c>
      <c r="EW23" s="6">
        <v>13.5</v>
      </c>
      <c r="EX23" s="6">
        <v>100</v>
      </c>
      <c r="EY23" s="6">
        <v>96.563573883161496</v>
      </c>
      <c r="EZ23" s="6">
        <v>3.43642611683849</v>
      </c>
      <c r="FA23" s="6">
        <v>308.93470790378001</v>
      </c>
      <c r="FB23" s="6">
        <v>32.646048109965598</v>
      </c>
      <c r="FC23" s="6">
        <v>54.639175257731999</v>
      </c>
      <c r="FD23" s="6">
        <v>9.2783505154639201</v>
      </c>
      <c r="FE23" s="31">
        <v>77.852000000000004</v>
      </c>
      <c r="FF23" s="6">
        <v>53.948517700251799</v>
      </c>
      <c r="FG23" s="6">
        <v>31.598417510147499</v>
      </c>
      <c r="FH23" s="6">
        <v>0</v>
      </c>
      <c r="FI23" s="6">
        <v>13.101782870061101</v>
      </c>
      <c r="FJ23" s="6">
        <v>0</v>
      </c>
      <c r="FK23" s="6">
        <v>0</v>
      </c>
      <c r="FL23" s="93">
        <v>44.700200380208599</v>
      </c>
      <c r="FM23" s="6">
        <v>77.852000000000004</v>
      </c>
      <c r="FN23" s="6">
        <v>53.948517700251799</v>
      </c>
      <c r="FO23" s="6">
        <v>31.598417510147499</v>
      </c>
      <c r="FP23" s="6">
        <v>0</v>
      </c>
      <c r="FQ23" s="6">
        <v>13.101782870061101</v>
      </c>
      <c r="FR23" s="6">
        <v>0</v>
      </c>
      <c r="FS23" s="6">
        <v>0</v>
      </c>
      <c r="FT23" s="6">
        <v>44.700200380208599</v>
      </c>
      <c r="FU23" s="6">
        <v>0</v>
      </c>
      <c r="FV23" s="6" t="s">
        <v>218</v>
      </c>
      <c r="FW23" s="6" t="s">
        <v>218</v>
      </c>
      <c r="FX23" s="6" t="s">
        <v>218</v>
      </c>
      <c r="FY23" s="6" t="s">
        <v>218</v>
      </c>
      <c r="FZ23" s="6" t="s">
        <v>218</v>
      </c>
      <c r="GA23" s="6" t="s">
        <v>218</v>
      </c>
      <c r="GB23" s="6" t="s">
        <v>218</v>
      </c>
      <c r="GC23" s="6">
        <v>352.0684</v>
      </c>
      <c r="GD23" s="6">
        <v>7.8393857557224704</v>
      </c>
      <c r="GE23" s="6">
        <v>1.19295000630559</v>
      </c>
      <c r="GF23" s="6">
        <v>0</v>
      </c>
      <c r="GG23" s="6">
        <v>2.0450571536667299</v>
      </c>
      <c r="GH23" s="6">
        <v>0</v>
      </c>
      <c r="GI23" s="6">
        <v>0</v>
      </c>
      <c r="GJ23" s="6">
        <v>3.2380071599723199</v>
      </c>
      <c r="GK23" s="6">
        <v>31.852</v>
      </c>
      <c r="GL23" s="6">
        <v>71.581062413663204</v>
      </c>
      <c r="GM23" s="6">
        <v>26.371970362928501</v>
      </c>
      <c r="GN23" s="6">
        <v>0</v>
      </c>
      <c r="GO23" s="6">
        <v>11.302273012683701</v>
      </c>
      <c r="GP23" s="6">
        <v>0</v>
      </c>
      <c r="GQ23" s="6">
        <v>0</v>
      </c>
      <c r="GR23" s="6">
        <v>37.6742433756122</v>
      </c>
      <c r="GS23" s="6">
        <v>40.5</v>
      </c>
      <c r="GT23" s="6">
        <v>45.925925925925903</v>
      </c>
      <c r="GU23" s="6">
        <v>37.037037037037003</v>
      </c>
      <c r="GV23" s="6">
        <v>0</v>
      </c>
      <c r="GW23" s="6">
        <v>14.814814814814801</v>
      </c>
      <c r="GX23" s="6">
        <v>0</v>
      </c>
      <c r="GY23" s="6">
        <v>0</v>
      </c>
      <c r="GZ23" s="6">
        <v>51.851851851851897</v>
      </c>
      <c r="HA23" s="6">
        <v>5.5</v>
      </c>
      <c r="HB23" s="6">
        <v>10.909090909090899</v>
      </c>
      <c r="HC23" s="6">
        <v>21.818181818181799</v>
      </c>
      <c r="HD23" s="6">
        <v>0</v>
      </c>
      <c r="HE23" s="6">
        <v>10.909090909090899</v>
      </c>
      <c r="HF23" s="6">
        <v>0</v>
      </c>
      <c r="HG23" s="6">
        <v>0</v>
      </c>
      <c r="HH23" s="6">
        <v>32.727272727272698</v>
      </c>
      <c r="HJ23" s="6">
        <f t="shared" si="5"/>
        <v>120.68965517241388</v>
      </c>
      <c r="HK23" s="6">
        <f t="shared" si="6"/>
        <v>0</v>
      </c>
      <c r="HL23" s="6">
        <f t="shared" si="7"/>
        <v>29.310344827586114</v>
      </c>
      <c r="HM23" s="6">
        <f t="shared" si="8"/>
        <v>67.647999999999996</v>
      </c>
      <c r="HN23" s="6">
        <f t="shared" si="9"/>
        <v>46.493470790378005</v>
      </c>
    </row>
    <row r="24" spans="1:222" x14ac:dyDescent="0.25">
      <c r="A24" s="6">
        <v>22</v>
      </c>
      <c r="B24" s="11" t="str">
        <f t="shared" si="0"/>
        <v>1727_XHz</v>
      </c>
      <c r="C24" s="12" t="str">
        <f t="shared" si="1"/>
        <v>C:\PSG_Data\FlowDrive\Converted_New_DLM</v>
      </c>
      <c r="D24" s="85">
        <v>0</v>
      </c>
      <c r="E24" s="86">
        <v>0</v>
      </c>
      <c r="F24" s="2">
        <v>22</v>
      </c>
      <c r="G24" s="2" t="s">
        <v>58</v>
      </c>
      <c r="H24" s="2" t="s">
        <v>63</v>
      </c>
      <c r="I24" s="2" t="s">
        <v>80</v>
      </c>
      <c r="J24" s="2" t="s">
        <v>80</v>
      </c>
      <c r="K24" s="2" t="s">
        <v>80</v>
      </c>
      <c r="L24" s="2" t="s">
        <v>86</v>
      </c>
      <c r="M24" s="2" t="s">
        <v>80</v>
      </c>
      <c r="N24" s="14">
        <f t="shared" si="4"/>
        <v>1</v>
      </c>
      <c r="O24" s="2" t="s">
        <v>76</v>
      </c>
      <c r="P24" s="2" t="s">
        <v>77</v>
      </c>
      <c r="Y24" s="14">
        <f t="shared" si="13"/>
        <v>8</v>
      </c>
      <c r="Z24" s="14">
        <v>1727</v>
      </c>
      <c r="AC24" s="89">
        <f t="shared" si="14"/>
        <v>60.977412731006162</v>
      </c>
      <c r="AD24" s="26" t="str">
        <f t="shared" si="14"/>
        <v>M</v>
      </c>
      <c r="AE24" s="26" t="str">
        <f t="shared" si="14"/>
        <v>White</v>
      </c>
      <c r="AF24" s="26" t="str">
        <f t="shared" si="14"/>
        <v>NHispanic</v>
      </c>
      <c r="AG24" s="14">
        <v>173</v>
      </c>
      <c r="AH24" s="14">
        <v>81.7</v>
      </c>
      <c r="AI24" s="27">
        <f>AH24/(AG24/100)^2</f>
        <v>27.297938454341942</v>
      </c>
      <c r="AJ24" s="26">
        <f>INDEX(AJ$78:AJ$121,$Y24,1)</f>
        <v>41.5</v>
      </c>
      <c r="AK24" s="100"/>
      <c r="AL24" s="100"/>
      <c r="AM24" s="33">
        <f>INDEX(AM$78:AM$121,$Y24,1)</f>
        <v>0</v>
      </c>
      <c r="AN24" s="26" t="s">
        <v>80</v>
      </c>
      <c r="AO24" s="26" t="s">
        <v>80</v>
      </c>
      <c r="AP24" s="14" t="s">
        <v>80</v>
      </c>
      <c r="AQ24" s="14" t="s">
        <v>80</v>
      </c>
      <c r="AX24" s="26">
        <f t="shared" si="16"/>
        <v>42240</v>
      </c>
      <c r="AY24" s="14" t="s">
        <v>80</v>
      </c>
      <c r="BA24" s="69">
        <v>42275</v>
      </c>
      <c r="BB24" s="6" t="s">
        <v>81</v>
      </c>
      <c r="BC24" s="28" t="str">
        <f t="shared" si="18"/>
        <v/>
      </c>
      <c r="BD24" s="28" t="str">
        <f t="shared" si="18"/>
        <v/>
      </c>
      <c r="BE24" s="28" t="str">
        <f t="shared" si="18"/>
        <v/>
      </c>
      <c r="BF24" s="28" t="str">
        <f t="shared" si="18"/>
        <v/>
      </c>
      <c r="BG24" s="28" t="str">
        <f t="shared" si="18"/>
        <v/>
      </c>
      <c r="BH24" s="28" t="str">
        <f t="shared" si="18"/>
        <v/>
      </c>
      <c r="BI24" s="28" t="str">
        <f t="shared" si="18"/>
        <v/>
      </c>
      <c r="BJ24" s="28" t="str">
        <f t="shared" si="18"/>
        <v/>
      </c>
      <c r="BL24" s="14"/>
      <c r="BT24" s="6">
        <v>19</v>
      </c>
      <c r="BU24" s="6">
        <v>14</v>
      </c>
      <c r="CK24" s="6">
        <v>88.3862666666667</v>
      </c>
      <c r="CL24" s="6">
        <v>57.701271841628497</v>
      </c>
      <c r="CM24" s="6">
        <v>6.1095464302900799</v>
      </c>
      <c r="CN24" s="6">
        <v>0</v>
      </c>
      <c r="CO24" s="6">
        <v>4.07303095352672</v>
      </c>
      <c r="CP24" s="6">
        <v>0</v>
      </c>
      <c r="CQ24" s="6">
        <v>0</v>
      </c>
      <c r="CR24" s="6">
        <v>10.182577383816801</v>
      </c>
      <c r="CS24" s="6">
        <v>88.3862666666667</v>
      </c>
      <c r="CT24" s="6">
        <v>57.701271841628497</v>
      </c>
      <c r="CU24" s="6">
        <v>6.1095464302900799</v>
      </c>
      <c r="CV24" s="6">
        <v>0</v>
      </c>
      <c r="CW24" s="6">
        <v>4.07303095352672</v>
      </c>
      <c r="CX24" s="6">
        <v>0</v>
      </c>
      <c r="CY24" s="6">
        <v>0</v>
      </c>
      <c r="CZ24" s="6">
        <v>10.182577383816801</v>
      </c>
      <c r="DA24" s="6">
        <v>0</v>
      </c>
      <c r="DB24" s="6" t="s">
        <v>218</v>
      </c>
      <c r="DC24" s="6" t="s">
        <v>218</v>
      </c>
      <c r="DD24" s="6" t="s">
        <v>218</v>
      </c>
      <c r="DE24" s="6" t="s">
        <v>218</v>
      </c>
      <c r="DF24" s="6" t="s">
        <v>218</v>
      </c>
      <c r="DG24" s="6" t="s">
        <v>218</v>
      </c>
      <c r="DH24" s="6" t="s">
        <v>218</v>
      </c>
      <c r="DI24" s="6">
        <v>336.69333333333299</v>
      </c>
      <c r="DJ24" s="6">
        <v>4.0986852526532598</v>
      </c>
      <c r="DK24" s="6">
        <v>0.178203706637098</v>
      </c>
      <c r="DL24" s="6">
        <v>0</v>
      </c>
      <c r="DM24" s="6">
        <v>0.53461111991129395</v>
      </c>
      <c r="DN24" s="6">
        <v>0</v>
      </c>
      <c r="DO24" s="6">
        <v>0</v>
      </c>
      <c r="DP24" s="6">
        <v>0.71281482654839201</v>
      </c>
      <c r="DQ24" s="6">
        <v>27.77</v>
      </c>
      <c r="DR24" s="6">
        <v>92.906013683831503</v>
      </c>
      <c r="DS24" s="6">
        <v>12.9636298163486</v>
      </c>
      <c r="DT24" s="6">
        <v>0</v>
      </c>
      <c r="DU24" s="6">
        <v>8.6424198775657199</v>
      </c>
      <c r="DV24" s="6">
        <v>0</v>
      </c>
      <c r="DW24" s="6">
        <v>0</v>
      </c>
      <c r="DX24" s="6">
        <v>21.606049693914301</v>
      </c>
      <c r="DY24" s="6">
        <v>60.616266666666696</v>
      </c>
      <c r="DZ24" s="6">
        <v>41.572999106950398</v>
      </c>
      <c r="EA24" s="6">
        <v>2.9694999362107399</v>
      </c>
      <c r="EB24" s="6">
        <v>0</v>
      </c>
      <c r="EC24" s="6">
        <v>1.9796666241404901</v>
      </c>
      <c r="ED24" s="6">
        <v>0</v>
      </c>
      <c r="EE24" s="6">
        <v>0</v>
      </c>
      <c r="EF24" s="6">
        <v>4.94916656035124</v>
      </c>
      <c r="EG24" s="6">
        <v>0</v>
      </c>
      <c r="EH24" s="6" t="s">
        <v>218</v>
      </c>
      <c r="EI24" s="6" t="s">
        <v>218</v>
      </c>
      <c r="EJ24" s="6" t="s">
        <v>218</v>
      </c>
      <c r="EK24" s="6" t="s">
        <v>218</v>
      </c>
      <c r="EL24" s="6" t="s">
        <v>218</v>
      </c>
      <c r="EM24" s="6" t="s">
        <v>218</v>
      </c>
      <c r="EN24" s="6" t="s">
        <v>218</v>
      </c>
      <c r="EO24" s="6">
        <v>88.3862666666667</v>
      </c>
      <c r="EP24" s="6">
        <v>10.182577383816801</v>
      </c>
      <c r="EQ24" s="6">
        <v>122</v>
      </c>
      <c r="ER24" s="6">
        <v>122</v>
      </c>
      <c r="ES24" s="6">
        <v>0</v>
      </c>
      <c r="ET24" s="6">
        <v>418.43426666666699</v>
      </c>
      <c r="EU24" s="6">
        <v>48</v>
      </c>
      <c r="EV24" s="6">
        <v>74</v>
      </c>
      <c r="EW24" s="6">
        <v>0</v>
      </c>
      <c r="EX24" s="6">
        <v>100</v>
      </c>
      <c r="EY24" s="6">
        <v>100</v>
      </c>
      <c r="EZ24" s="6">
        <v>0</v>
      </c>
      <c r="FA24" s="6">
        <v>342.97890710382501</v>
      </c>
      <c r="FB24" s="6">
        <v>39.344262295081997</v>
      </c>
      <c r="FC24" s="6">
        <v>60.655737704918003</v>
      </c>
      <c r="FD24" s="6">
        <v>0</v>
      </c>
      <c r="FE24" s="31">
        <v>88.3862666666667</v>
      </c>
      <c r="FF24" s="6">
        <v>57.701271841628497</v>
      </c>
      <c r="FG24" s="6">
        <v>6.1095464302900799</v>
      </c>
      <c r="FH24" s="6">
        <v>0</v>
      </c>
      <c r="FI24" s="6">
        <v>4.07303095352672</v>
      </c>
      <c r="FJ24" s="6">
        <v>0</v>
      </c>
      <c r="FK24" s="6">
        <v>0</v>
      </c>
      <c r="FL24" s="93">
        <v>10.182577383816801</v>
      </c>
      <c r="FM24" s="6">
        <v>88.3862666666667</v>
      </c>
      <c r="FN24" s="6">
        <v>57.701271841628497</v>
      </c>
      <c r="FO24" s="6">
        <v>6.1095464302900799</v>
      </c>
      <c r="FP24" s="6">
        <v>0</v>
      </c>
      <c r="FQ24" s="6">
        <v>4.07303095352672</v>
      </c>
      <c r="FR24" s="6">
        <v>0</v>
      </c>
      <c r="FS24" s="6">
        <v>0</v>
      </c>
      <c r="FT24" s="6">
        <v>10.182577383816801</v>
      </c>
      <c r="FU24" s="6">
        <v>0</v>
      </c>
      <c r="FV24" s="6" t="s">
        <v>218</v>
      </c>
      <c r="FW24" s="6" t="s">
        <v>218</v>
      </c>
      <c r="FX24" s="6" t="s">
        <v>218</v>
      </c>
      <c r="FY24" s="6" t="s">
        <v>218</v>
      </c>
      <c r="FZ24" s="6" t="s">
        <v>218</v>
      </c>
      <c r="GA24" s="6" t="s">
        <v>218</v>
      </c>
      <c r="GB24" s="6" t="s">
        <v>218</v>
      </c>
      <c r="GC24" s="6">
        <v>336.69333333333299</v>
      </c>
      <c r="GD24" s="6">
        <v>4.0986852526532598</v>
      </c>
      <c r="GE24" s="6">
        <v>0.178203706637098</v>
      </c>
      <c r="GF24" s="6">
        <v>0</v>
      </c>
      <c r="GG24" s="6">
        <v>0.53461111991129395</v>
      </c>
      <c r="GH24" s="6">
        <v>0</v>
      </c>
      <c r="GI24" s="6">
        <v>0</v>
      </c>
      <c r="GJ24" s="6">
        <v>0.71281482654839201</v>
      </c>
      <c r="GK24" s="6">
        <v>27.77</v>
      </c>
      <c r="GL24" s="6">
        <v>92.906013683831503</v>
      </c>
      <c r="GM24" s="6">
        <v>12.9636298163486</v>
      </c>
      <c r="GN24" s="6">
        <v>0</v>
      </c>
      <c r="GO24" s="6">
        <v>8.6424198775657199</v>
      </c>
      <c r="GP24" s="6">
        <v>0</v>
      </c>
      <c r="GQ24" s="6">
        <v>0</v>
      </c>
      <c r="GR24" s="6">
        <v>21.606049693914301</v>
      </c>
      <c r="GS24" s="6">
        <v>60.616266666666696</v>
      </c>
      <c r="GT24" s="6">
        <v>41.572999106950398</v>
      </c>
      <c r="GU24" s="6">
        <v>2.9694999362107399</v>
      </c>
      <c r="GV24" s="6">
        <v>0</v>
      </c>
      <c r="GW24" s="6">
        <v>1.9796666241404901</v>
      </c>
      <c r="GX24" s="6">
        <v>0</v>
      </c>
      <c r="GY24" s="6">
        <v>0</v>
      </c>
      <c r="GZ24" s="6">
        <v>4.94916656035124</v>
      </c>
      <c r="HA24" s="6">
        <v>0</v>
      </c>
      <c r="HB24" s="6" t="s">
        <v>218</v>
      </c>
      <c r="HC24" s="6" t="s">
        <v>218</v>
      </c>
      <c r="HD24" s="6" t="s">
        <v>218</v>
      </c>
      <c r="HE24" s="6" t="s">
        <v>218</v>
      </c>
      <c r="HF24" s="6" t="s">
        <v>218</v>
      </c>
      <c r="HG24" s="6" t="s">
        <v>218</v>
      </c>
      <c r="HH24" s="6" t="s">
        <v>218</v>
      </c>
      <c r="HJ24" s="6">
        <f t="shared" si="5"/>
        <v>566.66666666666629</v>
      </c>
      <c r="HK24" s="6">
        <f t="shared" si="6"/>
        <v>0</v>
      </c>
      <c r="HL24" s="6">
        <f t="shared" si="7"/>
        <v>40</v>
      </c>
      <c r="HM24" s="6">
        <f t="shared" si="8"/>
        <v>33.6137333333333</v>
      </c>
      <c r="HN24" s="6">
        <f t="shared" si="9"/>
        <v>27.552240437158442</v>
      </c>
    </row>
    <row r="25" spans="1:222" x14ac:dyDescent="0.25">
      <c r="A25" s="6">
        <v>23</v>
      </c>
      <c r="B25" s="11" t="str">
        <f t="shared" si="0"/>
        <v>1731_XHz</v>
      </c>
      <c r="C25" s="12" t="str">
        <f t="shared" si="1"/>
        <v>C:\PSG_Data\FlowDrive\Converted_New_DLM</v>
      </c>
      <c r="D25" s="85">
        <v>0</v>
      </c>
      <c r="E25" s="86">
        <v>0</v>
      </c>
      <c r="F25" s="10">
        <v>23</v>
      </c>
      <c r="G25" s="2" t="s">
        <v>59</v>
      </c>
      <c r="H25" s="2" t="s">
        <v>63</v>
      </c>
      <c r="I25" s="2" t="s">
        <v>80</v>
      </c>
      <c r="J25" s="2" t="s">
        <v>80</v>
      </c>
      <c r="K25" s="2" t="s">
        <v>80</v>
      </c>
      <c r="L25" s="2"/>
      <c r="M25" s="2" t="s">
        <v>80</v>
      </c>
      <c r="N25" s="14">
        <f t="shared" si="4"/>
        <v>1</v>
      </c>
      <c r="O25" s="2" t="s">
        <v>258</v>
      </c>
      <c r="P25" s="2"/>
      <c r="Y25" s="14">
        <f t="shared" si="13"/>
        <v>32</v>
      </c>
      <c r="Z25" s="14">
        <v>1731</v>
      </c>
      <c r="AC25" s="89">
        <f t="shared" si="14"/>
        <v>44.40520191649555</v>
      </c>
      <c r="AD25" s="26" t="str">
        <f t="shared" si="14"/>
        <v>M</v>
      </c>
      <c r="AE25" s="26" t="str">
        <f t="shared" si="14"/>
        <v>White</v>
      </c>
      <c r="AF25" s="26" t="str">
        <f t="shared" si="14"/>
        <v>NHispanic</v>
      </c>
      <c r="AG25" s="26">
        <f>INDEX(AG$78:AG$121,$Y25,1)</f>
        <v>171.5</v>
      </c>
      <c r="AH25" s="14">
        <v>99.6</v>
      </c>
      <c r="AI25" s="26">
        <f>INDEX(AI$78:AI$121,$Y25,1)</f>
        <v>34.13543676529337</v>
      </c>
      <c r="AJ25" s="26">
        <f>INDEX(AJ$78:AJ$121,$Y25,1)</f>
        <v>45.8</v>
      </c>
      <c r="AK25" s="100"/>
      <c r="AL25" s="100"/>
      <c r="AM25" s="5">
        <v>0</v>
      </c>
      <c r="AN25" s="26" t="s">
        <v>80</v>
      </c>
      <c r="AO25" s="26" t="s">
        <v>80</v>
      </c>
      <c r="AP25" s="14" t="s">
        <v>80</v>
      </c>
      <c r="AX25" s="26">
        <f t="shared" si="16"/>
        <v>42276</v>
      </c>
      <c r="AY25" s="14" t="s">
        <v>80</v>
      </c>
      <c r="BA25" s="69">
        <v>42324</v>
      </c>
      <c r="BB25" s="28" t="str">
        <f>INDEX(BB$78:BB$121,$Y25,1)</f>
        <v>None</v>
      </c>
      <c r="BC25" s="28" t="str">
        <f t="shared" si="18"/>
        <v/>
      </c>
      <c r="BD25" s="28" t="str">
        <f t="shared" si="18"/>
        <v/>
      </c>
      <c r="BE25" s="28" t="str">
        <f t="shared" si="18"/>
        <v/>
      </c>
      <c r="BF25" s="28" t="str">
        <f t="shared" si="18"/>
        <v/>
      </c>
      <c r="BG25" s="28" t="str">
        <f t="shared" si="18"/>
        <v/>
      </c>
      <c r="BH25" s="28" t="str">
        <f t="shared" si="18"/>
        <v/>
      </c>
      <c r="BI25" s="28" t="str">
        <f t="shared" si="18"/>
        <v/>
      </c>
      <c r="BJ25" s="28" t="str">
        <f t="shared" si="18"/>
        <v/>
      </c>
      <c r="BL25" s="14"/>
      <c r="BN25" s="6">
        <v>62</v>
      </c>
      <c r="BP25" s="6">
        <v>38</v>
      </c>
      <c r="BR25" s="6">
        <v>16</v>
      </c>
      <c r="BT25" s="6">
        <v>17</v>
      </c>
      <c r="BU25" s="6">
        <v>18</v>
      </c>
      <c r="CK25" s="6">
        <v>72.424266666666696</v>
      </c>
      <c r="CL25" s="6">
        <v>62.133870415440903</v>
      </c>
      <c r="CM25" s="6">
        <v>6.6276128443136901</v>
      </c>
      <c r="CN25" s="6">
        <v>0</v>
      </c>
      <c r="CO25" s="6">
        <v>43.079483488039003</v>
      </c>
      <c r="CP25" s="6">
        <v>0</v>
      </c>
      <c r="CQ25" s="6">
        <v>0</v>
      </c>
      <c r="CR25" s="6">
        <v>49.707096332352698</v>
      </c>
      <c r="CS25" s="6">
        <v>71.167466666666698</v>
      </c>
      <c r="CT25" s="6">
        <v>61.544975606831599</v>
      </c>
      <c r="CU25" s="6">
        <v>6.7446548610226396</v>
      </c>
      <c r="CV25" s="6">
        <v>0</v>
      </c>
      <c r="CW25" s="6">
        <v>42.9971747390193</v>
      </c>
      <c r="CX25" s="6">
        <v>0</v>
      </c>
      <c r="CY25" s="6">
        <v>0</v>
      </c>
      <c r="CZ25" s="6">
        <v>49.741829600042003</v>
      </c>
      <c r="DA25" s="6">
        <v>1.2567999999999999</v>
      </c>
      <c r="DB25" s="6">
        <v>95.480585614258402</v>
      </c>
      <c r="DC25" s="6">
        <v>0</v>
      </c>
      <c r="DD25" s="6">
        <v>0</v>
      </c>
      <c r="DE25" s="6">
        <v>47.740292807129201</v>
      </c>
      <c r="DF25" s="6">
        <v>0</v>
      </c>
      <c r="DG25" s="6">
        <v>0</v>
      </c>
      <c r="DH25" s="6">
        <v>47.740292807129201</v>
      </c>
      <c r="DI25" s="6">
        <v>212.75559999999999</v>
      </c>
      <c r="DJ25" s="6">
        <v>16.920823705698002</v>
      </c>
      <c r="DK25" s="6">
        <v>0.56402745685660005</v>
      </c>
      <c r="DL25" s="6">
        <v>0</v>
      </c>
      <c r="DM25" s="6">
        <v>9.8704804949905007</v>
      </c>
      <c r="DN25" s="6">
        <v>0</v>
      </c>
      <c r="DO25" s="6">
        <v>0</v>
      </c>
      <c r="DP25" s="6">
        <v>10.434507951847101</v>
      </c>
      <c r="DQ25" s="6">
        <v>46.667466666666698</v>
      </c>
      <c r="DR25" s="6">
        <v>78.427226961823493</v>
      </c>
      <c r="DS25" s="6">
        <v>10.2855379622064</v>
      </c>
      <c r="DT25" s="6">
        <v>0</v>
      </c>
      <c r="DU25" s="6">
        <v>56.570458792135</v>
      </c>
      <c r="DV25" s="6">
        <v>0</v>
      </c>
      <c r="DW25" s="6">
        <v>0</v>
      </c>
      <c r="DX25" s="6">
        <v>66.855996754341405</v>
      </c>
      <c r="DY25" s="6">
        <v>23</v>
      </c>
      <c r="DZ25" s="6">
        <v>31.304347826087</v>
      </c>
      <c r="EA25" s="6">
        <v>0</v>
      </c>
      <c r="EB25" s="6">
        <v>0</v>
      </c>
      <c r="EC25" s="6">
        <v>18.260869565217401</v>
      </c>
      <c r="ED25" s="6">
        <v>0</v>
      </c>
      <c r="EE25" s="6">
        <v>0</v>
      </c>
      <c r="EF25" s="6">
        <v>18.260869565217401</v>
      </c>
      <c r="EG25" s="6">
        <v>1.5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72.424266666666696</v>
      </c>
      <c r="EP25" s="6">
        <v>49.707096332352698</v>
      </c>
      <c r="EQ25" s="6">
        <v>110.5</v>
      </c>
      <c r="ER25" s="6">
        <v>101.5</v>
      </c>
      <c r="ES25" s="6">
        <v>9</v>
      </c>
      <c r="ET25" s="6">
        <v>229</v>
      </c>
      <c r="EU25" s="6">
        <v>53</v>
      </c>
      <c r="EV25" s="6">
        <v>45</v>
      </c>
      <c r="EW25" s="6">
        <v>3.5</v>
      </c>
      <c r="EX25" s="6">
        <v>100</v>
      </c>
      <c r="EY25" s="6">
        <v>91.855203619909503</v>
      </c>
      <c r="EZ25" s="6">
        <v>8.1447963800905008</v>
      </c>
      <c r="FA25" s="6">
        <v>207.239819004525</v>
      </c>
      <c r="FB25" s="6">
        <v>47.963800904977397</v>
      </c>
      <c r="FC25" s="6">
        <v>40.7239819004525</v>
      </c>
      <c r="FD25" s="6">
        <v>3.1674208144796401</v>
      </c>
      <c r="FE25" s="31">
        <v>72.424266666666696</v>
      </c>
      <c r="FF25" s="6">
        <v>62.133870415440903</v>
      </c>
      <c r="FG25" s="6">
        <v>6.6276128443136901</v>
      </c>
      <c r="FH25" s="6">
        <v>0</v>
      </c>
      <c r="FI25" s="6">
        <v>43.079483488039003</v>
      </c>
      <c r="FJ25" s="6">
        <v>0</v>
      </c>
      <c r="FK25" s="6">
        <v>0</v>
      </c>
      <c r="FL25" s="93">
        <v>49.707096332352698</v>
      </c>
      <c r="FM25" s="6">
        <v>71.167466666666698</v>
      </c>
      <c r="FN25" s="6">
        <v>61.544975606831599</v>
      </c>
      <c r="FO25" s="6">
        <v>6.7446548610226396</v>
      </c>
      <c r="FP25" s="6">
        <v>0</v>
      </c>
      <c r="FQ25" s="6">
        <v>42.9971747390193</v>
      </c>
      <c r="FR25" s="6">
        <v>0</v>
      </c>
      <c r="FS25" s="6">
        <v>0</v>
      </c>
      <c r="FT25" s="6">
        <v>49.741829600042003</v>
      </c>
      <c r="FU25" s="6">
        <v>1.2567999999999999</v>
      </c>
      <c r="FV25" s="6">
        <v>95.480585614258402</v>
      </c>
      <c r="FW25" s="6">
        <v>0</v>
      </c>
      <c r="FX25" s="6">
        <v>0</v>
      </c>
      <c r="FY25" s="6">
        <v>47.740292807129201</v>
      </c>
      <c r="FZ25" s="6">
        <v>0</v>
      </c>
      <c r="GA25" s="6">
        <v>0</v>
      </c>
      <c r="GB25" s="6">
        <v>47.740292807129201</v>
      </c>
      <c r="GC25" s="6">
        <v>213.18119999999999</v>
      </c>
      <c r="GD25" s="6">
        <v>16.8870425722343</v>
      </c>
      <c r="GE25" s="6">
        <v>0.56290141907447799</v>
      </c>
      <c r="GF25" s="6">
        <v>0</v>
      </c>
      <c r="GG25" s="6">
        <v>9.8507748338033601</v>
      </c>
      <c r="GH25" s="6">
        <v>0</v>
      </c>
      <c r="GI25" s="6">
        <v>0</v>
      </c>
      <c r="GJ25" s="6">
        <v>10.413676252877799</v>
      </c>
      <c r="GK25" s="6">
        <v>46.667466666666698</v>
      </c>
      <c r="GL25" s="6">
        <v>78.427226961823493</v>
      </c>
      <c r="GM25" s="6">
        <v>10.2855379622064</v>
      </c>
      <c r="GN25" s="6">
        <v>0</v>
      </c>
      <c r="GO25" s="6">
        <v>56.570458792135</v>
      </c>
      <c r="GP25" s="6">
        <v>0</v>
      </c>
      <c r="GQ25" s="6">
        <v>0</v>
      </c>
      <c r="GR25" s="6">
        <v>66.855996754341405</v>
      </c>
      <c r="GS25" s="6">
        <v>23</v>
      </c>
      <c r="GT25" s="6">
        <v>31.304347826087</v>
      </c>
      <c r="GU25" s="6">
        <v>0</v>
      </c>
      <c r="GV25" s="6">
        <v>0</v>
      </c>
      <c r="GW25" s="6">
        <v>18.260869565217401</v>
      </c>
      <c r="GX25" s="6">
        <v>0</v>
      </c>
      <c r="GY25" s="6">
        <v>0</v>
      </c>
      <c r="GZ25" s="6">
        <v>18.260869565217401</v>
      </c>
      <c r="HA25" s="6">
        <v>1.5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6">
        <v>0</v>
      </c>
      <c r="HH25" s="6">
        <v>0</v>
      </c>
      <c r="HJ25" s="6">
        <f t="shared" si="5"/>
        <v>123.72881355932196</v>
      </c>
      <c r="HK25" s="6">
        <f t="shared" si="6"/>
        <v>0</v>
      </c>
      <c r="HL25" s="6">
        <f t="shared" si="7"/>
        <v>86.440677966101575</v>
      </c>
      <c r="HM25" s="6">
        <f t="shared" si="8"/>
        <v>38.075733333333304</v>
      </c>
      <c r="HN25" s="6">
        <f t="shared" si="9"/>
        <v>34.457677224736024</v>
      </c>
    </row>
    <row r="26" spans="1:222" x14ac:dyDescent="0.25">
      <c r="A26" s="6">
        <v>24</v>
      </c>
      <c r="B26" s="11" t="str">
        <f t="shared" si="0"/>
        <v>1733_XHz</v>
      </c>
      <c r="C26" s="12" t="str">
        <f t="shared" si="1"/>
        <v>C:\PSG_Data\FlowDrive\Converted_New_DLM</v>
      </c>
      <c r="D26" s="85">
        <v>0</v>
      </c>
      <c r="E26" s="86">
        <v>0</v>
      </c>
      <c r="F26" s="2">
        <v>24</v>
      </c>
      <c r="G26" s="2" t="s">
        <v>60</v>
      </c>
      <c r="H26" s="2" t="s">
        <v>66</v>
      </c>
      <c r="I26" s="2" t="s">
        <v>80</v>
      </c>
      <c r="J26" s="2" t="s">
        <v>80</v>
      </c>
      <c r="K26" s="2" t="s">
        <v>80</v>
      </c>
      <c r="L26" s="2" t="s">
        <v>86</v>
      </c>
      <c r="M26" s="2" t="s">
        <v>80</v>
      </c>
      <c r="N26" s="14">
        <f t="shared" si="4"/>
        <v>1</v>
      </c>
      <c r="O26" s="2"/>
      <c r="P26" s="2"/>
      <c r="Y26" s="14">
        <f t="shared" si="13"/>
        <v>13</v>
      </c>
      <c r="Z26" s="14">
        <v>1733</v>
      </c>
      <c r="AA26" s="6" t="s">
        <v>149</v>
      </c>
      <c r="AC26" s="89">
        <f t="shared" si="14"/>
        <v>62.305270362765228</v>
      </c>
      <c r="AD26" s="26" t="str">
        <f t="shared" si="14"/>
        <v>M</v>
      </c>
      <c r="AE26" s="26" t="str">
        <f t="shared" si="14"/>
        <v>White</v>
      </c>
      <c r="AF26" s="26" t="str">
        <f t="shared" si="14"/>
        <v>NHispanic</v>
      </c>
      <c r="AG26" s="14">
        <v>170</v>
      </c>
      <c r="AH26" s="14">
        <v>86.9</v>
      </c>
      <c r="AI26" s="27">
        <f>AH26/(AG26/100)^2</f>
        <v>30.069204152249139</v>
      </c>
      <c r="AJ26" s="26">
        <f>INDEX(AJ$78:AJ$121,$Y26,1)</f>
        <v>37.9</v>
      </c>
      <c r="AK26" s="100"/>
      <c r="AL26" s="100"/>
      <c r="AM26" s="33">
        <f>INDEX(AM$78:AM$121,$Y26,1)</f>
        <v>0</v>
      </c>
      <c r="AN26" s="26" t="s">
        <v>80</v>
      </c>
      <c r="AO26" s="26" t="s">
        <v>80</v>
      </c>
      <c r="AP26" s="14" t="s">
        <v>80</v>
      </c>
      <c r="AQ26" s="14" t="s">
        <v>80</v>
      </c>
      <c r="AR26" s="14" t="s">
        <v>80</v>
      </c>
      <c r="AX26" s="26">
        <f t="shared" si="16"/>
        <v>42242</v>
      </c>
      <c r="AY26" s="14" t="s">
        <v>80</v>
      </c>
      <c r="BA26" s="69">
        <v>42284</v>
      </c>
      <c r="BB26" s="28" t="str">
        <f>INDEX(BB$78:BB$121,$Y26,1)</f>
        <v>None</v>
      </c>
      <c r="BC26" s="28" t="str">
        <f t="shared" si="18"/>
        <v/>
      </c>
      <c r="BD26" s="28" t="str">
        <f t="shared" si="18"/>
        <v/>
      </c>
      <c r="BE26" s="28" t="str">
        <f t="shared" si="18"/>
        <v/>
      </c>
      <c r="BF26" s="28" t="str">
        <f t="shared" si="18"/>
        <v/>
      </c>
      <c r="BG26" s="28" t="str">
        <f t="shared" si="18"/>
        <v/>
      </c>
      <c r="BH26" s="28" t="str">
        <f t="shared" si="18"/>
        <v/>
      </c>
      <c r="BI26" s="28" t="str">
        <f t="shared" si="18"/>
        <v/>
      </c>
      <c r="BJ26" s="28" t="str">
        <f t="shared" si="18"/>
        <v/>
      </c>
      <c r="BL26" s="14"/>
      <c r="BT26" s="6">
        <v>13</v>
      </c>
      <c r="BU26" s="6">
        <v>16</v>
      </c>
      <c r="CK26" s="6">
        <v>161.511866666667</v>
      </c>
      <c r="CL26" s="6">
        <v>61.295805715823597</v>
      </c>
      <c r="CM26" s="6">
        <v>0.74297946322210395</v>
      </c>
      <c r="CN26" s="6">
        <v>0</v>
      </c>
      <c r="CO26" s="6">
        <v>6.3153254373878802</v>
      </c>
      <c r="CP26" s="6">
        <v>0</v>
      </c>
      <c r="CQ26" s="6">
        <v>0</v>
      </c>
      <c r="CR26" s="6">
        <v>7.0583049006099898</v>
      </c>
      <c r="CS26" s="6">
        <v>161.511866666667</v>
      </c>
      <c r="CT26" s="6">
        <v>61.295805715823597</v>
      </c>
      <c r="CU26" s="6">
        <v>0.74297946322210395</v>
      </c>
      <c r="CV26" s="6">
        <v>0</v>
      </c>
      <c r="CW26" s="6">
        <v>6.3153254373878802</v>
      </c>
      <c r="CX26" s="6">
        <v>0</v>
      </c>
      <c r="CY26" s="6">
        <v>0</v>
      </c>
      <c r="CZ26" s="6">
        <v>7.0583049006099898</v>
      </c>
      <c r="DA26" s="6">
        <v>0</v>
      </c>
      <c r="DB26" s="6" t="s">
        <v>218</v>
      </c>
      <c r="DC26" s="6" t="s">
        <v>218</v>
      </c>
      <c r="DD26" s="6" t="s">
        <v>218</v>
      </c>
      <c r="DE26" s="6" t="s">
        <v>218</v>
      </c>
      <c r="DF26" s="6" t="s">
        <v>218</v>
      </c>
      <c r="DG26" s="6" t="s">
        <v>218</v>
      </c>
      <c r="DH26" s="6" t="s">
        <v>218</v>
      </c>
      <c r="DI26" s="6">
        <v>265.24133333333299</v>
      </c>
      <c r="DJ26" s="6">
        <v>21.037445144296299</v>
      </c>
      <c r="DK26" s="6">
        <v>0.226209087573078</v>
      </c>
      <c r="DL26" s="6">
        <v>0</v>
      </c>
      <c r="DM26" s="6">
        <v>0</v>
      </c>
      <c r="DN26" s="6">
        <v>0</v>
      </c>
      <c r="DO26" s="6">
        <v>0</v>
      </c>
      <c r="DP26" s="6">
        <v>0.226209087573078</v>
      </c>
      <c r="DQ26" s="6">
        <v>84.511866666666705</v>
      </c>
      <c r="DR26" s="6">
        <v>76.675622673896697</v>
      </c>
      <c r="DS26" s="6">
        <v>0</v>
      </c>
      <c r="DT26" s="6">
        <v>0</v>
      </c>
      <c r="DU26" s="6">
        <v>2.1298784076082402</v>
      </c>
      <c r="DV26" s="6">
        <v>0</v>
      </c>
      <c r="DW26" s="6">
        <v>0</v>
      </c>
      <c r="DX26" s="6">
        <v>2.1298784076082402</v>
      </c>
      <c r="DY26" s="6">
        <v>77</v>
      </c>
      <c r="DZ26" s="6">
        <v>44.415584415584398</v>
      </c>
      <c r="EA26" s="6">
        <v>1.5584415584415601</v>
      </c>
      <c r="EB26" s="6">
        <v>0</v>
      </c>
      <c r="EC26" s="6">
        <v>10.909090909090899</v>
      </c>
      <c r="ED26" s="6">
        <v>0</v>
      </c>
      <c r="EE26" s="6">
        <v>0</v>
      </c>
      <c r="EF26" s="6">
        <v>12.4675324675325</v>
      </c>
      <c r="EG26" s="6">
        <v>0</v>
      </c>
      <c r="EH26" s="6" t="s">
        <v>218</v>
      </c>
      <c r="EI26" s="6" t="s">
        <v>218</v>
      </c>
      <c r="EJ26" s="6" t="s">
        <v>218</v>
      </c>
      <c r="EK26" s="6" t="s">
        <v>218</v>
      </c>
      <c r="EL26" s="6" t="s">
        <v>218</v>
      </c>
      <c r="EM26" s="6" t="s">
        <v>218</v>
      </c>
      <c r="EN26" s="6" t="s">
        <v>218</v>
      </c>
      <c r="EO26" s="6">
        <v>161.511866666667</v>
      </c>
      <c r="EP26" s="6">
        <v>7.0583049006099898</v>
      </c>
      <c r="EQ26" s="6">
        <v>229</v>
      </c>
      <c r="ER26" s="6">
        <v>229</v>
      </c>
      <c r="ES26" s="6">
        <v>0</v>
      </c>
      <c r="ET26" s="6">
        <v>375</v>
      </c>
      <c r="EU26" s="6">
        <v>125.5</v>
      </c>
      <c r="EV26" s="6">
        <v>103.5</v>
      </c>
      <c r="EW26" s="6">
        <v>0</v>
      </c>
      <c r="EX26" s="6">
        <v>100</v>
      </c>
      <c r="EY26" s="6">
        <v>100</v>
      </c>
      <c r="EZ26" s="6">
        <v>0</v>
      </c>
      <c r="FA26" s="6">
        <v>163.755458515284</v>
      </c>
      <c r="FB26" s="6">
        <v>54.803493449781698</v>
      </c>
      <c r="FC26" s="6">
        <v>45.196506550218302</v>
      </c>
      <c r="FD26" s="6">
        <v>0</v>
      </c>
      <c r="FE26" s="31">
        <v>161.511866666667</v>
      </c>
      <c r="FF26" s="6">
        <v>61.295805715823597</v>
      </c>
      <c r="FG26" s="6">
        <v>0.74297946322210395</v>
      </c>
      <c r="FH26" s="6">
        <v>0</v>
      </c>
      <c r="FI26" s="6">
        <v>6.3153254373878802</v>
      </c>
      <c r="FJ26" s="6">
        <v>0</v>
      </c>
      <c r="FK26" s="6">
        <v>0</v>
      </c>
      <c r="FL26" s="93">
        <v>7.0583049006099898</v>
      </c>
      <c r="FM26" s="6">
        <v>161.511866666667</v>
      </c>
      <c r="FN26" s="6">
        <v>61.295805715823597</v>
      </c>
      <c r="FO26" s="6">
        <v>0.74297946322210395</v>
      </c>
      <c r="FP26" s="6">
        <v>0</v>
      </c>
      <c r="FQ26" s="6">
        <v>6.3153254373878802</v>
      </c>
      <c r="FR26" s="6">
        <v>0</v>
      </c>
      <c r="FS26" s="6">
        <v>0</v>
      </c>
      <c r="FT26" s="6">
        <v>7.0583049006099898</v>
      </c>
      <c r="FU26" s="6">
        <v>0</v>
      </c>
      <c r="FV26" s="6" t="s">
        <v>218</v>
      </c>
      <c r="FW26" s="6" t="s">
        <v>218</v>
      </c>
      <c r="FX26" s="6" t="s">
        <v>218</v>
      </c>
      <c r="FY26" s="6" t="s">
        <v>218</v>
      </c>
      <c r="FZ26" s="6" t="s">
        <v>218</v>
      </c>
      <c r="GA26" s="6" t="s">
        <v>218</v>
      </c>
      <c r="GB26" s="6" t="s">
        <v>218</v>
      </c>
      <c r="GC26" s="6">
        <v>295.52960000000002</v>
      </c>
      <c r="GD26" s="6">
        <v>18.8813574004093</v>
      </c>
      <c r="GE26" s="6">
        <v>0.203025348391498</v>
      </c>
      <c r="GF26" s="6">
        <v>0</v>
      </c>
      <c r="GG26" s="6">
        <v>0</v>
      </c>
      <c r="GH26" s="6">
        <v>0</v>
      </c>
      <c r="GI26" s="6">
        <v>0</v>
      </c>
      <c r="GJ26" s="6">
        <v>0.203025348391498</v>
      </c>
      <c r="GK26" s="6">
        <v>84.511866666666705</v>
      </c>
      <c r="GL26" s="6">
        <v>76.675622673896697</v>
      </c>
      <c r="GM26" s="6">
        <v>0</v>
      </c>
      <c r="GN26" s="6">
        <v>0</v>
      </c>
      <c r="GO26" s="6">
        <v>2.1298784076082402</v>
      </c>
      <c r="GP26" s="6">
        <v>0</v>
      </c>
      <c r="GQ26" s="6">
        <v>0</v>
      </c>
      <c r="GR26" s="6">
        <v>2.1298784076082402</v>
      </c>
      <c r="GS26" s="6">
        <v>77</v>
      </c>
      <c r="GT26" s="6">
        <v>44.415584415584398</v>
      </c>
      <c r="GU26" s="6">
        <v>1.5584415584415601</v>
      </c>
      <c r="GV26" s="6">
        <v>0</v>
      </c>
      <c r="GW26" s="6">
        <v>10.909090909090899</v>
      </c>
      <c r="GX26" s="6">
        <v>0</v>
      </c>
      <c r="GY26" s="6">
        <v>0</v>
      </c>
      <c r="GZ26" s="6">
        <v>12.4675324675325</v>
      </c>
      <c r="HA26" s="6">
        <v>0</v>
      </c>
      <c r="HB26" s="6" t="s">
        <v>218</v>
      </c>
      <c r="HC26" s="6" t="s">
        <v>218</v>
      </c>
      <c r="HD26" s="6" t="s">
        <v>218</v>
      </c>
      <c r="HE26" s="6" t="s">
        <v>218</v>
      </c>
      <c r="HF26" s="6" t="s">
        <v>218</v>
      </c>
      <c r="HG26" s="6" t="s">
        <v>218</v>
      </c>
      <c r="HH26" s="6" t="s">
        <v>218</v>
      </c>
      <c r="HJ26" s="6">
        <f t="shared" si="5"/>
        <v>868.42105263157896</v>
      </c>
      <c r="HK26" s="6">
        <f t="shared" si="6"/>
        <v>0</v>
      </c>
      <c r="HL26" s="6">
        <f t="shared" si="7"/>
        <v>89.473684210526244</v>
      </c>
      <c r="HM26" s="6">
        <f t="shared" si="8"/>
        <v>67.488133333332996</v>
      </c>
      <c r="HN26" s="6">
        <f t="shared" si="9"/>
        <v>29.470800582241484</v>
      </c>
    </row>
    <row r="27" spans="1:222" x14ac:dyDescent="0.25">
      <c r="A27" s="6">
        <v>25</v>
      </c>
      <c r="B27" s="11" t="str">
        <f t="shared" si="0"/>
        <v>1738_XHz</v>
      </c>
      <c r="C27" s="12" t="str">
        <f t="shared" si="1"/>
        <v>C:\PSG_Data\FlowDrive\Converted_New_DLM</v>
      </c>
      <c r="D27" s="85">
        <v>0</v>
      </c>
      <c r="E27" s="86">
        <v>0</v>
      </c>
      <c r="F27" s="10">
        <v>25</v>
      </c>
      <c r="G27" s="2" t="s">
        <v>61</v>
      </c>
      <c r="H27" s="2" t="s">
        <v>63</v>
      </c>
      <c r="I27" s="2" t="s">
        <v>80</v>
      </c>
      <c r="J27" s="2" t="s">
        <v>80</v>
      </c>
      <c r="K27" s="2" t="s">
        <v>80</v>
      </c>
      <c r="L27" s="2" t="s">
        <v>86</v>
      </c>
      <c r="M27" s="2" t="s">
        <v>80</v>
      </c>
      <c r="N27" s="14">
        <f t="shared" si="4"/>
        <v>1</v>
      </c>
      <c r="O27" s="2"/>
      <c r="P27" s="2"/>
      <c r="Y27" s="14">
        <f t="shared" si="13"/>
        <v>42</v>
      </c>
      <c r="Z27" s="14">
        <v>1738</v>
      </c>
      <c r="AC27" s="89">
        <f t="shared" si="14"/>
        <v>50.35455167693361</v>
      </c>
      <c r="AD27" s="26" t="str">
        <f t="shared" si="14"/>
        <v>M</v>
      </c>
      <c r="AE27" s="26" t="str">
        <f t="shared" si="14"/>
        <v>White</v>
      </c>
      <c r="AF27" s="26" t="str">
        <f t="shared" si="14"/>
        <v>NHispanic</v>
      </c>
      <c r="AG27" s="14">
        <v>175.7</v>
      </c>
      <c r="AH27" s="14">
        <v>85.7</v>
      </c>
      <c r="AI27" s="27">
        <f>AH27/(AG27/100)^2</f>
        <v>27.761140169786749</v>
      </c>
      <c r="AJ27" s="26">
        <f>INDEX(AJ$78:AJ$121,$Y27,1)</f>
        <v>39</v>
      </c>
      <c r="AK27" s="100"/>
      <c r="AL27" s="100"/>
      <c r="AM27" s="33">
        <f>INDEX(AM$78:AM$121,$Y27,1)</f>
        <v>0</v>
      </c>
      <c r="AN27" s="26" t="s">
        <v>80</v>
      </c>
      <c r="AO27" s="26" t="s">
        <v>80</v>
      </c>
      <c r="AP27" s="14" t="s">
        <v>80</v>
      </c>
      <c r="AQ27" s="14" t="s">
        <v>80</v>
      </c>
      <c r="AR27" s="14" t="s">
        <v>81</v>
      </c>
      <c r="AX27" s="26">
        <f t="shared" si="16"/>
        <v>42297</v>
      </c>
      <c r="AY27" s="14" t="s">
        <v>80</v>
      </c>
      <c r="BA27" s="69">
        <v>42313</v>
      </c>
      <c r="BB27" s="28" t="str">
        <f>INDEX(BB$78:BB$121,$Y27,1)</f>
        <v>None</v>
      </c>
      <c r="BC27" s="28" t="str">
        <f t="shared" si="18"/>
        <v/>
      </c>
      <c r="BD27" s="28" t="str">
        <f t="shared" si="18"/>
        <v/>
      </c>
      <c r="BE27" s="28" t="str">
        <f t="shared" si="18"/>
        <v/>
      </c>
      <c r="BF27" s="28" t="str">
        <f t="shared" si="18"/>
        <v/>
      </c>
      <c r="BG27" s="28" t="str">
        <f t="shared" si="18"/>
        <v/>
      </c>
      <c r="BH27" s="28" t="str">
        <f t="shared" si="18"/>
        <v/>
      </c>
      <c r="BI27" s="28" t="str">
        <f t="shared" si="18"/>
        <v/>
      </c>
      <c r="BJ27" s="28" t="str">
        <f t="shared" si="18"/>
        <v/>
      </c>
      <c r="BL27" s="14"/>
      <c r="CK27" s="6">
        <v>209.03133333333301</v>
      </c>
      <c r="CL27" s="6">
        <v>23.537141162249998</v>
      </c>
      <c r="CM27" s="6">
        <v>0</v>
      </c>
      <c r="CN27" s="6">
        <v>0</v>
      </c>
      <c r="CO27" s="6">
        <v>9.4722641262713392</v>
      </c>
      <c r="CP27" s="6">
        <v>0</v>
      </c>
      <c r="CQ27" s="6">
        <v>0</v>
      </c>
      <c r="CR27" s="6">
        <v>9.4722641262713392</v>
      </c>
      <c r="CS27" s="6">
        <v>165.102</v>
      </c>
      <c r="CT27" s="6">
        <v>22.894937674891899</v>
      </c>
      <c r="CU27" s="6">
        <v>0</v>
      </c>
      <c r="CV27" s="6">
        <v>0</v>
      </c>
      <c r="CW27" s="6">
        <v>9.8121161463822393</v>
      </c>
      <c r="CX27" s="6">
        <v>0</v>
      </c>
      <c r="CY27" s="6">
        <v>0</v>
      </c>
      <c r="CZ27" s="6">
        <v>9.8121161463822393</v>
      </c>
      <c r="DA27" s="6">
        <v>43.929333333333297</v>
      </c>
      <c r="DB27" s="6">
        <v>25.950769417549399</v>
      </c>
      <c r="DC27" s="6">
        <v>0</v>
      </c>
      <c r="DD27" s="6">
        <v>0</v>
      </c>
      <c r="DE27" s="6">
        <v>8.1949798160682299</v>
      </c>
      <c r="DF27" s="6">
        <v>0</v>
      </c>
      <c r="DG27" s="6">
        <v>0</v>
      </c>
      <c r="DH27" s="6">
        <v>8.1949798160682299</v>
      </c>
      <c r="DI27" s="6">
        <v>179.58080000000001</v>
      </c>
      <c r="DJ27" s="6">
        <v>17.707906413157801</v>
      </c>
      <c r="DK27" s="6">
        <v>0</v>
      </c>
      <c r="DL27" s="6">
        <v>1.0023343252730801</v>
      </c>
      <c r="DM27" s="6">
        <v>3.6752258593346299</v>
      </c>
      <c r="DN27" s="6">
        <v>0</v>
      </c>
      <c r="DO27" s="6">
        <v>0</v>
      </c>
      <c r="DP27" s="6">
        <v>4.6775601846077102</v>
      </c>
      <c r="DQ27" s="6">
        <v>52.919733333333298</v>
      </c>
      <c r="DR27" s="6">
        <v>48.753080136458202</v>
      </c>
      <c r="DS27" s="6">
        <v>0</v>
      </c>
      <c r="DT27" s="6">
        <v>0</v>
      </c>
      <c r="DU27" s="6">
        <v>24.943436348885601</v>
      </c>
      <c r="DV27" s="6">
        <v>0</v>
      </c>
      <c r="DW27" s="6">
        <v>0</v>
      </c>
      <c r="DX27" s="6">
        <v>24.943436348885601</v>
      </c>
      <c r="DY27" s="6">
        <v>67.682266666666706</v>
      </c>
      <c r="DZ27" s="6">
        <v>17.729902662834402</v>
      </c>
      <c r="EA27" s="6">
        <v>0</v>
      </c>
      <c r="EB27" s="6">
        <v>0</v>
      </c>
      <c r="EC27" s="6">
        <v>4.4324756657086004</v>
      </c>
      <c r="ED27" s="6">
        <v>0</v>
      </c>
      <c r="EE27" s="6">
        <v>0</v>
      </c>
      <c r="EF27" s="6">
        <v>4.4324756657086004</v>
      </c>
      <c r="EG27" s="6">
        <v>44.5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209.03133333333301</v>
      </c>
      <c r="EP27" s="6">
        <v>9.4722641262713392</v>
      </c>
      <c r="EQ27" s="6">
        <v>276</v>
      </c>
      <c r="ER27" s="6">
        <v>221</v>
      </c>
      <c r="ES27" s="6">
        <v>55</v>
      </c>
      <c r="ET27" s="6">
        <v>196</v>
      </c>
      <c r="EU27" s="6">
        <v>62.5</v>
      </c>
      <c r="EV27" s="6">
        <v>109</v>
      </c>
      <c r="EW27" s="6">
        <v>49.5</v>
      </c>
      <c r="EX27" s="6">
        <v>100</v>
      </c>
      <c r="EY27" s="6">
        <v>80.072463768115895</v>
      </c>
      <c r="EZ27" s="6">
        <v>19.927536231884101</v>
      </c>
      <c r="FA27" s="6">
        <v>71.014492753623202</v>
      </c>
      <c r="FB27" s="6">
        <v>22.644927536231901</v>
      </c>
      <c r="FC27" s="6">
        <v>39.492753623188399</v>
      </c>
      <c r="FD27" s="6">
        <v>17.934782608695699</v>
      </c>
      <c r="FE27" s="31">
        <v>209.03133333333301</v>
      </c>
      <c r="FF27" s="6">
        <v>23.537141162249998</v>
      </c>
      <c r="FG27" s="6">
        <v>0</v>
      </c>
      <c r="FH27" s="6">
        <v>0</v>
      </c>
      <c r="FI27" s="6">
        <v>9.4722641262713392</v>
      </c>
      <c r="FJ27" s="6">
        <v>0</v>
      </c>
      <c r="FK27" s="6">
        <v>0</v>
      </c>
      <c r="FL27" s="93">
        <v>9.4722641262713392</v>
      </c>
      <c r="FM27" s="6">
        <v>165.102</v>
      </c>
      <c r="FN27" s="6">
        <v>22.894937674891899</v>
      </c>
      <c r="FO27" s="6">
        <v>0</v>
      </c>
      <c r="FP27" s="6">
        <v>0</v>
      </c>
      <c r="FQ27" s="6">
        <v>9.8121161463822393</v>
      </c>
      <c r="FR27" s="6">
        <v>0</v>
      </c>
      <c r="FS27" s="6">
        <v>0</v>
      </c>
      <c r="FT27" s="6">
        <v>9.8121161463822393</v>
      </c>
      <c r="FU27" s="6">
        <v>43.929333333333297</v>
      </c>
      <c r="FV27" s="6">
        <v>25.950769417549399</v>
      </c>
      <c r="FW27" s="6">
        <v>0</v>
      </c>
      <c r="FX27" s="6">
        <v>0</v>
      </c>
      <c r="FY27" s="6">
        <v>8.1949798160682299</v>
      </c>
      <c r="FZ27" s="6">
        <v>0</v>
      </c>
      <c r="GA27" s="6">
        <v>0</v>
      </c>
      <c r="GB27" s="6">
        <v>8.1949798160682299</v>
      </c>
      <c r="GC27" s="6">
        <v>181.37586666666701</v>
      </c>
      <c r="GD27" s="6">
        <v>17.5326522675931</v>
      </c>
      <c r="GE27" s="6">
        <v>0</v>
      </c>
      <c r="GF27" s="6">
        <v>0.99241427929772397</v>
      </c>
      <c r="GG27" s="6">
        <v>3.63885235742499</v>
      </c>
      <c r="GH27" s="6">
        <v>0</v>
      </c>
      <c r="GI27" s="6">
        <v>0</v>
      </c>
      <c r="GJ27" s="6">
        <v>4.6312666367227102</v>
      </c>
      <c r="GK27" s="6">
        <v>52.919733333333298</v>
      </c>
      <c r="GL27" s="6">
        <v>48.753080136458202</v>
      </c>
      <c r="GM27" s="6">
        <v>0</v>
      </c>
      <c r="GN27" s="6">
        <v>0</v>
      </c>
      <c r="GO27" s="6">
        <v>24.943436348885601</v>
      </c>
      <c r="GP27" s="6">
        <v>0</v>
      </c>
      <c r="GQ27" s="6">
        <v>0</v>
      </c>
      <c r="GR27" s="6">
        <v>24.943436348885601</v>
      </c>
      <c r="GS27" s="6">
        <v>67.682266666666706</v>
      </c>
      <c r="GT27" s="6">
        <v>17.729902662834402</v>
      </c>
      <c r="GU27" s="6">
        <v>0</v>
      </c>
      <c r="GV27" s="6">
        <v>0</v>
      </c>
      <c r="GW27" s="6">
        <v>4.4324756657086004</v>
      </c>
      <c r="GX27" s="6">
        <v>0</v>
      </c>
      <c r="GY27" s="6">
        <v>0</v>
      </c>
      <c r="GZ27" s="6">
        <v>4.4324756657086004</v>
      </c>
      <c r="HA27" s="6">
        <v>44.5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6">
        <v>0</v>
      </c>
      <c r="HH27" s="6">
        <v>0</v>
      </c>
      <c r="HJ27" s="6">
        <f t="shared" si="5"/>
        <v>233.3333333333334</v>
      </c>
      <c r="HK27" s="6">
        <f t="shared" si="6"/>
        <v>0</v>
      </c>
      <c r="HL27" s="6">
        <f t="shared" si="7"/>
        <v>100</v>
      </c>
      <c r="HM27" s="6">
        <f t="shared" si="8"/>
        <v>66.968666666666991</v>
      </c>
      <c r="HN27" s="6">
        <f t="shared" si="9"/>
        <v>24.264009661835868</v>
      </c>
    </row>
    <row r="28" spans="1:222" x14ac:dyDescent="0.25">
      <c r="A28" s="6" t="s">
        <v>247</v>
      </c>
      <c r="B28" s="11" t="str">
        <f>CONCATENATE(LEFT(G28,LEN(G28)-4),"_XHz")</f>
        <v>1743_XHz</v>
      </c>
      <c r="C28" s="12" t="str">
        <f>C$1</f>
        <v>C:\PSG_Data\FlowDrive\Converted_New_DLM</v>
      </c>
      <c r="D28" s="85">
        <v>0</v>
      </c>
      <c r="E28" s="86">
        <v>0</v>
      </c>
      <c r="F28" s="2">
        <v>26</v>
      </c>
      <c r="G28" s="10" t="s">
        <v>62</v>
      </c>
      <c r="H28" s="2" t="s">
        <v>63</v>
      </c>
      <c r="I28" s="2" t="s">
        <v>80</v>
      </c>
      <c r="J28" s="2" t="s">
        <v>80</v>
      </c>
      <c r="K28" s="2" t="s">
        <v>80</v>
      </c>
      <c r="L28" s="2" t="s">
        <v>86</v>
      </c>
      <c r="M28" s="2" t="s">
        <v>80</v>
      </c>
      <c r="N28" s="14">
        <f>IF(FL28&lt;5,0,1)</f>
        <v>0</v>
      </c>
      <c r="O28" s="2" t="s">
        <v>78</v>
      </c>
      <c r="P28" s="2"/>
      <c r="Y28" s="14">
        <f t="shared" si="13"/>
        <v>43</v>
      </c>
      <c r="Z28" s="14">
        <v>1743</v>
      </c>
      <c r="AC28" s="89">
        <f t="shared" si="14"/>
        <v>57.470225872689937</v>
      </c>
      <c r="AD28" s="26" t="str">
        <f t="shared" si="14"/>
        <v>M</v>
      </c>
      <c r="AE28" s="26" t="str">
        <f t="shared" si="14"/>
        <v>White</v>
      </c>
      <c r="AF28" s="26" t="str">
        <f t="shared" si="14"/>
        <v>NHispanic</v>
      </c>
      <c r="AG28" s="26">
        <f>INDEX(AG$78:AG$121,$Y28,1)</f>
        <v>174.9</v>
      </c>
      <c r="AH28" s="22">
        <f>AI28*(AG28/100)^2</f>
        <v>86.1</v>
      </c>
      <c r="AI28" s="26">
        <f>INDEX(AI$78:AI$121,$Y28,1)</f>
        <v>28.146443888053643</v>
      </c>
      <c r="AJ28" s="26">
        <f>INDEX(AJ$78:AJ$121,$Y28,1)</f>
        <v>38.5</v>
      </c>
      <c r="AK28" s="100"/>
      <c r="AL28" s="100"/>
      <c r="AM28" s="33">
        <f>INDEX(AM$78:AM$121,$Y28,1)</f>
        <v>0</v>
      </c>
      <c r="AN28" s="33"/>
      <c r="AO28" s="26" t="s">
        <v>80</v>
      </c>
      <c r="AP28" s="14" t="s">
        <v>80</v>
      </c>
      <c r="AQ28" s="14" t="s">
        <v>80</v>
      </c>
      <c r="AR28" s="14" t="s">
        <v>81</v>
      </c>
      <c r="AX28" s="26">
        <f t="shared" si="16"/>
        <v>42306</v>
      </c>
      <c r="BA28" s="69">
        <v>42319</v>
      </c>
      <c r="BB28" s="28" t="str">
        <f>INDEX(BB$78:BB$121,$Y28,1)</f>
        <v>Lorazepam 3 mg 30 min before bed</v>
      </c>
      <c r="BC28" s="28" t="str">
        <f t="shared" si="18"/>
        <v/>
      </c>
      <c r="BD28" s="28" t="str">
        <f t="shared" si="18"/>
        <v/>
      </c>
      <c r="BE28" s="28" t="str">
        <f t="shared" si="18"/>
        <v/>
      </c>
      <c r="BF28" s="28" t="str">
        <f t="shared" si="18"/>
        <v/>
      </c>
      <c r="BG28" s="28" t="str">
        <f t="shared" si="18"/>
        <v/>
      </c>
      <c r="BH28" s="28" t="str">
        <f t="shared" si="18"/>
        <v/>
      </c>
      <c r="BI28" s="28">
        <f t="shared" si="18"/>
        <v>1</v>
      </c>
      <c r="BJ28" s="28" t="str">
        <f t="shared" si="18"/>
        <v/>
      </c>
      <c r="BL28" s="14"/>
      <c r="BT28" s="6">
        <v>18</v>
      </c>
      <c r="BU28" s="6">
        <v>18</v>
      </c>
      <c r="CK28" s="6">
        <v>0</v>
      </c>
      <c r="CL28" s="6" t="s">
        <v>218</v>
      </c>
      <c r="CM28" s="6" t="s">
        <v>218</v>
      </c>
      <c r="CN28" s="6" t="s">
        <v>218</v>
      </c>
      <c r="CO28" s="6" t="s">
        <v>218</v>
      </c>
      <c r="CP28" s="6" t="s">
        <v>218</v>
      </c>
      <c r="CQ28" s="6" t="s">
        <v>218</v>
      </c>
      <c r="CR28" s="6" t="s">
        <v>218</v>
      </c>
      <c r="CS28" s="6">
        <v>0</v>
      </c>
      <c r="CT28" s="6" t="s">
        <v>218</v>
      </c>
      <c r="CU28" s="6" t="s">
        <v>218</v>
      </c>
      <c r="CV28" s="6" t="s">
        <v>218</v>
      </c>
      <c r="CW28" s="6" t="s">
        <v>218</v>
      </c>
      <c r="CX28" s="6" t="s">
        <v>218</v>
      </c>
      <c r="CY28" s="6" t="s">
        <v>218</v>
      </c>
      <c r="CZ28" s="6" t="s">
        <v>218</v>
      </c>
      <c r="DA28" s="6">
        <v>0</v>
      </c>
      <c r="DB28" s="6" t="s">
        <v>218</v>
      </c>
      <c r="DC28" s="6" t="s">
        <v>218</v>
      </c>
      <c r="DD28" s="6" t="s">
        <v>218</v>
      </c>
      <c r="DE28" s="6" t="s">
        <v>218</v>
      </c>
      <c r="DF28" s="6" t="s">
        <v>218</v>
      </c>
      <c r="DG28" s="6" t="s">
        <v>218</v>
      </c>
      <c r="DH28" s="6" t="s">
        <v>218</v>
      </c>
      <c r="DI28" s="6">
        <v>52.233333333333299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 t="s">
        <v>218</v>
      </c>
      <c r="DS28" s="6" t="s">
        <v>218</v>
      </c>
      <c r="DT28" s="6" t="s">
        <v>218</v>
      </c>
      <c r="DU28" s="6" t="s">
        <v>218</v>
      </c>
      <c r="DV28" s="6" t="s">
        <v>218</v>
      </c>
      <c r="DW28" s="6" t="s">
        <v>218</v>
      </c>
      <c r="DX28" s="6" t="s">
        <v>218</v>
      </c>
      <c r="DY28" s="6">
        <v>0</v>
      </c>
      <c r="DZ28" s="6" t="s">
        <v>218</v>
      </c>
      <c r="EA28" s="6" t="s">
        <v>218</v>
      </c>
      <c r="EB28" s="6" t="s">
        <v>218</v>
      </c>
      <c r="EC28" s="6" t="s">
        <v>218</v>
      </c>
      <c r="ED28" s="6" t="s">
        <v>218</v>
      </c>
      <c r="EE28" s="6" t="s">
        <v>218</v>
      </c>
      <c r="EF28" s="6" t="s">
        <v>218</v>
      </c>
      <c r="EG28" s="6">
        <v>0</v>
      </c>
      <c r="EH28" s="6" t="s">
        <v>218</v>
      </c>
      <c r="EI28" s="6" t="s">
        <v>218</v>
      </c>
      <c r="EJ28" s="6" t="s">
        <v>218</v>
      </c>
      <c r="EK28" s="6" t="s">
        <v>218</v>
      </c>
      <c r="EL28" s="6" t="s">
        <v>218</v>
      </c>
      <c r="EM28" s="6" t="s">
        <v>218</v>
      </c>
      <c r="EN28" s="6" t="s">
        <v>218</v>
      </c>
      <c r="EO28" s="6">
        <v>194.49373333333301</v>
      </c>
      <c r="EP28" s="6">
        <v>4.6273984491702604</v>
      </c>
      <c r="EQ28" s="6">
        <v>287</v>
      </c>
      <c r="ER28" s="6">
        <v>250.5</v>
      </c>
      <c r="ES28" s="6">
        <v>36.5</v>
      </c>
      <c r="ET28" s="6">
        <v>157.5</v>
      </c>
      <c r="EU28" s="6">
        <v>35</v>
      </c>
      <c r="EV28" s="6">
        <v>209.5</v>
      </c>
      <c r="EW28" s="6">
        <v>6</v>
      </c>
      <c r="EX28" s="6">
        <v>100</v>
      </c>
      <c r="EY28" s="6">
        <v>87.282229965156802</v>
      </c>
      <c r="EZ28" s="6">
        <v>12.7177700348432</v>
      </c>
      <c r="FA28" s="6">
        <v>54.878048780487802</v>
      </c>
      <c r="FB28" s="6">
        <v>12.1951219512195</v>
      </c>
      <c r="FC28" s="6">
        <v>72.996515679442496</v>
      </c>
      <c r="FD28" s="6">
        <v>2.0905923344947701</v>
      </c>
      <c r="FE28" s="31">
        <v>194.49373333333301</v>
      </c>
      <c r="FF28" s="6">
        <v>20.3605531763491</v>
      </c>
      <c r="FG28" s="6">
        <v>0</v>
      </c>
      <c r="FH28" s="6">
        <v>0</v>
      </c>
      <c r="FI28" s="6">
        <v>4.6273984491702604</v>
      </c>
      <c r="FJ28" s="6">
        <v>0</v>
      </c>
      <c r="FK28" s="6">
        <v>0</v>
      </c>
      <c r="FL28" s="93">
        <v>4.6273984491702604</v>
      </c>
      <c r="FM28" s="6">
        <v>169.31506666666701</v>
      </c>
      <c r="FN28" s="6">
        <v>19.135922536525602</v>
      </c>
      <c r="FO28" s="6">
        <v>0</v>
      </c>
      <c r="FP28" s="6">
        <v>0</v>
      </c>
      <c r="FQ28" s="6">
        <v>0.70873787172317004</v>
      </c>
      <c r="FR28" s="6">
        <v>0</v>
      </c>
      <c r="FS28" s="6">
        <v>0</v>
      </c>
      <c r="FT28" s="6">
        <v>0.70873787172317004</v>
      </c>
      <c r="FU28" s="6">
        <v>25.1786666666667</v>
      </c>
      <c r="FV28" s="6">
        <v>28.595636517686899</v>
      </c>
      <c r="FW28" s="6">
        <v>0</v>
      </c>
      <c r="FX28" s="6">
        <v>0</v>
      </c>
      <c r="FY28" s="6">
        <v>30.9786062274942</v>
      </c>
      <c r="FZ28" s="6">
        <v>0</v>
      </c>
      <c r="GA28" s="6">
        <v>0</v>
      </c>
      <c r="GB28" s="6">
        <v>30.9786062274942</v>
      </c>
      <c r="GC28" s="6">
        <v>132.19200000000001</v>
      </c>
      <c r="GD28" s="6">
        <v>7.7160493827160499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29.5</v>
      </c>
      <c r="GL28" s="6">
        <v>36.610169491525397</v>
      </c>
      <c r="GM28" s="6">
        <v>0</v>
      </c>
      <c r="GN28" s="6">
        <v>0</v>
      </c>
      <c r="GO28" s="6">
        <v>4.0677966101694896</v>
      </c>
      <c r="GP28" s="6">
        <v>0</v>
      </c>
      <c r="GQ28" s="6">
        <v>0</v>
      </c>
      <c r="GR28" s="6">
        <v>4.0677966101694896</v>
      </c>
      <c r="GS28" s="6">
        <v>134.81506666666701</v>
      </c>
      <c r="GT28" s="6">
        <v>15.576893977231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5</v>
      </c>
      <c r="HB28" s="6">
        <v>12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J28" s="6">
        <f>FN28/FT28*100</f>
        <v>2700.0000000000014</v>
      </c>
      <c r="HK28" s="6">
        <f>(FP28+FS28)/FT28</f>
        <v>0</v>
      </c>
      <c r="HM28" s="6">
        <f>EQ28-FE28</f>
        <v>92.506266666666988</v>
      </c>
      <c r="HN28" s="6">
        <f>HM28/EQ28*100</f>
        <v>32.232148664343896</v>
      </c>
    </row>
    <row r="29" spans="1:222" x14ac:dyDescent="0.25">
      <c r="A29" s="6">
        <v>27</v>
      </c>
      <c r="B29" s="11" t="str">
        <f t="shared" si="0"/>
        <v>1757_XHz</v>
      </c>
      <c r="C29" s="12" t="str">
        <f t="shared" si="1"/>
        <v>C:\PSG_Data\FlowDrive\Converted_New_DLM</v>
      </c>
      <c r="D29" s="85">
        <v>0</v>
      </c>
      <c r="E29" s="86">
        <v>0</v>
      </c>
      <c r="F29" s="10">
        <v>27</v>
      </c>
      <c r="G29" s="12" t="s">
        <v>68</v>
      </c>
      <c r="H29" s="2" t="s">
        <v>63</v>
      </c>
      <c r="I29" s="2" t="s">
        <v>80</v>
      </c>
      <c r="J29" s="2" t="s">
        <v>80</v>
      </c>
      <c r="K29" s="2" t="s">
        <v>80</v>
      </c>
      <c r="L29" s="2" t="s">
        <v>86</v>
      </c>
      <c r="M29" s="2" t="s">
        <v>80</v>
      </c>
      <c r="N29" s="14">
        <f t="shared" si="4"/>
        <v>1</v>
      </c>
      <c r="O29" s="2"/>
      <c r="P29" s="2"/>
      <c r="Z29" s="14">
        <v>1757</v>
      </c>
      <c r="AC29" s="90">
        <v>55.049965776865157</v>
      </c>
      <c r="AD29" s="14" t="s">
        <v>155</v>
      </c>
      <c r="AE29" s="32" t="s">
        <v>169</v>
      </c>
      <c r="AF29" s="32" t="s">
        <v>171</v>
      </c>
      <c r="AG29" s="14">
        <v>186.2</v>
      </c>
      <c r="AH29" s="14">
        <v>111.2</v>
      </c>
      <c r="AI29" s="27">
        <f t="shared" ref="AI29:AI34" si="19">AH29/(AG29/100)^2</f>
        <v>32.073432007208453</v>
      </c>
      <c r="AJ29" s="14">
        <v>45.4</v>
      </c>
      <c r="AK29" s="100"/>
      <c r="AL29" s="100"/>
      <c r="AM29" s="5">
        <v>1</v>
      </c>
      <c r="AN29" s="26" t="s">
        <v>80</v>
      </c>
      <c r="AO29" s="26" t="s">
        <v>80</v>
      </c>
      <c r="AP29" s="14" t="s">
        <v>80</v>
      </c>
      <c r="AQ29" s="14" t="s">
        <v>80</v>
      </c>
      <c r="AR29" s="14" t="s">
        <v>81</v>
      </c>
      <c r="AX29" s="14" t="s">
        <v>81</v>
      </c>
      <c r="AY29" s="14" t="s">
        <v>80</v>
      </c>
      <c r="BA29" s="69">
        <v>42492</v>
      </c>
      <c r="BB29" s="6" t="s">
        <v>80</v>
      </c>
      <c r="BC29" s="14">
        <v>1</v>
      </c>
      <c r="BD29" s="14">
        <v>1</v>
      </c>
      <c r="BF29" s="14">
        <v>1</v>
      </c>
      <c r="BK29" s="14">
        <v>1</v>
      </c>
      <c r="BL29" s="14">
        <v>1</v>
      </c>
      <c r="CK29" s="6">
        <v>269.472933333333</v>
      </c>
      <c r="CL29" s="6">
        <v>15.5859809296864</v>
      </c>
      <c r="CM29" s="6">
        <v>3.1171961859372899</v>
      </c>
      <c r="CN29" s="6">
        <v>0</v>
      </c>
      <c r="CO29" s="6">
        <v>2.44922557466501</v>
      </c>
      <c r="CP29" s="6">
        <v>0</v>
      </c>
      <c r="CQ29" s="6">
        <v>0</v>
      </c>
      <c r="CR29" s="6">
        <v>5.5664217606023003</v>
      </c>
      <c r="CS29" s="6">
        <v>246.472933333333</v>
      </c>
      <c r="CT29" s="6">
        <v>12.9020252122343</v>
      </c>
      <c r="CU29" s="6">
        <v>1.9474755037334699</v>
      </c>
      <c r="CV29" s="6">
        <v>0</v>
      </c>
      <c r="CW29" s="6">
        <v>1.4606066278001</v>
      </c>
      <c r="CX29" s="6">
        <v>0</v>
      </c>
      <c r="CY29" s="6">
        <v>0</v>
      </c>
      <c r="CZ29" s="6">
        <v>3.4080821315335799</v>
      </c>
      <c r="DA29" s="6">
        <v>23</v>
      </c>
      <c r="DB29" s="6">
        <v>44.347826086956502</v>
      </c>
      <c r="DC29" s="6">
        <v>15.6521739130435</v>
      </c>
      <c r="DD29" s="6">
        <v>0</v>
      </c>
      <c r="DE29" s="6">
        <v>13.0434782608696</v>
      </c>
      <c r="DF29" s="6">
        <v>0</v>
      </c>
      <c r="DG29" s="6">
        <v>0</v>
      </c>
      <c r="DH29" s="6">
        <v>28.695652173913</v>
      </c>
      <c r="DI29" s="6">
        <v>134.37413333333299</v>
      </c>
      <c r="DJ29" s="6">
        <v>13.395435232574499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26.827999999999999</v>
      </c>
      <c r="DR29" s="6">
        <v>53.675264648874297</v>
      </c>
      <c r="DS29" s="6">
        <v>0</v>
      </c>
      <c r="DT29" s="6">
        <v>0</v>
      </c>
      <c r="DU29" s="6">
        <v>4.4729387207395304</v>
      </c>
      <c r="DV29" s="6">
        <v>0</v>
      </c>
      <c r="DW29" s="6">
        <v>0</v>
      </c>
      <c r="DX29" s="6">
        <v>4.4729387207395304</v>
      </c>
      <c r="DY29" s="6">
        <v>183.144933333333</v>
      </c>
      <c r="DZ29" s="6">
        <v>8.8454535460804404</v>
      </c>
      <c r="EA29" s="6">
        <v>2.6208751247645798</v>
      </c>
      <c r="EB29" s="6">
        <v>0</v>
      </c>
      <c r="EC29" s="6">
        <v>1.3104375623822899</v>
      </c>
      <c r="ED29" s="6">
        <v>0</v>
      </c>
      <c r="EE29" s="6">
        <v>0</v>
      </c>
      <c r="EF29" s="6">
        <v>3.93131268714686</v>
      </c>
      <c r="EG29" s="6">
        <v>36.5</v>
      </c>
      <c r="EH29" s="6">
        <v>3.2876712328767099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269.472933333333</v>
      </c>
      <c r="EP29" s="6">
        <v>5.5664217606023003</v>
      </c>
      <c r="EQ29" s="6">
        <v>336.5</v>
      </c>
      <c r="ER29" s="6">
        <v>313.5</v>
      </c>
      <c r="ES29" s="6">
        <v>23</v>
      </c>
      <c r="ET29" s="6">
        <v>153</v>
      </c>
      <c r="EU29" s="6">
        <v>42.5</v>
      </c>
      <c r="EV29" s="6">
        <v>234.5</v>
      </c>
      <c r="EW29" s="6">
        <v>36.5</v>
      </c>
      <c r="EX29" s="6">
        <v>100</v>
      </c>
      <c r="EY29" s="6">
        <v>93.164933135215506</v>
      </c>
      <c r="EZ29" s="6">
        <v>6.8350668647845501</v>
      </c>
      <c r="FA29" s="6">
        <v>45.468053491827597</v>
      </c>
      <c r="FB29" s="6">
        <v>12.630014858840999</v>
      </c>
      <c r="FC29" s="6">
        <v>69.687964338781597</v>
      </c>
      <c r="FD29" s="6">
        <v>10.8469539375929</v>
      </c>
      <c r="FE29" s="31">
        <v>269.472933333333</v>
      </c>
      <c r="FF29" s="6">
        <v>15.5859809296864</v>
      </c>
      <c r="FG29" s="6">
        <v>3.1171961859372899</v>
      </c>
      <c r="FH29" s="6">
        <v>0</v>
      </c>
      <c r="FI29" s="6">
        <v>2.44922557466501</v>
      </c>
      <c r="FJ29" s="6">
        <v>0</v>
      </c>
      <c r="FK29" s="6">
        <v>0</v>
      </c>
      <c r="FL29" s="93">
        <v>5.5664217606023003</v>
      </c>
      <c r="FM29" s="6">
        <v>246.472933333333</v>
      </c>
      <c r="FN29" s="6">
        <v>12.9020252122343</v>
      </c>
      <c r="FO29" s="6">
        <v>1.9474755037334699</v>
      </c>
      <c r="FP29" s="6">
        <v>0</v>
      </c>
      <c r="FQ29" s="6">
        <v>1.4606066278001</v>
      </c>
      <c r="FR29" s="6">
        <v>0</v>
      </c>
      <c r="FS29" s="6">
        <v>0</v>
      </c>
      <c r="FT29" s="6">
        <v>3.4080821315335799</v>
      </c>
      <c r="FU29" s="6">
        <v>23</v>
      </c>
      <c r="FV29" s="6">
        <v>44.347826086956502</v>
      </c>
      <c r="FW29" s="6">
        <v>15.6521739130435</v>
      </c>
      <c r="FX29" s="6">
        <v>0</v>
      </c>
      <c r="FY29" s="6">
        <v>13.0434782608696</v>
      </c>
      <c r="FZ29" s="6">
        <v>0</v>
      </c>
      <c r="GA29" s="6">
        <v>0</v>
      </c>
      <c r="GB29" s="6">
        <v>28.695652173913</v>
      </c>
      <c r="GC29" s="6">
        <v>134.756933333333</v>
      </c>
      <c r="GD29" s="6">
        <v>13.357383219366801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26.827999999999999</v>
      </c>
      <c r="GL29" s="6">
        <v>53.675264648874297</v>
      </c>
      <c r="GM29" s="6">
        <v>0</v>
      </c>
      <c r="GN29" s="6">
        <v>0</v>
      </c>
      <c r="GO29" s="6">
        <v>4.4729387207395304</v>
      </c>
      <c r="GP29" s="6">
        <v>0</v>
      </c>
      <c r="GQ29" s="6">
        <v>0</v>
      </c>
      <c r="GR29" s="6">
        <v>4.4729387207395304</v>
      </c>
      <c r="GS29" s="6">
        <v>183.144933333333</v>
      </c>
      <c r="GT29" s="6">
        <v>8.8454535460804404</v>
      </c>
      <c r="GU29" s="6">
        <v>2.6208751247645798</v>
      </c>
      <c r="GV29" s="6">
        <v>0</v>
      </c>
      <c r="GW29" s="6">
        <v>1.3104375623822899</v>
      </c>
      <c r="GX29" s="6">
        <v>0</v>
      </c>
      <c r="GY29" s="6">
        <v>0</v>
      </c>
      <c r="GZ29" s="6">
        <v>3.93131268714686</v>
      </c>
      <c r="HA29" s="6">
        <v>36.5</v>
      </c>
      <c r="HB29" s="6">
        <v>3.2876712328767099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J29" s="6">
        <f t="shared" si="5"/>
        <v>378.57142857142952</v>
      </c>
      <c r="HK29" s="6">
        <f t="shared" si="6"/>
        <v>0</v>
      </c>
      <c r="HL29" s="6">
        <f t="shared" si="7"/>
        <v>42.857142857142691</v>
      </c>
      <c r="HM29" s="6">
        <f t="shared" si="8"/>
        <v>67.027066666666997</v>
      </c>
      <c r="HN29" s="6">
        <f t="shared" si="9"/>
        <v>19.918890539871324</v>
      </c>
    </row>
    <row r="30" spans="1:222" x14ac:dyDescent="0.25">
      <c r="A30" s="6">
        <v>28</v>
      </c>
      <c r="B30" s="11" t="str">
        <f t="shared" si="0"/>
        <v>1770_XHz</v>
      </c>
      <c r="C30" s="12" t="str">
        <f t="shared" si="1"/>
        <v>C:\PSG_Data\FlowDrive\Converted_New_DLM</v>
      </c>
      <c r="D30" s="85">
        <v>0</v>
      </c>
      <c r="E30" s="86">
        <v>0</v>
      </c>
      <c r="F30" s="2">
        <v>28</v>
      </c>
      <c r="G30" s="17" t="s">
        <v>69</v>
      </c>
      <c r="H30" s="2" t="s">
        <v>63</v>
      </c>
      <c r="I30" s="2" t="s">
        <v>80</v>
      </c>
      <c r="J30" s="2" t="s">
        <v>80</v>
      </c>
      <c r="K30" s="2" t="s">
        <v>80</v>
      </c>
      <c r="L30" s="2" t="s">
        <v>86</v>
      </c>
      <c r="M30" s="2" t="s">
        <v>80</v>
      </c>
      <c r="N30" s="14">
        <f t="shared" si="4"/>
        <v>1</v>
      </c>
      <c r="O30" s="2" t="s">
        <v>87</v>
      </c>
      <c r="P30" s="2"/>
      <c r="Z30" s="14">
        <v>1770</v>
      </c>
      <c r="AC30" s="90">
        <v>68.974674880219027</v>
      </c>
      <c r="AD30" s="14" t="s">
        <v>155</v>
      </c>
      <c r="AE30" s="32" t="s">
        <v>169</v>
      </c>
      <c r="AF30" s="32" t="s">
        <v>171</v>
      </c>
      <c r="AG30" s="14">
        <v>177.1</v>
      </c>
      <c r="AH30" s="14">
        <v>114.4</v>
      </c>
      <c r="AI30" s="27">
        <f t="shared" si="19"/>
        <v>36.474462615429402</v>
      </c>
      <c r="AJ30" s="14">
        <v>47</v>
      </c>
      <c r="AK30" s="100"/>
      <c r="AL30" s="100"/>
      <c r="AM30" s="34">
        <v>1</v>
      </c>
      <c r="AN30" s="26" t="s">
        <v>80</v>
      </c>
      <c r="AO30" s="26" t="s">
        <v>80</v>
      </c>
      <c r="AP30" s="14" t="s">
        <v>80</v>
      </c>
      <c r="AX30" s="26" t="s">
        <v>81</v>
      </c>
      <c r="AY30" s="14" t="s">
        <v>80</v>
      </c>
      <c r="AZ30" s="14" t="s">
        <v>81</v>
      </c>
      <c r="BA30" s="69">
        <v>42593</v>
      </c>
      <c r="BB30" s="39" t="s">
        <v>81</v>
      </c>
      <c r="BC30" s="5"/>
      <c r="BD30" s="5"/>
      <c r="BE30" s="5"/>
      <c r="BF30" s="5"/>
      <c r="BG30" s="5"/>
      <c r="BH30" s="5"/>
      <c r="BI30" s="5"/>
      <c r="BJ30" s="5"/>
      <c r="BK30" s="5"/>
      <c r="BL30" s="5"/>
      <c r="BT30" s="6">
        <v>120</v>
      </c>
      <c r="BU30" s="6">
        <v>130</v>
      </c>
      <c r="CK30" s="6">
        <v>10.441466666666701</v>
      </c>
      <c r="CL30" s="6">
        <v>132.16534075672601</v>
      </c>
      <c r="CM30" s="6">
        <v>91.941106613374899</v>
      </c>
      <c r="CN30" s="6">
        <v>0</v>
      </c>
      <c r="CO30" s="6">
        <v>0</v>
      </c>
      <c r="CP30" s="6">
        <v>0</v>
      </c>
      <c r="CQ30" s="6">
        <v>0</v>
      </c>
      <c r="CR30" s="6">
        <v>91.941106613374899</v>
      </c>
      <c r="CS30" s="6">
        <v>10.441466666666701</v>
      </c>
      <c r="CT30" s="6">
        <v>132.16534075672601</v>
      </c>
      <c r="CU30" s="6">
        <v>91.941106613374899</v>
      </c>
      <c r="CV30" s="6">
        <v>0</v>
      </c>
      <c r="CW30" s="6">
        <v>0</v>
      </c>
      <c r="CX30" s="6">
        <v>0</v>
      </c>
      <c r="CY30" s="6">
        <v>0</v>
      </c>
      <c r="CZ30" s="6">
        <v>91.941106613374899</v>
      </c>
      <c r="DA30" s="6">
        <v>0</v>
      </c>
      <c r="DB30" s="6" t="s">
        <v>218</v>
      </c>
      <c r="DC30" s="6" t="s">
        <v>218</v>
      </c>
      <c r="DD30" s="6" t="s">
        <v>218</v>
      </c>
      <c r="DE30" s="6" t="s">
        <v>218</v>
      </c>
      <c r="DF30" s="6" t="s">
        <v>218</v>
      </c>
      <c r="DG30" s="6" t="s">
        <v>218</v>
      </c>
      <c r="DH30" s="6" t="s">
        <v>218</v>
      </c>
      <c r="DI30" s="6">
        <v>188.86306666666701</v>
      </c>
      <c r="DJ30" s="6">
        <v>23.1914056956963</v>
      </c>
      <c r="DK30" s="6">
        <v>8.2599527135356592</v>
      </c>
      <c r="DL30" s="6">
        <v>0.31769048898214097</v>
      </c>
      <c r="DM30" s="6">
        <v>0.63538097796428195</v>
      </c>
      <c r="DN30" s="6">
        <v>0</v>
      </c>
      <c r="DO30" s="6">
        <v>0</v>
      </c>
      <c r="DP30" s="6">
        <v>9.2130241804820905</v>
      </c>
      <c r="DQ30" s="6">
        <v>10.441466666666701</v>
      </c>
      <c r="DR30" s="6">
        <v>132.16534075672601</v>
      </c>
      <c r="DS30" s="6">
        <v>91.941106613374899</v>
      </c>
      <c r="DT30" s="6">
        <v>0</v>
      </c>
      <c r="DU30" s="6">
        <v>0</v>
      </c>
      <c r="DV30" s="6">
        <v>0</v>
      </c>
      <c r="DW30" s="6">
        <v>0</v>
      </c>
      <c r="DX30" s="6">
        <v>91.941106613374899</v>
      </c>
      <c r="DY30" s="6">
        <v>0</v>
      </c>
      <c r="DZ30" s="6" t="s">
        <v>218</v>
      </c>
      <c r="EA30" s="6" t="s">
        <v>218</v>
      </c>
      <c r="EB30" s="6" t="s">
        <v>218</v>
      </c>
      <c r="EC30" s="6" t="s">
        <v>218</v>
      </c>
      <c r="ED30" s="6" t="s">
        <v>218</v>
      </c>
      <c r="EE30" s="6" t="s">
        <v>218</v>
      </c>
      <c r="EF30" s="6" t="s">
        <v>218</v>
      </c>
      <c r="EG30" s="6">
        <v>0</v>
      </c>
      <c r="EH30" s="6" t="s">
        <v>218</v>
      </c>
      <c r="EI30" s="6" t="s">
        <v>218</v>
      </c>
      <c r="EJ30" s="6" t="s">
        <v>218</v>
      </c>
      <c r="EK30" s="6" t="s">
        <v>218</v>
      </c>
      <c r="EL30" s="6" t="s">
        <v>218</v>
      </c>
      <c r="EM30" s="6" t="s">
        <v>218</v>
      </c>
      <c r="EN30" s="6" t="s">
        <v>218</v>
      </c>
      <c r="EO30" s="6">
        <v>34.341866666666697</v>
      </c>
      <c r="EP30" s="6">
        <v>85.609790188069795</v>
      </c>
      <c r="EQ30" s="6">
        <v>87.5</v>
      </c>
      <c r="ER30" s="6">
        <v>87.5</v>
      </c>
      <c r="ES30" s="6">
        <v>0</v>
      </c>
      <c r="ET30" s="6">
        <v>349.5</v>
      </c>
      <c r="EU30" s="6">
        <v>58.5</v>
      </c>
      <c r="EV30" s="6">
        <v>29</v>
      </c>
      <c r="EW30" s="6">
        <v>0</v>
      </c>
      <c r="EX30" s="6">
        <v>100</v>
      </c>
      <c r="EY30" s="6">
        <v>100</v>
      </c>
      <c r="EZ30" s="6">
        <v>0</v>
      </c>
      <c r="FA30" s="6">
        <v>399.42857142857099</v>
      </c>
      <c r="FB30" s="6">
        <v>66.857142857142904</v>
      </c>
      <c r="FC30" s="6">
        <v>33.142857142857103</v>
      </c>
      <c r="FD30" s="6">
        <v>0</v>
      </c>
      <c r="FE30" s="31">
        <v>34.341866666666697</v>
      </c>
      <c r="FF30" s="6">
        <v>89.104067338603201</v>
      </c>
      <c r="FG30" s="6">
        <v>85.609790188069795</v>
      </c>
      <c r="FH30" s="6">
        <v>0</v>
      </c>
      <c r="FI30" s="6">
        <v>0</v>
      </c>
      <c r="FJ30" s="6">
        <v>0</v>
      </c>
      <c r="FK30" s="6">
        <v>0</v>
      </c>
      <c r="FL30" s="93">
        <v>85.609790188069795</v>
      </c>
      <c r="FM30" s="6">
        <v>34.341866666666697</v>
      </c>
      <c r="FN30" s="6">
        <v>89.104067338603201</v>
      </c>
      <c r="FO30" s="6">
        <v>85.609790188069795</v>
      </c>
      <c r="FP30" s="6">
        <v>0</v>
      </c>
      <c r="FQ30" s="6">
        <v>0</v>
      </c>
      <c r="FR30" s="6">
        <v>0</v>
      </c>
      <c r="FS30" s="6">
        <v>0</v>
      </c>
      <c r="FT30" s="6">
        <v>85.609790188069795</v>
      </c>
      <c r="FU30" s="6">
        <v>0</v>
      </c>
      <c r="FV30" s="6" t="s">
        <v>218</v>
      </c>
      <c r="FW30" s="6" t="s">
        <v>218</v>
      </c>
      <c r="FX30" s="6" t="s">
        <v>218</v>
      </c>
      <c r="FY30" s="6" t="s">
        <v>218</v>
      </c>
      <c r="FZ30" s="6" t="s">
        <v>218</v>
      </c>
      <c r="GA30" s="6" t="s">
        <v>218</v>
      </c>
      <c r="GB30" s="6" t="s">
        <v>218</v>
      </c>
      <c r="GC30" s="6">
        <v>252.6</v>
      </c>
      <c r="GD30" s="6">
        <v>33.016627078384801</v>
      </c>
      <c r="GE30" s="6">
        <v>15.201900237529699</v>
      </c>
      <c r="GF30" s="6">
        <v>0.237529691211401</v>
      </c>
      <c r="GG30" s="6">
        <v>0.95011876484560598</v>
      </c>
      <c r="GH30" s="6">
        <v>0</v>
      </c>
      <c r="GI30" s="6">
        <v>0</v>
      </c>
      <c r="GJ30" s="6">
        <v>16.389548693586701</v>
      </c>
      <c r="GK30" s="6">
        <v>32.341866666666697</v>
      </c>
      <c r="GL30" s="6">
        <v>90.903843933972098</v>
      </c>
      <c r="GM30" s="6">
        <v>85.338302468626793</v>
      </c>
      <c r="GN30" s="6">
        <v>0</v>
      </c>
      <c r="GO30" s="6">
        <v>0</v>
      </c>
      <c r="GP30" s="6">
        <v>0</v>
      </c>
      <c r="GQ30" s="6">
        <v>0</v>
      </c>
      <c r="GR30" s="6">
        <v>85.338302468626793</v>
      </c>
      <c r="GS30" s="6">
        <v>2</v>
      </c>
      <c r="GT30" s="6">
        <v>60</v>
      </c>
      <c r="GU30" s="6">
        <v>90</v>
      </c>
      <c r="GV30" s="6">
        <v>0</v>
      </c>
      <c r="GW30" s="6">
        <v>0</v>
      </c>
      <c r="GX30" s="6">
        <v>0</v>
      </c>
      <c r="GY30" s="6">
        <v>0</v>
      </c>
      <c r="GZ30" s="6">
        <v>90</v>
      </c>
      <c r="HA30" s="6">
        <v>0</v>
      </c>
      <c r="HB30" s="6" t="s">
        <v>218</v>
      </c>
      <c r="HC30" s="6" t="s">
        <v>218</v>
      </c>
      <c r="HD30" s="6" t="s">
        <v>218</v>
      </c>
      <c r="HE30" s="6" t="s">
        <v>218</v>
      </c>
      <c r="HF30" s="6" t="s">
        <v>218</v>
      </c>
      <c r="HG30" s="6" t="s">
        <v>218</v>
      </c>
      <c r="HH30" s="6" t="s">
        <v>218</v>
      </c>
      <c r="HJ30" s="6">
        <f t="shared" si="5"/>
        <v>104.08163265306116</v>
      </c>
      <c r="HK30" s="6">
        <f t="shared" si="6"/>
        <v>0</v>
      </c>
      <c r="HL30" s="6">
        <f t="shared" si="7"/>
        <v>0</v>
      </c>
      <c r="HM30" s="6">
        <f t="shared" si="8"/>
        <v>53.158133333333303</v>
      </c>
      <c r="HN30" s="6">
        <f t="shared" si="9"/>
        <v>60.752152380952353</v>
      </c>
    </row>
    <row r="31" spans="1:222" x14ac:dyDescent="0.25">
      <c r="A31" s="6">
        <v>29</v>
      </c>
      <c r="B31" s="11" t="str">
        <f t="shared" si="0"/>
        <v>1771_XHz</v>
      </c>
      <c r="C31" s="12" t="str">
        <f t="shared" si="1"/>
        <v>C:\PSG_Data\FlowDrive\Converted_New_DLM</v>
      </c>
      <c r="D31" s="85">
        <v>0</v>
      </c>
      <c r="E31" s="86">
        <v>0</v>
      </c>
      <c r="F31" s="10">
        <v>29</v>
      </c>
      <c r="G31" s="12" t="s">
        <v>70</v>
      </c>
      <c r="H31" s="2" t="s">
        <v>63</v>
      </c>
      <c r="I31" s="2" t="s">
        <v>80</v>
      </c>
      <c r="J31" s="2" t="s">
        <v>80</v>
      </c>
      <c r="K31" s="2" t="s">
        <v>80</v>
      </c>
      <c r="L31" s="2" t="s">
        <v>86</v>
      </c>
      <c r="M31" s="2" t="s">
        <v>80</v>
      </c>
      <c r="N31" s="14">
        <f t="shared" si="4"/>
        <v>1</v>
      </c>
      <c r="O31" s="2"/>
      <c r="P31" s="2"/>
      <c r="Z31" s="14">
        <v>1771</v>
      </c>
      <c r="AC31" s="90">
        <v>70.047912388774819</v>
      </c>
      <c r="AD31" s="14" t="s">
        <v>168</v>
      </c>
      <c r="AE31" s="32" t="s">
        <v>169</v>
      </c>
      <c r="AF31" s="32" t="s">
        <v>171</v>
      </c>
      <c r="AG31" s="14">
        <v>164</v>
      </c>
      <c r="AH31" s="14">
        <v>107.9</v>
      </c>
      <c r="AI31" s="27">
        <f t="shared" si="19"/>
        <v>40.117489589530052</v>
      </c>
      <c r="AJ31" s="14">
        <v>55</v>
      </c>
      <c r="AK31" s="100"/>
      <c r="AL31" s="100"/>
      <c r="AM31" s="5">
        <v>1</v>
      </c>
      <c r="AN31" s="26" t="s">
        <v>80</v>
      </c>
      <c r="AO31" s="26" t="s">
        <v>80</v>
      </c>
      <c r="AP31" s="14" t="s">
        <v>80</v>
      </c>
      <c r="AX31" s="26" t="s">
        <v>81</v>
      </c>
      <c r="BA31" s="69">
        <v>42621</v>
      </c>
      <c r="BB31" s="6" t="s">
        <v>80</v>
      </c>
      <c r="BC31" s="14">
        <v>1</v>
      </c>
      <c r="BF31" s="14">
        <v>1</v>
      </c>
      <c r="BH31" s="14">
        <v>1</v>
      </c>
      <c r="BL31" s="14"/>
      <c r="BT31" s="6">
        <v>27</v>
      </c>
      <c r="BU31" s="6">
        <v>28</v>
      </c>
      <c r="CK31" s="6">
        <v>184.41079999999999</v>
      </c>
      <c r="CL31" s="6">
        <v>44.899756413398798</v>
      </c>
      <c r="CM31" s="6">
        <v>0</v>
      </c>
      <c r="CN31" s="6">
        <v>0</v>
      </c>
      <c r="CO31" s="6">
        <v>27.0049259587833</v>
      </c>
      <c r="CP31" s="6">
        <v>0</v>
      </c>
      <c r="CQ31" s="6">
        <v>0</v>
      </c>
      <c r="CR31" s="6">
        <v>27.0049259587833</v>
      </c>
      <c r="CS31" s="6">
        <v>184.41079999999999</v>
      </c>
      <c r="CT31" s="6">
        <v>44.899756413398798</v>
      </c>
      <c r="CU31" s="6">
        <v>0</v>
      </c>
      <c r="CV31" s="6">
        <v>0</v>
      </c>
      <c r="CW31" s="6">
        <v>27.0049259587833</v>
      </c>
      <c r="CX31" s="6">
        <v>0</v>
      </c>
      <c r="CY31" s="6">
        <v>0</v>
      </c>
      <c r="CZ31" s="6">
        <v>27.0049259587833</v>
      </c>
      <c r="DA31" s="6">
        <v>0</v>
      </c>
      <c r="DB31" s="6" t="s">
        <v>218</v>
      </c>
      <c r="DC31" s="6" t="s">
        <v>218</v>
      </c>
      <c r="DD31" s="6" t="s">
        <v>218</v>
      </c>
      <c r="DE31" s="6" t="s">
        <v>218</v>
      </c>
      <c r="DF31" s="6" t="s">
        <v>218</v>
      </c>
      <c r="DG31" s="6" t="s">
        <v>218</v>
      </c>
      <c r="DH31" s="6" t="s">
        <v>218</v>
      </c>
      <c r="DI31" s="6">
        <v>96.419866666666707</v>
      </c>
      <c r="DJ31" s="6">
        <v>42.937209344132398</v>
      </c>
      <c r="DK31" s="6">
        <v>0.62227839629177395</v>
      </c>
      <c r="DL31" s="6">
        <v>0</v>
      </c>
      <c r="DM31" s="6">
        <v>15.556959907294299</v>
      </c>
      <c r="DN31" s="6">
        <v>0</v>
      </c>
      <c r="DO31" s="6">
        <v>0</v>
      </c>
      <c r="DP31" s="6">
        <v>16.1792383035861</v>
      </c>
      <c r="DQ31" s="6">
        <v>58.5</v>
      </c>
      <c r="DR31" s="6">
        <v>75.897435897435898</v>
      </c>
      <c r="DS31" s="6">
        <v>0</v>
      </c>
      <c r="DT31" s="6">
        <v>0</v>
      </c>
      <c r="DU31" s="6">
        <v>51.282051282051299</v>
      </c>
      <c r="DV31" s="6">
        <v>0</v>
      </c>
      <c r="DW31" s="6">
        <v>0</v>
      </c>
      <c r="DX31" s="6">
        <v>51.282051282051299</v>
      </c>
      <c r="DY31" s="6">
        <v>114.91079999999999</v>
      </c>
      <c r="DZ31" s="6">
        <v>32.372936225315598</v>
      </c>
      <c r="EA31" s="6">
        <v>0</v>
      </c>
      <c r="EB31" s="6">
        <v>0</v>
      </c>
      <c r="EC31" s="6">
        <v>16.186468112657799</v>
      </c>
      <c r="ED31" s="6">
        <v>0</v>
      </c>
      <c r="EE31" s="6">
        <v>0</v>
      </c>
      <c r="EF31" s="6">
        <v>16.186468112657799</v>
      </c>
      <c r="EG31" s="6">
        <v>11</v>
      </c>
      <c r="EH31" s="6">
        <v>10.909090909090899</v>
      </c>
      <c r="EI31" s="6">
        <v>0</v>
      </c>
      <c r="EJ31" s="6">
        <v>0</v>
      </c>
      <c r="EK31" s="6">
        <v>10.909090909090899</v>
      </c>
      <c r="EL31" s="6">
        <v>0</v>
      </c>
      <c r="EM31" s="6">
        <v>0</v>
      </c>
      <c r="EN31" s="6">
        <v>10.909090909090899</v>
      </c>
      <c r="EO31" s="6">
        <v>184.41079999999999</v>
      </c>
      <c r="EP31" s="6">
        <v>27.0049259587833</v>
      </c>
      <c r="EQ31" s="6">
        <v>263</v>
      </c>
      <c r="ER31" s="6">
        <v>261.5</v>
      </c>
      <c r="ES31" s="6">
        <v>1.5</v>
      </c>
      <c r="ET31" s="6">
        <v>127</v>
      </c>
      <c r="EU31" s="6">
        <v>72.5</v>
      </c>
      <c r="EV31" s="6">
        <v>178</v>
      </c>
      <c r="EW31" s="6">
        <v>11</v>
      </c>
      <c r="EX31" s="6">
        <v>100</v>
      </c>
      <c r="EY31" s="6">
        <v>99.4296577946768</v>
      </c>
      <c r="EZ31" s="6">
        <v>0.57034220532319402</v>
      </c>
      <c r="FA31" s="6">
        <v>48.288973384030399</v>
      </c>
      <c r="FB31" s="6">
        <v>27.566539923954402</v>
      </c>
      <c r="FC31" s="6">
        <v>67.680608365018998</v>
      </c>
      <c r="FD31" s="6">
        <v>4.1825095057034201</v>
      </c>
      <c r="FE31" s="31">
        <v>184.41079999999999</v>
      </c>
      <c r="FF31" s="6">
        <v>44.899756413398798</v>
      </c>
      <c r="FG31" s="6">
        <v>0</v>
      </c>
      <c r="FH31" s="6">
        <v>0</v>
      </c>
      <c r="FI31" s="6">
        <v>27.0049259587833</v>
      </c>
      <c r="FJ31" s="6">
        <v>0</v>
      </c>
      <c r="FK31" s="6">
        <v>0</v>
      </c>
      <c r="FL31" s="93">
        <v>27.0049259587833</v>
      </c>
      <c r="FM31" s="6">
        <v>184.41079999999999</v>
      </c>
      <c r="FN31" s="6">
        <v>44.899756413398798</v>
      </c>
      <c r="FO31" s="6">
        <v>0</v>
      </c>
      <c r="FP31" s="6">
        <v>0</v>
      </c>
      <c r="FQ31" s="6">
        <v>27.0049259587833</v>
      </c>
      <c r="FR31" s="6">
        <v>0</v>
      </c>
      <c r="FS31" s="6">
        <v>0</v>
      </c>
      <c r="FT31" s="6">
        <v>27.0049259587833</v>
      </c>
      <c r="FU31" s="6">
        <v>0</v>
      </c>
      <c r="FV31" s="6" t="s">
        <v>218</v>
      </c>
      <c r="FW31" s="6" t="s">
        <v>218</v>
      </c>
      <c r="FX31" s="6" t="s">
        <v>218</v>
      </c>
      <c r="FY31" s="6" t="s">
        <v>218</v>
      </c>
      <c r="FZ31" s="6" t="s">
        <v>218</v>
      </c>
      <c r="GA31" s="6" t="s">
        <v>218</v>
      </c>
      <c r="GB31" s="6" t="s">
        <v>218</v>
      </c>
      <c r="GC31" s="6">
        <v>97.045199999999994</v>
      </c>
      <c r="GD31" s="6">
        <v>42.660533442148598</v>
      </c>
      <c r="GE31" s="6">
        <v>0.61826860061084898</v>
      </c>
      <c r="GF31" s="6">
        <v>0</v>
      </c>
      <c r="GG31" s="6">
        <v>15.4567150152712</v>
      </c>
      <c r="GH31" s="6">
        <v>0</v>
      </c>
      <c r="GI31" s="6">
        <v>0</v>
      </c>
      <c r="GJ31" s="6">
        <v>16.0749836158821</v>
      </c>
      <c r="GK31" s="6">
        <v>58.5</v>
      </c>
      <c r="GL31" s="6">
        <v>75.897435897435898</v>
      </c>
      <c r="GM31" s="6">
        <v>0</v>
      </c>
      <c r="GN31" s="6">
        <v>0</v>
      </c>
      <c r="GO31" s="6">
        <v>51.282051282051299</v>
      </c>
      <c r="GP31" s="6">
        <v>0</v>
      </c>
      <c r="GQ31" s="6">
        <v>0</v>
      </c>
      <c r="GR31" s="6">
        <v>51.282051282051299</v>
      </c>
      <c r="GS31" s="6">
        <v>114.91079999999999</v>
      </c>
      <c r="GT31" s="6">
        <v>32.372936225315598</v>
      </c>
      <c r="GU31" s="6">
        <v>0</v>
      </c>
      <c r="GV31" s="6">
        <v>0</v>
      </c>
      <c r="GW31" s="6">
        <v>16.186468112657799</v>
      </c>
      <c r="GX31" s="6">
        <v>0</v>
      </c>
      <c r="GY31" s="6">
        <v>0</v>
      </c>
      <c r="GZ31" s="6">
        <v>16.186468112657799</v>
      </c>
      <c r="HA31" s="6">
        <v>11</v>
      </c>
      <c r="HB31" s="6">
        <v>10.909090909090899</v>
      </c>
      <c r="HC31" s="6">
        <v>0</v>
      </c>
      <c r="HD31" s="6">
        <v>0</v>
      </c>
      <c r="HE31" s="6">
        <v>10.909090909090899</v>
      </c>
      <c r="HF31" s="6">
        <v>0</v>
      </c>
      <c r="HG31" s="6">
        <v>0</v>
      </c>
      <c r="HH31" s="6">
        <v>10.909090909090899</v>
      </c>
      <c r="HJ31" s="6">
        <f t="shared" si="5"/>
        <v>166.26506024096409</v>
      </c>
      <c r="HK31" s="6">
        <f t="shared" si="6"/>
        <v>0</v>
      </c>
      <c r="HL31" s="6">
        <f t="shared" si="7"/>
        <v>100</v>
      </c>
      <c r="HM31" s="6">
        <f t="shared" si="8"/>
        <v>78.589200000000005</v>
      </c>
      <c r="HN31" s="6">
        <f t="shared" si="9"/>
        <v>29.881825095057035</v>
      </c>
    </row>
    <row r="32" spans="1:222" s="19" customFormat="1" x14ac:dyDescent="0.25">
      <c r="A32" s="6">
        <v>30</v>
      </c>
      <c r="B32" s="11" t="str">
        <f t="shared" si="0"/>
        <v>1338_XHz</v>
      </c>
      <c r="C32" s="17" t="str">
        <f t="shared" si="1"/>
        <v>C:\PSG_Data\FlowDrive\Converted_New_DLM</v>
      </c>
      <c r="D32" s="85">
        <v>0</v>
      </c>
      <c r="E32" s="86">
        <v>0</v>
      </c>
      <c r="F32" s="17">
        <v>30</v>
      </c>
      <c r="G32" s="17" t="s">
        <v>93</v>
      </c>
      <c r="H32" s="10" t="s">
        <v>63</v>
      </c>
      <c r="I32" s="10" t="s">
        <v>80</v>
      </c>
      <c r="J32" s="10" t="s">
        <v>80</v>
      </c>
      <c r="K32" s="10" t="s">
        <v>80</v>
      </c>
      <c r="L32" s="10" t="s">
        <v>86</v>
      </c>
      <c r="M32" s="10" t="s">
        <v>80</v>
      </c>
      <c r="N32" s="41">
        <f t="shared" si="4"/>
        <v>1</v>
      </c>
      <c r="Y32" s="41"/>
      <c r="Z32" s="41">
        <v>1338</v>
      </c>
      <c r="AC32" s="91">
        <v>50.431211498973305</v>
      </c>
      <c r="AD32" s="41" t="s">
        <v>155</v>
      </c>
      <c r="AE32" s="80" t="s">
        <v>170</v>
      </c>
      <c r="AF32" s="80" t="s">
        <v>171</v>
      </c>
      <c r="AG32" s="41">
        <v>177.1</v>
      </c>
      <c r="AH32" s="41">
        <v>76.7</v>
      </c>
      <c r="AI32" s="76">
        <f t="shared" si="19"/>
        <v>24.454469253526533</v>
      </c>
      <c r="AJ32" s="41">
        <v>39.700000000000003</v>
      </c>
      <c r="AK32" s="100"/>
      <c r="AL32" s="100"/>
      <c r="AM32" s="81">
        <v>0</v>
      </c>
      <c r="AN32" s="26" t="s">
        <v>80</v>
      </c>
      <c r="AO32" s="26" t="s">
        <v>80</v>
      </c>
      <c r="AP32" s="41" t="s">
        <v>80</v>
      </c>
      <c r="AQ32" s="41"/>
      <c r="AR32" s="41"/>
      <c r="AS32" s="41"/>
      <c r="AX32" s="42" t="s">
        <v>81</v>
      </c>
      <c r="AY32" s="41" t="s">
        <v>81</v>
      </c>
      <c r="AZ32" s="41" t="s">
        <v>80</v>
      </c>
      <c r="BA32" s="71">
        <v>42794</v>
      </c>
      <c r="BB32" s="19" t="s">
        <v>81</v>
      </c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CK32" s="19">
        <v>307.70973333333302</v>
      </c>
      <c r="CL32" s="19">
        <v>14.429182827279201</v>
      </c>
      <c r="CM32" s="19">
        <v>5.4596907995110602</v>
      </c>
      <c r="CN32" s="19">
        <v>0.19498895712539499</v>
      </c>
      <c r="CO32" s="19">
        <v>3.8997791425078998</v>
      </c>
      <c r="CP32" s="19">
        <v>0</v>
      </c>
      <c r="CQ32" s="19">
        <v>0</v>
      </c>
      <c r="CR32" s="19">
        <v>9.5544588991443504</v>
      </c>
      <c r="CS32" s="19">
        <v>257.01679999999999</v>
      </c>
      <c r="CT32" s="19">
        <v>14.7072098010714</v>
      </c>
      <c r="CU32" s="19">
        <v>4.4355077177834303</v>
      </c>
      <c r="CV32" s="19">
        <v>0</v>
      </c>
      <c r="CW32" s="19">
        <v>3.5017166193027101</v>
      </c>
      <c r="CX32" s="19">
        <v>0</v>
      </c>
      <c r="CY32" s="19">
        <v>0</v>
      </c>
      <c r="CZ32" s="19">
        <v>7.9372243370861399</v>
      </c>
      <c r="DA32" s="19">
        <v>50.692933333333301</v>
      </c>
      <c r="DB32" s="19">
        <v>13.0195661722738</v>
      </c>
      <c r="DC32" s="19">
        <v>10.6523723227695</v>
      </c>
      <c r="DD32" s="19">
        <v>1.18359692475217</v>
      </c>
      <c r="DE32" s="19">
        <v>5.91798462376084</v>
      </c>
      <c r="DF32" s="19">
        <v>0</v>
      </c>
      <c r="DG32" s="19">
        <v>0</v>
      </c>
      <c r="DH32" s="19">
        <v>17.753953871282501</v>
      </c>
      <c r="DI32" s="19">
        <v>103.97733333333299</v>
      </c>
      <c r="DJ32" s="19">
        <v>22.5049049151738</v>
      </c>
      <c r="DK32" s="19">
        <v>0.57704884397881595</v>
      </c>
      <c r="DL32" s="19">
        <v>1.7311465319364501</v>
      </c>
      <c r="DM32" s="19">
        <v>0.57704884397881595</v>
      </c>
      <c r="DN32" s="19">
        <v>0</v>
      </c>
      <c r="DO32" s="19">
        <v>0</v>
      </c>
      <c r="DP32" s="19">
        <v>2.88524421989408</v>
      </c>
      <c r="DQ32" s="19">
        <v>66.394266666666695</v>
      </c>
      <c r="DR32" s="19">
        <v>32.532929550141901</v>
      </c>
      <c r="DS32" s="19">
        <v>4.5184624375197098</v>
      </c>
      <c r="DT32" s="19">
        <v>0</v>
      </c>
      <c r="DU32" s="19">
        <v>5.4221549250236496</v>
      </c>
      <c r="DV32" s="19">
        <v>0</v>
      </c>
      <c r="DW32" s="19">
        <v>0</v>
      </c>
      <c r="DX32" s="19">
        <v>9.9406173625433496</v>
      </c>
      <c r="DY32" s="19">
        <v>185.622533333333</v>
      </c>
      <c r="DZ32" s="19">
        <v>8.7273887006534405</v>
      </c>
      <c r="EA32" s="19">
        <v>4.5253126595980797</v>
      </c>
      <c r="EB32" s="19">
        <v>0</v>
      </c>
      <c r="EC32" s="19">
        <v>2.9091295668844799</v>
      </c>
      <c r="ED32" s="19">
        <v>0</v>
      </c>
      <c r="EE32" s="19">
        <v>0</v>
      </c>
      <c r="EF32" s="19">
        <v>7.4344422264825596</v>
      </c>
      <c r="EG32" s="19">
        <v>5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  <c r="EN32" s="19">
        <v>0</v>
      </c>
      <c r="EO32" s="19">
        <v>320.79546666666698</v>
      </c>
      <c r="EP32" s="19">
        <v>9.1647180384095197</v>
      </c>
      <c r="EQ32" s="19">
        <v>435.5</v>
      </c>
      <c r="ER32" s="19">
        <v>357</v>
      </c>
      <c r="ES32" s="19">
        <v>78.5</v>
      </c>
      <c r="ET32" s="19">
        <v>118</v>
      </c>
      <c r="EU32" s="19">
        <v>76.5</v>
      </c>
      <c r="EV32" s="19">
        <v>275.5</v>
      </c>
      <c r="EW32" s="19">
        <v>5</v>
      </c>
      <c r="EX32" s="19">
        <v>100</v>
      </c>
      <c r="EY32" s="19">
        <v>81.974741676234203</v>
      </c>
      <c r="EZ32" s="19">
        <v>18.025258323765801</v>
      </c>
      <c r="FA32" s="19">
        <v>27.095292766934602</v>
      </c>
      <c r="FB32" s="19">
        <v>17.566016073478799</v>
      </c>
      <c r="FC32" s="19">
        <v>63.260619977037898</v>
      </c>
      <c r="FD32" s="19">
        <v>1.1481056257175699</v>
      </c>
      <c r="FE32" s="44">
        <v>320.79546666666698</v>
      </c>
      <c r="FF32" s="19">
        <v>14.775769898660201</v>
      </c>
      <c r="FG32" s="19">
        <v>5.2369817362340099</v>
      </c>
      <c r="FH32" s="19">
        <v>0.18703506200835801</v>
      </c>
      <c r="FI32" s="19">
        <v>3.7407012401671502</v>
      </c>
      <c r="FJ32" s="19">
        <v>0</v>
      </c>
      <c r="FK32" s="19">
        <v>0</v>
      </c>
      <c r="FL32" s="94">
        <v>9.1647180384095197</v>
      </c>
      <c r="FM32" s="19">
        <v>270.10253333333299</v>
      </c>
      <c r="FN32" s="19">
        <v>15.105374798409899</v>
      </c>
      <c r="FO32" s="19">
        <v>4.2206194289674697</v>
      </c>
      <c r="FP32" s="19">
        <v>0</v>
      </c>
      <c r="FQ32" s="19">
        <v>3.33206797023748</v>
      </c>
      <c r="FR32" s="19">
        <v>0</v>
      </c>
      <c r="FS32" s="19">
        <v>0</v>
      </c>
      <c r="FT32" s="19">
        <v>7.5526873992049399</v>
      </c>
      <c r="FU32" s="19">
        <v>50.692933333333301</v>
      </c>
      <c r="FV32" s="19">
        <v>13.0195661722738</v>
      </c>
      <c r="FW32" s="19">
        <v>10.6523723227695</v>
      </c>
      <c r="FX32" s="19">
        <v>1.18359692475217</v>
      </c>
      <c r="FY32" s="19">
        <v>5.91798462376084</v>
      </c>
      <c r="FZ32" s="19">
        <v>0</v>
      </c>
      <c r="GA32" s="19">
        <v>0</v>
      </c>
      <c r="GB32" s="19">
        <v>17.753953871282501</v>
      </c>
      <c r="GC32" s="19">
        <v>112.9868</v>
      </c>
      <c r="GD32" s="19">
        <v>24.958667738178299</v>
      </c>
      <c r="GE32" s="19">
        <v>0.53103548379102705</v>
      </c>
      <c r="GF32" s="19">
        <v>1.5931064513730799</v>
      </c>
      <c r="GG32" s="19">
        <v>0.53103548379102705</v>
      </c>
      <c r="GH32" s="19">
        <v>0</v>
      </c>
      <c r="GI32" s="19">
        <v>0</v>
      </c>
      <c r="GJ32" s="19">
        <v>2.6551774189551298</v>
      </c>
      <c r="GK32" s="19">
        <v>71.394266666666695</v>
      </c>
      <c r="GL32" s="19">
        <v>31.9353374780795</v>
      </c>
      <c r="GM32" s="19">
        <v>4.2020180892209797</v>
      </c>
      <c r="GN32" s="19">
        <v>0</v>
      </c>
      <c r="GO32" s="19">
        <v>5.0424217070651798</v>
      </c>
      <c r="GP32" s="19">
        <v>0</v>
      </c>
      <c r="GQ32" s="19">
        <v>0</v>
      </c>
      <c r="GR32" s="19">
        <v>9.2444397962861604</v>
      </c>
      <c r="GS32" s="19">
        <v>193.70826666666699</v>
      </c>
      <c r="GT32" s="19">
        <v>9.2923241272786807</v>
      </c>
      <c r="GU32" s="19">
        <v>4.3364179260633904</v>
      </c>
      <c r="GV32" s="19">
        <v>0</v>
      </c>
      <c r="GW32" s="19">
        <v>2.7876972381836098</v>
      </c>
      <c r="GX32" s="19">
        <v>0</v>
      </c>
      <c r="GY32" s="19">
        <v>0</v>
      </c>
      <c r="GZ32" s="19">
        <v>7.12411516424699</v>
      </c>
      <c r="HA32" s="19">
        <v>5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0</v>
      </c>
      <c r="HJ32" s="19">
        <f t="shared" si="5"/>
        <v>200.00000000000026</v>
      </c>
      <c r="HK32" s="19">
        <f t="shared" si="6"/>
        <v>0</v>
      </c>
      <c r="HL32" s="19">
        <f t="shared" si="7"/>
        <v>44.117647058823614</v>
      </c>
      <c r="HM32" s="19">
        <f t="shared" si="8"/>
        <v>114.70453333333302</v>
      </c>
      <c r="HN32" s="19">
        <f t="shared" si="9"/>
        <v>26.338584003061545</v>
      </c>
    </row>
    <row r="33" spans="1:272" s="19" customFormat="1" x14ac:dyDescent="0.25">
      <c r="A33" s="6">
        <v>31</v>
      </c>
      <c r="B33" s="11" t="str">
        <f t="shared" si="0"/>
        <v>1836_XHz</v>
      </c>
      <c r="C33" s="17" t="str">
        <f t="shared" si="1"/>
        <v>C:\PSG_Data\FlowDrive\Converted_New_DLM</v>
      </c>
      <c r="D33" s="85">
        <v>0</v>
      </c>
      <c r="E33" s="86">
        <v>0</v>
      </c>
      <c r="F33" s="10">
        <v>31</v>
      </c>
      <c r="G33" s="10" t="str">
        <f>CONCATENATE(Z33,".mat")</f>
        <v>1836.mat</v>
      </c>
      <c r="H33" s="2" t="s">
        <v>63</v>
      </c>
      <c r="I33" s="17" t="s">
        <v>265</v>
      </c>
      <c r="J33" s="17" t="s">
        <v>80</v>
      </c>
      <c r="K33" s="17" t="s">
        <v>81</v>
      </c>
      <c r="L33" s="10"/>
      <c r="M33" s="10"/>
      <c r="N33" s="41"/>
      <c r="O33" s="10"/>
      <c r="P33" s="10"/>
      <c r="Y33" s="41" t="s">
        <v>218</v>
      </c>
      <c r="Z33" s="41">
        <v>1836</v>
      </c>
      <c r="AA33" s="19" t="s">
        <v>269</v>
      </c>
      <c r="AC33" s="91">
        <v>50.913073237508556</v>
      </c>
      <c r="AD33" s="42" t="s">
        <v>168</v>
      </c>
      <c r="AE33" s="42" t="s">
        <v>169</v>
      </c>
      <c r="AF33" s="42" t="s">
        <v>171</v>
      </c>
      <c r="AG33" s="42">
        <v>167.3</v>
      </c>
      <c r="AH33" s="75">
        <v>117.4</v>
      </c>
      <c r="AI33" s="76">
        <f t="shared" si="19"/>
        <v>41.94461524390222</v>
      </c>
      <c r="AJ33" s="100"/>
      <c r="AK33" s="100"/>
      <c r="AL33" s="100"/>
      <c r="AM33" s="77">
        <v>1</v>
      </c>
      <c r="AN33" s="26" t="s">
        <v>80</v>
      </c>
      <c r="AO33" s="26" t="s">
        <v>80</v>
      </c>
      <c r="AP33" s="41" t="s">
        <v>80</v>
      </c>
      <c r="AQ33" s="41" t="s">
        <v>80</v>
      </c>
      <c r="AR33" s="41" t="s">
        <v>81</v>
      </c>
      <c r="AS33" s="41"/>
      <c r="AT33" s="19">
        <v>141</v>
      </c>
      <c r="AU33" s="19">
        <v>79</v>
      </c>
      <c r="AV33" s="19">
        <v>87</v>
      </c>
      <c r="AW33" s="41"/>
      <c r="AX33" s="42" t="s">
        <v>81</v>
      </c>
      <c r="AY33" s="41" t="s">
        <v>80</v>
      </c>
      <c r="AZ33" s="41" t="s">
        <v>81</v>
      </c>
      <c r="BA33" s="71">
        <v>42906</v>
      </c>
      <c r="BB33" s="78" t="s">
        <v>261</v>
      </c>
      <c r="BC33" s="78">
        <v>1</v>
      </c>
      <c r="BD33" s="78"/>
      <c r="BE33" s="78"/>
      <c r="BF33" s="78">
        <v>1</v>
      </c>
      <c r="BG33" s="78">
        <v>1</v>
      </c>
      <c r="BH33" s="78"/>
      <c r="BI33" s="78"/>
      <c r="BJ33" s="78"/>
      <c r="BK33" s="41">
        <v>1</v>
      </c>
      <c r="BL33" s="41"/>
      <c r="CH33" s="19" t="s">
        <v>262</v>
      </c>
      <c r="FE33" s="44"/>
    </row>
    <row r="34" spans="1:272" s="19" customFormat="1" x14ac:dyDescent="0.25">
      <c r="A34" s="6">
        <v>32</v>
      </c>
      <c r="B34" s="11" t="str">
        <f t="shared" si="0"/>
        <v>1821_XHz</v>
      </c>
      <c r="C34" s="17" t="str">
        <f t="shared" si="1"/>
        <v>C:\PSG_Data\FlowDrive\Converted_New_DLM</v>
      </c>
      <c r="D34" s="85">
        <v>0</v>
      </c>
      <c r="E34" s="86">
        <v>0</v>
      </c>
      <c r="F34" s="17">
        <v>32</v>
      </c>
      <c r="G34" s="10" t="str">
        <f t="shared" ref="G34:G47" si="20">CONCATENATE(Z34,".mat")</f>
        <v>1821.mat</v>
      </c>
      <c r="H34" s="10" t="s">
        <v>63</v>
      </c>
      <c r="I34" s="10" t="s">
        <v>268</v>
      </c>
      <c r="J34" s="10" t="s">
        <v>80</v>
      </c>
      <c r="K34" s="10" t="s">
        <v>81</v>
      </c>
      <c r="L34" s="10"/>
      <c r="M34" s="10"/>
      <c r="N34" s="41"/>
      <c r="Y34" s="41" t="s">
        <v>218</v>
      </c>
      <c r="Z34" s="41">
        <v>1821</v>
      </c>
      <c r="AA34" s="10" t="s">
        <v>270</v>
      </c>
      <c r="AC34" s="91">
        <v>62.570841889117041</v>
      </c>
      <c r="AD34" s="41" t="s">
        <v>168</v>
      </c>
      <c r="AE34" s="80" t="s">
        <v>169</v>
      </c>
      <c r="AF34" s="80" t="s">
        <v>171</v>
      </c>
      <c r="AG34" s="41">
        <f>65.25*2.54</f>
        <v>165.73500000000001</v>
      </c>
      <c r="AH34" s="41">
        <v>78.698276000000007</v>
      </c>
      <c r="AI34" s="76">
        <f t="shared" si="19"/>
        <v>28.650800021172568</v>
      </c>
      <c r="AJ34" s="41">
        <v>36.799999999999997</v>
      </c>
      <c r="AK34" s="100"/>
      <c r="AL34" s="100"/>
      <c r="AM34" s="81">
        <v>1</v>
      </c>
      <c r="AN34" s="26" t="s">
        <v>80</v>
      </c>
      <c r="AO34" s="26" t="s">
        <v>80</v>
      </c>
      <c r="AP34" s="41" t="s">
        <v>80</v>
      </c>
      <c r="AQ34" s="41" t="s">
        <v>80</v>
      </c>
      <c r="AR34" s="41" t="s">
        <v>81</v>
      </c>
      <c r="AS34" s="41"/>
      <c r="AW34" s="82"/>
      <c r="AX34" s="42" t="s">
        <v>81</v>
      </c>
      <c r="AY34" s="82" t="s">
        <v>80</v>
      </c>
      <c r="AZ34" s="82" t="s">
        <v>80</v>
      </c>
      <c r="BA34" s="71">
        <v>42851</v>
      </c>
      <c r="BB34" s="43" t="s">
        <v>259</v>
      </c>
      <c r="BC34" s="41"/>
      <c r="BD34" s="41"/>
      <c r="BE34" s="41">
        <v>1</v>
      </c>
      <c r="BF34" s="41"/>
      <c r="BG34" s="41"/>
      <c r="BH34" s="41"/>
      <c r="BI34" s="41"/>
      <c r="BJ34" s="41"/>
      <c r="BK34" s="41"/>
      <c r="BL34" s="41"/>
      <c r="BN34" s="19">
        <v>60</v>
      </c>
      <c r="BP34" s="19">
        <v>38</v>
      </c>
      <c r="BR34" s="19" t="s">
        <v>260</v>
      </c>
      <c r="BS34" s="19">
        <v>5000</v>
      </c>
      <c r="BT34" s="19">
        <v>47</v>
      </c>
      <c r="BU34" s="43">
        <v>45</v>
      </c>
      <c r="FE34" s="44"/>
    </row>
    <row r="35" spans="1:272" s="19" customFormat="1" x14ac:dyDescent="0.25">
      <c r="A35" s="6">
        <v>33</v>
      </c>
      <c r="B35" s="11" t="s">
        <v>274</v>
      </c>
      <c r="C35" s="17" t="str">
        <f t="shared" si="1"/>
        <v>C:\PSG_Data\FlowDrive\Converted_New_DLM</v>
      </c>
      <c r="D35" s="85">
        <v>0</v>
      </c>
      <c r="E35" s="86">
        <v>0</v>
      </c>
      <c r="F35" s="17">
        <v>33</v>
      </c>
      <c r="G35" s="10" t="str">
        <f t="shared" si="20"/>
        <v>1816.mat</v>
      </c>
      <c r="H35" s="2" t="s">
        <v>63</v>
      </c>
      <c r="I35" s="10" t="s">
        <v>275</v>
      </c>
      <c r="J35" s="17"/>
      <c r="K35" s="17" t="s">
        <v>81</v>
      </c>
      <c r="L35" s="10"/>
      <c r="M35" s="10"/>
      <c r="N35" s="41"/>
      <c r="O35" s="19" t="s">
        <v>282</v>
      </c>
      <c r="Y35" s="41" t="s">
        <v>218</v>
      </c>
      <c r="Z35" s="41">
        <v>1816</v>
      </c>
      <c r="AA35" s="10"/>
      <c r="AC35" s="91">
        <v>68.900000000000006</v>
      </c>
      <c r="AD35" s="41" t="s">
        <v>155</v>
      </c>
      <c r="AE35" s="80" t="s">
        <v>169</v>
      </c>
      <c r="AF35" s="80" t="s">
        <v>171</v>
      </c>
      <c r="AG35" s="41">
        <v>183.5</v>
      </c>
      <c r="AH35" s="41">
        <v>122.9</v>
      </c>
      <c r="AI35" s="76">
        <f>AH35/(AG35/100)^2</f>
        <v>36.498897460074694</v>
      </c>
      <c r="AJ35" s="41">
        <v>44.2</v>
      </c>
      <c r="AK35" s="100"/>
      <c r="AL35" s="100"/>
      <c r="AM35" s="81">
        <v>1</v>
      </c>
      <c r="AN35" s="42" t="s">
        <v>80</v>
      </c>
      <c r="AO35" s="42" t="s">
        <v>80</v>
      </c>
      <c r="AP35" s="41" t="s">
        <v>80</v>
      </c>
      <c r="AQ35" s="41" t="s">
        <v>80</v>
      </c>
      <c r="AR35" s="41" t="s">
        <v>81</v>
      </c>
      <c r="AS35" s="41"/>
      <c r="AT35" s="19">
        <v>124</v>
      </c>
      <c r="AU35" s="19">
        <v>80</v>
      </c>
      <c r="AV35" s="19">
        <v>77</v>
      </c>
      <c r="AW35" s="82"/>
      <c r="AX35" s="42" t="s">
        <v>81</v>
      </c>
      <c r="AY35" s="82" t="s">
        <v>81</v>
      </c>
      <c r="AZ35" s="82" t="s">
        <v>80</v>
      </c>
      <c r="BA35" s="71">
        <v>42955</v>
      </c>
      <c r="BB35" s="43"/>
      <c r="BC35" s="41">
        <v>1</v>
      </c>
      <c r="BD35" s="41">
        <v>1</v>
      </c>
      <c r="BE35" s="41">
        <v>1</v>
      </c>
      <c r="BF35" s="41">
        <v>1</v>
      </c>
      <c r="BG35" s="41">
        <v>1</v>
      </c>
      <c r="BH35" s="41"/>
      <c r="BI35" s="41"/>
      <c r="BJ35" s="41">
        <v>1</v>
      </c>
      <c r="BK35" s="41"/>
      <c r="BL35" s="41"/>
      <c r="BM35" s="19">
        <v>1</v>
      </c>
      <c r="BN35" s="19">
        <v>64</v>
      </c>
      <c r="BO35" s="19" t="s">
        <v>278</v>
      </c>
      <c r="BP35" s="19">
        <v>37</v>
      </c>
      <c r="BQ35" s="19">
        <v>10</v>
      </c>
      <c r="BR35" s="19" t="s">
        <v>260</v>
      </c>
      <c r="BS35" s="19">
        <v>1000</v>
      </c>
      <c r="BT35" s="19">
        <v>42</v>
      </c>
      <c r="BU35" s="43">
        <v>27</v>
      </c>
      <c r="BY35" s="19">
        <v>0.3</v>
      </c>
      <c r="BZ35" s="19" t="s">
        <v>279</v>
      </c>
      <c r="CE35" s="43" t="s">
        <v>137</v>
      </c>
      <c r="CF35" s="19" t="s">
        <v>280</v>
      </c>
      <c r="CH35" s="19" t="s">
        <v>281</v>
      </c>
      <c r="FE35" s="44"/>
    </row>
    <row r="36" spans="1:272" s="19" customFormat="1" x14ac:dyDescent="0.25">
      <c r="A36" s="6">
        <v>34</v>
      </c>
      <c r="B36" s="11" t="str">
        <f t="shared" si="0"/>
        <v>1851_XHz</v>
      </c>
      <c r="C36" s="17" t="str">
        <f t="shared" si="1"/>
        <v>C:\PSG_Data\FlowDrive\Converted_New_DLM</v>
      </c>
      <c r="D36" s="85">
        <v>0</v>
      </c>
      <c r="E36" s="86">
        <v>0</v>
      </c>
      <c r="F36" s="17">
        <v>34</v>
      </c>
      <c r="G36" s="10" t="str">
        <f t="shared" si="20"/>
        <v>1851.mat</v>
      </c>
      <c r="H36" s="10" t="s">
        <v>63</v>
      </c>
      <c r="I36" s="10"/>
      <c r="J36" s="10"/>
      <c r="K36" s="10"/>
      <c r="L36" s="10"/>
      <c r="M36" s="10"/>
      <c r="N36" s="41"/>
      <c r="Y36" s="41" t="s">
        <v>218</v>
      </c>
      <c r="Z36" s="41">
        <v>1851</v>
      </c>
      <c r="AA36" s="10" t="s">
        <v>304</v>
      </c>
      <c r="AC36" s="91">
        <v>53.6</v>
      </c>
      <c r="AD36" s="41" t="s">
        <v>168</v>
      </c>
      <c r="AE36" s="80" t="s">
        <v>169</v>
      </c>
      <c r="AF36" s="80" t="s">
        <v>171</v>
      </c>
      <c r="AG36" s="41">
        <v>160.30000000000001</v>
      </c>
      <c r="AH36" s="41">
        <v>69</v>
      </c>
      <c r="AI36" s="76">
        <f>AH36/(AG36/100)^2</f>
        <v>26.852334343474038</v>
      </c>
      <c r="AJ36" s="41">
        <v>41</v>
      </c>
      <c r="AK36" s="41">
        <v>100</v>
      </c>
      <c r="AL36" s="41">
        <v>104</v>
      </c>
      <c r="AM36" s="81">
        <v>0</v>
      </c>
      <c r="AN36" s="42" t="s">
        <v>80</v>
      </c>
      <c r="AO36" s="42" t="s">
        <v>80</v>
      </c>
      <c r="AP36" s="41" t="s">
        <v>80</v>
      </c>
      <c r="AQ36" s="41" t="s">
        <v>80</v>
      </c>
      <c r="AR36" s="41" t="s">
        <v>81</v>
      </c>
      <c r="AS36" s="41" t="s">
        <v>80</v>
      </c>
      <c r="AT36" s="19">
        <v>163</v>
      </c>
      <c r="AU36" s="19">
        <v>98</v>
      </c>
      <c r="AV36" s="19">
        <v>101</v>
      </c>
      <c r="AW36" s="82"/>
      <c r="AX36" s="42" t="s">
        <v>81</v>
      </c>
      <c r="AY36" s="82" t="s">
        <v>80</v>
      </c>
      <c r="AZ36" s="82" t="s">
        <v>81</v>
      </c>
      <c r="BA36" s="71">
        <v>42961</v>
      </c>
      <c r="BB36" s="43" t="s">
        <v>283</v>
      </c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U36" s="43"/>
      <c r="CK36" s="19">
        <v>261.40053333333299</v>
      </c>
      <c r="CL36" s="19">
        <v>58.301334758817099</v>
      </c>
      <c r="CM36" s="19">
        <v>0</v>
      </c>
      <c r="CN36" s="19">
        <v>0.22953281401109099</v>
      </c>
      <c r="CO36" s="19">
        <v>6.4269187923105502</v>
      </c>
      <c r="CP36" s="19">
        <v>0</v>
      </c>
      <c r="CQ36" s="19">
        <v>0</v>
      </c>
      <c r="CR36" s="19">
        <v>6.6564516063216397</v>
      </c>
      <c r="CS36" s="19">
        <v>238.90053333333299</v>
      </c>
      <c r="CT36" s="19">
        <v>63.038787690720902</v>
      </c>
      <c r="CU36" s="19">
        <v>0</v>
      </c>
      <c r="CV36" s="19">
        <v>0.25115054856860902</v>
      </c>
      <c r="CW36" s="19">
        <v>6.5299142627838398</v>
      </c>
      <c r="CX36" s="19">
        <v>0</v>
      </c>
      <c r="CY36" s="19">
        <v>0</v>
      </c>
      <c r="CZ36" s="19">
        <v>6.7810648113524499</v>
      </c>
      <c r="DA36" s="19">
        <v>22.5</v>
      </c>
      <c r="DB36" s="19">
        <v>8</v>
      </c>
      <c r="DC36" s="19">
        <v>0</v>
      </c>
      <c r="DD36" s="19">
        <v>0</v>
      </c>
      <c r="DE36" s="19">
        <v>5.3333333333333304</v>
      </c>
      <c r="DF36" s="19">
        <v>0</v>
      </c>
      <c r="DG36" s="19">
        <v>0</v>
      </c>
      <c r="DH36" s="19">
        <v>5.3333333333333304</v>
      </c>
      <c r="DI36" s="19">
        <v>201.76159999999999</v>
      </c>
      <c r="DJ36" s="19">
        <v>25.277357039198701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62</v>
      </c>
      <c r="DR36" s="19">
        <v>96.774193548387103</v>
      </c>
      <c r="DS36" s="19">
        <v>0</v>
      </c>
      <c r="DT36" s="19">
        <v>0</v>
      </c>
      <c r="DU36" s="19">
        <v>1.93548387096774</v>
      </c>
      <c r="DV36" s="19">
        <v>0</v>
      </c>
      <c r="DW36" s="19">
        <v>0</v>
      </c>
      <c r="DX36" s="19">
        <v>1.93548387096774</v>
      </c>
      <c r="DY36" s="19">
        <v>176.90053333333299</v>
      </c>
      <c r="DZ36" s="19">
        <v>51.215221510543799</v>
      </c>
      <c r="EA36" s="19">
        <v>0</v>
      </c>
      <c r="EB36" s="19">
        <v>0.33917365238770703</v>
      </c>
      <c r="EC36" s="19">
        <v>8.1401676573049695</v>
      </c>
      <c r="ED36" s="19">
        <v>0</v>
      </c>
      <c r="EE36" s="19">
        <v>0</v>
      </c>
      <c r="EF36" s="19">
        <v>8.4793413096926802</v>
      </c>
      <c r="EG36" s="19">
        <v>0</v>
      </c>
      <c r="EH36" s="19" t="s">
        <v>218</v>
      </c>
      <c r="EI36" s="19" t="s">
        <v>218</v>
      </c>
      <c r="EJ36" s="19" t="s">
        <v>218</v>
      </c>
      <c r="EK36" s="19" t="s">
        <v>218</v>
      </c>
      <c r="EL36" s="19" t="s">
        <v>218</v>
      </c>
      <c r="EM36" s="19" t="s">
        <v>218</v>
      </c>
      <c r="EN36" s="19" t="s">
        <v>218</v>
      </c>
      <c r="EO36" s="19">
        <v>261.40053333333299</v>
      </c>
      <c r="EP36" s="19">
        <v>6.6564516063216397</v>
      </c>
      <c r="EQ36" s="19">
        <v>331.5</v>
      </c>
      <c r="ER36" s="19">
        <v>309</v>
      </c>
      <c r="ES36" s="19">
        <v>22.5</v>
      </c>
      <c r="ET36" s="19">
        <v>222.5</v>
      </c>
      <c r="EU36" s="19">
        <v>77.5</v>
      </c>
      <c r="EV36" s="19">
        <v>231.5</v>
      </c>
      <c r="EW36" s="19">
        <v>0</v>
      </c>
      <c r="EX36" s="19">
        <v>100</v>
      </c>
      <c r="EY36" s="19">
        <v>93.2126696832579</v>
      </c>
      <c r="EZ36" s="19">
        <v>6.7873303167420804</v>
      </c>
      <c r="FA36" s="19">
        <v>67.119155354449504</v>
      </c>
      <c r="FB36" s="19">
        <v>23.378582202111598</v>
      </c>
      <c r="FC36" s="19">
        <v>69.834087481146298</v>
      </c>
      <c r="FD36" s="19">
        <v>0</v>
      </c>
      <c r="FE36" s="44">
        <v>261.40053333333299</v>
      </c>
      <c r="FF36" s="19">
        <v>58.301334758817099</v>
      </c>
      <c r="FG36" s="19">
        <v>0</v>
      </c>
      <c r="FH36" s="19">
        <v>0.22953281401109099</v>
      </c>
      <c r="FI36" s="19">
        <v>6.4269187923105502</v>
      </c>
      <c r="FJ36" s="19">
        <v>0</v>
      </c>
      <c r="FK36" s="19">
        <v>0</v>
      </c>
      <c r="FL36" s="19">
        <v>6.6564516063216397</v>
      </c>
      <c r="FM36" s="19">
        <v>238.90053333333299</v>
      </c>
      <c r="FN36" s="19">
        <v>63.038787690720902</v>
      </c>
      <c r="FO36" s="19">
        <v>0</v>
      </c>
      <c r="FP36" s="19">
        <v>0.25115054856860902</v>
      </c>
      <c r="FQ36" s="19">
        <v>6.5299142627838398</v>
      </c>
      <c r="FR36" s="19">
        <v>0</v>
      </c>
      <c r="FS36" s="19">
        <v>0</v>
      </c>
      <c r="FT36" s="19">
        <v>6.7810648113524499</v>
      </c>
      <c r="FU36" s="19">
        <v>22.5</v>
      </c>
      <c r="FV36" s="19">
        <v>8</v>
      </c>
      <c r="FW36" s="19">
        <v>0</v>
      </c>
      <c r="FX36" s="19">
        <v>0</v>
      </c>
      <c r="FY36" s="19">
        <v>5.3333333333333304</v>
      </c>
      <c r="FZ36" s="19">
        <v>0</v>
      </c>
      <c r="GA36" s="19">
        <v>0</v>
      </c>
      <c r="GB36" s="19">
        <v>5.3333333333333304</v>
      </c>
      <c r="GC36" s="19">
        <v>202.3528</v>
      </c>
      <c r="GD36" s="19">
        <v>25.2035059559344</v>
      </c>
      <c r="GE36" s="19">
        <v>0</v>
      </c>
      <c r="GF36" s="19">
        <v>0</v>
      </c>
      <c r="GG36" s="19">
        <v>0</v>
      </c>
      <c r="GH36" s="19">
        <v>0</v>
      </c>
      <c r="GI36" s="19">
        <v>0</v>
      </c>
      <c r="GJ36" s="19">
        <v>0</v>
      </c>
      <c r="GK36" s="19">
        <v>62</v>
      </c>
      <c r="GL36" s="19">
        <v>96.774193548387103</v>
      </c>
      <c r="GM36" s="19">
        <v>0</v>
      </c>
      <c r="GN36" s="19">
        <v>0</v>
      </c>
      <c r="GO36" s="19">
        <v>1.93548387096774</v>
      </c>
      <c r="GP36" s="19">
        <v>0</v>
      </c>
      <c r="GQ36" s="19">
        <v>0</v>
      </c>
      <c r="GR36" s="19">
        <v>1.93548387096774</v>
      </c>
      <c r="GS36" s="19">
        <v>176.90053333333299</v>
      </c>
      <c r="GT36" s="19">
        <v>51.215221510543799</v>
      </c>
      <c r="GU36" s="19">
        <v>0</v>
      </c>
      <c r="GV36" s="19">
        <v>0.33917365238770703</v>
      </c>
      <c r="GW36" s="19">
        <v>8.1401676573049695</v>
      </c>
      <c r="GX36" s="19">
        <v>0</v>
      </c>
      <c r="GY36" s="19">
        <v>0</v>
      </c>
      <c r="GZ36" s="19">
        <v>8.4793413096926802</v>
      </c>
      <c r="HA36" s="19">
        <v>0</v>
      </c>
      <c r="HB36" s="19" t="s">
        <v>218</v>
      </c>
      <c r="HC36" s="19" t="s">
        <v>218</v>
      </c>
      <c r="HD36" s="19" t="s">
        <v>218</v>
      </c>
      <c r="HE36" s="19" t="s">
        <v>218</v>
      </c>
      <c r="HF36" s="19" t="s">
        <v>218</v>
      </c>
      <c r="HG36" s="19" t="s">
        <v>218</v>
      </c>
      <c r="HH36" s="19" t="s">
        <v>218</v>
      </c>
      <c r="HI36" s="19">
        <v>8.2080000000000002</v>
      </c>
      <c r="HJ36" s="19" t="s">
        <v>218</v>
      </c>
      <c r="HK36" s="19">
        <v>17.224</v>
      </c>
      <c r="HL36" s="19">
        <v>18.856000000000002</v>
      </c>
      <c r="HM36" s="19" t="s">
        <v>218</v>
      </c>
      <c r="HN36" s="19" t="s">
        <v>218</v>
      </c>
      <c r="HO36" s="19">
        <v>18.856000000000002</v>
      </c>
      <c r="HP36" s="19">
        <v>18.568000000000001</v>
      </c>
      <c r="HQ36" s="19">
        <v>8.1999999999999993</v>
      </c>
      <c r="HR36" s="19" t="s">
        <v>218</v>
      </c>
      <c r="HS36" s="19">
        <v>17.224</v>
      </c>
      <c r="HT36" s="19">
        <v>18.568000000000001</v>
      </c>
      <c r="HU36" s="19" t="s">
        <v>218</v>
      </c>
      <c r="HV36" s="19" t="s">
        <v>218</v>
      </c>
      <c r="HW36" s="19">
        <v>18.568000000000001</v>
      </c>
      <c r="HX36" s="19">
        <v>18.568000000000001</v>
      </c>
      <c r="HY36" s="19">
        <v>16.920000000000002</v>
      </c>
      <c r="HZ36" s="19" t="s">
        <v>218</v>
      </c>
      <c r="IA36" s="19" t="s">
        <v>218</v>
      </c>
      <c r="IB36" s="19">
        <v>31.48</v>
      </c>
      <c r="IC36" s="19" t="s">
        <v>218</v>
      </c>
      <c r="ID36" s="19" t="s">
        <v>218</v>
      </c>
      <c r="IE36" s="19">
        <v>31.48</v>
      </c>
      <c r="IF36" s="19">
        <v>31.48</v>
      </c>
      <c r="IG36" s="19">
        <v>17.288</v>
      </c>
      <c r="IH36" s="19" t="s">
        <v>218</v>
      </c>
      <c r="II36" s="19" t="s">
        <v>218</v>
      </c>
      <c r="IJ36" s="19" t="s">
        <v>218</v>
      </c>
      <c r="IK36" s="19" t="s">
        <v>218</v>
      </c>
      <c r="IL36" s="19" t="s">
        <v>218</v>
      </c>
      <c r="IM36" s="19" t="s">
        <v>218</v>
      </c>
      <c r="IN36" s="19" t="s">
        <v>218</v>
      </c>
      <c r="IO36" s="19">
        <v>8.34</v>
      </c>
      <c r="IP36" s="19" t="s">
        <v>218</v>
      </c>
      <c r="IQ36" s="19" t="s">
        <v>218</v>
      </c>
      <c r="IR36" s="19">
        <v>29.664000000000001</v>
      </c>
      <c r="IS36" s="19" t="s">
        <v>218</v>
      </c>
      <c r="IT36" s="19" t="s">
        <v>218</v>
      </c>
      <c r="IU36" s="19">
        <v>29.664000000000001</v>
      </c>
      <c r="IV36" s="19">
        <v>29.664000000000001</v>
      </c>
      <c r="IW36" s="19">
        <v>8.1199999999999992</v>
      </c>
      <c r="IX36" s="19" t="s">
        <v>218</v>
      </c>
      <c r="IY36" s="19">
        <v>17.224</v>
      </c>
      <c r="IZ36" s="19">
        <v>18.376000000000001</v>
      </c>
      <c r="JA36" s="19" t="s">
        <v>218</v>
      </c>
      <c r="JB36" s="19" t="s">
        <v>218</v>
      </c>
      <c r="JC36" s="19">
        <v>18.376000000000001</v>
      </c>
      <c r="JD36" s="19">
        <v>18.184000000000001</v>
      </c>
      <c r="JE36" s="19" t="s">
        <v>218</v>
      </c>
      <c r="JF36" s="19" t="s">
        <v>218</v>
      </c>
      <c r="JG36" s="19" t="s">
        <v>218</v>
      </c>
      <c r="JH36" s="19" t="s">
        <v>218</v>
      </c>
      <c r="JI36" s="19" t="s">
        <v>218</v>
      </c>
      <c r="JJ36" s="19" t="s">
        <v>218</v>
      </c>
      <c r="JK36" s="19" t="s">
        <v>218</v>
      </c>
      <c r="JL36" s="19" t="s">
        <v>218</v>
      </c>
    </row>
    <row r="37" spans="1:272" s="19" customFormat="1" x14ac:dyDescent="0.25">
      <c r="A37" s="6">
        <v>35</v>
      </c>
      <c r="B37" s="11" t="str">
        <f>CONCATENATE(LEFT(G37,LEN(G37)-4),"_XHz")</f>
        <v>1858_XHz</v>
      </c>
      <c r="C37" s="17" t="str">
        <f t="shared" si="1"/>
        <v>C:\PSG_Data\FlowDrive\Converted_New_DLM</v>
      </c>
      <c r="D37" s="85">
        <v>0</v>
      </c>
      <c r="E37" s="86">
        <v>0</v>
      </c>
      <c r="F37" s="17">
        <v>35</v>
      </c>
      <c r="G37" s="10" t="str">
        <f t="shared" si="20"/>
        <v>1858.mat</v>
      </c>
      <c r="H37" s="2" t="s">
        <v>63</v>
      </c>
      <c r="I37" s="10"/>
      <c r="J37" s="10"/>
      <c r="K37" s="10"/>
      <c r="L37" s="10"/>
      <c r="M37" s="10"/>
      <c r="N37" s="41"/>
      <c r="Y37" s="41" t="s">
        <v>218</v>
      </c>
      <c r="Z37" s="82">
        <v>1858</v>
      </c>
      <c r="AA37" s="10" t="s">
        <v>295</v>
      </c>
      <c r="AC37" s="91">
        <v>25.25</v>
      </c>
      <c r="AD37" s="41" t="s">
        <v>155</v>
      </c>
      <c r="AE37" s="80" t="s">
        <v>294</v>
      </c>
      <c r="AF37" s="80" t="s">
        <v>171</v>
      </c>
      <c r="AG37" s="41">
        <v>169.2</v>
      </c>
      <c r="AH37" s="41">
        <v>82.4</v>
      </c>
      <c r="AI37" s="76">
        <f t="shared" ref="AI37:AI43" si="21">AH37/(AG37/100)^2</f>
        <v>28.782366189941268</v>
      </c>
      <c r="AJ37" s="41">
        <v>41</v>
      </c>
      <c r="AK37" s="41">
        <v>104</v>
      </c>
      <c r="AL37" s="41">
        <v>88</v>
      </c>
      <c r="AM37" s="81">
        <v>0</v>
      </c>
      <c r="AN37" s="42" t="s">
        <v>80</v>
      </c>
      <c r="AO37" s="42" t="s">
        <v>80</v>
      </c>
      <c r="AP37" s="41" t="s">
        <v>80</v>
      </c>
      <c r="AQ37" s="41" t="s">
        <v>81</v>
      </c>
      <c r="AR37" s="41" t="s">
        <v>81</v>
      </c>
      <c r="AS37" s="41" t="s">
        <v>80</v>
      </c>
      <c r="AT37" s="19">
        <v>157</v>
      </c>
      <c r="AU37" s="19">
        <v>75</v>
      </c>
      <c r="AV37" s="19">
        <v>83</v>
      </c>
      <c r="AW37" s="82"/>
      <c r="AX37" s="42" t="s">
        <v>81</v>
      </c>
      <c r="AY37" s="82" t="s">
        <v>81</v>
      </c>
      <c r="AZ37" s="82" t="s">
        <v>80</v>
      </c>
      <c r="BA37" s="71">
        <v>42971</v>
      </c>
      <c r="BB37" s="43" t="s">
        <v>175</v>
      </c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U37" s="43"/>
      <c r="FE37" s="44"/>
    </row>
    <row r="38" spans="1:272" s="19" customFormat="1" x14ac:dyDescent="0.25">
      <c r="A38" s="6">
        <v>36</v>
      </c>
      <c r="B38" s="11" t="str">
        <f>CONCATENATE(LEFT(G38,LEN(G38)-4),"_XHz")</f>
        <v>1229_XHz</v>
      </c>
      <c r="C38" s="17" t="str">
        <f t="shared" si="1"/>
        <v>C:\PSG_Data\FlowDrive\Converted_New_DLM</v>
      </c>
      <c r="D38" s="85">
        <v>0</v>
      </c>
      <c r="E38" s="86">
        <v>0</v>
      </c>
      <c r="F38" s="17">
        <v>36</v>
      </c>
      <c r="G38" s="10" t="str">
        <f t="shared" si="20"/>
        <v>1229.mat</v>
      </c>
      <c r="H38" s="10" t="s">
        <v>63</v>
      </c>
      <c r="I38" s="10"/>
      <c r="J38" s="10"/>
      <c r="K38" s="10"/>
      <c r="L38" s="10"/>
      <c r="M38" s="10"/>
      <c r="N38" s="41"/>
      <c r="Y38" s="41" t="s">
        <v>218</v>
      </c>
      <c r="Z38" s="41">
        <v>1229</v>
      </c>
      <c r="AA38" s="10" t="s">
        <v>292</v>
      </c>
      <c r="AC38" s="91">
        <v>55</v>
      </c>
      <c r="AD38" s="41" t="s">
        <v>155</v>
      </c>
      <c r="AE38" s="80" t="s">
        <v>170</v>
      </c>
      <c r="AF38" s="80" t="s">
        <v>171</v>
      </c>
      <c r="AG38" s="41">
        <v>162.5</v>
      </c>
      <c r="AH38" s="41">
        <v>141.30000000000001</v>
      </c>
      <c r="AI38" s="76">
        <f t="shared" si="21"/>
        <v>53.510059171597639</v>
      </c>
      <c r="AJ38" s="41">
        <v>54.4</v>
      </c>
      <c r="AK38" s="41">
        <v>141.30000000000001</v>
      </c>
      <c r="AL38" s="41">
        <v>142.80000000000001</v>
      </c>
      <c r="AM38" s="81">
        <v>0</v>
      </c>
      <c r="AN38" s="42" t="s">
        <v>80</v>
      </c>
      <c r="AO38" s="42" t="s">
        <v>80</v>
      </c>
      <c r="AP38" s="41" t="s">
        <v>80</v>
      </c>
      <c r="AQ38" s="41" t="s">
        <v>80</v>
      </c>
      <c r="AR38" s="41" t="s">
        <v>81</v>
      </c>
      <c r="AS38" s="41" t="s">
        <v>81</v>
      </c>
      <c r="AT38" s="19">
        <v>150</v>
      </c>
      <c r="AU38" s="19">
        <v>97</v>
      </c>
      <c r="AV38" s="19">
        <v>83</v>
      </c>
      <c r="AW38" s="82">
        <v>7</v>
      </c>
      <c r="AX38" s="42" t="s">
        <v>81</v>
      </c>
      <c r="AY38" s="82" t="s">
        <v>81</v>
      </c>
      <c r="AZ38" s="82" t="s">
        <v>80</v>
      </c>
      <c r="BA38" s="71">
        <v>42985</v>
      </c>
      <c r="BB38" s="82" t="s">
        <v>293</v>
      </c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N38" s="19">
        <v>68</v>
      </c>
      <c r="BU38" s="43"/>
      <c r="FE38" s="44"/>
    </row>
    <row r="39" spans="1:272" s="19" customFormat="1" x14ac:dyDescent="0.25">
      <c r="A39" s="6">
        <v>37</v>
      </c>
      <c r="B39" s="11" t="str">
        <f>CONCATENATE(LEFT(G39,LEN(G39)-4),"_XHz")</f>
        <v>1843_XHz</v>
      </c>
      <c r="C39" s="17" t="str">
        <f t="shared" si="1"/>
        <v>C:\PSG_Data\FlowDrive\Converted_New_DLM</v>
      </c>
      <c r="D39" s="85">
        <v>0</v>
      </c>
      <c r="E39" s="86">
        <v>0</v>
      </c>
      <c r="F39" s="17">
        <v>37</v>
      </c>
      <c r="G39" s="10" t="str">
        <f t="shared" si="20"/>
        <v>1843.mat</v>
      </c>
      <c r="H39" s="2" t="s">
        <v>63</v>
      </c>
      <c r="I39" s="10"/>
      <c r="J39" s="10"/>
      <c r="K39" s="10"/>
      <c r="L39" s="10"/>
      <c r="M39" s="10"/>
      <c r="N39" s="41"/>
      <c r="Y39" s="41" t="s">
        <v>218</v>
      </c>
      <c r="Z39" s="41">
        <v>1843</v>
      </c>
      <c r="AA39" s="17" t="s">
        <v>296</v>
      </c>
      <c r="AC39" s="91">
        <v>59</v>
      </c>
      <c r="AD39" s="41" t="s">
        <v>168</v>
      </c>
      <c r="AE39" s="80" t="s">
        <v>170</v>
      </c>
      <c r="AF39" s="80" t="s">
        <v>171</v>
      </c>
      <c r="AG39" s="41">
        <v>157.4</v>
      </c>
      <c r="AH39" s="41">
        <v>88</v>
      </c>
      <c r="AI39" s="76">
        <f t="shared" si="21"/>
        <v>35.520021182848993</v>
      </c>
      <c r="AJ39" s="41">
        <v>40</v>
      </c>
      <c r="AK39" s="41">
        <v>111.5</v>
      </c>
      <c r="AL39" s="41">
        <v>106.5</v>
      </c>
      <c r="AM39" s="81">
        <v>0</v>
      </c>
      <c r="AN39" s="42" t="s">
        <v>80</v>
      </c>
      <c r="AO39" s="42" t="s">
        <v>80</v>
      </c>
      <c r="AP39" s="41" t="s">
        <v>80</v>
      </c>
      <c r="AQ39" s="41" t="s">
        <v>80</v>
      </c>
      <c r="AR39" s="41" t="s">
        <v>81</v>
      </c>
      <c r="AS39" s="41" t="s">
        <v>80</v>
      </c>
      <c r="AT39" s="19">
        <v>127</v>
      </c>
      <c r="AU39" s="19">
        <v>72</v>
      </c>
      <c r="AV39" s="19">
        <v>76</v>
      </c>
      <c r="AW39" s="82">
        <v>16</v>
      </c>
      <c r="AX39" s="42" t="s">
        <v>81</v>
      </c>
      <c r="AY39" s="82" t="s">
        <v>81</v>
      </c>
      <c r="AZ39" s="82" t="s">
        <v>80</v>
      </c>
      <c r="BA39" s="71">
        <v>42989</v>
      </c>
      <c r="BB39" s="83" t="s">
        <v>175</v>
      </c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N39" s="43">
        <v>59</v>
      </c>
      <c r="BU39" s="43"/>
      <c r="FE39" s="44"/>
    </row>
    <row r="40" spans="1:272" s="19" customFormat="1" x14ac:dyDescent="0.25">
      <c r="A40" s="6">
        <v>38</v>
      </c>
      <c r="B40" s="11" t="str">
        <f>CONCATENATE(LEFT(G40,LEN(G40)-4),"_XHz")</f>
        <v>1853_XHz</v>
      </c>
      <c r="C40" s="17" t="str">
        <f t="shared" si="1"/>
        <v>C:\PSG_Data\FlowDrive\Converted_New_DLM</v>
      </c>
      <c r="D40" s="85">
        <v>0</v>
      </c>
      <c r="E40" s="86">
        <v>0</v>
      </c>
      <c r="F40" s="17">
        <v>38</v>
      </c>
      <c r="G40" s="10" t="str">
        <f t="shared" si="20"/>
        <v>1853.mat</v>
      </c>
      <c r="H40" s="10" t="s">
        <v>63</v>
      </c>
      <c r="I40" s="10"/>
      <c r="J40" s="10"/>
      <c r="K40" s="10"/>
      <c r="L40" s="10"/>
      <c r="M40" s="10"/>
      <c r="N40" s="41"/>
      <c r="Y40" s="41" t="s">
        <v>218</v>
      </c>
      <c r="Z40" s="41">
        <v>1853</v>
      </c>
      <c r="AA40" s="10" t="s">
        <v>284</v>
      </c>
      <c r="AC40" s="91">
        <v>38</v>
      </c>
      <c r="AD40" s="41" t="s">
        <v>155</v>
      </c>
      <c r="AE40" s="80" t="s">
        <v>169</v>
      </c>
      <c r="AF40" s="41" t="s">
        <v>171</v>
      </c>
      <c r="AG40" s="41">
        <v>165.2</v>
      </c>
      <c r="AH40" s="41">
        <v>80.599999999999994</v>
      </c>
      <c r="AI40" s="76">
        <f t="shared" si="21"/>
        <v>29.533502570807126</v>
      </c>
      <c r="AJ40" s="41">
        <v>43.5</v>
      </c>
      <c r="AK40" s="41">
        <v>111</v>
      </c>
      <c r="AL40" s="41">
        <v>96.5</v>
      </c>
      <c r="AM40" s="81">
        <v>0</v>
      </c>
      <c r="AN40" s="42" t="s">
        <v>81</v>
      </c>
      <c r="AO40" s="42" t="s">
        <v>80</v>
      </c>
      <c r="AP40" s="41" t="s">
        <v>80</v>
      </c>
      <c r="AQ40" s="41" t="s">
        <v>80</v>
      </c>
      <c r="AR40" s="41" t="s">
        <v>81</v>
      </c>
      <c r="AS40" s="41" t="s">
        <v>80</v>
      </c>
      <c r="AT40" s="19">
        <v>147</v>
      </c>
      <c r="AU40" s="19">
        <v>91</v>
      </c>
      <c r="AV40" s="19">
        <v>65</v>
      </c>
      <c r="AW40" s="82">
        <v>15</v>
      </c>
      <c r="AX40" s="42" t="s">
        <v>81</v>
      </c>
      <c r="AY40" s="82" t="s">
        <v>81</v>
      </c>
      <c r="AZ40" s="82" t="s">
        <v>80</v>
      </c>
      <c r="BA40" s="71">
        <v>42993</v>
      </c>
      <c r="BB40" s="43" t="s">
        <v>287</v>
      </c>
      <c r="BC40" s="41">
        <v>1</v>
      </c>
      <c r="BD40" s="41"/>
      <c r="BE40" s="41"/>
      <c r="BF40" s="41"/>
      <c r="BG40" s="41"/>
      <c r="BH40" s="41"/>
      <c r="BI40" s="41"/>
      <c r="BJ40" s="41"/>
      <c r="BK40" s="41"/>
      <c r="BL40" s="41"/>
      <c r="BN40" s="19" t="s">
        <v>218</v>
      </c>
      <c r="BU40" s="43"/>
      <c r="FE40" s="44"/>
    </row>
    <row r="41" spans="1:272" s="19" customFormat="1" x14ac:dyDescent="0.25">
      <c r="A41" s="6">
        <v>39</v>
      </c>
      <c r="B41" s="11" t="str">
        <f t="shared" ref="B41:B47" si="22">CONCATENATE(LEFT(G41,LEN(G41)-4),"_XHz")</f>
        <v>1863_XHz</v>
      </c>
      <c r="C41" s="17" t="str">
        <f t="shared" si="1"/>
        <v>C:\PSG_Data\FlowDrive\Converted_New_DLM</v>
      </c>
      <c r="D41" s="85">
        <v>0</v>
      </c>
      <c r="E41" s="86">
        <v>0</v>
      </c>
      <c r="F41" s="17">
        <v>39</v>
      </c>
      <c r="G41" s="10" t="str">
        <f t="shared" si="20"/>
        <v>1863.mat</v>
      </c>
      <c r="H41" s="2" t="s">
        <v>63</v>
      </c>
      <c r="I41" s="10"/>
      <c r="J41" s="10"/>
      <c r="K41" s="10"/>
      <c r="L41" s="10"/>
      <c r="M41" s="10"/>
      <c r="N41" s="41"/>
      <c r="Y41" s="14"/>
      <c r="Z41" s="82">
        <v>1863</v>
      </c>
      <c r="AA41" s="17" t="s">
        <v>305</v>
      </c>
      <c r="AC41" s="91">
        <v>35.619999999999997</v>
      </c>
      <c r="AD41" s="41" t="s">
        <v>168</v>
      </c>
      <c r="AE41" s="80" t="s">
        <v>169</v>
      </c>
      <c r="AF41" s="14" t="s">
        <v>171</v>
      </c>
      <c r="AG41" s="41">
        <v>165.7</v>
      </c>
      <c r="AH41" s="41">
        <v>83.3</v>
      </c>
      <c r="AI41" s="76">
        <f t="shared" si="21"/>
        <v>30.338910763903186</v>
      </c>
      <c r="AJ41" s="95"/>
      <c r="AK41" s="95"/>
      <c r="AL41" s="95"/>
      <c r="AM41" s="81">
        <v>0</v>
      </c>
      <c r="AN41" s="26" t="s">
        <v>80</v>
      </c>
      <c r="AO41" s="26" t="s">
        <v>80</v>
      </c>
      <c r="AP41" s="41" t="s">
        <v>80</v>
      </c>
      <c r="AQ41" s="41" t="s">
        <v>80</v>
      </c>
      <c r="AR41" s="41" t="s">
        <v>80</v>
      </c>
      <c r="AS41" s="41" t="s">
        <v>80</v>
      </c>
      <c r="AT41" s="43">
        <v>109</v>
      </c>
      <c r="AU41" s="43">
        <v>67</v>
      </c>
      <c r="AV41" s="43">
        <v>75</v>
      </c>
      <c r="AW41" s="82">
        <f>2+2+1+2+2+1+1+1</f>
        <v>12</v>
      </c>
      <c r="AX41" s="42" t="s">
        <v>81</v>
      </c>
      <c r="AY41" s="82" t="s">
        <v>81</v>
      </c>
      <c r="AZ41" s="82" t="s">
        <v>80</v>
      </c>
      <c r="BA41" s="69">
        <v>43025</v>
      </c>
      <c r="BB41" s="82" t="s">
        <v>301</v>
      </c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U41" s="43"/>
      <c r="FE41" s="44"/>
    </row>
    <row r="42" spans="1:272" s="19" customFormat="1" x14ac:dyDescent="0.25">
      <c r="A42" s="6">
        <v>40</v>
      </c>
      <c r="B42" s="11" t="str">
        <f t="shared" si="22"/>
        <v>1365_XHz</v>
      </c>
      <c r="C42" s="17" t="str">
        <f t="shared" si="1"/>
        <v>C:\PSG_Data\FlowDrive\Converted_New_DLM</v>
      </c>
      <c r="D42" s="85">
        <v>0</v>
      </c>
      <c r="E42" s="86">
        <v>0</v>
      </c>
      <c r="F42" s="17">
        <v>40</v>
      </c>
      <c r="G42" s="10" t="str">
        <f t="shared" si="20"/>
        <v>1365.mat</v>
      </c>
      <c r="H42" s="10" t="s">
        <v>63</v>
      </c>
      <c r="I42" s="10"/>
      <c r="J42" s="10"/>
      <c r="K42" s="10"/>
      <c r="L42" s="10"/>
      <c r="M42" s="10"/>
      <c r="N42" s="41"/>
      <c r="Y42" s="14">
        <f>MATCH(Z42,$Z$78:$Z$121,0)</f>
        <v>44</v>
      </c>
      <c r="Z42" s="82">
        <v>1365</v>
      </c>
      <c r="AA42" s="17" t="s">
        <v>308</v>
      </c>
      <c r="AC42" s="91">
        <v>70.930000000000007</v>
      </c>
      <c r="AD42" s="41" t="s">
        <v>168</v>
      </c>
      <c r="AE42" s="80" t="s">
        <v>169</v>
      </c>
      <c r="AF42" s="14" t="s">
        <v>171</v>
      </c>
      <c r="AG42" s="41">
        <v>157.9</v>
      </c>
      <c r="AH42" s="41">
        <v>59</v>
      </c>
      <c r="AI42" s="76">
        <f t="shared" si="21"/>
        <v>23.663977930733534</v>
      </c>
      <c r="AJ42" s="41">
        <v>37.200000000000003</v>
      </c>
      <c r="AK42" s="41">
        <v>97.3</v>
      </c>
      <c r="AL42" s="41">
        <v>97.2</v>
      </c>
      <c r="AM42" s="81">
        <v>1</v>
      </c>
      <c r="AN42" s="26" t="s">
        <v>80</v>
      </c>
      <c r="AO42" s="26" t="s">
        <v>80</v>
      </c>
      <c r="AP42" s="41" t="s">
        <v>80</v>
      </c>
      <c r="AQ42" s="41" t="s">
        <v>80</v>
      </c>
      <c r="AR42" s="41" t="s">
        <v>81</v>
      </c>
      <c r="AS42" s="41" t="s">
        <v>80</v>
      </c>
      <c r="AT42" s="43">
        <v>127</v>
      </c>
      <c r="AU42" s="43">
        <v>71</v>
      </c>
      <c r="AV42" s="43">
        <v>86</v>
      </c>
      <c r="AW42" s="82">
        <v>13</v>
      </c>
      <c r="AX42" s="26">
        <f>INDEX(AX$78:AX$121,$Y42,1)</f>
        <v>42086</v>
      </c>
      <c r="AY42" s="82" t="s">
        <v>81</v>
      </c>
      <c r="AZ42" s="82" t="s">
        <v>80</v>
      </c>
      <c r="BA42" s="69">
        <v>43026</v>
      </c>
      <c r="BB42" s="83" t="s">
        <v>302</v>
      </c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S42" s="19">
        <v>1000</v>
      </c>
      <c r="BT42" s="19">
        <v>22</v>
      </c>
      <c r="BU42" s="43">
        <v>24</v>
      </c>
      <c r="FE42" s="44"/>
    </row>
    <row r="43" spans="1:272" s="19" customFormat="1" x14ac:dyDescent="0.25">
      <c r="A43" s="6">
        <v>41</v>
      </c>
      <c r="B43" s="11" t="str">
        <f t="shared" si="22"/>
        <v>1859_XHz</v>
      </c>
      <c r="C43" s="17" t="str">
        <f t="shared" si="1"/>
        <v>C:\PSG_Data\FlowDrive\Converted_New_DLM</v>
      </c>
      <c r="D43" s="85">
        <v>0</v>
      </c>
      <c r="E43" s="86">
        <v>0</v>
      </c>
      <c r="F43" s="17">
        <v>41</v>
      </c>
      <c r="G43" s="10" t="str">
        <f t="shared" si="20"/>
        <v>1859.mat</v>
      </c>
      <c r="H43" s="2" t="s">
        <v>63</v>
      </c>
      <c r="I43" s="10"/>
      <c r="J43" s="10"/>
      <c r="K43" s="10"/>
      <c r="L43" s="10"/>
      <c r="M43" s="10"/>
      <c r="N43" s="41"/>
      <c r="Y43" s="14"/>
      <c r="Z43" s="82">
        <v>1859</v>
      </c>
      <c r="AA43" s="17" t="s">
        <v>310</v>
      </c>
      <c r="AC43" s="91">
        <v>68.400000000000006</v>
      </c>
      <c r="AD43" s="41" t="s">
        <v>168</v>
      </c>
      <c r="AE43" s="80" t="s">
        <v>169</v>
      </c>
      <c r="AF43" s="14" t="s">
        <v>171</v>
      </c>
      <c r="AG43" s="41">
        <v>169.7</v>
      </c>
      <c r="AH43" s="41">
        <v>70.099999999999994</v>
      </c>
      <c r="AI43" s="76">
        <f t="shared" si="21"/>
        <v>24.34189211853981</v>
      </c>
      <c r="AJ43" s="41">
        <v>32</v>
      </c>
      <c r="AK43" s="41">
        <v>83</v>
      </c>
      <c r="AL43" s="41">
        <v>84</v>
      </c>
      <c r="AM43" s="81">
        <v>0</v>
      </c>
      <c r="AN43" s="26" t="s">
        <v>80</v>
      </c>
      <c r="AO43" s="26" t="s">
        <v>80</v>
      </c>
      <c r="AP43" s="41" t="s">
        <v>80</v>
      </c>
      <c r="AQ43" s="41" t="s">
        <v>80</v>
      </c>
      <c r="AR43" s="41" t="s">
        <v>81</v>
      </c>
      <c r="AS43" s="41" t="s">
        <v>80</v>
      </c>
      <c r="AT43" s="43">
        <v>132</v>
      </c>
      <c r="AU43" s="43">
        <v>68</v>
      </c>
      <c r="AV43" s="43">
        <v>81</v>
      </c>
      <c r="AW43" s="82">
        <f>3+0+0+0+3+0+0+0</f>
        <v>6</v>
      </c>
      <c r="AX43" s="26" t="s">
        <v>81</v>
      </c>
      <c r="AY43" s="82" t="s">
        <v>81</v>
      </c>
      <c r="AZ43" s="82" t="s">
        <v>80</v>
      </c>
      <c r="BA43" s="69">
        <v>43028</v>
      </c>
      <c r="BB43" s="83" t="s">
        <v>303</v>
      </c>
      <c r="BC43" s="41"/>
      <c r="BD43" s="41"/>
      <c r="BE43" s="41"/>
      <c r="BF43" s="41"/>
      <c r="BG43" s="41"/>
      <c r="BH43" s="41"/>
      <c r="BI43" s="41">
        <v>1</v>
      </c>
      <c r="BJ43" s="41"/>
      <c r="BK43" s="41"/>
      <c r="BL43" s="41"/>
      <c r="BN43" s="19">
        <v>65</v>
      </c>
      <c r="BP43" s="19">
        <v>30</v>
      </c>
      <c r="BU43" s="43"/>
      <c r="FE43" s="44"/>
    </row>
    <row r="44" spans="1:272" s="96" customFormat="1" x14ac:dyDescent="0.25">
      <c r="A44" s="6">
        <v>42</v>
      </c>
      <c r="B44" s="11" t="str">
        <f t="shared" si="22"/>
        <v>1862_XHz</v>
      </c>
      <c r="C44" s="17" t="str">
        <f t="shared" si="1"/>
        <v>C:\PSG_Data\FlowDrive\Converted_New_DLM</v>
      </c>
      <c r="D44" s="85">
        <v>0</v>
      </c>
      <c r="E44" s="86">
        <v>0</v>
      </c>
      <c r="F44" s="17">
        <v>42</v>
      </c>
      <c r="G44" s="10" t="str">
        <f t="shared" si="20"/>
        <v>1862.mat</v>
      </c>
      <c r="H44" s="10" t="s">
        <v>63</v>
      </c>
      <c r="Y44" s="97"/>
      <c r="Z44" s="106">
        <v>1862</v>
      </c>
      <c r="AA44" s="96" t="s">
        <v>309</v>
      </c>
      <c r="AC44" s="98">
        <v>61.12</v>
      </c>
      <c r="AD44" s="97" t="s">
        <v>168</v>
      </c>
      <c r="AE44" s="97" t="s">
        <v>169</v>
      </c>
      <c r="AF44" s="97" t="s">
        <v>171</v>
      </c>
      <c r="AG44" s="97">
        <v>164.9</v>
      </c>
      <c r="AH44" s="97">
        <v>85.7</v>
      </c>
      <c r="AI44" s="92">
        <f>AH44/(AG44/100)^2</f>
        <v>31.516610945641755</v>
      </c>
      <c r="AJ44" s="97">
        <v>37</v>
      </c>
      <c r="AK44" s="97">
        <v>101</v>
      </c>
      <c r="AL44" s="97">
        <v>98</v>
      </c>
      <c r="AM44" s="97">
        <v>0</v>
      </c>
      <c r="AN44" s="97" t="s">
        <v>80</v>
      </c>
      <c r="AO44" s="97" t="s">
        <v>80</v>
      </c>
      <c r="AP44" s="97" t="s">
        <v>80</v>
      </c>
      <c r="AQ44" s="97" t="s">
        <v>80</v>
      </c>
      <c r="AR44" s="97" t="s">
        <v>81</v>
      </c>
      <c r="AS44" s="97" t="s">
        <v>80</v>
      </c>
      <c r="AT44" s="96">
        <v>118</v>
      </c>
      <c r="AU44" s="96">
        <v>67</v>
      </c>
      <c r="AV44" s="96">
        <v>68</v>
      </c>
      <c r="AW44" s="97">
        <v>12</v>
      </c>
      <c r="AX44" s="97" t="s">
        <v>81</v>
      </c>
      <c r="AY44" s="97" t="s">
        <v>81</v>
      </c>
      <c r="AZ44" s="97" t="s">
        <v>80</v>
      </c>
      <c r="BA44" s="99">
        <v>43010</v>
      </c>
      <c r="BB44" s="97" t="s">
        <v>300</v>
      </c>
      <c r="BC44" s="97"/>
      <c r="BD44" s="97"/>
      <c r="BE44" s="97"/>
      <c r="BF44" s="97">
        <v>1</v>
      </c>
      <c r="BG44" s="97"/>
      <c r="BH44" s="97"/>
      <c r="BI44" s="97"/>
      <c r="BJ44" s="97"/>
      <c r="BK44" s="97"/>
    </row>
    <row r="45" spans="1:272" s="101" customFormat="1" x14ac:dyDescent="0.25">
      <c r="A45" s="6">
        <v>43</v>
      </c>
      <c r="B45" s="11" t="str">
        <f t="shared" si="22"/>
        <v>769_XHz</v>
      </c>
      <c r="C45" s="17" t="str">
        <f t="shared" si="1"/>
        <v>C:\PSG_Data\FlowDrive\Converted_New_DLM</v>
      </c>
      <c r="D45" s="85">
        <v>0</v>
      </c>
      <c r="E45" s="86">
        <v>0</v>
      </c>
      <c r="F45" s="17">
        <v>43</v>
      </c>
      <c r="G45" s="10" t="str">
        <f t="shared" si="20"/>
        <v>769.mat</v>
      </c>
      <c r="Y45" s="14">
        <f>MATCH(Z45,$Z$78:$Z$121,0)</f>
        <v>6</v>
      </c>
      <c r="Z45" s="95">
        <v>769</v>
      </c>
      <c r="AA45" s="101" t="s">
        <v>306</v>
      </c>
      <c r="AC45" s="103">
        <v>54.18</v>
      </c>
      <c r="AD45" s="102" t="s">
        <v>155</v>
      </c>
      <c r="AE45" s="102" t="s">
        <v>170</v>
      </c>
      <c r="AF45" s="102" t="s">
        <v>171</v>
      </c>
      <c r="AG45" s="102">
        <v>175.3</v>
      </c>
      <c r="AH45" s="102">
        <v>124.6</v>
      </c>
      <c r="AI45" s="104">
        <f>AH45/(AG45/100)^2</f>
        <v>40.546578288576434</v>
      </c>
      <c r="AJ45" s="102">
        <v>45.2</v>
      </c>
      <c r="AK45" s="102">
        <v>123.1</v>
      </c>
      <c r="AL45" s="102">
        <v>127</v>
      </c>
      <c r="AM45" s="102">
        <v>0</v>
      </c>
      <c r="AN45" s="102" t="s">
        <v>80</v>
      </c>
      <c r="AO45" s="102" t="s">
        <v>80</v>
      </c>
      <c r="AP45" s="102" t="s">
        <v>80</v>
      </c>
      <c r="AQ45" s="102" t="s">
        <v>80</v>
      </c>
      <c r="AR45" s="102" t="s">
        <v>81</v>
      </c>
      <c r="AS45" s="102" t="s">
        <v>80</v>
      </c>
      <c r="AT45" s="101">
        <v>142</v>
      </c>
      <c r="AU45" s="101">
        <v>75</v>
      </c>
      <c r="AV45" s="101">
        <v>64</v>
      </c>
      <c r="AW45" s="102">
        <f>1+1+1+2+0+0+1</f>
        <v>6</v>
      </c>
      <c r="AX45" s="26">
        <f>INDEX(AX$78:AX$121,$Y45,1)</f>
        <v>41253</v>
      </c>
      <c r="AY45" s="102" t="s">
        <v>81</v>
      </c>
      <c r="AZ45" s="102" t="s">
        <v>80</v>
      </c>
      <c r="BA45" s="105">
        <v>43047</v>
      </c>
      <c r="BB45" s="102" t="s">
        <v>307</v>
      </c>
      <c r="BC45" s="102"/>
      <c r="BD45" s="102"/>
      <c r="BE45" s="102"/>
      <c r="BF45" s="102"/>
      <c r="BG45" s="102"/>
      <c r="BH45" s="102"/>
      <c r="BI45" s="102"/>
      <c r="BJ45" s="102"/>
      <c r="BK45" s="102"/>
    </row>
    <row r="46" spans="1:272" x14ac:dyDescent="0.25">
      <c r="A46" s="6">
        <v>44</v>
      </c>
      <c r="B46" s="11" t="str">
        <f t="shared" si="22"/>
        <v>1860_XHz</v>
      </c>
      <c r="C46" s="17" t="str">
        <f t="shared" si="1"/>
        <v>C:\PSG_Data\FlowDrive\Converted_New_DLM</v>
      </c>
      <c r="D46" s="87">
        <v>0</v>
      </c>
      <c r="E46" s="86">
        <v>0</v>
      </c>
      <c r="F46" s="17">
        <v>44</v>
      </c>
      <c r="G46" s="10" t="str">
        <f t="shared" si="20"/>
        <v>1860.mat</v>
      </c>
      <c r="H46" s="6" t="s">
        <v>297</v>
      </c>
      <c r="Y46" s="14" t="s">
        <v>218</v>
      </c>
      <c r="Z46" s="14">
        <v>1860</v>
      </c>
      <c r="AA46" s="6" t="s">
        <v>298</v>
      </c>
      <c r="AC46" s="84"/>
      <c r="AD46" s="14" t="s">
        <v>168</v>
      </c>
      <c r="AE46" s="14" t="s">
        <v>169</v>
      </c>
      <c r="AF46" s="14" t="s">
        <v>171</v>
      </c>
      <c r="AM46" s="14">
        <v>0</v>
      </c>
      <c r="AN46" s="14" t="s">
        <v>81</v>
      </c>
      <c r="AO46" s="14" t="s">
        <v>80</v>
      </c>
      <c r="AP46" s="14" t="s">
        <v>80</v>
      </c>
      <c r="AQ46" s="14" t="s">
        <v>81</v>
      </c>
      <c r="AR46" s="14" t="s">
        <v>81</v>
      </c>
      <c r="AS46" s="14" t="s">
        <v>81</v>
      </c>
      <c r="AX46" s="14" t="s">
        <v>81</v>
      </c>
      <c r="BA46" s="6"/>
    </row>
    <row r="47" spans="1:272" x14ac:dyDescent="0.25">
      <c r="A47" s="6">
        <v>45</v>
      </c>
      <c r="B47" s="11" t="str">
        <f t="shared" si="22"/>
        <v>1829_XHz</v>
      </c>
      <c r="C47" s="17" t="str">
        <f t="shared" si="1"/>
        <v>C:\PSG_Data\FlowDrive\Converted_New_DLM</v>
      </c>
      <c r="D47" s="87">
        <v>0</v>
      </c>
      <c r="E47" s="86">
        <v>0</v>
      </c>
      <c r="F47" s="17">
        <v>45</v>
      </c>
      <c r="G47" s="10" t="str">
        <f t="shared" si="20"/>
        <v>1829.mat</v>
      </c>
      <c r="Z47" s="14">
        <v>1829</v>
      </c>
      <c r="AA47" s="6" t="s">
        <v>299</v>
      </c>
      <c r="AC47" s="84"/>
      <c r="BA47" s="6"/>
    </row>
    <row r="48" spans="1:272" x14ac:dyDescent="0.25">
      <c r="A48" s="6">
        <v>46</v>
      </c>
      <c r="B48" s="107" t="s">
        <v>311</v>
      </c>
      <c r="C48" s="17" t="str">
        <f t="shared" si="1"/>
        <v>C:\PSG_Data\FlowDrive\Converted_New_DLM</v>
      </c>
      <c r="D48" s="85">
        <v>0</v>
      </c>
      <c r="E48" s="86">
        <v>0</v>
      </c>
      <c r="F48" s="17">
        <v>46</v>
      </c>
      <c r="G48" s="107" t="s">
        <v>311</v>
      </c>
      <c r="AC48" s="84"/>
    </row>
    <row r="49" spans="1:222" x14ac:dyDescent="0.25">
      <c r="A49" s="6">
        <v>47</v>
      </c>
      <c r="B49" s="107" t="s">
        <v>312</v>
      </c>
      <c r="C49" s="17" t="str">
        <f t="shared" si="1"/>
        <v>C:\PSG_Data\FlowDrive\Converted_New_DLM</v>
      </c>
      <c r="D49" s="85">
        <v>0</v>
      </c>
      <c r="E49" s="86">
        <v>0</v>
      </c>
      <c r="F49" s="17">
        <v>47</v>
      </c>
      <c r="G49" s="107" t="s">
        <v>312</v>
      </c>
      <c r="BA49" s="6"/>
    </row>
    <row r="50" spans="1:222" x14ac:dyDescent="0.25">
      <c r="A50" s="6">
        <v>48</v>
      </c>
      <c r="B50" s="1" t="s">
        <v>313</v>
      </c>
      <c r="C50" s="17" t="str">
        <f t="shared" si="1"/>
        <v>C:\PSG_Data\FlowDrive\Converted_New_DLM</v>
      </c>
      <c r="D50" s="87">
        <v>0</v>
      </c>
      <c r="E50" s="86">
        <v>0</v>
      </c>
      <c r="F50" s="17">
        <v>48</v>
      </c>
      <c r="G50" s="1" t="s">
        <v>313</v>
      </c>
      <c r="BA50" s="6"/>
    </row>
    <row r="51" spans="1:222" x14ac:dyDescent="0.25">
      <c r="A51" s="6">
        <v>49</v>
      </c>
      <c r="B51" s="1" t="s">
        <v>314</v>
      </c>
      <c r="C51" s="17" t="str">
        <f t="shared" si="1"/>
        <v>C:\PSG_Data\FlowDrive\Converted_New_DLM</v>
      </c>
      <c r="D51" s="87">
        <v>0</v>
      </c>
      <c r="E51" s="86">
        <v>0</v>
      </c>
      <c r="F51" s="17">
        <v>49</v>
      </c>
      <c r="G51" s="1" t="s">
        <v>314</v>
      </c>
      <c r="Y51" s="14">
        <f>MATCH(Z51,$Z$78:$Z$121,0)</f>
        <v>1</v>
      </c>
      <c r="Z51" s="14">
        <v>1309</v>
      </c>
      <c r="AA51" s="6" t="s">
        <v>209</v>
      </c>
      <c r="AC51" s="26">
        <f t="shared" ref="AC51:AG52" si="23">INDEX(AC$78:AC$121,$Y51,1)</f>
        <v>61.24024640657084</v>
      </c>
      <c r="AD51" s="26" t="str">
        <f t="shared" si="23"/>
        <v>M</v>
      </c>
      <c r="AE51" s="26" t="str">
        <f t="shared" si="23"/>
        <v>White</v>
      </c>
      <c r="AF51" s="42" t="str">
        <f t="shared" si="23"/>
        <v>NHispanic</v>
      </c>
      <c r="AG51" s="26">
        <f t="shared" si="23"/>
        <v>181.4</v>
      </c>
      <c r="AH51" s="22">
        <f>AI51*(AG51/100)^2</f>
        <v>89.4</v>
      </c>
      <c r="AI51" s="26">
        <f t="shared" ref="AI51:AM52" si="24">INDEX(AI$78:AI$121,$Y51,1)</f>
        <v>27.168330600292467</v>
      </c>
      <c r="AJ51" s="26">
        <f t="shared" si="24"/>
        <v>38.5</v>
      </c>
      <c r="AK51" s="26"/>
      <c r="AL51" s="26"/>
      <c r="AM51" s="26">
        <f t="shared" si="24"/>
        <v>0</v>
      </c>
      <c r="AN51" s="26"/>
      <c r="AO51" s="26"/>
      <c r="AT51" s="29"/>
      <c r="AU51" s="29"/>
      <c r="AV51" s="29"/>
      <c r="AX51" s="26">
        <f>INDEX(AX$78:AX$121,$Y51,1)</f>
        <v>41750</v>
      </c>
      <c r="AY51" s="14" t="s">
        <v>80</v>
      </c>
      <c r="AZ51" s="14" t="s">
        <v>81</v>
      </c>
      <c r="BA51" s="69">
        <v>41799</v>
      </c>
      <c r="BB51" s="28" t="str">
        <f>INDEX(BB$78:BB$121,$Y51,1)</f>
        <v>none</v>
      </c>
      <c r="BC51" s="28" t="str">
        <f t="shared" ref="BC51:BJ52" si="25">IF(INDEX(BC$78:BC$121,$Y51,1)=1,1,"")</f>
        <v/>
      </c>
      <c r="BD51" s="28" t="str">
        <f t="shared" si="25"/>
        <v/>
      </c>
      <c r="BE51" s="28" t="str">
        <f t="shared" si="25"/>
        <v/>
      </c>
      <c r="BF51" s="28" t="str">
        <f t="shared" si="25"/>
        <v/>
      </c>
      <c r="BG51" s="28" t="str">
        <f t="shared" si="25"/>
        <v/>
      </c>
      <c r="BH51" s="28" t="str">
        <f t="shared" si="25"/>
        <v/>
      </c>
      <c r="BI51" s="28" t="str">
        <f t="shared" si="25"/>
        <v/>
      </c>
      <c r="BJ51" s="28" t="str">
        <f t="shared" si="25"/>
        <v/>
      </c>
      <c r="BL51" s="14"/>
      <c r="BN51" s="6">
        <v>62</v>
      </c>
      <c r="BO51" s="6" t="s">
        <v>121</v>
      </c>
      <c r="BP51" s="6">
        <v>40</v>
      </c>
      <c r="BS51" s="6">
        <v>2000</v>
      </c>
      <c r="BT51" s="6">
        <v>160</v>
      </c>
      <c r="BU51" s="6">
        <v>135</v>
      </c>
      <c r="BV51" s="29">
        <v>1.1787700000000001</v>
      </c>
      <c r="BW51" s="30">
        <f>IF(ISNUMBER(BV51)*ISNUMBER(BS51),$F$4/BS51*BV51,"")</f>
        <v>1.1787700000000002E-3</v>
      </c>
      <c r="BX51" s="6">
        <v>4483</v>
      </c>
      <c r="CB51" s="29"/>
      <c r="CE51" s="6" t="s">
        <v>80</v>
      </c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43"/>
      <c r="HH51" s="43"/>
    </row>
    <row r="52" spans="1:222" x14ac:dyDescent="0.25">
      <c r="A52" s="6" t="s">
        <v>263</v>
      </c>
      <c r="B52" s="20"/>
      <c r="C52" s="43"/>
      <c r="D52" s="88"/>
      <c r="E52" s="86"/>
      <c r="F52" s="17"/>
      <c r="Y52" s="14">
        <f>MATCH(Z52,$Z$78:$Z$121,0)</f>
        <v>23</v>
      </c>
      <c r="Z52" s="14">
        <v>1369</v>
      </c>
      <c r="AA52" s="6" t="s">
        <v>156</v>
      </c>
      <c r="AC52" s="26">
        <f t="shared" si="23"/>
        <v>52.145106091717999</v>
      </c>
      <c r="AD52" s="26" t="str">
        <f t="shared" si="23"/>
        <v>M</v>
      </c>
      <c r="AE52" s="26" t="str">
        <f t="shared" si="23"/>
        <v>White</v>
      </c>
      <c r="AF52" s="26" t="str">
        <f t="shared" si="23"/>
        <v>NHispanic</v>
      </c>
      <c r="AG52" s="26">
        <f t="shared" si="23"/>
        <v>171.8</v>
      </c>
      <c r="AH52" s="22">
        <f>AI52*(AG52/100)^2</f>
        <v>78.8</v>
      </c>
      <c r="AI52" s="26">
        <f t="shared" si="24"/>
        <v>26.698071911324451</v>
      </c>
      <c r="AJ52" s="26">
        <f t="shared" si="24"/>
        <v>41</v>
      </c>
      <c r="AK52" s="26"/>
      <c r="AL52" s="26"/>
      <c r="AM52" s="26">
        <f t="shared" si="24"/>
        <v>0</v>
      </c>
      <c r="AN52" s="26"/>
      <c r="AO52" s="26"/>
      <c r="AP52" s="14" t="s">
        <v>80</v>
      </c>
      <c r="AX52" s="26">
        <f>INDEX(AX$78:AX$121,$Y52,1)</f>
        <v>42345</v>
      </c>
      <c r="BA52" s="69">
        <v>42359</v>
      </c>
      <c r="BB52" s="28" t="str">
        <f>INDEX(BB$78:BB$121,$Y52,1)</f>
        <v>Albuterol 90 ug/inhaler qd</v>
      </c>
      <c r="BC52" s="28" t="str">
        <f t="shared" si="25"/>
        <v/>
      </c>
      <c r="BD52" s="28" t="str">
        <f t="shared" si="25"/>
        <v/>
      </c>
      <c r="BE52" s="28" t="str">
        <f t="shared" si="25"/>
        <v/>
      </c>
      <c r="BF52" s="28" t="str">
        <f t="shared" si="25"/>
        <v/>
      </c>
      <c r="BG52" s="28" t="str">
        <f t="shared" si="25"/>
        <v/>
      </c>
      <c r="BH52" s="28" t="str">
        <f t="shared" si="25"/>
        <v/>
      </c>
      <c r="BI52" s="28" t="str">
        <f t="shared" si="25"/>
        <v/>
      </c>
      <c r="BJ52" s="28" t="str">
        <f t="shared" si="25"/>
        <v/>
      </c>
      <c r="BL52" s="14"/>
      <c r="CK52" s="43"/>
    </row>
    <row r="54" spans="1:222" x14ac:dyDescent="0.25">
      <c r="B54" s="11"/>
      <c r="C54" s="12"/>
      <c r="D54" s="13"/>
      <c r="E54" s="4"/>
      <c r="F54" s="2"/>
      <c r="G54" s="10"/>
      <c r="H54" s="2"/>
      <c r="I54" s="2"/>
      <c r="J54" s="2"/>
      <c r="K54" s="2"/>
      <c r="L54" s="2"/>
      <c r="M54" s="2"/>
      <c r="N54" s="14"/>
      <c r="O54" s="2"/>
      <c r="P54" s="2"/>
      <c r="AC54" s="26"/>
      <c r="AD54" s="26"/>
      <c r="AE54" s="26"/>
      <c r="AF54" s="26"/>
      <c r="AG54" s="26"/>
      <c r="AH54" s="22"/>
      <c r="AI54" s="26"/>
      <c r="AJ54" s="26"/>
      <c r="AK54" s="26"/>
      <c r="AL54" s="26"/>
      <c r="AM54" s="33"/>
      <c r="AN54" s="33"/>
      <c r="AO54" s="33"/>
      <c r="AX54" s="26"/>
      <c r="BB54" s="28"/>
      <c r="BC54" s="28"/>
      <c r="BD54" s="28"/>
      <c r="BE54" s="28"/>
      <c r="BF54" s="28"/>
      <c r="BG54" s="28"/>
      <c r="BH54" s="28"/>
      <c r="BI54" s="28"/>
      <c r="BJ54" s="28"/>
      <c r="BL54" s="14"/>
      <c r="FE54" s="31"/>
    </row>
    <row r="55" spans="1:222" x14ac:dyDescent="0.25">
      <c r="B55" s="20"/>
      <c r="C55" s="21"/>
      <c r="D55" s="5"/>
      <c r="E55" s="5"/>
      <c r="AA55" s="6" t="s">
        <v>250</v>
      </c>
      <c r="AB55" s="6" t="s">
        <v>251</v>
      </c>
      <c r="AC55" s="14">
        <f>AVERAGE(AC3:AC32)</f>
        <v>57.478179329226542</v>
      </c>
      <c r="AD55" s="14" t="str">
        <f>CONCATENATE(COUNTIF(AD3:AD32,"M"),":",COUNTIF(AD3:AD32,"F"))</f>
        <v>22:8</v>
      </c>
      <c r="AE55" s="14" t="str">
        <f>CONCATENATE(COUNTIF(AE3:AE32,"Black"),":",COUNTIF(AE3:AE32,"White"),":",COUNTIF(AE3:AE32,"Asian"),":",COUNTIF(AE3:AE32,"Other"))</f>
        <v>9:20:0:1</v>
      </c>
      <c r="AF55" s="14" t="str">
        <f>CONCATENATE(COUNTIF(AF3:AF32,"Hispanic"),":",COUNTIF(AF3:AF32,"NHispanic"))</f>
        <v>0:30</v>
      </c>
      <c r="AI55" s="14">
        <f>AVERAGE(AI3:AI32)</f>
        <v>31.783523802000349</v>
      </c>
      <c r="AJ55" s="14">
        <f>AVERAGE(AJ3:AJ32)</f>
        <v>41.493333333333332</v>
      </c>
      <c r="AM55" s="14" t="str">
        <f>CONCATENATE(COUNTIF(AM3:AM32,1),":",COUNTIF(AM3:AM32,0.5),":",COUNTIF(AM3:AM32,0))</f>
        <v>11:2:17</v>
      </c>
      <c r="BC55" s="14">
        <f t="shared" ref="BC55:BM55" si="26">SUM(BC3:BC40)</f>
        <v>14</v>
      </c>
      <c r="BD55" s="14">
        <f t="shared" si="26"/>
        <v>6</v>
      </c>
      <c r="BE55" s="14">
        <f t="shared" si="26"/>
        <v>4</v>
      </c>
      <c r="BF55" s="14">
        <f t="shared" si="26"/>
        <v>8</v>
      </c>
      <c r="BG55" s="14">
        <f t="shared" si="26"/>
        <v>2</v>
      </c>
      <c r="BH55" s="14">
        <f t="shared" si="26"/>
        <v>4</v>
      </c>
      <c r="BI55" s="14">
        <f t="shared" si="26"/>
        <v>2</v>
      </c>
      <c r="BJ55" s="14">
        <f t="shared" si="26"/>
        <v>3</v>
      </c>
      <c r="BK55" s="14">
        <f t="shared" si="26"/>
        <v>2</v>
      </c>
      <c r="BL55" s="14">
        <f t="shared" si="26"/>
        <v>1</v>
      </c>
      <c r="BM55" s="14">
        <f t="shared" si="26"/>
        <v>1</v>
      </c>
      <c r="CJ55" s="6" t="s">
        <v>251</v>
      </c>
      <c r="CK55" s="14">
        <f>AVERAGE(CK3:CK51)</f>
        <v>122.95651182795696</v>
      </c>
      <c r="CL55" s="14">
        <f>AVERAGE(CL3:CL51)</f>
        <v>55.936097155580931</v>
      </c>
      <c r="CM55" s="14">
        <f t="shared" ref="CM55:EX55" si="27">AVERAGE(CM3:CM32)</f>
        <v>20.011670467848791</v>
      </c>
      <c r="CN55" s="14">
        <f t="shared" si="27"/>
        <v>0.64346317931755959</v>
      </c>
      <c r="CO55" s="14">
        <f t="shared" si="27"/>
        <v>19.945475188099252</v>
      </c>
      <c r="CP55" s="14">
        <f t="shared" si="27"/>
        <v>0.55103870217942752</v>
      </c>
      <c r="CQ55" s="14">
        <f t="shared" si="27"/>
        <v>1.064062271004931E-2</v>
      </c>
      <c r="CR55" s="14">
        <f t="shared" si="27"/>
        <v>41.162288160155086</v>
      </c>
      <c r="CS55" s="14">
        <f t="shared" si="27"/>
        <v>108.56347555555554</v>
      </c>
      <c r="CT55" s="14">
        <f t="shared" si="27"/>
        <v>56.782728806898511</v>
      </c>
      <c r="CU55" s="14">
        <f t="shared" si="27"/>
        <v>19.412048234300972</v>
      </c>
      <c r="CV55" s="14">
        <f t="shared" si="27"/>
        <v>0.60635837497976552</v>
      </c>
      <c r="CW55" s="14">
        <f t="shared" si="27"/>
        <v>20.40146579161404</v>
      </c>
      <c r="CX55" s="14">
        <f t="shared" si="27"/>
        <v>0.49027660778834958</v>
      </c>
      <c r="CY55" s="14">
        <f t="shared" si="27"/>
        <v>1.064062271004931E-2</v>
      </c>
      <c r="CZ55" s="14">
        <f t="shared" si="27"/>
        <v>40.920789631393191</v>
      </c>
      <c r="DA55" s="14">
        <f t="shared" si="27"/>
        <v>9.7782355555555505</v>
      </c>
      <c r="DB55" s="14">
        <f t="shared" si="27"/>
        <v>46.310490181162933</v>
      </c>
      <c r="DC55" s="14">
        <f t="shared" si="27"/>
        <v>17.881723370917307</v>
      </c>
      <c r="DD55" s="14">
        <f t="shared" si="27"/>
        <v>0.23043962513098284</v>
      </c>
      <c r="DE55" s="14">
        <f t="shared" si="27"/>
        <v>18.060365480653875</v>
      </c>
      <c r="DF55" s="14">
        <f t="shared" si="27"/>
        <v>0.29179397529737072</v>
      </c>
      <c r="DG55" s="14">
        <f t="shared" si="27"/>
        <v>0</v>
      </c>
      <c r="DH55" s="14">
        <f t="shared" si="27"/>
        <v>36.464322451999529</v>
      </c>
      <c r="DI55" s="14">
        <f t="shared" si="27"/>
        <v>189.71302666666671</v>
      </c>
      <c r="DJ55" s="14">
        <f t="shared" si="27"/>
        <v>16.71179651949577</v>
      </c>
      <c r="DK55" s="14">
        <f t="shared" si="27"/>
        <v>2.8554895382849192</v>
      </c>
      <c r="DL55" s="14">
        <f t="shared" si="27"/>
        <v>0.2246057716021356</v>
      </c>
      <c r="DM55" s="14">
        <f t="shared" si="27"/>
        <v>2.8219610780096391</v>
      </c>
      <c r="DN55" s="14">
        <f t="shared" si="27"/>
        <v>0.23370057249695131</v>
      </c>
      <c r="DO55" s="14">
        <f t="shared" si="27"/>
        <v>0</v>
      </c>
      <c r="DP55" s="14">
        <f t="shared" si="27"/>
        <v>6.1357569603936453</v>
      </c>
      <c r="DQ55" s="14">
        <f t="shared" si="27"/>
        <v>41.301888888888897</v>
      </c>
      <c r="DR55" s="14">
        <f t="shared" si="27"/>
        <v>73.442213945235068</v>
      </c>
      <c r="DS55" s="14">
        <f t="shared" si="27"/>
        <v>24.000180833897886</v>
      </c>
      <c r="DT55" s="14">
        <f t="shared" si="27"/>
        <v>0.69292475068182413</v>
      </c>
      <c r="DU55" s="14">
        <f t="shared" si="27"/>
        <v>22.370830467057058</v>
      </c>
      <c r="DV55" s="14">
        <f t="shared" si="27"/>
        <v>0.59397992650715403</v>
      </c>
      <c r="DW55" s="14">
        <f t="shared" si="27"/>
        <v>0</v>
      </c>
      <c r="DX55" s="14">
        <f t="shared" si="27"/>
        <v>47.657915978143905</v>
      </c>
      <c r="DY55" s="14">
        <f t="shared" si="27"/>
        <v>60.54580888888885</v>
      </c>
      <c r="DZ55" s="14">
        <f t="shared" si="27"/>
        <v>41.044151998256325</v>
      </c>
      <c r="EA55" s="14">
        <f t="shared" si="27"/>
        <v>11.110238894130264</v>
      </c>
      <c r="EB55" s="14">
        <f t="shared" si="27"/>
        <v>0.47234870670923929</v>
      </c>
      <c r="EC55" s="14">
        <f t="shared" si="27"/>
        <v>18.168593362151025</v>
      </c>
      <c r="ED55" s="14">
        <f t="shared" si="27"/>
        <v>0</v>
      </c>
      <c r="EE55" s="14">
        <f t="shared" si="27"/>
        <v>1.5630370769067033E-2</v>
      </c>
      <c r="EF55" s="14">
        <f t="shared" si="27"/>
        <v>29.766811333759609</v>
      </c>
      <c r="EG55" s="14">
        <f t="shared" si="27"/>
        <v>6.7157777777777783</v>
      </c>
      <c r="EH55" s="14">
        <f t="shared" si="27"/>
        <v>22.829433715278448</v>
      </c>
      <c r="EI55" s="14">
        <f t="shared" si="27"/>
        <v>3.0078399020350055</v>
      </c>
      <c r="EJ55" s="14">
        <f t="shared" si="27"/>
        <v>0</v>
      </c>
      <c r="EK55" s="14">
        <f t="shared" si="27"/>
        <v>14.625995912300588</v>
      </c>
      <c r="EL55" s="14">
        <f t="shared" si="27"/>
        <v>0</v>
      </c>
      <c r="EM55" s="14">
        <f t="shared" si="27"/>
        <v>0</v>
      </c>
      <c r="EN55" s="14">
        <f t="shared" si="27"/>
        <v>17.633835814335598</v>
      </c>
      <c r="EO55" s="14">
        <f t="shared" si="27"/>
        <v>126.09065777777776</v>
      </c>
      <c r="EP55" s="14">
        <f t="shared" si="27"/>
        <v>39.718139778618657</v>
      </c>
      <c r="EQ55" s="14">
        <f t="shared" si="27"/>
        <v>223.55</v>
      </c>
      <c r="ER55" s="14">
        <f t="shared" si="27"/>
        <v>201.98333333333332</v>
      </c>
      <c r="ES55" s="14">
        <f t="shared" si="27"/>
        <v>21.566666666666666</v>
      </c>
      <c r="ET55" s="14">
        <f t="shared" si="27"/>
        <v>249.86307555555558</v>
      </c>
      <c r="EU55" s="14">
        <f t="shared" si="27"/>
        <v>69.466666666666669</v>
      </c>
      <c r="EV55" s="14">
        <f t="shared" si="27"/>
        <v>119.56666666666666</v>
      </c>
      <c r="EW55" s="14">
        <f t="shared" si="27"/>
        <v>12.95</v>
      </c>
      <c r="EX55" s="14">
        <f t="shared" si="27"/>
        <v>100</v>
      </c>
      <c r="EY55" s="14">
        <f>AVERAGE(EY3:EY32)</f>
        <v>92.290542083113039</v>
      </c>
      <c r="EZ55" s="14">
        <f t="shared" ref="EZ55:HJ55" si="28">AVERAGE(EZ3:EZ32)</f>
        <v>7.7094579168869553</v>
      </c>
      <c r="FA55" s="14">
        <f t="shared" si="28"/>
        <v>157.29791657977029</v>
      </c>
      <c r="FB55" s="14">
        <f>AVERAGE(FB3:FB32)</f>
        <v>37.05110643802373</v>
      </c>
      <c r="FC55" s="14">
        <f t="shared" si="28"/>
        <v>50.179956901496695</v>
      </c>
      <c r="FD55" s="14">
        <f t="shared" si="28"/>
        <v>5.0594787435926358</v>
      </c>
      <c r="FE55" s="14">
        <f t="shared" si="28"/>
        <v>126.09065777777776</v>
      </c>
      <c r="FF55" s="14">
        <f t="shared" si="28"/>
        <v>53.240224979683937</v>
      </c>
      <c r="FG55" s="14">
        <f t="shared" si="28"/>
        <v>19.125730804514539</v>
      </c>
      <c r="FH55" s="14">
        <f t="shared" si="28"/>
        <v>0.62174927683640635</v>
      </c>
      <c r="FI55" s="14">
        <f t="shared" si="28"/>
        <v>19.427746828020808</v>
      </c>
      <c r="FJ55" s="14">
        <f t="shared" si="28"/>
        <v>0.53267074544011328</v>
      </c>
      <c r="FK55" s="14">
        <f t="shared" si="28"/>
        <v>1.0242123806792567E-2</v>
      </c>
      <c r="FL55" s="45">
        <f t="shared" si="28"/>
        <v>39.718139778618657</v>
      </c>
      <c r="FM55" s="14">
        <f t="shared" si="28"/>
        <v>115.47313333333332</v>
      </c>
      <c r="FN55" s="14">
        <f t="shared" si="28"/>
        <v>54.098324089246397</v>
      </c>
      <c r="FO55" s="14">
        <f t="shared" si="28"/>
        <v>18.546325960332648</v>
      </c>
      <c r="FP55" s="14">
        <f t="shared" si="28"/>
        <v>0.58614642914710668</v>
      </c>
      <c r="FQ55" s="14">
        <f t="shared" si="28"/>
        <v>19.737543815765815</v>
      </c>
      <c r="FR55" s="14">
        <f t="shared" si="28"/>
        <v>0.47393405419540457</v>
      </c>
      <c r="FS55" s="14">
        <f t="shared" si="28"/>
        <v>1.0242123806792567E-2</v>
      </c>
      <c r="FT55" s="14">
        <f t="shared" si="28"/>
        <v>39.354192383247778</v>
      </c>
      <c r="FU55" s="14">
        <f t="shared" si="28"/>
        <v>10.61752444444444</v>
      </c>
      <c r="FV55" s="14">
        <f t="shared" si="28"/>
        <v>45.129499936931197</v>
      </c>
      <c r="FW55" s="14">
        <f t="shared" si="28"/>
        <v>16.689608479522818</v>
      </c>
      <c r="FX55" s="14">
        <f t="shared" si="28"/>
        <v>0.21507698345558399</v>
      </c>
      <c r="FY55" s="14">
        <f t="shared" si="28"/>
        <v>18.921581530443234</v>
      </c>
      <c r="FZ55" s="14">
        <f t="shared" si="28"/>
        <v>0.27234104361087935</v>
      </c>
      <c r="GA55" s="14">
        <f t="shared" si="28"/>
        <v>0</v>
      </c>
      <c r="GB55" s="14">
        <f t="shared" si="28"/>
        <v>36.098608037032506</v>
      </c>
      <c r="GC55" s="14">
        <f t="shared" si="28"/>
        <v>198.51947111111107</v>
      </c>
      <c r="GD55" s="14">
        <f t="shared" si="28"/>
        <v>16.9007607419341</v>
      </c>
      <c r="GE55" s="14">
        <f t="shared" si="28"/>
        <v>3.077185536114222</v>
      </c>
      <c r="GF55" s="14">
        <f t="shared" si="28"/>
        <v>0.21635326964374707</v>
      </c>
      <c r="GG55" s="14">
        <f t="shared" si="28"/>
        <v>2.8067892368102396</v>
      </c>
      <c r="GH55" s="14">
        <f t="shared" si="28"/>
        <v>0.23331148980810737</v>
      </c>
      <c r="GI55" s="14">
        <f t="shared" si="28"/>
        <v>0</v>
      </c>
      <c r="GJ55" s="14">
        <f t="shared" si="28"/>
        <v>6.3336395323763153</v>
      </c>
      <c r="GK55" s="14">
        <f t="shared" si="28"/>
        <v>43.208840000000002</v>
      </c>
      <c r="GL55" s="14">
        <f t="shared" si="28"/>
        <v>70.780800599950609</v>
      </c>
      <c r="GM55" s="14">
        <f t="shared" si="28"/>
        <v>22.968265931151922</v>
      </c>
      <c r="GN55" s="14">
        <f t="shared" si="28"/>
        <v>0.66982725899243001</v>
      </c>
      <c r="GO55" s="14">
        <f t="shared" si="28"/>
        <v>21.740453732884838</v>
      </c>
      <c r="GP55" s="14">
        <f t="shared" si="28"/>
        <v>0.57418059562358226</v>
      </c>
      <c r="GQ55" s="14">
        <f t="shared" si="28"/>
        <v>0</v>
      </c>
      <c r="GR55" s="14">
        <f t="shared" si="28"/>
        <v>45.952727518652758</v>
      </c>
      <c r="GS55" s="14">
        <f t="shared" si="28"/>
        <v>65.381848888888882</v>
      </c>
      <c r="GT55" s="14">
        <f t="shared" si="28"/>
        <v>40.844289159620629</v>
      </c>
      <c r="GU55" s="14">
        <f t="shared" si="28"/>
        <v>13.363141329522623</v>
      </c>
      <c r="GV55" s="14">
        <f t="shared" si="28"/>
        <v>0.44085879292862334</v>
      </c>
      <c r="GW55" s="14">
        <f t="shared" si="28"/>
        <v>16.952869128402664</v>
      </c>
      <c r="GX55" s="14">
        <f t="shared" si="28"/>
        <v>0</v>
      </c>
      <c r="GY55" s="14">
        <f t="shared" si="28"/>
        <v>1.4569613613846967E-2</v>
      </c>
      <c r="GZ55" s="14">
        <f t="shared" si="28"/>
        <v>30.771438864467765</v>
      </c>
      <c r="HA55" s="14">
        <f t="shared" si="28"/>
        <v>6.8824444444444453</v>
      </c>
      <c r="HB55" s="14">
        <f t="shared" si="28"/>
        <v>22.259463519737476</v>
      </c>
      <c r="HC55" s="14">
        <f t="shared" si="28"/>
        <v>2.849532538770005</v>
      </c>
      <c r="HD55" s="14">
        <f t="shared" si="28"/>
        <v>0</v>
      </c>
      <c r="HE55" s="14">
        <f t="shared" si="28"/>
        <v>13.856206653758454</v>
      </c>
      <c r="HF55" s="14">
        <f t="shared" si="28"/>
        <v>0</v>
      </c>
      <c r="HG55" s="14">
        <f t="shared" si="28"/>
        <v>0</v>
      </c>
      <c r="HH55" s="14">
        <f t="shared" si="28"/>
        <v>16.705739192528462</v>
      </c>
      <c r="HI55" s="14" t="e">
        <f t="shared" si="28"/>
        <v>#DIV/0!</v>
      </c>
      <c r="HJ55" s="14">
        <f t="shared" si="28"/>
        <v>313.19543468145304</v>
      </c>
      <c r="HK55" s="14">
        <f t="shared" ref="HK55:HN55" si="29">AVERAGE(HK3:HK32)</f>
        <v>7.9164270653632133E-3</v>
      </c>
      <c r="HL55" s="14">
        <f t="shared" si="29"/>
        <v>57.573780861941266</v>
      </c>
      <c r="HM55" s="14">
        <f t="shared" si="29"/>
        <v>97.459342222222233</v>
      </c>
      <c r="HN55" s="14">
        <f t="shared" si="29"/>
        <v>44.743447485255196</v>
      </c>
    </row>
    <row r="56" spans="1:222" x14ac:dyDescent="0.25">
      <c r="B56" s="20"/>
      <c r="C56" s="21"/>
      <c r="D56" s="5"/>
      <c r="E56" s="5"/>
      <c r="AB56" s="6" t="s">
        <v>252</v>
      </c>
      <c r="AC56" s="14">
        <f>STDEV(AC3:AC32)</f>
        <v>9.1059989772370482</v>
      </c>
      <c r="AI56" s="14">
        <f>STDEV(AI3:AI32)</f>
        <v>5.5837341497829494</v>
      </c>
      <c r="AJ56" s="14">
        <f>STDEV(AJ3:AJ32)</f>
        <v>4.3115669072162719</v>
      </c>
      <c r="CJ56" s="6" t="s">
        <v>252</v>
      </c>
      <c r="CK56" s="14">
        <f>STDEV(CK3:CK51)</f>
        <v>89.249755785293971</v>
      </c>
      <c r="CL56" s="14">
        <f>STDEV(CL3:CL51)</f>
        <v>28.362173509350736</v>
      </c>
      <c r="CM56" s="14">
        <f t="shared" ref="CM56:EX56" si="30">STDEV(CM3:CM32)</f>
        <v>23.289751647481157</v>
      </c>
      <c r="CN56" s="14">
        <f t="shared" si="30"/>
        <v>3.2624368750119839</v>
      </c>
      <c r="CO56" s="14">
        <f t="shared" si="30"/>
        <v>19.642701382292998</v>
      </c>
      <c r="CP56" s="14">
        <f t="shared" si="30"/>
        <v>1.8311787976391414</v>
      </c>
      <c r="CQ56" s="14">
        <f t="shared" si="30"/>
        <v>5.7301506944153723E-2</v>
      </c>
      <c r="CR56" s="14">
        <f t="shared" si="30"/>
        <v>28.396885204462443</v>
      </c>
      <c r="CS56" s="14">
        <f t="shared" si="30"/>
        <v>80.297267433337367</v>
      </c>
      <c r="CT56" s="14">
        <f t="shared" si="30"/>
        <v>28.671487229145974</v>
      </c>
      <c r="CU56" s="14">
        <f t="shared" si="30"/>
        <v>23.088419687353223</v>
      </c>
      <c r="CV56" s="14">
        <f t="shared" si="30"/>
        <v>3.2653397814523006</v>
      </c>
      <c r="CW56" s="14">
        <f t="shared" si="30"/>
        <v>19.917468700010495</v>
      </c>
      <c r="CX56" s="14">
        <f t="shared" si="30"/>
        <v>1.818750999575651</v>
      </c>
      <c r="CY56" s="14">
        <f t="shared" si="30"/>
        <v>5.7301506944153723E-2</v>
      </c>
      <c r="CZ56" s="14">
        <f t="shared" si="30"/>
        <v>28.895416533419024</v>
      </c>
      <c r="DA56" s="14">
        <f t="shared" si="30"/>
        <v>15.47652137285257</v>
      </c>
      <c r="DB56" s="14">
        <f t="shared" si="30"/>
        <v>43.251490634894701</v>
      </c>
      <c r="DC56" s="14">
        <f t="shared" si="30"/>
        <v>24.304930069711755</v>
      </c>
      <c r="DD56" s="14">
        <f t="shared" si="30"/>
        <v>0.60950864609428501</v>
      </c>
      <c r="DE56" s="14">
        <f t="shared" si="30"/>
        <v>19.405223649388159</v>
      </c>
      <c r="DF56" s="14">
        <f t="shared" si="30"/>
        <v>1.0917930830875402</v>
      </c>
      <c r="DG56" s="14">
        <f t="shared" si="30"/>
        <v>0</v>
      </c>
      <c r="DH56" s="14">
        <f t="shared" si="30"/>
        <v>22.693252939503882</v>
      </c>
      <c r="DI56" s="14">
        <f t="shared" si="30"/>
        <v>94.770880728768944</v>
      </c>
      <c r="DJ56" s="14">
        <f t="shared" si="30"/>
        <v>9.8107205421454573</v>
      </c>
      <c r="DK56" s="14">
        <f t="shared" si="30"/>
        <v>4.2071727795130078</v>
      </c>
      <c r="DL56" s="14">
        <f t="shared" si="30"/>
        <v>0.54914833041523048</v>
      </c>
      <c r="DM56" s="14">
        <f t="shared" si="30"/>
        <v>3.6608280037772749</v>
      </c>
      <c r="DN56" s="14">
        <f t="shared" si="30"/>
        <v>1.0238867801378857</v>
      </c>
      <c r="DO56" s="14">
        <f t="shared" si="30"/>
        <v>0</v>
      </c>
      <c r="DP56" s="14">
        <f t="shared" si="30"/>
        <v>6.2258610267172481</v>
      </c>
      <c r="DQ56" s="14">
        <f t="shared" si="30"/>
        <v>23.562959849153568</v>
      </c>
      <c r="DR56" s="14">
        <f t="shared" si="30"/>
        <v>27.442515977193473</v>
      </c>
      <c r="DS56" s="14">
        <f t="shared" si="30"/>
        <v>28.857774852237661</v>
      </c>
      <c r="DT56" s="14">
        <f t="shared" si="30"/>
        <v>3.7315139813642095</v>
      </c>
      <c r="DU56" s="14">
        <f t="shared" si="30"/>
        <v>22.49772655837873</v>
      </c>
      <c r="DV56" s="14">
        <f t="shared" si="30"/>
        <v>2.1184907889208606</v>
      </c>
      <c r="DW56" s="14">
        <f t="shared" si="30"/>
        <v>0</v>
      </c>
      <c r="DX56" s="14">
        <f t="shared" si="30"/>
        <v>34.751546645690695</v>
      </c>
      <c r="DY56" s="14">
        <f t="shared" si="30"/>
        <v>59.072069614790209</v>
      </c>
      <c r="DZ56" s="14">
        <f t="shared" si="30"/>
        <v>23.712265503145176</v>
      </c>
      <c r="EA56" s="14">
        <f t="shared" si="30"/>
        <v>14.220908362705442</v>
      </c>
      <c r="EB56" s="14">
        <f t="shared" si="30"/>
        <v>2.499434420111267</v>
      </c>
      <c r="EC56" s="14">
        <f t="shared" si="30"/>
        <v>17.799634989439411</v>
      </c>
      <c r="ED56" s="14">
        <f t="shared" si="30"/>
        <v>0</v>
      </c>
      <c r="EE56" s="14">
        <f t="shared" si="30"/>
        <v>8.270814790936952E-2</v>
      </c>
      <c r="EF56" s="14">
        <f t="shared" si="30"/>
        <v>21.839937880057917</v>
      </c>
      <c r="EG56" s="14">
        <f t="shared" si="30"/>
        <v>12.62792097571849</v>
      </c>
      <c r="EH56" s="14">
        <f t="shared" si="30"/>
        <v>45.879156718810187</v>
      </c>
      <c r="EI56" s="14">
        <f t="shared" si="30"/>
        <v>7.0120734149944184</v>
      </c>
      <c r="EJ56" s="14">
        <f t="shared" si="30"/>
        <v>0</v>
      </c>
      <c r="EK56" s="14">
        <f t="shared" si="30"/>
        <v>28.866870327295942</v>
      </c>
      <c r="EL56" s="14">
        <f t="shared" si="30"/>
        <v>0</v>
      </c>
      <c r="EM56" s="14">
        <f t="shared" si="30"/>
        <v>0</v>
      </c>
      <c r="EN56" s="14">
        <f t="shared" si="30"/>
        <v>30.316457625528443</v>
      </c>
      <c r="EO56" s="14">
        <f t="shared" si="30"/>
        <v>85.068785285194039</v>
      </c>
      <c r="EP56" s="14">
        <f t="shared" si="30"/>
        <v>28.330891430585606</v>
      </c>
      <c r="EQ56" s="14">
        <f t="shared" si="30"/>
        <v>99.04530050297258</v>
      </c>
      <c r="ER56" s="14">
        <f t="shared" si="30"/>
        <v>82.056486361670338</v>
      </c>
      <c r="ES56" s="14">
        <f t="shared" si="30"/>
        <v>25.054331765782241</v>
      </c>
      <c r="ET56" s="14">
        <f t="shared" si="30"/>
        <v>106.16573177599339</v>
      </c>
      <c r="EU56" s="14">
        <f t="shared" si="30"/>
        <v>25.689100510867863</v>
      </c>
      <c r="EV56" s="14">
        <f t="shared" si="30"/>
        <v>72.748353854267705</v>
      </c>
      <c r="EW56" s="14">
        <f t="shared" si="30"/>
        <v>15.393880333565606</v>
      </c>
      <c r="EX56" s="14">
        <f t="shared" si="30"/>
        <v>0</v>
      </c>
      <c r="EY56" s="14">
        <f t="shared" ref="EY56:HJ56" si="31">STDEV(EY3:EY32)</f>
        <v>7.4639503926082984</v>
      </c>
      <c r="EZ56" s="14">
        <f t="shared" si="31"/>
        <v>7.4639503926083002</v>
      </c>
      <c r="FA56" s="14">
        <f t="shared" si="31"/>
        <v>153.62195896895486</v>
      </c>
      <c r="FB56" s="14">
        <f t="shared" si="31"/>
        <v>19.239232894137931</v>
      </c>
      <c r="FC56" s="14">
        <f t="shared" si="31"/>
        <v>15.350456342309831</v>
      </c>
      <c r="FD56" s="14">
        <f t="shared" si="31"/>
        <v>5.3859582807671922</v>
      </c>
      <c r="FE56" s="14">
        <f t="shared" si="31"/>
        <v>85.068785285194039</v>
      </c>
      <c r="FF56" s="14">
        <f t="shared" si="31"/>
        <v>26.020191309875344</v>
      </c>
      <c r="FG56" s="14">
        <f t="shared" si="31"/>
        <v>22.514896936241808</v>
      </c>
      <c r="FH56" s="14">
        <f t="shared" si="31"/>
        <v>3.2078832839013152</v>
      </c>
      <c r="FI56" s="14">
        <f t="shared" si="31"/>
        <v>19.507774534734374</v>
      </c>
      <c r="FJ56" s="14">
        <f t="shared" si="31"/>
        <v>1.8021401480778152</v>
      </c>
      <c r="FK56" s="14">
        <f t="shared" si="31"/>
        <v>5.609842245740973E-2</v>
      </c>
      <c r="FL56" s="45">
        <f t="shared" si="31"/>
        <v>28.330891430585606</v>
      </c>
      <c r="FM56" s="14">
        <f t="shared" si="31"/>
        <v>78.250415729157879</v>
      </c>
      <c r="FN56" s="14">
        <f t="shared" si="31"/>
        <v>25.965383431369403</v>
      </c>
      <c r="FO56" s="14">
        <f t="shared" si="31"/>
        <v>22.290431890171785</v>
      </c>
      <c r="FP56" s="14">
        <f t="shared" si="31"/>
        <v>3.2104562124497393</v>
      </c>
      <c r="FQ56" s="14">
        <f t="shared" si="31"/>
        <v>19.904147071618031</v>
      </c>
      <c r="FR56" s="14">
        <f t="shared" si="31"/>
        <v>1.7893584319065248</v>
      </c>
      <c r="FS56" s="14">
        <f t="shared" si="31"/>
        <v>5.609842245740973E-2</v>
      </c>
      <c r="FT56" s="14">
        <f t="shared" si="31"/>
        <v>28.97391440485999</v>
      </c>
      <c r="FU56" s="14">
        <f t="shared" si="31"/>
        <v>15.610104942305901</v>
      </c>
      <c r="FV56" s="14">
        <f t="shared" si="31"/>
        <v>41.928411539184275</v>
      </c>
      <c r="FW56" s="14">
        <f t="shared" si="31"/>
        <v>23.87156721172741</v>
      </c>
      <c r="FX56" s="14">
        <f t="shared" si="31"/>
        <v>0.59034327332673608</v>
      </c>
      <c r="FY56" s="14">
        <f t="shared" si="31"/>
        <v>18.994493019976598</v>
      </c>
      <c r="FZ56" s="14">
        <f t="shared" si="31"/>
        <v>1.0547723263936837</v>
      </c>
      <c r="GA56" s="14">
        <f t="shared" si="31"/>
        <v>0</v>
      </c>
      <c r="GB56" s="14">
        <f t="shared" si="31"/>
        <v>21.913588989626636</v>
      </c>
      <c r="GC56" s="14">
        <f t="shared" si="31"/>
        <v>93.846552473944087</v>
      </c>
      <c r="GD56" s="14">
        <f t="shared" si="31"/>
        <v>9.4372707441414754</v>
      </c>
      <c r="GE56" s="14">
        <f t="shared" si="31"/>
        <v>4.6772938729297895</v>
      </c>
      <c r="GF56" s="14">
        <f t="shared" si="31"/>
        <v>0.53444101214711615</v>
      </c>
      <c r="GG56" s="14">
        <f t="shared" si="31"/>
        <v>3.6416717082263683</v>
      </c>
      <c r="GH56" s="14">
        <f t="shared" si="31"/>
        <v>1.0236866064275665</v>
      </c>
      <c r="GI56" s="14">
        <f t="shared" si="31"/>
        <v>0</v>
      </c>
      <c r="GJ56" s="14">
        <f t="shared" si="31"/>
        <v>6.4765856217432116</v>
      </c>
      <c r="GK56" s="14">
        <f t="shared" si="31"/>
        <v>21.847453157973362</v>
      </c>
      <c r="GL56" s="14">
        <f t="shared" si="31"/>
        <v>25.68780452359924</v>
      </c>
      <c r="GM56" s="14">
        <f t="shared" si="31"/>
        <v>28.175571097360432</v>
      </c>
      <c r="GN56" s="14">
        <f t="shared" si="31"/>
        <v>3.6687949938200899</v>
      </c>
      <c r="GO56" s="14">
        <f t="shared" si="31"/>
        <v>22.369219355752691</v>
      </c>
      <c r="GP56" s="14">
        <f t="shared" si="31"/>
        <v>2.0844675329750131</v>
      </c>
      <c r="GQ56" s="14">
        <f t="shared" si="31"/>
        <v>0</v>
      </c>
      <c r="GR56" s="14">
        <f t="shared" si="31"/>
        <v>34.817690530648498</v>
      </c>
      <c r="GS56" s="14">
        <f t="shared" si="31"/>
        <v>59.948827879331589</v>
      </c>
      <c r="GT56" s="14">
        <f t="shared" si="31"/>
        <v>23.600232478523445</v>
      </c>
      <c r="GU56" s="14">
        <f t="shared" si="31"/>
        <v>20.049654876808528</v>
      </c>
      <c r="GV56" s="14">
        <f t="shared" si="31"/>
        <v>2.4146830556150602</v>
      </c>
      <c r="GW56" s="14">
        <f t="shared" si="31"/>
        <v>17.786201124065055</v>
      </c>
      <c r="GX56" s="14">
        <f t="shared" si="31"/>
        <v>0</v>
      </c>
      <c r="GY56" s="14">
        <f t="shared" si="31"/>
        <v>7.980106030438347E-2</v>
      </c>
      <c r="GZ56" s="14">
        <f t="shared" si="31"/>
        <v>24.478624974860399</v>
      </c>
      <c r="HA56" s="14">
        <f t="shared" si="31"/>
        <v>12.569086524553459</v>
      </c>
      <c r="HB56" s="14">
        <f t="shared" si="31"/>
        <v>44.655691152190471</v>
      </c>
      <c r="HC56" s="14">
        <f t="shared" si="31"/>
        <v>6.8493588040774327</v>
      </c>
      <c r="HD56" s="14">
        <f t="shared" si="31"/>
        <v>0</v>
      </c>
      <c r="HE56" s="14">
        <f t="shared" si="31"/>
        <v>28.253511349385587</v>
      </c>
      <c r="HF56" s="14">
        <f t="shared" si="31"/>
        <v>0</v>
      </c>
      <c r="HG56" s="14">
        <f t="shared" si="31"/>
        <v>0</v>
      </c>
      <c r="HH56" s="14">
        <f t="shared" si="31"/>
        <v>29.738747183137288</v>
      </c>
      <c r="HI56" s="14" t="e">
        <f t="shared" si="31"/>
        <v>#DIV/0!</v>
      </c>
      <c r="HJ56" s="14">
        <f t="shared" si="31"/>
        <v>504.06352527348014</v>
      </c>
      <c r="HK56" s="14">
        <f t="shared" ref="HK56:HN56" si="32">STDEV(HK3:HK32)</f>
        <v>3.953263652019743E-2</v>
      </c>
      <c r="HL56" s="14">
        <f t="shared" si="32"/>
        <v>30.927115236033334</v>
      </c>
      <c r="HM56" s="14">
        <f t="shared" si="32"/>
        <v>60.862966801081079</v>
      </c>
      <c r="HN56" s="14">
        <f t="shared" si="32"/>
        <v>23.482344372486985</v>
      </c>
    </row>
    <row r="57" spans="1:222" x14ac:dyDescent="0.25">
      <c r="B57" s="20"/>
      <c r="C57" s="21"/>
      <c r="D57" s="5"/>
      <c r="E57" s="5"/>
      <c r="AW57" s="46"/>
      <c r="AX57" s="46"/>
      <c r="AY57" s="46"/>
      <c r="AZ57" s="46"/>
      <c r="BA57" s="72"/>
      <c r="BB57" s="46"/>
      <c r="BC57" s="46"/>
      <c r="BD57" s="46"/>
      <c r="CK57" s="79">
        <v>1</v>
      </c>
      <c r="CL57" s="79">
        <v>2</v>
      </c>
      <c r="CM57" s="79">
        <v>3</v>
      </c>
      <c r="CN57" s="79">
        <v>4</v>
      </c>
      <c r="CO57" s="79">
        <v>5</v>
      </c>
      <c r="CP57" s="79">
        <v>6</v>
      </c>
      <c r="CQ57" s="79">
        <v>7</v>
      </c>
      <c r="CR57" s="79">
        <v>8</v>
      </c>
      <c r="CS57" s="79">
        <v>9</v>
      </c>
      <c r="CT57" s="79">
        <v>10</v>
      </c>
      <c r="CU57" s="79">
        <v>11</v>
      </c>
      <c r="CV57" s="79">
        <v>12</v>
      </c>
      <c r="CW57" s="79">
        <v>13</v>
      </c>
      <c r="CX57" s="79">
        <v>14</v>
      </c>
      <c r="CY57" s="79">
        <v>15</v>
      </c>
      <c r="CZ57" s="79">
        <v>16</v>
      </c>
      <c r="DA57" s="79">
        <v>17</v>
      </c>
      <c r="DB57" s="79">
        <v>18</v>
      </c>
      <c r="DC57" s="79">
        <v>19</v>
      </c>
      <c r="DD57" s="79">
        <v>20</v>
      </c>
      <c r="DE57" s="79">
        <v>21</v>
      </c>
      <c r="DF57" s="79">
        <v>22</v>
      </c>
      <c r="DG57" s="79">
        <v>23</v>
      </c>
      <c r="DH57" s="79">
        <v>24</v>
      </c>
      <c r="DI57" s="79">
        <v>25</v>
      </c>
      <c r="DJ57" s="79">
        <v>26</v>
      </c>
      <c r="DK57" s="79">
        <v>27</v>
      </c>
      <c r="DL57" s="79">
        <v>28</v>
      </c>
      <c r="DM57" s="79">
        <v>29</v>
      </c>
      <c r="DN57" s="79">
        <v>30</v>
      </c>
      <c r="DO57" s="79">
        <v>31</v>
      </c>
      <c r="DP57" s="79">
        <v>32</v>
      </c>
      <c r="DQ57" s="79">
        <v>33</v>
      </c>
      <c r="DR57" s="79">
        <v>34</v>
      </c>
      <c r="DS57" s="79">
        <v>35</v>
      </c>
      <c r="DT57" s="79">
        <v>36</v>
      </c>
      <c r="DU57" s="79">
        <v>37</v>
      </c>
      <c r="DV57" s="79">
        <v>38</v>
      </c>
      <c r="DW57" s="79">
        <v>39</v>
      </c>
      <c r="DX57" s="79">
        <v>40</v>
      </c>
      <c r="DY57" s="79">
        <v>41</v>
      </c>
      <c r="DZ57" s="79">
        <v>42</v>
      </c>
      <c r="EA57" s="79">
        <v>43</v>
      </c>
      <c r="EB57" s="79">
        <v>44</v>
      </c>
      <c r="EC57" s="79">
        <v>45</v>
      </c>
      <c r="ED57" s="79">
        <v>46</v>
      </c>
      <c r="EE57" s="79">
        <v>47</v>
      </c>
      <c r="EF57" s="79">
        <v>48</v>
      </c>
      <c r="EG57" s="79">
        <v>49</v>
      </c>
      <c r="EH57" s="79">
        <v>50</v>
      </c>
      <c r="EI57" s="79">
        <v>51</v>
      </c>
      <c r="EJ57" s="79">
        <v>52</v>
      </c>
      <c r="EK57" s="79">
        <v>53</v>
      </c>
      <c r="EL57" s="79">
        <v>54</v>
      </c>
      <c r="EM57" s="79">
        <v>55</v>
      </c>
      <c r="EN57" s="79">
        <v>56</v>
      </c>
      <c r="EO57" s="79">
        <v>57</v>
      </c>
      <c r="EP57" s="79">
        <v>58</v>
      </c>
      <c r="EQ57" s="79">
        <v>59</v>
      </c>
      <c r="ER57" s="79">
        <v>60</v>
      </c>
      <c r="ES57" s="79">
        <v>61</v>
      </c>
      <c r="ET57" s="79">
        <v>62</v>
      </c>
      <c r="EU57" s="79">
        <v>63</v>
      </c>
      <c r="EV57" s="79">
        <v>64</v>
      </c>
      <c r="EW57" s="79">
        <v>65</v>
      </c>
      <c r="EX57" s="79">
        <v>66</v>
      </c>
      <c r="EY57" s="79">
        <v>67</v>
      </c>
      <c r="EZ57" s="79">
        <v>68</v>
      </c>
      <c r="FA57" s="79">
        <v>69</v>
      </c>
      <c r="FB57" s="79">
        <v>70</v>
      </c>
      <c r="FC57" s="79">
        <v>71</v>
      </c>
      <c r="FD57" s="79">
        <v>72</v>
      </c>
      <c r="FE57" s="79">
        <v>73</v>
      </c>
      <c r="FF57" s="79">
        <v>74</v>
      </c>
      <c r="FG57" s="79">
        <v>75</v>
      </c>
      <c r="FH57" s="79">
        <v>76</v>
      </c>
      <c r="FI57" s="79">
        <v>77</v>
      </c>
      <c r="FJ57" s="79">
        <v>78</v>
      </c>
      <c r="FK57" s="79">
        <v>79</v>
      </c>
      <c r="FL57" s="79">
        <v>80</v>
      </c>
      <c r="FM57" s="79">
        <v>81</v>
      </c>
      <c r="FN57" s="79">
        <v>82</v>
      </c>
      <c r="FO57" s="79">
        <v>83</v>
      </c>
      <c r="FP57" s="79">
        <v>84</v>
      </c>
      <c r="FQ57" s="79">
        <v>85</v>
      </c>
      <c r="FR57" s="79">
        <v>86</v>
      </c>
      <c r="FS57" s="79">
        <v>87</v>
      </c>
      <c r="FT57" s="79">
        <v>88</v>
      </c>
      <c r="FU57" s="79">
        <v>89</v>
      </c>
      <c r="FV57" s="79">
        <v>90</v>
      </c>
      <c r="FW57" s="79">
        <v>91</v>
      </c>
      <c r="FX57" s="79">
        <v>92</v>
      </c>
      <c r="FY57" s="79">
        <v>93</v>
      </c>
      <c r="FZ57" s="79">
        <v>94</v>
      </c>
      <c r="GA57" s="79">
        <v>95</v>
      </c>
      <c r="GB57" s="79">
        <v>96</v>
      </c>
      <c r="GC57" s="79">
        <v>97</v>
      </c>
      <c r="GD57" s="79">
        <v>98</v>
      </c>
      <c r="GE57" s="79">
        <v>99</v>
      </c>
      <c r="GF57" s="79">
        <v>100</v>
      </c>
      <c r="GG57" s="79">
        <v>101</v>
      </c>
      <c r="GH57" s="79">
        <v>102</v>
      </c>
      <c r="GI57" s="79">
        <v>103</v>
      </c>
      <c r="GJ57" s="79">
        <v>104</v>
      </c>
      <c r="GK57" s="79">
        <v>105</v>
      </c>
      <c r="GL57" s="79">
        <v>106</v>
      </c>
      <c r="GM57" s="79">
        <v>107</v>
      </c>
      <c r="GN57" s="79">
        <v>108</v>
      </c>
      <c r="GO57" s="79">
        <v>109</v>
      </c>
      <c r="GP57" s="79">
        <v>110</v>
      </c>
      <c r="GQ57" s="79">
        <v>111</v>
      </c>
      <c r="GR57" s="79">
        <v>112</v>
      </c>
      <c r="GS57" s="79">
        <v>113</v>
      </c>
      <c r="GT57" s="79">
        <v>114</v>
      </c>
      <c r="GU57" s="79">
        <v>115</v>
      </c>
      <c r="GV57" s="79">
        <v>116</v>
      </c>
      <c r="GW57" s="79">
        <v>117</v>
      </c>
      <c r="GX57" s="79">
        <v>118</v>
      </c>
      <c r="GY57" s="79">
        <v>119</v>
      </c>
      <c r="GZ57" s="79">
        <v>120</v>
      </c>
      <c r="HA57" s="79">
        <v>121</v>
      </c>
      <c r="HB57" s="79">
        <v>122</v>
      </c>
      <c r="HC57" s="79">
        <v>123</v>
      </c>
      <c r="HD57" s="79">
        <v>124</v>
      </c>
      <c r="HE57" s="79">
        <v>125</v>
      </c>
      <c r="HF57" s="79">
        <v>126</v>
      </c>
      <c r="HG57" s="79">
        <v>127</v>
      </c>
      <c r="HH57" s="79">
        <v>128</v>
      </c>
      <c r="HI57" s="79">
        <v>129</v>
      </c>
      <c r="HJ57" s="79">
        <v>130</v>
      </c>
      <c r="HK57" s="79">
        <v>131</v>
      </c>
      <c r="HL57" s="79">
        <v>132</v>
      </c>
      <c r="HM57" s="79">
        <v>133</v>
      </c>
      <c r="HN57" s="79">
        <v>134</v>
      </c>
    </row>
    <row r="58" spans="1:222" x14ac:dyDescent="0.25">
      <c r="B58" s="20"/>
      <c r="C58" s="21"/>
      <c r="D58" s="5"/>
      <c r="E58" s="5"/>
      <c r="Y58" s="14" t="s">
        <v>212</v>
      </c>
      <c r="AW58" s="46"/>
      <c r="AX58" s="46"/>
      <c r="AY58" s="46"/>
      <c r="AZ58" s="46"/>
      <c r="BA58" s="72"/>
      <c r="BB58" s="46"/>
      <c r="BC58" s="46"/>
      <c r="BD58" s="46"/>
      <c r="EO58" s="79">
        <v>1</v>
      </c>
      <c r="EP58" s="79">
        <v>2</v>
      </c>
      <c r="EQ58" s="79">
        <v>1</v>
      </c>
      <c r="ER58" s="79">
        <v>2</v>
      </c>
      <c r="ES58" s="79">
        <v>3</v>
      </c>
      <c r="ET58" s="79">
        <v>4</v>
      </c>
      <c r="EU58" s="79">
        <v>5</v>
      </c>
      <c r="EV58" s="79">
        <v>6</v>
      </c>
      <c r="EW58" s="79">
        <v>7</v>
      </c>
      <c r="EX58" s="79">
        <v>1</v>
      </c>
      <c r="EY58" s="79">
        <v>2</v>
      </c>
      <c r="EZ58" s="79">
        <v>3</v>
      </c>
      <c r="FA58" s="79">
        <v>4</v>
      </c>
      <c r="FB58" s="79">
        <v>5</v>
      </c>
      <c r="FC58" s="79">
        <v>6</v>
      </c>
      <c r="FD58" s="79">
        <v>7</v>
      </c>
    </row>
    <row r="59" spans="1:222" x14ac:dyDescent="0.25">
      <c r="B59" s="20"/>
      <c r="C59" s="21"/>
      <c r="D59" s="5"/>
      <c r="E59" s="5"/>
      <c r="X59" s="25" t="s">
        <v>214</v>
      </c>
      <c r="Z59" s="47">
        <v>383</v>
      </c>
      <c r="AB59" s="48"/>
      <c r="AC59" s="22">
        <v>51.641341546885698</v>
      </c>
      <c r="AD59" s="14" t="s">
        <v>168</v>
      </c>
      <c r="AE59" s="5" t="s">
        <v>169</v>
      </c>
      <c r="AF59" s="5" t="s">
        <v>171</v>
      </c>
      <c r="AG59" s="49">
        <v>171</v>
      </c>
      <c r="AH59" s="50">
        <v>132</v>
      </c>
      <c r="AI59" s="51">
        <v>45.142095003590853</v>
      </c>
      <c r="AJ59" s="52">
        <v>45</v>
      </c>
      <c r="AK59" s="52"/>
      <c r="AL59" s="52"/>
      <c r="AM59" s="14">
        <v>1</v>
      </c>
      <c r="AQ59" s="46">
        <v>42310</v>
      </c>
      <c r="AR59" s="46">
        <v>42318</v>
      </c>
      <c r="AS59" s="46"/>
      <c r="AW59" s="46"/>
      <c r="AX59" s="46">
        <v>42310</v>
      </c>
      <c r="AY59" s="46">
        <v>42318</v>
      </c>
      <c r="AZ59" s="46"/>
      <c r="BA59" s="73">
        <v>42310</v>
      </c>
      <c r="BB59" s="53" t="s">
        <v>213</v>
      </c>
      <c r="BC59" s="46">
        <v>1</v>
      </c>
      <c r="BD59" s="46"/>
      <c r="CK59" s="6">
        <v>309.49959999999999</v>
      </c>
      <c r="CL59" s="6">
        <v>68.045322191046495</v>
      </c>
      <c r="CM59" s="6">
        <v>7.56059135456072</v>
      </c>
      <c r="CN59" s="6">
        <v>0</v>
      </c>
      <c r="CO59" s="6">
        <v>44.781964177013499</v>
      </c>
      <c r="CP59" s="6">
        <v>0</v>
      </c>
      <c r="CQ59" s="6">
        <v>0</v>
      </c>
      <c r="CR59" s="6">
        <v>52.342555531574199</v>
      </c>
      <c r="CS59" s="6">
        <v>284.49959999999999</v>
      </c>
      <c r="CT59" s="6">
        <v>72.337535799698799</v>
      </c>
      <c r="CU59" s="6">
        <v>8.2249676273710097</v>
      </c>
      <c r="CV59" s="6">
        <v>0</v>
      </c>
      <c r="CW59" s="6">
        <v>46.186356676775603</v>
      </c>
      <c r="CX59" s="6">
        <v>0</v>
      </c>
      <c r="CY59" s="6">
        <v>0</v>
      </c>
      <c r="CZ59" s="6">
        <v>54.411324304146703</v>
      </c>
      <c r="DA59" s="6">
        <v>25</v>
      </c>
      <c r="DB59" s="6">
        <v>19.2</v>
      </c>
      <c r="DC59" s="6">
        <v>0</v>
      </c>
      <c r="DD59" s="6">
        <v>0</v>
      </c>
      <c r="DE59" s="6">
        <v>28.8</v>
      </c>
      <c r="DF59" s="6">
        <v>0</v>
      </c>
      <c r="DG59" s="6">
        <v>0</v>
      </c>
      <c r="DH59" s="6">
        <v>28.8</v>
      </c>
      <c r="DI59" s="6">
        <v>113.116133333333</v>
      </c>
      <c r="DJ59" s="6">
        <v>85.398958710281207</v>
      </c>
      <c r="DK59" s="6">
        <v>1.06085662994138</v>
      </c>
      <c r="DL59" s="6">
        <v>0</v>
      </c>
      <c r="DM59" s="6">
        <v>20.156275968886298</v>
      </c>
      <c r="DN59" s="6">
        <v>0</v>
      </c>
      <c r="DO59" s="6">
        <v>0</v>
      </c>
      <c r="DP59" s="6">
        <v>21.2171325988276</v>
      </c>
      <c r="DQ59" s="6">
        <v>79.999600000000001</v>
      </c>
      <c r="DR59" s="6">
        <v>126.00063000314999</v>
      </c>
      <c r="DS59" s="6">
        <v>14.250071250356299</v>
      </c>
      <c r="DT59" s="6">
        <v>0</v>
      </c>
      <c r="DU59" s="6">
        <v>77.250386251931303</v>
      </c>
      <c r="DV59" s="6">
        <v>0</v>
      </c>
      <c r="DW59" s="6">
        <v>0</v>
      </c>
      <c r="DX59" s="6">
        <v>91.500457502287503</v>
      </c>
      <c r="DY59" s="6">
        <v>180.5</v>
      </c>
      <c r="DZ59" s="6">
        <v>57.8393351800554</v>
      </c>
      <c r="EA59" s="6">
        <v>6.64819944598338</v>
      </c>
      <c r="EB59" s="6">
        <v>0</v>
      </c>
      <c r="EC59" s="6">
        <v>38.559556786703602</v>
      </c>
      <c r="ED59" s="6">
        <v>0</v>
      </c>
      <c r="EE59" s="6">
        <v>0</v>
      </c>
      <c r="EF59" s="6">
        <v>45.207756232686997</v>
      </c>
      <c r="EG59" s="6">
        <v>24</v>
      </c>
      <c r="EH59" s="6">
        <v>2.5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330</v>
      </c>
      <c r="EP59" s="6">
        <v>49.090909090909101</v>
      </c>
      <c r="EQ59" s="6">
        <v>330</v>
      </c>
      <c r="ER59" s="6">
        <v>297.5</v>
      </c>
      <c r="ES59" s="6">
        <v>32.5</v>
      </c>
      <c r="ET59" s="6">
        <v>117.5</v>
      </c>
      <c r="EU59" s="6">
        <v>81</v>
      </c>
      <c r="EV59" s="6">
        <v>192.5</v>
      </c>
      <c r="EW59" s="6">
        <v>24</v>
      </c>
      <c r="EX59" s="6">
        <v>100</v>
      </c>
      <c r="EY59" s="6">
        <v>90.151515151515198</v>
      </c>
      <c r="EZ59" s="6">
        <v>9.8484848484848495</v>
      </c>
      <c r="FA59" s="6">
        <v>35.606060606060602</v>
      </c>
      <c r="FB59" s="6">
        <v>24.545454545454501</v>
      </c>
      <c r="FC59" s="6">
        <v>58.3333333333333</v>
      </c>
      <c r="FD59" s="6">
        <v>7.2727272727272698</v>
      </c>
      <c r="FE59" s="6">
        <v>330</v>
      </c>
      <c r="FF59" s="6">
        <v>64</v>
      </c>
      <c r="FG59" s="6">
        <v>7.0909090909090899</v>
      </c>
      <c r="FH59" s="6">
        <v>0</v>
      </c>
      <c r="FI59" s="6">
        <v>42</v>
      </c>
      <c r="FJ59" s="6">
        <v>0</v>
      </c>
      <c r="FK59" s="6">
        <v>0</v>
      </c>
      <c r="FL59" s="6">
        <v>49.090909090909101</v>
      </c>
      <c r="FM59" s="6">
        <v>297.5</v>
      </c>
      <c r="FN59" s="6">
        <v>69.378151260504197</v>
      </c>
      <c r="FO59" s="6">
        <v>7.8655462184873999</v>
      </c>
      <c r="FP59" s="6">
        <v>0</v>
      </c>
      <c r="FQ59" s="6">
        <v>44.168067226890798</v>
      </c>
      <c r="FR59" s="6">
        <v>0</v>
      </c>
      <c r="FS59" s="6">
        <v>0</v>
      </c>
      <c r="FT59" s="6">
        <v>52.033613445378201</v>
      </c>
      <c r="FU59" s="6">
        <v>32.5</v>
      </c>
      <c r="FV59" s="6">
        <v>14.7692307692308</v>
      </c>
      <c r="FW59" s="6">
        <v>0</v>
      </c>
      <c r="FX59" s="6">
        <v>0</v>
      </c>
      <c r="FY59" s="6">
        <v>22.153846153846199</v>
      </c>
      <c r="FZ59" s="6">
        <v>0</v>
      </c>
      <c r="GA59" s="6">
        <v>0</v>
      </c>
      <c r="GB59" s="6">
        <v>22.153846153846199</v>
      </c>
      <c r="GC59" s="6">
        <v>117.5</v>
      </c>
      <c r="GD59" s="6">
        <v>84.7659574468085</v>
      </c>
      <c r="GE59" s="6">
        <v>1.0212765957446801</v>
      </c>
      <c r="GF59" s="6">
        <v>0</v>
      </c>
      <c r="GG59" s="6">
        <v>19.404255319148898</v>
      </c>
      <c r="GH59" s="6">
        <v>0</v>
      </c>
      <c r="GI59" s="6">
        <v>0</v>
      </c>
      <c r="GJ59" s="6">
        <v>20.4255319148936</v>
      </c>
      <c r="GK59" s="6">
        <v>81</v>
      </c>
      <c r="GL59" s="6">
        <v>124.444444444444</v>
      </c>
      <c r="GM59" s="6">
        <v>14.074074074074099</v>
      </c>
      <c r="GN59" s="6">
        <v>0</v>
      </c>
      <c r="GO59" s="6">
        <v>76.296296296296305</v>
      </c>
      <c r="GP59" s="6">
        <v>0</v>
      </c>
      <c r="GQ59" s="6">
        <v>0</v>
      </c>
      <c r="GR59" s="6">
        <v>90.370370370370395</v>
      </c>
      <c r="GS59" s="6">
        <v>192.5</v>
      </c>
      <c r="GT59" s="6">
        <v>54.545454545454596</v>
      </c>
      <c r="GU59" s="6">
        <v>6.2337662337662296</v>
      </c>
      <c r="GV59" s="6">
        <v>0</v>
      </c>
      <c r="GW59" s="6">
        <v>36.1558441558442</v>
      </c>
      <c r="GX59" s="6">
        <v>0</v>
      </c>
      <c r="GY59" s="6">
        <v>0</v>
      </c>
      <c r="GZ59" s="6">
        <v>42.389610389610397</v>
      </c>
      <c r="HA59" s="6">
        <v>24</v>
      </c>
      <c r="HB59" s="6">
        <v>2.5</v>
      </c>
      <c r="HC59" s="6">
        <v>0</v>
      </c>
      <c r="HD59" s="6">
        <v>0</v>
      </c>
      <c r="HE59" s="6">
        <v>0</v>
      </c>
      <c r="HF59" s="6">
        <v>0</v>
      </c>
      <c r="HG59" s="6">
        <v>0</v>
      </c>
      <c r="HH59" s="6">
        <v>0</v>
      </c>
      <c r="HJ59" s="6">
        <f>FN59/FT59*100</f>
        <v>133.3333333333332</v>
      </c>
      <c r="HK59" s="6">
        <f>(FP59+FS59)/FT59</f>
        <v>0</v>
      </c>
      <c r="HL59" s="6">
        <f>(FQ59+FS59)/FT59*100</f>
        <v>84.883720930232556</v>
      </c>
      <c r="HM59" s="6">
        <f>EQ59-FE59</f>
        <v>0</v>
      </c>
      <c r="HN59" s="6">
        <f>HM59/EQ59*100</f>
        <v>0</v>
      </c>
    </row>
    <row r="60" spans="1:222" x14ac:dyDescent="0.25">
      <c r="B60" s="20"/>
      <c r="C60" s="21"/>
      <c r="D60" s="5"/>
      <c r="E60" s="5"/>
      <c r="X60" s="25" t="s">
        <v>216</v>
      </c>
      <c r="Y60" s="14">
        <f t="shared" ref="Y60:Y68" si="33">MATCH(Z60,$Z$3:$Z$52,0)</f>
        <v>3</v>
      </c>
      <c r="Z60" s="14">
        <v>929</v>
      </c>
      <c r="AC60" s="26">
        <f t="shared" ref="AC60:AJ68" si="34">INDEX(AC$3:AC$52,$Y60,1)</f>
        <v>62.242299794661193</v>
      </c>
      <c r="AD60" s="26" t="str">
        <f t="shared" si="34"/>
        <v>M</v>
      </c>
      <c r="AE60" s="33" t="str">
        <f t="shared" si="34"/>
        <v>White</v>
      </c>
      <c r="AF60" s="33" t="str">
        <f t="shared" si="34"/>
        <v>NHispanic</v>
      </c>
      <c r="AG60" s="33">
        <f t="shared" si="34"/>
        <v>176</v>
      </c>
      <c r="AH60" s="33">
        <f t="shared" si="34"/>
        <v>101.2</v>
      </c>
      <c r="AI60" s="33">
        <f t="shared" si="34"/>
        <v>32.670454545454547</v>
      </c>
      <c r="AJ60" s="33">
        <f t="shared" si="34"/>
        <v>43</v>
      </c>
      <c r="AK60" s="33"/>
      <c r="AL60" s="33"/>
      <c r="AM60" s="26">
        <f t="shared" ref="AM60:AM68" si="35">INDEX(AM$3:AM$52,$Y60,1)</f>
        <v>0</v>
      </c>
      <c r="AN60" s="26"/>
      <c r="AO60" s="26"/>
      <c r="AW60" s="46"/>
      <c r="AZ60" s="46"/>
      <c r="BA60" s="72"/>
      <c r="BB60" s="28" t="str">
        <f t="shared" ref="BB60:BB68" si="36">INDEX(BB$3:BB$52,$Y60,1)</f>
        <v>pantoprazole (40 qd), MultiV, Fishoil</v>
      </c>
      <c r="BC60" s="28" t="str">
        <f t="shared" ref="BC60:BJ68" si="37">IF(INDEX(BC$3:BC$52,$Y60,1)=1,1,"")</f>
        <v/>
      </c>
      <c r="BD60" s="28">
        <f t="shared" si="37"/>
        <v>1</v>
      </c>
      <c r="BE60" s="28" t="str">
        <f t="shared" si="37"/>
        <v/>
      </c>
      <c r="BF60" s="28" t="str">
        <f t="shared" si="37"/>
        <v/>
      </c>
      <c r="BG60" s="28" t="str">
        <f t="shared" si="37"/>
        <v/>
      </c>
      <c r="BH60" s="28" t="str">
        <f t="shared" si="37"/>
        <v/>
      </c>
      <c r="BI60" s="28" t="str">
        <f t="shared" si="37"/>
        <v/>
      </c>
      <c r="BJ60" s="28" t="str">
        <f t="shared" si="37"/>
        <v/>
      </c>
      <c r="CK60" s="6">
        <v>194.44026666666699</v>
      </c>
      <c r="CL60" s="6">
        <v>48.755333257445997</v>
      </c>
      <c r="CM60" s="6">
        <v>2.1600464101400099</v>
      </c>
      <c r="CN60" s="6">
        <v>0</v>
      </c>
      <c r="CO60" s="6">
        <v>12.034544285065801</v>
      </c>
      <c r="CP60" s="6">
        <v>0</v>
      </c>
      <c r="CQ60" s="6">
        <v>0.30857805859143</v>
      </c>
      <c r="CR60" s="6">
        <v>14.503168753797199</v>
      </c>
      <c r="CS60" s="6">
        <v>194.44026666666699</v>
      </c>
      <c r="CT60" s="6">
        <v>48.755333257445997</v>
      </c>
      <c r="CU60" s="6">
        <v>2.1600464101400099</v>
      </c>
      <c r="CV60" s="6">
        <v>0</v>
      </c>
      <c r="CW60" s="6">
        <v>12.034544285065801</v>
      </c>
      <c r="CX60" s="6">
        <v>0</v>
      </c>
      <c r="CY60" s="6">
        <v>0.30857805859143</v>
      </c>
      <c r="CZ60" s="6">
        <v>14.503168753797199</v>
      </c>
      <c r="DA60" s="6">
        <v>0</v>
      </c>
      <c r="DB60" s="6" t="s">
        <v>218</v>
      </c>
      <c r="DC60" s="6" t="s">
        <v>218</v>
      </c>
      <c r="DD60" s="6" t="s">
        <v>218</v>
      </c>
      <c r="DE60" s="6" t="s">
        <v>218</v>
      </c>
      <c r="DF60" s="6" t="s">
        <v>218</v>
      </c>
      <c r="DG60" s="6" t="s">
        <v>218</v>
      </c>
      <c r="DH60" s="6" t="s">
        <v>218</v>
      </c>
      <c r="DI60" s="6">
        <v>265.77440000000001</v>
      </c>
      <c r="DJ60" s="6">
        <v>16.254387179502601</v>
      </c>
      <c r="DK60" s="6">
        <v>0.22575537749309199</v>
      </c>
      <c r="DL60" s="6">
        <v>0</v>
      </c>
      <c r="DM60" s="6">
        <v>1.8060430199447399</v>
      </c>
      <c r="DN60" s="6">
        <v>0</v>
      </c>
      <c r="DO60" s="6">
        <v>0</v>
      </c>
      <c r="DP60" s="6">
        <v>2.03179839743783</v>
      </c>
      <c r="DQ60" s="6">
        <v>52.344533333333302</v>
      </c>
      <c r="DR60" s="6">
        <v>80.2376052004157</v>
      </c>
      <c r="DS60" s="6">
        <v>1.14625150286308</v>
      </c>
      <c r="DT60" s="6">
        <v>0</v>
      </c>
      <c r="DU60" s="6">
        <v>17.193772542946199</v>
      </c>
      <c r="DV60" s="6">
        <v>0</v>
      </c>
      <c r="DW60" s="6">
        <v>0</v>
      </c>
      <c r="DX60" s="6">
        <v>18.340024045809301</v>
      </c>
      <c r="DY60" s="6">
        <v>137.09573333333299</v>
      </c>
      <c r="DZ60" s="6">
        <v>38.075583193447301</v>
      </c>
      <c r="EA60" s="6">
        <v>2.62590228920326</v>
      </c>
      <c r="EB60" s="6">
        <v>0</v>
      </c>
      <c r="EC60" s="6">
        <v>10.065958775279199</v>
      </c>
      <c r="ED60" s="6">
        <v>0</v>
      </c>
      <c r="EE60" s="6">
        <v>0.43765038153387698</v>
      </c>
      <c r="EF60" s="6">
        <v>13.1295114460163</v>
      </c>
      <c r="EG60" s="6">
        <v>5</v>
      </c>
      <c r="EH60" s="6">
        <v>12</v>
      </c>
      <c r="EI60" s="6">
        <v>0</v>
      </c>
      <c r="EJ60" s="6">
        <v>0</v>
      </c>
      <c r="EK60" s="6">
        <v>12</v>
      </c>
      <c r="EL60" s="6">
        <v>0</v>
      </c>
      <c r="EM60" s="6">
        <v>0</v>
      </c>
      <c r="EN60" s="6">
        <v>12</v>
      </c>
      <c r="EO60" s="6">
        <v>195.27199999999999</v>
      </c>
      <c r="EP60" s="6">
        <v>14.4413945675775</v>
      </c>
      <c r="EQ60" s="6">
        <v>258.5</v>
      </c>
      <c r="ER60" s="6">
        <v>243.5</v>
      </c>
      <c r="ES60" s="6">
        <v>15</v>
      </c>
      <c r="ET60" s="6">
        <v>298</v>
      </c>
      <c r="EU60" s="6">
        <v>57.5</v>
      </c>
      <c r="EV60" s="6">
        <v>167</v>
      </c>
      <c r="EW60" s="6">
        <v>19</v>
      </c>
      <c r="EX60" s="6">
        <v>100</v>
      </c>
      <c r="EY60" s="6">
        <v>94.197292069632496</v>
      </c>
      <c r="EZ60" s="6">
        <v>5.80270793036751</v>
      </c>
      <c r="FA60" s="6">
        <v>115.280464216634</v>
      </c>
      <c r="FB60" s="6">
        <v>22.243713733075399</v>
      </c>
      <c r="FC60" s="6">
        <v>64.603481624758203</v>
      </c>
      <c r="FD60" s="6">
        <v>7.3500967117988401</v>
      </c>
      <c r="FE60" s="6">
        <v>195.27199999999999</v>
      </c>
      <c r="FF60" s="6">
        <v>48.547666844196797</v>
      </c>
      <c r="FG60" s="6">
        <v>2.1508459994264402</v>
      </c>
      <c r="FH60" s="6">
        <v>0</v>
      </c>
      <c r="FI60" s="6">
        <v>11.9832848539473</v>
      </c>
      <c r="FJ60" s="6">
        <v>0</v>
      </c>
      <c r="FK60" s="6">
        <v>0.30726371420377702</v>
      </c>
      <c r="FL60" s="6">
        <v>14.4413945675775</v>
      </c>
      <c r="FM60" s="6">
        <v>195.27199999999999</v>
      </c>
      <c r="FN60" s="6">
        <v>48.547666844196797</v>
      </c>
      <c r="FO60" s="6">
        <v>2.1508459994264402</v>
      </c>
      <c r="FP60" s="6">
        <v>0</v>
      </c>
      <c r="FQ60" s="6">
        <v>11.9832848539473</v>
      </c>
      <c r="FR60" s="6">
        <v>0</v>
      </c>
      <c r="FS60" s="6">
        <v>0.30726371420377702</v>
      </c>
      <c r="FT60" s="6">
        <v>14.4413945675775</v>
      </c>
      <c r="FU60" s="6">
        <v>0</v>
      </c>
      <c r="FV60" s="6" t="s">
        <v>218</v>
      </c>
      <c r="FW60" s="6" t="s">
        <v>218</v>
      </c>
      <c r="FX60" s="6" t="s">
        <v>218</v>
      </c>
      <c r="FY60" s="6" t="s">
        <v>218</v>
      </c>
      <c r="FZ60" s="6" t="s">
        <v>218</v>
      </c>
      <c r="GA60" s="6" t="s">
        <v>218</v>
      </c>
      <c r="GB60" s="6" t="s">
        <v>218</v>
      </c>
      <c r="GC60" s="6">
        <v>278.08533333333298</v>
      </c>
      <c r="GD60" s="6">
        <v>15.534799869584401</v>
      </c>
      <c r="GE60" s="6">
        <v>0.21576110929978301</v>
      </c>
      <c r="GF60" s="6">
        <v>0</v>
      </c>
      <c r="GG60" s="6">
        <v>1.7260888743982701</v>
      </c>
      <c r="GH60" s="6">
        <v>0</v>
      </c>
      <c r="GI60" s="6">
        <v>0</v>
      </c>
      <c r="GJ60" s="6">
        <v>1.9418499836980501</v>
      </c>
      <c r="GK60" s="6">
        <v>53</v>
      </c>
      <c r="GL60" s="6">
        <v>79.245283018867894</v>
      </c>
      <c r="GM60" s="6">
        <v>1.1320754716981101</v>
      </c>
      <c r="GN60" s="6">
        <v>0</v>
      </c>
      <c r="GO60" s="6">
        <v>16.981132075471699</v>
      </c>
      <c r="GP60" s="6">
        <v>0</v>
      </c>
      <c r="GQ60" s="6">
        <v>0</v>
      </c>
      <c r="GR60" s="6">
        <v>18.1132075471698</v>
      </c>
      <c r="GS60" s="6">
        <v>137.27199999999999</v>
      </c>
      <c r="GT60" s="6">
        <v>38.026691532140603</v>
      </c>
      <c r="GU60" s="6">
        <v>2.6225304504924498</v>
      </c>
      <c r="GV60" s="6">
        <v>0</v>
      </c>
      <c r="GW60" s="6">
        <v>10.053033393554401</v>
      </c>
      <c r="GX60" s="6">
        <v>0</v>
      </c>
      <c r="GY60" s="6">
        <v>0.43708840841540902</v>
      </c>
      <c r="GZ60" s="6">
        <v>13.112652252462301</v>
      </c>
      <c r="HA60" s="6">
        <v>5</v>
      </c>
      <c r="HB60" s="6">
        <v>12</v>
      </c>
      <c r="HC60" s="6">
        <v>0</v>
      </c>
      <c r="HD60" s="6">
        <v>0</v>
      </c>
      <c r="HE60" s="6">
        <v>12</v>
      </c>
      <c r="HF60" s="6">
        <v>0</v>
      </c>
      <c r="HG60" s="6">
        <v>0</v>
      </c>
      <c r="HH60" s="6">
        <v>12</v>
      </c>
      <c r="HJ60" s="6">
        <f t="shared" ref="HJ60:HJ69" si="38">FN60/FT60*100</f>
        <v>336.17021276595807</v>
      </c>
      <c r="HK60" s="6">
        <f t="shared" ref="HK60:HK69" si="39">(FP60+FS60)/FT60</f>
        <v>2.1276595744680878E-2</v>
      </c>
      <c r="HL60" s="6">
        <f t="shared" ref="HL60:HL69" si="40">(FQ60+FS60)/FT60*100</f>
        <v>85.106382978723488</v>
      </c>
      <c r="HM60" s="6">
        <f t="shared" ref="HM60:HM69" si="41">EQ60-FE60</f>
        <v>63.228000000000009</v>
      </c>
      <c r="HN60" s="6">
        <f t="shared" ref="HN60:HN69" si="42">HM60/EQ60*100</f>
        <v>24.459574468085108</v>
      </c>
    </row>
    <row r="61" spans="1:222" x14ac:dyDescent="0.25">
      <c r="B61" s="20"/>
      <c r="C61" s="21"/>
      <c r="D61" s="5"/>
      <c r="E61" s="5"/>
      <c r="X61" s="25" t="s">
        <v>214</v>
      </c>
      <c r="Y61" s="14">
        <f t="shared" si="33"/>
        <v>49</v>
      </c>
      <c r="Z61" s="14">
        <v>1309</v>
      </c>
      <c r="AC61" s="26">
        <f t="shared" si="34"/>
        <v>61.24024640657084</v>
      </c>
      <c r="AD61" s="26" t="str">
        <f t="shared" si="34"/>
        <v>M</v>
      </c>
      <c r="AE61" s="33" t="str">
        <f t="shared" si="34"/>
        <v>White</v>
      </c>
      <c r="AF61" s="33" t="str">
        <f t="shared" si="34"/>
        <v>NHispanic</v>
      </c>
      <c r="AG61" s="54">
        <v>181</v>
      </c>
      <c r="AH61" s="55">
        <v>92.4</v>
      </c>
      <c r="AI61" s="56">
        <v>28.204267269008884</v>
      </c>
      <c r="AJ61" s="57">
        <v>41.6</v>
      </c>
      <c r="AK61" s="57"/>
      <c r="AL61" s="57"/>
      <c r="AM61" s="26">
        <f t="shared" si="35"/>
        <v>0</v>
      </c>
      <c r="AN61" s="26"/>
      <c r="AO61" s="26"/>
      <c r="AW61" s="46"/>
      <c r="AZ61" s="46"/>
      <c r="BA61" s="72"/>
      <c r="BB61" s="28" t="str">
        <f t="shared" si="36"/>
        <v>none</v>
      </c>
      <c r="BC61" s="28" t="str">
        <f t="shared" si="37"/>
        <v/>
      </c>
      <c r="BD61" s="28" t="str">
        <f t="shared" si="37"/>
        <v/>
      </c>
      <c r="BE61" s="28" t="str">
        <f t="shared" si="37"/>
        <v/>
      </c>
      <c r="BF61" s="28" t="str">
        <f t="shared" si="37"/>
        <v/>
      </c>
      <c r="BG61" s="28" t="str">
        <f t="shared" si="37"/>
        <v/>
      </c>
      <c r="BH61" s="28" t="str">
        <f t="shared" si="37"/>
        <v/>
      </c>
      <c r="BI61" s="28" t="str">
        <f t="shared" si="37"/>
        <v/>
      </c>
      <c r="BJ61" s="28" t="str">
        <f t="shared" si="37"/>
        <v/>
      </c>
      <c r="CK61" s="6">
        <v>126.66160000000001</v>
      </c>
      <c r="CL61" s="6">
        <v>70.581770639246599</v>
      </c>
      <c r="CM61" s="6">
        <v>3.7896252692212999</v>
      </c>
      <c r="CN61" s="6">
        <v>0</v>
      </c>
      <c r="CO61" s="6">
        <v>32.685517947033702</v>
      </c>
      <c r="CP61" s="6">
        <v>0</v>
      </c>
      <c r="CQ61" s="6">
        <v>0</v>
      </c>
      <c r="CR61" s="6">
        <v>36.475143216254999</v>
      </c>
      <c r="CS61" s="6">
        <v>124.16160000000001</v>
      </c>
      <c r="CT61" s="6">
        <v>72.002938106467695</v>
      </c>
      <c r="CU61" s="6">
        <v>3.8659295627633701</v>
      </c>
      <c r="CV61" s="6">
        <v>0</v>
      </c>
      <c r="CW61" s="6">
        <v>33.343642478833999</v>
      </c>
      <c r="CX61" s="6">
        <v>0</v>
      </c>
      <c r="CY61" s="6">
        <v>0</v>
      </c>
      <c r="CZ61" s="6">
        <v>37.209572041597397</v>
      </c>
      <c r="DA61" s="6">
        <v>2.5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42.074533333333299</v>
      </c>
      <c r="DJ61" s="6">
        <v>54.1895493394262</v>
      </c>
      <c r="DK61" s="6">
        <v>4.2781223162704904</v>
      </c>
      <c r="DL61" s="6">
        <v>0</v>
      </c>
      <c r="DM61" s="6">
        <v>15.686448492991801</v>
      </c>
      <c r="DN61" s="6">
        <v>1.42604077209016</v>
      </c>
      <c r="DO61" s="6">
        <v>0</v>
      </c>
      <c r="DP61" s="6">
        <v>21.390611581352498</v>
      </c>
      <c r="DQ61" s="6">
        <v>22.649466666666701</v>
      </c>
      <c r="DR61" s="6">
        <v>79.472069982516203</v>
      </c>
      <c r="DS61" s="6">
        <v>5.2981379988344104</v>
      </c>
      <c r="DT61" s="6">
        <v>0</v>
      </c>
      <c r="DU61" s="6">
        <v>10.596275997668799</v>
      </c>
      <c r="DV61" s="6">
        <v>0</v>
      </c>
      <c r="DW61" s="6">
        <v>0</v>
      </c>
      <c r="DX61" s="6">
        <v>15.8944139965032</v>
      </c>
      <c r="DY61" s="6">
        <v>101.512133333333</v>
      </c>
      <c r="DZ61" s="6">
        <v>70.336419554444106</v>
      </c>
      <c r="EA61" s="6">
        <v>3.5463740951820499</v>
      </c>
      <c r="EB61" s="6">
        <v>0</v>
      </c>
      <c r="EC61" s="6">
        <v>38.419052697805597</v>
      </c>
      <c r="ED61" s="6">
        <v>0</v>
      </c>
      <c r="EE61" s="6">
        <v>0</v>
      </c>
      <c r="EF61" s="6">
        <v>41.9654267929876</v>
      </c>
      <c r="EG61" s="6">
        <v>0</v>
      </c>
      <c r="EH61" s="6" t="s">
        <v>218</v>
      </c>
      <c r="EI61" s="6" t="s">
        <v>218</v>
      </c>
      <c r="EJ61" s="6" t="s">
        <v>218</v>
      </c>
      <c r="EK61" s="6" t="s">
        <v>218</v>
      </c>
      <c r="EL61" s="6" t="s">
        <v>218</v>
      </c>
      <c r="EM61" s="6" t="s">
        <v>218</v>
      </c>
      <c r="EN61" s="6" t="s">
        <v>218</v>
      </c>
      <c r="EO61" s="6">
        <v>326</v>
      </c>
      <c r="EP61" s="6">
        <v>18.7730061349693</v>
      </c>
      <c r="EQ61" s="6">
        <v>326</v>
      </c>
      <c r="ER61" s="6">
        <v>318</v>
      </c>
      <c r="ES61" s="6">
        <v>8</v>
      </c>
      <c r="ET61" s="6">
        <v>108</v>
      </c>
      <c r="EU61" s="6">
        <v>73</v>
      </c>
      <c r="EV61" s="6">
        <v>242</v>
      </c>
      <c r="EW61" s="6">
        <v>3</v>
      </c>
      <c r="EX61" s="6">
        <v>100</v>
      </c>
      <c r="EY61" s="6">
        <v>97.5460122699387</v>
      </c>
      <c r="EZ61" s="6">
        <v>2.4539877300613502</v>
      </c>
      <c r="FA61" s="6">
        <v>33.128834355828197</v>
      </c>
      <c r="FB61" s="6">
        <v>22.392638036809799</v>
      </c>
      <c r="FC61" s="6">
        <v>74.233128834355796</v>
      </c>
      <c r="FD61" s="6">
        <v>0.92024539877300604</v>
      </c>
      <c r="FE61" s="6">
        <v>326</v>
      </c>
      <c r="FF61" s="6">
        <v>51.1656441717791</v>
      </c>
      <c r="FG61" s="6">
        <v>2.0245398773006098</v>
      </c>
      <c r="FH61" s="6">
        <v>0.184049079754601</v>
      </c>
      <c r="FI61" s="6">
        <v>16.380368098159501</v>
      </c>
      <c r="FJ61" s="6">
        <v>0.184049079754601</v>
      </c>
      <c r="FK61" s="6">
        <v>0</v>
      </c>
      <c r="FL61" s="6">
        <v>18.7730061349693</v>
      </c>
      <c r="FM61" s="6">
        <v>318</v>
      </c>
      <c r="FN61" s="6">
        <v>52.452830188679201</v>
      </c>
      <c r="FO61" s="6">
        <v>2.0754716981132102</v>
      </c>
      <c r="FP61" s="6">
        <v>0.18867924528301899</v>
      </c>
      <c r="FQ61" s="6">
        <v>16.603773584905699</v>
      </c>
      <c r="FR61" s="6">
        <v>0.18867924528301899</v>
      </c>
      <c r="FS61" s="6">
        <v>0</v>
      </c>
      <c r="FT61" s="6">
        <v>19.0566037735849</v>
      </c>
      <c r="FU61" s="6">
        <v>8</v>
      </c>
      <c r="FV61" s="6">
        <v>0</v>
      </c>
      <c r="FW61" s="6">
        <v>0</v>
      </c>
      <c r="FX61" s="6">
        <v>0</v>
      </c>
      <c r="FY61" s="6">
        <v>7.5</v>
      </c>
      <c r="FZ61" s="6">
        <v>0</v>
      </c>
      <c r="GA61" s="6">
        <v>0</v>
      </c>
      <c r="GB61" s="6">
        <v>7.5</v>
      </c>
      <c r="GC61" s="6">
        <v>108</v>
      </c>
      <c r="GD61" s="6">
        <v>53.8888888888889</v>
      </c>
      <c r="GE61" s="6">
        <v>5.5555555555555598</v>
      </c>
      <c r="GF61" s="6">
        <v>1.1111111111111101</v>
      </c>
      <c r="GG61" s="6">
        <v>10</v>
      </c>
      <c r="GH61" s="6">
        <v>1.1111111111111101</v>
      </c>
      <c r="GI61" s="6">
        <v>0</v>
      </c>
      <c r="GJ61" s="6">
        <v>17.7777777777778</v>
      </c>
      <c r="GK61" s="6">
        <v>73</v>
      </c>
      <c r="GL61" s="6">
        <v>78.904109589041099</v>
      </c>
      <c r="GM61" s="6">
        <v>1.6438356164383601</v>
      </c>
      <c r="GN61" s="6">
        <v>0</v>
      </c>
      <c r="GO61" s="6">
        <v>4.9315068493150704</v>
      </c>
      <c r="GP61" s="6">
        <v>0</v>
      </c>
      <c r="GQ61" s="6">
        <v>0</v>
      </c>
      <c r="GR61" s="6">
        <v>6.5753424657534199</v>
      </c>
      <c r="GS61" s="6">
        <v>242</v>
      </c>
      <c r="GT61" s="6">
        <v>44.876033057851203</v>
      </c>
      <c r="GU61" s="6">
        <v>2.2314049586776901</v>
      </c>
      <c r="GV61" s="6">
        <v>0.247933884297521</v>
      </c>
      <c r="GW61" s="6">
        <v>20.330578512396698</v>
      </c>
      <c r="GX61" s="6">
        <v>0.247933884297521</v>
      </c>
      <c r="GY61" s="6">
        <v>0</v>
      </c>
      <c r="GZ61" s="6">
        <v>23.0578512396694</v>
      </c>
      <c r="HA61" s="6">
        <v>3</v>
      </c>
      <c r="HB61" s="6">
        <v>20</v>
      </c>
      <c r="HC61" s="6">
        <v>0</v>
      </c>
      <c r="HD61" s="6">
        <v>0</v>
      </c>
      <c r="HE61" s="6">
        <v>0</v>
      </c>
      <c r="HF61" s="6">
        <v>0</v>
      </c>
      <c r="HG61" s="6">
        <v>0</v>
      </c>
      <c r="HH61" s="6">
        <v>0</v>
      </c>
      <c r="HJ61" s="6">
        <f t="shared" si="38"/>
        <v>275.2475247524751</v>
      </c>
      <c r="HK61" s="6">
        <f t="shared" si="39"/>
        <v>9.9009900990099098E-3</v>
      </c>
      <c r="HL61" s="6">
        <f t="shared" si="40"/>
        <v>87.128712871287362</v>
      </c>
      <c r="HM61" s="6">
        <f t="shared" si="41"/>
        <v>0</v>
      </c>
      <c r="HN61" s="6">
        <f t="shared" si="42"/>
        <v>0</v>
      </c>
    </row>
    <row r="62" spans="1:222" x14ac:dyDescent="0.25">
      <c r="B62" s="20"/>
      <c r="C62" s="21"/>
      <c r="D62" s="5"/>
      <c r="E62" s="5"/>
      <c r="X62" s="25" t="s">
        <v>216</v>
      </c>
      <c r="Y62" s="14">
        <f t="shared" si="33"/>
        <v>10</v>
      </c>
      <c r="Z62" s="14">
        <v>1341</v>
      </c>
      <c r="AC62" s="26">
        <f t="shared" si="34"/>
        <v>67.296372347707049</v>
      </c>
      <c r="AD62" s="26" t="str">
        <f t="shared" si="34"/>
        <v>M</v>
      </c>
      <c r="AE62" s="33" t="str">
        <f t="shared" si="34"/>
        <v>White</v>
      </c>
      <c r="AF62" s="33" t="str">
        <f t="shared" si="34"/>
        <v>NHispanic</v>
      </c>
      <c r="AG62" s="33">
        <f t="shared" si="34"/>
        <v>175.5</v>
      </c>
      <c r="AH62" s="33">
        <f t="shared" si="34"/>
        <v>67.8</v>
      </c>
      <c r="AI62" s="33">
        <f t="shared" si="34"/>
        <v>22.012808337594663</v>
      </c>
      <c r="AJ62" s="33">
        <f t="shared" si="34"/>
        <v>35.9</v>
      </c>
      <c r="AK62" s="33"/>
      <c r="AL62" s="33"/>
      <c r="AM62" s="26">
        <f t="shared" si="35"/>
        <v>0.5</v>
      </c>
      <c r="AN62" s="26"/>
      <c r="AO62" s="26"/>
      <c r="AW62" s="46"/>
      <c r="AZ62" s="46"/>
      <c r="BA62" s="72"/>
      <c r="BB62" s="28" t="str">
        <f t="shared" si="36"/>
        <v>None</v>
      </c>
      <c r="BC62" s="28" t="str">
        <f t="shared" si="37"/>
        <v/>
      </c>
      <c r="BD62" s="28" t="str">
        <f t="shared" si="37"/>
        <v/>
      </c>
      <c r="BE62" s="28" t="str">
        <f t="shared" si="37"/>
        <v/>
      </c>
      <c r="BF62" s="28" t="str">
        <f t="shared" si="37"/>
        <v/>
      </c>
      <c r="BG62" s="28" t="str">
        <f t="shared" si="37"/>
        <v/>
      </c>
      <c r="BH62" s="28" t="str">
        <f t="shared" si="37"/>
        <v/>
      </c>
      <c r="BI62" s="28" t="str">
        <f t="shared" si="37"/>
        <v/>
      </c>
      <c r="BJ62" s="28" t="str">
        <f t="shared" si="37"/>
        <v/>
      </c>
      <c r="CK62" s="6">
        <v>144.65293333333301</v>
      </c>
      <c r="CL62" s="6">
        <v>52.263025890937101</v>
      </c>
      <c r="CM62" s="6">
        <v>14.9322931116963</v>
      </c>
      <c r="CN62" s="6">
        <v>0</v>
      </c>
      <c r="CO62" s="6">
        <v>25.301941105929899</v>
      </c>
      <c r="CP62" s="6">
        <v>0</v>
      </c>
      <c r="CQ62" s="6">
        <v>0</v>
      </c>
      <c r="CR62" s="6">
        <v>40.234234217626202</v>
      </c>
      <c r="CS62" s="6">
        <v>129.65293333333301</v>
      </c>
      <c r="CT62" s="6">
        <v>54.144552070810597</v>
      </c>
      <c r="CU62" s="6">
        <v>14.345992429018199</v>
      </c>
      <c r="CV62" s="6">
        <v>0</v>
      </c>
      <c r="CW62" s="6">
        <v>26.378115111420499</v>
      </c>
      <c r="CX62" s="6">
        <v>0</v>
      </c>
      <c r="CY62" s="6">
        <v>0</v>
      </c>
      <c r="CZ62" s="6">
        <v>40.724107540438702</v>
      </c>
      <c r="DA62" s="6">
        <v>15</v>
      </c>
      <c r="DB62" s="6">
        <v>36</v>
      </c>
      <c r="DC62" s="6">
        <v>20</v>
      </c>
      <c r="DD62" s="6">
        <v>0</v>
      </c>
      <c r="DE62" s="6">
        <v>16</v>
      </c>
      <c r="DF62" s="6">
        <v>0</v>
      </c>
      <c r="DG62" s="6">
        <v>0</v>
      </c>
      <c r="DH62" s="6">
        <v>36</v>
      </c>
      <c r="DI62" s="6">
        <v>205.61733333333299</v>
      </c>
      <c r="DJ62" s="6">
        <v>16.341034802513398</v>
      </c>
      <c r="DK62" s="6">
        <v>1.7508251574121501</v>
      </c>
      <c r="DL62" s="6">
        <v>0</v>
      </c>
      <c r="DM62" s="6">
        <v>1.1672167716080999</v>
      </c>
      <c r="DN62" s="6">
        <v>0</v>
      </c>
      <c r="DO62" s="6">
        <v>0</v>
      </c>
      <c r="DP62" s="6">
        <v>2.9180419290202502</v>
      </c>
      <c r="DQ62" s="6">
        <v>65.152933333333294</v>
      </c>
      <c r="DR62" s="6">
        <v>65.384623255642595</v>
      </c>
      <c r="DS62" s="6">
        <v>21.1809342940814</v>
      </c>
      <c r="DT62" s="6">
        <v>0</v>
      </c>
      <c r="DU62" s="6">
        <v>19.339113920683001</v>
      </c>
      <c r="DV62" s="6">
        <v>0</v>
      </c>
      <c r="DW62" s="6">
        <v>0</v>
      </c>
      <c r="DX62" s="6">
        <v>40.520048214764401</v>
      </c>
      <c r="DY62" s="6">
        <v>62.5</v>
      </c>
      <c r="DZ62" s="6">
        <v>44.16</v>
      </c>
      <c r="EA62" s="6">
        <v>7.68</v>
      </c>
      <c r="EB62" s="6">
        <v>0</v>
      </c>
      <c r="EC62" s="6">
        <v>33.6</v>
      </c>
      <c r="ED62" s="6">
        <v>0</v>
      </c>
      <c r="EE62" s="6">
        <v>0</v>
      </c>
      <c r="EF62" s="6">
        <v>41.28</v>
      </c>
      <c r="EG62" s="6">
        <v>2</v>
      </c>
      <c r="EH62" s="6">
        <v>0</v>
      </c>
      <c r="EI62" s="6">
        <v>0</v>
      </c>
      <c r="EJ62" s="6">
        <v>0</v>
      </c>
      <c r="EK62" s="6">
        <v>30</v>
      </c>
      <c r="EL62" s="6">
        <v>0</v>
      </c>
      <c r="EM62" s="6">
        <v>0</v>
      </c>
      <c r="EN62" s="6">
        <v>30</v>
      </c>
      <c r="EO62" s="6">
        <v>144.65293333333301</v>
      </c>
      <c r="EP62" s="6">
        <v>40.234234217626202</v>
      </c>
      <c r="EQ62" s="6">
        <v>239.5</v>
      </c>
      <c r="ER62" s="6">
        <v>224.5</v>
      </c>
      <c r="ES62" s="6">
        <v>15</v>
      </c>
      <c r="ET62" s="6">
        <v>264</v>
      </c>
      <c r="EU62" s="6">
        <v>116.5</v>
      </c>
      <c r="EV62" s="6">
        <v>104</v>
      </c>
      <c r="EW62" s="6">
        <v>4</v>
      </c>
      <c r="EX62" s="6">
        <v>100</v>
      </c>
      <c r="EY62" s="6">
        <v>93.736951983298496</v>
      </c>
      <c r="EZ62" s="6">
        <v>6.2630480167014602</v>
      </c>
      <c r="FA62" s="6">
        <v>110.229645093946</v>
      </c>
      <c r="FB62" s="6">
        <v>48.643006263048001</v>
      </c>
      <c r="FC62" s="6">
        <v>43.423799582463502</v>
      </c>
      <c r="FD62" s="6">
        <v>1.6701461377870599</v>
      </c>
      <c r="FE62" s="6">
        <v>144.65293333333301</v>
      </c>
      <c r="FF62" s="6">
        <v>52.263025890937101</v>
      </c>
      <c r="FG62" s="6">
        <v>14.9322931116963</v>
      </c>
      <c r="FH62" s="6">
        <v>0</v>
      </c>
      <c r="FI62" s="6">
        <v>25.301941105929899</v>
      </c>
      <c r="FJ62" s="6">
        <v>0</v>
      </c>
      <c r="FK62" s="6">
        <v>0</v>
      </c>
      <c r="FL62" s="6">
        <v>40.234234217626202</v>
      </c>
      <c r="FM62" s="6">
        <v>129.65293333333301</v>
      </c>
      <c r="FN62" s="6">
        <v>54.144552070810597</v>
      </c>
      <c r="FO62" s="6">
        <v>14.345992429018199</v>
      </c>
      <c r="FP62" s="6">
        <v>0</v>
      </c>
      <c r="FQ62" s="6">
        <v>26.378115111420499</v>
      </c>
      <c r="FR62" s="6">
        <v>0</v>
      </c>
      <c r="FS62" s="6">
        <v>0</v>
      </c>
      <c r="FT62" s="6">
        <v>40.724107540438702</v>
      </c>
      <c r="FU62" s="6">
        <v>15</v>
      </c>
      <c r="FV62" s="6">
        <v>36</v>
      </c>
      <c r="FW62" s="6">
        <v>20</v>
      </c>
      <c r="FX62" s="6">
        <v>0</v>
      </c>
      <c r="FY62" s="6">
        <v>16</v>
      </c>
      <c r="FZ62" s="6">
        <v>0</v>
      </c>
      <c r="GA62" s="6">
        <v>0</v>
      </c>
      <c r="GB62" s="6">
        <v>36</v>
      </c>
      <c r="GC62" s="6">
        <v>212.37360000000001</v>
      </c>
      <c r="GD62" s="6">
        <v>15.8211755133406</v>
      </c>
      <c r="GE62" s="6">
        <v>1.6951259478579299</v>
      </c>
      <c r="GF62" s="6">
        <v>0</v>
      </c>
      <c r="GG62" s="6">
        <v>1.1300839652386201</v>
      </c>
      <c r="GH62" s="6">
        <v>0</v>
      </c>
      <c r="GI62" s="6">
        <v>0</v>
      </c>
      <c r="GJ62" s="6">
        <v>2.8252099130965398</v>
      </c>
      <c r="GK62" s="6">
        <v>65.152933333333294</v>
      </c>
      <c r="GL62" s="6">
        <v>65.384623255642595</v>
      </c>
      <c r="GM62" s="6">
        <v>21.1809342940814</v>
      </c>
      <c r="GN62" s="6">
        <v>0</v>
      </c>
      <c r="GO62" s="6">
        <v>19.339113920683001</v>
      </c>
      <c r="GP62" s="6">
        <v>0</v>
      </c>
      <c r="GQ62" s="6">
        <v>0</v>
      </c>
      <c r="GR62" s="6">
        <v>40.520048214764401</v>
      </c>
      <c r="GS62" s="6">
        <v>62.5</v>
      </c>
      <c r="GT62" s="6">
        <v>44.16</v>
      </c>
      <c r="GU62" s="6">
        <v>7.68</v>
      </c>
      <c r="GV62" s="6">
        <v>0</v>
      </c>
      <c r="GW62" s="6">
        <v>33.6</v>
      </c>
      <c r="GX62" s="6">
        <v>0</v>
      </c>
      <c r="GY62" s="6">
        <v>0</v>
      </c>
      <c r="GZ62" s="6">
        <v>41.28</v>
      </c>
      <c r="HA62" s="6">
        <v>2</v>
      </c>
      <c r="HB62" s="6">
        <v>0</v>
      </c>
      <c r="HC62" s="6">
        <v>0</v>
      </c>
      <c r="HD62" s="6">
        <v>0</v>
      </c>
      <c r="HE62" s="6">
        <v>30</v>
      </c>
      <c r="HF62" s="6">
        <v>0</v>
      </c>
      <c r="HG62" s="6">
        <v>0</v>
      </c>
      <c r="HH62" s="6">
        <v>30</v>
      </c>
      <c r="HJ62" s="6">
        <f t="shared" si="38"/>
        <v>132.95454545454558</v>
      </c>
      <c r="HK62" s="6">
        <f t="shared" si="39"/>
        <v>0</v>
      </c>
      <c r="HL62" s="6">
        <f t="shared" si="40"/>
        <v>64.772727272727209</v>
      </c>
      <c r="HM62" s="6">
        <f t="shared" si="41"/>
        <v>94.84706666666699</v>
      </c>
      <c r="HN62" s="6">
        <f t="shared" si="42"/>
        <v>39.60211551844133</v>
      </c>
    </row>
    <row r="63" spans="1:222" x14ac:dyDescent="0.25">
      <c r="B63" s="20"/>
      <c r="C63" s="21"/>
      <c r="D63" s="5"/>
      <c r="E63" s="5"/>
      <c r="X63" s="25" t="s">
        <v>216</v>
      </c>
      <c r="Y63" s="14">
        <f t="shared" si="33"/>
        <v>50</v>
      </c>
      <c r="Z63" s="47">
        <v>1369</v>
      </c>
      <c r="AC63" s="26">
        <f t="shared" si="34"/>
        <v>52.145106091717999</v>
      </c>
      <c r="AD63" s="26" t="str">
        <f t="shared" si="34"/>
        <v>M</v>
      </c>
      <c r="AE63" s="33" t="str">
        <f t="shared" si="34"/>
        <v>White</v>
      </c>
      <c r="AF63" s="33" t="str">
        <f t="shared" si="34"/>
        <v>NHispanic</v>
      </c>
      <c r="AG63" s="33">
        <f t="shared" si="34"/>
        <v>171.8</v>
      </c>
      <c r="AH63" s="33">
        <f t="shared" si="34"/>
        <v>78.8</v>
      </c>
      <c r="AI63" s="33">
        <f t="shared" si="34"/>
        <v>26.698071911324451</v>
      </c>
      <c r="AJ63" s="33">
        <f t="shared" si="34"/>
        <v>41</v>
      </c>
      <c r="AK63" s="33"/>
      <c r="AL63" s="33"/>
      <c r="AM63" s="26">
        <f t="shared" si="35"/>
        <v>0</v>
      </c>
      <c r="AN63" s="26"/>
      <c r="AO63" s="26"/>
      <c r="AW63" s="46"/>
      <c r="AZ63" s="46"/>
      <c r="BA63" s="72"/>
      <c r="BB63" s="28" t="str">
        <f t="shared" si="36"/>
        <v>Albuterol 90 ug/inhaler qd</v>
      </c>
      <c r="BC63" s="28" t="str">
        <f t="shared" si="37"/>
        <v/>
      </c>
      <c r="BD63" s="28" t="str">
        <f t="shared" si="37"/>
        <v/>
      </c>
      <c r="BE63" s="28" t="str">
        <f t="shared" si="37"/>
        <v/>
      </c>
      <c r="BF63" s="28" t="str">
        <f t="shared" si="37"/>
        <v/>
      </c>
      <c r="BG63" s="28" t="str">
        <f t="shared" si="37"/>
        <v/>
      </c>
      <c r="BH63" s="28" t="str">
        <f t="shared" si="37"/>
        <v/>
      </c>
      <c r="BI63" s="28" t="str">
        <f t="shared" si="37"/>
        <v/>
      </c>
      <c r="BJ63" s="28" t="str">
        <f t="shared" si="37"/>
        <v/>
      </c>
      <c r="CK63" s="6">
        <v>28.5</v>
      </c>
      <c r="CL63" s="6">
        <v>107.368421052632</v>
      </c>
      <c r="CM63" s="6">
        <v>75.789473684210506</v>
      </c>
      <c r="CN63" s="6">
        <v>27.3684210526316</v>
      </c>
      <c r="CO63" s="6">
        <v>0</v>
      </c>
      <c r="CP63" s="6">
        <v>2.1052631578947398</v>
      </c>
      <c r="CQ63" s="6">
        <v>0</v>
      </c>
      <c r="CR63" s="6">
        <v>105.26315789473701</v>
      </c>
      <c r="CS63" s="6">
        <v>28.5</v>
      </c>
      <c r="CT63" s="6">
        <v>107.368421052632</v>
      </c>
      <c r="CU63" s="6">
        <v>75.789473684210506</v>
      </c>
      <c r="CV63" s="6">
        <v>27.3684210526316</v>
      </c>
      <c r="CW63" s="6">
        <v>0</v>
      </c>
      <c r="CX63" s="6">
        <v>2.1052631578947398</v>
      </c>
      <c r="CY63" s="6">
        <v>0</v>
      </c>
      <c r="CZ63" s="6">
        <v>105.26315789473701</v>
      </c>
      <c r="DA63" s="6">
        <v>0</v>
      </c>
      <c r="DB63" s="6" t="s">
        <v>218</v>
      </c>
      <c r="DC63" s="6" t="s">
        <v>218</v>
      </c>
      <c r="DD63" s="6" t="s">
        <v>218</v>
      </c>
      <c r="DE63" s="6" t="s">
        <v>218</v>
      </c>
      <c r="DF63" s="6" t="s">
        <v>218</v>
      </c>
      <c r="DG63" s="6" t="s">
        <v>218</v>
      </c>
      <c r="DH63" s="6" t="s">
        <v>218</v>
      </c>
      <c r="DI63" s="6">
        <v>177.57</v>
      </c>
      <c r="DJ63" s="6">
        <v>21.287379624936602</v>
      </c>
      <c r="DK63" s="6">
        <v>11.150532184490601</v>
      </c>
      <c r="DL63" s="6">
        <v>7.0957932083122097</v>
      </c>
      <c r="DM63" s="6">
        <v>0</v>
      </c>
      <c r="DN63" s="6">
        <v>0.33789491468153399</v>
      </c>
      <c r="DO63" s="6">
        <v>0</v>
      </c>
      <c r="DP63" s="6">
        <v>18.584220307484401</v>
      </c>
      <c r="DQ63" s="6">
        <v>20.5</v>
      </c>
      <c r="DR63" s="6">
        <v>108.292682926829</v>
      </c>
      <c r="DS63" s="6">
        <v>67.317073170731703</v>
      </c>
      <c r="DT63" s="6">
        <v>32.195121951219498</v>
      </c>
      <c r="DU63" s="6">
        <v>0</v>
      </c>
      <c r="DV63" s="6">
        <v>2.9268292682926802</v>
      </c>
      <c r="DW63" s="6">
        <v>0</v>
      </c>
      <c r="DX63" s="6">
        <v>102.439024390244</v>
      </c>
      <c r="DY63" s="6">
        <v>8</v>
      </c>
      <c r="DZ63" s="6">
        <v>105</v>
      </c>
      <c r="EA63" s="6">
        <v>97.5</v>
      </c>
      <c r="EB63" s="6">
        <v>15</v>
      </c>
      <c r="EC63" s="6">
        <v>0</v>
      </c>
      <c r="ED63" s="6">
        <v>0</v>
      </c>
      <c r="EE63" s="6">
        <v>0</v>
      </c>
      <c r="EF63" s="6">
        <v>112.5</v>
      </c>
      <c r="EG63" s="6">
        <v>0</v>
      </c>
      <c r="EH63" s="6" t="s">
        <v>218</v>
      </c>
      <c r="EI63" s="6" t="s">
        <v>218</v>
      </c>
      <c r="EJ63" s="6" t="s">
        <v>218</v>
      </c>
      <c r="EK63" s="6" t="s">
        <v>218</v>
      </c>
      <c r="EL63" s="6" t="s">
        <v>218</v>
      </c>
      <c r="EM63" s="6" t="s">
        <v>218</v>
      </c>
      <c r="EN63" s="6" t="s">
        <v>218</v>
      </c>
      <c r="EO63" s="6">
        <v>28.5</v>
      </c>
      <c r="EP63" s="6">
        <v>105.26315789473701</v>
      </c>
      <c r="EQ63" s="6">
        <v>124</v>
      </c>
      <c r="ER63" s="6">
        <v>122</v>
      </c>
      <c r="ES63" s="6">
        <v>2</v>
      </c>
      <c r="ET63" s="6">
        <v>257</v>
      </c>
      <c r="EU63" s="6">
        <v>57.5</v>
      </c>
      <c r="EV63" s="6">
        <v>64.5</v>
      </c>
      <c r="EW63" s="6">
        <v>0</v>
      </c>
      <c r="EX63" s="6">
        <v>100</v>
      </c>
      <c r="EY63" s="6">
        <v>98.387096774193594</v>
      </c>
      <c r="EZ63" s="6">
        <v>1.61290322580645</v>
      </c>
      <c r="FA63" s="6">
        <v>207.258064516129</v>
      </c>
      <c r="FB63" s="6">
        <v>46.370967741935502</v>
      </c>
      <c r="FC63" s="6">
        <v>52.0161290322581</v>
      </c>
      <c r="FD63" s="6">
        <v>0</v>
      </c>
      <c r="FE63" s="6">
        <v>28.5</v>
      </c>
      <c r="FF63" s="6">
        <v>107.368421052632</v>
      </c>
      <c r="FG63" s="6">
        <v>75.789473684210506</v>
      </c>
      <c r="FH63" s="6">
        <v>27.3684210526316</v>
      </c>
      <c r="FI63" s="6">
        <v>0</v>
      </c>
      <c r="FJ63" s="6">
        <v>2.1052631578947398</v>
      </c>
      <c r="FK63" s="6">
        <v>0</v>
      </c>
      <c r="FL63" s="6">
        <v>105.26315789473701</v>
      </c>
      <c r="FM63" s="6">
        <v>28.5</v>
      </c>
      <c r="FN63" s="6">
        <v>107.368421052632</v>
      </c>
      <c r="FO63" s="6">
        <v>75.789473684210506</v>
      </c>
      <c r="FP63" s="6">
        <v>27.3684210526316</v>
      </c>
      <c r="FQ63" s="6">
        <v>0</v>
      </c>
      <c r="FR63" s="6">
        <v>2.1052631578947398</v>
      </c>
      <c r="FS63" s="6">
        <v>0</v>
      </c>
      <c r="FT63" s="6">
        <v>105.26315789473701</v>
      </c>
      <c r="FU63" s="6">
        <v>0</v>
      </c>
      <c r="FV63" s="6" t="s">
        <v>218</v>
      </c>
      <c r="FW63" s="6" t="s">
        <v>218</v>
      </c>
      <c r="FX63" s="6" t="s">
        <v>218</v>
      </c>
      <c r="FY63" s="6" t="s">
        <v>218</v>
      </c>
      <c r="FZ63" s="6" t="s">
        <v>218</v>
      </c>
      <c r="GA63" s="6" t="s">
        <v>218</v>
      </c>
      <c r="GB63" s="6" t="s">
        <v>218</v>
      </c>
      <c r="GC63" s="6">
        <v>177.57</v>
      </c>
      <c r="GD63" s="6">
        <v>21.287379624936602</v>
      </c>
      <c r="GE63" s="6">
        <v>11.150532184490601</v>
      </c>
      <c r="GF63" s="6">
        <v>7.0957932083122097</v>
      </c>
      <c r="GG63" s="6">
        <v>0</v>
      </c>
      <c r="GH63" s="6">
        <v>0.33789491468153399</v>
      </c>
      <c r="GI63" s="6">
        <v>0</v>
      </c>
      <c r="GJ63" s="6">
        <v>18.584220307484401</v>
      </c>
      <c r="GK63" s="6">
        <v>20.5</v>
      </c>
      <c r="GL63" s="6">
        <v>108.292682926829</v>
      </c>
      <c r="GM63" s="6">
        <v>67.317073170731703</v>
      </c>
      <c r="GN63" s="6">
        <v>32.195121951219498</v>
      </c>
      <c r="GO63" s="6">
        <v>0</v>
      </c>
      <c r="GP63" s="6">
        <v>2.9268292682926802</v>
      </c>
      <c r="GQ63" s="6">
        <v>0</v>
      </c>
      <c r="GR63" s="6">
        <v>102.439024390244</v>
      </c>
      <c r="GS63" s="6">
        <v>8</v>
      </c>
      <c r="GT63" s="6">
        <v>105</v>
      </c>
      <c r="GU63" s="6">
        <v>97.5</v>
      </c>
      <c r="GV63" s="6">
        <v>15</v>
      </c>
      <c r="GW63" s="6">
        <v>0</v>
      </c>
      <c r="GX63" s="6">
        <v>0</v>
      </c>
      <c r="GY63" s="6">
        <v>0</v>
      </c>
      <c r="GZ63" s="6">
        <v>112.5</v>
      </c>
      <c r="HA63" s="6">
        <v>0</v>
      </c>
      <c r="HB63" s="6" t="s">
        <v>218</v>
      </c>
      <c r="HC63" s="6" t="s">
        <v>218</v>
      </c>
      <c r="HD63" s="6" t="s">
        <v>218</v>
      </c>
      <c r="HE63" s="6" t="s">
        <v>218</v>
      </c>
      <c r="HF63" s="6" t="s">
        <v>218</v>
      </c>
      <c r="HG63" s="6" t="s">
        <v>218</v>
      </c>
      <c r="HH63" s="6" t="s">
        <v>218</v>
      </c>
      <c r="HJ63" s="6">
        <f t="shared" si="38"/>
        <v>102.00000000000024</v>
      </c>
      <c r="HK63" s="6">
        <f t="shared" si="39"/>
        <v>0.25999999999999979</v>
      </c>
      <c r="HL63" s="6">
        <f t="shared" si="40"/>
        <v>0</v>
      </c>
      <c r="HM63" s="6">
        <f t="shared" si="41"/>
        <v>95.5</v>
      </c>
      <c r="HN63" s="6">
        <f t="shared" si="42"/>
        <v>77.016129032258064</v>
      </c>
    </row>
    <row r="64" spans="1:222" x14ac:dyDescent="0.25">
      <c r="B64" s="20"/>
      <c r="C64" s="21"/>
      <c r="D64" s="5"/>
      <c r="E64" s="5"/>
      <c r="X64" s="25" t="s">
        <v>215</v>
      </c>
      <c r="Y64" s="14">
        <f t="shared" si="33"/>
        <v>20</v>
      </c>
      <c r="Z64" s="14">
        <v>1722</v>
      </c>
      <c r="AC64" s="26">
        <f t="shared" si="34"/>
        <v>51.756331279945243</v>
      </c>
      <c r="AD64" s="26" t="str">
        <f t="shared" si="34"/>
        <v>F</v>
      </c>
      <c r="AE64" s="33" t="str">
        <f t="shared" si="34"/>
        <v>Black</v>
      </c>
      <c r="AF64" s="33" t="str">
        <f t="shared" si="34"/>
        <v>NHispanic</v>
      </c>
      <c r="AG64" s="33">
        <f>INDEX(AG$3:AG$52,$Y64,1)</f>
        <v>178</v>
      </c>
      <c r="AH64" s="58">
        <v>85.1</v>
      </c>
      <c r="AI64" s="59">
        <v>26.858982451710641</v>
      </c>
      <c r="AJ64" s="60">
        <v>42.5</v>
      </c>
      <c r="AK64" s="60"/>
      <c r="AL64" s="60"/>
      <c r="AM64" s="26">
        <f t="shared" si="35"/>
        <v>1</v>
      </c>
      <c r="AN64" s="26"/>
      <c r="AO64" s="26"/>
      <c r="AW64" s="46"/>
      <c r="AZ64" s="46"/>
      <c r="BA64" s="72"/>
      <c r="BB64" s="28" t="str">
        <f t="shared" si="36"/>
        <v xml:space="preserve">Levothyroxine 50 MCG, Lisinopril 30 mg qd, Metformin 500 mg x2; Aripiprazole 20 mg qam, aspirin 81 withheld
</v>
      </c>
      <c r="BC64" s="28">
        <f t="shared" si="37"/>
        <v>1</v>
      </c>
      <c r="BD64" s="28" t="str">
        <f t="shared" si="37"/>
        <v/>
      </c>
      <c r="BE64" s="28" t="str">
        <f t="shared" si="37"/>
        <v/>
      </c>
      <c r="BF64" s="28">
        <f t="shared" si="37"/>
        <v>1</v>
      </c>
      <c r="BG64" s="28" t="str">
        <f t="shared" si="37"/>
        <v/>
      </c>
      <c r="BH64" s="28">
        <f t="shared" si="37"/>
        <v>1</v>
      </c>
      <c r="BI64" s="28" t="str">
        <f t="shared" si="37"/>
        <v/>
      </c>
      <c r="BJ64" s="28">
        <f t="shared" si="37"/>
        <v>1</v>
      </c>
      <c r="CK64" s="6">
        <v>376.77280000000002</v>
      </c>
      <c r="CL64" s="6">
        <v>9.71407702466845</v>
      </c>
      <c r="CM64" s="6">
        <v>116.250429967344</v>
      </c>
      <c r="CN64" s="6">
        <v>0</v>
      </c>
      <c r="CO64" s="6">
        <v>0.79623582169413498</v>
      </c>
      <c r="CP64" s="6">
        <v>0</v>
      </c>
      <c r="CQ64" s="6">
        <v>0</v>
      </c>
      <c r="CR64" s="6">
        <v>117.046665789038</v>
      </c>
      <c r="CS64" s="6">
        <v>341.62240000000003</v>
      </c>
      <c r="CT64" s="6">
        <v>10.537950673023801</v>
      </c>
      <c r="CU64" s="6">
        <v>117.146884981781</v>
      </c>
      <c r="CV64" s="6">
        <v>0</v>
      </c>
      <c r="CW64" s="6">
        <v>0.52689753365118897</v>
      </c>
      <c r="CX64" s="6">
        <v>0</v>
      </c>
      <c r="CY64" s="6">
        <v>0</v>
      </c>
      <c r="CZ64" s="6">
        <v>117.67378251543199</v>
      </c>
      <c r="DA64" s="6">
        <v>35.150399999999998</v>
      </c>
      <c r="DB64" s="6">
        <v>1.7069507032636899</v>
      </c>
      <c r="DC64" s="6">
        <v>107.537894305612</v>
      </c>
      <c r="DD64" s="6">
        <v>0</v>
      </c>
      <c r="DE64" s="6">
        <v>3.4139014065273798</v>
      </c>
      <c r="DF64" s="6">
        <v>0</v>
      </c>
      <c r="DG64" s="6">
        <v>0</v>
      </c>
      <c r="DH64" s="6">
        <v>110.95179571214</v>
      </c>
      <c r="DI64" s="6">
        <v>41.2550666666667</v>
      </c>
      <c r="DJ64" s="6">
        <v>33.450436794834097</v>
      </c>
      <c r="DK64" s="6">
        <v>26.1786027090006</v>
      </c>
      <c r="DL64" s="6">
        <v>0</v>
      </c>
      <c r="DM64" s="6">
        <v>0</v>
      </c>
      <c r="DN64" s="6">
        <v>0</v>
      </c>
      <c r="DO64" s="6">
        <v>0</v>
      </c>
      <c r="DP64" s="6">
        <v>26.1786027090006</v>
      </c>
      <c r="DQ64" s="6">
        <v>12.3106666666667</v>
      </c>
      <c r="DR64" s="6">
        <v>63.359688075381797</v>
      </c>
      <c r="DS64" s="6">
        <v>82.854976713960795</v>
      </c>
      <c r="DT64" s="6">
        <v>0</v>
      </c>
      <c r="DU64" s="6">
        <v>0</v>
      </c>
      <c r="DV64" s="6">
        <v>0</v>
      </c>
      <c r="DW64" s="6">
        <v>0</v>
      </c>
      <c r="DX64" s="6">
        <v>82.854976713960795</v>
      </c>
      <c r="DY64" s="6">
        <v>130.311733333333</v>
      </c>
      <c r="DZ64" s="6">
        <v>20.2591119960546</v>
      </c>
      <c r="EA64" s="6">
        <v>105.89990361574</v>
      </c>
      <c r="EB64" s="6">
        <v>0</v>
      </c>
      <c r="EC64" s="6">
        <v>1.38130309064009</v>
      </c>
      <c r="ED64" s="6">
        <v>0</v>
      </c>
      <c r="EE64" s="6">
        <v>0</v>
      </c>
      <c r="EF64" s="6">
        <v>107.28120670638</v>
      </c>
      <c r="EG64" s="6">
        <v>199</v>
      </c>
      <c r="EH64" s="6">
        <v>0.904522613065327</v>
      </c>
      <c r="EI64" s="6">
        <v>126.63316582914599</v>
      </c>
      <c r="EJ64" s="6">
        <v>0</v>
      </c>
      <c r="EK64" s="6">
        <v>0</v>
      </c>
      <c r="EL64" s="6">
        <v>0</v>
      </c>
      <c r="EM64" s="6">
        <v>0</v>
      </c>
      <c r="EN64" s="6">
        <v>126.63316582914599</v>
      </c>
      <c r="EO64" s="6">
        <v>441</v>
      </c>
      <c r="EP64" s="6">
        <v>117.823129251701</v>
      </c>
      <c r="EQ64" s="6">
        <v>441</v>
      </c>
      <c r="ER64" s="6">
        <v>388</v>
      </c>
      <c r="ES64" s="6">
        <v>53</v>
      </c>
      <c r="ET64" s="6">
        <v>50</v>
      </c>
      <c r="EU64" s="6">
        <v>40</v>
      </c>
      <c r="EV64" s="6">
        <v>149</v>
      </c>
      <c r="EW64" s="6">
        <v>199</v>
      </c>
      <c r="EX64" s="6">
        <v>100</v>
      </c>
      <c r="EY64" s="6">
        <v>87.9818594104308</v>
      </c>
      <c r="EZ64" s="6">
        <v>12.0181405895692</v>
      </c>
      <c r="FA64" s="6">
        <v>11.3378684807256</v>
      </c>
      <c r="FB64" s="6">
        <v>9.0702947845805006</v>
      </c>
      <c r="FC64" s="6">
        <v>33.7868480725624</v>
      </c>
      <c r="FD64" s="6">
        <v>45.124716553288003</v>
      </c>
      <c r="FE64" s="6">
        <v>441</v>
      </c>
      <c r="FF64" s="6">
        <v>11.4285714285714</v>
      </c>
      <c r="FG64" s="6">
        <v>117.142857142857</v>
      </c>
      <c r="FH64" s="6">
        <v>0</v>
      </c>
      <c r="FI64" s="6">
        <v>0.68027210884353695</v>
      </c>
      <c r="FJ64" s="6">
        <v>0</v>
      </c>
      <c r="FK64" s="6">
        <v>0</v>
      </c>
      <c r="FL64" s="6">
        <v>117.823129251701</v>
      </c>
      <c r="FM64" s="6">
        <v>388</v>
      </c>
      <c r="FN64" s="6">
        <v>12.680412371134</v>
      </c>
      <c r="FO64" s="6">
        <v>117.989690721649</v>
      </c>
      <c r="FP64" s="6">
        <v>0</v>
      </c>
      <c r="FQ64" s="6">
        <v>0.463917525773196</v>
      </c>
      <c r="FR64" s="6">
        <v>0</v>
      </c>
      <c r="FS64" s="6">
        <v>0</v>
      </c>
      <c r="FT64" s="6">
        <v>118.45360824742301</v>
      </c>
      <c r="FU64" s="6">
        <v>53</v>
      </c>
      <c r="FV64" s="6">
        <v>2.2641509433962299</v>
      </c>
      <c r="FW64" s="6">
        <v>110.943396226415</v>
      </c>
      <c r="FX64" s="6">
        <v>0</v>
      </c>
      <c r="FY64" s="6">
        <v>2.2641509433962299</v>
      </c>
      <c r="FZ64" s="6">
        <v>0</v>
      </c>
      <c r="GA64" s="6">
        <v>0</v>
      </c>
      <c r="GB64" s="6">
        <v>113.20754716981099</v>
      </c>
      <c r="GC64" s="6">
        <v>50</v>
      </c>
      <c r="GD64" s="6">
        <v>42</v>
      </c>
      <c r="GE64" s="6">
        <v>39.6</v>
      </c>
      <c r="GF64" s="6">
        <v>0</v>
      </c>
      <c r="GG64" s="6">
        <v>0</v>
      </c>
      <c r="GH64" s="6">
        <v>0</v>
      </c>
      <c r="GI64" s="6">
        <v>0</v>
      </c>
      <c r="GJ64" s="6">
        <v>39.6</v>
      </c>
      <c r="GK64" s="6">
        <v>40</v>
      </c>
      <c r="GL64" s="6">
        <v>49.5</v>
      </c>
      <c r="GM64" s="6">
        <v>105</v>
      </c>
      <c r="GN64" s="6">
        <v>0</v>
      </c>
      <c r="GO64" s="6">
        <v>0</v>
      </c>
      <c r="GP64" s="6">
        <v>0</v>
      </c>
      <c r="GQ64" s="6">
        <v>0</v>
      </c>
      <c r="GR64" s="6">
        <v>105</v>
      </c>
      <c r="GS64" s="6">
        <v>149</v>
      </c>
      <c r="GT64" s="6">
        <v>18.523489932885902</v>
      </c>
      <c r="GU64" s="6">
        <v>109.93288590604</v>
      </c>
      <c r="GV64" s="6">
        <v>0</v>
      </c>
      <c r="GW64" s="6">
        <v>1.20805369127517</v>
      </c>
      <c r="GX64" s="6">
        <v>0</v>
      </c>
      <c r="GY64" s="6">
        <v>0</v>
      </c>
      <c r="GZ64" s="6">
        <v>111.140939597315</v>
      </c>
      <c r="HA64" s="6">
        <v>199</v>
      </c>
      <c r="HB64" s="6">
        <v>0.904522613065327</v>
      </c>
      <c r="HC64" s="6">
        <v>126.63316582914599</v>
      </c>
      <c r="HD64" s="6">
        <v>0</v>
      </c>
      <c r="HE64" s="6">
        <v>0</v>
      </c>
      <c r="HF64" s="6">
        <v>0</v>
      </c>
      <c r="HG64" s="6">
        <v>0</v>
      </c>
      <c r="HH64" s="6">
        <v>126.63316582914599</v>
      </c>
      <c r="HJ64" s="6">
        <f t="shared" si="38"/>
        <v>10.704960835509091</v>
      </c>
      <c r="HK64" s="6">
        <f t="shared" si="39"/>
        <v>0</v>
      </c>
      <c r="HL64" s="6">
        <f t="shared" si="40"/>
        <v>0.391644908616187</v>
      </c>
      <c r="HM64" s="6">
        <f t="shared" si="41"/>
        <v>0</v>
      </c>
      <c r="HN64" s="6">
        <f t="shared" si="42"/>
        <v>0</v>
      </c>
    </row>
    <row r="65" spans="2:222" x14ac:dyDescent="0.25">
      <c r="B65" s="20"/>
      <c r="C65" s="21"/>
      <c r="D65" s="5"/>
      <c r="E65" s="5"/>
      <c r="X65" s="25" t="s">
        <v>216</v>
      </c>
      <c r="Y65" s="14">
        <f t="shared" si="33"/>
        <v>22</v>
      </c>
      <c r="Z65" s="14">
        <v>1727</v>
      </c>
      <c r="AC65" s="26">
        <f t="shared" si="34"/>
        <v>60.977412731006162</v>
      </c>
      <c r="AD65" s="26" t="str">
        <f t="shared" si="34"/>
        <v>M</v>
      </c>
      <c r="AE65" s="33" t="str">
        <f t="shared" si="34"/>
        <v>White</v>
      </c>
      <c r="AF65" s="33" t="str">
        <f t="shared" si="34"/>
        <v>NHispanic</v>
      </c>
      <c r="AG65" s="33">
        <f>INDEX(AG$3:AG$52,$Y65,1)</f>
        <v>173</v>
      </c>
      <c r="AH65" s="33">
        <f t="shared" ref="AH65:AJ68" si="43">INDEX(AH$3:AH$52,$Y65,1)</f>
        <v>81.7</v>
      </c>
      <c r="AI65" s="33">
        <f t="shared" si="43"/>
        <v>27.297938454341942</v>
      </c>
      <c r="AJ65" s="33">
        <f t="shared" si="43"/>
        <v>41.5</v>
      </c>
      <c r="AK65" s="33"/>
      <c r="AL65" s="33"/>
      <c r="AM65" s="26">
        <f t="shared" si="35"/>
        <v>0</v>
      </c>
      <c r="AN65" s="26"/>
      <c r="AO65" s="26"/>
      <c r="AW65" s="46"/>
      <c r="AZ65" s="46"/>
      <c r="BA65" s="72"/>
      <c r="BB65" s="28" t="str">
        <f t="shared" si="36"/>
        <v>N</v>
      </c>
      <c r="BC65" s="28" t="str">
        <f t="shared" si="37"/>
        <v/>
      </c>
      <c r="BD65" s="28" t="str">
        <f t="shared" si="37"/>
        <v/>
      </c>
      <c r="BE65" s="28" t="str">
        <f t="shared" si="37"/>
        <v/>
      </c>
      <c r="BF65" s="28" t="str">
        <f t="shared" si="37"/>
        <v/>
      </c>
      <c r="BG65" s="28" t="str">
        <f t="shared" si="37"/>
        <v/>
      </c>
      <c r="BH65" s="28" t="str">
        <f t="shared" si="37"/>
        <v/>
      </c>
      <c r="BI65" s="28" t="str">
        <f t="shared" si="37"/>
        <v/>
      </c>
      <c r="BJ65" s="28" t="str">
        <f t="shared" si="37"/>
        <v/>
      </c>
      <c r="CK65" s="6">
        <v>88.3862666666667</v>
      </c>
      <c r="CL65" s="6">
        <v>57.701271841628497</v>
      </c>
      <c r="CM65" s="6">
        <v>6.1095464302900799</v>
      </c>
      <c r="CN65" s="6">
        <v>0</v>
      </c>
      <c r="CO65" s="6">
        <v>4.07303095352672</v>
      </c>
      <c r="CP65" s="6">
        <v>0</v>
      </c>
      <c r="CQ65" s="6">
        <v>0</v>
      </c>
      <c r="CR65" s="6">
        <v>10.182577383816801</v>
      </c>
      <c r="CS65" s="6">
        <v>88.3862666666667</v>
      </c>
      <c r="CT65" s="6">
        <v>57.701271841628497</v>
      </c>
      <c r="CU65" s="6">
        <v>6.1095464302900799</v>
      </c>
      <c r="CV65" s="6">
        <v>0</v>
      </c>
      <c r="CW65" s="6">
        <v>4.07303095352672</v>
      </c>
      <c r="CX65" s="6">
        <v>0</v>
      </c>
      <c r="CY65" s="6">
        <v>0</v>
      </c>
      <c r="CZ65" s="6">
        <v>10.182577383816801</v>
      </c>
      <c r="DA65" s="6">
        <v>0</v>
      </c>
      <c r="DB65" s="6" t="s">
        <v>218</v>
      </c>
      <c r="DC65" s="6" t="s">
        <v>218</v>
      </c>
      <c r="DD65" s="6" t="s">
        <v>218</v>
      </c>
      <c r="DE65" s="6" t="s">
        <v>218</v>
      </c>
      <c r="DF65" s="6" t="s">
        <v>218</v>
      </c>
      <c r="DG65" s="6" t="s">
        <v>218</v>
      </c>
      <c r="DH65" s="6" t="s">
        <v>218</v>
      </c>
      <c r="DI65" s="6">
        <v>336.69333333333299</v>
      </c>
      <c r="DJ65" s="6">
        <v>4.0986852526532598</v>
      </c>
      <c r="DK65" s="6">
        <v>0.178203706637098</v>
      </c>
      <c r="DL65" s="6">
        <v>0</v>
      </c>
      <c r="DM65" s="6">
        <v>0.53461111991129395</v>
      </c>
      <c r="DN65" s="6">
        <v>0</v>
      </c>
      <c r="DO65" s="6">
        <v>0</v>
      </c>
      <c r="DP65" s="6">
        <v>0.71281482654839201</v>
      </c>
      <c r="DQ65" s="6">
        <v>27.77</v>
      </c>
      <c r="DR65" s="6">
        <v>92.906013683831503</v>
      </c>
      <c r="DS65" s="6">
        <v>12.9636298163486</v>
      </c>
      <c r="DT65" s="6">
        <v>0</v>
      </c>
      <c r="DU65" s="6">
        <v>8.6424198775657199</v>
      </c>
      <c r="DV65" s="6">
        <v>0</v>
      </c>
      <c r="DW65" s="6">
        <v>0</v>
      </c>
      <c r="DX65" s="6">
        <v>21.606049693914301</v>
      </c>
      <c r="DY65" s="6">
        <v>60.616266666666696</v>
      </c>
      <c r="DZ65" s="6">
        <v>41.572999106950398</v>
      </c>
      <c r="EA65" s="6">
        <v>2.9694999362107399</v>
      </c>
      <c r="EB65" s="6">
        <v>0</v>
      </c>
      <c r="EC65" s="6">
        <v>1.9796666241404901</v>
      </c>
      <c r="ED65" s="6">
        <v>0</v>
      </c>
      <c r="EE65" s="6">
        <v>0</v>
      </c>
      <c r="EF65" s="6">
        <v>4.94916656035124</v>
      </c>
      <c r="EG65" s="6">
        <v>0</v>
      </c>
      <c r="EH65" s="6" t="s">
        <v>218</v>
      </c>
      <c r="EI65" s="6" t="s">
        <v>218</v>
      </c>
      <c r="EJ65" s="6" t="s">
        <v>218</v>
      </c>
      <c r="EK65" s="6" t="s">
        <v>218</v>
      </c>
      <c r="EL65" s="6" t="s">
        <v>218</v>
      </c>
      <c r="EM65" s="6" t="s">
        <v>218</v>
      </c>
      <c r="EN65" s="6" t="s">
        <v>218</v>
      </c>
      <c r="EO65" s="6">
        <v>88.3862666666667</v>
      </c>
      <c r="EP65" s="6">
        <v>10.182577383816801</v>
      </c>
      <c r="EQ65" s="6">
        <v>122</v>
      </c>
      <c r="ER65" s="6">
        <v>122</v>
      </c>
      <c r="ES65" s="6">
        <v>0</v>
      </c>
      <c r="ET65" s="6">
        <v>418.43426666666699</v>
      </c>
      <c r="EU65" s="6">
        <v>48</v>
      </c>
      <c r="EV65" s="6">
        <v>74</v>
      </c>
      <c r="EW65" s="6">
        <v>0</v>
      </c>
      <c r="EX65" s="6">
        <v>100</v>
      </c>
      <c r="EY65" s="6">
        <v>100</v>
      </c>
      <c r="EZ65" s="6">
        <v>0</v>
      </c>
      <c r="FA65" s="6">
        <v>342.97890710382501</v>
      </c>
      <c r="FB65" s="6">
        <v>39.344262295081997</v>
      </c>
      <c r="FC65" s="6">
        <v>60.655737704918003</v>
      </c>
      <c r="FD65" s="6">
        <v>0</v>
      </c>
      <c r="FE65" s="6">
        <v>88.3862666666667</v>
      </c>
      <c r="FF65" s="6">
        <v>57.701271841628497</v>
      </c>
      <c r="FG65" s="6">
        <v>6.1095464302900799</v>
      </c>
      <c r="FH65" s="6">
        <v>0</v>
      </c>
      <c r="FI65" s="6">
        <v>4.07303095352672</v>
      </c>
      <c r="FJ65" s="6">
        <v>0</v>
      </c>
      <c r="FK65" s="6">
        <v>0</v>
      </c>
      <c r="FL65" s="6">
        <v>10.182577383816801</v>
      </c>
      <c r="FM65" s="6">
        <v>88.3862666666667</v>
      </c>
      <c r="FN65" s="6">
        <v>57.701271841628497</v>
      </c>
      <c r="FO65" s="6">
        <v>6.1095464302900799</v>
      </c>
      <c r="FP65" s="6">
        <v>0</v>
      </c>
      <c r="FQ65" s="6">
        <v>4.07303095352672</v>
      </c>
      <c r="FR65" s="6">
        <v>0</v>
      </c>
      <c r="FS65" s="6">
        <v>0</v>
      </c>
      <c r="FT65" s="6">
        <v>10.182577383816801</v>
      </c>
      <c r="FU65" s="6">
        <v>0</v>
      </c>
      <c r="FV65" s="6" t="s">
        <v>218</v>
      </c>
      <c r="FW65" s="6" t="s">
        <v>218</v>
      </c>
      <c r="FX65" s="6" t="s">
        <v>218</v>
      </c>
      <c r="FY65" s="6" t="s">
        <v>218</v>
      </c>
      <c r="FZ65" s="6" t="s">
        <v>218</v>
      </c>
      <c r="GA65" s="6" t="s">
        <v>218</v>
      </c>
      <c r="GB65" s="6" t="s">
        <v>218</v>
      </c>
      <c r="GC65" s="6">
        <v>336.69333333333299</v>
      </c>
      <c r="GD65" s="6">
        <v>4.0986852526532598</v>
      </c>
      <c r="GE65" s="6">
        <v>0.178203706637098</v>
      </c>
      <c r="GF65" s="6">
        <v>0</v>
      </c>
      <c r="GG65" s="6">
        <v>0.53461111991129395</v>
      </c>
      <c r="GH65" s="6">
        <v>0</v>
      </c>
      <c r="GI65" s="6">
        <v>0</v>
      </c>
      <c r="GJ65" s="6">
        <v>0.71281482654839201</v>
      </c>
      <c r="GK65" s="6">
        <v>27.77</v>
      </c>
      <c r="GL65" s="6">
        <v>92.906013683831503</v>
      </c>
      <c r="GM65" s="6">
        <v>12.9636298163486</v>
      </c>
      <c r="GN65" s="6">
        <v>0</v>
      </c>
      <c r="GO65" s="6">
        <v>8.6424198775657199</v>
      </c>
      <c r="GP65" s="6">
        <v>0</v>
      </c>
      <c r="GQ65" s="6">
        <v>0</v>
      </c>
      <c r="GR65" s="6">
        <v>21.606049693914301</v>
      </c>
      <c r="GS65" s="6">
        <v>60.616266666666696</v>
      </c>
      <c r="GT65" s="6">
        <v>41.572999106950398</v>
      </c>
      <c r="GU65" s="6">
        <v>2.9694999362107399</v>
      </c>
      <c r="GV65" s="6">
        <v>0</v>
      </c>
      <c r="GW65" s="6">
        <v>1.9796666241404901</v>
      </c>
      <c r="GX65" s="6">
        <v>0</v>
      </c>
      <c r="GY65" s="6">
        <v>0</v>
      </c>
      <c r="GZ65" s="6">
        <v>4.94916656035124</v>
      </c>
      <c r="HA65" s="6">
        <v>0</v>
      </c>
      <c r="HB65" s="6" t="s">
        <v>218</v>
      </c>
      <c r="HC65" s="6" t="s">
        <v>218</v>
      </c>
      <c r="HD65" s="6" t="s">
        <v>218</v>
      </c>
      <c r="HE65" s="6" t="s">
        <v>218</v>
      </c>
      <c r="HF65" s="6" t="s">
        <v>218</v>
      </c>
      <c r="HG65" s="6" t="s">
        <v>218</v>
      </c>
      <c r="HH65" s="6" t="s">
        <v>218</v>
      </c>
      <c r="HJ65" s="6">
        <f t="shared" si="38"/>
        <v>566.66666666666629</v>
      </c>
      <c r="HK65" s="6">
        <f t="shared" si="39"/>
        <v>0</v>
      </c>
      <c r="HL65" s="6">
        <f t="shared" si="40"/>
        <v>40</v>
      </c>
      <c r="HM65" s="6">
        <f t="shared" si="41"/>
        <v>33.6137333333333</v>
      </c>
      <c r="HN65" s="6">
        <f t="shared" si="42"/>
        <v>27.552240437158442</v>
      </c>
    </row>
    <row r="66" spans="2:222" x14ac:dyDescent="0.25">
      <c r="B66" s="20"/>
      <c r="C66" s="21"/>
      <c r="D66" s="5"/>
      <c r="E66" s="5"/>
      <c r="X66" s="25" t="s">
        <v>216</v>
      </c>
      <c r="Y66" s="14">
        <f t="shared" si="33"/>
        <v>23</v>
      </c>
      <c r="Z66" s="14">
        <v>1731</v>
      </c>
      <c r="AC66" s="26">
        <f t="shared" si="34"/>
        <v>44.40520191649555</v>
      </c>
      <c r="AD66" s="26" t="str">
        <f t="shared" si="34"/>
        <v>M</v>
      </c>
      <c r="AE66" s="33" t="str">
        <f t="shared" si="34"/>
        <v>White</v>
      </c>
      <c r="AF66" s="33" t="str">
        <f t="shared" si="34"/>
        <v>NHispanic</v>
      </c>
      <c r="AG66" s="33">
        <f>INDEX(AG$3:AG$52,$Y66,1)</f>
        <v>171.5</v>
      </c>
      <c r="AH66" s="33">
        <f t="shared" si="43"/>
        <v>99.6</v>
      </c>
      <c r="AI66" s="33">
        <f t="shared" si="43"/>
        <v>34.13543676529337</v>
      </c>
      <c r="AJ66" s="33">
        <f t="shared" si="43"/>
        <v>45.8</v>
      </c>
      <c r="AK66" s="33"/>
      <c r="AL66" s="33"/>
      <c r="AM66" s="26">
        <f t="shared" si="35"/>
        <v>0</v>
      </c>
      <c r="AN66" s="26"/>
      <c r="AO66" s="26"/>
      <c r="AW66" s="46"/>
      <c r="AZ66" s="46"/>
      <c r="BA66" s="72"/>
      <c r="BB66" s="28" t="str">
        <f t="shared" si="36"/>
        <v>None</v>
      </c>
      <c r="BC66" s="28" t="str">
        <f t="shared" si="37"/>
        <v/>
      </c>
      <c r="BD66" s="28" t="str">
        <f t="shared" si="37"/>
        <v/>
      </c>
      <c r="BE66" s="28" t="str">
        <f t="shared" si="37"/>
        <v/>
      </c>
      <c r="BF66" s="28" t="str">
        <f t="shared" si="37"/>
        <v/>
      </c>
      <c r="BG66" s="28" t="str">
        <f t="shared" si="37"/>
        <v/>
      </c>
      <c r="BH66" s="28" t="str">
        <f t="shared" si="37"/>
        <v/>
      </c>
      <c r="BI66" s="28" t="str">
        <f t="shared" si="37"/>
        <v/>
      </c>
      <c r="BJ66" s="28" t="str">
        <f t="shared" si="37"/>
        <v/>
      </c>
      <c r="CK66" s="6">
        <v>72.424266666666696</v>
      </c>
      <c r="CL66" s="6">
        <v>62.133870415440903</v>
      </c>
      <c r="CM66" s="6">
        <v>6.6276128443136901</v>
      </c>
      <c r="CN66" s="6">
        <v>0</v>
      </c>
      <c r="CO66" s="6">
        <v>43.079483488039003</v>
      </c>
      <c r="CP66" s="6">
        <v>0</v>
      </c>
      <c r="CQ66" s="6">
        <v>0</v>
      </c>
      <c r="CR66" s="6">
        <v>49.707096332352698</v>
      </c>
      <c r="CS66" s="6">
        <v>71.167466666666698</v>
      </c>
      <c r="CT66" s="6">
        <v>61.544975606831599</v>
      </c>
      <c r="CU66" s="6">
        <v>6.7446548610226396</v>
      </c>
      <c r="CV66" s="6">
        <v>0</v>
      </c>
      <c r="CW66" s="6">
        <v>42.9971747390193</v>
      </c>
      <c r="CX66" s="6">
        <v>0</v>
      </c>
      <c r="CY66" s="6">
        <v>0</v>
      </c>
      <c r="CZ66" s="6">
        <v>49.741829600042003</v>
      </c>
      <c r="DA66" s="6">
        <v>1.2567999999999999</v>
      </c>
      <c r="DB66" s="6">
        <v>95.480585614258402</v>
      </c>
      <c r="DC66" s="6">
        <v>0</v>
      </c>
      <c r="DD66" s="6">
        <v>0</v>
      </c>
      <c r="DE66" s="6">
        <v>47.740292807129201</v>
      </c>
      <c r="DF66" s="6">
        <v>0</v>
      </c>
      <c r="DG66" s="6">
        <v>0</v>
      </c>
      <c r="DH66" s="6">
        <v>47.740292807129201</v>
      </c>
      <c r="DI66" s="6">
        <v>212.75559999999999</v>
      </c>
      <c r="DJ66" s="6">
        <v>16.920823705698002</v>
      </c>
      <c r="DK66" s="6">
        <v>0.56402745685660005</v>
      </c>
      <c r="DL66" s="6">
        <v>0</v>
      </c>
      <c r="DM66" s="6">
        <v>9.8704804949905007</v>
      </c>
      <c r="DN66" s="6">
        <v>0</v>
      </c>
      <c r="DO66" s="6">
        <v>0</v>
      </c>
      <c r="DP66" s="6">
        <v>10.434507951847101</v>
      </c>
      <c r="DQ66" s="6">
        <v>46.667466666666698</v>
      </c>
      <c r="DR66" s="6">
        <v>78.427226961823493</v>
      </c>
      <c r="DS66" s="6">
        <v>10.2855379622064</v>
      </c>
      <c r="DT66" s="6">
        <v>0</v>
      </c>
      <c r="DU66" s="6">
        <v>56.570458792135</v>
      </c>
      <c r="DV66" s="6">
        <v>0</v>
      </c>
      <c r="DW66" s="6">
        <v>0</v>
      </c>
      <c r="DX66" s="6">
        <v>66.855996754341405</v>
      </c>
      <c r="DY66" s="6">
        <v>23</v>
      </c>
      <c r="DZ66" s="6">
        <v>31.304347826087</v>
      </c>
      <c r="EA66" s="6">
        <v>0</v>
      </c>
      <c r="EB66" s="6">
        <v>0</v>
      </c>
      <c r="EC66" s="6">
        <v>18.260869565217401</v>
      </c>
      <c r="ED66" s="6">
        <v>0</v>
      </c>
      <c r="EE66" s="6">
        <v>0</v>
      </c>
      <c r="EF66" s="6">
        <v>18.260869565217401</v>
      </c>
      <c r="EG66" s="6">
        <v>1.5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72.424266666666696</v>
      </c>
      <c r="EP66" s="6">
        <v>49.707096332352698</v>
      </c>
      <c r="EQ66" s="6">
        <v>110.5</v>
      </c>
      <c r="ER66" s="6">
        <v>101.5</v>
      </c>
      <c r="ES66" s="6">
        <v>9</v>
      </c>
      <c r="ET66" s="6">
        <v>229</v>
      </c>
      <c r="EU66" s="6">
        <v>53</v>
      </c>
      <c r="EV66" s="6">
        <v>45</v>
      </c>
      <c r="EW66" s="6">
        <v>3.5</v>
      </c>
      <c r="EX66" s="6">
        <v>100</v>
      </c>
      <c r="EY66" s="6">
        <v>91.855203619909503</v>
      </c>
      <c r="EZ66" s="6">
        <v>8.1447963800905008</v>
      </c>
      <c r="FA66" s="6">
        <v>207.239819004525</v>
      </c>
      <c r="FB66" s="6">
        <v>47.963800904977397</v>
      </c>
      <c r="FC66" s="6">
        <v>40.7239819004525</v>
      </c>
      <c r="FD66" s="6">
        <v>3.1674208144796401</v>
      </c>
      <c r="FE66" s="6">
        <v>72.424266666666696</v>
      </c>
      <c r="FF66" s="6">
        <v>62.133870415440903</v>
      </c>
      <c r="FG66" s="6">
        <v>6.6276128443136901</v>
      </c>
      <c r="FH66" s="6">
        <v>0</v>
      </c>
      <c r="FI66" s="6">
        <v>43.079483488039003</v>
      </c>
      <c r="FJ66" s="6">
        <v>0</v>
      </c>
      <c r="FK66" s="6">
        <v>0</v>
      </c>
      <c r="FL66" s="6">
        <v>49.707096332352698</v>
      </c>
      <c r="FM66" s="6">
        <v>71.167466666666698</v>
      </c>
      <c r="FN66" s="6">
        <v>61.544975606831599</v>
      </c>
      <c r="FO66" s="6">
        <v>6.7446548610226396</v>
      </c>
      <c r="FP66" s="6">
        <v>0</v>
      </c>
      <c r="FQ66" s="6">
        <v>42.9971747390193</v>
      </c>
      <c r="FR66" s="6">
        <v>0</v>
      </c>
      <c r="FS66" s="6">
        <v>0</v>
      </c>
      <c r="FT66" s="6">
        <v>49.741829600042003</v>
      </c>
      <c r="FU66" s="6">
        <v>1.2567999999999999</v>
      </c>
      <c r="FV66" s="6">
        <v>95.480585614258402</v>
      </c>
      <c r="FW66" s="6">
        <v>0</v>
      </c>
      <c r="FX66" s="6">
        <v>0</v>
      </c>
      <c r="FY66" s="6">
        <v>47.740292807129201</v>
      </c>
      <c r="FZ66" s="6">
        <v>0</v>
      </c>
      <c r="GA66" s="6">
        <v>0</v>
      </c>
      <c r="GB66" s="6">
        <v>47.740292807129201</v>
      </c>
      <c r="GC66" s="6">
        <v>213.18119999999999</v>
      </c>
      <c r="GD66" s="6">
        <v>16.8870425722343</v>
      </c>
      <c r="GE66" s="6">
        <v>0.56290141907447799</v>
      </c>
      <c r="GF66" s="6">
        <v>0</v>
      </c>
      <c r="GG66" s="6">
        <v>9.8507748338033601</v>
      </c>
      <c r="GH66" s="6">
        <v>0</v>
      </c>
      <c r="GI66" s="6">
        <v>0</v>
      </c>
      <c r="GJ66" s="6">
        <v>10.413676252877799</v>
      </c>
      <c r="GK66" s="6">
        <v>46.667466666666698</v>
      </c>
      <c r="GL66" s="6">
        <v>78.427226961823493</v>
      </c>
      <c r="GM66" s="6">
        <v>10.2855379622064</v>
      </c>
      <c r="GN66" s="6">
        <v>0</v>
      </c>
      <c r="GO66" s="6">
        <v>56.570458792135</v>
      </c>
      <c r="GP66" s="6">
        <v>0</v>
      </c>
      <c r="GQ66" s="6">
        <v>0</v>
      </c>
      <c r="GR66" s="6">
        <v>66.855996754341405</v>
      </c>
      <c r="GS66" s="6">
        <v>23</v>
      </c>
      <c r="GT66" s="6">
        <v>31.304347826087</v>
      </c>
      <c r="GU66" s="6">
        <v>0</v>
      </c>
      <c r="GV66" s="6">
        <v>0</v>
      </c>
      <c r="GW66" s="6">
        <v>18.260869565217401</v>
      </c>
      <c r="GX66" s="6">
        <v>0</v>
      </c>
      <c r="GY66" s="6">
        <v>0</v>
      </c>
      <c r="GZ66" s="6">
        <v>18.260869565217401</v>
      </c>
      <c r="HA66" s="6">
        <v>1.5</v>
      </c>
      <c r="HB66" s="6">
        <v>0</v>
      </c>
      <c r="HC66" s="6">
        <v>0</v>
      </c>
      <c r="HD66" s="6">
        <v>0</v>
      </c>
      <c r="HE66" s="6">
        <v>0</v>
      </c>
      <c r="HF66" s="6">
        <v>0</v>
      </c>
      <c r="HG66" s="6">
        <v>0</v>
      </c>
      <c r="HH66" s="6">
        <v>0</v>
      </c>
      <c r="HJ66" s="6">
        <f t="shared" si="38"/>
        <v>123.72881355932196</v>
      </c>
      <c r="HK66" s="6">
        <f t="shared" si="39"/>
        <v>0</v>
      </c>
      <c r="HL66" s="6">
        <f t="shared" si="40"/>
        <v>86.440677966101575</v>
      </c>
      <c r="HM66" s="6">
        <f t="shared" si="41"/>
        <v>38.075733333333304</v>
      </c>
      <c r="HN66" s="6">
        <f t="shared" si="42"/>
        <v>34.457677224736024</v>
      </c>
    </row>
    <row r="67" spans="2:222" x14ac:dyDescent="0.25">
      <c r="B67" s="20"/>
      <c r="C67" s="21"/>
      <c r="D67" s="5"/>
      <c r="E67" s="5"/>
      <c r="X67" s="25" t="s">
        <v>216</v>
      </c>
      <c r="Y67" s="14">
        <f t="shared" si="33"/>
        <v>25</v>
      </c>
      <c r="Z67" s="14">
        <v>1738</v>
      </c>
      <c r="AC67" s="26">
        <f t="shared" si="34"/>
        <v>50.35455167693361</v>
      </c>
      <c r="AD67" s="26" t="str">
        <f t="shared" si="34"/>
        <v>M</v>
      </c>
      <c r="AE67" s="33" t="str">
        <f t="shared" si="34"/>
        <v>White</v>
      </c>
      <c r="AF67" s="33" t="str">
        <f t="shared" si="34"/>
        <v>NHispanic</v>
      </c>
      <c r="AG67" s="33">
        <f>INDEX(AG$3:AG$52,$Y67,1)</f>
        <v>175.7</v>
      </c>
      <c r="AH67" s="33">
        <f t="shared" si="43"/>
        <v>85.7</v>
      </c>
      <c r="AI67" s="33">
        <f t="shared" si="43"/>
        <v>27.761140169786749</v>
      </c>
      <c r="AJ67" s="33">
        <f t="shared" si="43"/>
        <v>39</v>
      </c>
      <c r="AK67" s="33"/>
      <c r="AL67" s="33"/>
      <c r="AM67" s="26">
        <f t="shared" si="35"/>
        <v>0</v>
      </c>
      <c r="AN67" s="26"/>
      <c r="AO67" s="26"/>
      <c r="AW67" s="46"/>
      <c r="AZ67" s="46"/>
      <c r="BA67" s="72"/>
      <c r="BB67" s="28" t="str">
        <f t="shared" si="36"/>
        <v>None</v>
      </c>
      <c r="BC67" s="28" t="str">
        <f t="shared" si="37"/>
        <v/>
      </c>
      <c r="BD67" s="28" t="str">
        <f t="shared" si="37"/>
        <v/>
      </c>
      <c r="BE67" s="28" t="str">
        <f t="shared" si="37"/>
        <v/>
      </c>
      <c r="BF67" s="28" t="str">
        <f t="shared" si="37"/>
        <v/>
      </c>
      <c r="BG67" s="28" t="str">
        <f t="shared" si="37"/>
        <v/>
      </c>
      <c r="BH67" s="28" t="str">
        <f t="shared" si="37"/>
        <v/>
      </c>
      <c r="BI67" s="28" t="str">
        <f t="shared" si="37"/>
        <v/>
      </c>
      <c r="BJ67" s="28" t="str">
        <f t="shared" si="37"/>
        <v/>
      </c>
      <c r="CK67" s="6">
        <v>209.03133333333301</v>
      </c>
      <c r="CL67" s="6">
        <v>23.537141162249998</v>
      </c>
      <c r="CM67" s="6">
        <v>0</v>
      </c>
      <c r="CN67" s="6">
        <v>0</v>
      </c>
      <c r="CO67" s="6">
        <v>9.4722641262713392</v>
      </c>
      <c r="CP67" s="6">
        <v>0</v>
      </c>
      <c r="CQ67" s="6">
        <v>0</v>
      </c>
      <c r="CR67" s="6">
        <v>9.4722641262713392</v>
      </c>
      <c r="CS67" s="6">
        <v>165.102</v>
      </c>
      <c r="CT67" s="6">
        <v>22.894937674891899</v>
      </c>
      <c r="CU67" s="6">
        <v>0</v>
      </c>
      <c r="CV67" s="6">
        <v>0</v>
      </c>
      <c r="CW67" s="6">
        <v>9.8121161463822393</v>
      </c>
      <c r="CX67" s="6">
        <v>0</v>
      </c>
      <c r="CY67" s="6">
        <v>0</v>
      </c>
      <c r="CZ67" s="6">
        <v>9.8121161463822393</v>
      </c>
      <c r="DA67" s="6">
        <v>43.929333333333297</v>
      </c>
      <c r="DB67" s="6">
        <v>25.950769417549399</v>
      </c>
      <c r="DC67" s="6">
        <v>0</v>
      </c>
      <c r="DD67" s="6">
        <v>0</v>
      </c>
      <c r="DE67" s="6">
        <v>8.1949798160682299</v>
      </c>
      <c r="DF67" s="6">
        <v>0</v>
      </c>
      <c r="DG67" s="6">
        <v>0</v>
      </c>
      <c r="DH67" s="6">
        <v>8.1949798160682299</v>
      </c>
      <c r="DI67" s="6">
        <v>179.58080000000001</v>
      </c>
      <c r="DJ67" s="6">
        <v>17.707906413157801</v>
      </c>
      <c r="DK67" s="6">
        <v>0</v>
      </c>
      <c r="DL67" s="6">
        <v>1.0023343252730801</v>
      </c>
      <c r="DM67" s="6">
        <v>3.6752258593346299</v>
      </c>
      <c r="DN67" s="6">
        <v>0</v>
      </c>
      <c r="DO67" s="6">
        <v>0</v>
      </c>
      <c r="DP67" s="6">
        <v>4.6775601846077102</v>
      </c>
      <c r="DQ67" s="6">
        <v>52.919733333333298</v>
      </c>
      <c r="DR67" s="6">
        <v>48.753080136458202</v>
      </c>
      <c r="DS67" s="6">
        <v>0</v>
      </c>
      <c r="DT67" s="6">
        <v>0</v>
      </c>
      <c r="DU67" s="6">
        <v>24.943436348885601</v>
      </c>
      <c r="DV67" s="6">
        <v>0</v>
      </c>
      <c r="DW67" s="6">
        <v>0</v>
      </c>
      <c r="DX67" s="6">
        <v>24.943436348885601</v>
      </c>
      <c r="DY67" s="6">
        <v>67.682266666666706</v>
      </c>
      <c r="DZ67" s="6">
        <v>17.729902662834402</v>
      </c>
      <c r="EA67" s="6">
        <v>0</v>
      </c>
      <c r="EB67" s="6">
        <v>0</v>
      </c>
      <c r="EC67" s="6">
        <v>4.4324756657086004</v>
      </c>
      <c r="ED67" s="6">
        <v>0</v>
      </c>
      <c r="EE67" s="6">
        <v>0</v>
      </c>
      <c r="EF67" s="6">
        <v>4.4324756657086004</v>
      </c>
      <c r="EG67" s="6">
        <v>44.5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209.03133333333301</v>
      </c>
      <c r="EP67" s="6">
        <v>9.4722641262713392</v>
      </c>
      <c r="EQ67" s="6">
        <v>276</v>
      </c>
      <c r="ER67" s="6">
        <v>221</v>
      </c>
      <c r="ES67" s="6">
        <v>55</v>
      </c>
      <c r="ET67" s="6">
        <v>196</v>
      </c>
      <c r="EU67" s="6">
        <v>62.5</v>
      </c>
      <c r="EV67" s="6">
        <v>109</v>
      </c>
      <c r="EW67" s="6">
        <v>49.5</v>
      </c>
      <c r="EX67" s="6">
        <v>100</v>
      </c>
      <c r="EY67" s="6">
        <v>80.072463768115895</v>
      </c>
      <c r="EZ67" s="6">
        <v>19.927536231884101</v>
      </c>
      <c r="FA67" s="6">
        <v>71.014492753623202</v>
      </c>
      <c r="FB67" s="6">
        <v>22.644927536231901</v>
      </c>
      <c r="FC67" s="6">
        <v>39.492753623188399</v>
      </c>
      <c r="FD67" s="6">
        <v>17.934782608695699</v>
      </c>
      <c r="FE67" s="6">
        <v>209.03133333333301</v>
      </c>
      <c r="FF67" s="6">
        <v>23.537141162249998</v>
      </c>
      <c r="FG67" s="6">
        <v>0</v>
      </c>
      <c r="FH67" s="6">
        <v>0</v>
      </c>
      <c r="FI67" s="6">
        <v>9.4722641262713392</v>
      </c>
      <c r="FJ67" s="6">
        <v>0</v>
      </c>
      <c r="FK67" s="6">
        <v>0</v>
      </c>
      <c r="FL67" s="6">
        <v>9.4722641262713392</v>
      </c>
      <c r="FM67" s="6">
        <v>165.102</v>
      </c>
      <c r="FN67" s="6">
        <v>22.894937674891899</v>
      </c>
      <c r="FO67" s="6">
        <v>0</v>
      </c>
      <c r="FP67" s="6">
        <v>0</v>
      </c>
      <c r="FQ67" s="6">
        <v>9.8121161463822393</v>
      </c>
      <c r="FR67" s="6">
        <v>0</v>
      </c>
      <c r="FS67" s="6">
        <v>0</v>
      </c>
      <c r="FT67" s="6">
        <v>9.8121161463822393</v>
      </c>
      <c r="FU67" s="6">
        <v>43.929333333333297</v>
      </c>
      <c r="FV67" s="6">
        <v>25.950769417549399</v>
      </c>
      <c r="FW67" s="6">
        <v>0</v>
      </c>
      <c r="FX67" s="6">
        <v>0</v>
      </c>
      <c r="FY67" s="6">
        <v>8.1949798160682299</v>
      </c>
      <c r="FZ67" s="6">
        <v>0</v>
      </c>
      <c r="GA67" s="6">
        <v>0</v>
      </c>
      <c r="GB67" s="6">
        <v>8.1949798160682299</v>
      </c>
      <c r="GC67" s="6">
        <v>181.37586666666701</v>
      </c>
      <c r="GD67" s="6">
        <v>17.5326522675931</v>
      </c>
      <c r="GE67" s="6">
        <v>0</v>
      </c>
      <c r="GF67" s="6">
        <v>0.99241427929772397</v>
      </c>
      <c r="GG67" s="6">
        <v>3.63885235742499</v>
      </c>
      <c r="GH67" s="6">
        <v>0</v>
      </c>
      <c r="GI67" s="6">
        <v>0</v>
      </c>
      <c r="GJ67" s="6">
        <v>4.6312666367227102</v>
      </c>
      <c r="GK67" s="6">
        <v>52.919733333333298</v>
      </c>
      <c r="GL67" s="6">
        <v>48.753080136458202</v>
      </c>
      <c r="GM67" s="6">
        <v>0</v>
      </c>
      <c r="GN67" s="6">
        <v>0</v>
      </c>
      <c r="GO67" s="6">
        <v>24.943436348885601</v>
      </c>
      <c r="GP67" s="6">
        <v>0</v>
      </c>
      <c r="GQ67" s="6">
        <v>0</v>
      </c>
      <c r="GR67" s="6">
        <v>24.943436348885601</v>
      </c>
      <c r="GS67" s="6">
        <v>67.682266666666706</v>
      </c>
      <c r="GT67" s="6">
        <v>17.729902662834402</v>
      </c>
      <c r="GU67" s="6">
        <v>0</v>
      </c>
      <c r="GV67" s="6">
        <v>0</v>
      </c>
      <c r="GW67" s="6">
        <v>4.4324756657086004</v>
      </c>
      <c r="GX67" s="6">
        <v>0</v>
      </c>
      <c r="GY67" s="6">
        <v>0</v>
      </c>
      <c r="GZ67" s="6">
        <v>4.4324756657086004</v>
      </c>
      <c r="HA67" s="6">
        <v>44.5</v>
      </c>
      <c r="HB67" s="6">
        <v>0</v>
      </c>
      <c r="HC67" s="6">
        <v>0</v>
      </c>
      <c r="HD67" s="6">
        <v>0</v>
      </c>
      <c r="HE67" s="6">
        <v>0</v>
      </c>
      <c r="HF67" s="6">
        <v>0</v>
      </c>
      <c r="HG67" s="6">
        <v>0</v>
      </c>
      <c r="HH67" s="6">
        <v>0</v>
      </c>
      <c r="HJ67" s="6">
        <f t="shared" si="38"/>
        <v>233.3333333333334</v>
      </c>
      <c r="HK67" s="6">
        <f t="shared" si="39"/>
        <v>0</v>
      </c>
      <c r="HL67" s="6">
        <f t="shared" si="40"/>
        <v>100</v>
      </c>
      <c r="HM67" s="6">
        <f t="shared" si="41"/>
        <v>66.968666666666991</v>
      </c>
      <c r="HN67" s="6">
        <f t="shared" si="42"/>
        <v>24.264009661835868</v>
      </c>
    </row>
    <row r="68" spans="2:222" x14ac:dyDescent="0.25">
      <c r="B68" s="20"/>
      <c r="C68" s="21"/>
      <c r="D68" s="5"/>
      <c r="E68" s="5"/>
      <c r="X68" s="25" t="s">
        <v>216</v>
      </c>
      <c r="Y68" s="14">
        <f t="shared" si="33"/>
        <v>26</v>
      </c>
      <c r="Z68" s="14">
        <v>1743</v>
      </c>
      <c r="AC68" s="26">
        <f t="shared" si="34"/>
        <v>57.470225872689937</v>
      </c>
      <c r="AD68" s="26" t="str">
        <f t="shared" si="34"/>
        <v>M</v>
      </c>
      <c r="AE68" s="26" t="str">
        <f t="shared" si="34"/>
        <v>White</v>
      </c>
      <c r="AF68" s="26" t="str">
        <f t="shared" si="34"/>
        <v>NHispanic</v>
      </c>
      <c r="AG68" s="26">
        <f>INDEX(AG$3:AG$52,$Y68,1)</f>
        <v>174.9</v>
      </c>
      <c r="AH68" s="26">
        <f t="shared" si="43"/>
        <v>86.1</v>
      </c>
      <c r="AI68" s="26">
        <f t="shared" si="43"/>
        <v>28.146443888053643</v>
      </c>
      <c r="AJ68" s="26">
        <f t="shared" si="43"/>
        <v>38.5</v>
      </c>
      <c r="AK68" s="26"/>
      <c r="AL68" s="26"/>
      <c r="AM68" s="26">
        <f t="shared" si="35"/>
        <v>0</v>
      </c>
      <c r="AN68" s="26"/>
      <c r="AO68" s="26"/>
      <c r="AW68" s="46"/>
      <c r="AZ68" s="46"/>
      <c r="BA68" s="72"/>
      <c r="BB68" s="28" t="str">
        <f t="shared" si="36"/>
        <v>Lorazepam 3 mg 30 min before bed</v>
      </c>
      <c r="BC68" s="28" t="str">
        <f t="shared" si="37"/>
        <v/>
      </c>
      <c r="BD68" s="28" t="str">
        <f t="shared" si="37"/>
        <v/>
      </c>
      <c r="BE68" s="28" t="str">
        <f t="shared" si="37"/>
        <v/>
      </c>
      <c r="BF68" s="28" t="str">
        <f t="shared" si="37"/>
        <v/>
      </c>
      <c r="BG68" s="28" t="str">
        <f t="shared" si="37"/>
        <v/>
      </c>
      <c r="BH68" s="28" t="str">
        <f t="shared" si="37"/>
        <v/>
      </c>
      <c r="BI68" s="28">
        <f t="shared" si="37"/>
        <v>1</v>
      </c>
      <c r="BJ68" s="28" t="str">
        <f t="shared" si="37"/>
        <v/>
      </c>
      <c r="CK68" s="6">
        <v>0</v>
      </c>
      <c r="CL68" s="6" t="s">
        <v>218</v>
      </c>
      <c r="CM68" s="6" t="s">
        <v>218</v>
      </c>
      <c r="CN68" s="6" t="s">
        <v>218</v>
      </c>
      <c r="CO68" s="6" t="s">
        <v>218</v>
      </c>
      <c r="CP68" s="6" t="s">
        <v>218</v>
      </c>
      <c r="CQ68" s="6" t="s">
        <v>218</v>
      </c>
      <c r="CR68" s="6" t="s">
        <v>218</v>
      </c>
      <c r="CS68" s="6">
        <v>0</v>
      </c>
      <c r="CT68" s="6" t="s">
        <v>218</v>
      </c>
      <c r="CU68" s="6" t="s">
        <v>218</v>
      </c>
      <c r="CV68" s="6" t="s">
        <v>218</v>
      </c>
      <c r="CW68" s="6" t="s">
        <v>218</v>
      </c>
      <c r="CX68" s="6" t="s">
        <v>218</v>
      </c>
      <c r="CY68" s="6" t="s">
        <v>218</v>
      </c>
      <c r="CZ68" s="6" t="s">
        <v>218</v>
      </c>
      <c r="DA68" s="6">
        <v>0</v>
      </c>
      <c r="DB68" s="6" t="s">
        <v>218</v>
      </c>
      <c r="DC68" s="6" t="s">
        <v>218</v>
      </c>
      <c r="DD68" s="6" t="s">
        <v>218</v>
      </c>
      <c r="DE68" s="6" t="s">
        <v>218</v>
      </c>
      <c r="DF68" s="6" t="s">
        <v>218</v>
      </c>
      <c r="DG68" s="6" t="s">
        <v>218</v>
      </c>
      <c r="DH68" s="6" t="s">
        <v>218</v>
      </c>
      <c r="DI68" s="6">
        <v>52.233333333333299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 t="s">
        <v>218</v>
      </c>
      <c r="DS68" s="6" t="s">
        <v>218</v>
      </c>
      <c r="DT68" s="6" t="s">
        <v>218</v>
      </c>
      <c r="DU68" s="6" t="s">
        <v>218</v>
      </c>
      <c r="DV68" s="6" t="s">
        <v>218</v>
      </c>
      <c r="DW68" s="6" t="s">
        <v>218</v>
      </c>
      <c r="DX68" s="6" t="s">
        <v>218</v>
      </c>
      <c r="DY68" s="6">
        <v>0</v>
      </c>
      <c r="DZ68" s="6" t="s">
        <v>218</v>
      </c>
      <c r="EA68" s="6" t="s">
        <v>218</v>
      </c>
      <c r="EB68" s="6" t="s">
        <v>218</v>
      </c>
      <c r="EC68" s="6" t="s">
        <v>218</v>
      </c>
      <c r="ED68" s="6" t="s">
        <v>218</v>
      </c>
      <c r="EE68" s="6" t="s">
        <v>218</v>
      </c>
      <c r="EF68" s="6" t="s">
        <v>218</v>
      </c>
      <c r="EG68" s="6">
        <v>0</v>
      </c>
      <c r="EH68" s="6" t="s">
        <v>218</v>
      </c>
      <c r="EI68" s="6" t="s">
        <v>218</v>
      </c>
      <c r="EJ68" s="6" t="s">
        <v>218</v>
      </c>
      <c r="EK68" s="6" t="s">
        <v>218</v>
      </c>
      <c r="EL68" s="6" t="s">
        <v>218</v>
      </c>
      <c r="EM68" s="6" t="s">
        <v>218</v>
      </c>
      <c r="EN68" s="6" t="s">
        <v>218</v>
      </c>
      <c r="EO68" s="6">
        <v>194.49373333333301</v>
      </c>
      <c r="EP68" s="6">
        <v>4.6273984491702604</v>
      </c>
      <c r="EQ68" s="6">
        <v>287</v>
      </c>
      <c r="ER68" s="6">
        <v>250.5</v>
      </c>
      <c r="ES68" s="6">
        <v>36.5</v>
      </c>
      <c r="ET68" s="6">
        <v>157.5</v>
      </c>
      <c r="EU68" s="6">
        <v>35</v>
      </c>
      <c r="EV68" s="6">
        <v>209.5</v>
      </c>
      <c r="EW68" s="6">
        <v>6</v>
      </c>
      <c r="EX68" s="6">
        <v>100</v>
      </c>
      <c r="EY68" s="6">
        <v>87.282229965156802</v>
      </c>
      <c r="EZ68" s="6">
        <v>12.7177700348432</v>
      </c>
      <c r="FA68" s="6">
        <v>54.878048780487802</v>
      </c>
      <c r="FB68" s="6">
        <v>12.1951219512195</v>
      </c>
      <c r="FC68" s="6">
        <v>72.996515679442496</v>
      </c>
      <c r="FD68" s="6">
        <v>2.0905923344947701</v>
      </c>
      <c r="FE68" s="6">
        <v>194.49373333333301</v>
      </c>
      <c r="FF68" s="6">
        <v>20.3605531763491</v>
      </c>
      <c r="FG68" s="6">
        <v>0</v>
      </c>
      <c r="FH68" s="6">
        <v>0</v>
      </c>
      <c r="FI68" s="6">
        <v>4.6273984491702604</v>
      </c>
      <c r="FJ68" s="6">
        <v>0</v>
      </c>
      <c r="FK68" s="6">
        <v>0</v>
      </c>
      <c r="FL68" s="6">
        <v>4.6273984491702604</v>
      </c>
      <c r="FM68" s="6">
        <v>169.31506666666701</v>
      </c>
      <c r="FN68" s="6">
        <v>19.135922536525602</v>
      </c>
      <c r="FO68" s="6">
        <v>0</v>
      </c>
      <c r="FP68" s="6">
        <v>0</v>
      </c>
      <c r="FQ68" s="6">
        <v>0.70873787172317004</v>
      </c>
      <c r="FR68" s="6">
        <v>0</v>
      </c>
      <c r="FS68" s="6">
        <v>0</v>
      </c>
      <c r="FT68" s="6">
        <v>0.70873787172317004</v>
      </c>
      <c r="FU68" s="6">
        <v>25.1786666666667</v>
      </c>
      <c r="FV68" s="6">
        <v>28.595636517686899</v>
      </c>
      <c r="FW68" s="6">
        <v>0</v>
      </c>
      <c r="FX68" s="6">
        <v>0</v>
      </c>
      <c r="FY68" s="6">
        <v>30.9786062274942</v>
      </c>
      <c r="FZ68" s="6">
        <v>0</v>
      </c>
      <c r="GA68" s="6">
        <v>0</v>
      </c>
      <c r="GB68" s="6">
        <v>30.9786062274942</v>
      </c>
      <c r="GC68" s="6">
        <v>132.19200000000001</v>
      </c>
      <c r="GD68" s="6">
        <v>7.7160493827160499</v>
      </c>
      <c r="GE68" s="6">
        <v>0</v>
      </c>
      <c r="GF68" s="6">
        <v>0</v>
      </c>
      <c r="GG68" s="6">
        <v>0</v>
      </c>
      <c r="GH68" s="6">
        <v>0</v>
      </c>
      <c r="GI68" s="6">
        <v>0</v>
      </c>
      <c r="GJ68" s="6">
        <v>0</v>
      </c>
      <c r="GK68" s="6">
        <v>29.5</v>
      </c>
      <c r="GL68" s="6">
        <v>36.610169491525397</v>
      </c>
      <c r="GM68" s="6">
        <v>0</v>
      </c>
      <c r="GN68" s="6">
        <v>0</v>
      </c>
      <c r="GO68" s="6">
        <v>4.0677966101694896</v>
      </c>
      <c r="GP68" s="6">
        <v>0</v>
      </c>
      <c r="GQ68" s="6">
        <v>0</v>
      </c>
      <c r="GR68" s="6">
        <v>4.0677966101694896</v>
      </c>
      <c r="GS68" s="6">
        <v>134.81506666666701</v>
      </c>
      <c r="GT68" s="6">
        <v>15.576893977231</v>
      </c>
      <c r="GU68" s="6">
        <v>0</v>
      </c>
      <c r="GV68" s="6">
        <v>0</v>
      </c>
      <c r="GW68" s="6">
        <v>0</v>
      </c>
      <c r="GX68" s="6">
        <v>0</v>
      </c>
      <c r="GY68" s="6">
        <v>0</v>
      </c>
      <c r="GZ68" s="6">
        <v>0</v>
      </c>
      <c r="HA68" s="6">
        <v>5</v>
      </c>
      <c r="HB68" s="6">
        <v>12</v>
      </c>
      <c r="HC68" s="6">
        <v>0</v>
      </c>
      <c r="HD68" s="6">
        <v>0</v>
      </c>
      <c r="HE68" s="6">
        <v>0</v>
      </c>
      <c r="HF68" s="6">
        <v>0</v>
      </c>
      <c r="HG68" s="6">
        <v>0</v>
      </c>
      <c r="HH68" s="6">
        <v>0</v>
      </c>
      <c r="HJ68" s="6">
        <f t="shared" si="38"/>
        <v>2700.0000000000014</v>
      </c>
      <c r="HK68" s="6">
        <f t="shared" si="39"/>
        <v>0</v>
      </c>
      <c r="HL68" s="6">
        <f t="shared" si="40"/>
        <v>100</v>
      </c>
      <c r="HM68" s="6">
        <f t="shared" si="41"/>
        <v>92.506266666666988</v>
      </c>
      <c r="HN68" s="6">
        <f t="shared" si="42"/>
        <v>32.232148664343896</v>
      </c>
    </row>
    <row r="69" spans="2:222" x14ac:dyDescent="0.25">
      <c r="B69" s="20"/>
      <c r="C69" s="21"/>
      <c r="D69" s="5"/>
      <c r="E69" s="5"/>
      <c r="X69" s="25" t="s">
        <v>215</v>
      </c>
      <c r="Z69" s="14">
        <v>1742</v>
      </c>
      <c r="AB69" s="61"/>
      <c r="AC69" s="22">
        <v>68.67898699520876</v>
      </c>
      <c r="AD69" s="14" t="s">
        <v>155</v>
      </c>
      <c r="AE69" s="14" t="s">
        <v>169</v>
      </c>
      <c r="AF69" s="14" t="s">
        <v>171</v>
      </c>
      <c r="AG69" s="62">
        <v>172</v>
      </c>
      <c r="AH69" s="63">
        <v>86</v>
      </c>
      <c r="AI69" s="27">
        <f>AH69/(AG69/100)^2</f>
        <v>29.069767441860467</v>
      </c>
      <c r="AJ69" s="64">
        <v>45</v>
      </c>
      <c r="AK69" s="64"/>
      <c r="AL69" s="64"/>
      <c r="AM69" s="14">
        <v>0</v>
      </c>
      <c r="AQ69" s="46">
        <v>42303</v>
      </c>
      <c r="AR69" s="46">
        <v>42320</v>
      </c>
      <c r="AS69" s="46"/>
      <c r="AW69" s="65"/>
      <c r="AX69" s="46">
        <v>42303</v>
      </c>
      <c r="AY69" s="46">
        <v>42320</v>
      </c>
      <c r="AZ69" s="65"/>
      <c r="BA69" s="73">
        <v>42320</v>
      </c>
      <c r="BB69" s="46" t="s">
        <v>152</v>
      </c>
      <c r="BD69" s="46"/>
      <c r="CK69" s="6">
        <v>283</v>
      </c>
      <c r="CL69" s="6">
        <v>46.643109540635997</v>
      </c>
      <c r="CM69" s="6">
        <v>13.9929328621908</v>
      </c>
      <c r="CN69" s="6">
        <v>0</v>
      </c>
      <c r="CO69" s="6">
        <v>24.169611307420499</v>
      </c>
      <c r="CP69" s="6">
        <v>0</v>
      </c>
      <c r="CQ69" s="6">
        <v>0</v>
      </c>
      <c r="CR69" s="6">
        <v>38.162544169611301</v>
      </c>
      <c r="CS69" s="6">
        <v>273.5</v>
      </c>
      <c r="CT69" s="6">
        <v>47.166361974405902</v>
      </c>
      <c r="CU69" s="6">
        <v>14.478976234003699</v>
      </c>
      <c r="CV69" s="6">
        <v>0</v>
      </c>
      <c r="CW69" s="6">
        <v>24.131627056672802</v>
      </c>
      <c r="CX69" s="6">
        <v>0</v>
      </c>
      <c r="CY69" s="6">
        <v>0</v>
      </c>
      <c r="CZ69" s="6">
        <v>38.610603290676401</v>
      </c>
      <c r="DA69" s="6">
        <v>9.5</v>
      </c>
      <c r="DB69" s="6">
        <v>31.578947368421101</v>
      </c>
      <c r="DC69" s="6">
        <v>0</v>
      </c>
      <c r="DD69" s="6">
        <v>0</v>
      </c>
      <c r="DE69" s="6">
        <v>25.2631578947368</v>
      </c>
      <c r="DF69" s="6">
        <v>0</v>
      </c>
      <c r="DG69" s="6">
        <v>0</v>
      </c>
      <c r="DH69" s="6">
        <v>25.2631578947368</v>
      </c>
      <c r="DI69" s="6">
        <v>172.41720000000001</v>
      </c>
      <c r="DJ69" s="6">
        <v>39.671216096769903</v>
      </c>
      <c r="DK69" s="6">
        <v>1.7399656182793799</v>
      </c>
      <c r="DL69" s="6">
        <v>0</v>
      </c>
      <c r="DM69" s="6">
        <v>5.5678899784940299</v>
      </c>
      <c r="DN69" s="6">
        <v>0</v>
      </c>
      <c r="DO69" s="6">
        <v>0</v>
      </c>
      <c r="DP69" s="6">
        <v>7.3078555967734102</v>
      </c>
      <c r="DQ69" s="6">
        <v>98.5</v>
      </c>
      <c r="DR69" s="6">
        <v>57.258883248731003</v>
      </c>
      <c r="DS69" s="6">
        <v>26.802030456852801</v>
      </c>
      <c r="DT69" s="6">
        <v>0</v>
      </c>
      <c r="DU69" s="6">
        <v>14.619289340101499</v>
      </c>
      <c r="DV69" s="6">
        <v>0</v>
      </c>
      <c r="DW69" s="6">
        <v>0</v>
      </c>
      <c r="DX69" s="6">
        <v>41.4213197969543</v>
      </c>
      <c r="DY69" s="6">
        <v>165</v>
      </c>
      <c r="DZ69" s="6">
        <v>42.909090909090899</v>
      </c>
      <c r="EA69" s="6">
        <v>8</v>
      </c>
      <c r="EB69" s="6">
        <v>0</v>
      </c>
      <c r="EC69" s="6">
        <v>30.909090909090899</v>
      </c>
      <c r="ED69" s="6">
        <v>0</v>
      </c>
      <c r="EE69" s="6">
        <v>0</v>
      </c>
      <c r="EF69" s="6">
        <v>38.909090909090899</v>
      </c>
      <c r="EG69" s="6">
        <v>10</v>
      </c>
      <c r="EH69" s="6">
        <v>18</v>
      </c>
      <c r="EI69" s="6">
        <v>0</v>
      </c>
      <c r="EJ69" s="6">
        <v>0</v>
      </c>
      <c r="EK69" s="6">
        <v>6</v>
      </c>
      <c r="EL69" s="6">
        <v>0</v>
      </c>
      <c r="EM69" s="6">
        <v>0</v>
      </c>
      <c r="EN69" s="6">
        <v>6</v>
      </c>
      <c r="EO69" s="6">
        <v>283</v>
      </c>
      <c r="EP69" s="6">
        <v>38.162544169611301</v>
      </c>
      <c r="EQ69" s="6">
        <v>283</v>
      </c>
      <c r="ER69" s="6">
        <v>273.5</v>
      </c>
      <c r="ES69" s="6">
        <v>9.5</v>
      </c>
      <c r="ET69" s="6">
        <v>174</v>
      </c>
      <c r="EU69" s="6">
        <v>98.5</v>
      </c>
      <c r="EV69" s="6">
        <v>165</v>
      </c>
      <c r="EW69" s="6">
        <v>10</v>
      </c>
      <c r="EX69" s="6">
        <v>100</v>
      </c>
      <c r="EY69" s="6">
        <v>96.643109540636104</v>
      </c>
      <c r="EZ69" s="6">
        <v>3.3568904593639601</v>
      </c>
      <c r="FA69" s="6">
        <v>61.484098939929297</v>
      </c>
      <c r="FB69" s="6">
        <v>34.805653710247398</v>
      </c>
      <c r="FC69" s="6">
        <v>58.303886925795098</v>
      </c>
      <c r="FD69" s="6">
        <v>3.5335689045936398</v>
      </c>
      <c r="FE69" s="6">
        <v>283</v>
      </c>
      <c r="FF69" s="6">
        <v>46.643109540635997</v>
      </c>
      <c r="FG69" s="6">
        <v>13.9929328621908</v>
      </c>
      <c r="FH69" s="6">
        <v>0</v>
      </c>
      <c r="FI69" s="6">
        <v>24.169611307420499</v>
      </c>
      <c r="FJ69" s="6">
        <v>0</v>
      </c>
      <c r="FK69" s="6">
        <v>0</v>
      </c>
      <c r="FL69" s="6">
        <v>38.162544169611301</v>
      </c>
      <c r="FM69" s="6">
        <v>273.5</v>
      </c>
      <c r="FN69" s="6">
        <v>47.166361974405902</v>
      </c>
      <c r="FO69" s="6">
        <v>14.478976234003699</v>
      </c>
      <c r="FP69" s="6">
        <v>0</v>
      </c>
      <c r="FQ69" s="6">
        <v>24.131627056672802</v>
      </c>
      <c r="FR69" s="6">
        <v>0</v>
      </c>
      <c r="FS69" s="6">
        <v>0</v>
      </c>
      <c r="FT69" s="6">
        <v>38.610603290676401</v>
      </c>
      <c r="FU69" s="6">
        <v>9.5</v>
      </c>
      <c r="FV69" s="6">
        <v>31.578947368421101</v>
      </c>
      <c r="FW69" s="6">
        <v>0</v>
      </c>
      <c r="FX69" s="6">
        <v>0</v>
      </c>
      <c r="FY69" s="6">
        <v>25.2631578947368</v>
      </c>
      <c r="FZ69" s="6">
        <v>0</v>
      </c>
      <c r="GA69" s="6">
        <v>0</v>
      </c>
      <c r="GB69" s="6">
        <v>25.2631578947368</v>
      </c>
      <c r="GC69" s="6">
        <v>174</v>
      </c>
      <c r="GD69" s="6">
        <v>39.310344827586199</v>
      </c>
      <c r="GE69" s="6">
        <v>1.72413793103448</v>
      </c>
      <c r="GF69" s="6">
        <v>0</v>
      </c>
      <c r="GG69" s="6">
        <v>5.5172413793103496</v>
      </c>
      <c r="GH69" s="6">
        <v>0</v>
      </c>
      <c r="GI69" s="6">
        <v>0</v>
      </c>
      <c r="GJ69" s="6">
        <v>7.2413793103448301</v>
      </c>
      <c r="GK69" s="6">
        <v>98.5</v>
      </c>
      <c r="GL69" s="6">
        <v>57.258883248731003</v>
      </c>
      <c r="GM69" s="6">
        <v>26.802030456852801</v>
      </c>
      <c r="GN69" s="6">
        <v>0</v>
      </c>
      <c r="GO69" s="6">
        <v>14.619289340101499</v>
      </c>
      <c r="GP69" s="6">
        <v>0</v>
      </c>
      <c r="GQ69" s="6">
        <v>0</v>
      </c>
      <c r="GR69" s="6">
        <v>41.4213197969543</v>
      </c>
      <c r="GS69" s="6">
        <v>165</v>
      </c>
      <c r="GT69" s="6">
        <v>42.909090909090899</v>
      </c>
      <c r="GU69" s="6">
        <v>8</v>
      </c>
      <c r="GV69" s="6">
        <v>0</v>
      </c>
      <c r="GW69" s="6">
        <v>30.909090909090899</v>
      </c>
      <c r="GX69" s="6">
        <v>0</v>
      </c>
      <c r="GY69" s="6">
        <v>0</v>
      </c>
      <c r="GZ69" s="6">
        <v>38.909090909090899</v>
      </c>
      <c r="HA69" s="6">
        <v>10</v>
      </c>
      <c r="HB69" s="6">
        <v>18</v>
      </c>
      <c r="HC69" s="6">
        <v>0</v>
      </c>
      <c r="HD69" s="6">
        <v>0</v>
      </c>
      <c r="HE69" s="6">
        <v>6</v>
      </c>
      <c r="HF69" s="6">
        <v>0</v>
      </c>
      <c r="HG69" s="6">
        <v>0</v>
      </c>
      <c r="HH69" s="6">
        <v>6</v>
      </c>
      <c r="HJ69" s="6">
        <f t="shared" si="38"/>
        <v>122.15909090909109</v>
      </c>
      <c r="HK69" s="6">
        <f t="shared" si="39"/>
        <v>0</v>
      </c>
      <c r="HL69" s="6">
        <f t="shared" si="40"/>
        <v>62.500000000000135</v>
      </c>
      <c r="HM69" s="6">
        <f t="shared" si="41"/>
        <v>0</v>
      </c>
      <c r="HN69" s="6">
        <f t="shared" si="42"/>
        <v>0</v>
      </c>
    </row>
    <row r="70" spans="2:222" x14ac:dyDescent="0.25">
      <c r="B70" s="20"/>
      <c r="C70" s="21"/>
      <c r="D70" s="5"/>
      <c r="E70" s="5"/>
      <c r="AW70" s="46"/>
      <c r="AZ70" s="46"/>
      <c r="BA70" s="72"/>
      <c r="BB70" s="53"/>
      <c r="BC70" s="46"/>
      <c r="BD70" s="46"/>
    </row>
    <row r="71" spans="2:222" x14ac:dyDescent="0.25">
      <c r="B71" s="20"/>
      <c r="C71" s="21"/>
      <c r="D71" s="5"/>
      <c r="E71" s="5"/>
      <c r="AC71" s="14">
        <f>AVERAGE(AC59:AC69)</f>
        <v>57.109825150892924</v>
      </c>
      <c r="AD71" s="14" t="str">
        <f>CONCATENATE(COUNTIF(AD59:AD69,"M"),":",COUNTIF(AD59:AD69,"F"))</f>
        <v>9:2</v>
      </c>
      <c r="AE71" s="14" t="str">
        <f>CONCATENATE(COUNTIF(AE59:AE69,"Black"),":",COUNTIF(AE59:AE69,"White"),":",COUNTIF(AE59:AE69,"Asian"),":",COUNTIF(AE59:AE69,"Other"))</f>
        <v>1:10:0:0</v>
      </c>
      <c r="AF71" s="14" t="str">
        <f>CONCATENATE(COUNTIF(AF19:AF67,"Hispanic"),":",COUNTIF(AF19:AF67,"NHispanic"))</f>
        <v>0:39</v>
      </c>
      <c r="AI71" s="14">
        <f>AVERAGE(AI59:AI69)</f>
        <v>29.817946021638196</v>
      </c>
      <c r="AJ71" s="14">
        <f>AVERAGE(AJ59:AJ69)</f>
        <v>41.709090909090911</v>
      </c>
      <c r="AM71" s="14" t="str">
        <f>CONCATENATE(COUNTIF(AM59:AM69,1),":",COUNTIF(AM59:AM69,0.5),":",COUNTIF(AM59:AM69,0))</f>
        <v>2:1:8</v>
      </c>
      <c r="AT71" s="21"/>
      <c r="AU71" s="21"/>
      <c r="AV71" s="21"/>
      <c r="AW71" s="46"/>
      <c r="AX71" s="46"/>
      <c r="AY71" s="46"/>
      <c r="AZ71" s="46"/>
      <c r="BA71" s="72"/>
      <c r="BB71" s="46"/>
      <c r="BC71" s="46"/>
      <c r="BD71" s="46"/>
      <c r="BO71" s="21"/>
      <c r="BP71" s="21"/>
      <c r="BQ71" s="21"/>
      <c r="BR71" s="21"/>
      <c r="BS71" s="21"/>
      <c r="BT71" s="21"/>
      <c r="BU71" s="21"/>
      <c r="BV71" s="38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J71" s="6" t="s">
        <v>251</v>
      </c>
      <c r="CK71" s="14">
        <f>AVERAGE(CK59:CK69)</f>
        <v>166.66991515151511</v>
      </c>
      <c r="CL71" s="14">
        <f t="shared" ref="CL71:EW71" si="44">AVERAGE(CL59:CL69)</f>
        <v>54.674334301593206</v>
      </c>
      <c r="CM71" s="14">
        <f t="shared" si="44"/>
        <v>24.72125519339674</v>
      </c>
      <c r="CN71" s="14">
        <f t="shared" si="44"/>
        <v>2.7368421052631602</v>
      </c>
      <c r="CO71" s="14">
        <f t="shared" si="44"/>
        <v>19.63945932119946</v>
      </c>
      <c r="CP71" s="14">
        <f t="shared" si="44"/>
        <v>0.21052631578947398</v>
      </c>
      <c r="CQ71" s="14">
        <f t="shared" si="44"/>
        <v>3.0857805859143002E-2</v>
      </c>
      <c r="CR71" s="14">
        <f t="shared" si="44"/>
        <v>47.338940741507976</v>
      </c>
      <c r="CS71" s="14">
        <f t="shared" si="44"/>
        <v>154.63932121212122</v>
      </c>
      <c r="CT71" s="14">
        <f t="shared" si="44"/>
        <v>55.445427805783673</v>
      </c>
      <c r="CU71" s="14">
        <f t="shared" si="44"/>
        <v>24.886647222060052</v>
      </c>
      <c r="CV71" s="14">
        <f t="shared" si="44"/>
        <v>2.7368421052631602</v>
      </c>
      <c r="CW71" s="14">
        <f t="shared" si="44"/>
        <v>19.948350498134818</v>
      </c>
      <c r="CX71" s="14">
        <f t="shared" si="44"/>
        <v>0.21052631578947398</v>
      </c>
      <c r="CY71" s="14">
        <f t="shared" si="44"/>
        <v>3.0857805859143002E-2</v>
      </c>
      <c r="CZ71" s="14">
        <f t="shared" si="44"/>
        <v>47.81322394710665</v>
      </c>
      <c r="DA71" s="14">
        <f t="shared" si="44"/>
        <v>12.030593939393935</v>
      </c>
      <c r="DB71" s="14">
        <f t="shared" si="44"/>
        <v>29.988179014784656</v>
      </c>
      <c r="DC71" s="14">
        <f t="shared" si="44"/>
        <v>18.219699186515999</v>
      </c>
      <c r="DD71" s="14">
        <f t="shared" si="44"/>
        <v>0</v>
      </c>
      <c r="DE71" s="14">
        <f t="shared" si="44"/>
        <v>18.4874759892088</v>
      </c>
      <c r="DF71" s="14">
        <f t="shared" si="44"/>
        <v>0</v>
      </c>
      <c r="DG71" s="14">
        <f t="shared" si="44"/>
        <v>0</v>
      </c>
      <c r="DH71" s="14">
        <f t="shared" si="44"/>
        <v>36.707175175724892</v>
      </c>
      <c r="DI71" s="14">
        <f t="shared" si="44"/>
        <v>163.55343030303021</v>
      </c>
      <c r="DJ71" s="14">
        <f t="shared" si="44"/>
        <v>27.756397992706642</v>
      </c>
      <c r="DK71" s="14">
        <f t="shared" si="44"/>
        <v>4.2842628323983085</v>
      </c>
      <c r="DL71" s="14">
        <f t="shared" si="44"/>
        <v>0.73619341214411727</v>
      </c>
      <c r="DM71" s="14">
        <f t="shared" si="44"/>
        <v>5.3149265187419452</v>
      </c>
      <c r="DN71" s="14">
        <f t="shared" si="44"/>
        <v>0.16035778970651762</v>
      </c>
      <c r="DO71" s="14">
        <f t="shared" si="44"/>
        <v>0</v>
      </c>
      <c r="DP71" s="14">
        <f t="shared" si="44"/>
        <v>10.49574055299089</v>
      </c>
      <c r="DQ71" s="14">
        <f t="shared" si="44"/>
        <v>43.528581818181813</v>
      </c>
      <c r="DR71" s="14">
        <f t="shared" si="44"/>
        <v>80.009250347477945</v>
      </c>
      <c r="DS71" s="14">
        <f t="shared" si="44"/>
        <v>24.209864316623548</v>
      </c>
      <c r="DT71" s="14">
        <f t="shared" si="44"/>
        <v>3.2195121951219496</v>
      </c>
      <c r="DU71" s="14">
        <f t="shared" si="44"/>
        <v>22.915515307191708</v>
      </c>
      <c r="DV71" s="14">
        <f t="shared" si="44"/>
        <v>0.292682926829268</v>
      </c>
      <c r="DW71" s="14">
        <f t="shared" si="44"/>
        <v>0</v>
      </c>
      <c r="DX71" s="14">
        <f t="shared" si="44"/>
        <v>50.637574745766486</v>
      </c>
      <c r="DY71" s="14">
        <f t="shared" si="44"/>
        <v>85.110739393939312</v>
      </c>
      <c r="DZ71" s="14">
        <f t="shared" si="44"/>
        <v>46.9186790428964</v>
      </c>
      <c r="EA71" s="14">
        <f t="shared" si="44"/>
        <v>23.486987938231941</v>
      </c>
      <c r="EB71" s="14">
        <f t="shared" si="44"/>
        <v>1.5</v>
      </c>
      <c r="EC71" s="14">
        <f t="shared" si="44"/>
        <v>17.76079741145859</v>
      </c>
      <c r="ED71" s="14">
        <f t="shared" si="44"/>
        <v>0</v>
      </c>
      <c r="EE71" s="14">
        <f t="shared" si="44"/>
        <v>4.3765038153387698E-2</v>
      </c>
      <c r="EF71" s="14">
        <f t="shared" si="44"/>
        <v>42.791550387843898</v>
      </c>
      <c r="EG71" s="14">
        <f t="shared" si="44"/>
        <v>26</v>
      </c>
      <c r="EH71" s="14">
        <f t="shared" si="44"/>
        <v>4.7720746590093324</v>
      </c>
      <c r="EI71" s="14">
        <f t="shared" si="44"/>
        <v>18.09045226130657</v>
      </c>
      <c r="EJ71" s="14">
        <f t="shared" si="44"/>
        <v>0</v>
      </c>
      <c r="EK71" s="14">
        <f t="shared" si="44"/>
        <v>6.8571428571428568</v>
      </c>
      <c r="EL71" s="14">
        <f t="shared" si="44"/>
        <v>0</v>
      </c>
      <c r="EM71" s="14">
        <f t="shared" si="44"/>
        <v>0</v>
      </c>
      <c r="EN71" s="14">
        <f t="shared" si="44"/>
        <v>24.947595118449424</v>
      </c>
      <c r="EO71" s="14">
        <f t="shared" si="44"/>
        <v>210.25095757575747</v>
      </c>
      <c r="EP71" s="14">
        <f t="shared" si="44"/>
        <v>41.616155601703866</v>
      </c>
      <c r="EQ71" s="14">
        <f t="shared" si="44"/>
        <v>254.31818181818181</v>
      </c>
      <c r="ER71" s="14">
        <f t="shared" si="44"/>
        <v>232.90909090909091</v>
      </c>
      <c r="ES71" s="14">
        <f t="shared" si="44"/>
        <v>21.40909090909091</v>
      </c>
      <c r="ET71" s="14">
        <f t="shared" si="44"/>
        <v>206.31220606060609</v>
      </c>
      <c r="EU71" s="14">
        <f t="shared" si="44"/>
        <v>65.681818181818187</v>
      </c>
      <c r="EV71" s="14">
        <f t="shared" si="44"/>
        <v>138.31818181818181</v>
      </c>
      <c r="EW71" s="14">
        <f t="shared" si="44"/>
        <v>28.90909090909091</v>
      </c>
      <c r="EX71" s="14">
        <f t="shared" ref="EX71:HI71" si="45">AVERAGE(EX59:EX69)</f>
        <v>100</v>
      </c>
      <c r="EY71" s="14">
        <f t="shared" si="45"/>
        <v>92.532157686620693</v>
      </c>
      <c r="EZ71" s="14">
        <f t="shared" si="45"/>
        <v>7.4678423133793244</v>
      </c>
      <c r="FA71" s="14">
        <f t="shared" si="45"/>
        <v>113.67602762288307</v>
      </c>
      <c r="FB71" s="14">
        <f t="shared" si="45"/>
        <v>30.019985591151077</v>
      </c>
      <c r="FC71" s="14">
        <f t="shared" si="45"/>
        <v>54.415417846684335</v>
      </c>
      <c r="FD71" s="14">
        <f t="shared" si="45"/>
        <v>8.0967542487852668</v>
      </c>
      <c r="FE71" s="14">
        <f t="shared" si="45"/>
        <v>210.25095757575747</v>
      </c>
      <c r="FF71" s="14">
        <f t="shared" si="45"/>
        <v>49.559025047674638</v>
      </c>
      <c r="FG71" s="14">
        <f t="shared" si="45"/>
        <v>22.351001003926772</v>
      </c>
      <c r="FH71" s="14">
        <f t="shared" si="45"/>
        <v>2.5047700120351091</v>
      </c>
      <c r="FI71" s="14">
        <f t="shared" si="45"/>
        <v>16.524332226482553</v>
      </c>
      <c r="FJ71" s="14">
        <f t="shared" si="45"/>
        <v>0.20811929433175827</v>
      </c>
      <c r="FK71" s="14">
        <f t="shared" si="45"/>
        <v>2.7933064927616092E-2</v>
      </c>
      <c r="FL71" s="14">
        <f t="shared" si="45"/>
        <v>41.616155601703866</v>
      </c>
      <c r="FM71" s="14">
        <f t="shared" si="45"/>
        <v>193.12688484848488</v>
      </c>
      <c r="FN71" s="45">
        <f t="shared" si="45"/>
        <v>50.274136674749116</v>
      </c>
      <c r="FO71" s="14">
        <f t="shared" si="45"/>
        <v>22.504563479656468</v>
      </c>
      <c r="FP71" s="14">
        <f t="shared" si="45"/>
        <v>2.5051909361740563</v>
      </c>
      <c r="FQ71" s="14">
        <f t="shared" si="45"/>
        <v>16.483622279114705</v>
      </c>
      <c r="FR71" s="14">
        <f t="shared" si="45"/>
        <v>0.20854021847070534</v>
      </c>
      <c r="FS71" s="14">
        <f t="shared" si="45"/>
        <v>2.7933064927616092E-2</v>
      </c>
      <c r="FT71" s="14">
        <f t="shared" si="45"/>
        <v>41.72984997834363</v>
      </c>
      <c r="FU71" s="14">
        <f t="shared" si="45"/>
        <v>17.124072727272729</v>
      </c>
      <c r="FV71" s="14">
        <f t="shared" si="45"/>
        <v>29.329915078817855</v>
      </c>
      <c r="FW71" s="14">
        <f t="shared" si="45"/>
        <v>16.367924528301877</v>
      </c>
      <c r="FX71" s="14">
        <f t="shared" si="45"/>
        <v>0</v>
      </c>
      <c r="FY71" s="14">
        <f t="shared" si="45"/>
        <v>20.011879230333857</v>
      </c>
      <c r="FZ71" s="14">
        <f t="shared" si="45"/>
        <v>0</v>
      </c>
      <c r="GA71" s="14">
        <f t="shared" si="45"/>
        <v>0</v>
      </c>
      <c r="GB71" s="14">
        <f t="shared" si="45"/>
        <v>36.37980375863571</v>
      </c>
      <c r="GC71" s="14">
        <f t="shared" si="45"/>
        <v>180.088303030303</v>
      </c>
      <c r="GD71" s="14">
        <f t="shared" si="45"/>
        <v>28.985725058758359</v>
      </c>
      <c r="GE71" s="14">
        <f t="shared" si="45"/>
        <v>5.6094085863358734</v>
      </c>
      <c r="GF71" s="14">
        <f t="shared" si="45"/>
        <v>0.83630169079282224</v>
      </c>
      <c r="GG71" s="14">
        <f t="shared" si="45"/>
        <v>4.7092643499305256</v>
      </c>
      <c r="GH71" s="14">
        <f t="shared" si="45"/>
        <v>0.13172782052660401</v>
      </c>
      <c r="GI71" s="14">
        <f t="shared" si="45"/>
        <v>0</v>
      </c>
      <c r="GJ71" s="14">
        <f t="shared" si="45"/>
        <v>11.28670244758583</v>
      </c>
      <c r="GK71" s="14">
        <f t="shared" si="45"/>
        <v>53.455466666666659</v>
      </c>
      <c r="GL71" s="14">
        <f t="shared" si="45"/>
        <v>74.520592432472199</v>
      </c>
      <c r="GM71" s="14">
        <f t="shared" si="45"/>
        <v>23.672653714766497</v>
      </c>
      <c r="GN71" s="14">
        <f t="shared" si="45"/>
        <v>2.9268292682926815</v>
      </c>
      <c r="GO71" s="14">
        <f t="shared" si="45"/>
        <v>20.581040919147579</v>
      </c>
      <c r="GP71" s="14">
        <f t="shared" si="45"/>
        <v>0.2660753880266073</v>
      </c>
      <c r="GQ71" s="14">
        <f t="shared" si="45"/>
        <v>0</v>
      </c>
      <c r="GR71" s="14">
        <f t="shared" si="45"/>
        <v>47.446599290233372</v>
      </c>
      <c r="GS71" s="14">
        <f t="shared" si="45"/>
        <v>112.94414545454548</v>
      </c>
      <c r="GT71" s="14">
        <f t="shared" si="45"/>
        <v>41.29317305004782</v>
      </c>
      <c r="GU71" s="14">
        <f t="shared" si="45"/>
        <v>21.560917044107921</v>
      </c>
      <c r="GV71" s="14">
        <f t="shared" si="45"/>
        <v>1.386175807663411</v>
      </c>
      <c r="GW71" s="14">
        <f t="shared" si="45"/>
        <v>14.26632841065708</v>
      </c>
      <c r="GX71" s="14">
        <f t="shared" si="45"/>
        <v>2.2539444027047363E-2</v>
      </c>
      <c r="GY71" s="14">
        <f t="shared" si="45"/>
        <v>3.9735309855946276E-2</v>
      </c>
      <c r="GZ71" s="14">
        <f t="shared" si="45"/>
        <v>37.275696016311379</v>
      </c>
      <c r="HA71" s="14">
        <f t="shared" si="45"/>
        <v>26.727272727272727</v>
      </c>
      <c r="HB71" s="14">
        <f t="shared" si="45"/>
        <v>7.2671691792294801</v>
      </c>
      <c r="HC71" s="14">
        <f t="shared" si="45"/>
        <v>14.070351758793999</v>
      </c>
      <c r="HD71" s="14">
        <f t="shared" si="45"/>
        <v>0</v>
      </c>
      <c r="HE71" s="14">
        <f t="shared" si="45"/>
        <v>5.333333333333333</v>
      </c>
      <c r="HF71" s="14">
        <f t="shared" si="45"/>
        <v>0</v>
      </c>
      <c r="HG71" s="14">
        <f t="shared" si="45"/>
        <v>0</v>
      </c>
      <c r="HH71" s="14">
        <f t="shared" si="45"/>
        <v>19.403685092127333</v>
      </c>
      <c r="HI71" s="14" t="e">
        <f t="shared" si="45"/>
        <v>#DIV/0!</v>
      </c>
      <c r="HJ71" s="14">
        <f>AVERAGE(HJ59:HJ69)</f>
        <v>430.5725892372941</v>
      </c>
      <c r="HK71" s="14">
        <f>AVERAGE(HK59:HK69)</f>
        <v>2.6470689622153688E-2</v>
      </c>
      <c r="HL71" s="14">
        <f>AVERAGE(HL59:HL69)</f>
        <v>64.6567151752444</v>
      </c>
      <c r="HM71" s="14">
        <f>AVERAGE(HM59:HM69)</f>
        <v>44.067224242424324</v>
      </c>
      <c r="HN71" s="14">
        <f>AVERAGE(HN59:HN69)</f>
        <v>23.598535909714428</v>
      </c>
    </row>
    <row r="72" spans="2:222" x14ac:dyDescent="0.25">
      <c r="B72" s="20"/>
      <c r="C72" s="21"/>
      <c r="D72" s="5"/>
      <c r="E72" s="5"/>
      <c r="AC72" s="14">
        <f>STDEV(AC59:AC69)</f>
        <v>7.6573876993878107</v>
      </c>
      <c r="AI72" s="14">
        <f>STDEV(AI59:AI69)</f>
        <v>5.9795891622941895</v>
      </c>
      <c r="AJ72" s="14">
        <f>STDEV(AJ59:AJ69)</f>
        <v>3.0435027666997594</v>
      </c>
      <c r="AW72" s="46"/>
      <c r="AX72" s="46"/>
      <c r="AY72" s="46"/>
      <c r="AZ72" s="46"/>
      <c r="BA72" s="72"/>
      <c r="BB72" s="46"/>
      <c r="BC72" s="46"/>
      <c r="BD72" s="46"/>
      <c r="BV72" s="24"/>
      <c r="CJ72" s="6" t="s">
        <v>252</v>
      </c>
      <c r="CK72" s="14">
        <f>STDEV(CK59:CK69)</f>
        <v>120.25293452874364</v>
      </c>
      <c r="CL72" s="14">
        <f t="shared" ref="CL72:EW72" si="46">STDEV(CL59:CL69)</f>
        <v>26.603263668171802</v>
      </c>
      <c r="CM72" s="14">
        <f t="shared" si="46"/>
        <v>39.048430278045814</v>
      </c>
      <c r="CN72" s="14">
        <f t="shared" si="46"/>
        <v>8.6546546488818876</v>
      </c>
      <c r="CO72" s="14">
        <f t="shared" si="46"/>
        <v>16.828090349379288</v>
      </c>
      <c r="CP72" s="14">
        <f t="shared" si="46"/>
        <v>0.66574266529860715</v>
      </c>
      <c r="CQ72" s="14">
        <f t="shared" si="46"/>
        <v>9.7580950110180836E-2</v>
      </c>
      <c r="CR72" s="14">
        <f t="shared" si="46"/>
        <v>37.104057653774809</v>
      </c>
      <c r="CS72" s="14">
        <f t="shared" si="46"/>
        <v>109.71895208050556</v>
      </c>
      <c r="CT72" s="14">
        <f t="shared" si="46"/>
        <v>26.851429689255738</v>
      </c>
      <c r="CU72" s="14">
        <f t="shared" si="46"/>
        <v>39.242141981120184</v>
      </c>
      <c r="CV72" s="14">
        <f t="shared" si="46"/>
        <v>8.6546546488818876</v>
      </c>
      <c r="CW72" s="14">
        <f t="shared" si="46"/>
        <v>17.160949401399009</v>
      </c>
      <c r="CX72" s="14">
        <f t="shared" si="46"/>
        <v>0.66574266529860715</v>
      </c>
      <c r="CY72" s="14">
        <f t="shared" si="46"/>
        <v>9.7580950110180836E-2</v>
      </c>
      <c r="CZ72" s="14">
        <f t="shared" si="46"/>
        <v>37.186224698719791</v>
      </c>
      <c r="DA72" s="14">
        <f t="shared" si="46"/>
        <v>15.878694523261998</v>
      </c>
      <c r="DB72" s="14">
        <f t="shared" si="46"/>
        <v>32.040942807201205</v>
      </c>
      <c r="DC72" s="14">
        <f t="shared" si="46"/>
        <v>40.084695006438253</v>
      </c>
      <c r="DD72" s="14">
        <f t="shared" si="46"/>
        <v>0</v>
      </c>
      <c r="DE72" s="14">
        <f t="shared" si="46"/>
        <v>16.778496863361976</v>
      </c>
      <c r="DF72" s="14">
        <f t="shared" si="46"/>
        <v>0</v>
      </c>
      <c r="DG72" s="14">
        <f t="shared" si="46"/>
        <v>0</v>
      </c>
      <c r="DH72" s="14">
        <f t="shared" si="46"/>
        <v>36.488227335195781</v>
      </c>
      <c r="DI72" s="14">
        <f t="shared" si="46"/>
        <v>94.762219475345944</v>
      </c>
      <c r="DJ72" s="14">
        <f t="shared" si="46"/>
        <v>24.594111261557082</v>
      </c>
      <c r="DK72" s="14">
        <f t="shared" si="46"/>
        <v>7.9603460041369249</v>
      </c>
      <c r="DL72" s="14">
        <f t="shared" si="46"/>
        <v>2.1305672299606493</v>
      </c>
      <c r="DM72" s="14">
        <f t="shared" si="46"/>
        <v>6.9889363205309669</v>
      </c>
      <c r="DN72" s="14">
        <f t="shared" si="46"/>
        <v>0.4318453923704621</v>
      </c>
      <c r="DO72" s="14">
        <f t="shared" si="46"/>
        <v>0</v>
      </c>
      <c r="DP72" s="14">
        <f t="shared" si="46"/>
        <v>9.6123137369003899</v>
      </c>
      <c r="DQ72" s="14">
        <f t="shared" si="46"/>
        <v>30.131799616146992</v>
      </c>
      <c r="DR72" s="14">
        <f t="shared" si="46"/>
        <v>23.734514467679855</v>
      </c>
      <c r="DS72" s="14">
        <f t="shared" si="46"/>
        <v>28.301232201328698</v>
      </c>
      <c r="DT72" s="14">
        <f t="shared" si="46"/>
        <v>10.180991491273803</v>
      </c>
      <c r="DU72" s="14">
        <f t="shared" si="46"/>
        <v>24.964705823397512</v>
      </c>
      <c r="DV72" s="14">
        <f t="shared" si="46"/>
        <v>0.92554468102489063</v>
      </c>
      <c r="DW72" s="14">
        <f t="shared" si="46"/>
        <v>0</v>
      </c>
      <c r="DX72" s="14">
        <f t="shared" si="46"/>
        <v>32.650854111200069</v>
      </c>
      <c r="DY72" s="14">
        <f t="shared" si="46"/>
        <v>62.41682833992374</v>
      </c>
      <c r="DZ72" s="14">
        <f t="shared" si="46"/>
        <v>25.772680220077749</v>
      </c>
      <c r="EA72" s="14">
        <f t="shared" si="46"/>
        <v>41.365746134690077</v>
      </c>
      <c r="EB72" s="14">
        <f t="shared" si="46"/>
        <v>4.7434164902525691</v>
      </c>
      <c r="EC72" s="14">
        <f t="shared" si="46"/>
        <v>16.16921796275269</v>
      </c>
      <c r="ED72" s="14">
        <f t="shared" si="46"/>
        <v>0</v>
      </c>
      <c r="EE72" s="14">
        <f t="shared" si="46"/>
        <v>0.13839720244887471</v>
      </c>
      <c r="EF72" s="14">
        <f t="shared" si="46"/>
        <v>38.625147262667717</v>
      </c>
      <c r="EG72" s="14">
        <f t="shared" si="46"/>
        <v>59.036005962463278</v>
      </c>
      <c r="EH72" s="14">
        <f t="shared" si="46"/>
        <v>7.2532669110710994</v>
      </c>
      <c r="EI72" s="14">
        <f t="shared" si="46"/>
        <v>47.862837788103249</v>
      </c>
      <c r="EJ72" s="14">
        <f t="shared" si="46"/>
        <v>0</v>
      </c>
      <c r="EK72" s="14">
        <f t="shared" si="46"/>
        <v>11.186726828829654</v>
      </c>
      <c r="EL72" s="14">
        <f t="shared" si="46"/>
        <v>0</v>
      </c>
      <c r="EM72" s="14">
        <f t="shared" si="46"/>
        <v>0</v>
      </c>
      <c r="EN72" s="14">
        <f t="shared" si="46"/>
        <v>46.114497309330353</v>
      </c>
      <c r="EO72" s="14">
        <f t="shared" si="46"/>
        <v>125.67142693854846</v>
      </c>
      <c r="EP72" s="14">
        <f t="shared" si="46"/>
        <v>38.266644748818251</v>
      </c>
      <c r="EQ72" s="14">
        <f t="shared" si="46"/>
        <v>101.72936467099181</v>
      </c>
      <c r="ER72" s="14">
        <f t="shared" si="46"/>
        <v>89.228587958629632</v>
      </c>
      <c r="ES72" s="14">
        <f t="shared" si="46"/>
        <v>19.672084513109155</v>
      </c>
      <c r="ET72" s="14">
        <f t="shared" si="46"/>
        <v>102.6322295652479</v>
      </c>
      <c r="EU72" s="14">
        <f t="shared" si="46"/>
        <v>24.831706271692973</v>
      </c>
      <c r="EV72" s="14">
        <f t="shared" si="46"/>
        <v>63.822124975306451</v>
      </c>
      <c r="EW72" s="14">
        <f t="shared" si="46"/>
        <v>58.282423672072092</v>
      </c>
      <c r="EX72" s="14">
        <f t="shared" ref="EX72:HI72" si="47">STDEV(EX59:EX69)</f>
        <v>0</v>
      </c>
      <c r="EY72" s="14">
        <f t="shared" si="47"/>
        <v>5.8817386799336981</v>
      </c>
      <c r="EZ72" s="14">
        <f t="shared" si="47"/>
        <v>5.8817386799336902</v>
      </c>
      <c r="FA72" s="14">
        <f t="shared" si="47"/>
        <v>100.57987780723275</v>
      </c>
      <c r="FB72" s="14">
        <f t="shared" si="47"/>
        <v>14.161994543628689</v>
      </c>
      <c r="FC72" s="14">
        <f t="shared" si="47"/>
        <v>13.687435223899621</v>
      </c>
      <c r="FD72" s="14">
        <f t="shared" si="47"/>
        <v>13.319935103890959</v>
      </c>
      <c r="FE72" s="14">
        <f t="shared" si="47"/>
        <v>125.67142693854846</v>
      </c>
      <c r="FF72" s="14">
        <f t="shared" si="47"/>
        <v>26.034457726068492</v>
      </c>
      <c r="FG72" s="14">
        <f t="shared" si="47"/>
        <v>38.11861336078411</v>
      </c>
      <c r="FH72" s="14">
        <f t="shared" si="47"/>
        <v>8.2465249895504051</v>
      </c>
      <c r="FI72" s="14">
        <f t="shared" si="47"/>
        <v>15.429567886142577</v>
      </c>
      <c r="FJ72" s="14">
        <f t="shared" si="47"/>
        <v>0.63162939927957829</v>
      </c>
      <c r="FK72" s="14">
        <f t="shared" si="47"/>
        <v>9.2643495609538495E-2</v>
      </c>
      <c r="FL72" s="14">
        <f t="shared" si="47"/>
        <v>38.266644748818251</v>
      </c>
      <c r="FM72" s="14">
        <f t="shared" si="47"/>
        <v>113.69039519379746</v>
      </c>
      <c r="FN72" s="45">
        <f t="shared" si="47"/>
        <v>26.404123988447008</v>
      </c>
      <c r="FO72" s="14">
        <f t="shared" si="47"/>
        <v>38.293169108009081</v>
      </c>
      <c r="FP72" s="14">
        <f t="shared" si="47"/>
        <v>8.2463948054780527</v>
      </c>
      <c r="FQ72" s="14">
        <f t="shared" si="47"/>
        <v>16.191901950958314</v>
      </c>
      <c r="FR72" s="14">
        <f t="shared" si="47"/>
        <v>0.63161329717411729</v>
      </c>
      <c r="FS72" s="14">
        <f t="shared" si="47"/>
        <v>9.2643495609538495E-2</v>
      </c>
      <c r="FT72" s="14">
        <f t="shared" si="47"/>
        <v>38.806644464932319</v>
      </c>
      <c r="FU72" s="14">
        <f t="shared" si="47"/>
        <v>18.932138268045794</v>
      </c>
      <c r="FV72" s="14">
        <f t="shared" si="47"/>
        <v>29.862136121367723</v>
      </c>
      <c r="FW72" s="14">
        <f t="shared" si="47"/>
        <v>38.849830923216977</v>
      </c>
      <c r="FX72" s="14">
        <f t="shared" si="47"/>
        <v>0</v>
      </c>
      <c r="FY72" s="14">
        <f t="shared" si="47"/>
        <v>14.873568302652913</v>
      </c>
      <c r="FZ72" s="14">
        <f t="shared" si="47"/>
        <v>0</v>
      </c>
      <c r="GA72" s="14">
        <f t="shared" si="47"/>
        <v>0</v>
      </c>
      <c r="GB72" s="14">
        <f t="shared" si="47"/>
        <v>33.838408240145547</v>
      </c>
      <c r="GC72" s="14">
        <f t="shared" si="47"/>
        <v>80.400337274186697</v>
      </c>
      <c r="GD72" s="14">
        <f t="shared" si="47"/>
        <v>24.021621808640223</v>
      </c>
      <c r="GE72" s="14">
        <f t="shared" si="47"/>
        <v>11.766574398904172</v>
      </c>
      <c r="GF72" s="14">
        <f t="shared" si="47"/>
        <v>2.118403397841544</v>
      </c>
      <c r="GG72" s="14">
        <f t="shared" si="47"/>
        <v>6.1468487207777862</v>
      </c>
      <c r="GH72" s="14">
        <f t="shared" si="47"/>
        <v>0.34027437001552524</v>
      </c>
      <c r="GI72" s="14">
        <f t="shared" si="47"/>
        <v>0</v>
      </c>
      <c r="GJ72" s="14">
        <f t="shared" si="47"/>
        <v>12.000376506932687</v>
      </c>
      <c r="GK72" s="14">
        <f t="shared" si="47"/>
        <v>24.194673300193823</v>
      </c>
      <c r="GL72" s="14">
        <f t="shared" si="47"/>
        <v>26.714033704609033</v>
      </c>
      <c r="GM72" s="14">
        <f t="shared" si="47"/>
        <v>33.219182142550565</v>
      </c>
      <c r="GN72" s="14">
        <f t="shared" si="47"/>
        <v>9.7071945083572633</v>
      </c>
      <c r="GO72" s="14">
        <f t="shared" si="47"/>
        <v>24.445422679761453</v>
      </c>
      <c r="GP72" s="14">
        <f t="shared" si="47"/>
        <v>0.88247222803247805</v>
      </c>
      <c r="GQ72" s="14">
        <f t="shared" si="47"/>
        <v>0</v>
      </c>
      <c r="GR72" s="14">
        <f t="shared" si="47"/>
        <v>37.718392146799424</v>
      </c>
      <c r="GS72" s="14">
        <f t="shared" si="47"/>
        <v>73.823604133804864</v>
      </c>
      <c r="GT72" s="14">
        <f t="shared" si="47"/>
        <v>24.705035036243114</v>
      </c>
      <c r="GU72" s="14">
        <f t="shared" si="47"/>
        <v>40.817155495453434</v>
      </c>
      <c r="GV72" s="14">
        <f t="shared" si="47"/>
        <v>4.5158072826873212</v>
      </c>
      <c r="GW72" s="14">
        <f t="shared" si="47"/>
        <v>14.232526664122473</v>
      </c>
      <c r="GX72" s="14">
        <f t="shared" si="47"/>
        <v>7.4754878820933235E-2</v>
      </c>
      <c r="GY72" s="14">
        <f t="shared" si="47"/>
        <v>0.13178711372068466</v>
      </c>
      <c r="GZ72" s="14">
        <f t="shared" si="47"/>
        <v>39.774800101013362</v>
      </c>
      <c r="HA72" s="14">
        <f t="shared" si="47"/>
        <v>58.706628091027177</v>
      </c>
      <c r="HB72" s="14">
        <f t="shared" si="47"/>
        <v>8.2444104568008729</v>
      </c>
      <c r="HC72" s="14">
        <f t="shared" si="47"/>
        <v>42.211055276381998</v>
      </c>
      <c r="HD72" s="14">
        <f t="shared" si="47"/>
        <v>0</v>
      </c>
      <c r="HE72" s="14">
        <f t="shared" si="47"/>
        <v>10.148891565092219</v>
      </c>
      <c r="HF72" s="14">
        <f t="shared" si="47"/>
        <v>0</v>
      </c>
      <c r="HG72" s="14">
        <f t="shared" si="47"/>
        <v>0</v>
      </c>
      <c r="HH72" s="14">
        <f t="shared" si="47"/>
        <v>41.423772962397436</v>
      </c>
      <c r="HI72" s="14" t="e">
        <f t="shared" si="47"/>
        <v>#DIV/0!</v>
      </c>
      <c r="HJ72" s="14">
        <f>STDEV(HJ59:HJ69)</f>
        <v>767.54229946494013</v>
      </c>
      <c r="HK72" s="14">
        <f>STDEV(HK59:HK69)</f>
        <v>7.7745129514090336E-2</v>
      </c>
      <c r="HL72" s="14">
        <f>STDEV(HL59:HL69)</f>
        <v>36.370670203931283</v>
      </c>
      <c r="HM72" s="14">
        <f>STDEV(HM59:HM69)</f>
        <v>40.465700893113379</v>
      </c>
      <c r="HN72" s="14">
        <f>STDEV(HN59:HN69)</f>
        <v>23.550782673039574</v>
      </c>
    </row>
    <row r="73" spans="2:222" x14ac:dyDescent="0.25">
      <c r="B73" s="20"/>
      <c r="C73" s="21"/>
      <c r="D73" s="5"/>
      <c r="E73" s="5"/>
      <c r="AW73" s="46"/>
      <c r="AX73" s="46"/>
      <c r="AY73" s="46"/>
      <c r="AZ73" s="46"/>
      <c r="BA73" s="72"/>
      <c r="BB73" s="46"/>
      <c r="BC73" s="46"/>
      <c r="BD73" s="46"/>
      <c r="BV73" s="24"/>
    </row>
    <row r="74" spans="2:222" x14ac:dyDescent="0.25">
      <c r="B74" s="20"/>
      <c r="C74" s="21"/>
      <c r="D74" s="5"/>
      <c r="E74" s="5"/>
      <c r="AW74" s="46"/>
      <c r="AX74" s="46"/>
      <c r="AY74" s="46"/>
      <c r="AZ74" s="46"/>
      <c r="BA74" s="72"/>
      <c r="BB74" s="46"/>
      <c r="BC74" s="46"/>
      <c r="BD74" s="46"/>
    </row>
    <row r="75" spans="2:222" x14ac:dyDescent="0.25">
      <c r="B75" s="20"/>
      <c r="C75" s="21"/>
      <c r="D75" s="5"/>
      <c r="E75" s="5"/>
    </row>
    <row r="76" spans="2:222" x14ac:dyDescent="0.25">
      <c r="B76" s="20"/>
      <c r="C76" s="21"/>
      <c r="D76" s="5"/>
      <c r="E76" s="5"/>
    </row>
    <row r="77" spans="2:222" x14ac:dyDescent="0.25">
      <c r="B77" s="20"/>
      <c r="C77" s="21"/>
      <c r="D77" s="5"/>
      <c r="E77" s="5"/>
      <c r="Y77" s="14" t="s">
        <v>210</v>
      </c>
      <c r="Z77" s="66" t="s">
        <v>95</v>
      </c>
      <c r="AA77" s="67" t="s">
        <v>201</v>
      </c>
      <c r="AB77" s="67"/>
      <c r="AC77" s="66" t="s">
        <v>139</v>
      </c>
      <c r="AD77" s="66" t="s">
        <v>202</v>
      </c>
      <c r="AE77" s="66" t="s">
        <v>203</v>
      </c>
      <c r="AF77" s="66" t="s">
        <v>204</v>
      </c>
      <c r="AG77" s="66" t="s">
        <v>205</v>
      </c>
      <c r="AH77" s="66"/>
      <c r="AI77" s="66" t="s">
        <v>141</v>
      </c>
      <c r="AJ77" s="66" t="s">
        <v>142</v>
      </c>
      <c r="AK77" s="66"/>
      <c r="AL77" s="66"/>
      <c r="AM77" s="66" t="s">
        <v>208</v>
      </c>
      <c r="AN77" s="66"/>
      <c r="AO77" s="66"/>
      <c r="AP77" s="66"/>
      <c r="AQ77" s="66"/>
      <c r="AR77" s="66"/>
      <c r="AS77" s="66"/>
      <c r="AW77" s="67"/>
      <c r="AX77" s="66" t="s">
        <v>206</v>
      </c>
      <c r="AY77" s="66"/>
      <c r="AZ77" s="66"/>
      <c r="BA77" s="74"/>
      <c r="BB77" s="66" t="s">
        <v>151</v>
      </c>
      <c r="BC77" s="66"/>
      <c r="BD77" s="66"/>
      <c r="BE77" s="66"/>
      <c r="BF77" s="66"/>
      <c r="BG77" s="66"/>
      <c r="BH77" s="66"/>
      <c r="BI77" s="66"/>
      <c r="BJ77" s="66"/>
      <c r="BK77" s="66"/>
      <c r="BL77" s="67"/>
    </row>
    <row r="78" spans="2:222" x14ac:dyDescent="0.25">
      <c r="B78" s="20"/>
      <c r="C78" s="21"/>
      <c r="D78" s="5"/>
      <c r="E78" s="5"/>
      <c r="Z78" s="66">
        <v>1309</v>
      </c>
      <c r="AA78" s="67">
        <v>28</v>
      </c>
      <c r="AB78" s="67"/>
      <c r="AC78" s="66">
        <v>61.24024640657084</v>
      </c>
      <c r="AD78" s="66" t="s">
        <v>155</v>
      </c>
      <c r="AE78" s="66" t="s">
        <v>169</v>
      </c>
      <c r="AF78" s="66" t="s">
        <v>171</v>
      </c>
      <c r="AG78" s="66">
        <v>181.4</v>
      </c>
      <c r="AH78" s="66"/>
      <c r="AI78" s="66">
        <v>27.168330600292467</v>
      </c>
      <c r="AJ78" s="66">
        <v>38.5</v>
      </c>
      <c r="AK78" s="66"/>
      <c r="AL78" s="66"/>
      <c r="AM78" s="66">
        <v>0</v>
      </c>
      <c r="AN78" s="66"/>
      <c r="AO78" s="66"/>
      <c r="AP78" s="66"/>
      <c r="AQ78" s="66"/>
      <c r="AR78" s="66"/>
      <c r="AS78" s="66"/>
      <c r="AW78" s="67"/>
      <c r="AX78" s="66">
        <v>41750</v>
      </c>
      <c r="AY78" s="66"/>
      <c r="AZ78" s="66"/>
      <c r="BA78" s="74"/>
      <c r="BB78" s="68" t="s">
        <v>175</v>
      </c>
      <c r="BC78" s="66"/>
      <c r="BD78" s="66"/>
      <c r="BE78" s="66"/>
      <c r="BF78" s="66"/>
      <c r="BG78" s="66"/>
      <c r="BH78" s="66"/>
      <c r="BI78" s="66"/>
      <c r="BJ78" s="66"/>
      <c r="BK78" s="66"/>
      <c r="BL78" s="67"/>
    </row>
    <row r="79" spans="2:222" x14ac:dyDescent="0.25">
      <c r="B79" s="20"/>
      <c r="C79" s="21"/>
      <c r="D79" s="5"/>
      <c r="E79" s="5"/>
      <c r="Z79" s="66">
        <v>967</v>
      </c>
      <c r="AA79" s="67">
        <v>4</v>
      </c>
      <c r="AB79" s="67"/>
      <c r="AC79" s="66">
        <v>24.06570841889117</v>
      </c>
      <c r="AD79" s="66" t="s">
        <v>155</v>
      </c>
      <c r="AE79" s="66" t="s">
        <v>170</v>
      </c>
      <c r="AF79" s="66" t="s">
        <v>171</v>
      </c>
      <c r="AG79" s="66">
        <v>182</v>
      </c>
      <c r="AH79" s="66"/>
      <c r="AI79" s="66">
        <v>31.42736384494626</v>
      </c>
      <c r="AJ79" s="66">
        <v>44.4</v>
      </c>
      <c r="AK79" s="66"/>
      <c r="AL79" s="66"/>
      <c r="AM79" s="66">
        <v>0</v>
      </c>
      <c r="AN79" s="66"/>
      <c r="AO79" s="66"/>
      <c r="AP79" s="66"/>
      <c r="AQ79" s="66"/>
      <c r="AR79" s="66"/>
      <c r="AS79" s="66"/>
      <c r="AW79" s="67"/>
      <c r="AX79" s="66">
        <v>41248</v>
      </c>
      <c r="AY79" s="66"/>
      <c r="AZ79" s="66"/>
      <c r="BA79" s="74"/>
      <c r="BB79" s="68" t="s">
        <v>152</v>
      </c>
      <c r="BC79" s="66"/>
      <c r="BD79" s="66"/>
      <c r="BE79" s="66"/>
      <c r="BF79" s="66"/>
      <c r="BG79" s="66"/>
      <c r="BH79" s="66"/>
      <c r="BI79" s="66"/>
      <c r="BJ79" s="66"/>
      <c r="BK79" s="66"/>
      <c r="BL79" s="67"/>
    </row>
    <row r="80" spans="2:222" x14ac:dyDescent="0.25">
      <c r="B80" s="20"/>
      <c r="C80" s="21"/>
      <c r="D80" s="5"/>
      <c r="E80" s="5"/>
      <c r="Z80" s="66">
        <v>1334</v>
      </c>
      <c r="AA80" s="67">
        <v>46</v>
      </c>
      <c r="AB80" s="67"/>
      <c r="AC80" s="66">
        <v>59.159479808350447</v>
      </c>
      <c r="AD80" s="66" t="s">
        <v>155</v>
      </c>
      <c r="AE80" s="66" t="s">
        <v>170</v>
      </c>
      <c r="AF80" s="66" t="s">
        <v>171</v>
      </c>
      <c r="AG80" s="66">
        <v>167</v>
      </c>
      <c r="AH80" s="66"/>
      <c r="AI80" s="66">
        <v>32.485926350891035</v>
      </c>
      <c r="AJ80" s="66">
        <v>39.4</v>
      </c>
      <c r="AK80" s="66"/>
      <c r="AL80" s="66"/>
      <c r="AM80" s="66">
        <v>0</v>
      </c>
      <c r="AN80" s="66"/>
      <c r="AO80" s="66"/>
      <c r="AP80" s="66"/>
      <c r="AQ80" s="66"/>
      <c r="AR80" s="66"/>
      <c r="AS80" s="66"/>
      <c r="AW80" s="67"/>
      <c r="AX80" s="66">
        <v>42471</v>
      </c>
      <c r="AY80" s="66"/>
      <c r="AZ80" s="66"/>
      <c r="BA80" s="74"/>
      <c r="BB80" s="68" t="s">
        <v>175</v>
      </c>
      <c r="BC80" s="66"/>
      <c r="BD80" s="66"/>
      <c r="BE80" s="66"/>
      <c r="BF80" s="66"/>
      <c r="BG80" s="66"/>
      <c r="BH80" s="66"/>
      <c r="BI80" s="66"/>
      <c r="BJ80" s="66"/>
      <c r="BK80" s="66"/>
      <c r="BL80" s="67"/>
    </row>
    <row r="81" spans="2:66" x14ac:dyDescent="0.25">
      <c r="B81" s="20"/>
      <c r="C81" s="21"/>
      <c r="D81" s="5"/>
      <c r="E81" s="5"/>
      <c r="Z81" s="66">
        <v>1648</v>
      </c>
      <c r="AA81" s="67">
        <v>21</v>
      </c>
      <c r="AB81" s="67"/>
      <c r="AC81" s="66">
        <v>58.559890485968516</v>
      </c>
      <c r="AD81" s="66" t="s">
        <v>168</v>
      </c>
      <c r="AE81" s="66" t="s">
        <v>170</v>
      </c>
      <c r="AF81" s="66" t="s">
        <v>171</v>
      </c>
      <c r="AG81" s="66">
        <v>156.30000000000001</v>
      </c>
      <c r="AH81" s="66"/>
      <c r="AI81" s="66">
        <v>35.735205808997158</v>
      </c>
      <c r="AJ81" s="66">
        <v>38.5</v>
      </c>
      <c r="AK81" s="66"/>
      <c r="AL81" s="66"/>
      <c r="AM81" s="66">
        <v>0</v>
      </c>
      <c r="AN81" s="66"/>
      <c r="AO81" s="66"/>
      <c r="AP81" s="66"/>
      <c r="AQ81" s="66"/>
      <c r="AR81" s="66"/>
      <c r="AS81" s="66"/>
      <c r="AW81" s="67"/>
      <c r="AX81" s="66">
        <v>41612</v>
      </c>
      <c r="AY81" s="66"/>
      <c r="AZ81" s="66"/>
      <c r="BA81" s="74"/>
      <c r="BB81" s="68" t="s">
        <v>152</v>
      </c>
      <c r="BC81" s="66"/>
      <c r="BD81" s="66"/>
      <c r="BE81" s="66"/>
      <c r="BF81" s="66"/>
      <c r="BG81" s="66"/>
      <c r="BH81" s="66"/>
      <c r="BI81" s="66"/>
      <c r="BJ81" s="66"/>
      <c r="BK81" s="66"/>
      <c r="BL81" s="67"/>
    </row>
    <row r="82" spans="2:66" x14ac:dyDescent="0.25">
      <c r="B82" s="20"/>
      <c r="C82" s="21"/>
      <c r="D82" s="5"/>
      <c r="E82" s="5"/>
      <c r="Z82" s="66">
        <v>1469</v>
      </c>
      <c r="AA82" s="67">
        <v>1</v>
      </c>
      <c r="AB82" s="67"/>
      <c r="AC82" s="66">
        <v>53.034907597535934</v>
      </c>
      <c r="AD82" s="66" t="s">
        <v>168</v>
      </c>
      <c r="AE82" s="66" t="s">
        <v>170</v>
      </c>
      <c r="AF82" s="66" t="s">
        <v>171</v>
      </c>
      <c r="AG82" s="66">
        <v>154.80000000000001</v>
      </c>
      <c r="AH82" s="66"/>
      <c r="AI82" s="66">
        <v>32.925705586603371</v>
      </c>
      <c r="AJ82" s="66">
        <v>38.6</v>
      </c>
      <c r="AK82" s="66"/>
      <c r="AL82" s="66"/>
      <c r="AM82" s="66">
        <v>1</v>
      </c>
      <c r="AN82" s="66"/>
      <c r="AO82" s="66"/>
      <c r="AP82" s="66"/>
      <c r="AQ82" s="66"/>
      <c r="AR82" s="66"/>
      <c r="AS82" s="66"/>
      <c r="AW82" s="67"/>
      <c r="AX82" s="66">
        <v>41225</v>
      </c>
      <c r="AY82" s="66"/>
      <c r="AZ82" s="66"/>
      <c r="BA82" s="74"/>
      <c r="BB82" s="68" t="s">
        <v>176</v>
      </c>
      <c r="BC82" s="66">
        <v>1</v>
      </c>
      <c r="BD82" s="66">
        <v>1</v>
      </c>
      <c r="BE82" s="66">
        <v>1</v>
      </c>
      <c r="BF82" s="66">
        <v>1</v>
      </c>
      <c r="BG82" s="66"/>
      <c r="BH82" s="66"/>
      <c r="BI82" s="66"/>
      <c r="BJ82" s="66"/>
      <c r="BK82" s="66"/>
      <c r="BL82" s="67"/>
    </row>
    <row r="83" spans="2:66" x14ac:dyDescent="0.25">
      <c r="B83" s="20"/>
      <c r="C83" s="21"/>
      <c r="D83" s="5"/>
      <c r="E83" s="5"/>
      <c r="Z83" s="66">
        <v>769</v>
      </c>
      <c r="AA83" s="67">
        <v>5</v>
      </c>
      <c r="AB83" s="67"/>
      <c r="AC83" s="66">
        <v>49.270362765229294</v>
      </c>
      <c r="AD83" s="66" t="s">
        <v>155</v>
      </c>
      <c r="AE83" s="66" t="s">
        <v>170</v>
      </c>
      <c r="AF83" s="66" t="s">
        <v>171</v>
      </c>
      <c r="AG83" s="66">
        <v>175.5</v>
      </c>
      <c r="AH83" s="66"/>
      <c r="AI83" s="66">
        <v>39.220460872882526</v>
      </c>
      <c r="AJ83" s="66">
        <v>45.2</v>
      </c>
      <c r="AK83" s="66"/>
      <c r="AL83" s="66"/>
      <c r="AM83" s="66">
        <v>0</v>
      </c>
      <c r="AN83" s="66"/>
      <c r="AO83" s="66"/>
      <c r="AP83" s="66"/>
      <c r="AQ83" s="66"/>
      <c r="AR83" s="66"/>
      <c r="AS83" s="66"/>
      <c r="AW83" s="67"/>
      <c r="AX83" s="66">
        <v>41253</v>
      </c>
      <c r="AY83" s="66"/>
      <c r="AZ83" s="66"/>
      <c r="BA83" s="74"/>
      <c r="BB83" s="68" t="s">
        <v>152</v>
      </c>
      <c r="BC83" s="66"/>
      <c r="BD83" s="66"/>
      <c r="BE83" s="66"/>
      <c r="BF83" s="66"/>
      <c r="BG83" s="66"/>
      <c r="BH83" s="66"/>
      <c r="BI83" s="66"/>
      <c r="BJ83" s="66"/>
      <c r="BK83" s="66"/>
      <c r="BL83" s="67"/>
    </row>
    <row r="84" spans="2:66" x14ac:dyDescent="0.25">
      <c r="B84" s="20"/>
      <c r="C84" s="21"/>
      <c r="D84" s="5"/>
      <c r="E84" s="5"/>
      <c r="Z84" s="66">
        <v>1263</v>
      </c>
      <c r="AA84" s="67">
        <v>14</v>
      </c>
      <c r="AB84" s="67"/>
      <c r="AC84" s="66">
        <v>49.746748802190282</v>
      </c>
      <c r="AD84" s="66" t="s">
        <v>168</v>
      </c>
      <c r="AE84" s="66" t="s">
        <v>169</v>
      </c>
      <c r="AF84" s="66" t="s">
        <v>171</v>
      </c>
      <c r="AG84" s="66">
        <v>160</v>
      </c>
      <c r="AH84" s="66"/>
      <c r="AI84" s="66">
        <v>32</v>
      </c>
      <c r="AJ84" s="66">
        <v>36.6</v>
      </c>
      <c r="AK84" s="66"/>
      <c r="AL84" s="66"/>
      <c r="AM84" s="66">
        <v>0</v>
      </c>
      <c r="AN84" s="66"/>
      <c r="AO84" s="66"/>
      <c r="AP84" s="66"/>
      <c r="AQ84" s="66"/>
      <c r="AR84" s="66"/>
      <c r="AS84" s="66"/>
      <c r="AW84" s="67"/>
      <c r="AX84" s="66">
        <v>41414</v>
      </c>
      <c r="AY84" s="66"/>
      <c r="AZ84" s="66"/>
      <c r="BA84" s="74"/>
      <c r="BB84" s="68" t="s">
        <v>152</v>
      </c>
      <c r="BC84" s="66"/>
      <c r="BD84" s="66"/>
      <c r="BE84" s="66"/>
      <c r="BF84" s="66"/>
      <c r="BG84" s="66"/>
      <c r="BH84" s="66"/>
      <c r="BI84" s="66"/>
      <c r="BJ84" s="66"/>
      <c r="BK84" s="66"/>
      <c r="BL84" s="67"/>
    </row>
    <row r="85" spans="2:66" x14ac:dyDescent="0.25">
      <c r="B85" s="20"/>
      <c r="C85" s="21"/>
      <c r="D85" s="5"/>
      <c r="E85" s="5"/>
      <c r="Z85" s="66">
        <v>1727</v>
      </c>
      <c r="AA85" s="67">
        <v>32</v>
      </c>
      <c r="AB85" s="67"/>
      <c r="AC85" s="66">
        <v>60.977412731006162</v>
      </c>
      <c r="AD85" s="66" t="s">
        <v>155</v>
      </c>
      <c r="AE85" s="66" t="s">
        <v>169</v>
      </c>
      <c r="AF85" s="66" t="s">
        <v>171</v>
      </c>
      <c r="AG85" s="66">
        <v>173</v>
      </c>
      <c r="AH85" s="66"/>
      <c r="AI85" s="66">
        <v>27.46500050118614</v>
      </c>
      <c r="AJ85" s="66">
        <v>41.5</v>
      </c>
      <c r="AK85" s="66"/>
      <c r="AL85" s="66"/>
      <c r="AM85" s="66">
        <v>0</v>
      </c>
      <c r="AN85" s="66"/>
      <c r="AO85" s="66"/>
      <c r="AP85" s="66"/>
      <c r="AQ85" s="66"/>
      <c r="AR85" s="66"/>
      <c r="AS85" s="66"/>
      <c r="AW85" s="67"/>
      <c r="AX85" s="66">
        <v>42240</v>
      </c>
      <c r="AY85" s="66"/>
      <c r="AZ85" s="66"/>
      <c r="BA85" s="74"/>
      <c r="BB85" s="68" t="s">
        <v>152</v>
      </c>
      <c r="BC85" s="66"/>
      <c r="BD85" s="66"/>
      <c r="BE85" s="66"/>
      <c r="BF85" s="66"/>
      <c r="BG85" s="66"/>
      <c r="BH85" s="66"/>
      <c r="BI85" s="66"/>
      <c r="BJ85" s="66"/>
      <c r="BK85" s="66"/>
      <c r="BL85" s="67"/>
    </row>
    <row r="86" spans="2:66" x14ac:dyDescent="0.25">
      <c r="B86" s="20"/>
      <c r="C86" s="21"/>
      <c r="D86" s="5"/>
      <c r="E86" s="5"/>
      <c r="Z86" s="66">
        <v>1514</v>
      </c>
      <c r="AA86" s="67">
        <v>22</v>
      </c>
      <c r="AB86" s="67"/>
      <c r="AC86" s="66">
        <v>64.980150581793296</v>
      </c>
      <c r="AD86" s="66" t="s">
        <v>155</v>
      </c>
      <c r="AE86" s="66" t="s">
        <v>169</v>
      </c>
      <c r="AF86" s="66" t="s">
        <v>171</v>
      </c>
      <c r="AG86" s="66">
        <v>169</v>
      </c>
      <c r="AH86" s="66"/>
      <c r="AI86" s="66">
        <v>32.35180841006968</v>
      </c>
      <c r="AJ86" s="66">
        <v>39.5</v>
      </c>
      <c r="AK86" s="66"/>
      <c r="AL86" s="66"/>
      <c r="AM86" s="66">
        <v>0</v>
      </c>
      <c r="AN86" s="66"/>
      <c r="AO86" s="66"/>
      <c r="AP86" s="66"/>
      <c r="AQ86" s="66"/>
      <c r="AR86" s="66"/>
      <c r="AS86" s="66"/>
      <c r="AW86" s="67"/>
      <c r="AX86" s="66">
        <v>41653</v>
      </c>
      <c r="AY86" s="66"/>
      <c r="AZ86" s="66"/>
      <c r="BA86" s="74"/>
      <c r="BB86" s="68" t="s">
        <v>175</v>
      </c>
      <c r="BC86" s="66"/>
      <c r="BD86" s="66"/>
      <c r="BE86" s="66"/>
      <c r="BF86" s="66"/>
      <c r="BG86" s="66"/>
      <c r="BH86" s="66"/>
      <c r="BI86" s="66"/>
      <c r="BJ86" s="66"/>
      <c r="BK86" s="66"/>
      <c r="BL86" s="67"/>
    </row>
    <row r="87" spans="2:66" x14ac:dyDescent="0.25">
      <c r="B87" s="20"/>
      <c r="C87" s="21"/>
      <c r="D87" s="5"/>
      <c r="E87" s="5"/>
      <c r="Z87" s="66">
        <v>1723</v>
      </c>
      <c r="AA87" s="67">
        <v>34</v>
      </c>
      <c r="AB87" s="67"/>
      <c r="AC87" s="66">
        <v>56.377823408624231</v>
      </c>
      <c r="AD87" s="66" t="s">
        <v>155</v>
      </c>
      <c r="AE87" s="66" t="s">
        <v>170</v>
      </c>
      <c r="AF87" s="66" t="s">
        <v>171</v>
      </c>
      <c r="AG87" s="66">
        <v>174.5</v>
      </c>
      <c r="AH87" s="66"/>
      <c r="AI87" s="66">
        <v>29.293683959901806</v>
      </c>
      <c r="AJ87" s="66">
        <v>39.200000000000003</v>
      </c>
      <c r="AK87" s="66"/>
      <c r="AL87" s="66"/>
      <c r="AM87" s="66">
        <v>1</v>
      </c>
      <c r="AN87" s="66"/>
      <c r="AO87" s="66"/>
      <c r="AP87" s="66"/>
      <c r="AQ87" s="66"/>
      <c r="AR87" s="66"/>
      <c r="AS87" s="66"/>
      <c r="AW87" s="67"/>
      <c r="AX87" s="66">
        <v>42058</v>
      </c>
      <c r="AY87" s="66"/>
      <c r="AZ87" s="66"/>
      <c r="BA87" s="74"/>
      <c r="BB87" s="68" t="s">
        <v>175</v>
      </c>
      <c r="BC87" s="66"/>
      <c r="BD87" s="66"/>
      <c r="BE87" s="66"/>
      <c r="BF87" s="66"/>
      <c r="BG87" s="66"/>
      <c r="BH87" s="66"/>
      <c r="BI87" s="66"/>
      <c r="BJ87" s="66"/>
      <c r="BK87" s="66"/>
      <c r="BL87" s="67"/>
    </row>
    <row r="88" spans="2:66" x14ac:dyDescent="0.25">
      <c r="B88" s="20"/>
      <c r="C88" s="21"/>
      <c r="D88" s="5"/>
      <c r="E88" s="5"/>
      <c r="Z88" s="66">
        <v>1429</v>
      </c>
      <c r="AA88" s="67">
        <v>13</v>
      </c>
      <c r="AB88" s="67"/>
      <c r="AC88" s="66">
        <v>62.874743326488705</v>
      </c>
      <c r="AD88" s="66" t="s">
        <v>155</v>
      </c>
      <c r="AE88" s="66" t="s">
        <v>169</v>
      </c>
      <c r="AF88" s="66" t="s">
        <v>171</v>
      </c>
      <c r="AG88" s="66">
        <v>186.5</v>
      </c>
      <c r="AH88" s="66"/>
      <c r="AI88" s="66">
        <v>29.8</v>
      </c>
      <c r="AJ88" s="66">
        <v>43</v>
      </c>
      <c r="AK88" s="66"/>
      <c r="AL88" s="66"/>
      <c r="AM88" s="66">
        <v>0</v>
      </c>
      <c r="AN88" s="66"/>
      <c r="AO88" s="66"/>
      <c r="AP88" s="66"/>
      <c r="AQ88" s="66"/>
      <c r="AR88" s="66"/>
      <c r="AS88" s="66"/>
      <c r="AW88" s="67"/>
      <c r="AX88" s="66">
        <v>41417</v>
      </c>
      <c r="AY88" s="66"/>
      <c r="AZ88" s="66"/>
      <c r="BA88" s="74"/>
      <c r="BB88" s="68" t="s">
        <v>177</v>
      </c>
      <c r="BC88" s="66">
        <v>1</v>
      </c>
      <c r="BD88" s="66"/>
      <c r="BE88" s="66"/>
      <c r="BF88" s="66">
        <v>1</v>
      </c>
      <c r="BG88" s="66"/>
      <c r="BH88" s="66"/>
      <c r="BI88" s="66"/>
      <c r="BJ88" s="66"/>
      <c r="BK88" s="66"/>
      <c r="BL88" s="67"/>
    </row>
    <row r="89" spans="2:66" x14ac:dyDescent="0.25">
      <c r="B89" s="20"/>
      <c r="C89" s="21"/>
      <c r="D89" s="5"/>
      <c r="E89" s="5"/>
      <c r="Z89" s="66">
        <v>533</v>
      </c>
      <c r="AA89" s="67">
        <v>7</v>
      </c>
      <c r="AB89" s="67"/>
      <c r="AC89" s="66">
        <v>56.002737850787135</v>
      </c>
      <c r="AD89" s="66" t="s">
        <v>168</v>
      </c>
      <c r="AE89" s="66" t="s">
        <v>170</v>
      </c>
      <c r="AF89" s="66" t="s">
        <v>171</v>
      </c>
      <c r="AG89" s="66">
        <v>159.30000000000001</v>
      </c>
      <c r="AH89" s="66"/>
      <c r="AI89" s="66">
        <v>35.38708465985642</v>
      </c>
      <c r="AJ89" s="66">
        <v>39</v>
      </c>
      <c r="AK89" s="66"/>
      <c r="AL89" s="66"/>
      <c r="AM89" s="66">
        <v>1</v>
      </c>
      <c r="AN89" s="66"/>
      <c r="AO89" s="66"/>
      <c r="AP89" s="66"/>
      <c r="AQ89" s="66"/>
      <c r="AR89" s="66"/>
      <c r="AS89" s="66"/>
      <c r="AW89" s="67"/>
      <c r="AX89" s="66">
        <v>41291</v>
      </c>
      <c r="AY89" s="66"/>
      <c r="AZ89" s="66"/>
      <c r="BA89" s="74"/>
      <c r="BB89" s="68" t="s">
        <v>178</v>
      </c>
      <c r="BC89" s="66"/>
      <c r="BD89" s="66"/>
      <c r="BE89" s="66"/>
      <c r="BF89" s="66"/>
      <c r="BG89" s="66"/>
      <c r="BH89" s="66"/>
      <c r="BI89" s="66"/>
      <c r="BJ89" s="66"/>
      <c r="BK89" s="66"/>
      <c r="BL89" s="67"/>
    </row>
    <row r="90" spans="2:66" x14ac:dyDescent="0.25">
      <c r="B90" s="20"/>
      <c r="C90" s="21"/>
      <c r="D90" s="5"/>
      <c r="E90" s="5"/>
      <c r="Z90" s="66">
        <v>1733</v>
      </c>
      <c r="AA90" s="67">
        <v>37</v>
      </c>
      <c r="AB90" s="67"/>
      <c r="AC90" s="66">
        <v>62.305270362765228</v>
      </c>
      <c r="AD90" s="66" t="s">
        <v>155</v>
      </c>
      <c r="AE90" s="66" t="s">
        <v>169</v>
      </c>
      <c r="AF90" s="66" t="s">
        <v>171</v>
      </c>
      <c r="AG90" s="66">
        <v>170.2</v>
      </c>
      <c r="AH90" s="66"/>
      <c r="AI90" s="66">
        <v>30.758035407297143</v>
      </c>
      <c r="AJ90" s="66">
        <v>37.9</v>
      </c>
      <c r="AK90" s="66"/>
      <c r="AL90" s="66"/>
      <c r="AM90" s="66">
        <v>0</v>
      </c>
      <c r="AN90" s="66"/>
      <c r="AO90" s="66"/>
      <c r="AP90" s="66"/>
      <c r="AQ90" s="66"/>
      <c r="AR90" s="66"/>
      <c r="AS90" s="66"/>
      <c r="AW90" s="67"/>
      <c r="AX90" s="66">
        <v>42242</v>
      </c>
      <c r="AY90" s="66"/>
      <c r="AZ90" s="66"/>
      <c r="BA90" s="74"/>
      <c r="BB90" s="68" t="s">
        <v>152</v>
      </c>
      <c r="BC90" s="66"/>
      <c r="BD90" s="66"/>
      <c r="BE90" s="66"/>
      <c r="BF90" s="66"/>
      <c r="BG90" s="66"/>
      <c r="BH90" s="66"/>
      <c r="BI90" s="66"/>
      <c r="BJ90" s="66"/>
      <c r="BK90" s="66"/>
      <c r="BL90" s="67"/>
    </row>
    <row r="91" spans="2:66" x14ac:dyDescent="0.25">
      <c r="B91" s="20"/>
      <c r="C91" s="21"/>
      <c r="D91" s="5"/>
      <c r="E91" s="5"/>
      <c r="Z91" s="66">
        <v>1161</v>
      </c>
      <c r="AA91" s="67">
        <v>44</v>
      </c>
      <c r="AB91" s="67"/>
      <c r="AC91" s="66">
        <v>70.622861054072558</v>
      </c>
      <c r="AD91" s="66" t="s">
        <v>155</v>
      </c>
      <c r="AE91" s="66" t="s">
        <v>169</v>
      </c>
      <c r="AF91" s="66" t="s">
        <v>171</v>
      </c>
      <c r="AG91" s="66">
        <v>168.8</v>
      </c>
      <c r="AH91" s="66"/>
      <c r="AI91" s="66">
        <v>36.253958805956728</v>
      </c>
      <c r="AJ91" s="66">
        <v>44</v>
      </c>
      <c r="AK91" s="66"/>
      <c r="AL91" s="66"/>
      <c r="AM91" s="66">
        <v>0</v>
      </c>
      <c r="AN91" s="66"/>
      <c r="AO91" s="66"/>
      <c r="AP91" s="66"/>
      <c r="AQ91" s="66"/>
      <c r="AR91" s="66"/>
      <c r="AS91" s="66"/>
      <c r="AW91" s="67"/>
      <c r="AX91" s="66">
        <v>42436</v>
      </c>
      <c r="AY91" s="66"/>
      <c r="AZ91" s="66"/>
      <c r="BA91" s="74"/>
      <c r="BB91" s="68" t="s">
        <v>179</v>
      </c>
      <c r="BC91" s="66"/>
      <c r="BD91" s="66">
        <v>1</v>
      </c>
      <c r="BE91" s="66"/>
      <c r="BF91" s="66"/>
      <c r="BG91" s="66"/>
      <c r="BH91" s="66"/>
      <c r="BI91" s="66"/>
      <c r="BJ91" s="66"/>
      <c r="BK91" s="66"/>
      <c r="BL91" s="67"/>
    </row>
    <row r="92" spans="2:66" x14ac:dyDescent="0.25">
      <c r="B92" s="20"/>
      <c r="C92" s="21"/>
      <c r="D92" s="5"/>
      <c r="E92" s="5"/>
      <c r="Z92" s="66">
        <v>1343</v>
      </c>
      <c r="AA92" s="67">
        <v>27</v>
      </c>
      <c r="AB92" s="67"/>
      <c r="AC92" s="66">
        <v>56.057494866529773</v>
      </c>
      <c r="AD92" s="66" t="s">
        <v>155</v>
      </c>
      <c r="AE92" s="66" t="s">
        <v>170</v>
      </c>
      <c r="AF92" s="66" t="s">
        <v>171</v>
      </c>
      <c r="AG92" s="66">
        <v>181.4</v>
      </c>
      <c r="AH92" s="66"/>
      <c r="AI92" s="66">
        <v>27.168330600292467</v>
      </c>
      <c r="AJ92" s="66">
        <v>39.5</v>
      </c>
      <c r="AK92" s="66"/>
      <c r="AL92" s="66"/>
      <c r="AM92" s="66">
        <v>0</v>
      </c>
      <c r="AN92" s="66"/>
      <c r="AO92" s="66"/>
      <c r="AP92" s="66"/>
      <c r="AQ92" s="66"/>
      <c r="AR92" s="66"/>
      <c r="AS92" s="66"/>
      <c r="AW92" s="67"/>
      <c r="AX92" s="66">
        <v>41729</v>
      </c>
      <c r="AY92" s="66"/>
      <c r="AZ92" s="66"/>
      <c r="BA92" s="74"/>
      <c r="BB92" s="68" t="s">
        <v>180</v>
      </c>
      <c r="BC92" s="66"/>
      <c r="BD92" s="66"/>
      <c r="BE92" s="66"/>
      <c r="BF92" s="66"/>
      <c r="BG92" s="66"/>
      <c r="BH92" s="66"/>
      <c r="BI92" s="66"/>
      <c r="BJ92" s="66"/>
      <c r="BK92" s="66"/>
      <c r="BL92" s="67"/>
    </row>
    <row r="93" spans="2:66" x14ac:dyDescent="0.25">
      <c r="B93" s="20"/>
      <c r="C93" s="21"/>
      <c r="D93" s="5"/>
      <c r="E93" s="5"/>
      <c r="Z93" s="66">
        <v>1710</v>
      </c>
      <c r="AA93" s="67">
        <v>30</v>
      </c>
      <c r="AB93" s="67"/>
      <c r="AC93" s="66">
        <v>58.510609171800134</v>
      </c>
      <c r="AD93" s="66" t="s">
        <v>168</v>
      </c>
      <c r="AE93" s="66" t="s">
        <v>169</v>
      </c>
      <c r="AF93" s="66" t="s">
        <v>171</v>
      </c>
      <c r="AG93" s="66">
        <v>168</v>
      </c>
      <c r="AH93" s="66"/>
      <c r="AI93" s="66">
        <v>28.380102040816329</v>
      </c>
      <c r="AJ93" s="66">
        <v>35.4</v>
      </c>
      <c r="AK93" s="66"/>
      <c r="AL93" s="66"/>
      <c r="AM93" s="66">
        <v>1</v>
      </c>
      <c r="AN93" s="66"/>
      <c r="AO93" s="66"/>
      <c r="AP93" s="66"/>
      <c r="AQ93" s="66"/>
      <c r="AR93" s="66"/>
      <c r="AS93" s="66"/>
      <c r="AW93" s="67"/>
      <c r="AX93" s="66">
        <v>41828</v>
      </c>
      <c r="AY93" s="66"/>
      <c r="AZ93" s="66"/>
      <c r="BA93" s="74"/>
      <c r="BB93" s="68" t="s">
        <v>181</v>
      </c>
      <c r="BC93" s="66"/>
      <c r="BD93" s="66">
        <v>1</v>
      </c>
      <c r="BE93" s="66"/>
      <c r="BF93" s="66">
        <v>1</v>
      </c>
      <c r="BG93" s="66"/>
      <c r="BH93" s="66">
        <v>1</v>
      </c>
      <c r="BI93" s="66">
        <v>1</v>
      </c>
      <c r="BJ93" s="66"/>
      <c r="BK93" s="66"/>
      <c r="BL93" s="67"/>
      <c r="BN93" s="21"/>
    </row>
    <row r="94" spans="2:66" x14ac:dyDescent="0.25">
      <c r="B94" s="20"/>
      <c r="C94" s="21"/>
      <c r="D94" s="5"/>
      <c r="E94" s="5"/>
      <c r="Z94" s="66">
        <v>929</v>
      </c>
      <c r="AA94" s="67">
        <v>18</v>
      </c>
      <c r="AB94" s="67"/>
      <c r="AC94" s="66">
        <v>62.242299794661193</v>
      </c>
      <c r="AD94" s="66" t="s">
        <v>155</v>
      </c>
      <c r="AE94" s="66" t="s">
        <v>169</v>
      </c>
      <c r="AF94" s="66" t="s">
        <v>171</v>
      </c>
      <c r="AG94" s="66">
        <v>176</v>
      </c>
      <c r="AH94" s="66"/>
      <c r="AI94" s="66">
        <v>32.670454545454547</v>
      </c>
      <c r="AJ94" s="66">
        <v>43</v>
      </c>
      <c r="AK94" s="66"/>
      <c r="AL94" s="66"/>
      <c r="AM94" s="66">
        <v>0</v>
      </c>
      <c r="AN94" s="66"/>
      <c r="AO94" s="66"/>
      <c r="AP94" s="66"/>
      <c r="AQ94" s="66"/>
      <c r="AR94" s="66"/>
      <c r="AS94" s="66"/>
      <c r="AW94" s="67"/>
      <c r="AX94" s="66">
        <v>41527</v>
      </c>
      <c r="AY94" s="66"/>
      <c r="AZ94" s="66"/>
      <c r="BA94" s="74"/>
      <c r="BB94" s="68" t="s">
        <v>182</v>
      </c>
      <c r="BC94" s="66"/>
      <c r="BD94" s="66">
        <v>1</v>
      </c>
      <c r="BE94" s="66"/>
      <c r="BF94" s="66"/>
      <c r="BG94" s="66"/>
      <c r="BH94" s="66"/>
      <c r="BI94" s="66"/>
      <c r="BJ94" s="66"/>
      <c r="BK94" s="66"/>
      <c r="BL94" s="67"/>
    </row>
    <row r="95" spans="2:66" x14ac:dyDescent="0.25">
      <c r="B95" s="20"/>
      <c r="C95" s="21"/>
      <c r="D95" s="5"/>
      <c r="E95" s="5"/>
      <c r="Z95" s="66">
        <v>1657</v>
      </c>
      <c r="AA95" s="67">
        <v>36</v>
      </c>
      <c r="AB95" s="67"/>
      <c r="AC95" s="66">
        <v>61.196440793976727</v>
      </c>
      <c r="AD95" s="66" t="s">
        <v>155</v>
      </c>
      <c r="AE95" s="66" t="s">
        <v>169</v>
      </c>
      <c r="AF95" s="66" t="s">
        <v>171</v>
      </c>
      <c r="AG95" s="66">
        <v>185</v>
      </c>
      <c r="AH95" s="66"/>
      <c r="AI95" s="66">
        <v>31.672753834915994</v>
      </c>
      <c r="AJ95" s="66">
        <v>40.5</v>
      </c>
      <c r="AK95" s="66"/>
      <c r="AL95" s="66"/>
      <c r="AM95" s="66">
        <v>0.5</v>
      </c>
      <c r="AN95" s="66"/>
      <c r="AO95" s="66"/>
      <c r="AP95" s="66"/>
      <c r="AQ95" s="66"/>
      <c r="AR95" s="66"/>
      <c r="AS95" s="66"/>
      <c r="AW95" s="67"/>
      <c r="AX95" s="66">
        <v>42206</v>
      </c>
      <c r="AY95" s="66"/>
      <c r="AZ95" s="66"/>
      <c r="BA95" s="74"/>
      <c r="BB95" s="68" t="s">
        <v>183</v>
      </c>
      <c r="BC95" s="66">
        <v>1</v>
      </c>
      <c r="BD95" s="66"/>
      <c r="BE95" s="66"/>
      <c r="BF95" s="66"/>
      <c r="BG95" s="66"/>
      <c r="BH95" s="66"/>
      <c r="BI95" s="66"/>
      <c r="BJ95" s="66"/>
      <c r="BK95" s="66"/>
      <c r="BL95" s="67"/>
    </row>
    <row r="96" spans="2:66" x14ac:dyDescent="0.25">
      <c r="B96" s="20"/>
      <c r="C96" s="21"/>
      <c r="D96" s="5"/>
      <c r="E96" s="5"/>
      <c r="Z96" s="66">
        <v>867</v>
      </c>
      <c r="AA96" s="67">
        <v>12</v>
      </c>
      <c r="AB96" s="67"/>
      <c r="AC96" s="66">
        <v>61</v>
      </c>
      <c r="AD96" s="66" t="s">
        <v>168</v>
      </c>
      <c r="AE96" s="66" t="s">
        <v>169</v>
      </c>
      <c r="AF96" s="66" t="s">
        <v>171</v>
      </c>
      <c r="AG96" s="66">
        <v>167.5</v>
      </c>
      <c r="AH96" s="66"/>
      <c r="AI96" s="66">
        <v>30.082423702383608</v>
      </c>
      <c r="AJ96" s="66">
        <v>36.1</v>
      </c>
      <c r="AK96" s="66"/>
      <c r="AL96" s="66"/>
      <c r="AM96" s="66">
        <v>0</v>
      </c>
      <c r="AN96" s="66"/>
      <c r="AO96" s="66"/>
      <c r="AP96" s="66"/>
      <c r="AQ96" s="66"/>
      <c r="AR96" s="66"/>
      <c r="AS96" s="66"/>
      <c r="AW96" s="67"/>
      <c r="AX96" s="66">
        <v>41407</v>
      </c>
      <c r="AY96" s="66"/>
      <c r="AZ96" s="66"/>
      <c r="BA96" s="74"/>
      <c r="BB96" s="68" t="s">
        <v>184</v>
      </c>
      <c r="BC96" s="66">
        <v>1</v>
      </c>
      <c r="BD96" s="66"/>
      <c r="BE96" s="66"/>
      <c r="BF96" s="66"/>
      <c r="BG96" s="66">
        <v>1</v>
      </c>
      <c r="BH96" s="66"/>
      <c r="BI96" s="66"/>
      <c r="BJ96" s="66"/>
      <c r="BK96" s="66"/>
      <c r="BL96" s="67"/>
    </row>
    <row r="97" spans="2:64" x14ac:dyDescent="0.25">
      <c r="B97" s="20"/>
      <c r="C97" s="21"/>
      <c r="D97" s="5"/>
      <c r="E97" s="5"/>
      <c r="Z97" s="66">
        <v>941</v>
      </c>
      <c r="AA97" s="67">
        <v>15</v>
      </c>
      <c r="AB97" s="67"/>
      <c r="AC97" s="66">
        <v>47.405886379192332</v>
      </c>
      <c r="AD97" s="66" t="s">
        <v>155</v>
      </c>
      <c r="AE97" s="66" t="s">
        <v>169</v>
      </c>
      <c r="AF97" s="66" t="s">
        <v>171</v>
      </c>
      <c r="AG97" s="66">
        <v>182</v>
      </c>
      <c r="AH97" s="66"/>
      <c r="AI97" s="66">
        <v>31.487743026204562</v>
      </c>
      <c r="AJ97" s="66">
        <v>41.8</v>
      </c>
      <c r="AK97" s="66"/>
      <c r="AL97" s="66"/>
      <c r="AM97" s="66">
        <v>1</v>
      </c>
      <c r="AN97" s="66"/>
      <c r="AO97" s="66"/>
      <c r="AP97" s="66"/>
      <c r="AQ97" s="66"/>
      <c r="AR97" s="66"/>
      <c r="AS97" s="66"/>
      <c r="AW97" s="67"/>
      <c r="AX97" s="66">
        <v>41457</v>
      </c>
      <c r="AY97" s="66"/>
      <c r="AZ97" s="66"/>
      <c r="BA97" s="74"/>
      <c r="BB97" s="68" t="s">
        <v>152</v>
      </c>
      <c r="BC97" s="66"/>
      <c r="BD97" s="66"/>
      <c r="BE97" s="66"/>
      <c r="BF97" s="66"/>
      <c r="BG97" s="66"/>
      <c r="BH97" s="66"/>
      <c r="BI97" s="66"/>
      <c r="BJ97" s="66"/>
      <c r="BK97" s="66"/>
      <c r="BL97" s="67"/>
    </row>
    <row r="98" spans="2:64" x14ac:dyDescent="0.25">
      <c r="B98" s="20"/>
      <c r="C98" s="21"/>
      <c r="D98" s="5"/>
      <c r="E98" s="5"/>
      <c r="Z98" s="66">
        <v>991</v>
      </c>
      <c r="AA98" s="67">
        <v>2</v>
      </c>
      <c r="AB98" s="67"/>
      <c r="AC98" s="66">
        <v>39.211498973305957</v>
      </c>
      <c r="AD98" s="66" t="s">
        <v>155</v>
      </c>
      <c r="AE98" s="66" t="s">
        <v>169</v>
      </c>
      <c r="AF98" s="66" t="s">
        <v>171</v>
      </c>
      <c r="AG98" s="66">
        <v>178</v>
      </c>
      <c r="AH98" s="66"/>
      <c r="AI98" s="66">
        <v>30.961999747506624</v>
      </c>
      <c r="AJ98" s="66">
        <v>42</v>
      </c>
      <c r="AK98" s="66"/>
      <c r="AL98" s="66"/>
      <c r="AM98" s="66">
        <v>0</v>
      </c>
      <c r="AN98" s="66"/>
      <c r="AO98" s="66"/>
      <c r="AP98" s="66"/>
      <c r="AQ98" s="66"/>
      <c r="AR98" s="66"/>
      <c r="AS98" s="66"/>
      <c r="AW98" s="67"/>
      <c r="AX98" s="66">
        <v>41241</v>
      </c>
      <c r="AY98" s="66"/>
      <c r="AZ98" s="66"/>
      <c r="BA98" s="74"/>
      <c r="BB98" s="68" t="s">
        <v>185</v>
      </c>
      <c r="BC98" s="66">
        <v>1</v>
      </c>
      <c r="BD98" s="66"/>
      <c r="BE98" s="66"/>
      <c r="BF98" s="66"/>
      <c r="BG98" s="66"/>
      <c r="BH98" s="66"/>
      <c r="BI98" s="66"/>
      <c r="BJ98" s="66"/>
      <c r="BK98" s="66"/>
      <c r="BL98" s="67"/>
    </row>
    <row r="99" spans="2:64" x14ac:dyDescent="0.25">
      <c r="B99" s="20"/>
      <c r="C99" s="21"/>
      <c r="D99" s="5"/>
      <c r="E99" s="5"/>
      <c r="Z99" s="66">
        <v>1713</v>
      </c>
      <c r="AA99" s="67">
        <v>33</v>
      </c>
      <c r="AB99" s="67"/>
      <c r="AC99" s="66">
        <v>61.779603011635864</v>
      </c>
      <c r="AD99" s="66" t="s">
        <v>155</v>
      </c>
      <c r="AE99" s="66" t="s">
        <v>169</v>
      </c>
      <c r="AF99" s="66" t="s">
        <v>171</v>
      </c>
      <c r="AG99" s="66">
        <v>184</v>
      </c>
      <c r="AH99" s="66"/>
      <c r="AI99" s="66">
        <v>33.051748582230623</v>
      </c>
      <c r="AJ99" s="66">
        <v>43.2</v>
      </c>
      <c r="AK99" s="66"/>
      <c r="AL99" s="66"/>
      <c r="AM99" s="66">
        <v>1</v>
      </c>
      <c r="AN99" s="66"/>
      <c r="AO99" s="66"/>
      <c r="AP99" s="66"/>
      <c r="AQ99" s="66"/>
      <c r="AR99" s="66"/>
      <c r="AS99" s="66"/>
      <c r="AW99" s="67"/>
      <c r="AX99" s="66">
        <v>41949</v>
      </c>
      <c r="AY99" s="66"/>
      <c r="AZ99" s="66"/>
      <c r="BA99" s="74"/>
      <c r="BB99" s="68" t="s">
        <v>186</v>
      </c>
      <c r="BC99" s="66">
        <v>1</v>
      </c>
      <c r="BD99" s="66"/>
      <c r="BE99" s="66">
        <v>1</v>
      </c>
      <c r="BF99" s="66"/>
      <c r="BG99" s="66">
        <v>1</v>
      </c>
      <c r="BH99" s="66"/>
      <c r="BI99" s="66"/>
      <c r="BJ99" s="66"/>
      <c r="BK99" s="66"/>
      <c r="BL99" s="67"/>
    </row>
    <row r="100" spans="2:64" x14ac:dyDescent="0.25">
      <c r="B100" s="20"/>
      <c r="C100" s="21"/>
      <c r="D100" s="5"/>
      <c r="E100" s="5"/>
      <c r="Z100" s="66">
        <v>1369</v>
      </c>
      <c r="AA100" s="67">
        <v>42</v>
      </c>
      <c r="AB100" s="67"/>
      <c r="AC100" s="66">
        <v>52.145106091717999</v>
      </c>
      <c r="AD100" s="66" t="s">
        <v>155</v>
      </c>
      <c r="AE100" s="66" t="s">
        <v>169</v>
      </c>
      <c r="AF100" s="66" t="s">
        <v>171</v>
      </c>
      <c r="AG100" s="66">
        <v>171.8</v>
      </c>
      <c r="AH100" s="66"/>
      <c r="AI100" s="66">
        <v>26.698071911324451</v>
      </c>
      <c r="AJ100" s="66">
        <v>41</v>
      </c>
      <c r="AK100" s="66"/>
      <c r="AL100" s="66"/>
      <c r="AM100" s="66">
        <v>0</v>
      </c>
      <c r="AN100" s="66"/>
      <c r="AO100" s="66"/>
      <c r="AP100" s="66"/>
      <c r="AQ100" s="66"/>
      <c r="AR100" s="66"/>
      <c r="AS100" s="66"/>
      <c r="AW100" s="67"/>
      <c r="AX100" s="66">
        <v>42345</v>
      </c>
      <c r="AY100" s="66"/>
      <c r="AZ100" s="66"/>
      <c r="BA100" s="74"/>
      <c r="BB100" s="68" t="s">
        <v>187</v>
      </c>
      <c r="BC100" s="66"/>
      <c r="BD100" s="66"/>
      <c r="BE100" s="66"/>
      <c r="BF100" s="66"/>
      <c r="BG100" s="66"/>
      <c r="BH100" s="66"/>
      <c r="BI100" s="66"/>
      <c r="BJ100" s="66"/>
      <c r="BK100" s="66"/>
      <c r="BL100" s="67"/>
    </row>
    <row r="101" spans="2:64" x14ac:dyDescent="0.25">
      <c r="B101" s="20"/>
      <c r="C101" s="21"/>
      <c r="D101" s="5"/>
      <c r="E101" s="5"/>
      <c r="Z101" s="66">
        <v>1708</v>
      </c>
      <c r="AA101" s="67">
        <v>29</v>
      </c>
      <c r="AB101" s="67"/>
      <c r="AC101" s="66">
        <v>70.299794661190958</v>
      </c>
      <c r="AD101" s="66" t="s">
        <v>168</v>
      </c>
      <c r="AE101" s="66" t="s">
        <v>169</v>
      </c>
      <c r="AF101" s="66" t="s">
        <v>171</v>
      </c>
      <c r="AG101" s="66">
        <v>157.5</v>
      </c>
      <c r="AH101" s="66"/>
      <c r="AI101" s="66">
        <v>32.088687326782562</v>
      </c>
      <c r="AJ101" s="66">
        <v>38</v>
      </c>
      <c r="AK101" s="66"/>
      <c r="AL101" s="66"/>
      <c r="AM101" s="66">
        <v>0</v>
      </c>
      <c r="AN101" s="66"/>
      <c r="AO101" s="66"/>
      <c r="AP101" s="66"/>
      <c r="AQ101" s="66"/>
      <c r="AR101" s="66"/>
      <c r="AS101" s="66"/>
      <c r="AW101" s="67"/>
      <c r="AX101" s="66">
        <v>41793</v>
      </c>
      <c r="AY101" s="66"/>
      <c r="AZ101" s="66"/>
      <c r="BA101" s="74"/>
      <c r="BB101" s="68" t="s">
        <v>188</v>
      </c>
      <c r="BC101" s="66">
        <v>1</v>
      </c>
      <c r="BD101" s="66"/>
      <c r="BE101" s="66">
        <v>1</v>
      </c>
      <c r="BF101" s="66"/>
      <c r="BG101" s="66"/>
      <c r="BH101" s="66">
        <v>1</v>
      </c>
      <c r="BI101" s="66"/>
      <c r="BJ101" s="66"/>
      <c r="BK101" s="66"/>
      <c r="BL101" s="67"/>
    </row>
    <row r="102" spans="2:64" x14ac:dyDescent="0.25">
      <c r="B102" s="20"/>
      <c r="C102" s="21"/>
      <c r="D102" s="5"/>
      <c r="E102" s="5"/>
      <c r="Z102" s="66">
        <v>1568</v>
      </c>
      <c r="AA102" s="67">
        <v>47</v>
      </c>
      <c r="AB102" s="67"/>
      <c r="AC102" s="66">
        <v>29.078713210130047</v>
      </c>
      <c r="AD102" s="66" t="s">
        <v>168</v>
      </c>
      <c r="AE102" s="66" t="s">
        <v>207</v>
      </c>
      <c r="AF102" s="66" t="s">
        <v>171</v>
      </c>
      <c r="AG102" s="66">
        <v>158.30000000000001</v>
      </c>
      <c r="AH102" s="66"/>
      <c r="AI102" s="66">
        <v>21.82858059554912</v>
      </c>
      <c r="AJ102" s="66">
        <v>35</v>
      </c>
      <c r="AK102" s="66"/>
      <c r="AL102" s="66"/>
      <c r="AM102" s="66">
        <v>0</v>
      </c>
      <c r="AN102" s="66"/>
      <c r="AO102" s="66"/>
      <c r="AP102" s="66"/>
      <c r="AQ102" s="66"/>
      <c r="AR102" s="66"/>
      <c r="AS102" s="66"/>
      <c r="AW102" s="67"/>
      <c r="AX102" s="66">
        <v>42514</v>
      </c>
      <c r="AY102" s="66"/>
      <c r="AZ102" s="66"/>
      <c r="BA102" s="74"/>
      <c r="BB102" s="68" t="s">
        <v>175</v>
      </c>
      <c r="BC102" s="66"/>
      <c r="BD102" s="66"/>
      <c r="BE102" s="66"/>
      <c r="BF102" s="66"/>
      <c r="BG102" s="66"/>
      <c r="BH102" s="66"/>
      <c r="BI102" s="66"/>
      <c r="BJ102" s="66"/>
      <c r="BK102" s="66"/>
      <c r="BL102" s="67"/>
    </row>
    <row r="103" spans="2:64" x14ac:dyDescent="0.25">
      <c r="B103" s="20"/>
      <c r="C103" s="21"/>
      <c r="D103" s="5"/>
      <c r="E103" s="5"/>
      <c r="Z103" s="66">
        <v>646</v>
      </c>
      <c r="AA103" s="67">
        <v>25</v>
      </c>
      <c r="AB103" s="67"/>
      <c r="AC103" s="66">
        <v>61.437371663244356</v>
      </c>
      <c r="AD103" s="66" t="s">
        <v>155</v>
      </c>
      <c r="AE103" s="66" t="s">
        <v>169</v>
      </c>
      <c r="AF103" s="66" t="s">
        <v>171</v>
      </c>
      <c r="AG103" s="66">
        <v>169.5</v>
      </c>
      <c r="AH103" s="66"/>
      <c r="AI103" s="66">
        <v>26.696600273231176</v>
      </c>
      <c r="AJ103" s="66">
        <v>36.200000000000003</v>
      </c>
      <c r="AK103" s="66"/>
      <c r="AL103" s="66"/>
      <c r="AM103" s="66">
        <v>1</v>
      </c>
      <c r="AN103" s="66"/>
      <c r="AO103" s="66"/>
      <c r="AP103" s="66"/>
      <c r="AQ103" s="66"/>
      <c r="AR103" s="66"/>
      <c r="AS103" s="66"/>
      <c r="AW103" s="67"/>
      <c r="AX103" s="66">
        <v>41701</v>
      </c>
      <c r="AY103" s="66"/>
      <c r="AZ103" s="66"/>
      <c r="BA103" s="74"/>
      <c r="BB103" s="68" t="s">
        <v>189</v>
      </c>
      <c r="BC103" s="66"/>
      <c r="BD103" s="66">
        <v>1</v>
      </c>
      <c r="BE103" s="66"/>
      <c r="BF103" s="66"/>
      <c r="BG103" s="66"/>
      <c r="BH103" s="66"/>
      <c r="BI103" s="66"/>
      <c r="BJ103" s="66"/>
      <c r="BK103" s="66"/>
      <c r="BL103" s="67"/>
    </row>
    <row r="104" spans="2:64" x14ac:dyDescent="0.25">
      <c r="B104" s="20"/>
      <c r="C104" s="21"/>
      <c r="D104" s="5"/>
      <c r="E104" s="5"/>
      <c r="Z104" s="66">
        <v>1264</v>
      </c>
      <c r="AA104" s="67">
        <v>11</v>
      </c>
      <c r="AB104" s="67"/>
      <c r="AC104" s="66">
        <v>67.520876112251884</v>
      </c>
      <c r="AD104" s="66" t="s">
        <v>155</v>
      </c>
      <c r="AE104" s="66" t="s">
        <v>169</v>
      </c>
      <c r="AF104" s="66" t="s">
        <v>172</v>
      </c>
      <c r="AG104" s="66">
        <v>166.5</v>
      </c>
      <c r="AH104" s="66"/>
      <c r="AI104" s="66">
        <v>32.573113654194735</v>
      </c>
      <c r="AJ104" s="66">
        <v>39.4</v>
      </c>
      <c r="AK104" s="66"/>
      <c r="AL104" s="66"/>
      <c r="AM104" s="66">
        <v>0</v>
      </c>
      <c r="AN104" s="66"/>
      <c r="AO104" s="66"/>
      <c r="AP104" s="66"/>
      <c r="AQ104" s="66"/>
      <c r="AR104" s="66"/>
      <c r="AS104" s="66"/>
      <c r="AW104" s="67"/>
      <c r="AX104" s="66">
        <v>41386</v>
      </c>
      <c r="AY104" s="66"/>
      <c r="AZ104" s="66"/>
      <c r="BA104" s="74"/>
      <c r="BB104" s="68" t="s">
        <v>190</v>
      </c>
      <c r="BC104" s="66">
        <v>1</v>
      </c>
      <c r="BD104" s="66"/>
      <c r="BE104" s="66"/>
      <c r="BF104" s="66"/>
      <c r="BG104" s="66"/>
      <c r="BH104" s="66"/>
      <c r="BI104" s="66"/>
      <c r="BJ104" s="66"/>
      <c r="BK104" s="66"/>
      <c r="BL104" s="67"/>
    </row>
    <row r="105" spans="2:64" x14ac:dyDescent="0.25">
      <c r="B105" s="20"/>
      <c r="C105" s="21"/>
      <c r="D105" s="5"/>
      <c r="E105" s="5"/>
      <c r="Z105" s="66">
        <v>360</v>
      </c>
      <c r="AA105" s="67">
        <v>24</v>
      </c>
      <c r="AB105" s="67"/>
      <c r="AC105" s="66">
        <v>44.903490759753595</v>
      </c>
      <c r="AD105" s="66" t="s">
        <v>168</v>
      </c>
      <c r="AE105" s="66" t="s">
        <v>169</v>
      </c>
      <c r="AF105" s="66" t="s">
        <v>171</v>
      </c>
      <c r="AG105" s="66">
        <v>169</v>
      </c>
      <c r="AH105" s="66"/>
      <c r="AI105" s="66">
        <v>37.813802037743784</v>
      </c>
      <c r="AJ105" s="66">
        <v>42.3</v>
      </c>
      <c r="AK105" s="66"/>
      <c r="AL105" s="66"/>
      <c r="AM105" s="66">
        <v>1</v>
      </c>
      <c r="AN105" s="66"/>
      <c r="AO105" s="66"/>
      <c r="AP105" s="66"/>
      <c r="AQ105" s="66"/>
      <c r="AR105" s="66"/>
      <c r="AS105" s="66"/>
      <c r="AW105" s="67"/>
      <c r="AX105" s="66">
        <v>41695</v>
      </c>
      <c r="AY105" s="66"/>
      <c r="AZ105" s="66"/>
      <c r="BA105" s="74"/>
      <c r="BB105" s="68" t="s">
        <v>152</v>
      </c>
      <c r="BC105" s="66"/>
      <c r="BD105" s="66"/>
      <c r="BE105" s="66"/>
      <c r="BF105" s="66"/>
      <c r="BG105" s="66"/>
      <c r="BH105" s="66"/>
      <c r="BI105" s="66"/>
      <c r="BJ105" s="66"/>
      <c r="BK105" s="66"/>
      <c r="BL105" s="67"/>
    </row>
    <row r="106" spans="2:64" x14ac:dyDescent="0.25">
      <c r="B106" s="20"/>
      <c r="C106" s="21"/>
      <c r="D106" s="5"/>
      <c r="E106" s="5"/>
      <c r="Z106" s="66">
        <v>1711</v>
      </c>
      <c r="AA106" s="67">
        <v>31</v>
      </c>
      <c r="AB106" s="67"/>
      <c r="AC106" s="66">
        <v>71.386721423682403</v>
      </c>
      <c r="AD106" s="66" t="s">
        <v>155</v>
      </c>
      <c r="AE106" s="66" t="s">
        <v>169</v>
      </c>
      <c r="AF106" s="66" t="s">
        <v>171</v>
      </c>
      <c r="AG106" s="66">
        <v>162</v>
      </c>
      <c r="AH106" s="66"/>
      <c r="AI106" s="66">
        <v>29.530559365950307</v>
      </c>
      <c r="AJ106" s="66">
        <v>43.7</v>
      </c>
      <c r="AK106" s="66"/>
      <c r="AL106" s="66"/>
      <c r="AM106" s="66">
        <v>1</v>
      </c>
      <c r="AN106" s="66"/>
      <c r="AO106" s="66"/>
      <c r="AP106" s="66"/>
      <c r="AQ106" s="66"/>
      <c r="AR106" s="66"/>
      <c r="AS106" s="66"/>
      <c r="AW106" s="67"/>
      <c r="AX106" s="66">
        <v>41893</v>
      </c>
      <c r="AY106" s="66"/>
      <c r="AZ106" s="66"/>
      <c r="BA106" s="74"/>
      <c r="BB106" s="68" t="s">
        <v>191</v>
      </c>
      <c r="BC106" s="66">
        <v>1</v>
      </c>
      <c r="BD106" s="66"/>
      <c r="BE106" s="66">
        <v>1</v>
      </c>
      <c r="BF106" s="66"/>
      <c r="BG106" s="66">
        <v>1</v>
      </c>
      <c r="BH106" s="66"/>
      <c r="BI106" s="66"/>
      <c r="BJ106" s="66"/>
      <c r="BK106" s="66"/>
      <c r="BL106" s="67"/>
    </row>
    <row r="107" spans="2:64" x14ac:dyDescent="0.25">
      <c r="B107" s="20"/>
      <c r="C107" s="21"/>
      <c r="D107" s="5"/>
      <c r="E107" s="5"/>
      <c r="Z107" s="66">
        <v>1051</v>
      </c>
      <c r="AA107" s="67">
        <v>3</v>
      </c>
      <c r="AB107" s="67"/>
      <c r="AC107" s="66">
        <v>25.713894592744694</v>
      </c>
      <c r="AD107" s="66" t="s">
        <v>155</v>
      </c>
      <c r="AE107" s="66" t="s">
        <v>169</v>
      </c>
      <c r="AF107" s="66" t="s">
        <v>171</v>
      </c>
      <c r="AG107" s="66">
        <v>185.5</v>
      </c>
      <c r="AH107" s="66"/>
      <c r="AI107" s="66">
        <v>36.122957548986129</v>
      </c>
      <c r="AJ107" s="66">
        <v>45.5</v>
      </c>
      <c r="AK107" s="66"/>
      <c r="AL107" s="66"/>
      <c r="AM107" s="66">
        <v>0</v>
      </c>
      <c r="AN107" s="66"/>
      <c r="AO107" s="66"/>
      <c r="AP107" s="66"/>
      <c r="AQ107" s="66"/>
      <c r="AR107" s="66"/>
      <c r="AS107" s="66"/>
      <c r="AW107" s="67"/>
      <c r="AX107" s="66">
        <v>41289</v>
      </c>
      <c r="AY107" s="66"/>
      <c r="AZ107" s="66"/>
      <c r="BA107" s="74"/>
      <c r="BB107" s="68" t="s">
        <v>152</v>
      </c>
      <c r="BC107" s="66"/>
      <c r="BD107" s="66"/>
      <c r="BE107" s="66"/>
      <c r="BF107" s="66"/>
      <c r="BG107" s="66"/>
      <c r="BH107" s="66"/>
      <c r="BI107" s="66"/>
      <c r="BJ107" s="66"/>
      <c r="BK107" s="66"/>
      <c r="BL107" s="67"/>
    </row>
    <row r="108" spans="2:64" x14ac:dyDescent="0.25">
      <c r="B108" s="20"/>
      <c r="C108" s="21"/>
      <c r="D108" s="5"/>
      <c r="E108" s="5"/>
      <c r="Z108" s="66">
        <v>1341</v>
      </c>
      <c r="AA108" s="67">
        <v>38</v>
      </c>
      <c r="AB108" s="67"/>
      <c r="AC108" s="66">
        <v>67.296372347707049</v>
      </c>
      <c r="AD108" s="66" t="s">
        <v>155</v>
      </c>
      <c r="AE108" s="66" t="s">
        <v>169</v>
      </c>
      <c r="AF108" s="66" t="s">
        <v>171</v>
      </c>
      <c r="AG108" s="66">
        <v>175</v>
      </c>
      <c r="AH108" s="66"/>
      <c r="AI108" s="66">
        <v>22.269387755102041</v>
      </c>
      <c r="AJ108" s="66">
        <v>35.9</v>
      </c>
      <c r="AK108" s="66"/>
      <c r="AL108" s="66"/>
      <c r="AM108" s="66">
        <v>0.5</v>
      </c>
      <c r="AN108" s="66"/>
      <c r="AO108" s="66"/>
      <c r="AP108" s="66"/>
      <c r="AQ108" s="66"/>
      <c r="AR108" s="66"/>
      <c r="AS108" s="66"/>
      <c r="AW108" s="67"/>
      <c r="AX108" s="66">
        <v>42255</v>
      </c>
      <c r="AY108" s="66"/>
      <c r="AZ108" s="66"/>
      <c r="BA108" s="74"/>
      <c r="BB108" s="68" t="s">
        <v>152</v>
      </c>
      <c r="BC108" s="66"/>
      <c r="BD108" s="66"/>
      <c r="BE108" s="66"/>
      <c r="BF108" s="66"/>
      <c r="BG108" s="66"/>
      <c r="BH108" s="66"/>
      <c r="BI108" s="66"/>
      <c r="BJ108" s="66"/>
      <c r="BK108" s="66"/>
      <c r="BL108" s="67"/>
    </row>
    <row r="109" spans="2:64" x14ac:dyDescent="0.25">
      <c r="B109" s="20"/>
      <c r="C109" s="21"/>
      <c r="D109" s="5"/>
      <c r="E109" s="5"/>
      <c r="Z109" s="66">
        <v>1731</v>
      </c>
      <c r="AA109" s="67">
        <v>39</v>
      </c>
      <c r="AB109" s="67"/>
      <c r="AC109" s="66">
        <v>44.40520191649555</v>
      </c>
      <c r="AD109" s="66" t="s">
        <v>155</v>
      </c>
      <c r="AE109" s="66" t="s">
        <v>169</v>
      </c>
      <c r="AF109" s="66" t="s">
        <v>171</v>
      </c>
      <c r="AG109" s="66">
        <v>171.5</v>
      </c>
      <c r="AH109" s="66"/>
      <c r="AI109" s="66">
        <v>34.13543676529337</v>
      </c>
      <c r="AJ109" s="66">
        <v>45.8</v>
      </c>
      <c r="AK109" s="66"/>
      <c r="AL109" s="66"/>
      <c r="AM109" s="66">
        <v>0</v>
      </c>
      <c r="AN109" s="66"/>
      <c r="AO109" s="66"/>
      <c r="AP109" s="66"/>
      <c r="AQ109" s="66"/>
      <c r="AR109" s="66"/>
      <c r="AS109" s="66"/>
      <c r="AW109" s="67"/>
      <c r="AX109" s="66">
        <v>42276</v>
      </c>
      <c r="AY109" s="66"/>
      <c r="AZ109" s="66"/>
      <c r="BA109" s="74"/>
      <c r="BB109" s="68" t="s">
        <v>152</v>
      </c>
      <c r="BC109" s="66"/>
      <c r="BD109" s="66"/>
      <c r="BE109" s="66"/>
      <c r="BF109" s="66"/>
      <c r="BG109" s="66"/>
      <c r="BH109" s="66"/>
      <c r="BI109" s="66"/>
      <c r="BJ109" s="66"/>
      <c r="BK109" s="66"/>
      <c r="BL109" s="67"/>
    </row>
    <row r="110" spans="2:64" x14ac:dyDescent="0.25">
      <c r="B110" s="20"/>
      <c r="C110" s="21"/>
      <c r="D110" s="5"/>
      <c r="E110" s="5"/>
      <c r="Z110" s="66">
        <v>1722</v>
      </c>
      <c r="AA110" s="67">
        <v>33</v>
      </c>
      <c r="AB110" s="67"/>
      <c r="AC110" s="66">
        <v>51.756331279945243</v>
      </c>
      <c r="AD110" s="66" t="s">
        <v>168</v>
      </c>
      <c r="AE110" s="66" t="s">
        <v>170</v>
      </c>
      <c r="AF110" s="66" t="s">
        <v>171</v>
      </c>
      <c r="AG110" s="66">
        <v>178</v>
      </c>
      <c r="AH110" s="66"/>
      <c r="AI110" s="66">
        <v>27.616462567857592</v>
      </c>
      <c r="AJ110" s="66">
        <v>42.5</v>
      </c>
      <c r="AK110" s="66"/>
      <c r="AL110" s="66"/>
      <c r="AM110" s="66">
        <v>1</v>
      </c>
      <c r="AN110" s="66"/>
      <c r="AO110" s="66"/>
      <c r="AP110" s="66"/>
      <c r="AQ110" s="66"/>
      <c r="AR110" s="66"/>
      <c r="AS110" s="66"/>
      <c r="AW110" s="67"/>
      <c r="AX110" s="66">
        <v>42032</v>
      </c>
      <c r="AY110" s="66"/>
      <c r="AZ110" s="66"/>
      <c r="BA110" s="74"/>
      <c r="BB110" s="68" t="s">
        <v>192</v>
      </c>
      <c r="BC110" s="66">
        <v>1</v>
      </c>
      <c r="BD110" s="66"/>
      <c r="BE110" s="66"/>
      <c r="BF110" s="66">
        <v>1</v>
      </c>
      <c r="BG110" s="66"/>
      <c r="BH110" s="66">
        <v>1</v>
      </c>
      <c r="BI110" s="66"/>
      <c r="BJ110" s="66">
        <v>1</v>
      </c>
      <c r="BK110" s="66"/>
      <c r="BL110" s="67"/>
    </row>
    <row r="111" spans="2:64" x14ac:dyDescent="0.25">
      <c r="B111" s="20"/>
      <c r="C111" s="21"/>
      <c r="D111" s="5"/>
      <c r="E111" s="5"/>
      <c r="Z111" s="66">
        <v>815</v>
      </c>
      <c r="AA111" s="67">
        <v>17</v>
      </c>
      <c r="AB111" s="67"/>
      <c r="AC111" s="66">
        <v>53.486652977412732</v>
      </c>
      <c r="AD111" s="66" t="s">
        <v>155</v>
      </c>
      <c r="AE111" s="66" t="s">
        <v>169</v>
      </c>
      <c r="AF111" s="66" t="s">
        <v>171</v>
      </c>
      <c r="AG111" s="66">
        <v>185.5</v>
      </c>
      <c r="AH111" s="66"/>
      <c r="AI111" s="66">
        <v>35.193002085134516</v>
      </c>
      <c r="AJ111" s="66">
        <v>48</v>
      </c>
      <c r="AK111" s="66"/>
      <c r="AL111" s="66"/>
      <c r="AM111" s="66">
        <v>1</v>
      </c>
      <c r="AN111" s="66"/>
      <c r="AO111" s="66"/>
      <c r="AP111" s="66"/>
      <c r="AQ111" s="66"/>
      <c r="AR111" s="66"/>
      <c r="AS111" s="66"/>
      <c r="AW111" s="67"/>
      <c r="AX111" s="66">
        <v>41465</v>
      </c>
      <c r="AY111" s="66"/>
      <c r="AZ111" s="66"/>
      <c r="BA111" s="74"/>
      <c r="BB111" s="68" t="s">
        <v>193</v>
      </c>
      <c r="BC111" s="66">
        <v>1</v>
      </c>
      <c r="BD111" s="66"/>
      <c r="BE111" s="66"/>
      <c r="BF111" s="66"/>
      <c r="BG111" s="66"/>
      <c r="BH111" s="66"/>
      <c r="BI111" s="66"/>
      <c r="BJ111" s="66"/>
      <c r="BK111" s="66"/>
      <c r="BL111" s="67"/>
    </row>
    <row r="112" spans="2:64" x14ac:dyDescent="0.25">
      <c r="B112" s="20"/>
      <c r="C112" s="21"/>
      <c r="D112" s="5"/>
      <c r="E112" s="5"/>
      <c r="Z112" s="66">
        <v>863</v>
      </c>
      <c r="AA112" s="67">
        <v>6</v>
      </c>
      <c r="AB112" s="67"/>
      <c r="AC112" s="66">
        <v>31.488021902806295</v>
      </c>
      <c r="AD112" s="66" t="s">
        <v>155</v>
      </c>
      <c r="AE112" s="66" t="s">
        <v>169</v>
      </c>
      <c r="AF112" s="66" t="s">
        <v>171</v>
      </c>
      <c r="AG112" s="66">
        <v>181</v>
      </c>
      <c r="AH112" s="66"/>
      <c r="AI112" s="66">
        <v>27.135923811849455</v>
      </c>
      <c r="AJ112" s="66">
        <v>41</v>
      </c>
      <c r="AK112" s="66"/>
      <c r="AL112" s="66"/>
      <c r="AM112" s="66">
        <v>0</v>
      </c>
      <c r="AN112" s="66"/>
      <c r="AO112" s="66"/>
      <c r="AP112" s="66"/>
      <c r="AQ112" s="66"/>
      <c r="AR112" s="66"/>
      <c r="AS112" s="66"/>
      <c r="AW112" s="67"/>
      <c r="AX112" s="66">
        <v>41281</v>
      </c>
      <c r="AY112" s="66"/>
      <c r="AZ112" s="66"/>
      <c r="BA112" s="74"/>
      <c r="BB112" s="68" t="s">
        <v>152</v>
      </c>
      <c r="BC112" s="66"/>
      <c r="BD112" s="66"/>
      <c r="BE112" s="66"/>
      <c r="BF112" s="66"/>
      <c r="BG112" s="66"/>
      <c r="BH112" s="66"/>
      <c r="BI112" s="66"/>
      <c r="BJ112" s="66"/>
      <c r="BK112" s="66"/>
      <c r="BL112" s="67"/>
    </row>
    <row r="113" spans="2:64" x14ac:dyDescent="0.25">
      <c r="B113" s="20"/>
      <c r="C113" s="21"/>
      <c r="D113" s="5"/>
      <c r="E113" s="5"/>
      <c r="Z113" s="66">
        <v>1607</v>
      </c>
      <c r="AA113" s="67">
        <v>10</v>
      </c>
      <c r="AB113" s="67"/>
      <c r="AC113" s="66">
        <v>65.30595482546201</v>
      </c>
      <c r="AD113" s="66" t="s">
        <v>155</v>
      </c>
      <c r="AE113" s="66" t="s">
        <v>169</v>
      </c>
      <c r="AF113" s="66" t="s">
        <v>173</v>
      </c>
      <c r="AG113" s="66">
        <v>162.5</v>
      </c>
      <c r="AH113" s="66"/>
      <c r="AI113" s="66">
        <v>30.750295857988167</v>
      </c>
      <c r="AJ113" s="66">
        <v>39.799999999999997</v>
      </c>
      <c r="AK113" s="66"/>
      <c r="AL113" s="66"/>
      <c r="AM113" s="66">
        <v>0</v>
      </c>
      <c r="AN113" s="66"/>
      <c r="AO113" s="66"/>
      <c r="AP113" s="66"/>
      <c r="AQ113" s="66"/>
      <c r="AR113" s="66"/>
      <c r="AS113" s="66"/>
      <c r="AW113" s="67"/>
      <c r="AX113" s="66">
        <v>41386</v>
      </c>
      <c r="AY113" s="66"/>
      <c r="AZ113" s="66"/>
      <c r="BA113" s="74"/>
      <c r="BB113" s="68" t="s">
        <v>194</v>
      </c>
      <c r="BC113" s="66">
        <v>1</v>
      </c>
      <c r="BD113" s="66"/>
      <c r="BE113" s="66"/>
      <c r="BF113" s="66"/>
      <c r="BG113" s="66"/>
      <c r="BH113" s="66"/>
      <c r="BI113" s="66"/>
      <c r="BJ113" s="66"/>
      <c r="BK113" s="66"/>
      <c r="BL113" s="67"/>
    </row>
    <row r="114" spans="2:64" x14ac:dyDescent="0.25">
      <c r="B114" s="20"/>
      <c r="C114" s="21"/>
      <c r="D114" s="5"/>
      <c r="E114" s="5"/>
      <c r="Z114" s="66">
        <v>1565</v>
      </c>
      <c r="AA114" s="67">
        <v>9</v>
      </c>
      <c r="AB114" s="67"/>
      <c r="AC114" s="66">
        <v>50.346338124572213</v>
      </c>
      <c r="AD114" s="66" t="s">
        <v>168</v>
      </c>
      <c r="AE114" s="66" t="s">
        <v>169</v>
      </c>
      <c r="AF114" s="66" t="s">
        <v>171</v>
      </c>
      <c r="AG114" s="66">
        <v>163</v>
      </c>
      <c r="AH114" s="66"/>
      <c r="AI114" s="66">
        <v>26.233580488539278</v>
      </c>
      <c r="AJ114" s="66">
        <v>39.299999999999997</v>
      </c>
      <c r="AK114" s="66"/>
      <c r="AL114" s="66"/>
      <c r="AM114" s="66">
        <v>0</v>
      </c>
      <c r="AN114" s="66"/>
      <c r="AO114" s="66"/>
      <c r="AP114" s="66"/>
      <c r="AQ114" s="66"/>
      <c r="AR114" s="66"/>
      <c r="AS114" s="66"/>
      <c r="AW114" s="67"/>
      <c r="AX114" s="66">
        <v>41339</v>
      </c>
      <c r="AY114" s="66"/>
      <c r="AZ114" s="66"/>
      <c r="BA114" s="74"/>
      <c r="BB114" s="68" t="s">
        <v>195</v>
      </c>
      <c r="BC114" s="66"/>
      <c r="BD114" s="66"/>
      <c r="BE114" s="66"/>
      <c r="BF114" s="66">
        <v>1</v>
      </c>
      <c r="BG114" s="66"/>
      <c r="BH114" s="66"/>
      <c r="BI114" s="66"/>
      <c r="BJ114" s="66"/>
      <c r="BK114" s="66"/>
      <c r="BL114" s="67"/>
    </row>
    <row r="115" spans="2:64" x14ac:dyDescent="0.25">
      <c r="B115" s="20"/>
      <c r="C115" s="21"/>
      <c r="D115" s="5"/>
      <c r="E115" s="5"/>
      <c r="Z115" s="66">
        <v>1285</v>
      </c>
      <c r="AA115" s="67">
        <v>20</v>
      </c>
      <c r="AB115" s="67"/>
      <c r="AC115" s="66">
        <v>60.736481861738532</v>
      </c>
      <c r="AD115" s="66" t="s">
        <v>155</v>
      </c>
      <c r="AE115" s="66" t="s">
        <v>169</v>
      </c>
      <c r="AF115" s="66" t="s">
        <v>171</v>
      </c>
      <c r="AG115" s="66">
        <v>175.5</v>
      </c>
      <c r="AH115" s="66"/>
      <c r="AI115" s="66">
        <v>25.389404306783227</v>
      </c>
      <c r="AJ115" s="66">
        <v>36.5</v>
      </c>
      <c r="AK115" s="66"/>
      <c r="AL115" s="66"/>
      <c r="AM115" s="66">
        <v>0</v>
      </c>
      <c r="AN115" s="66"/>
      <c r="AO115" s="66"/>
      <c r="AP115" s="66"/>
      <c r="AQ115" s="66"/>
      <c r="AR115" s="66"/>
      <c r="AS115" s="66"/>
      <c r="AW115" s="67"/>
      <c r="AX115" s="66">
        <v>41604</v>
      </c>
      <c r="AY115" s="66"/>
      <c r="AZ115" s="66"/>
      <c r="BA115" s="74"/>
      <c r="BB115" s="68" t="s">
        <v>152</v>
      </c>
      <c r="BC115" s="66"/>
      <c r="BD115" s="66"/>
      <c r="BE115" s="66"/>
      <c r="BF115" s="66"/>
      <c r="BG115" s="66"/>
      <c r="BH115" s="66"/>
      <c r="BI115" s="66"/>
      <c r="BJ115" s="66"/>
      <c r="BK115" s="66"/>
      <c r="BL115" s="67"/>
    </row>
    <row r="116" spans="2:64" x14ac:dyDescent="0.25">
      <c r="B116" s="20"/>
      <c r="C116" s="21"/>
      <c r="D116" s="5"/>
      <c r="E116" s="5"/>
      <c r="Z116" s="66">
        <v>787</v>
      </c>
      <c r="AA116" s="67">
        <v>23</v>
      </c>
      <c r="AB116" s="67"/>
      <c r="AC116" s="66">
        <v>69.46201232032854</v>
      </c>
      <c r="AD116" s="66" t="s">
        <v>168</v>
      </c>
      <c r="AE116" s="66" t="s">
        <v>169</v>
      </c>
      <c r="AF116" s="66" t="s">
        <v>173</v>
      </c>
      <c r="AG116" s="66">
        <v>151.4</v>
      </c>
      <c r="AH116" s="66"/>
      <c r="AI116" s="66">
        <v>32.981472788539897</v>
      </c>
      <c r="AJ116" s="66">
        <v>37.200000000000003</v>
      </c>
      <c r="AK116" s="66"/>
      <c r="AL116" s="66"/>
      <c r="AM116" s="66">
        <v>1</v>
      </c>
      <c r="AN116" s="66"/>
      <c r="AO116" s="66"/>
      <c r="AP116" s="66"/>
      <c r="AQ116" s="66"/>
      <c r="AR116" s="66"/>
      <c r="AS116" s="66"/>
      <c r="AW116" s="67"/>
      <c r="AX116" s="66">
        <v>41669</v>
      </c>
      <c r="AY116" s="66"/>
      <c r="AZ116" s="66"/>
      <c r="BA116" s="74"/>
      <c r="BB116" s="68" t="s">
        <v>196</v>
      </c>
      <c r="BC116" s="66">
        <v>1</v>
      </c>
      <c r="BD116" s="66"/>
      <c r="BE116" s="66"/>
      <c r="BF116" s="66"/>
      <c r="BG116" s="66"/>
      <c r="BH116" s="66"/>
      <c r="BI116" s="66"/>
      <c r="BJ116" s="66"/>
      <c r="BK116" s="66"/>
      <c r="BL116" s="67"/>
    </row>
    <row r="117" spans="2:64" x14ac:dyDescent="0.25">
      <c r="B117" s="20"/>
      <c r="C117" s="21"/>
      <c r="D117" s="5"/>
      <c r="E117" s="5"/>
      <c r="Z117" s="66">
        <v>998</v>
      </c>
      <c r="AA117" s="67">
        <v>43</v>
      </c>
      <c r="AB117" s="67"/>
      <c r="AC117" s="66">
        <v>58.047912388774812</v>
      </c>
      <c r="AD117" s="66" t="s">
        <v>155</v>
      </c>
      <c r="AE117" s="66" t="s">
        <v>169</v>
      </c>
      <c r="AF117" s="66" t="s">
        <v>171</v>
      </c>
      <c r="AG117" s="66">
        <v>169.9</v>
      </c>
      <c r="AH117" s="66"/>
      <c r="AI117" s="66">
        <v>25.808901195558374</v>
      </c>
      <c r="AJ117" s="66">
        <v>36.700000000000003</v>
      </c>
      <c r="AK117" s="66"/>
      <c r="AL117" s="66"/>
      <c r="AM117" s="66">
        <v>0</v>
      </c>
      <c r="AN117" s="66"/>
      <c r="AO117" s="66"/>
      <c r="AP117" s="66"/>
      <c r="AQ117" s="66"/>
      <c r="AR117" s="66"/>
      <c r="AS117" s="66"/>
      <c r="AW117" s="67"/>
      <c r="AX117" s="66">
        <v>42436</v>
      </c>
      <c r="AY117" s="66"/>
      <c r="AZ117" s="66"/>
      <c r="BA117" s="74"/>
      <c r="BB117" s="68" t="s">
        <v>197</v>
      </c>
      <c r="BC117" s="66"/>
      <c r="BD117" s="66">
        <v>1</v>
      </c>
      <c r="BE117" s="66"/>
      <c r="BF117" s="66"/>
      <c r="BG117" s="66"/>
      <c r="BH117" s="66"/>
      <c r="BI117" s="66"/>
      <c r="BJ117" s="66"/>
      <c r="BK117" s="66"/>
      <c r="BL117" s="67"/>
    </row>
    <row r="118" spans="2:64" x14ac:dyDescent="0.25">
      <c r="B118" s="20"/>
      <c r="C118" s="21"/>
      <c r="D118" s="5"/>
      <c r="E118" s="5"/>
      <c r="Z118" s="66">
        <v>1347</v>
      </c>
      <c r="AA118" s="67">
        <v>19</v>
      </c>
      <c r="AB118" s="67"/>
      <c r="AC118" s="66">
        <v>55.931553730321696</v>
      </c>
      <c r="AD118" s="66" t="s">
        <v>168</v>
      </c>
      <c r="AE118" s="66" t="s">
        <v>170</v>
      </c>
      <c r="AF118" s="66" t="s">
        <v>173</v>
      </c>
      <c r="AG118" s="66">
        <v>157.30000000000001</v>
      </c>
      <c r="AH118" s="66"/>
      <c r="AI118" s="66">
        <v>24.855223375711148</v>
      </c>
      <c r="AJ118" s="66">
        <v>32.6</v>
      </c>
      <c r="AK118" s="66"/>
      <c r="AL118" s="66"/>
      <c r="AM118" s="66">
        <v>1</v>
      </c>
      <c r="AN118" s="66"/>
      <c r="AO118" s="66"/>
      <c r="AP118" s="66"/>
      <c r="AQ118" s="66"/>
      <c r="AR118" s="66"/>
      <c r="AS118" s="66"/>
      <c r="AW118" s="67"/>
      <c r="AX118" s="66">
        <v>41564</v>
      </c>
      <c r="AY118" s="66"/>
      <c r="AZ118" s="66"/>
      <c r="BA118" s="74"/>
      <c r="BB118" s="68" t="s">
        <v>198</v>
      </c>
      <c r="BC118" s="66"/>
      <c r="BD118" s="66"/>
      <c r="BE118" s="66"/>
      <c r="BF118" s="66"/>
      <c r="BG118" s="66"/>
      <c r="BH118" s="66"/>
      <c r="BI118" s="66"/>
      <c r="BJ118" s="66"/>
      <c r="BK118" s="66"/>
      <c r="BL118" s="67"/>
    </row>
    <row r="119" spans="2:64" x14ac:dyDescent="0.25">
      <c r="B119" s="20"/>
      <c r="C119" s="21"/>
      <c r="D119" s="5"/>
      <c r="E119" s="5"/>
      <c r="Z119" s="66">
        <v>1738</v>
      </c>
      <c r="AA119" s="67">
        <v>40</v>
      </c>
      <c r="AB119" s="67"/>
      <c r="AC119" s="66">
        <v>50.35455167693361</v>
      </c>
      <c r="AD119" s="66" t="s">
        <v>155</v>
      </c>
      <c r="AE119" s="66" t="s">
        <v>169</v>
      </c>
      <c r="AF119" s="66" t="s">
        <v>171</v>
      </c>
      <c r="AG119" s="66">
        <v>175</v>
      </c>
      <c r="AH119" s="66"/>
      <c r="AI119" s="66">
        <v>28.081632653061224</v>
      </c>
      <c r="AJ119" s="66">
        <v>39</v>
      </c>
      <c r="AK119" s="66"/>
      <c r="AL119" s="66"/>
      <c r="AM119" s="66">
        <v>0</v>
      </c>
      <c r="AN119" s="66"/>
      <c r="AO119" s="66"/>
      <c r="AP119" s="66"/>
      <c r="AQ119" s="66"/>
      <c r="AR119" s="66"/>
      <c r="AS119" s="66"/>
      <c r="AW119" s="67"/>
      <c r="AX119" s="66">
        <v>42297</v>
      </c>
      <c r="AY119" s="66"/>
      <c r="AZ119" s="66"/>
      <c r="BA119" s="74"/>
      <c r="BB119" s="68" t="s">
        <v>152</v>
      </c>
      <c r="BC119" s="66"/>
      <c r="BD119" s="66"/>
      <c r="BE119" s="66"/>
      <c r="BF119" s="66"/>
      <c r="BG119" s="66"/>
      <c r="BH119" s="66"/>
      <c r="BI119" s="66"/>
      <c r="BJ119" s="66"/>
      <c r="BK119" s="66"/>
      <c r="BL119" s="67"/>
    </row>
    <row r="120" spans="2:64" x14ac:dyDescent="0.25">
      <c r="B120" s="20"/>
      <c r="C120" s="21"/>
      <c r="D120" s="5"/>
      <c r="E120" s="5"/>
      <c r="Z120" s="66">
        <v>1743</v>
      </c>
      <c r="AA120" s="67">
        <v>41</v>
      </c>
      <c r="AB120" s="67"/>
      <c r="AC120" s="66">
        <v>57.470225872689937</v>
      </c>
      <c r="AD120" s="66" t="s">
        <v>155</v>
      </c>
      <c r="AE120" s="66" t="s">
        <v>169</v>
      </c>
      <c r="AF120" s="66" t="s">
        <v>171</v>
      </c>
      <c r="AG120" s="66">
        <v>174.9</v>
      </c>
      <c r="AH120" s="66"/>
      <c r="AI120" s="66">
        <v>28.146443888053643</v>
      </c>
      <c r="AJ120" s="66">
        <v>38.5</v>
      </c>
      <c r="AK120" s="66"/>
      <c r="AL120" s="66"/>
      <c r="AM120" s="66">
        <v>0</v>
      </c>
      <c r="AN120" s="66"/>
      <c r="AO120" s="66"/>
      <c r="AP120" s="66"/>
      <c r="AQ120" s="66"/>
      <c r="AR120" s="66"/>
      <c r="AS120" s="66"/>
      <c r="AW120" s="67"/>
      <c r="AX120" s="66">
        <v>42306</v>
      </c>
      <c r="AY120" s="66"/>
      <c r="AZ120" s="66"/>
      <c r="BA120" s="74"/>
      <c r="BB120" s="68" t="s">
        <v>199</v>
      </c>
      <c r="BC120" s="66"/>
      <c r="BD120" s="66"/>
      <c r="BE120" s="66"/>
      <c r="BF120" s="66"/>
      <c r="BG120" s="66"/>
      <c r="BH120" s="66"/>
      <c r="BI120" s="66">
        <v>1</v>
      </c>
      <c r="BJ120" s="66"/>
      <c r="BK120" s="66"/>
      <c r="BL120" s="67"/>
    </row>
    <row r="121" spans="2:64" x14ac:dyDescent="0.25">
      <c r="B121" s="20"/>
      <c r="C121" s="21"/>
      <c r="D121" s="5"/>
      <c r="E121" s="5"/>
      <c r="Z121" s="66">
        <v>1365</v>
      </c>
      <c r="AA121" s="67">
        <v>35</v>
      </c>
      <c r="AB121" s="67"/>
      <c r="AC121" s="66">
        <v>70.357289527720738</v>
      </c>
      <c r="AD121" s="66" t="s">
        <v>168</v>
      </c>
      <c r="AE121" s="66" t="s">
        <v>169</v>
      </c>
      <c r="AF121" s="66" t="s">
        <v>171</v>
      </c>
      <c r="AG121" s="66">
        <v>158</v>
      </c>
      <c r="AH121" s="66"/>
      <c r="AI121" s="66">
        <v>23.87437910591251</v>
      </c>
      <c r="AJ121" s="66">
        <v>32.299999999999997</v>
      </c>
      <c r="AK121" s="66"/>
      <c r="AL121" s="66"/>
      <c r="AM121" s="66">
        <v>1</v>
      </c>
      <c r="AN121" s="66"/>
      <c r="AO121" s="66"/>
      <c r="AP121" s="66"/>
      <c r="AQ121" s="66"/>
      <c r="AR121" s="66"/>
      <c r="AS121" s="66"/>
      <c r="AW121" s="67"/>
      <c r="AX121" s="66">
        <v>42086</v>
      </c>
      <c r="AY121" s="66"/>
      <c r="AZ121" s="66"/>
      <c r="BA121" s="74"/>
      <c r="BB121" s="68" t="s">
        <v>200</v>
      </c>
      <c r="BC121" s="66">
        <v>1</v>
      </c>
      <c r="BD121" s="66"/>
      <c r="BE121" s="66">
        <v>1</v>
      </c>
      <c r="BF121" s="66"/>
      <c r="BG121" s="66">
        <v>1</v>
      </c>
      <c r="BH121" s="66"/>
      <c r="BI121" s="66"/>
      <c r="BJ121" s="66"/>
      <c r="BK121" s="66"/>
      <c r="BL121" s="67"/>
    </row>
    <row r="122" spans="2:64" x14ac:dyDescent="0.25">
      <c r="B122" s="20"/>
      <c r="C122" s="21"/>
      <c r="D122" s="5"/>
      <c r="E122" s="5"/>
    </row>
    <row r="123" spans="2:64" x14ac:dyDescent="0.25">
      <c r="B123" s="20"/>
      <c r="C123" s="21"/>
      <c r="D123" s="5"/>
      <c r="E123" s="5"/>
    </row>
    <row r="124" spans="2:64" x14ac:dyDescent="0.25">
      <c r="B124" s="20"/>
      <c r="C124" s="21"/>
      <c r="D124" s="5"/>
      <c r="E124" s="5"/>
      <c r="BB124" s="25"/>
    </row>
    <row r="125" spans="2:64" x14ac:dyDescent="0.25">
      <c r="B125" s="20"/>
      <c r="C125" s="21"/>
      <c r="D125" s="5"/>
      <c r="E125" s="5"/>
      <c r="BB125" s="25"/>
    </row>
    <row r="126" spans="2:64" x14ac:dyDescent="0.25">
      <c r="B126" s="20"/>
      <c r="C126" s="21"/>
      <c r="D126" s="5"/>
      <c r="E126" s="5"/>
    </row>
    <row r="127" spans="2:64" x14ac:dyDescent="0.25">
      <c r="B127" s="20"/>
      <c r="C127" s="21"/>
      <c r="D127" s="5"/>
      <c r="E127" s="5"/>
    </row>
    <row r="128" spans="2:64" x14ac:dyDescent="0.25">
      <c r="B128" s="20"/>
      <c r="C128" s="21"/>
      <c r="D128" s="5"/>
      <c r="E128" s="5"/>
    </row>
    <row r="129" spans="2:5" x14ac:dyDescent="0.25">
      <c r="B129" s="20"/>
      <c r="C129" s="21"/>
      <c r="D129" s="5"/>
      <c r="E129" s="5"/>
    </row>
    <row r="130" spans="2:5" x14ac:dyDescent="0.25">
      <c r="B130" s="20"/>
      <c r="C130" s="21"/>
      <c r="D130" s="5"/>
      <c r="E130" s="5"/>
    </row>
    <row r="131" spans="2:5" x14ac:dyDescent="0.25">
      <c r="B131" s="20"/>
      <c r="C131" s="21"/>
      <c r="D131" s="5"/>
      <c r="E131" s="5"/>
    </row>
    <row r="132" spans="2:5" x14ac:dyDescent="0.25">
      <c r="B132" s="20"/>
      <c r="C132" s="21"/>
      <c r="D132" s="5"/>
      <c r="E132" s="5"/>
    </row>
    <row r="133" spans="2:5" x14ac:dyDescent="0.25">
      <c r="B133" s="20"/>
      <c r="C133" s="21"/>
      <c r="D133" s="5"/>
      <c r="E133" s="5"/>
    </row>
    <row r="134" spans="2:5" x14ac:dyDescent="0.25">
      <c r="B134" s="20"/>
      <c r="C134" s="21"/>
      <c r="D134" s="5"/>
      <c r="E134" s="5"/>
    </row>
    <row r="135" spans="2:5" x14ac:dyDescent="0.25">
      <c r="B135" s="20"/>
      <c r="C135" s="21"/>
      <c r="D135" s="5"/>
      <c r="E135" s="5"/>
    </row>
    <row r="136" spans="2:5" x14ac:dyDescent="0.25">
      <c r="B136" s="20"/>
      <c r="C136" s="21"/>
      <c r="D136" s="5"/>
      <c r="E136" s="5"/>
    </row>
    <row r="137" spans="2:5" x14ac:dyDescent="0.25">
      <c r="B137" s="20"/>
      <c r="C137" s="21"/>
      <c r="D137" s="5"/>
      <c r="E137" s="5"/>
    </row>
    <row r="138" spans="2:5" x14ac:dyDescent="0.25">
      <c r="B138" s="20"/>
      <c r="C138" s="21"/>
      <c r="D138" s="5"/>
      <c r="E138" s="5"/>
    </row>
    <row r="139" spans="2:5" x14ac:dyDescent="0.25">
      <c r="B139" s="20"/>
      <c r="C139" s="21"/>
      <c r="D139" s="5"/>
      <c r="E139" s="5"/>
    </row>
    <row r="140" spans="2:5" x14ac:dyDescent="0.25">
      <c r="B140" s="20"/>
      <c r="C140" s="21"/>
      <c r="D140" s="5"/>
      <c r="E140" s="5"/>
    </row>
    <row r="141" spans="2:5" x14ac:dyDescent="0.25">
      <c r="B141" s="20"/>
      <c r="C141" s="21"/>
      <c r="D141" s="5"/>
      <c r="E141" s="5"/>
    </row>
    <row r="142" spans="2:5" x14ac:dyDescent="0.25">
      <c r="B142" s="20"/>
      <c r="C142" s="21"/>
      <c r="D142" s="5"/>
      <c r="E142" s="5"/>
    </row>
    <row r="143" spans="2:5" x14ac:dyDescent="0.25">
      <c r="B143" s="20"/>
      <c r="C143" s="21"/>
      <c r="D143" s="5"/>
      <c r="E143" s="5"/>
    </row>
    <row r="144" spans="2:5" x14ac:dyDescent="0.25">
      <c r="B144" s="20"/>
      <c r="C144" s="21"/>
      <c r="D144" s="5"/>
      <c r="E144" s="5"/>
    </row>
    <row r="145" spans="2:5" x14ac:dyDescent="0.25">
      <c r="B145" s="20"/>
      <c r="C145" s="21"/>
      <c r="D145" s="5"/>
      <c r="E145" s="5"/>
    </row>
    <row r="146" spans="2:5" x14ac:dyDescent="0.25">
      <c r="B146" s="20"/>
      <c r="C146" s="21"/>
      <c r="D146" s="5"/>
      <c r="E146" s="5"/>
    </row>
    <row r="147" spans="2:5" x14ac:dyDescent="0.25">
      <c r="B147" s="20"/>
      <c r="C147" s="21"/>
      <c r="D147" s="5"/>
      <c r="E147" s="5"/>
    </row>
    <row r="148" spans="2:5" x14ac:dyDescent="0.25">
      <c r="B148" s="20"/>
      <c r="C148" s="21"/>
      <c r="D148" s="5"/>
      <c r="E148" s="5"/>
    </row>
    <row r="149" spans="2:5" x14ac:dyDescent="0.25">
      <c r="B149" s="20"/>
      <c r="C149" s="21"/>
      <c r="D149" s="5"/>
      <c r="E149" s="5"/>
    </row>
    <row r="150" spans="2:5" x14ac:dyDescent="0.25">
      <c r="B150" s="20"/>
      <c r="C150" s="21"/>
      <c r="D150" s="5"/>
      <c r="E150" s="5"/>
    </row>
    <row r="151" spans="2:5" x14ac:dyDescent="0.25">
      <c r="B151" s="20"/>
      <c r="C151" s="21"/>
      <c r="D151" s="5"/>
      <c r="E151" s="5"/>
    </row>
    <row r="152" spans="2:5" x14ac:dyDescent="0.25">
      <c r="B152" s="20"/>
      <c r="C152" s="21"/>
      <c r="D152" s="5"/>
      <c r="E152" s="5"/>
    </row>
    <row r="153" spans="2:5" x14ac:dyDescent="0.25">
      <c r="B153" s="20"/>
      <c r="C153" s="21"/>
      <c r="D153" s="5"/>
      <c r="E153" s="5"/>
    </row>
    <row r="154" spans="2:5" x14ac:dyDescent="0.25">
      <c r="B154" s="20"/>
      <c r="C154" s="21"/>
      <c r="D154" s="5"/>
      <c r="E154" s="5"/>
    </row>
    <row r="155" spans="2:5" x14ac:dyDescent="0.25">
      <c r="B155" s="20"/>
      <c r="C155" s="21"/>
      <c r="D155" s="5"/>
      <c r="E155" s="5"/>
    </row>
    <row r="156" spans="2:5" x14ac:dyDescent="0.25">
      <c r="B156" s="20"/>
      <c r="C156" s="21"/>
      <c r="D156" s="5"/>
      <c r="E156" s="5"/>
    </row>
    <row r="157" spans="2:5" x14ac:dyDescent="0.25">
      <c r="B157" s="20"/>
      <c r="C157" s="21"/>
      <c r="D157" s="5"/>
      <c r="E157" s="5"/>
    </row>
    <row r="158" spans="2:5" x14ac:dyDescent="0.25">
      <c r="B158" s="20"/>
      <c r="C158" s="21"/>
      <c r="D158" s="5"/>
      <c r="E158" s="5"/>
    </row>
    <row r="159" spans="2:5" x14ac:dyDescent="0.25">
      <c r="B159" s="20"/>
      <c r="C159" s="21"/>
      <c r="D159" s="5"/>
      <c r="E159" s="5"/>
    </row>
    <row r="160" spans="2:5" x14ac:dyDescent="0.25">
      <c r="B160" s="20"/>
      <c r="C160" s="21"/>
      <c r="D160" s="5"/>
      <c r="E160" s="5"/>
    </row>
    <row r="161" spans="2:5" x14ac:dyDescent="0.25">
      <c r="B161" s="20"/>
      <c r="C161" s="21"/>
      <c r="D161" s="5"/>
      <c r="E161" s="5"/>
    </row>
    <row r="162" spans="2:5" x14ac:dyDescent="0.25">
      <c r="B162" s="20"/>
      <c r="C162" s="21"/>
      <c r="D162" s="5"/>
      <c r="E162" s="5"/>
    </row>
    <row r="163" spans="2:5" x14ac:dyDescent="0.25">
      <c r="B163" s="20"/>
      <c r="C163" s="21"/>
      <c r="D163" s="5"/>
      <c r="E163" s="5"/>
    </row>
    <row r="164" spans="2:5" x14ac:dyDescent="0.25">
      <c r="B164" s="20"/>
      <c r="C164" s="21"/>
      <c r="D164" s="5"/>
      <c r="E164" s="5"/>
    </row>
    <row r="165" spans="2:5" x14ac:dyDescent="0.25">
      <c r="B165" s="20"/>
      <c r="C165" s="21"/>
      <c r="D165" s="5"/>
      <c r="E165" s="5"/>
    </row>
    <row r="166" spans="2:5" x14ac:dyDescent="0.25">
      <c r="B166" s="20"/>
      <c r="C166" s="21"/>
      <c r="D166" s="5"/>
      <c r="E166" s="5"/>
    </row>
    <row r="167" spans="2:5" x14ac:dyDescent="0.25">
      <c r="B167" s="20"/>
      <c r="C167" s="21"/>
      <c r="D167" s="5"/>
      <c r="E167" s="5"/>
    </row>
    <row r="168" spans="2:5" x14ac:dyDescent="0.25">
      <c r="B168" s="20"/>
      <c r="C168" s="21"/>
      <c r="D168" s="5"/>
      <c r="E168" s="5"/>
    </row>
    <row r="169" spans="2:5" x14ac:dyDescent="0.25">
      <c r="B169" s="20"/>
      <c r="C169" s="21"/>
      <c r="D169" s="5"/>
      <c r="E169" s="5"/>
    </row>
    <row r="170" spans="2:5" x14ac:dyDescent="0.25">
      <c r="B170" s="20"/>
      <c r="C170" s="21"/>
      <c r="D170" s="5"/>
      <c r="E170" s="5"/>
    </row>
    <row r="171" spans="2:5" x14ac:dyDescent="0.25">
      <c r="B171" s="20"/>
      <c r="C171" s="21"/>
      <c r="D171" s="5"/>
      <c r="E171" s="5"/>
    </row>
    <row r="172" spans="2:5" x14ac:dyDescent="0.25">
      <c r="B172" s="20"/>
      <c r="C172" s="21"/>
      <c r="D172" s="5"/>
      <c r="E172" s="5"/>
    </row>
    <row r="173" spans="2:5" x14ac:dyDescent="0.25">
      <c r="B173" s="20"/>
      <c r="C173" s="21"/>
      <c r="D173" s="5"/>
      <c r="E173" s="5"/>
    </row>
    <row r="174" spans="2:5" x14ac:dyDescent="0.25">
      <c r="B174" s="20"/>
      <c r="C174" s="21"/>
      <c r="D174" s="5"/>
      <c r="E174" s="5"/>
    </row>
    <row r="175" spans="2:5" x14ac:dyDescent="0.25">
      <c r="B175" s="20"/>
      <c r="C175" s="21"/>
      <c r="D175" s="5"/>
      <c r="E175" s="5"/>
    </row>
    <row r="176" spans="2:5" x14ac:dyDescent="0.25">
      <c r="B176" s="20"/>
      <c r="C176" s="21"/>
      <c r="D176" s="5"/>
      <c r="E176" s="5"/>
    </row>
    <row r="177" spans="2:5" x14ac:dyDescent="0.25">
      <c r="B177" s="20"/>
      <c r="C177" s="21"/>
      <c r="D177" s="5"/>
      <c r="E177" s="5"/>
    </row>
    <row r="178" spans="2:5" x14ac:dyDescent="0.25">
      <c r="B178" s="20"/>
      <c r="C178" s="21"/>
      <c r="D178" s="5"/>
      <c r="E178" s="5"/>
    </row>
    <row r="179" spans="2:5" x14ac:dyDescent="0.25">
      <c r="B179" s="20"/>
      <c r="C179" s="21"/>
      <c r="D179" s="5"/>
      <c r="E179" s="5"/>
    </row>
    <row r="180" spans="2:5" x14ac:dyDescent="0.25">
      <c r="B180" s="20"/>
      <c r="C180" s="21"/>
      <c r="D180" s="5"/>
      <c r="E180" s="5"/>
    </row>
    <row r="181" spans="2:5" x14ac:dyDescent="0.25">
      <c r="B181" s="20"/>
      <c r="C181" s="21"/>
      <c r="D181" s="5"/>
      <c r="E181" s="5"/>
    </row>
    <row r="182" spans="2:5" x14ac:dyDescent="0.25">
      <c r="B182" s="20"/>
      <c r="C182" s="21"/>
      <c r="D182" s="5"/>
      <c r="E182" s="5"/>
    </row>
    <row r="183" spans="2:5" x14ac:dyDescent="0.25">
      <c r="B183" s="20"/>
      <c r="C183" s="21"/>
      <c r="D183" s="5"/>
      <c r="E183" s="5"/>
    </row>
    <row r="184" spans="2:5" x14ac:dyDescent="0.25">
      <c r="B184" s="20"/>
      <c r="C184" s="21"/>
      <c r="D184" s="5"/>
      <c r="E184" s="5"/>
    </row>
    <row r="185" spans="2:5" x14ac:dyDescent="0.25">
      <c r="B185" s="20"/>
      <c r="C185" s="21"/>
      <c r="D185" s="5"/>
      <c r="E185" s="5"/>
    </row>
    <row r="186" spans="2:5" x14ac:dyDescent="0.25">
      <c r="B186" s="20"/>
      <c r="C186" s="21"/>
      <c r="D186" s="5"/>
      <c r="E186" s="5"/>
    </row>
    <row r="187" spans="2:5" x14ac:dyDescent="0.25">
      <c r="B187" s="20"/>
      <c r="C187" s="21"/>
      <c r="D187" s="5"/>
      <c r="E187" s="5"/>
    </row>
    <row r="188" spans="2:5" x14ac:dyDescent="0.25">
      <c r="B188" s="20"/>
      <c r="C188" s="21"/>
      <c r="D188" s="5"/>
      <c r="E188" s="5"/>
    </row>
    <row r="189" spans="2:5" x14ac:dyDescent="0.25">
      <c r="B189" s="20"/>
      <c r="C189" s="21"/>
      <c r="D189" s="5"/>
      <c r="E189" s="5"/>
    </row>
    <row r="190" spans="2:5" x14ac:dyDescent="0.25">
      <c r="B190" s="20"/>
      <c r="C190" s="21"/>
      <c r="D190" s="5"/>
      <c r="E190" s="5"/>
    </row>
    <row r="191" spans="2:5" x14ac:dyDescent="0.25">
      <c r="B191" s="20"/>
      <c r="C191" s="21"/>
      <c r="D191" s="5"/>
      <c r="E191" s="5"/>
    </row>
    <row r="192" spans="2:5" x14ac:dyDescent="0.25">
      <c r="B192" s="20"/>
      <c r="C192" s="21"/>
      <c r="D192" s="5"/>
      <c r="E192" s="5"/>
    </row>
    <row r="193" spans="2:5" x14ac:dyDescent="0.25">
      <c r="B193" s="20"/>
      <c r="C193" s="21"/>
      <c r="D193" s="5"/>
      <c r="E193" s="5"/>
    </row>
    <row r="194" spans="2:5" x14ac:dyDescent="0.25">
      <c r="B194" s="20"/>
      <c r="C194" s="21"/>
      <c r="D194" s="5"/>
      <c r="E194" s="5"/>
    </row>
    <row r="195" spans="2:5" x14ac:dyDescent="0.25">
      <c r="B195" s="20"/>
      <c r="C195" s="21"/>
      <c r="D195" s="5"/>
      <c r="E195" s="5"/>
    </row>
    <row r="196" spans="2:5" x14ac:dyDescent="0.25">
      <c r="B196" s="20"/>
      <c r="C196" s="21"/>
      <c r="D196" s="5"/>
      <c r="E196" s="5"/>
    </row>
    <row r="197" spans="2:5" x14ac:dyDescent="0.25">
      <c r="B197" s="20"/>
      <c r="C197" s="21"/>
      <c r="D197" s="5"/>
      <c r="E197" s="5"/>
    </row>
    <row r="198" spans="2:5" x14ac:dyDescent="0.25">
      <c r="B198" s="20"/>
      <c r="C198" s="21"/>
      <c r="D198" s="5"/>
      <c r="E198" s="5"/>
    </row>
    <row r="199" spans="2:5" x14ac:dyDescent="0.25">
      <c r="B199" s="20"/>
      <c r="C199" s="21"/>
      <c r="D199" s="5"/>
      <c r="E199" s="5"/>
    </row>
    <row r="200" spans="2:5" x14ac:dyDescent="0.25">
      <c r="B200" s="20"/>
      <c r="C200" s="21"/>
      <c r="D200" s="5"/>
      <c r="E200" s="5"/>
    </row>
    <row r="201" spans="2:5" x14ac:dyDescent="0.25">
      <c r="B201" s="20"/>
      <c r="C201" s="21"/>
      <c r="D201" s="5"/>
      <c r="E201" s="5"/>
    </row>
    <row r="202" spans="2:5" x14ac:dyDescent="0.25">
      <c r="B202" s="20"/>
      <c r="C202" s="21"/>
      <c r="D202" s="5"/>
      <c r="E202" s="5"/>
    </row>
    <row r="203" spans="2:5" x14ac:dyDescent="0.25">
      <c r="B203" s="20"/>
      <c r="C203" s="21"/>
      <c r="D203" s="5"/>
      <c r="E203" s="5"/>
    </row>
    <row r="204" spans="2:5" x14ac:dyDescent="0.25">
      <c r="B204" s="20"/>
      <c r="C204" s="21"/>
      <c r="D204" s="5"/>
      <c r="E204" s="5"/>
    </row>
    <row r="205" spans="2:5" x14ac:dyDescent="0.25">
      <c r="B205" s="20"/>
      <c r="C205" s="21"/>
      <c r="D205" s="5"/>
      <c r="E205" s="5"/>
    </row>
    <row r="206" spans="2:5" x14ac:dyDescent="0.25">
      <c r="B206" s="20"/>
      <c r="C206" s="21"/>
      <c r="D206" s="5"/>
      <c r="E206" s="5"/>
    </row>
    <row r="207" spans="2:5" x14ac:dyDescent="0.25">
      <c r="B207" s="20"/>
      <c r="C207" s="21"/>
      <c r="D207" s="5"/>
      <c r="E207" s="5"/>
    </row>
    <row r="208" spans="2:5" x14ac:dyDescent="0.25">
      <c r="B208" s="20"/>
      <c r="C208" s="21"/>
      <c r="D208" s="5"/>
      <c r="E208" s="5"/>
    </row>
    <row r="209" spans="2:5" x14ac:dyDescent="0.25">
      <c r="B209" s="20"/>
      <c r="C209" s="21"/>
      <c r="D209" s="5"/>
      <c r="E209" s="5"/>
    </row>
    <row r="210" spans="2:5" x14ac:dyDescent="0.25">
      <c r="B210" s="20"/>
      <c r="C210" s="21"/>
      <c r="D210" s="5"/>
      <c r="E210" s="5"/>
    </row>
    <row r="211" spans="2:5" x14ac:dyDescent="0.25">
      <c r="B211" s="20"/>
      <c r="C211" s="21"/>
      <c r="D211" s="5"/>
      <c r="E211" s="5"/>
    </row>
    <row r="212" spans="2:5" x14ac:dyDescent="0.25">
      <c r="B212" s="20"/>
      <c r="C212" s="21"/>
      <c r="D212" s="5"/>
      <c r="E212" s="5"/>
    </row>
    <row r="213" spans="2:5" x14ac:dyDescent="0.25">
      <c r="B213" s="20"/>
      <c r="C213" s="21"/>
      <c r="D213" s="5"/>
      <c r="E213" s="5"/>
    </row>
    <row r="214" spans="2:5" x14ac:dyDescent="0.25">
      <c r="B214" s="20"/>
      <c r="C214" s="21"/>
      <c r="D214" s="5"/>
      <c r="E214" s="5"/>
    </row>
    <row r="215" spans="2:5" x14ac:dyDescent="0.25">
      <c r="B215" s="20"/>
      <c r="C215" s="21"/>
      <c r="D215" s="5"/>
      <c r="E215" s="5"/>
    </row>
    <row r="216" spans="2:5" x14ac:dyDescent="0.25">
      <c r="B216" s="20"/>
      <c r="C216" s="21"/>
      <c r="D216" s="5"/>
      <c r="E216" s="5"/>
    </row>
    <row r="217" spans="2:5" x14ac:dyDescent="0.25">
      <c r="B217" s="20"/>
      <c r="C217" s="21"/>
      <c r="D217" s="5"/>
      <c r="E217" s="5"/>
    </row>
    <row r="218" spans="2:5" x14ac:dyDescent="0.25">
      <c r="B218" s="20"/>
      <c r="C218" s="21"/>
      <c r="D218" s="5"/>
      <c r="E218" s="5"/>
    </row>
    <row r="219" spans="2:5" x14ac:dyDescent="0.25">
      <c r="B219" s="20"/>
      <c r="C219" s="21"/>
      <c r="D219" s="5"/>
      <c r="E219" s="5"/>
    </row>
    <row r="220" spans="2:5" x14ac:dyDescent="0.25">
      <c r="B220" s="20"/>
      <c r="C220" s="21"/>
      <c r="D220" s="5"/>
      <c r="E220" s="5"/>
    </row>
    <row r="221" spans="2:5" x14ac:dyDescent="0.25">
      <c r="B221" s="20"/>
      <c r="C221" s="21"/>
      <c r="D221" s="5"/>
      <c r="E221" s="5"/>
    </row>
    <row r="222" spans="2:5" x14ac:dyDescent="0.25">
      <c r="B222" s="20"/>
      <c r="C222" s="21"/>
      <c r="D222" s="5"/>
      <c r="E222" s="5"/>
    </row>
    <row r="223" spans="2:5" x14ac:dyDescent="0.25">
      <c r="B223" s="20"/>
      <c r="C223" s="21"/>
      <c r="D223" s="5"/>
      <c r="E223" s="5"/>
    </row>
    <row r="224" spans="2:5" x14ac:dyDescent="0.25">
      <c r="B224" s="20"/>
      <c r="C224" s="21"/>
      <c r="D224" s="5"/>
      <c r="E224" s="5"/>
    </row>
    <row r="225" spans="2:5" x14ac:dyDescent="0.25">
      <c r="B225" s="20"/>
      <c r="C225" s="21"/>
      <c r="D225" s="5"/>
      <c r="E225" s="5"/>
    </row>
    <row r="226" spans="2:5" x14ac:dyDescent="0.25">
      <c r="B226" s="20"/>
      <c r="C226" s="21"/>
      <c r="D226" s="5"/>
      <c r="E226" s="5"/>
    </row>
    <row r="227" spans="2:5" x14ac:dyDescent="0.25">
      <c r="B227" s="20"/>
      <c r="C227" s="21"/>
      <c r="D227" s="5"/>
      <c r="E227" s="5"/>
    </row>
    <row r="228" spans="2:5" x14ac:dyDescent="0.25">
      <c r="B228" s="20"/>
      <c r="C228" s="21"/>
      <c r="D228" s="5"/>
      <c r="E228" s="5"/>
    </row>
    <row r="229" spans="2:5" x14ac:dyDescent="0.25">
      <c r="B229" s="20"/>
      <c r="C229" s="21"/>
      <c r="D229" s="5"/>
      <c r="E229" s="5"/>
    </row>
    <row r="230" spans="2:5" x14ac:dyDescent="0.25">
      <c r="B230" s="20"/>
      <c r="C230" s="21"/>
      <c r="D230" s="5"/>
      <c r="E230" s="5"/>
    </row>
    <row r="231" spans="2:5" x14ac:dyDescent="0.25">
      <c r="B231" s="20"/>
      <c r="C231" s="21"/>
      <c r="D231" s="5"/>
      <c r="E231" s="5"/>
    </row>
    <row r="232" spans="2:5" x14ac:dyDescent="0.25">
      <c r="B232" s="20"/>
      <c r="C232" s="21"/>
      <c r="D232" s="5"/>
      <c r="E232" s="5"/>
    </row>
    <row r="233" spans="2:5" x14ac:dyDescent="0.25">
      <c r="B233" s="20"/>
      <c r="C233" s="21"/>
      <c r="D233" s="5"/>
      <c r="E233" s="5"/>
    </row>
    <row r="234" spans="2:5" x14ac:dyDescent="0.25">
      <c r="B234" s="20"/>
      <c r="C234" s="21"/>
      <c r="D234" s="5"/>
      <c r="E234" s="5"/>
    </row>
    <row r="235" spans="2:5" x14ac:dyDescent="0.25">
      <c r="B235" s="20"/>
      <c r="C235" s="21"/>
      <c r="D235" s="5"/>
      <c r="E235" s="5"/>
    </row>
    <row r="236" spans="2:5" x14ac:dyDescent="0.25">
      <c r="B236" s="20"/>
      <c r="C236" s="21"/>
      <c r="D236" s="5"/>
      <c r="E236" s="5"/>
    </row>
    <row r="237" spans="2:5" x14ac:dyDescent="0.25">
      <c r="B237" s="20"/>
      <c r="C237" s="21"/>
      <c r="D237" s="5"/>
      <c r="E237" s="5"/>
    </row>
    <row r="238" spans="2:5" x14ac:dyDescent="0.25">
      <c r="B238" s="20"/>
      <c r="C238" s="21"/>
      <c r="D238" s="5"/>
      <c r="E238" s="5"/>
    </row>
    <row r="239" spans="2:5" x14ac:dyDescent="0.25">
      <c r="B239" s="20"/>
      <c r="C239" s="21"/>
      <c r="D239" s="5"/>
      <c r="E239" s="5"/>
    </row>
    <row r="240" spans="2:5" x14ac:dyDescent="0.25">
      <c r="B240" s="20"/>
      <c r="C240" s="21"/>
      <c r="D240" s="5"/>
      <c r="E240" s="5"/>
    </row>
    <row r="241" spans="2:5" x14ac:dyDescent="0.25">
      <c r="B241" s="20"/>
      <c r="C241" s="21"/>
      <c r="D241" s="5"/>
      <c r="E241" s="5"/>
    </row>
    <row r="242" spans="2:5" x14ac:dyDescent="0.25">
      <c r="B242" s="20"/>
      <c r="C242" s="21"/>
      <c r="D242" s="5"/>
      <c r="E242" s="5"/>
    </row>
    <row r="243" spans="2:5" x14ac:dyDescent="0.25">
      <c r="B243" s="20"/>
      <c r="C243" s="21"/>
      <c r="D243" s="5"/>
      <c r="E243" s="5"/>
    </row>
    <row r="244" spans="2:5" x14ac:dyDescent="0.25">
      <c r="B244" s="20"/>
      <c r="C244" s="21"/>
      <c r="D244" s="5"/>
      <c r="E244" s="5"/>
    </row>
    <row r="245" spans="2:5" x14ac:dyDescent="0.25">
      <c r="B245" s="20"/>
      <c r="C245" s="21"/>
      <c r="D245" s="5"/>
      <c r="E245" s="5"/>
    </row>
    <row r="246" spans="2:5" x14ac:dyDescent="0.25">
      <c r="B246" s="20"/>
      <c r="C246" s="21"/>
      <c r="D246" s="5"/>
      <c r="E246" s="5"/>
    </row>
    <row r="247" spans="2:5" x14ac:dyDescent="0.25">
      <c r="B247" s="20"/>
      <c r="C247" s="21"/>
      <c r="D247" s="5"/>
      <c r="E247" s="5"/>
    </row>
    <row r="248" spans="2:5" x14ac:dyDescent="0.25">
      <c r="B248" s="20"/>
      <c r="C248" s="21"/>
      <c r="D248" s="5"/>
      <c r="E248" s="5"/>
    </row>
    <row r="249" spans="2:5" x14ac:dyDescent="0.25">
      <c r="B249" s="20"/>
      <c r="C249" s="21"/>
      <c r="D249" s="5"/>
      <c r="E249" s="5"/>
    </row>
    <row r="250" spans="2:5" x14ac:dyDescent="0.25">
      <c r="B250" s="20"/>
      <c r="C250" s="21"/>
      <c r="D250" s="5"/>
      <c r="E250" s="5"/>
    </row>
    <row r="251" spans="2:5" x14ac:dyDescent="0.25">
      <c r="B251" s="20"/>
      <c r="C251" s="21"/>
      <c r="D251" s="5"/>
      <c r="E251" s="5"/>
    </row>
    <row r="252" spans="2:5" x14ac:dyDescent="0.25">
      <c r="B252" s="20"/>
      <c r="C252" s="21"/>
      <c r="D252" s="5"/>
      <c r="E252" s="5"/>
    </row>
    <row r="253" spans="2:5" x14ac:dyDescent="0.25">
      <c r="B253" s="20"/>
      <c r="C253" s="21"/>
      <c r="D253" s="5"/>
      <c r="E253" s="5"/>
    </row>
    <row r="254" spans="2:5" x14ac:dyDescent="0.25">
      <c r="B254" s="20"/>
      <c r="C254" s="21"/>
      <c r="D254" s="5"/>
      <c r="E254" s="5"/>
    </row>
    <row r="255" spans="2:5" x14ac:dyDescent="0.25">
      <c r="B255" s="20"/>
      <c r="C255" s="21"/>
      <c r="D255" s="5"/>
      <c r="E255" s="5"/>
    </row>
    <row r="256" spans="2:5" x14ac:dyDescent="0.25">
      <c r="B256" s="20"/>
      <c r="C256" s="21"/>
      <c r="D256" s="5"/>
      <c r="E256" s="5"/>
    </row>
    <row r="257" spans="2:5" x14ac:dyDescent="0.25">
      <c r="B257" s="20"/>
      <c r="C257" s="21"/>
      <c r="D257" s="5"/>
      <c r="E257" s="5"/>
    </row>
    <row r="258" spans="2:5" x14ac:dyDescent="0.25">
      <c r="B258" s="20"/>
      <c r="C258" s="21"/>
      <c r="D258" s="5"/>
      <c r="E258" s="5"/>
    </row>
    <row r="259" spans="2:5" x14ac:dyDescent="0.25">
      <c r="B259" s="20"/>
      <c r="C259" s="21"/>
      <c r="D259" s="5"/>
      <c r="E259" s="5"/>
    </row>
    <row r="260" spans="2:5" x14ac:dyDescent="0.25">
      <c r="B260" s="20"/>
      <c r="C260" s="21"/>
      <c r="D260" s="5"/>
      <c r="E260" s="5"/>
    </row>
    <row r="261" spans="2:5" x14ac:dyDescent="0.25">
      <c r="B261" s="20"/>
      <c r="C261" s="21"/>
      <c r="D261" s="5"/>
      <c r="E261" s="5"/>
    </row>
    <row r="262" spans="2:5" x14ac:dyDescent="0.25">
      <c r="B262" s="20"/>
      <c r="C262" s="21"/>
      <c r="D262" s="5"/>
      <c r="E262" s="5"/>
    </row>
    <row r="263" spans="2:5" x14ac:dyDescent="0.25">
      <c r="B263" s="20"/>
      <c r="C263" s="21"/>
      <c r="D263" s="5"/>
      <c r="E263" s="5"/>
    </row>
    <row r="264" spans="2:5" x14ac:dyDescent="0.25">
      <c r="B264" s="20"/>
      <c r="C264" s="21"/>
      <c r="D264" s="5"/>
      <c r="E264" s="5"/>
    </row>
    <row r="265" spans="2:5" x14ac:dyDescent="0.25">
      <c r="B265" s="20"/>
      <c r="C265" s="21"/>
      <c r="D265" s="5"/>
      <c r="E265" s="5"/>
    </row>
    <row r="266" spans="2:5" x14ac:dyDescent="0.25">
      <c r="B266" s="20"/>
      <c r="C266" s="21"/>
      <c r="D266" s="5"/>
      <c r="E266" s="5"/>
    </row>
    <row r="267" spans="2:5" x14ac:dyDescent="0.25">
      <c r="B267" s="20"/>
      <c r="C267" s="21"/>
      <c r="D267" s="5"/>
      <c r="E267" s="5"/>
    </row>
    <row r="268" spans="2:5" x14ac:dyDescent="0.25">
      <c r="B268" s="20"/>
      <c r="C268" s="21"/>
      <c r="D268" s="5"/>
      <c r="E268" s="5"/>
    </row>
    <row r="269" spans="2:5" x14ac:dyDescent="0.25">
      <c r="B269" s="20"/>
      <c r="C269" s="21"/>
      <c r="D269" s="5"/>
      <c r="E269" s="5"/>
    </row>
    <row r="270" spans="2:5" x14ac:dyDescent="0.25">
      <c r="B270" s="20"/>
      <c r="C270" s="21"/>
      <c r="D270" s="5"/>
      <c r="E270" s="5"/>
    </row>
    <row r="271" spans="2:5" x14ac:dyDescent="0.25">
      <c r="B271" s="20"/>
      <c r="C271" s="21"/>
      <c r="D271" s="5"/>
      <c r="E271" s="5"/>
    </row>
    <row r="272" spans="2:5" x14ac:dyDescent="0.25">
      <c r="B272" s="20"/>
      <c r="C272" s="21"/>
      <c r="D272" s="5"/>
      <c r="E272" s="5"/>
    </row>
    <row r="273" spans="2:5" x14ac:dyDescent="0.25">
      <c r="B273" s="20"/>
      <c r="C273" s="21"/>
      <c r="D273" s="5"/>
      <c r="E273" s="5"/>
    </row>
    <row r="274" spans="2:5" x14ac:dyDescent="0.25">
      <c r="B274" s="20"/>
      <c r="C274" s="21"/>
      <c r="D274" s="5"/>
      <c r="E274" s="5"/>
    </row>
    <row r="275" spans="2:5" x14ac:dyDescent="0.25">
      <c r="B275" s="20"/>
      <c r="C275" s="21"/>
      <c r="D275" s="5"/>
      <c r="E275" s="5"/>
    </row>
    <row r="276" spans="2:5" x14ac:dyDescent="0.25">
      <c r="B276" s="20"/>
      <c r="C276" s="21"/>
      <c r="D276" s="5"/>
      <c r="E276" s="5"/>
    </row>
    <row r="277" spans="2:5" x14ac:dyDescent="0.25">
      <c r="B277" s="20"/>
      <c r="C277" s="21"/>
      <c r="D277" s="5"/>
      <c r="E277" s="5"/>
    </row>
    <row r="278" spans="2:5" x14ac:dyDescent="0.25">
      <c r="B278" s="20"/>
      <c r="C278" s="21"/>
      <c r="D278" s="5"/>
      <c r="E278" s="5"/>
    </row>
    <row r="279" spans="2:5" x14ac:dyDescent="0.25">
      <c r="B279" s="20"/>
      <c r="C279" s="21"/>
      <c r="D279" s="5"/>
      <c r="E279" s="5"/>
    </row>
    <row r="280" spans="2:5" x14ac:dyDescent="0.25">
      <c r="B280" s="20"/>
      <c r="C280" s="21"/>
      <c r="D280" s="5"/>
      <c r="E280" s="5"/>
    </row>
    <row r="281" spans="2:5" x14ac:dyDescent="0.25">
      <c r="B281" s="20"/>
      <c r="C281" s="21"/>
      <c r="D281" s="5"/>
      <c r="E281" s="5"/>
    </row>
    <row r="282" spans="2:5" x14ac:dyDescent="0.25">
      <c r="B282" s="20"/>
      <c r="C282" s="21"/>
      <c r="D282" s="5"/>
      <c r="E282" s="5"/>
    </row>
    <row r="283" spans="2:5" x14ac:dyDescent="0.25">
      <c r="B283" s="20"/>
      <c r="C283" s="21"/>
      <c r="D283" s="5"/>
      <c r="E283" s="5"/>
    </row>
    <row r="284" spans="2:5" x14ac:dyDescent="0.25">
      <c r="B284" s="20"/>
      <c r="C284" s="21"/>
      <c r="D284" s="5"/>
      <c r="E284" s="5"/>
    </row>
    <row r="285" spans="2:5" x14ac:dyDescent="0.25">
      <c r="B285" s="20"/>
      <c r="C285" s="21"/>
      <c r="D285" s="5"/>
      <c r="E285" s="5"/>
    </row>
    <row r="286" spans="2:5" x14ac:dyDescent="0.25">
      <c r="B286" s="20"/>
      <c r="C286" s="21"/>
      <c r="D286" s="5"/>
      <c r="E286" s="5"/>
    </row>
    <row r="287" spans="2:5" x14ac:dyDescent="0.25">
      <c r="B287" s="20"/>
      <c r="C287" s="21"/>
      <c r="D287" s="5"/>
      <c r="E287" s="5"/>
    </row>
    <row r="288" spans="2:5" x14ac:dyDescent="0.25">
      <c r="B288" s="20"/>
      <c r="C288" s="21"/>
      <c r="D288" s="5"/>
      <c r="E288" s="5"/>
    </row>
    <row r="289" spans="2:5" x14ac:dyDescent="0.25">
      <c r="B289" s="20"/>
      <c r="C289" s="21"/>
      <c r="D289" s="5"/>
      <c r="E289" s="5"/>
    </row>
    <row r="290" spans="2:5" x14ac:dyDescent="0.25">
      <c r="B290" s="20"/>
      <c r="C290" s="21"/>
      <c r="D290" s="5"/>
      <c r="E290" s="5"/>
    </row>
    <row r="291" spans="2:5" x14ac:dyDescent="0.25">
      <c r="B291" s="20"/>
      <c r="C291" s="21"/>
      <c r="D291" s="5"/>
      <c r="E291" s="5"/>
    </row>
    <row r="292" spans="2:5" x14ac:dyDescent="0.25">
      <c r="B292" s="20"/>
      <c r="C292" s="21"/>
      <c r="D292" s="5"/>
      <c r="E292" s="5"/>
    </row>
    <row r="293" spans="2:5" x14ac:dyDescent="0.25">
      <c r="B293" s="20"/>
      <c r="C293" s="21"/>
      <c r="D293" s="5"/>
      <c r="E293" s="5"/>
    </row>
    <row r="294" spans="2:5" x14ac:dyDescent="0.25">
      <c r="B294" s="20"/>
      <c r="C294" s="21"/>
      <c r="D294" s="5"/>
      <c r="E294" s="5"/>
    </row>
    <row r="295" spans="2:5" x14ac:dyDescent="0.25">
      <c r="B295" s="20"/>
      <c r="C295" s="21"/>
      <c r="D295" s="5"/>
      <c r="E295" s="5"/>
    </row>
    <row r="296" spans="2:5" x14ac:dyDescent="0.25">
      <c r="B296" s="20"/>
      <c r="C296" s="21"/>
      <c r="D296" s="5"/>
      <c r="E296" s="5"/>
    </row>
    <row r="297" spans="2:5" x14ac:dyDescent="0.25">
      <c r="B297" s="20"/>
      <c r="C297" s="21"/>
      <c r="D297" s="5"/>
      <c r="E297" s="5"/>
    </row>
    <row r="298" spans="2:5" x14ac:dyDescent="0.25">
      <c r="B298" s="20"/>
      <c r="C298" s="21"/>
      <c r="D298" s="5"/>
      <c r="E298" s="5"/>
    </row>
    <row r="299" spans="2:5" x14ac:dyDescent="0.25">
      <c r="B299" s="20"/>
      <c r="C299" s="21"/>
      <c r="D299" s="5"/>
      <c r="E299" s="5"/>
    </row>
    <row r="300" spans="2:5" x14ac:dyDescent="0.25">
      <c r="B300" s="20"/>
      <c r="C300" s="21"/>
      <c r="D300" s="5"/>
      <c r="E300" s="5"/>
    </row>
    <row r="301" spans="2:5" x14ac:dyDescent="0.25">
      <c r="B301" s="20"/>
      <c r="C301" s="21"/>
      <c r="D301" s="5"/>
      <c r="E301" s="5"/>
    </row>
    <row r="302" spans="2:5" x14ac:dyDescent="0.25">
      <c r="B302" s="20"/>
      <c r="C302" s="21"/>
      <c r="D302" s="5"/>
      <c r="E302" s="5"/>
    </row>
    <row r="303" spans="2:5" x14ac:dyDescent="0.25">
      <c r="B303" s="20"/>
      <c r="C303" s="21"/>
      <c r="D303" s="5"/>
      <c r="E303" s="5"/>
    </row>
    <row r="304" spans="2:5" x14ac:dyDescent="0.25">
      <c r="B304" s="20"/>
      <c r="C304" s="21"/>
      <c r="D304" s="5"/>
      <c r="E304" s="5"/>
    </row>
    <row r="305" spans="2:5" x14ac:dyDescent="0.25">
      <c r="B305" s="20"/>
      <c r="C305" s="21"/>
      <c r="D305" s="5"/>
      <c r="E305" s="5"/>
    </row>
    <row r="306" spans="2:5" x14ac:dyDescent="0.25">
      <c r="B306" s="20"/>
      <c r="C306" s="21"/>
      <c r="D306" s="5"/>
      <c r="E306" s="5"/>
    </row>
    <row r="307" spans="2:5" x14ac:dyDescent="0.25">
      <c r="B307" s="20"/>
      <c r="C307" s="21"/>
      <c r="D307" s="5"/>
      <c r="E307" s="5"/>
    </row>
    <row r="308" spans="2:5" x14ac:dyDescent="0.25">
      <c r="B308" s="20"/>
      <c r="C308" s="21"/>
      <c r="D308" s="5"/>
      <c r="E308" s="5"/>
    </row>
    <row r="309" spans="2:5" x14ac:dyDescent="0.25">
      <c r="B309" s="20"/>
      <c r="C309" s="21"/>
      <c r="D309" s="5"/>
      <c r="E309" s="5"/>
    </row>
    <row r="310" spans="2:5" x14ac:dyDescent="0.25">
      <c r="B310" s="20"/>
      <c r="C310" s="21"/>
      <c r="D310" s="5"/>
      <c r="E310" s="5"/>
    </row>
    <row r="311" spans="2:5" x14ac:dyDescent="0.25">
      <c r="B311" s="20"/>
      <c r="C311" s="21"/>
      <c r="D311" s="5"/>
      <c r="E311" s="5"/>
    </row>
    <row r="312" spans="2:5" x14ac:dyDescent="0.25">
      <c r="B312" s="20"/>
      <c r="C312" s="21"/>
      <c r="D312" s="5"/>
      <c r="E312" s="5"/>
    </row>
    <row r="313" spans="2:5" x14ac:dyDescent="0.25">
      <c r="B313" s="20"/>
      <c r="C313" s="21"/>
      <c r="D313" s="5"/>
      <c r="E313" s="5"/>
    </row>
    <row r="314" spans="2:5" x14ac:dyDescent="0.25">
      <c r="B314" s="20"/>
      <c r="C314" s="21"/>
      <c r="D314" s="5"/>
      <c r="E314" s="5"/>
    </row>
    <row r="315" spans="2:5" x14ac:dyDescent="0.25">
      <c r="B315" s="20"/>
      <c r="C315" s="21"/>
      <c r="D315" s="5"/>
      <c r="E315" s="5"/>
    </row>
    <row r="316" spans="2:5" x14ac:dyDescent="0.25">
      <c r="B316" s="20"/>
      <c r="C316" s="21"/>
      <c r="D316" s="5"/>
      <c r="E316" s="5"/>
    </row>
    <row r="317" spans="2:5" x14ac:dyDescent="0.25">
      <c r="B317" s="20"/>
      <c r="C317" s="21"/>
      <c r="D317" s="5"/>
      <c r="E317" s="5"/>
    </row>
    <row r="318" spans="2:5" x14ac:dyDescent="0.25">
      <c r="B318" s="20"/>
      <c r="C318" s="21"/>
      <c r="D318" s="5"/>
      <c r="E318" s="5"/>
    </row>
    <row r="319" spans="2:5" x14ac:dyDescent="0.25">
      <c r="B319" s="20"/>
      <c r="C319" s="21"/>
      <c r="D319" s="5"/>
      <c r="E319" s="5"/>
    </row>
    <row r="320" spans="2:5" x14ac:dyDescent="0.25">
      <c r="B320" s="20"/>
      <c r="C320" s="21"/>
      <c r="D320" s="5"/>
      <c r="E320" s="5"/>
    </row>
    <row r="321" spans="2:5" x14ac:dyDescent="0.25">
      <c r="B321" s="20"/>
      <c r="C321" s="21"/>
      <c r="D321" s="5"/>
      <c r="E321" s="5"/>
    </row>
    <row r="322" spans="2:5" x14ac:dyDescent="0.25">
      <c r="B322" s="20"/>
      <c r="C322" s="21"/>
      <c r="D322" s="5"/>
      <c r="E322" s="5"/>
    </row>
    <row r="323" spans="2:5" x14ac:dyDescent="0.25">
      <c r="B323" s="20"/>
      <c r="C323" s="21"/>
      <c r="D323" s="5"/>
      <c r="E323" s="5"/>
    </row>
    <row r="324" spans="2:5" x14ac:dyDescent="0.25">
      <c r="B324" s="20"/>
      <c r="C324" s="21"/>
      <c r="D324" s="5"/>
      <c r="E324" s="5"/>
    </row>
    <row r="325" spans="2:5" x14ac:dyDescent="0.25">
      <c r="B325" s="20"/>
      <c r="C325" s="21"/>
      <c r="D325" s="5"/>
      <c r="E325" s="5"/>
    </row>
    <row r="326" spans="2:5" x14ac:dyDescent="0.25">
      <c r="B326" s="20"/>
      <c r="C326" s="21"/>
      <c r="D326" s="5"/>
      <c r="E326" s="5"/>
    </row>
    <row r="327" spans="2:5" x14ac:dyDescent="0.25">
      <c r="B327" s="20"/>
      <c r="C327" s="21"/>
      <c r="D327" s="5"/>
      <c r="E327" s="5"/>
    </row>
    <row r="328" spans="2:5" x14ac:dyDescent="0.25">
      <c r="B328" s="20"/>
      <c r="C328" s="21"/>
      <c r="D328" s="5"/>
      <c r="E328" s="5"/>
    </row>
    <row r="329" spans="2:5" x14ac:dyDescent="0.25">
      <c r="B329" s="20"/>
      <c r="C329" s="21"/>
      <c r="D329" s="5"/>
      <c r="E329" s="5"/>
    </row>
    <row r="330" spans="2:5" x14ac:dyDescent="0.25">
      <c r="B330" s="20"/>
      <c r="C330" s="21"/>
      <c r="D330" s="5"/>
      <c r="E330" s="5"/>
    </row>
    <row r="331" spans="2:5" x14ac:dyDescent="0.25">
      <c r="B331" s="20"/>
      <c r="C331" s="21"/>
      <c r="D331" s="5"/>
      <c r="E331" s="5"/>
    </row>
    <row r="332" spans="2:5" x14ac:dyDescent="0.25">
      <c r="B332" s="20"/>
      <c r="C332" s="21"/>
      <c r="D332" s="5"/>
      <c r="E332" s="5"/>
    </row>
    <row r="333" spans="2:5" x14ac:dyDescent="0.25">
      <c r="B333" s="20"/>
      <c r="C333" s="21"/>
      <c r="D333" s="5"/>
      <c r="E333" s="5"/>
    </row>
    <row r="334" spans="2:5" x14ac:dyDescent="0.25">
      <c r="B334" s="20"/>
      <c r="C334" s="21"/>
      <c r="D334" s="5"/>
      <c r="E334" s="5"/>
    </row>
    <row r="335" spans="2:5" x14ac:dyDescent="0.25">
      <c r="B335" s="20"/>
      <c r="C335" s="21"/>
      <c r="D335" s="5"/>
      <c r="E335" s="5"/>
    </row>
    <row r="336" spans="2:5" x14ac:dyDescent="0.25">
      <c r="B336" s="20"/>
      <c r="C336" s="21"/>
      <c r="D336" s="5"/>
      <c r="E336" s="5"/>
    </row>
    <row r="337" spans="2:5" x14ac:dyDescent="0.25">
      <c r="B337" s="20"/>
      <c r="C337" s="21"/>
      <c r="D337" s="5"/>
      <c r="E337" s="5"/>
    </row>
    <row r="338" spans="2:5" x14ac:dyDescent="0.25">
      <c r="B338" s="20"/>
      <c r="C338" s="21"/>
      <c r="D338" s="5"/>
      <c r="E338" s="5"/>
    </row>
    <row r="339" spans="2:5" x14ac:dyDescent="0.25">
      <c r="B339" s="20"/>
      <c r="C339" s="21"/>
      <c r="D339" s="5"/>
      <c r="E339" s="5"/>
    </row>
    <row r="340" spans="2:5" x14ac:dyDescent="0.25">
      <c r="B340" s="20"/>
      <c r="C340" s="21"/>
      <c r="D340" s="5"/>
      <c r="E340" s="5"/>
    </row>
    <row r="341" spans="2:5" x14ac:dyDescent="0.25">
      <c r="B341" s="20"/>
      <c r="C341" s="21"/>
      <c r="D341" s="5"/>
      <c r="E341" s="5"/>
    </row>
    <row r="342" spans="2:5" x14ac:dyDescent="0.25">
      <c r="B342" s="20"/>
      <c r="C342" s="21"/>
      <c r="D342" s="5"/>
      <c r="E342" s="5"/>
    </row>
    <row r="343" spans="2:5" x14ac:dyDescent="0.25">
      <c r="B343" s="20"/>
      <c r="C343" s="21"/>
      <c r="D343" s="5"/>
      <c r="E343" s="5"/>
    </row>
    <row r="344" spans="2:5" x14ac:dyDescent="0.25">
      <c r="B344" s="20"/>
      <c r="C344" s="21"/>
      <c r="D344" s="5"/>
      <c r="E344" s="5"/>
    </row>
    <row r="345" spans="2:5" x14ac:dyDescent="0.25">
      <c r="B345" s="20"/>
      <c r="C345" s="21"/>
      <c r="D345" s="5"/>
      <c r="E345" s="5"/>
    </row>
    <row r="346" spans="2:5" x14ac:dyDescent="0.25">
      <c r="B346" s="20"/>
      <c r="C346" s="21"/>
      <c r="D346" s="5"/>
      <c r="E346" s="5"/>
    </row>
    <row r="347" spans="2:5" x14ac:dyDescent="0.25">
      <c r="B347" s="20"/>
      <c r="C347" s="21"/>
      <c r="D347" s="5"/>
      <c r="E347" s="5"/>
    </row>
    <row r="348" spans="2:5" x14ac:dyDescent="0.25">
      <c r="B348" s="20"/>
      <c r="C348" s="21"/>
      <c r="D348" s="5"/>
      <c r="E348" s="5"/>
    </row>
    <row r="349" spans="2:5" x14ac:dyDescent="0.25">
      <c r="B349" s="20"/>
      <c r="C349" s="21"/>
      <c r="D349" s="5"/>
      <c r="E349" s="5"/>
    </row>
    <row r="350" spans="2:5" x14ac:dyDescent="0.25">
      <c r="B350" s="20"/>
      <c r="C350" s="21"/>
      <c r="D350" s="5"/>
      <c r="E350" s="5"/>
    </row>
    <row r="351" spans="2:5" x14ac:dyDescent="0.25">
      <c r="B351" s="20"/>
      <c r="C351" s="21"/>
      <c r="D351" s="5"/>
      <c r="E351" s="5"/>
    </row>
    <row r="352" spans="2:5" x14ac:dyDescent="0.25">
      <c r="B352" s="20"/>
      <c r="C352" s="21"/>
      <c r="D352" s="5"/>
      <c r="E352" s="5"/>
    </row>
    <row r="353" spans="2:5" x14ac:dyDescent="0.25">
      <c r="B353" s="20"/>
      <c r="C353" s="21"/>
      <c r="D353" s="5"/>
      <c r="E353" s="5"/>
    </row>
    <row r="354" spans="2:5" x14ac:dyDescent="0.25">
      <c r="B354" s="20"/>
      <c r="C354" s="21"/>
      <c r="D354" s="5"/>
      <c r="E354" s="5"/>
    </row>
    <row r="355" spans="2:5" x14ac:dyDescent="0.25">
      <c r="B355" s="20"/>
      <c r="C355" s="21"/>
      <c r="D355" s="5"/>
      <c r="E355" s="5"/>
    </row>
    <row r="356" spans="2:5" x14ac:dyDescent="0.25">
      <c r="B356" s="20"/>
      <c r="C356" s="21"/>
      <c r="D356" s="5"/>
      <c r="E356" s="5"/>
    </row>
    <row r="357" spans="2:5" x14ac:dyDescent="0.25">
      <c r="B357" s="20"/>
      <c r="C357" s="21"/>
      <c r="D357" s="5"/>
      <c r="E357" s="5"/>
    </row>
    <row r="358" spans="2:5" x14ac:dyDescent="0.25">
      <c r="B358" s="20"/>
      <c r="C358" s="21"/>
      <c r="D358" s="5"/>
      <c r="E358" s="5"/>
    </row>
    <row r="359" spans="2:5" x14ac:dyDescent="0.25">
      <c r="B359" s="20"/>
      <c r="C359" s="21"/>
      <c r="D359" s="5"/>
      <c r="E359" s="5"/>
    </row>
    <row r="360" spans="2:5" x14ac:dyDescent="0.25">
      <c r="B360" s="20"/>
      <c r="C360" s="21"/>
      <c r="D360" s="5"/>
      <c r="E360" s="5"/>
    </row>
    <row r="361" spans="2:5" x14ac:dyDescent="0.25">
      <c r="B361" s="20"/>
      <c r="C361" s="21"/>
      <c r="D361" s="5"/>
      <c r="E361" s="5"/>
    </row>
    <row r="362" spans="2:5" x14ac:dyDescent="0.25">
      <c r="B362" s="20"/>
      <c r="C362" s="21"/>
      <c r="D362" s="5"/>
      <c r="E362" s="5"/>
    </row>
    <row r="363" spans="2:5" x14ac:dyDescent="0.25">
      <c r="B363" s="20"/>
      <c r="C363" s="21"/>
      <c r="D363" s="5"/>
      <c r="E363" s="5"/>
    </row>
    <row r="364" spans="2:5" x14ac:dyDescent="0.25">
      <c r="B364" s="20"/>
      <c r="C364" s="21"/>
      <c r="D364" s="5"/>
      <c r="E364" s="5"/>
    </row>
    <row r="365" spans="2:5" x14ac:dyDescent="0.25">
      <c r="B365" s="20"/>
      <c r="C365" s="21"/>
      <c r="D365" s="5"/>
      <c r="E365" s="5"/>
    </row>
    <row r="366" spans="2:5" x14ac:dyDescent="0.25">
      <c r="B366" s="20"/>
      <c r="C366" s="21"/>
      <c r="D366" s="5"/>
      <c r="E366" s="5"/>
    </row>
    <row r="367" spans="2:5" x14ac:dyDescent="0.25">
      <c r="B367" s="20"/>
      <c r="C367" s="21"/>
      <c r="D367" s="5"/>
      <c r="E367" s="5"/>
    </row>
    <row r="368" spans="2:5" x14ac:dyDescent="0.25">
      <c r="B368" s="20"/>
      <c r="C368" s="21"/>
      <c r="D368" s="5"/>
      <c r="E368" s="5"/>
    </row>
    <row r="369" spans="2:5" x14ac:dyDescent="0.25">
      <c r="B369" s="20"/>
      <c r="C369" s="21"/>
      <c r="D369" s="5"/>
      <c r="E369" s="5"/>
    </row>
    <row r="370" spans="2:5" x14ac:dyDescent="0.25">
      <c r="B370" s="20"/>
      <c r="C370" s="21"/>
      <c r="D370" s="5"/>
      <c r="E370" s="5"/>
    </row>
    <row r="371" spans="2:5" x14ac:dyDescent="0.25">
      <c r="B371" s="20"/>
      <c r="C371" s="21"/>
      <c r="D371" s="5"/>
      <c r="E371" s="5"/>
    </row>
    <row r="372" spans="2:5" x14ac:dyDescent="0.25">
      <c r="B372" s="20"/>
      <c r="C372" s="21"/>
      <c r="D372" s="5"/>
      <c r="E372" s="5"/>
    </row>
    <row r="373" spans="2:5" x14ac:dyDescent="0.25">
      <c r="B373" s="20"/>
      <c r="C373" s="21"/>
      <c r="D373" s="5"/>
      <c r="E373" s="5"/>
    </row>
    <row r="374" spans="2:5" x14ac:dyDescent="0.25">
      <c r="B374" s="20"/>
      <c r="C374" s="21"/>
      <c r="D374" s="5"/>
      <c r="E374" s="5"/>
    </row>
    <row r="375" spans="2:5" x14ac:dyDescent="0.25">
      <c r="B375" s="20"/>
      <c r="C375" s="21"/>
      <c r="D375" s="5"/>
      <c r="E375" s="5"/>
    </row>
    <row r="376" spans="2:5" x14ac:dyDescent="0.25">
      <c r="B376" s="20"/>
      <c r="C376" s="21"/>
      <c r="D376" s="5"/>
      <c r="E376" s="5"/>
    </row>
    <row r="377" spans="2:5" x14ac:dyDescent="0.25">
      <c r="B377" s="20"/>
      <c r="C377" s="21"/>
      <c r="D377" s="5"/>
      <c r="E377" s="5"/>
    </row>
    <row r="378" spans="2:5" x14ac:dyDescent="0.25">
      <c r="B378" s="20"/>
      <c r="C378" s="21"/>
      <c r="D378" s="5"/>
      <c r="E378" s="5"/>
    </row>
    <row r="379" spans="2:5" x14ac:dyDescent="0.25">
      <c r="B379" s="20"/>
      <c r="C379" s="21"/>
      <c r="D379" s="5"/>
      <c r="E379" s="5"/>
    </row>
    <row r="380" spans="2:5" x14ac:dyDescent="0.25">
      <c r="B380" s="20"/>
      <c r="C380" s="21"/>
      <c r="D380" s="5"/>
      <c r="E380" s="5"/>
    </row>
    <row r="381" spans="2:5" x14ac:dyDescent="0.25">
      <c r="B381" s="20"/>
      <c r="C381" s="21"/>
      <c r="D381" s="5"/>
      <c r="E381" s="5"/>
    </row>
    <row r="382" spans="2:5" x14ac:dyDescent="0.25">
      <c r="B382" s="20"/>
      <c r="C382" s="21"/>
      <c r="D382" s="5"/>
      <c r="E382" s="5"/>
    </row>
    <row r="383" spans="2:5" x14ac:dyDescent="0.25">
      <c r="B383" s="20"/>
      <c r="C383" s="21"/>
      <c r="D383" s="5"/>
      <c r="E383" s="5"/>
    </row>
    <row r="384" spans="2:5" x14ac:dyDescent="0.25">
      <c r="B384" s="20"/>
      <c r="C384" s="21"/>
      <c r="D384" s="5"/>
      <c r="E384" s="5"/>
    </row>
    <row r="385" spans="2:5" x14ac:dyDescent="0.25">
      <c r="B385" s="20"/>
      <c r="C385" s="21"/>
      <c r="D385" s="5"/>
      <c r="E385" s="5"/>
    </row>
    <row r="386" spans="2:5" x14ac:dyDescent="0.25">
      <c r="B386" s="20"/>
      <c r="C386" s="21"/>
      <c r="D386" s="5"/>
      <c r="E386" s="5"/>
    </row>
    <row r="387" spans="2:5" x14ac:dyDescent="0.25">
      <c r="B387" s="20"/>
      <c r="C387" s="21"/>
      <c r="D387" s="5"/>
      <c r="E387" s="5"/>
    </row>
    <row r="388" spans="2:5" x14ac:dyDescent="0.25">
      <c r="B388" s="20"/>
      <c r="C388" s="21"/>
      <c r="D388" s="5"/>
      <c r="E388" s="5"/>
    </row>
    <row r="389" spans="2:5" x14ac:dyDescent="0.25">
      <c r="B389" s="20"/>
      <c r="C389" s="21"/>
      <c r="D389" s="5"/>
      <c r="E389" s="5"/>
    </row>
    <row r="390" spans="2:5" x14ac:dyDescent="0.25">
      <c r="B390" s="20"/>
      <c r="C390" s="21"/>
      <c r="D390" s="5"/>
      <c r="E390" s="5"/>
    </row>
    <row r="391" spans="2:5" x14ac:dyDescent="0.25">
      <c r="B391" s="20"/>
      <c r="C391" s="21"/>
      <c r="D391" s="5"/>
      <c r="E391" s="5"/>
    </row>
    <row r="392" spans="2:5" x14ac:dyDescent="0.25">
      <c r="B392" s="20"/>
      <c r="C392" s="21"/>
      <c r="D392" s="5"/>
      <c r="E392" s="5"/>
    </row>
    <row r="393" spans="2:5" x14ac:dyDescent="0.25">
      <c r="B393" s="20"/>
      <c r="C393" s="21"/>
      <c r="D393" s="5"/>
      <c r="E393" s="5"/>
    </row>
    <row r="394" spans="2:5" x14ac:dyDescent="0.25">
      <c r="B394" s="20"/>
      <c r="C394" s="21"/>
      <c r="D394" s="5"/>
      <c r="E394" s="5"/>
    </row>
    <row r="395" spans="2:5" x14ac:dyDescent="0.25">
      <c r="B395" s="20"/>
      <c r="C395" s="21"/>
      <c r="D395" s="5"/>
      <c r="E395" s="5"/>
    </row>
    <row r="396" spans="2:5" x14ac:dyDescent="0.25">
      <c r="B396" s="20"/>
      <c r="C396" s="21"/>
      <c r="D396" s="5"/>
      <c r="E396" s="5"/>
    </row>
    <row r="397" spans="2:5" x14ac:dyDescent="0.25">
      <c r="B397" s="20"/>
      <c r="C397" s="21"/>
      <c r="D397" s="5"/>
      <c r="E397" s="5"/>
    </row>
    <row r="398" spans="2:5" x14ac:dyDescent="0.25">
      <c r="B398" s="20"/>
      <c r="C398" s="21"/>
      <c r="D398" s="5"/>
      <c r="E398" s="5"/>
    </row>
    <row r="399" spans="2:5" x14ac:dyDescent="0.25">
      <c r="B399" s="20"/>
      <c r="C399" s="21"/>
      <c r="D399" s="5"/>
      <c r="E399" s="5"/>
    </row>
    <row r="400" spans="2:5" x14ac:dyDescent="0.25">
      <c r="B400" s="20"/>
      <c r="C400" s="21"/>
      <c r="D400" s="5"/>
      <c r="E400" s="5"/>
    </row>
    <row r="401" spans="2:5" x14ac:dyDescent="0.25">
      <c r="B401" s="20"/>
      <c r="C401" s="21"/>
      <c r="D401" s="5"/>
      <c r="E401" s="5"/>
    </row>
    <row r="402" spans="2:5" x14ac:dyDescent="0.25">
      <c r="B402" s="20"/>
      <c r="C402" s="21"/>
      <c r="D402" s="5"/>
      <c r="E402" s="5"/>
    </row>
    <row r="403" spans="2:5" x14ac:dyDescent="0.25">
      <c r="B403" s="20"/>
      <c r="C403" s="21"/>
      <c r="D403" s="5"/>
      <c r="E403" s="5"/>
    </row>
    <row r="404" spans="2:5" x14ac:dyDescent="0.25">
      <c r="B404" s="20"/>
      <c r="C404" s="21"/>
      <c r="D404" s="5"/>
      <c r="E404" s="5"/>
    </row>
    <row r="405" spans="2:5" x14ac:dyDescent="0.25">
      <c r="B405" s="20"/>
      <c r="C405" s="21"/>
      <c r="D405" s="5"/>
      <c r="E405" s="5"/>
    </row>
    <row r="406" spans="2:5" x14ac:dyDescent="0.25">
      <c r="B406" s="20"/>
      <c r="C406" s="21"/>
      <c r="D406" s="5"/>
      <c r="E406" s="5"/>
    </row>
    <row r="407" spans="2:5" x14ac:dyDescent="0.25">
      <c r="B407" s="20"/>
      <c r="C407" s="21"/>
      <c r="D407" s="5"/>
      <c r="E407" s="5"/>
    </row>
    <row r="408" spans="2:5" x14ac:dyDescent="0.25">
      <c r="B408" s="20"/>
      <c r="C408" s="21"/>
      <c r="D408" s="5"/>
      <c r="E408" s="5"/>
    </row>
    <row r="409" spans="2:5" x14ac:dyDescent="0.25">
      <c r="B409" s="20"/>
      <c r="C409" s="21"/>
      <c r="D409" s="5"/>
      <c r="E409" s="5"/>
    </row>
    <row r="410" spans="2:5" x14ac:dyDescent="0.25">
      <c r="B410" s="20"/>
      <c r="C410" s="21"/>
      <c r="D410" s="5"/>
      <c r="E410" s="5"/>
    </row>
    <row r="411" spans="2:5" x14ac:dyDescent="0.25">
      <c r="B411" s="20"/>
      <c r="C411" s="21"/>
      <c r="D411" s="5"/>
      <c r="E411" s="5"/>
    </row>
    <row r="412" spans="2:5" x14ac:dyDescent="0.25">
      <c r="B412" s="20"/>
      <c r="C412" s="21"/>
      <c r="D412" s="5"/>
      <c r="E412" s="5"/>
    </row>
    <row r="413" spans="2:5" x14ac:dyDescent="0.25">
      <c r="B413" s="20"/>
      <c r="C413" s="21"/>
      <c r="D413" s="5"/>
      <c r="E413" s="5"/>
    </row>
    <row r="414" spans="2:5" x14ac:dyDescent="0.25">
      <c r="B414" s="20"/>
      <c r="C414" s="21"/>
      <c r="D414" s="5"/>
      <c r="E414" s="5"/>
    </row>
    <row r="415" spans="2:5" x14ac:dyDescent="0.25">
      <c r="B415" s="20"/>
      <c r="C415" s="21"/>
      <c r="D415" s="5"/>
      <c r="E415" s="5"/>
    </row>
    <row r="416" spans="2:5" x14ac:dyDescent="0.25">
      <c r="B416" s="20"/>
      <c r="C416" s="21"/>
      <c r="D416" s="5"/>
      <c r="E416" s="5"/>
    </row>
    <row r="417" spans="2:5" x14ac:dyDescent="0.25">
      <c r="B417" s="20"/>
      <c r="C417" s="21"/>
      <c r="D417" s="5"/>
      <c r="E417" s="5"/>
    </row>
    <row r="418" spans="2:5" x14ac:dyDescent="0.25">
      <c r="B418" s="20"/>
      <c r="C418" s="21"/>
      <c r="D418" s="5"/>
      <c r="E418" s="5"/>
    </row>
    <row r="419" spans="2:5" x14ac:dyDescent="0.25">
      <c r="B419" s="20"/>
      <c r="C419" s="21"/>
      <c r="D419" s="5"/>
      <c r="E419" s="5"/>
    </row>
    <row r="420" spans="2:5" x14ac:dyDescent="0.25">
      <c r="B420" s="20"/>
      <c r="C420" s="21"/>
      <c r="D420" s="5"/>
      <c r="E420" s="5"/>
    </row>
    <row r="421" spans="2:5" x14ac:dyDescent="0.25">
      <c r="B421" s="20"/>
      <c r="C421" s="21"/>
      <c r="D421" s="5"/>
      <c r="E421" s="5"/>
    </row>
    <row r="422" spans="2:5" x14ac:dyDescent="0.25">
      <c r="B422" s="20"/>
      <c r="C422" s="21"/>
      <c r="D422" s="5"/>
      <c r="E422" s="5"/>
    </row>
    <row r="423" spans="2:5" x14ac:dyDescent="0.25">
      <c r="B423" s="20"/>
      <c r="C423" s="21"/>
      <c r="D423" s="5"/>
      <c r="E423" s="5"/>
    </row>
    <row r="424" spans="2:5" x14ac:dyDescent="0.25">
      <c r="B424" s="20"/>
      <c r="C424" s="21"/>
      <c r="D424" s="5"/>
      <c r="E424" s="5"/>
    </row>
    <row r="425" spans="2:5" x14ac:dyDescent="0.25">
      <c r="B425" s="20"/>
      <c r="C425" s="21"/>
      <c r="D425" s="5"/>
      <c r="E425" s="5"/>
    </row>
    <row r="426" spans="2:5" x14ac:dyDescent="0.25">
      <c r="B426" s="20"/>
      <c r="C426" s="21"/>
      <c r="D426" s="5"/>
      <c r="E426" s="5"/>
    </row>
    <row r="427" spans="2:5" x14ac:dyDescent="0.25">
      <c r="B427" s="20"/>
      <c r="C427" s="21"/>
      <c r="D427" s="5"/>
      <c r="E427" s="5"/>
    </row>
    <row r="428" spans="2:5" x14ac:dyDescent="0.25">
      <c r="B428" s="20"/>
      <c r="C428" s="21"/>
      <c r="D428" s="5"/>
      <c r="E428" s="5"/>
    </row>
    <row r="429" spans="2:5" x14ac:dyDescent="0.25">
      <c r="B429" s="20"/>
      <c r="C429" s="21"/>
      <c r="D429" s="5"/>
      <c r="E429" s="5"/>
    </row>
    <row r="430" spans="2:5" x14ac:dyDescent="0.25">
      <c r="B430" s="20"/>
      <c r="C430" s="21"/>
      <c r="D430" s="5"/>
      <c r="E430" s="5"/>
    </row>
    <row r="431" spans="2:5" x14ac:dyDescent="0.25">
      <c r="B431" s="20"/>
      <c r="C431" s="21"/>
      <c r="D431" s="5"/>
      <c r="E431" s="5"/>
    </row>
    <row r="432" spans="2:5" x14ac:dyDescent="0.25">
      <c r="B432" s="20"/>
      <c r="C432" s="21"/>
      <c r="D432" s="5"/>
      <c r="E432" s="5"/>
    </row>
    <row r="433" spans="2:5" x14ac:dyDescent="0.25">
      <c r="B433" s="20"/>
      <c r="C433" s="21"/>
      <c r="D433" s="5"/>
      <c r="E433" s="5"/>
    </row>
    <row r="434" spans="2:5" x14ac:dyDescent="0.25">
      <c r="B434" s="20"/>
      <c r="C434" s="21"/>
      <c r="D434" s="5"/>
      <c r="E434" s="5"/>
    </row>
    <row r="435" spans="2:5" x14ac:dyDescent="0.25">
      <c r="B435" s="20"/>
      <c r="C435" s="21"/>
      <c r="D435" s="5"/>
      <c r="E435" s="5"/>
    </row>
    <row r="436" spans="2:5" x14ac:dyDescent="0.25">
      <c r="B436" s="20"/>
      <c r="C436" s="21"/>
      <c r="D436" s="5"/>
      <c r="E436" s="5"/>
    </row>
    <row r="437" spans="2:5" x14ac:dyDescent="0.25">
      <c r="B437" s="20"/>
      <c r="C437" s="21"/>
      <c r="D437" s="5"/>
      <c r="E437" s="5"/>
    </row>
    <row r="438" spans="2:5" x14ac:dyDescent="0.25">
      <c r="B438" s="20"/>
      <c r="C438" s="21"/>
      <c r="D438" s="5"/>
      <c r="E438" s="5"/>
    </row>
    <row r="439" spans="2:5" x14ac:dyDescent="0.25">
      <c r="B439" s="20"/>
      <c r="C439" s="21"/>
      <c r="D439" s="5"/>
      <c r="E439" s="5"/>
    </row>
    <row r="440" spans="2:5" x14ac:dyDescent="0.25">
      <c r="B440" s="20"/>
      <c r="C440" s="21"/>
      <c r="D440" s="5"/>
      <c r="E440" s="5"/>
    </row>
    <row r="441" spans="2:5" x14ac:dyDescent="0.25">
      <c r="B441" s="20"/>
      <c r="C441" s="21"/>
      <c r="D441" s="5"/>
      <c r="E441" s="5"/>
    </row>
    <row r="442" spans="2:5" x14ac:dyDescent="0.25">
      <c r="B442" s="20"/>
      <c r="C442" s="21"/>
      <c r="D442" s="5"/>
      <c r="E442" s="5"/>
    </row>
    <row r="443" spans="2:5" x14ac:dyDescent="0.25">
      <c r="B443" s="20"/>
      <c r="C443" s="21"/>
      <c r="D443" s="5"/>
      <c r="E443" s="5"/>
    </row>
    <row r="444" spans="2:5" x14ac:dyDescent="0.25">
      <c r="B444" s="20"/>
      <c r="C444" s="21"/>
      <c r="D444" s="5"/>
      <c r="E444" s="5"/>
    </row>
    <row r="445" spans="2:5" x14ac:dyDescent="0.25">
      <c r="B445" s="20"/>
      <c r="C445" s="21"/>
      <c r="D445" s="5"/>
      <c r="E445" s="5"/>
    </row>
    <row r="446" spans="2:5" x14ac:dyDescent="0.25">
      <c r="B446" s="20"/>
      <c r="C446" s="21"/>
      <c r="D446" s="5"/>
      <c r="E446" s="5"/>
    </row>
    <row r="447" spans="2:5" x14ac:dyDescent="0.25">
      <c r="B447" s="20"/>
      <c r="C447" s="21"/>
      <c r="D447" s="5"/>
      <c r="E447" s="5"/>
    </row>
    <row r="448" spans="2:5" x14ac:dyDescent="0.25">
      <c r="B448" s="20"/>
      <c r="C448" s="21"/>
      <c r="D448" s="5"/>
      <c r="E448" s="5"/>
    </row>
    <row r="449" spans="2:5" x14ac:dyDescent="0.25">
      <c r="B449" s="20"/>
      <c r="C449" s="21"/>
      <c r="D449" s="5"/>
      <c r="E449" s="5"/>
    </row>
    <row r="450" spans="2:5" x14ac:dyDescent="0.25">
      <c r="B450" s="20"/>
      <c r="C450" s="21"/>
      <c r="D450" s="5"/>
      <c r="E450" s="5"/>
    </row>
    <row r="451" spans="2:5" x14ac:dyDescent="0.25">
      <c r="B451" s="20"/>
      <c r="C451" s="21"/>
      <c r="D451" s="5"/>
      <c r="E451" s="5"/>
    </row>
    <row r="452" spans="2:5" x14ac:dyDescent="0.25">
      <c r="B452" s="20"/>
      <c r="C452" s="21"/>
      <c r="D452" s="5"/>
      <c r="E452" s="5"/>
    </row>
    <row r="453" spans="2:5" x14ac:dyDescent="0.25">
      <c r="B453" s="20"/>
      <c r="C453" s="21"/>
      <c r="D453" s="5"/>
      <c r="E453" s="5"/>
    </row>
    <row r="454" spans="2:5" x14ac:dyDescent="0.25">
      <c r="B454" s="20"/>
      <c r="C454" s="21"/>
      <c r="D454" s="5"/>
      <c r="E454" s="5"/>
    </row>
    <row r="455" spans="2:5" x14ac:dyDescent="0.25">
      <c r="B455" s="20"/>
      <c r="C455" s="21"/>
      <c r="D455" s="5"/>
      <c r="E455" s="5"/>
    </row>
    <row r="456" spans="2:5" x14ac:dyDescent="0.25">
      <c r="B456" s="20"/>
      <c r="C456" s="21"/>
      <c r="D456" s="5"/>
      <c r="E456" s="5"/>
    </row>
    <row r="457" spans="2:5" x14ac:dyDescent="0.25">
      <c r="B457" s="20"/>
      <c r="C457" s="21"/>
      <c r="D457" s="5"/>
      <c r="E457" s="5"/>
    </row>
    <row r="458" spans="2:5" x14ac:dyDescent="0.25">
      <c r="B458" s="20"/>
      <c r="C458" s="21"/>
      <c r="D458" s="5"/>
      <c r="E458" s="5"/>
    </row>
    <row r="459" spans="2:5" x14ac:dyDescent="0.25">
      <c r="B459" s="20"/>
      <c r="C459" s="21"/>
      <c r="D459" s="5"/>
      <c r="E459" s="5"/>
    </row>
    <row r="460" spans="2:5" x14ac:dyDescent="0.25">
      <c r="B460" s="20"/>
      <c r="C460" s="21"/>
      <c r="D460" s="5"/>
      <c r="E460" s="5"/>
    </row>
    <row r="461" spans="2:5" x14ac:dyDescent="0.25">
      <c r="B461" s="20"/>
      <c r="C461" s="21"/>
      <c r="D461" s="5"/>
      <c r="E461" s="5"/>
    </row>
    <row r="462" spans="2:5" x14ac:dyDescent="0.25">
      <c r="B462" s="20"/>
      <c r="C462" s="21"/>
      <c r="D462" s="5"/>
      <c r="E462" s="5"/>
    </row>
    <row r="463" spans="2:5" x14ac:dyDescent="0.25">
      <c r="B463" s="20"/>
      <c r="C463" s="21"/>
      <c r="D463" s="5"/>
      <c r="E463" s="5"/>
    </row>
    <row r="464" spans="2:5" x14ac:dyDescent="0.25">
      <c r="B464" s="20"/>
      <c r="C464" s="21"/>
      <c r="D464" s="5"/>
      <c r="E464" s="5"/>
    </row>
    <row r="465" spans="2:5" x14ac:dyDescent="0.25">
      <c r="B465" s="20"/>
      <c r="C465" s="21"/>
      <c r="D465" s="5"/>
      <c r="E465" s="5"/>
    </row>
    <row r="466" spans="2:5" x14ac:dyDescent="0.25">
      <c r="B466" s="20"/>
      <c r="C466" s="21"/>
      <c r="D466" s="5"/>
      <c r="E466" s="5"/>
    </row>
    <row r="467" spans="2:5" x14ac:dyDescent="0.25">
      <c r="B467" s="20"/>
      <c r="C467" s="21"/>
      <c r="D467" s="5"/>
      <c r="E467" s="5"/>
    </row>
    <row r="468" spans="2:5" x14ac:dyDescent="0.25">
      <c r="B468" s="20"/>
      <c r="C468" s="21"/>
      <c r="D468" s="5"/>
      <c r="E468" s="5"/>
    </row>
    <row r="469" spans="2:5" x14ac:dyDescent="0.25">
      <c r="B469" s="20"/>
      <c r="C469" s="21"/>
      <c r="D469" s="5"/>
      <c r="E469" s="5"/>
    </row>
    <row r="470" spans="2:5" x14ac:dyDescent="0.25">
      <c r="B470" s="20"/>
      <c r="C470" s="21"/>
      <c r="D470" s="5"/>
      <c r="E470" s="5"/>
    </row>
    <row r="471" spans="2:5" x14ac:dyDescent="0.25">
      <c r="B471" s="20"/>
      <c r="C471" s="21"/>
      <c r="D471" s="5"/>
      <c r="E471" s="5"/>
    </row>
    <row r="472" spans="2:5" x14ac:dyDescent="0.25">
      <c r="B472" s="20"/>
      <c r="C472" s="21"/>
      <c r="D472" s="5"/>
      <c r="E472" s="5"/>
    </row>
    <row r="473" spans="2:5" x14ac:dyDescent="0.25">
      <c r="B473" s="20"/>
      <c r="C473" s="21"/>
      <c r="D473" s="5"/>
      <c r="E473" s="5"/>
    </row>
    <row r="474" spans="2:5" x14ac:dyDescent="0.25">
      <c r="B474" s="20"/>
      <c r="C474" s="21"/>
      <c r="D474" s="5"/>
      <c r="E474" s="5"/>
    </row>
    <row r="475" spans="2:5" x14ac:dyDescent="0.25">
      <c r="B475" s="20"/>
      <c r="C475" s="21"/>
      <c r="D475" s="5"/>
      <c r="E475" s="5"/>
    </row>
    <row r="476" spans="2:5" x14ac:dyDescent="0.25">
      <c r="B476" s="20"/>
      <c r="C476" s="21"/>
      <c r="D476" s="5"/>
      <c r="E476" s="5"/>
    </row>
    <row r="477" spans="2:5" x14ac:dyDescent="0.25">
      <c r="B477" s="20"/>
      <c r="C477" s="21"/>
      <c r="D477" s="5"/>
      <c r="E477" s="5"/>
    </row>
    <row r="478" spans="2:5" x14ac:dyDescent="0.25">
      <c r="B478" s="20"/>
      <c r="C478" s="21"/>
      <c r="D478" s="5"/>
      <c r="E478" s="5"/>
    </row>
    <row r="479" spans="2:5" x14ac:dyDescent="0.25">
      <c r="B479" s="20"/>
      <c r="C479" s="21"/>
      <c r="D479" s="5"/>
      <c r="E479" s="5"/>
    </row>
    <row r="480" spans="2:5" x14ac:dyDescent="0.25">
      <c r="B480" s="20"/>
      <c r="C480" s="21"/>
      <c r="D480" s="5"/>
      <c r="E480" s="5"/>
    </row>
    <row r="481" spans="2:5" x14ac:dyDescent="0.25">
      <c r="B481" s="20"/>
      <c r="C481" s="21"/>
      <c r="D481" s="5"/>
      <c r="E481" s="5"/>
    </row>
    <row r="482" spans="2:5" x14ac:dyDescent="0.25">
      <c r="B482" s="20"/>
      <c r="C482" s="21"/>
      <c r="D482" s="5"/>
      <c r="E482" s="5"/>
    </row>
    <row r="483" spans="2:5" x14ac:dyDescent="0.25">
      <c r="B483" s="20"/>
      <c r="C483" s="21"/>
      <c r="D483" s="5"/>
      <c r="E483" s="5"/>
    </row>
    <row r="484" spans="2:5" x14ac:dyDescent="0.25">
      <c r="B484" s="20"/>
      <c r="C484" s="21"/>
      <c r="D484" s="5"/>
      <c r="E484" s="5"/>
    </row>
    <row r="485" spans="2:5" x14ac:dyDescent="0.25">
      <c r="B485" s="20"/>
      <c r="C485" s="21"/>
      <c r="D485" s="5"/>
      <c r="E485" s="5"/>
    </row>
    <row r="486" spans="2:5" x14ac:dyDescent="0.25">
      <c r="B486" s="20"/>
      <c r="C486" s="21"/>
      <c r="D486" s="5"/>
      <c r="E486" s="5"/>
    </row>
    <row r="487" spans="2:5" x14ac:dyDescent="0.25">
      <c r="B487" s="20"/>
      <c r="C487" s="21"/>
      <c r="D487" s="5"/>
      <c r="E487" s="5"/>
    </row>
    <row r="488" spans="2:5" x14ac:dyDescent="0.25">
      <c r="B488" s="20"/>
      <c r="C488" s="21"/>
      <c r="D488" s="5"/>
      <c r="E488" s="5"/>
    </row>
    <row r="489" spans="2:5" x14ac:dyDescent="0.25">
      <c r="B489" s="20"/>
      <c r="C489" s="21"/>
      <c r="D489" s="5"/>
      <c r="E489" s="5"/>
    </row>
    <row r="490" spans="2:5" x14ac:dyDescent="0.25">
      <c r="B490" s="20"/>
      <c r="C490" s="21"/>
      <c r="D490" s="5"/>
      <c r="E490" s="5"/>
    </row>
    <row r="491" spans="2:5" x14ac:dyDescent="0.25">
      <c r="B491" s="20"/>
      <c r="C491" s="21"/>
      <c r="D491" s="5"/>
      <c r="E491" s="5"/>
    </row>
    <row r="492" spans="2:5" x14ac:dyDescent="0.25">
      <c r="B492" s="20"/>
      <c r="C492" s="21"/>
      <c r="D492" s="5"/>
      <c r="E492" s="5"/>
    </row>
    <row r="493" spans="2:5" x14ac:dyDescent="0.25">
      <c r="B493" s="20"/>
      <c r="C493" s="21"/>
      <c r="D493" s="5"/>
      <c r="E493" s="5"/>
    </row>
    <row r="494" spans="2:5" x14ac:dyDescent="0.25">
      <c r="B494" s="20"/>
      <c r="C494" s="21"/>
      <c r="D494" s="5"/>
      <c r="E494" s="5"/>
    </row>
    <row r="495" spans="2:5" x14ac:dyDescent="0.25">
      <c r="B495" s="20"/>
      <c r="C495" s="21"/>
      <c r="D495" s="5"/>
      <c r="E495" s="5"/>
    </row>
    <row r="496" spans="2:5" x14ac:dyDescent="0.25">
      <c r="B496" s="20"/>
      <c r="C496" s="21"/>
      <c r="D496" s="5"/>
      <c r="E496" s="5"/>
    </row>
    <row r="497" spans="2:5" x14ac:dyDescent="0.25">
      <c r="B497" s="20"/>
      <c r="C497" s="21"/>
      <c r="D497" s="5"/>
      <c r="E497" s="5"/>
    </row>
    <row r="498" spans="2:5" x14ac:dyDescent="0.25">
      <c r="B498" s="20"/>
      <c r="C498" s="21"/>
      <c r="D498" s="5"/>
      <c r="E498" s="5"/>
    </row>
    <row r="499" spans="2:5" x14ac:dyDescent="0.25">
      <c r="B499" s="20"/>
      <c r="C499" s="21"/>
      <c r="D499" s="5"/>
      <c r="E499" s="5"/>
    </row>
    <row r="500" spans="2:5" x14ac:dyDescent="0.25">
      <c r="B500" s="20"/>
      <c r="C500" s="21"/>
      <c r="D500" s="5"/>
      <c r="E500" s="5"/>
    </row>
    <row r="501" spans="2:5" x14ac:dyDescent="0.25">
      <c r="B501" s="20"/>
      <c r="C501" s="21"/>
      <c r="D501" s="5"/>
      <c r="E501" s="5"/>
    </row>
    <row r="502" spans="2:5" x14ac:dyDescent="0.25">
      <c r="B502" s="20"/>
      <c r="C502" s="21"/>
      <c r="D502" s="5"/>
      <c r="E502" s="5"/>
    </row>
    <row r="503" spans="2:5" x14ac:dyDescent="0.25">
      <c r="B503" s="20"/>
      <c r="C503" s="21"/>
      <c r="D503" s="5"/>
      <c r="E503" s="5"/>
    </row>
    <row r="504" spans="2:5" x14ac:dyDescent="0.25">
      <c r="B504" s="20"/>
      <c r="C504" s="21"/>
      <c r="D504" s="5"/>
      <c r="E504" s="5"/>
    </row>
    <row r="505" spans="2:5" x14ac:dyDescent="0.25">
      <c r="B505" s="20"/>
      <c r="C505" s="21"/>
      <c r="D505" s="5"/>
      <c r="E505" s="5"/>
    </row>
    <row r="506" spans="2:5" x14ac:dyDescent="0.25">
      <c r="B506" s="20"/>
      <c r="C506" s="21"/>
      <c r="D506" s="5"/>
      <c r="E506" s="5"/>
    </row>
    <row r="507" spans="2:5" x14ac:dyDescent="0.25">
      <c r="B507" s="20"/>
      <c r="C507" s="21"/>
      <c r="D507" s="5"/>
      <c r="E507" s="5"/>
    </row>
    <row r="508" spans="2:5" x14ac:dyDescent="0.25">
      <c r="B508" s="20"/>
      <c r="C508" s="21"/>
      <c r="D508" s="5"/>
      <c r="E508" s="5"/>
    </row>
    <row r="509" spans="2:5" x14ac:dyDescent="0.25">
      <c r="B509" s="20"/>
      <c r="C509" s="21"/>
      <c r="D509" s="5"/>
      <c r="E509" s="5"/>
    </row>
    <row r="510" spans="2:5" x14ac:dyDescent="0.25">
      <c r="B510" s="20"/>
      <c r="C510" s="21"/>
      <c r="D510" s="5"/>
      <c r="E510" s="5"/>
    </row>
    <row r="511" spans="2:5" x14ac:dyDescent="0.25">
      <c r="B511" s="20"/>
      <c r="C511" s="21"/>
      <c r="D511" s="5"/>
      <c r="E511" s="5"/>
    </row>
    <row r="512" spans="2:5" x14ac:dyDescent="0.25">
      <c r="B512" s="20"/>
      <c r="C512" s="21"/>
      <c r="D512" s="5"/>
      <c r="E512" s="5"/>
    </row>
    <row r="513" spans="2:5" x14ac:dyDescent="0.25">
      <c r="B513" s="20"/>
      <c r="C513" s="21"/>
      <c r="D513" s="5"/>
      <c r="E513" s="5"/>
    </row>
    <row r="514" spans="2:5" x14ac:dyDescent="0.25">
      <c r="B514" s="20"/>
      <c r="C514" s="21"/>
      <c r="D514" s="5"/>
      <c r="E514" s="5"/>
    </row>
    <row r="515" spans="2:5" x14ac:dyDescent="0.25">
      <c r="B515" s="20"/>
      <c r="C515" s="21"/>
      <c r="D515" s="5"/>
      <c r="E515" s="5"/>
    </row>
    <row r="516" spans="2:5" x14ac:dyDescent="0.25">
      <c r="B516" s="20"/>
      <c r="C516" s="21"/>
      <c r="D516" s="5"/>
      <c r="E516" s="5"/>
    </row>
    <row r="517" spans="2:5" x14ac:dyDescent="0.25">
      <c r="B517" s="20"/>
      <c r="C517" s="21"/>
      <c r="D517" s="5"/>
      <c r="E517" s="5"/>
    </row>
    <row r="518" spans="2:5" x14ac:dyDescent="0.25">
      <c r="B518" s="20"/>
      <c r="C518" s="21"/>
      <c r="D518" s="5"/>
      <c r="E518" s="5"/>
    </row>
    <row r="519" spans="2:5" x14ac:dyDescent="0.25">
      <c r="B519" s="20"/>
      <c r="C519" s="21"/>
      <c r="D519" s="5"/>
      <c r="E519" s="5"/>
    </row>
    <row r="520" spans="2:5" x14ac:dyDescent="0.25">
      <c r="B520" s="20"/>
      <c r="C520" s="21"/>
      <c r="D520" s="5"/>
      <c r="E520" s="5"/>
    </row>
    <row r="521" spans="2:5" x14ac:dyDescent="0.25">
      <c r="B521" s="20"/>
      <c r="C521" s="21"/>
      <c r="D521" s="5"/>
      <c r="E521" s="5"/>
    </row>
    <row r="522" spans="2:5" x14ac:dyDescent="0.25">
      <c r="B522" s="20"/>
      <c r="C522" s="21"/>
      <c r="D522" s="5"/>
      <c r="E522" s="5"/>
    </row>
    <row r="523" spans="2:5" x14ac:dyDescent="0.25">
      <c r="B523" s="20"/>
      <c r="C523" s="21"/>
      <c r="D523" s="5"/>
      <c r="E523" s="5"/>
    </row>
    <row r="524" spans="2:5" x14ac:dyDescent="0.25">
      <c r="B524" s="20"/>
      <c r="C524" s="21"/>
      <c r="D524" s="5"/>
      <c r="E524" s="5"/>
    </row>
    <row r="525" spans="2:5" x14ac:dyDescent="0.25">
      <c r="B525" s="20"/>
      <c r="C525" s="21"/>
      <c r="D525" s="5"/>
      <c r="E525" s="5"/>
    </row>
    <row r="526" spans="2:5" x14ac:dyDescent="0.25">
      <c r="B526" s="20"/>
      <c r="C526" s="21"/>
      <c r="D526" s="5"/>
      <c r="E526" s="5"/>
    </row>
    <row r="527" spans="2:5" x14ac:dyDescent="0.25">
      <c r="B527" s="20"/>
      <c r="C527" s="21"/>
      <c r="D527" s="5"/>
      <c r="E527" s="5"/>
    </row>
    <row r="528" spans="2:5" x14ac:dyDescent="0.25">
      <c r="B528" s="20"/>
      <c r="C528" s="21"/>
      <c r="D528" s="5"/>
      <c r="E528" s="5"/>
    </row>
    <row r="529" spans="2:5" x14ac:dyDescent="0.25">
      <c r="B529" s="20"/>
      <c r="C529" s="21"/>
      <c r="D529" s="5"/>
      <c r="E529" s="5"/>
    </row>
    <row r="530" spans="2:5" x14ac:dyDescent="0.25">
      <c r="B530" s="20"/>
      <c r="C530" s="21"/>
      <c r="D530" s="5"/>
      <c r="E530" s="5"/>
    </row>
    <row r="531" spans="2:5" x14ac:dyDescent="0.25">
      <c r="B531" s="20"/>
      <c r="C531" s="21"/>
      <c r="D531" s="5"/>
      <c r="E531" s="5"/>
    </row>
    <row r="532" spans="2:5" x14ac:dyDescent="0.25">
      <c r="B532" s="20"/>
      <c r="C532" s="21"/>
      <c r="D532" s="5"/>
      <c r="E532" s="5"/>
    </row>
    <row r="533" spans="2:5" x14ac:dyDescent="0.25">
      <c r="B533" s="20"/>
      <c r="C533" s="21"/>
      <c r="D533" s="5"/>
      <c r="E533" s="5"/>
    </row>
    <row r="534" spans="2:5" x14ac:dyDescent="0.25">
      <c r="B534" s="20"/>
      <c r="C534" s="21"/>
      <c r="D534" s="5"/>
      <c r="E534" s="5"/>
    </row>
    <row r="535" spans="2:5" x14ac:dyDescent="0.25">
      <c r="B535" s="20"/>
      <c r="C535" s="21"/>
      <c r="D535" s="5"/>
      <c r="E535" s="5"/>
    </row>
    <row r="536" spans="2:5" x14ac:dyDescent="0.25">
      <c r="B536" s="20"/>
      <c r="C536" s="21"/>
      <c r="D536" s="5"/>
      <c r="E536" s="5"/>
    </row>
    <row r="537" spans="2:5" x14ac:dyDescent="0.25">
      <c r="B537" s="20"/>
      <c r="C537" s="21"/>
      <c r="D537" s="5"/>
      <c r="E537" s="5"/>
    </row>
    <row r="538" spans="2:5" x14ac:dyDescent="0.25">
      <c r="B538" s="20"/>
      <c r="C538" s="21"/>
      <c r="D538" s="5"/>
      <c r="E538" s="5"/>
    </row>
    <row r="539" spans="2:5" x14ac:dyDescent="0.25">
      <c r="B539" s="20"/>
      <c r="C539" s="21"/>
      <c r="D539" s="5"/>
      <c r="E539" s="5"/>
    </row>
    <row r="540" spans="2:5" x14ac:dyDescent="0.25">
      <c r="B540" s="20"/>
      <c r="C540" s="21"/>
      <c r="D540" s="5"/>
      <c r="E540" s="5"/>
    </row>
    <row r="541" spans="2:5" x14ac:dyDescent="0.25">
      <c r="B541" s="20"/>
      <c r="C541" s="21"/>
      <c r="D541" s="5"/>
      <c r="E541" s="5"/>
    </row>
    <row r="542" spans="2:5" x14ac:dyDescent="0.25">
      <c r="B542" s="20"/>
      <c r="C542" s="21"/>
      <c r="D542" s="5"/>
      <c r="E542" s="5"/>
    </row>
    <row r="543" spans="2:5" x14ac:dyDescent="0.25">
      <c r="B543" s="20"/>
      <c r="C543" s="21"/>
      <c r="D543" s="5"/>
      <c r="E543" s="5"/>
    </row>
    <row r="544" spans="2:5" x14ac:dyDescent="0.25">
      <c r="B544" s="20"/>
      <c r="C544" s="21"/>
      <c r="D544" s="5"/>
      <c r="E544" s="5"/>
    </row>
    <row r="545" spans="2:5" x14ac:dyDescent="0.25">
      <c r="B545" s="20"/>
      <c r="C545" s="21"/>
      <c r="D545" s="5"/>
      <c r="E545" s="5"/>
    </row>
    <row r="546" spans="2:5" x14ac:dyDescent="0.25">
      <c r="B546" s="20"/>
      <c r="C546" s="21"/>
      <c r="D546" s="5"/>
      <c r="E546" s="5"/>
    </row>
    <row r="547" spans="2:5" x14ac:dyDescent="0.25">
      <c r="B547" s="20"/>
      <c r="C547" s="21"/>
      <c r="D547" s="5"/>
      <c r="E547" s="5"/>
    </row>
    <row r="548" spans="2:5" x14ac:dyDescent="0.25">
      <c r="B548" s="20"/>
      <c r="C548" s="21"/>
      <c r="D548" s="5"/>
      <c r="E548" s="5"/>
    </row>
    <row r="549" spans="2:5" x14ac:dyDescent="0.25">
      <c r="B549" s="20"/>
      <c r="C549" s="21"/>
      <c r="D549" s="5"/>
      <c r="E549" s="5"/>
    </row>
    <row r="550" spans="2:5" x14ac:dyDescent="0.25">
      <c r="B550" s="20"/>
      <c r="C550" s="21"/>
      <c r="D550" s="5"/>
      <c r="E550" s="5"/>
    </row>
    <row r="551" spans="2:5" x14ac:dyDescent="0.25">
      <c r="B551" s="20"/>
      <c r="C551" s="21"/>
      <c r="D551" s="5"/>
      <c r="E551" s="5"/>
    </row>
    <row r="552" spans="2:5" x14ac:dyDescent="0.25">
      <c r="B552" s="20"/>
      <c r="C552" s="21"/>
      <c r="D552" s="5"/>
      <c r="E552" s="5"/>
    </row>
    <row r="553" spans="2:5" x14ac:dyDescent="0.25">
      <c r="B553" s="20"/>
      <c r="C553" s="21"/>
      <c r="D553" s="5"/>
      <c r="E553" s="5"/>
    </row>
    <row r="554" spans="2:5" x14ac:dyDescent="0.25">
      <c r="B554" s="20"/>
      <c r="C554" s="21"/>
      <c r="D554" s="5"/>
      <c r="E554" s="5"/>
    </row>
    <row r="555" spans="2:5" x14ac:dyDescent="0.25">
      <c r="B555" s="20"/>
      <c r="C555" s="21"/>
      <c r="D555" s="5"/>
      <c r="E555" s="5"/>
    </row>
    <row r="556" spans="2:5" x14ac:dyDescent="0.25">
      <c r="B556" s="20"/>
      <c r="C556" s="21"/>
      <c r="D556" s="5"/>
      <c r="E556" s="5"/>
    </row>
    <row r="557" spans="2:5" x14ac:dyDescent="0.25">
      <c r="B557" s="20"/>
      <c r="C557" s="21"/>
      <c r="D557" s="5"/>
      <c r="E557" s="5"/>
    </row>
    <row r="558" spans="2:5" x14ac:dyDescent="0.25">
      <c r="B558" s="20"/>
      <c r="C558" s="21"/>
      <c r="D558" s="5"/>
      <c r="E558" s="5"/>
    </row>
    <row r="559" spans="2:5" x14ac:dyDescent="0.25">
      <c r="B559" s="20"/>
      <c r="C559" s="21"/>
      <c r="D559" s="5"/>
      <c r="E559" s="5"/>
    </row>
    <row r="560" spans="2:5" x14ac:dyDescent="0.25">
      <c r="B560" s="20"/>
      <c r="C560" s="21"/>
      <c r="D560" s="5"/>
      <c r="E560" s="5"/>
    </row>
    <row r="561" spans="2:5" x14ac:dyDescent="0.25">
      <c r="B561" s="20"/>
      <c r="C561" s="21"/>
      <c r="D561" s="5"/>
      <c r="E561" s="5"/>
    </row>
    <row r="562" spans="2:5" x14ac:dyDescent="0.25">
      <c r="B562" s="20"/>
      <c r="C562" s="21"/>
      <c r="D562" s="5"/>
      <c r="E562" s="5"/>
    </row>
    <row r="563" spans="2:5" x14ac:dyDescent="0.25">
      <c r="B563" s="20"/>
      <c r="C563" s="21"/>
      <c r="D563" s="5"/>
      <c r="E563" s="5"/>
    </row>
    <row r="564" spans="2:5" x14ac:dyDescent="0.25">
      <c r="B564" s="20"/>
      <c r="C564" s="21"/>
      <c r="D564" s="5"/>
      <c r="E564" s="5"/>
    </row>
    <row r="565" spans="2:5" x14ac:dyDescent="0.25">
      <c r="B565" s="20"/>
      <c r="C565" s="21"/>
      <c r="D565" s="5"/>
      <c r="E565" s="5"/>
    </row>
    <row r="566" spans="2:5" x14ac:dyDescent="0.25">
      <c r="B566" s="20"/>
      <c r="C566" s="21"/>
      <c r="D566" s="5"/>
      <c r="E566" s="5"/>
    </row>
    <row r="567" spans="2:5" x14ac:dyDescent="0.25">
      <c r="B567" s="20"/>
      <c r="C567" s="21"/>
      <c r="D567" s="5"/>
      <c r="E567" s="5"/>
    </row>
    <row r="568" spans="2:5" x14ac:dyDescent="0.25">
      <c r="B568" s="20"/>
      <c r="C568" s="21"/>
      <c r="D568" s="5"/>
      <c r="E568" s="5"/>
    </row>
    <row r="569" spans="2:5" x14ac:dyDescent="0.25">
      <c r="B569" s="20"/>
      <c r="C569" s="21"/>
      <c r="D569" s="5"/>
      <c r="E569" s="5"/>
    </row>
    <row r="570" spans="2:5" x14ac:dyDescent="0.25">
      <c r="B570" s="20"/>
      <c r="C570" s="21"/>
      <c r="D570" s="5"/>
      <c r="E570" s="5"/>
    </row>
    <row r="571" spans="2:5" x14ac:dyDescent="0.25">
      <c r="B571" s="20"/>
      <c r="C571" s="21"/>
      <c r="D571" s="5"/>
      <c r="E571" s="5"/>
    </row>
    <row r="572" spans="2:5" x14ac:dyDescent="0.25">
      <c r="B572" s="20"/>
      <c r="C572" s="21"/>
      <c r="D572" s="5"/>
      <c r="E572" s="5"/>
    </row>
    <row r="573" spans="2:5" x14ac:dyDescent="0.25">
      <c r="B573" s="20"/>
      <c r="C573" s="21"/>
      <c r="D573" s="5"/>
      <c r="E573" s="5"/>
    </row>
    <row r="574" spans="2:5" x14ac:dyDescent="0.25">
      <c r="B574" s="20"/>
      <c r="C574" s="21"/>
      <c r="D574" s="5"/>
      <c r="E574" s="5"/>
    </row>
    <row r="575" spans="2:5" x14ac:dyDescent="0.25">
      <c r="B575" s="20"/>
      <c r="C575" s="21"/>
      <c r="D575" s="5"/>
      <c r="E575" s="5"/>
    </row>
    <row r="576" spans="2:5" x14ac:dyDescent="0.25">
      <c r="B576" s="20"/>
      <c r="C576" s="21"/>
      <c r="D576" s="5"/>
      <c r="E576" s="5"/>
    </row>
    <row r="577" spans="2:5" x14ac:dyDescent="0.25">
      <c r="B577" s="20"/>
      <c r="C577" s="21"/>
      <c r="D577" s="5"/>
      <c r="E577" s="5"/>
    </row>
    <row r="578" spans="2:5" x14ac:dyDescent="0.25">
      <c r="B578" s="20"/>
      <c r="C578" s="21"/>
      <c r="D578" s="5"/>
      <c r="E578" s="5"/>
    </row>
    <row r="579" spans="2:5" x14ac:dyDescent="0.25">
      <c r="B579" s="20"/>
      <c r="C579" s="21"/>
      <c r="D579" s="5"/>
      <c r="E579" s="5"/>
    </row>
    <row r="580" spans="2:5" x14ac:dyDescent="0.25">
      <c r="B580" s="20"/>
      <c r="C580" s="21"/>
      <c r="D580" s="5"/>
      <c r="E580" s="5"/>
    </row>
    <row r="581" spans="2:5" x14ac:dyDescent="0.25">
      <c r="B581" s="20"/>
      <c r="C581" s="21"/>
      <c r="D581" s="5"/>
      <c r="E581" s="5"/>
    </row>
    <row r="582" spans="2:5" x14ac:dyDescent="0.25">
      <c r="B582" s="20"/>
      <c r="C582" s="21"/>
      <c r="D582" s="5"/>
      <c r="E582" s="5"/>
    </row>
    <row r="583" spans="2:5" x14ac:dyDescent="0.25">
      <c r="B583" s="20"/>
      <c r="C583" s="21"/>
      <c r="D583" s="5"/>
      <c r="E583" s="5"/>
    </row>
    <row r="584" spans="2:5" x14ac:dyDescent="0.25">
      <c r="B584" s="20"/>
      <c r="C584" s="21"/>
      <c r="D584" s="5"/>
      <c r="E584" s="5"/>
    </row>
    <row r="585" spans="2:5" x14ac:dyDescent="0.25">
      <c r="B585" s="20"/>
      <c r="C585" s="21"/>
      <c r="D585" s="5"/>
      <c r="E585" s="5"/>
    </row>
    <row r="586" spans="2:5" x14ac:dyDescent="0.25">
      <c r="B586" s="20"/>
      <c r="C586" s="21"/>
      <c r="D586" s="5"/>
      <c r="E586" s="5"/>
    </row>
    <row r="587" spans="2:5" x14ac:dyDescent="0.25">
      <c r="B587" s="20"/>
      <c r="C587" s="21"/>
      <c r="D587" s="5"/>
      <c r="E587" s="5"/>
    </row>
    <row r="588" spans="2:5" x14ac:dyDescent="0.25">
      <c r="B588" s="20"/>
      <c r="C588" s="21"/>
      <c r="D588" s="5"/>
      <c r="E588" s="5"/>
    </row>
    <row r="589" spans="2:5" x14ac:dyDescent="0.25">
      <c r="B589" s="20"/>
      <c r="C589" s="21"/>
      <c r="D589" s="5"/>
      <c r="E589" s="5"/>
    </row>
    <row r="590" spans="2:5" x14ac:dyDescent="0.25">
      <c r="B590" s="20"/>
      <c r="C590" s="21"/>
      <c r="D590" s="5"/>
      <c r="E590" s="5"/>
    </row>
    <row r="591" spans="2:5" x14ac:dyDescent="0.25">
      <c r="B591" s="20"/>
      <c r="C591" s="21"/>
      <c r="D591" s="5"/>
      <c r="E591" s="5"/>
    </row>
    <row r="592" spans="2:5" x14ac:dyDescent="0.25">
      <c r="B592" s="20"/>
      <c r="C592" s="21"/>
      <c r="D592" s="5"/>
      <c r="E592" s="5"/>
    </row>
    <row r="593" spans="2:5" x14ac:dyDescent="0.25">
      <c r="B593" s="20"/>
      <c r="C593" s="21"/>
      <c r="D593" s="5"/>
      <c r="E593" s="5"/>
    </row>
    <row r="594" spans="2:5" x14ac:dyDescent="0.25">
      <c r="B594" s="20"/>
      <c r="C594" s="21"/>
      <c r="D594" s="5"/>
      <c r="E594" s="5"/>
    </row>
    <row r="595" spans="2:5" x14ac:dyDescent="0.25">
      <c r="B595" s="20"/>
      <c r="C595" s="21"/>
      <c r="D595" s="5"/>
      <c r="E595" s="5"/>
    </row>
    <row r="596" spans="2:5" x14ac:dyDescent="0.25">
      <c r="B596" s="20"/>
      <c r="C596" s="21"/>
      <c r="D596" s="5"/>
      <c r="E596" s="5"/>
    </row>
    <row r="597" spans="2:5" x14ac:dyDescent="0.25">
      <c r="B597" s="20"/>
      <c r="C597" s="21"/>
      <c r="D597" s="5"/>
      <c r="E597" s="5"/>
    </row>
    <row r="598" spans="2:5" x14ac:dyDescent="0.25">
      <c r="B598" s="20"/>
      <c r="C598" s="21"/>
      <c r="D598" s="5"/>
      <c r="E598" s="5"/>
    </row>
    <row r="599" spans="2:5" x14ac:dyDescent="0.25">
      <c r="B599" s="20"/>
      <c r="C599" s="21"/>
      <c r="D599" s="5"/>
      <c r="E599" s="5"/>
    </row>
    <row r="600" spans="2:5" x14ac:dyDescent="0.25">
      <c r="B600" s="20"/>
      <c r="C600" s="21"/>
      <c r="D600" s="5"/>
      <c r="E600" s="5"/>
    </row>
    <row r="601" spans="2:5" x14ac:dyDescent="0.25">
      <c r="B601" s="20"/>
      <c r="C601" s="21"/>
      <c r="D601" s="5"/>
      <c r="E601" s="5"/>
    </row>
    <row r="602" spans="2:5" x14ac:dyDescent="0.25">
      <c r="B602" s="20"/>
      <c r="C602" s="21"/>
      <c r="D602" s="5"/>
      <c r="E602" s="5"/>
    </row>
    <row r="603" spans="2:5" x14ac:dyDescent="0.25">
      <c r="B603" s="20"/>
      <c r="C603" s="21"/>
      <c r="D603" s="5"/>
      <c r="E603" s="5"/>
    </row>
    <row r="604" spans="2:5" x14ac:dyDescent="0.25">
      <c r="B604" s="20"/>
      <c r="C604" s="21"/>
      <c r="D604" s="5"/>
      <c r="E604" s="5"/>
    </row>
    <row r="605" spans="2:5" x14ac:dyDescent="0.25">
      <c r="B605" s="20"/>
      <c r="C605" s="21"/>
      <c r="D605" s="5"/>
      <c r="E605" s="5"/>
    </row>
    <row r="606" spans="2:5" x14ac:dyDescent="0.25">
      <c r="B606" s="20"/>
      <c r="C606" s="21"/>
      <c r="D606" s="5"/>
      <c r="E606" s="5"/>
    </row>
    <row r="607" spans="2:5" x14ac:dyDescent="0.25">
      <c r="B607" s="20"/>
      <c r="C607" s="21"/>
      <c r="D607" s="5"/>
      <c r="E607" s="5"/>
    </row>
    <row r="608" spans="2:5" x14ac:dyDescent="0.25">
      <c r="B608" s="20"/>
      <c r="C608" s="21"/>
      <c r="D608" s="5"/>
      <c r="E608" s="5"/>
    </row>
    <row r="609" spans="2:5" x14ac:dyDescent="0.25">
      <c r="B609" s="20"/>
      <c r="C609" s="21"/>
      <c r="D609" s="5"/>
      <c r="E609" s="5"/>
    </row>
    <row r="610" spans="2:5" x14ac:dyDescent="0.25">
      <c r="B610" s="20"/>
      <c r="C610" s="21"/>
      <c r="D610" s="5"/>
      <c r="E610" s="5"/>
    </row>
    <row r="611" spans="2:5" x14ac:dyDescent="0.25">
      <c r="B611" s="20"/>
      <c r="C611" s="21"/>
      <c r="D611" s="5"/>
      <c r="E611" s="5"/>
    </row>
    <row r="612" spans="2:5" x14ac:dyDescent="0.25">
      <c r="B612" s="20"/>
      <c r="C612" s="21"/>
      <c r="D612" s="5"/>
      <c r="E612" s="5"/>
    </row>
    <row r="613" spans="2:5" x14ac:dyDescent="0.25">
      <c r="B613" s="20"/>
      <c r="C613" s="21"/>
      <c r="D613" s="5"/>
      <c r="E613" s="5"/>
    </row>
    <row r="614" spans="2:5" x14ac:dyDescent="0.25">
      <c r="B614" s="20"/>
      <c r="C614" s="21"/>
      <c r="D614" s="5"/>
      <c r="E614" s="5"/>
    </row>
    <row r="615" spans="2:5" x14ac:dyDescent="0.25">
      <c r="B615" s="20"/>
      <c r="C615" s="21"/>
      <c r="D615" s="5"/>
      <c r="E615" s="5"/>
    </row>
    <row r="616" spans="2:5" x14ac:dyDescent="0.25">
      <c r="B616" s="20"/>
      <c r="C616" s="21"/>
      <c r="D616" s="5"/>
      <c r="E616" s="5"/>
    </row>
    <row r="617" spans="2:5" x14ac:dyDescent="0.25">
      <c r="B617" s="20"/>
      <c r="C617" s="21"/>
      <c r="D617" s="5"/>
      <c r="E617" s="5"/>
    </row>
    <row r="618" spans="2:5" x14ac:dyDescent="0.25">
      <c r="B618" s="20"/>
      <c r="C618" s="21"/>
      <c r="D618" s="5"/>
      <c r="E618" s="5"/>
    </row>
    <row r="619" spans="2:5" x14ac:dyDescent="0.25">
      <c r="B619" s="20"/>
      <c r="C619" s="21"/>
      <c r="D619" s="5"/>
      <c r="E619" s="5"/>
    </row>
    <row r="620" spans="2:5" x14ac:dyDescent="0.25">
      <c r="B620" s="20"/>
      <c r="C620" s="21"/>
      <c r="D620" s="5"/>
      <c r="E620" s="5"/>
    </row>
    <row r="621" spans="2:5" x14ac:dyDescent="0.25">
      <c r="B621" s="20"/>
      <c r="C621" s="21"/>
      <c r="D621" s="5"/>
      <c r="E621" s="5"/>
    </row>
    <row r="622" spans="2:5" x14ac:dyDescent="0.25">
      <c r="B622" s="20"/>
      <c r="C622" s="21"/>
      <c r="D622" s="5"/>
      <c r="E622" s="5"/>
    </row>
    <row r="623" spans="2:5" x14ac:dyDescent="0.25">
      <c r="B623" s="20"/>
      <c r="C623" s="21"/>
      <c r="D623" s="5"/>
      <c r="E623" s="5"/>
    </row>
    <row r="624" spans="2:5" x14ac:dyDescent="0.25">
      <c r="B624" s="20"/>
      <c r="C624" s="21"/>
      <c r="D624" s="5"/>
      <c r="E624" s="5"/>
    </row>
    <row r="625" spans="2:5" x14ac:dyDescent="0.25">
      <c r="B625" s="20"/>
      <c r="C625" s="21"/>
      <c r="D625" s="5"/>
      <c r="E625" s="5"/>
    </row>
    <row r="626" spans="2:5" x14ac:dyDescent="0.25">
      <c r="B626" s="20"/>
      <c r="C626" s="21"/>
      <c r="D626" s="5"/>
      <c r="E626" s="5"/>
    </row>
    <row r="627" spans="2:5" x14ac:dyDescent="0.25">
      <c r="B627" s="20"/>
      <c r="C627" s="21"/>
      <c r="D627" s="5"/>
      <c r="E627" s="5"/>
    </row>
    <row r="628" spans="2:5" x14ac:dyDescent="0.25">
      <c r="B628" s="20"/>
      <c r="C628" s="21"/>
      <c r="D628" s="5"/>
      <c r="E628" s="5"/>
    </row>
    <row r="629" spans="2:5" x14ac:dyDescent="0.25">
      <c r="B629" s="20"/>
      <c r="C629" s="21"/>
      <c r="D629" s="5"/>
      <c r="E629" s="5"/>
    </row>
    <row r="630" spans="2:5" x14ac:dyDescent="0.25">
      <c r="B630" s="20"/>
      <c r="C630" s="21"/>
      <c r="D630" s="5"/>
      <c r="E630" s="5"/>
    </row>
    <row r="631" spans="2:5" x14ac:dyDescent="0.25">
      <c r="B631" s="20"/>
      <c r="C631" s="21"/>
      <c r="D631" s="5"/>
      <c r="E631" s="5"/>
    </row>
    <row r="632" spans="2:5" x14ac:dyDescent="0.25">
      <c r="B632" s="20"/>
      <c r="C632" s="21"/>
      <c r="D632" s="5"/>
      <c r="E632" s="5"/>
    </row>
    <row r="633" spans="2:5" x14ac:dyDescent="0.25">
      <c r="B633" s="20"/>
      <c r="C633" s="21"/>
      <c r="D633" s="5"/>
      <c r="E633" s="5"/>
    </row>
    <row r="634" spans="2:5" x14ac:dyDescent="0.25">
      <c r="B634" s="20"/>
      <c r="C634" s="21"/>
      <c r="D634" s="5"/>
      <c r="E634" s="5"/>
    </row>
    <row r="635" spans="2:5" x14ac:dyDescent="0.25">
      <c r="B635" s="20"/>
      <c r="C635" s="21"/>
      <c r="D635" s="5"/>
      <c r="E635" s="5"/>
    </row>
    <row r="636" spans="2:5" x14ac:dyDescent="0.25">
      <c r="B636" s="20"/>
      <c r="C636" s="21"/>
      <c r="D636" s="5"/>
      <c r="E636" s="5"/>
    </row>
    <row r="637" spans="2:5" x14ac:dyDescent="0.25">
      <c r="B637" s="20"/>
      <c r="C637" s="21"/>
      <c r="D637" s="5"/>
      <c r="E637" s="5"/>
    </row>
    <row r="638" spans="2:5" x14ac:dyDescent="0.25">
      <c r="B638" s="20"/>
      <c r="C638" s="21"/>
      <c r="D638" s="5"/>
      <c r="E638" s="5"/>
    </row>
    <row r="639" spans="2:5" x14ac:dyDescent="0.25">
      <c r="B639" s="20"/>
      <c r="C639" s="21"/>
      <c r="D639" s="5"/>
      <c r="E639" s="5"/>
    </row>
    <row r="640" spans="2:5" x14ac:dyDescent="0.25">
      <c r="B640" s="20"/>
      <c r="C640" s="21"/>
      <c r="D640" s="5"/>
      <c r="E640" s="5"/>
    </row>
    <row r="641" spans="2:5" x14ac:dyDescent="0.25">
      <c r="B641" s="20"/>
      <c r="C641" s="21"/>
      <c r="D641" s="5"/>
      <c r="E641" s="5"/>
    </row>
    <row r="642" spans="2:5" x14ac:dyDescent="0.25">
      <c r="B642" s="20"/>
      <c r="C642" s="21"/>
      <c r="D642" s="5"/>
      <c r="E642" s="5"/>
    </row>
    <row r="643" spans="2:5" x14ac:dyDescent="0.25">
      <c r="B643" s="20"/>
      <c r="C643" s="21"/>
      <c r="D643" s="5"/>
      <c r="E643" s="5"/>
    </row>
    <row r="644" spans="2:5" x14ac:dyDescent="0.25">
      <c r="B644" s="20"/>
      <c r="C644" s="21"/>
      <c r="D644" s="5"/>
      <c r="E644" s="5"/>
    </row>
    <row r="645" spans="2:5" x14ac:dyDescent="0.25">
      <c r="B645" s="20"/>
      <c r="C645" s="21"/>
      <c r="D645" s="5"/>
      <c r="E645" s="5"/>
    </row>
    <row r="646" spans="2:5" x14ac:dyDescent="0.25">
      <c r="B646" s="20"/>
      <c r="C646" s="21"/>
      <c r="D646" s="5"/>
      <c r="E646" s="5"/>
    </row>
    <row r="647" spans="2:5" x14ac:dyDescent="0.25">
      <c r="B647" s="20"/>
      <c r="C647" s="21"/>
      <c r="D647" s="5"/>
      <c r="E647" s="5"/>
    </row>
    <row r="648" spans="2:5" x14ac:dyDescent="0.25">
      <c r="B648" s="20"/>
      <c r="C648" s="21"/>
      <c r="D648" s="5"/>
      <c r="E648" s="5"/>
    </row>
    <row r="649" spans="2:5" x14ac:dyDescent="0.25">
      <c r="B649" s="20"/>
      <c r="C649" s="21"/>
      <c r="D649" s="5"/>
      <c r="E649" s="5"/>
    </row>
    <row r="650" spans="2:5" x14ac:dyDescent="0.25">
      <c r="B650" s="20"/>
      <c r="C650" s="21"/>
      <c r="D650" s="5"/>
      <c r="E650" s="5"/>
    </row>
    <row r="651" spans="2:5" x14ac:dyDescent="0.25">
      <c r="B651" s="20"/>
      <c r="C651" s="21"/>
      <c r="D651" s="5"/>
      <c r="E651" s="5"/>
    </row>
    <row r="652" spans="2:5" x14ac:dyDescent="0.25">
      <c r="B652" s="20"/>
      <c r="C652" s="21"/>
      <c r="D652" s="5"/>
      <c r="E652" s="5"/>
    </row>
    <row r="653" spans="2:5" x14ac:dyDescent="0.25">
      <c r="B653" s="20"/>
      <c r="C653" s="21"/>
      <c r="D653" s="5"/>
      <c r="E653" s="5"/>
    </row>
    <row r="654" spans="2:5" x14ac:dyDescent="0.25">
      <c r="B654" s="20"/>
      <c r="C654" s="21"/>
      <c r="D654" s="5"/>
      <c r="E654" s="5"/>
    </row>
    <row r="655" spans="2:5" x14ac:dyDescent="0.25">
      <c r="B655" s="20"/>
      <c r="C655" s="21"/>
      <c r="D655" s="5"/>
      <c r="E655" s="5"/>
    </row>
    <row r="656" spans="2:5" x14ac:dyDescent="0.25">
      <c r="B656" s="20"/>
      <c r="C656" s="21"/>
      <c r="D656" s="5"/>
      <c r="E656" s="5"/>
    </row>
    <row r="657" spans="2:5" x14ac:dyDescent="0.25">
      <c r="B657" s="20"/>
      <c r="C657" s="21"/>
      <c r="D657" s="5"/>
      <c r="E657" s="5"/>
    </row>
    <row r="658" spans="2:5" x14ac:dyDescent="0.25">
      <c r="B658" s="20"/>
      <c r="C658" s="21"/>
      <c r="D658" s="5"/>
      <c r="E658" s="5"/>
    </row>
    <row r="659" spans="2:5" x14ac:dyDescent="0.25">
      <c r="B659" s="20"/>
      <c r="C659" s="21"/>
      <c r="D659" s="5"/>
      <c r="E659" s="5"/>
    </row>
    <row r="660" spans="2:5" x14ac:dyDescent="0.25">
      <c r="B660" s="20"/>
      <c r="C660" s="21"/>
      <c r="D660" s="5"/>
      <c r="E660" s="5"/>
    </row>
    <row r="661" spans="2:5" x14ac:dyDescent="0.25">
      <c r="B661" s="20"/>
      <c r="C661" s="21"/>
      <c r="D661" s="5"/>
      <c r="E661" s="5"/>
    </row>
    <row r="662" spans="2:5" x14ac:dyDescent="0.25">
      <c r="B662" s="20"/>
      <c r="C662" s="21"/>
      <c r="D662" s="5"/>
      <c r="E662" s="5"/>
    </row>
    <row r="663" spans="2:5" x14ac:dyDescent="0.25">
      <c r="B663" s="20"/>
      <c r="C663" s="21"/>
      <c r="D663" s="5"/>
      <c r="E663" s="5"/>
    </row>
    <row r="664" spans="2:5" x14ac:dyDescent="0.25">
      <c r="B664" s="20"/>
      <c r="C664" s="21"/>
      <c r="D664" s="5"/>
      <c r="E664" s="5"/>
    </row>
    <row r="665" spans="2:5" x14ac:dyDescent="0.25">
      <c r="B665" s="20"/>
      <c r="C665" s="21"/>
      <c r="D665" s="5"/>
      <c r="E665" s="5"/>
    </row>
    <row r="666" spans="2:5" x14ac:dyDescent="0.25">
      <c r="B666" s="20"/>
      <c r="C666" s="21"/>
      <c r="D666" s="5"/>
      <c r="E666" s="5"/>
    </row>
    <row r="667" spans="2:5" x14ac:dyDescent="0.25">
      <c r="B667" s="20"/>
      <c r="C667" s="21"/>
      <c r="D667" s="5"/>
      <c r="E667" s="5"/>
    </row>
    <row r="668" spans="2:5" x14ac:dyDescent="0.25">
      <c r="B668" s="20"/>
      <c r="C668" s="21"/>
      <c r="D668" s="5"/>
      <c r="E668" s="5"/>
    </row>
    <row r="669" spans="2:5" x14ac:dyDescent="0.25">
      <c r="B669" s="20"/>
      <c r="C669" s="21"/>
      <c r="D669" s="5"/>
      <c r="E669" s="5"/>
    </row>
    <row r="670" spans="2:5" x14ac:dyDescent="0.25">
      <c r="B670" s="20"/>
      <c r="C670" s="21"/>
      <c r="D670" s="5"/>
      <c r="E670" s="5"/>
    </row>
    <row r="671" spans="2:5" x14ac:dyDescent="0.25">
      <c r="B671" s="20"/>
      <c r="C671" s="21"/>
      <c r="D671" s="5"/>
      <c r="E671" s="5"/>
    </row>
    <row r="672" spans="2:5" x14ac:dyDescent="0.25">
      <c r="B672" s="20"/>
      <c r="C672" s="21"/>
      <c r="D672" s="5"/>
      <c r="E672" s="5"/>
    </row>
    <row r="673" spans="2:5" x14ac:dyDescent="0.25">
      <c r="B673" s="20"/>
      <c r="C673" s="21"/>
      <c r="D673" s="5"/>
      <c r="E673" s="5"/>
    </row>
    <row r="674" spans="2:5" x14ac:dyDescent="0.25">
      <c r="B674" s="20"/>
      <c r="C674" s="21"/>
      <c r="D674" s="5"/>
      <c r="E674" s="5"/>
    </row>
    <row r="675" spans="2:5" x14ac:dyDescent="0.25">
      <c r="B675" s="20"/>
      <c r="C675" s="21"/>
      <c r="D675" s="5"/>
      <c r="E675" s="5"/>
    </row>
    <row r="676" spans="2:5" x14ac:dyDescent="0.25">
      <c r="B676" s="20"/>
      <c r="C676" s="21"/>
      <c r="D676" s="5"/>
      <c r="E676" s="5"/>
    </row>
    <row r="677" spans="2:5" x14ac:dyDescent="0.25">
      <c r="B677" s="20"/>
      <c r="C677" s="21"/>
      <c r="D677" s="5"/>
      <c r="E677" s="5"/>
    </row>
    <row r="678" spans="2:5" x14ac:dyDescent="0.25">
      <c r="B678" s="20"/>
      <c r="C678" s="21"/>
      <c r="D678" s="5"/>
      <c r="E678" s="5"/>
    </row>
    <row r="679" spans="2:5" x14ac:dyDescent="0.25">
      <c r="B679" s="20"/>
      <c r="C679" s="21"/>
      <c r="D679" s="5"/>
      <c r="E679" s="5"/>
    </row>
    <row r="680" spans="2:5" x14ac:dyDescent="0.25">
      <c r="B680" s="20"/>
      <c r="C680" s="21"/>
      <c r="D680" s="5"/>
      <c r="E680" s="5"/>
    </row>
    <row r="681" spans="2:5" x14ac:dyDescent="0.25">
      <c r="B681" s="20"/>
      <c r="C681" s="21"/>
      <c r="D681" s="5"/>
      <c r="E681" s="5"/>
    </row>
    <row r="682" spans="2:5" x14ac:dyDescent="0.25">
      <c r="B682" s="20"/>
      <c r="C682" s="21"/>
      <c r="D682" s="5"/>
      <c r="E682" s="5"/>
    </row>
    <row r="683" spans="2:5" x14ac:dyDescent="0.25">
      <c r="B683" s="20"/>
      <c r="C683" s="21"/>
      <c r="D683" s="5"/>
      <c r="E683" s="5"/>
    </row>
    <row r="684" spans="2:5" x14ac:dyDescent="0.25">
      <c r="B684" s="20"/>
      <c r="C684" s="21"/>
      <c r="D684" s="5"/>
      <c r="E684" s="5"/>
    </row>
    <row r="685" spans="2:5" x14ac:dyDescent="0.25">
      <c r="B685" s="20"/>
      <c r="C685" s="21"/>
      <c r="D685" s="5"/>
      <c r="E685" s="5"/>
    </row>
    <row r="686" spans="2:5" x14ac:dyDescent="0.25">
      <c r="B686" s="20"/>
      <c r="C686" s="21"/>
      <c r="D686" s="5"/>
      <c r="E686" s="5"/>
    </row>
    <row r="687" spans="2:5" x14ac:dyDescent="0.25">
      <c r="B687" s="20"/>
      <c r="C687" s="21"/>
      <c r="D687" s="5"/>
      <c r="E687" s="5"/>
    </row>
    <row r="688" spans="2:5" x14ac:dyDescent="0.25">
      <c r="B688" s="20"/>
      <c r="C688" s="21"/>
      <c r="D688" s="5"/>
      <c r="E688" s="5"/>
    </row>
    <row r="689" spans="2:5" x14ac:dyDescent="0.25">
      <c r="B689" s="20"/>
      <c r="C689" s="21"/>
      <c r="D689" s="5"/>
      <c r="E689" s="5"/>
    </row>
    <row r="690" spans="2:5" x14ac:dyDescent="0.25">
      <c r="B690" s="20"/>
      <c r="C690" s="21"/>
      <c r="D690" s="5"/>
      <c r="E690" s="5"/>
    </row>
    <row r="691" spans="2:5" x14ac:dyDescent="0.25">
      <c r="B691" s="20"/>
      <c r="C691" s="21"/>
      <c r="D691" s="5"/>
      <c r="E691" s="5"/>
    </row>
    <row r="692" spans="2:5" x14ac:dyDescent="0.25">
      <c r="B692" s="20"/>
      <c r="C692" s="21"/>
      <c r="D692" s="5"/>
      <c r="E692" s="5"/>
    </row>
    <row r="693" spans="2:5" x14ac:dyDescent="0.25">
      <c r="B693" s="20"/>
      <c r="C693" s="21"/>
      <c r="D693" s="5"/>
      <c r="E693" s="5"/>
    </row>
    <row r="694" spans="2:5" x14ac:dyDescent="0.25">
      <c r="B694" s="20"/>
      <c r="C694" s="21"/>
      <c r="D694" s="5"/>
      <c r="E694" s="5"/>
    </row>
    <row r="695" spans="2:5" x14ac:dyDescent="0.25">
      <c r="B695" s="20"/>
      <c r="C695" s="21"/>
      <c r="D695" s="5"/>
      <c r="E695" s="5"/>
    </row>
    <row r="696" spans="2:5" x14ac:dyDescent="0.25">
      <c r="B696" s="20"/>
      <c r="C696" s="21"/>
      <c r="D696" s="5"/>
      <c r="E696" s="5"/>
    </row>
    <row r="697" spans="2:5" x14ac:dyDescent="0.25">
      <c r="B697" s="20"/>
      <c r="C697" s="21"/>
      <c r="D697" s="5"/>
      <c r="E697" s="5"/>
    </row>
    <row r="698" spans="2:5" x14ac:dyDescent="0.25">
      <c r="B698" s="20"/>
      <c r="C698" s="21"/>
      <c r="D698" s="5"/>
      <c r="E698" s="5"/>
    </row>
    <row r="699" spans="2:5" x14ac:dyDescent="0.25">
      <c r="B699" s="20"/>
      <c r="C699" s="21"/>
      <c r="D699" s="5"/>
      <c r="E699" s="5"/>
    </row>
    <row r="700" spans="2:5" x14ac:dyDescent="0.25">
      <c r="B700" s="20"/>
      <c r="C700" s="21"/>
      <c r="D700" s="5"/>
      <c r="E700" s="5"/>
    </row>
    <row r="701" spans="2:5" x14ac:dyDescent="0.25">
      <c r="B701" s="20"/>
      <c r="C701" s="21"/>
      <c r="D701" s="5"/>
      <c r="E701" s="5"/>
    </row>
    <row r="702" spans="2:5" x14ac:dyDescent="0.25">
      <c r="B702" s="20"/>
      <c r="C702" s="21"/>
      <c r="D702" s="5"/>
      <c r="E702" s="5"/>
    </row>
    <row r="703" spans="2:5" x14ac:dyDescent="0.25">
      <c r="B703" s="20"/>
      <c r="C703" s="21"/>
      <c r="D703" s="5"/>
      <c r="E703" s="5"/>
    </row>
    <row r="704" spans="2:5" x14ac:dyDescent="0.25">
      <c r="B704" s="20"/>
      <c r="C704" s="21"/>
      <c r="D704" s="5"/>
      <c r="E704" s="5"/>
    </row>
    <row r="705" spans="2:5" x14ac:dyDescent="0.25">
      <c r="B705" s="20"/>
      <c r="C705" s="21"/>
      <c r="D705" s="5"/>
      <c r="E705" s="5"/>
    </row>
    <row r="706" spans="2:5" x14ac:dyDescent="0.25">
      <c r="B706" s="20"/>
      <c r="C706" s="21"/>
      <c r="D706" s="5"/>
      <c r="E706" s="5"/>
    </row>
    <row r="707" spans="2:5" x14ac:dyDescent="0.25">
      <c r="B707" s="20"/>
      <c r="C707" s="21"/>
      <c r="D707" s="5"/>
      <c r="E707" s="5"/>
    </row>
    <row r="708" spans="2:5" x14ac:dyDescent="0.25">
      <c r="B708" s="20"/>
      <c r="C708" s="21"/>
      <c r="D708" s="5"/>
      <c r="E708" s="5"/>
    </row>
    <row r="709" spans="2:5" x14ac:dyDescent="0.25">
      <c r="B709" s="20"/>
      <c r="C709" s="21"/>
      <c r="D709" s="5"/>
      <c r="E709" s="5"/>
    </row>
    <row r="710" spans="2:5" x14ac:dyDescent="0.25">
      <c r="B710" s="20"/>
      <c r="C710" s="21"/>
      <c r="D710" s="5"/>
      <c r="E710" s="5"/>
    </row>
    <row r="711" spans="2:5" x14ac:dyDescent="0.25">
      <c r="B711" s="20"/>
      <c r="C711" s="21"/>
      <c r="D711" s="5"/>
      <c r="E711" s="5"/>
    </row>
    <row r="712" spans="2:5" x14ac:dyDescent="0.25">
      <c r="B712" s="20"/>
      <c r="C712" s="21"/>
      <c r="D712" s="5"/>
      <c r="E712" s="5"/>
    </row>
    <row r="713" spans="2:5" x14ac:dyDescent="0.25">
      <c r="B713" s="20"/>
      <c r="C713" s="21"/>
      <c r="D713" s="5"/>
      <c r="E713" s="5"/>
    </row>
    <row r="714" spans="2:5" x14ac:dyDescent="0.25">
      <c r="B714" s="20"/>
      <c r="C714" s="21"/>
      <c r="D714" s="5"/>
      <c r="E714" s="5"/>
    </row>
    <row r="715" spans="2:5" x14ac:dyDescent="0.25">
      <c r="B715" s="20"/>
      <c r="C715" s="21"/>
      <c r="D715" s="5"/>
      <c r="E715" s="5"/>
    </row>
    <row r="716" spans="2:5" x14ac:dyDescent="0.25">
      <c r="B716" s="20"/>
      <c r="C716" s="21"/>
      <c r="D716" s="5"/>
      <c r="E716" s="5"/>
    </row>
    <row r="717" spans="2:5" x14ac:dyDescent="0.25">
      <c r="B717" s="20"/>
      <c r="C717" s="21"/>
      <c r="D717" s="5"/>
      <c r="E717" s="5"/>
    </row>
    <row r="718" spans="2:5" x14ac:dyDescent="0.25">
      <c r="B718" s="20"/>
      <c r="C718" s="21"/>
      <c r="D718" s="5"/>
      <c r="E718" s="5"/>
    </row>
    <row r="719" spans="2:5" x14ac:dyDescent="0.25">
      <c r="B719" s="20"/>
      <c r="C719" s="21"/>
      <c r="D719" s="5"/>
      <c r="E719" s="5"/>
    </row>
    <row r="720" spans="2:5" x14ac:dyDescent="0.25">
      <c r="B720" s="20"/>
      <c r="C720" s="21"/>
      <c r="D720" s="5"/>
      <c r="E720" s="5"/>
    </row>
    <row r="721" spans="2:18" x14ac:dyDescent="0.25">
      <c r="B721" s="20"/>
      <c r="C721" s="21"/>
      <c r="D721" s="5"/>
      <c r="E721" s="5"/>
    </row>
    <row r="722" spans="2:18" x14ac:dyDescent="0.25">
      <c r="B722" s="20"/>
      <c r="C722" s="21"/>
      <c r="D722" s="5"/>
      <c r="E722" s="5"/>
      <c r="Q722" s="6" t="s">
        <v>25</v>
      </c>
      <c r="R722" s="6" t="s">
        <v>26</v>
      </c>
    </row>
    <row r="723" spans="2:18" x14ac:dyDescent="0.25">
      <c r="B723" s="20"/>
      <c r="C723" s="21"/>
      <c r="D723" s="5"/>
      <c r="E723" s="5"/>
      <c r="Q723" s="6" t="s">
        <v>27</v>
      </c>
      <c r="R723" s="6" t="s">
        <v>28</v>
      </c>
    </row>
    <row r="724" spans="2:18" x14ac:dyDescent="0.25">
      <c r="B724" s="20"/>
      <c r="C724" s="21"/>
      <c r="D724" s="5"/>
      <c r="E724" s="5"/>
      <c r="Q724" s="6" t="s">
        <v>29</v>
      </c>
    </row>
    <row r="725" spans="2:18" x14ac:dyDescent="0.25">
      <c r="B725" s="20"/>
      <c r="C725" s="21"/>
      <c r="D725" s="5"/>
      <c r="E725" s="5"/>
    </row>
    <row r="726" spans="2:18" x14ac:dyDescent="0.25">
      <c r="B726" s="20"/>
      <c r="C726" s="21"/>
      <c r="D726" s="5"/>
      <c r="E726" s="5"/>
    </row>
    <row r="727" spans="2:18" x14ac:dyDescent="0.25">
      <c r="B727" s="20"/>
      <c r="C727" s="21"/>
      <c r="D727" s="5"/>
      <c r="E727" s="5"/>
    </row>
    <row r="728" spans="2:18" x14ac:dyDescent="0.25">
      <c r="B728" s="20"/>
      <c r="C728" s="21"/>
      <c r="D728" s="5"/>
      <c r="E728" s="5"/>
    </row>
    <row r="729" spans="2:18" x14ac:dyDescent="0.25">
      <c r="B729" s="20"/>
      <c r="C729" s="21"/>
      <c r="D729" s="5"/>
      <c r="E729" s="5"/>
    </row>
    <row r="730" spans="2:18" x14ac:dyDescent="0.25">
      <c r="B730" s="20"/>
      <c r="C730" s="21"/>
      <c r="D730" s="5"/>
      <c r="E730" s="5"/>
    </row>
    <row r="731" spans="2:18" x14ac:dyDescent="0.25">
      <c r="B731" s="20"/>
      <c r="C731" s="21"/>
      <c r="D731" s="5"/>
      <c r="E731" s="5"/>
    </row>
    <row r="732" spans="2:18" x14ac:dyDescent="0.25">
      <c r="B732" s="20"/>
      <c r="C732" s="21"/>
      <c r="D732" s="5"/>
      <c r="E732" s="5"/>
    </row>
    <row r="733" spans="2:18" x14ac:dyDescent="0.25">
      <c r="B733" s="20"/>
      <c r="C733" s="21"/>
      <c r="D733" s="5"/>
      <c r="E733" s="5"/>
    </row>
    <row r="734" spans="2:18" x14ac:dyDescent="0.25">
      <c r="B734" s="20"/>
      <c r="C734" s="21"/>
      <c r="D734" s="5"/>
      <c r="E734" s="5"/>
    </row>
    <row r="735" spans="2:18" x14ac:dyDescent="0.25">
      <c r="B735" s="20"/>
      <c r="C735" s="21"/>
      <c r="D735" s="5"/>
      <c r="E735" s="5"/>
    </row>
    <row r="736" spans="2:18" x14ac:dyDescent="0.25">
      <c r="B736" s="20"/>
      <c r="C736" s="21"/>
      <c r="D736" s="5"/>
      <c r="E736" s="5"/>
    </row>
    <row r="737" spans="2:17" x14ac:dyDescent="0.25">
      <c r="B737" s="20"/>
      <c r="C737" s="21"/>
      <c r="D737" s="5"/>
      <c r="E737" s="5"/>
    </row>
    <row r="738" spans="2:17" x14ac:dyDescent="0.25">
      <c r="B738" s="20"/>
      <c r="C738" s="21"/>
      <c r="D738" s="5"/>
      <c r="E738" s="5"/>
    </row>
    <row r="739" spans="2:17" x14ac:dyDescent="0.25">
      <c r="B739" s="20"/>
      <c r="C739" s="21"/>
      <c r="D739" s="5"/>
      <c r="E739" s="5"/>
    </row>
    <row r="740" spans="2:17" x14ac:dyDescent="0.25">
      <c r="B740" s="20"/>
      <c r="C740" s="21"/>
      <c r="D740" s="5"/>
      <c r="E740" s="5"/>
    </row>
    <row r="741" spans="2:17" x14ac:dyDescent="0.25">
      <c r="B741" s="20"/>
      <c r="C741" s="21"/>
      <c r="D741" s="5"/>
      <c r="E741" s="5"/>
    </row>
    <row r="742" spans="2:17" x14ac:dyDescent="0.25">
      <c r="B742" s="20"/>
      <c r="C742" s="21"/>
      <c r="D742" s="5"/>
      <c r="E742" s="5"/>
    </row>
    <row r="743" spans="2:17" x14ac:dyDescent="0.25">
      <c r="B743" s="20"/>
      <c r="C743" s="21"/>
      <c r="D743" s="5"/>
      <c r="E743" s="5"/>
    </row>
    <row r="744" spans="2:17" x14ac:dyDescent="0.25">
      <c r="B744" s="20"/>
      <c r="C744" s="21"/>
      <c r="D744" s="5"/>
      <c r="E744" s="5"/>
    </row>
    <row r="745" spans="2:17" x14ac:dyDescent="0.25">
      <c r="B745" s="20"/>
      <c r="C745" s="21"/>
      <c r="D745" s="5"/>
      <c r="E745" s="5"/>
    </row>
    <row r="746" spans="2:17" x14ac:dyDescent="0.25">
      <c r="B746" s="20"/>
      <c r="C746" s="21"/>
      <c r="D746" s="5"/>
      <c r="E746" s="5"/>
    </row>
    <row r="747" spans="2:17" x14ac:dyDescent="0.25">
      <c r="B747" s="20"/>
      <c r="C747" s="21"/>
      <c r="D747" s="5"/>
      <c r="E747" s="5"/>
    </row>
    <row r="748" spans="2:17" x14ac:dyDescent="0.25">
      <c r="B748" s="20"/>
      <c r="C748" s="21"/>
      <c r="D748" s="5"/>
      <c r="E748" s="5"/>
    </row>
    <row r="749" spans="2:17" x14ac:dyDescent="0.25">
      <c r="B749" s="20"/>
      <c r="C749" s="21"/>
      <c r="D749" s="5"/>
      <c r="E749" s="5"/>
    </row>
    <row r="750" spans="2:17" x14ac:dyDescent="0.25">
      <c r="B750" s="20"/>
      <c r="C750" s="21"/>
      <c r="D750" s="5"/>
      <c r="E750" s="5"/>
    </row>
    <row r="751" spans="2:17" x14ac:dyDescent="0.25">
      <c r="B751" s="20"/>
      <c r="C751" s="21"/>
      <c r="D751" s="5"/>
      <c r="E751" s="5"/>
      <c r="Q751" s="6" t="s">
        <v>30</v>
      </c>
    </row>
    <row r="752" spans="2:17" x14ac:dyDescent="0.25">
      <c r="B752" s="20"/>
      <c r="C752" s="21"/>
      <c r="D752" s="5"/>
      <c r="E752" s="5"/>
    </row>
    <row r="753" spans="2:18" x14ac:dyDescent="0.25">
      <c r="B753" s="20"/>
      <c r="C753" s="21"/>
      <c r="D753" s="5"/>
      <c r="E753" s="5"/>
      <c r="Q753" s="6" t="s">
        <v>31</v>
      </c>
      <c r="R753" s="6" t="s">
        <v>32</v>
      </c>
    </row>
    <row r="754" spans="2:18" x14ac:dyDescent="0.25">
      <c r="B754" s="20"/>
      <c r="C754" s="21"/>
      <c r="D754" s="5"/>
      <c r="E754" s="5"/>
    </row>
    <row r="755" spans="2:18" x14ac:dyDescent="0.25">
      <c r="B755" s="20"/>
      <c r="C755" s="21"/>
      <c r="D755" s="5"/>
      <c r="E755" s="5"/>
    </row>
    <row r="756" spans="2:18" x14ac:dyDescent="0.25">
      <c r="B756" s="20"/>
      <c r="C756" s="21"/>
      <c r="D756" s="5"/>
      <c r="E756" s="5"/>
    </row>
    <row r="757" spans="2:18" x14ac:dyDescent="0.25">
      <c r="B757" s="20"/>
      <c r="C757" s="21"/>
      <c r="D757" s="5"/>
      <c r="E757" s="5"/>
    </row>
    <row r="758" spans="2:18" x14ac:dyDescent="0.25">
      <c r="B758" s="20"/>
      <c r="C758" s="21"/>
      <c r="D758" s="5"/>
      <c r="E758" s="5"/>
    </row>
    <row r="759" spans="2:18" x14ac:dyDescent="0.25">
      <c r="B759" s="20"/>
      <c r="C759" s="21"/>
      <c r="D759" s="5"/>
      <c r="E759" s="5"/>
    </row>
    <row r="760" spans="2:18" x14ac:dyDescent="0.25">
      <c r="B760" s="20"/>
      <c r="C760" s="21"/>
      <c r="D760" s="5"/>
      <c r="E760" s="5"/>
    </row>
    <row r="761" spans="2:18" x14ac:dyDescent="0.25">
      <c r="B761" s="20"/>
      <c r="C761" s="21"/>
      <c r="D761" s="5"/>
      <c r="E761" s="5"/>
    </row>
    <row r="762" spans="2:18" x14ac:dyDescent="0.25">
      <c r="B762" s="20"/>
      <c r="C762" s="21"/>
      <c r="D762" s="5"/>
      <c r="E762" s="5"/>
    </row>
    <row r="763" spans="2:18" x14ac:dyDescent="0.25">
      <c r="B763" s="20"/>
      <c r="C763" s="21"/>
      <c r="D763" s="5"/>
      <c r="E763" s="5"/>
    </row>
    <row r="764" spans="2:18" x14ac:dyDescent="0.25">
      <c r="B764" s="20"/>
      <c r="C764" s="21"/>
      <c r="D764" s="5"/>
      <c r="E764" s="5"/>
    </row>
    <row r="765" spans="2:18" x14ac:dyDescent="0.25">
      <c r="B765" s="20"/>
      <c r="C765" s="21"/>
      <c r="D765" s="5"/>
      <c r="E765" s="5"/>
    </row>
    <row r="766" spans="2:18" x14ac:dyDescent="0.25">
      <c r="B766" s="20"/>
      <c r="C766" s="21"/>
      <c r="D766" s="5"/>
      <c r="E766" s="5"/>
    </row>
    <row r="767" spans="2:18" x14ac:dyDescent="0.25">
      <c r="B767" s="20"/>
      <c r="C767" s="21"/>
      <c r="D767" s="5"/>
      <c r="E767" s="5"/>
    </row>
    <row r="768" spans="2:18" x14ac:dyDescent="0.25">
      <c r="B768" s="20"/>
      <c r="C768" s="21"/>
      <c r="D768" s="5"/>
      <c r="E768" s="5"/>
    </row>
    <row r="769" spans="2:5" x14ac:dyDescent="0.25">
      <c r="B769" s="20"/>
      <c r="C769" s="21"/>
      <c r="D769" s="5"/>
      <c r="E769" s="5"/>
    </row>
    <row r="770" spans="2:5" x14ac:dyDescent="0.25">
      <c r="B770" s="20"/>
      <c r="C770" s="21"/>
      <c r="D770" s="5"/>
      <c r="E770" s="5"/>
    </row>
    <row r="771" spans="2:5" x14ac:dyDescent="0.25">
      <c r="B771" s="20"/>
      <c r="C771" s="21"/>
      <c r="D771" s="5"/>
      <c r="E771" s="5"/>
    </row>
    <row r="772" spans="2:5" x14ac:dyDescent="0.25">
      <c r="B772" s="20"/>
      <c r="C772" s="21"/>
      <c r="D772" s="5"/>
      <c r="E772" s="5"/>
    </row>
    <row r="773" spans="2:5" x14ac:dyDescent="0.25">
      <c r="B773" s="20"/>
      <c r="C773" s="21"/>
      <c r="D773" s="5"/>
      <c r="E773" s="5"/>
    </row>
    <row r="774" spans="2:5" x14ac:dyDescent="0.25">
      <c r="B774" s="20"/>
      <c r="C774" s="21"/>
      <c r="D774" s="5"/>
      <c r="E774" s="5"/>
    </row>
    <row r="775" spans="2:5" x14ac:dyDescent="0.25">
      <c r="B775" s="20"/>
      <c r="C775" s="21"/>
      <c r="D775" s="5"/>
      <c r="E775" s="5"/>
    </row>
    <row r="776" spans="2:5" x14ac:dyDescent="0.25">
      <c r="B776" s="20"/>
      <c r="C776" s="21"/>
      <c r="D776" s="5"/>
      <c r="E776" s="5"/>
    </row>
    <row r="777" spans="2:5" x14ac:dyDescent="0.25">
      <c r="B777" s="20"/>
      <c r="C777" s="21"/>
      <c r="D777" s="5"/>
      <c r="E777" s="5"/>
    </row>
    <row r="778" spans="2:5" x14ac:dyDescent="0.25">
      <c r="B778" s="20"/>
      <c r="C778" s="21"/>
      <c r="D778" s="5"/>
      <c r="E778" s="5"/>
    </row>
    <row r="779" spans="2:5" x14ac:dyDescent="0.25">
      <c r="B779" s="20"/>
      <c r="C779" s="21"/>
      <c r="D779" s="5"/>
      <c r="E779" s="5"/>
    </row>
    <row r="780" spans="2:5" x14ac:dyDescent="0.25">
      <c r="B780" s="20"/>
      <c r="C780" s="21"/>
      <c r="D780" s="5"/>
      <c r="E780" s="5"/>
    </row>
    <row r="781" spans="2:5" x14ac:dyDescent="0.25">
      <c r="B781" s="20"/>
      <c r="C781" s="21"/>
      <c r="D781" s="5"/>
      <c r="E781" s="5"/>
    </row>
    <row r="782" spans="2:5" x14ac:dyDescent="0.25">
      <c r="B782" s="20"/>
      <c r="C782" s="21"/>
      <c r="D782" s="5"/>
      <c r="E782" s="5"/>
    </row>
    <row r="783" spans="2:5" x14ac:dyDescent="0.25">
      <c r="B783" s="20"/>
      <c r="C783" s="21"/>
      <c r="D783" s="5"/>
      <c r="E783" s="5"/>
    </row>
    <row r="784" spans="2:5" x14ac:dyDescent="0.25">
      <c r="B784" s="20"/>
      <c r="C784" s="21"/>
      <c r="D784" s="5"/>
      <c r="E784" s="5"/>
    </row>
    <row r="785" spans="2:5" x14ac:dyDescent="0.25">
      <c r="B785" s="20"/>
      <c r="C785" s="21"/>
      <c r="D785" s="5"/>
      <c r="E785" s="5"/>
    </row>
    <row r="786" spans="2:5" x14ac:dyDescent="0.25">
      <c r="B786" s="20"/>
      <c r="C786" s="21"/>
      <c r="D786" s="5"/>
      <c r="E786" s="5"/>
    </row>
    <row r="787" spans="2:5" x14ac:dyDescent="0.25">
      <c r="B787" s="20"/>
      <c r="C787" s="21"/>
      <c r="D787" s="5"/>
      <c r="E787" s="5"/>
    </row>
    <row r="788" spans="2:5" x14ac:dyDescent="0.25">
      <c r="B788" s="20"/>
      <c r="C788" s="21"/>
      <c r="D788" s="5"/>
      <c r="E788" s="5"/>
    </row>
    <row r="789" spans="2:5" x14ac:dyDescent="0.25">
      <c r="B789" s="20"/>
      <c r="C789" s="21"/>
      <c r="D789" s="5"/>
      <c r="E789" s="5"/>
    </row>
    <row r="790" spans="2:5" x14ac:dyDescent="0.25">
      <c r="B790" s="20"/>
      <c r="C790" s="21"/>
      <c r="D790" s="5"/>
      <c r="E790" s="5"/>
    </row>
    <row r="791" spans="2:5" x14ac:dyDescent="0.25">
      <c r="B791" s="20"/>
      <c r="C791" s="21"/>
      <c r="D791" s="5"/>
      <c r="E791" s="5"/>
    </row>
    <row r="792" spans="2:5" x14ac:dyDescent="0.25">
      <c r="B792" s="20"/>
      <c r="C792" s="21"/>
      <c r="D792" s="5"/>
      <c r="E792" s="5"/>
    </row>
    <row r="793" spans="2:5" x14ac:dyDescent="0.25">
      <c r="B793" s="20"/>
      <c r="C793" s="21"/>
      <c r="D793" s="5"/>
      <c r="E793" s="5"/>
    </row>
    <row r="794" spans="2:5" x14ac:dyDescent="0.25">
      <c r="B794" s="20"/>
      <c r="C794" s="21"/>
      <c r="D794" s="5"/>
      <c r="E794" s="5"/>
    </row>
    <row r="795" spans="2:5" x14ac:dyDescent="0.25">
      <c r="B795" s="20"/>
      <c r="C795" s="21"/>
      <c r="D795" s="5"/>
      <c r="E795" s="5"/>
    </row>
    <row r="796" spans="2:5" x14ac:dyDescent="0.25">
      <c r="B796" s="20"/>
      <c r="C796" s="21"/>
      <c r="D796" s="5"/>
      <c r="E796" s="5"/>
    </row>
    <row r="797" spans="2:5" x14ac:dyDescent="0.25">
      <c r="B797" s="20"/>
      <c r="C797" s="21"/>
      <c r="D797" s="5"/>
      <c r="E797" s="5"/>
    </row>
    <row r="798" spans="2:5" x14ac:dyDescent="0.25">
      <c r="B798" s="20"/>
      <c r="C798" s="21"/>
      <c r="D798" s="5"/>
      <c r="E798" s="5"/>
    </row>
    <row r="799" spans="2:5" x14ac:dyDescent="0.25">
      <c r="B799" s="20"/>
      <c r="C799" s="21"/>
      <c r="D799" s="5"/>
      <c r="E799" s="5"/>
    </row>
    <row r="800" spans="2:5" x14ac:dyDescent="0.25">
      <c r="B800" s="20"/>
      <c r="C800" s="21"/>
      <c r="D800" s="5"/>
      <c r="E800" s="5"/>
    </row>
    <row r="801" spans="2:5" x14ac:dyDescent="0.25">
      <c r="B801" s="20"/>
      <c r="C801" s="21"/>
      <c r="D801" s="5"/>
      <c r="E801" s="5"/>
    </row>
    <row r="802" spans="2:5" x14ac:dyDescent="0.25">
      <c r="B802" s="20"/>
      <c r="C802" s="21"/>
      <c r="D802" s="5"/>
      <c r="E802" s="5"/>
    </row>
    <row r="803" spans="2:5" x14ac:dyDescent="0.25">
      <c r="B803" s="20"/>
      <c r="C803" s="21"/>
      <c r="D803" s="5"/>
      <c r="E803" s="5"/>
    </row>
    <row r="804" spans="2:5" x14ac:dyDescent="0.25">
      <c r="B804" s="20"/>
      <c r="C804" s="21"/>
      <c r="D804" s="5"/>
      <c r="E804" s="5"/>
    </row>
    <row r="805" spans="2:5" x14ac:dyDescent="0.25">
      <c r="B805" s="20"/>
      <c r="C805" s="21"/>
      <c r="D805" s="5"/>
      <c r="E805" s="5"/>
    </row>
    <row r="806" spans="2:5" x14ac:dyDescent="0.25">
      <c r="B806" s="20"/>
      <c r="C806" s="21"/>
      <c r="D806" s="5"/>
      <c r="E806" s="5"/>
    </row>
    <row r="807" spans="2:5" x14ac:dyDescent="0.25">
      <c r="B807" s="20"/>
      <c r="C807" s="21"/>
      <c r="D807" s="5"/>
      <c r="E807" s="5"/>
    </row>
    <row r="808" spans="2:5" x14ac:dyDescent="0.25">
      <c r="B808" s="20"/>
      <c r="C808" s="21"/>
      <c r="D808" s="5"/>
      <c r="E808" s="5"/>
    </row>
    <row r="809" spans="2:5" x14ac:dyDescent="0.25">
      <c r="B809" s="20"/>
      <c r="C809" s="21"/>
      <c r="D809" s="5"/>
      <c r="E809" s="5"/>
    </row>
    <row r="810" spans="2:5" x14ac:dyDescent="0.25">
      <c r="B810" s="20"/>
      <c r="C810" s="21"/>
      <c r="D810" s="5"/>
      <c r="E810" s="5"/>
    </row>
    <row r="811" spans="2:5" x14ac:dyDescent="0.25">
      <c r="B811" s="20"/>
      <c r="C811" s="21"/>
      <c r="D811" s="5"/>
      <c r="E811" s="5"/>
    </row>
    <row r="812" spans="2:5" x14ac:dyDescent="0.25">
      <c r="B812" s="20"/>
      <c r="C812" s="21"/>
      <c r="D812" s="5"/>
      <c r="E812" s="5"/>
    </row>
    <row r="813" spans="2:5" x14ac:dyDescent="0.25">
      <c r="B813" s="20"/>
      <c r="C813" s="21"/>
      <c r="D813" s="5"/>
      <c r="E813" s="5"/>
    </row>
    <row r="814" spans="2:5" x14ac:dyDescent="0.25">
      <c r="B814" s="20"/>
      <c r="C814" s="21"/>
      <c r="D814" s="5"/>
      <c r="E814" s="5"/>
    </row>
    <row r="815" spans="2:5" x14ac:dyDescent="0.25">
      <c r="B815" s="20"/>
      <c r="C815" s="21"/>
      <c r="D815" s="5"/>
      <c r="E815" s="5"/>
    </row>
    <row r="816" spans="2:5" x14ac:dyDescent="0.25">
      <c r="B816" s="20"/>
      <c r="C816" s="21"/>
      <c r="D816" s="5"/>
      <c r="E816" s="5"/>
    </row>
    <row r="817" spans="2:5" x14ac:dyDescent="0.25">
      <c r="B817" s="20"/>
      <c r="C817" s="21"/>
      <c r="D817" s="5"/>
      <c r="E817" s="5"/>
    </row>
    <row r="818" spans="2:5" x14ac:dyDescent="0.25">
      <c r="B818" s="20"/>
      <c r="C818" s="21"/>
      <c r="D818" s="5"/>
      <c r="E818" s="5"/>
    </row>
    <row r="819" spans="2:5" x14ac:dyDescent="0.25">
      <c r="B819" s="20"/>
      <c r="C819" s="21"/>
      <c r="D819" s="5"/>
      <c r="E819" s="5"/>
    </row>
    <row r="820" spans="2:5" x14ac:dyDescent="0.25">
      <c r="B820" s="20"/>
      <c r="C820" s="21"/>
      <c r="D820" s="5"/>
      <c r="E820" s="5"/>
    </row>
    <row r="821" spans="2:5" x14ac:dyDescent="0.25">
      <c r="B821" s="20"/>
      <c r="C821" s="21"/>
      <c r="D821" s="5"/>
      <c r="E821" s="5"/>
    </row>
    <row r="822" spans="2:5" x14ac:dyDescent="0.25">
      <c r="B822" s="20"/>
      <c r="C822" s="21"/>
      <c r="D822" s="5"/>
      <c r="E822" s="5"/>
    </row>
    <row r="823" spans="2:5" x14ac:dyDescent="0.25">
      <c r="B823" s="20"/>
      <c r="C823" s="21"/>
      <c r="D823" s="5"/>
      <c r="E823" s="5"/>
    </row>
    <row r="824" spans="2:5" x14ac:dyDescent="0.25">
      <c r="B824" s="20"/>
      <c r="C824" s="21"/>
      <c r="D824" s="5"/>
      <c r="E824" s="5"/>
    </row>
    <row r="825" spans="2:5" x14ac:dyDescent="0.25">
      <c r="B825" s="20"/>
      <c r="C825" s="21"/>
      <c r="D825" s="5"/>
      <c r="E825" s="5"/>
    </row>
    <row r="826" spans="2:5" x14ac:dyDescent="0.25">
      <c r="B826" s="20"/>
      <c r="C826" s="21"/>
      <c r="D826" s="5"/>
      <c r="E826" s="5"/>
    </row>
    <row r="827" spans="2:5" x14ac:dyDescent="0.25">
      <c r="B827" s="20"/>
      <c r="C827" s="21"/>
      <c r="D827" s="5"/>
      <c r="E827" s="5"/>
    </row>
    <row r="828" spans="2:5" x14ac:dyDescent="0.25">
      <c r="B828" s="20"/>
      <c r="C828" s="21"/>
      <c r="D828" s="5"/>
      <c r="E828" s="5"/>
    </row>
    <row r="829" spans="2:5" x14ac:dyDescent="0.25">
      <c r="B829" s="20"/>
      <c r="C829" s="21"/>
      <c r="D829" s="5"/>
      <c r="E829" s="5"/>
    </row>
    <row r="830" spans="2:5" x14ac:dyDescent="0.25">
      <c r="B830" s="20"/>
      <c r="C830" s="21"/>
      <c r="D830" s="5"/>
      <c r="E830" s="5"/>
    </row>
    <row r="831" spans="2:5" x14ac:dyDescent="0.25">
      <c r="B831" s="20"/>
      <c r="C831" s="21"/>
      <c r="D831" s="5"/>
      <c r="E831" s="5"/>
    </row>
    <row r="832" spans="2:5" x14ac:dyDescent="0.25">
      <c r="B832" s="20"/>
      <c r="C832" s="21"/>
      <c r="D832" s="5"/>
      <c r="E832" s="5"/>
    </row>
    <row r="833" spans="2:5" x14ac:dyDescent="0.25">
      <c r="B833" s="20"/>
      <c r="C833" s="21"/>
      <c r="D833" s="5"/>
      <c r="E833" s="5"/>
    </row>
    <row r="834" spans="2:5" x14ac:dyDescent="0.25">
      <c r="B834" s="20"/>
      <c r="C834" s="21"/>
      <c r="D834" s="5"/>
      <c r="E834" s="5"/>
    </row>
    <row r="835" spans="2:5" x14ac:dyDescent="0.25">
      <c r="B835" s="20"/>
      <c r="C835" s="21"/>
      <c r="D835" s="5"/>
      <c r="E835" s="5"/>
    </row>
    <row r="836" spans="2:5" x14ac:dyDescent="0.25">
      <c r="B836" s="20"/>
      <c r="C836" s="21"/>
      <c r="D836" s="5"/>
      <c r="E836" s="5"/>
    </row>
    <row r="837" spans="2:5" x14ac:dyDescent="0.25">
      <c r="B837" s="20"/>
      <c r="C837" s="21"/>
      <c r="D837" s="5"/>
      <c r="E837" s="5"/>
    </row>
    <row r="838" spans="2:5" x14ac:dyDescent="0.25">
      <c r="B838" s="20"/>
      <c r="C838" s="21"/>
      <c r="D838" s="5"/>
      <c r="E838" s="5"/>
    </row>
    <row r="839" spans="2:5" x14ac:dyDescent="0.25">
      <c r="B839" s="20"/>
      <c r="C839" s="21"/>
      <c r="D839" s="5"/>
      <c r="E839" s="5"/>
    </row>
    <row r="840" spans="2:5" x14ac:dyDescent="0.25">
      <c r="B840" s="20"/>
      <c r="C840" s="21"/>
      <c r="D840" s="5"/>
      <c r="E840" s="5"/>
    </row>
    <row r="841" spans="2:5" x14ac:dyDescent="0.25">
      <c r="B841" s="20"/>
      <c r="C841" s="21"/>
      <c r="D841" s="5"/>
      <c r="E841" s="5"/>
    </row>
    <row r="842" spans="2:5" x14ac:dyDescent="0.25">
      <c r="B842" s="20"/>
      <c r="C842" s="21"/>
      <c r="D842" s="5"/>
      <c r="E842" s="5"/>
    </row>
    <row r="843" spans="2:5" x14ac:dyDescent="0.25">
      <c r="B843" s="20"/>
      <c r="C843" s="21"/>
      <c r="D843" s="5"/>
      <c r="E843" s="5"/>
    </row>
    <row r="844" spans="2:5" x14ac:dyDescent="0.25">
      <c r="B844" s="20"/>
      <c r="C844" s="21"/>
      <c r="D844" s="5"/>
      <c r="E844" s="5"/>
    </row>
    <row r="845" spans="2:5" x14ac:dyDescent="0.25">
      <c r="B845" s="20"/>
      <c r="C845" s="21"/>
      <c r="D845" s="5"/>
      <c r="E845" s="5"/>
    </row>
    <row r="846" spans="2:5" x14ac:dyDescent="0.25">
      <c r="B846" s="20"/>
      <c r="C846" s="21"/>
      <c r="D846" s="5"/>
      <c r="E846" s="5"/>
    </row>
    <row r="847" spans="2:5" x14ac:dyDescent="0.25">
      <c r="B847" s="20"/>
      <c r="C847" s="21"/>
      <c r="D847" s="5"/>
      <c r="E847" s="5"/>
    </row>
    <row r="848" spans="2:5" x14ac:dyDescent="0.25">
      <c r="B848" s="20"/>
      <c r="C848" s="21"/>
      <c r="D848" s="5"/>
      <c r="E848" s="5"/>
    </row>
    <row r="849" spans="2:5" x14ac:dyDescent="0.25">
      <c r="B849" s="20"/>
      <c r="C849" s="21"/>
      <c r="D849" s="5"/>
      <c r="E849" s="5"/>
    </row>
    <row r="850" spans="2:5" x14ac:dyDescent="0.25">
      <c r="B850" s="20"/>
      <c r="C850" s="21"/>
      <c r="D850" s="5"/>
      <c r="E850" s="5"/>
    </row>
    <row r="851" spans="2:5" x14ac:dyDescent="0.25">
      <c r="B851" s="20"/>
      <c r="C851" s="21"/>
      <c r="D851" s="5"/>
      <c r="E851" s="5"/>
    </row>
    <row r="852" spans="2:5" x14ac:dyDescent="0.25">
      <c r="B852" s="20"/>
      <c r="C852" s="21"/>
      <c r="D852" s="5"/>
      <c r="E852" s="5"/>
    </row>
    <row r="853" spans="2:5" x14ac:dyDescent="0.25">
      <c r="B853" s="20"/>
      <c r="C853" s="21"/>
      <c r="D853" s="5"/>
      <c r="E853" s="5"/>
    </row>
    <row r="854" spans="2:5" x14ac:dyDescent="0.25">
      <c r="B854" s="20"/>
      <c r="C854" s="21"/>
      <c r="D854" s="5"/>
      <c r="E854" s="5"/>
    </row>
    <row r="855" spans="2:5" x14ac:dyDescent="0.25">
      <c r="B855" s="20"/>
      <c r="C855" s="21"/>
      <c r="D855" s="5"/>
      <c r="E855" s="5"/>
    </row>
    <row r="856" spans="2:5" x14ac:dyDescent="0.25">
      <c r="B856" s="20"/>
      <c r="C856" s="21"/>
      <c r="D856" s="5"/>
      <c r="E856" s="5"/>
    </row>
    <row r="857" spans="2:5" x14ac:dyDescent="0.25">
      <c r="B857" s="20"/>
      <c r="C857" s="21"/>
      <c r="D857" s="5"/>
      <c r="E857" s="5"/>
    </row>
    <row r="858" spans="2:5" x14ac:dyDescent="0.25">
      <c r="B858" s="20"/>
      <c r="C858" s="21"/>
      <c r="D858" s="5"/>
      <c r="E858" s="5"/>
    </row>
    <row r="859" spans="2:5" x14ac:dyDescent="0.25">
      <c r="B859" s="20"/>
      <c r="C859" s="21"/>
      <c r="D859" s="5"/>
      <c r="E859" s="5"/>
    </row>
    <row r="860" spans="2:5" x14ac:dyDescent="0.25">
      <c r="B860" s="20"/>
      <c r="C860" s="21"/>
      <c r="D860" s="5"/>
      <c r="E860" s="5"/>
    </row>
    <row r="861" spans="2:5" x14ac:dyDescent="0.25">
      <c r="B861" s="20"/>
      <c r="C861" s="21"/>
      <c r="D861" s="5"/>
      <c r="E861" s="5"/>
    </row>
    <row r="862" spans="2:5" x14ac:dyDescent="0.25">
      <c r="B862" s="20"/>
      <c r="C862" s="21"/>
      <c r="D862" s="5"/>
      <c r="E862" s="5"/>
    </row>
    <row r="863" spans="2:5" x14ac:dyDescent="0.25">
      <c r="B863" s="20"/>
      <c r="C863" s="21"/>
      <c r="D863" s="5"/>
      <c r="E863" s="5"/>
    </row>
    <row r="864" spans="2:5" x14ac:dyDescent="0.25">
      <c r="B864" s="20"/>
      <c r="C864" s="21"/>
      <c r="D864" s="5"/>
      <c r="E864" s="5"/>
    </row>
    <row r="865" spans="2:5" x14ac:dyDescent="0.25">
      <c r="B865" s="20"/>
      <c r="C865" s="21"/>
      <c r="D865" s="5"/>
      <c r="E865" s="5"/>
    </row>
    <row r="866" spans="2:5" x14ac:dyDescent="0.25">
      <c r="B866" s="20"/>
      <c r="C866" s="21"/>
      <c r="D866" s="5"/>
      <c r="E866" s="5"/>
    </row>
    <row r="867" spans="2:5" x14ac:dyDescent="0.25">
      <c r="B867" s="20"/>
      <c r="C867" s="21"/>
      <c r="D867" s="5"/>
      <c r="E867" s="5"/>
    </row>
    <row r="868" spans="2:5" x14ac:dyDescent="0.25">
      <c r="B868" s="20"/>
      <c r="C868" s="21"/>
      <c r="D868" s="5"/>
      <c r="E868" s="5"/>
    </row>
    <row r="869" spans="2:5" x14ac:dyDescent="0.25">
      <c r="B869" s="20"/>
      <c r="C869" s="21"/>
      <c r="D869" s="5"/>
      <c r="E869" s="5"/>
    </row>
    <row r="870" spans="2:5" x14ac:dyDescent="0.25">
      <c r="B870" s="20"/>
      <c r="C870" s="21"/>
      <c r="D870" s="5"/>
      <c r="E870" s="5"/>
    </row>
    <row r="871" spans="2:5" x14ac:dyDescent="0.25">
      <c r="B871" s="20"/>
      <c r="C871" s="21"/>
      <c r="D871" s="5"/>
      <c r="E871" s="5"/>
    </row>
    <row r="872" spans="2:5" x14ac:dyDescent="0.25">
      <c r="B872" s="20"/>
      <c r="C872" s="21"/>
      <c r="D872" s="5"/>
      <c r="E872" s="5"/>
    </row>
    <row r="873" spans="2:5" x14ac:dyDescent="0.25">
      <c r="B873" s="20"/>
      <c r="C873" s="21"/>
      <c r="D873" s="5"/>
      <c r="E873" s="5"/>
    </row>
    <row r="874" spans="2:5" x14ac:dyDescent="0.25">
      <c r="B874" s="20"/>
      <c r="C874" s="21"/>
      <c r="D874" s="5"/>
      <c r="E874" s="5"/>
    </row>
    <row r="875" spans="2:5" x14ac:dyDescent="0.25">
      <c r="B875" s="20"/>
      <c r="C875" s="21"/>
      <c r="D875" s="5"/>
      <c r="E875" s="5"/>
    </row>
    <row r="876" spans="2:5" x14ac:dyDescent="0.25">
      <c r="B876" s="20"/>
      <c r="C876" s="21"/>
      <c r="D876" s="5"/>
      <c r="E876" s="5"/>
    </row>
    <row r="877" spans="2:5" x14ac:dyDescent="0.25">
      <c r="B877" s="20"/>
      <c r="C877" s="21"/>
      <c r="D877" s="5"/>
      <c r="E877" s="5"/>
    </row>
    <row r="878" spans="2:5" x14ac:dyDescent="0.25">
      <c r="B878" s="20"/>
      <c r="C878" s="21"/>
      <c r="D878" s="5"/>
      <c r="E878" s="5"/>
    </row>
    <row r="879" spans="2:5" x14ac:dyDescent="0.25">
      <c r="B879" s="20"/>
      <c r="C879" s="21"/>
      <c r="D879" s="5"/>
      <c r="E879" s="5"/>
    </row>
    <row r="880" spans="2:5" x14ac:dyDescent="0.25">
      <c r="B880" s="20"/>
      <c r="C880" s="21"/>
      <c r="D880" s="5"/>
      <c r="E880" s="5"/>
    </row>
    <row r="881" spans="2:18" x14ac:dyDescent="0.25">
      <c r="B881" s="20"/>
      <c r="C881" s="21"/>
      <c r="D881" s="5"/>
      <c r="E881" s="5"/>
      <c r="R881" s="6" t="s">
        <v>33</v>
      </c>
    </row>
    <row r="882" spans="2:18" x14ac:dyDescent="0.25">
      <c r="B882" s="20"/>
      <c r="C882" s="21"/>
      <c r="D882" s="5"/>
      <c r="E882" s="5"/>
    </row>
    <row r="883" spans="2:18" x14ac:dyDescent="0.25">
      <c r="B883" s="20"/>
      <c r="C883" s="21"/>
      <c r="D883" s="5"/>
      <c r="E883" s="5"/>
    </row>
    <row r="884" spans="2:18" x14ac:dyDescent="0.25">
      <c r="B884" s="20"/>
      <c r="C884" s="21"/>
      <c r="D884" s="5"/>
      <c r="E884" s="5"/>
    </row>
    <row r="885" spans="2:18" x14ac:dyDescent="0.25">
      <c r="B885" s="20"/>
      <c r="C885" s="21"/>
      <c r="D885" s="5"/>
      <c r="E885" s="5"/>
    </row>
    <row r="886" spans="2:18" x14ac:dyDescent="0.25">
      <c r="B886" s="20"/>
      <c r="C886" s="21"/>
      <c r="D886" s="5"/>
      <c r="E886" s="5"/>
    </row>
    <row r="887" spans="2:18" x14ac:dyDescent="0.25">
      <c r="B887" s="20"/>
      <c r="C887" s="21"/>
      <c r="D887" s="5"/>
      <c r="E887" s="5"/>
    </row>
    <row r="888" spans="2:18" x14ac:dyDescent="0.25">
      <c r="B888" s="20"/>
      <c r="C888" s="21"/>
      <c r="D888" s="5"/>
      <c r="E888" s="5"/>
    </row>
    <row r="889" spans="2:18" x14ac:dyDescent="0.25">
      <c r="B889" s="20"/>
      <c r="C889" s="21"/>
      <c r="D889" s="5"/>
      <c r="E889" s="5"/>
    </row>
    <row r="890" spans="2:18" x14ac:dyDescent="0.25">
      <c r="B890" s="20"/>
      <c r="C890" s="21"/>
      <c r="D890" s="5"/>
      <c r="E890" s="5"/>
    </row>
    <row r="891" spans="2:18" x14ac:dyDescent="0.25">
      <c r="B891" s="20"/>
      <c r="C891" s="21"/>
      <c r="D891" s="5"/>
      <c r="E891" s="5"/>
    </row>
    <row r="892" spans="2:18" x14ac:dyDescent="0.25">
      <c r="B892" s="20"/>
      <c r="C892" s="21"/>
      <c r="D892" s="5"/>
      <c r="E892" s="5"/>
    </row>
    <row r="893" spans="2:18" x14ac:dyDescent="0.25">
      <c r="B893" s="20"/>
      <c r="C893" s="21"/>
      <c r="D893" s="5"/>
      <c r="E893" s="5"/>
    </row>
    <row r="894" spans="2:18" x14ac:dyDescent="0.25">
      <c r="B894" s="20"/>
      <c r="C894" s="21"/>
      <c r="D894" s="5"/>
      <c r="E894" s="5"/>
    </row>
    <row r="895" spans="2:18" x14ac:dyDescent="0.25">
      <c r="B895" s="20"/>
      <c r="C895" s="21"/>
      <c r="D895" s="5"/>
      <c r="E895" s="5"/>
    </row>
    <row r="896" spans="2:18" x14ac:dyDescent="0.25">
      <c r="B896" s="20"/>
      <c r="C896" s="21"/>
      <c r="D896" s="5"/>
      <c r="E896" s="5"/>
    </row>
    <row r="897" spans="2:5" x14ac:dyDescent="0.25">
      <c r="B897" s="20"/>
      <c r="C897" s="21"/>
      <c r="D897" s="5"/>
      <c r="E897" s="5"/>
    </row>
    <row r="898" spans="2:5" x14ac:dyDescent="0.25">
      <c r="B898" s="20"/>
      <c r="C898" s="21"/>
      <c r="D898" s="5"/>
      <c r="E898" s="5"/>
    </row>
    <row r="899" spans="2:5" x14ac:dyDescent="0.25">
      <c r="B899" s="20"/>
      <c r="C899" s="21"/>
      <c r="D899" s="5"/>
      <c r="E899" s="5"/>
    </row>
    <row r="900" spans="2:5" x14ac:dyDescent="0.25">
      <c r="B900" s="20"/>
      <c r="C900" s="21"/>
      <c r="D900" s="5"/>
      <c r="E900" s="5"/>
    </row>
    <row r="901" spans="2:5" x14ac:dyDescent="0.25">
      <c r="B901" s="20"/>
      <c r="C901" s="21"/>
      <c r="D901" s="5"/>
      <c r="E901" s="5"/>
    </row>
    <row r="902" spans="2:5" x14ac:dyDescent="0.25">
      <c r="B902" s="20"/>
      <c r="C902" s="21"/>
      <c r="D902" s="5"/>
      <c r="E902" s="5"/>
    </row>
    <row r="903" spans="2:5" x14ac:dyDescent="0.25">
      <c r="B903" s="20"/>
      <c r="C903" s="21"/>
      <c r="D903" s="5"/>
      <c r="E903" s="5"/>
    </row>
    <row r="904" spans="2:5" x14ac:dyDescent="0.25">
      <c r="B904" s="20"/>
      <c r="C904" s="21"/>
      <c r="D904" s="5"/>
      <c r="E904" s="5"/>
    </row>
    <row r="905" spans="2:5" x14ac:dyDescent="0.25">
      <c r="B905" s="20"/>
      <c r="C905" s="21"/>
      <c r="D905" s="5"/>
      <c r="E905" s="5"/>
    </row>
    <row r="906" spans="2:5" x14ac:dyDescent="0.25">
      <c r="B906" s="20"/>
      <c r="C906" s="21"/>
      <c r="D906" s="5"/>
      <c r="E906" s="5"/>
    </row>
    <row r="907" spans="2:5" x14ac:dyDescent="0.25">
      <c r="B907" s="20"/>
      <c r="C907" s="21"/>
      <c r="D907" s="5"/>
      <c r="E907" s="5"/>
    </row>
    <row r="908" spans="2:5" x14ac:dyDescent="0.25">
      <c r="B908" s="20"/>
      <c r="C908" s="21"/>
      <c r="D908" s="5"/>
      <c r="E908" s="5"/>
    </row>
    <row r="909" spans="2:5" x14ac:dyDescent="0.25">
      <c r="B909" s="20"/>
      <c r="C909" s="21"/>
      <c r="D909" s="5"/>
      <c r="E909" s="5"/>
    </row>
    <row r="910" spans="2:5" x14ac:dyDescent="0.25">
      <c r="B910" s="20"/>
      <c r="C910" s="21"/>
      <c r="D910" s="5"/>
      <c r="E910" s="5"/>
    </row>
    <row r="911" spans="2:5" x14ac:dyDescent="0.25">
      <c r="B911" s="20"/>
      <c r="C911" s="21"/>
      <c r="D911" s="5"/>
      <c r="E911" s="5"/>
    </row>
    <row r="912" spans="2:5" x14ac:dyDescent="0.25">
      <c r="B912" s="20"/>
      <c r="C912" s="21"/>
      <c r="D912" s="5"/>
      <c r="E912" s="5"/>
    </row>
    <row r="913" spans="2:5" x14ac:dyDescent="0.25">
      <c r="B913" s="20"/>
      <c r="C913" s="21"/>
      <c r="D913" s="5"/>
      <c r="E913" s="5"/>
    </row>
    <row r="914" spans="2:5" x14ac:dyDescent="0.25">
      <c r="B914" s="20"/>
      <c r="C914" s="21"/>
      <c r="D914" s="5"/>
      <c r="E914" s="5"/>
    </row>
    <row r="915" spans="2:5" x14ac:dyDescent="0.25">
      <c r="B915" s="20"/>
      <c r="C915" s="21"/>
      <c r="D915" s="5"/>
      <c r="E915" s="5"/>
    </row>
    <row r="916" spans="2:5" x14ac:dyDescent="0.25">
      <c r="B916" s="20"/>
      <c r="C916" s="21"/>
      <c r="D916" s="5"/>
      <c r="E916" s="5"/>
    </row>
    <row r="917" spans="2:5" x14ac:dyDescent="0.25">
      <c r="B917" s="20"/>
      <c r="C917" s="21"/>
      <c r="D917" s="5"/>
      <c r="E917" s="5"/>
    </row>
    <row r="918" spans="2:5" x14ac:dyDescent="0.25">
      <c r="B918" s="20"/>
      <c r="C918" s="21"/>
      <c r="D918" s="5"/>
      <c r="E918" s="5"/>
    </row>
    <row r="919" spans="2:5" x14ac:dyDescent="0.25">
      <c r="B919" s="20"/>
      <c r="C919" s="21"/>
      <c r="D919" s="5"/>
      <c r="E919" s="5"/>
    </row>
    <row r="920" spans="2:5" x14ac:dyDescent="0.25">
      <c r="B920" s="20"/>
      <c r="C920" s="21"/>
      <c r="D920" s="5"/>
      <c r="E920" s="5"/>
    </row>
    <row r="921" spans="2:5" x14ac:dyDescent="0.25">
      <c r="B921" s="20"/>
      <c r="C921" s="21"/>
      <c r="D921" s="5"/>
      <c r="E921" s="5"/>
    </row>
    <row r="922" spans="2:5" x14ac:dyDescent="0.25">
      <c r="B922" s="20"/>
      <c r="C922" s="21"/>
      <c r="D922" s="5"/>
      <c r="E922" s="5"/>
    </row>
    <row r="923" spans="2:5" x14ac:dyDescent="0.25">
      <c r="B923" s="20"/>
      <c r="C923" s="21"/>
      <c r="D923" s="5"/>
      <c r="E923" s="5"/>
    </row>
    <row r="924" spans="2:5" x14ac:dyDescent="0.25">
      <c r="B924" s="20"/>
      <c r="C924" s="21"/>
      <c r="D924" s="5"/>
      <c r="E924" s="5"/>
    </row>
    <row r="925" spans="2:5" x14ac:dyDescent="0.25">
      <c r="B925" s="20"/>
      <c r="C925" s="21"/>
      <c r="D925" s="5"/>
      <c r="E925" s="5"/>
    </row>
    <row r="926" spans="2:5" x14ac:dyDescent="0.25">
      <c r="B926" s="20"/>
      <c r="C926" s="21"/>
      <c r="D926" s="5"/>
      <c r="E926" s="5"/>
    </row>
    <row r="927" spans="2:5" x14ac:dyDescent="0.25">
      <c r="B927" s="20"/>
      <c r="C927" s="21"/>
      <c r="D927" s="5"/>
      <c r="E927" s="5"/>
    </row>
    <row r="928" spans="2:5" x14ac:dyDescent="0.25">
      <c r="B928" s="20"/>
      <c r="C928" s="21"/>
      <c r="D928" s="5"/>
      <c r="E928" s="5"/>
    </row>
    <row r="929" spans="2:5" x14ac:dyDescent="0.25">
      <c r="B929" s="20"/>
      <c r="C929" s="21"/>
      <c r="D929" s="5"/>
      <c r="E929" s="5"/>
    </row>
    <row r="930" spans="2:5" x14ac:dyDescent="0.25">
      <c r="B930" s="20"/>
      <c r="C930" s="21"/>
      <c r="D930" s="5"/>
      <c r="E930" s="5"/>
    </row>
    <row r="931" spans="2:5" x14ac:dyDescent="0.25">
      <c r="B931" s="20"/>
      <c r="C931" s="21"/>
      <c r="D931" s="5"/>
      <c r="E931" s="5"/>
    </row>
    <row r="932" spans="2:5" x14ac:dyDescent="0.25">
      <c r="B932" s="20"/>
      <c r="C932" s="21"/>
      <c r="D932" s="5"/>
      <c r="E932" s="5"/>
    </row>
    <row r="933" spans="2:5" x14ac:dyDescent="0.25">
      <c r="B933" s="20"/>
      <c r="C933" s="21"/>
      <c r="D933" s="5"/>
      <c r="E933" s="5"/>
    </row>
    <row r="934" spans="2:5" x14ac:dyDescent="0.25">
      <c r="B934" s="20"/>
      <c r="C934" s="21"/>
      <c r="D934" s="5"/>
      <c r="E934" s="5"/>
    </row>
    <row r="935" spans="2:5" x14ac:dyDescent="0.25">
      <c r="B935" s="20"/>
      <c r="C935" s="21"/>
      <c r="D935" s="5"/>
      <c r="E935" s="5"/>
    </row>
    <row r="936" spans="2:5" x14ac:dyDescent="0.25">
      <c r="B936" s="20"/>
      <c r="C936" s="21"/>
      <c r="D936" s="5"/>
      <c r="E936" s="5"/>
    </row>
    <row r="937" spans="2:5" x14ac:dyDescent="0.25">
      <c r="B937" s="20"/>
      <c r="C937" s="21"/>
      <c r="D937" s="5"/>
      <c r="E937" s="5"/>
    </row>
    <row r="938" spans="2:5" x14ac:dyDescent="0.25">
      <c r="B938" s="20"/>
      <c r="C938" s="21"/>
      <c r="D938" s="5"/>
      <c r="E938" s="5"/>
    </row>
    <row r="939" spans="2:5" x14ac:dyDescent="0.25">
      <c r="B939" s="20"/>
      <c r="C939" s="21"/>
      <c r="D939" s="5"/>
      <c r="E939" s="5"/>
    </row>
    <row r="940" spans="2:5" x14ac:dyDescent="0.25">
      <c r="B940" s="20"/>
      <c r="C940" s="21"/>
      <c r="D940" s="5"/>
      <c r="E940" s="5"/>
    </row>
    <row r="941" spans="2:5" x14ac:dyDescent="0.25">
      <c r="B941" s="20"/>
      <c r="C941" s="21"/>
      <c r="D941" s="5"/>
      <c r="E941" s="5"/>
    </row>
    <row r="942" spans="2:5" x14ac:dyDescent="0.25">
      <c r="B942" s="20"/>
      <c r="C942" s="21"/>
      <c r="D942" s="5"/>
      <c r="E942" s="5"/>
    </row>
    <row r="943" spans="2:5" x14ac:dyDescent="0.25">
      <c r="B943" s="20"/>
      <c r="C943" s="21"/>
      <c r="D943" s="5"/>
      <c r="E943" s="5"/>
    </row>
    <row r="944" spans="2:5" x14ac:dyDescent="0.25">
      <c r="B944" s="20"/>
      <c r="C944" s="21"/>
      <c r="D944" s="5"/>
      <c r="E944" s="5"/>
    </row>
    <row r="945" spans="2:5" x14ac:dyDescent="0.25">
      <c r="B945" s="20"/>
      <c r="C945" s="21"/>
      <c r="D945" s="5"/>
      <c r="E945" s="5"/>
    </row>
    <row r="946" spans="2:5" x14ac:dyDescent="0.25">
      <c r="B946" s="20"/>
      <c r="C946" s="21"/>
      <c r="D946" s="5"/>
      <c r="E946" s="5"/>
    </row>
    <row r="947" spans="2:5" x14ac:dyDescent="0.25">
      <c r="B947" s="20"/>
      <c r="C947" s="21"/>
      <c r="D947" s="5"/>
      <c r="E947" s="5"/>
    </row>
    <row r="948" spans="2:5" x14ac:dyDescent="0.25">
      <c r="B948" s="20"/>
      <c r="C948" s="21"/>
      <c r="D948" s="5"/>
      <c r="E948" s="5"/>
    </row>
    <row r="949" spans="2:5" x14ac:dyDescent="0.25">
      <c r="B949" s="20"/>
      <c r="C949" s="21"/>
      <c r="D949" s="5"/>
      <c r="E949" s="5"/>
    </row>
    <row r="950" spans="2:5" x14ac:dyDescent="0.25">
      <c r="B950" s="20"/>
      <c r="C950" s="21"/>
      <c r="D950" s="5"/>
      <c r="E950" s="5"/>
    </row>
    <row r="951" spans="2:5" x14ac:dyDescent="0.25">
      <c r="B951" s="20"/>
      <c r="C951" s="21"/>
      <c r="D951" s="5"/>
      <c r="E951" s="5"/>
    </row>
    <row r="952" spans="2:5" x14ac:dyDescent="0.25">
      <c r="B952" s="20"/>
      <c r="C952" s="21"/>
      <c r="D952" s="5"/>
      <c r="E952" s="5"/>
    </row>
    <row r="953" spans="2:5" x14ac:dyDescent="0.25">
      <c r="B953" s="20"/>
      <c r="C953" s="21"/>
      <c r="D953" s="5"/>
      <c r="E953" s="5"/>
    </row>
    <row r="954" spans="2:5" x14ac:dyDescent="0.25">
      <c r="B954" s="20"/>
      <c r="C954" s="21"/>
      <c r="D954" s="5"/>
      <c r="E954" s="5"/>
    </row>
    <row r="955" spans="2:5" x14ac:dyDescent="0.25">
      <c r="B955" s="20"/>
      <c r="C955" s="21"/>
      <c r="D955" s="5"/>
      <c r="E955" s="5"/>
    </row>
    <row r="956" spans="2:5" x14ac:dyDescent="0.25">
      <c r="B956" s="20"/>
      <c r="C956" s="21"/>
      <c r="D956" s="5"/>
      <c r="E956" s="5"/>
    </row>
    <row r="957" spans="2:5" x14ac:dyDescent="0.25">
      <c r="B957" s="20"/>
      <c r="C957" s="21"/>
      <c r="D957" s="5"/>
      <c r="E957" s="5"/>
    </row>
    <row r="958" spans="2:5" x14ac:dyDescent="0.25">
      <c r="B958" s="20"/>
      <c r="C958" s="21"/>
      <c r="D958" s="5"/>
      <c r="E958" s="5"/>
    </row>
    <row r="959" spans="2:5" x14ac:dyDescent="0.25">
      <c r="B959" s="20"/>
      <c r="C959" s="21"/>
      <c r="D959" s="5"/>
      <c r="E959" s="5"/>
    </row>
    <row r="960" spans="2:5" x14ac:dyDescent="0.25">
      <c r="B960" s="20"/>
      <c r="C960" s="21"/>
      <c r="D960" s="5"/>
      <c r="E960" s="5"/>
    </row>
    <row r="961" spans="2:5" x14ac:dyDescent="0.25">
      <c r="B961" s="20"/>
      <c r="C961" s="21"/>
      <c r="D961" s="5"/>
      <c r="E961" s="5"/>
    </row>
    <row r="962" spans="2:5" x14ac:dyDescent="0.25">
      <c r="B962" s="20"/>
      <c r="C962" s="21"/>
      <c r="D962" s="5"/>
      <c r="E962" s="5"/>
    </row>
    <row r="963" spans="2:5" x14ac:dyDescent="0.25">
      <c r="B963" s="20"/>
      <c r="C963" s="21"/>
      <c r="D963" s="5"/>
      <c r="E963" s="5"/>
    </row>
    <row r="964" spans="2:5" x14ac:dyDescent="0.25">
      <c r="B964" s="20"/>
      <c r="C964" s="21"/>
      <c r="D964" s="5"/>
      <c r="E964" s="5"/>
    </row>
    <row r="965" spans="2:5" x14ac:dyDescent="0.25">
      <c r="B965" s="20"/>
      <c r="C965" s="21"/>
      <c r="D965" s="5"/>
      <c r="E965" s="5"/>
    </row>
    <row r="966" spans="2:5" x14ac:dyDescent="0.25">
      <c r="B966" s="20"/>
      <c r="C966" s="21"/>
      <c r="D966" s="5"/>
      <c r="E966" s="5"/>
    </row>
    <row r="967" spans="2:5" x14ac:dyDescent="0.25">
      <c r="B967" s="20"/>
      <c r="C967" s="21"/>
      <c r="D967" s="5"/>
      <c r="E967" s="5"/>
    </row>
    <row r="968" spans="2:5" x14ac:dyDescent="0.25">
      <c r="B968" s="20"/>
      <c r="C968" s="21"/>
      <c r="D968" s="5"/>
      <c r="E968" s="5"/>
    </row>
    <row r="969" spans="2:5" x14ac:dyDescent="0.25">
      <c r="B969" s="20"/>
      <c r="C969" s="21"/>
      <c r="D969" s="5"/>
      <c r="E969" s="5"/>
    </row>
    <row r="970" spans="2:5" x14ac:dyDescent="0.25">
      <c r="B970" s="20"/>
      <c r="C970" s="21"/>
      <c r="D970" s="5"/>
      <c r="E970" s="5"/>
    </row>
    <row r="971" spans="2:5" x14ac:dyDescent="0.25">
      <c r="B971" s="20"/>
      <c r="C971" s="21"/>
      <c r="D971" s="5"/>
      <c r="E971" s="5"/>
    </row>
    <row r="972" spans="2:5" x14ac:dyDescent="0.25">
      <c r="B972" s="20"/>
      <c r="C972" s="21"/>
      <c r="D972" s="5"/>
      <c r="E972" s="5"/>
    </row>
    <row r="973" spans="2:5" x14ac:dyDescent="0.25">
      <c r="B973" s="20"/>
      <c r="C973" s="21"/>
      <c r="D973" s="5"/>
      <c r="E973" s="5"/>
    </row>
    <row r="974" spans="2:5" x14ac:dyDescent="0.25">
      <c r="B974" s="20"/>
      <c r="C974" s="21"/>
      <c r="D974" s="5"/>
      <c r="E974" s="5"/>
    </row>
    <row r="975" spans="2:5" x14ac:dyDescent="0.25">
      <c r="B975" s="20"/>
      <c r="C975" s="21"/>
      <c r="D975" s="5"/>
      <c r="E975" s="5"/>
    </row>
    <row r="976" spans="2:5" x14ac:dyDescent="0.25">
      <c r="B976" s="20"/>
      <c r="C976" s="21"/>
      <c r="D976" s="5"/>
      <c r="E976" s="5"/>
    </row>
    <row r="977" spans="2:5" x14ac:dyDescent="0.25">
      <c r="B977" s="20"/>
      <c r="C977" s="21"/>
      <c r="D977" s="5"/>
      <c r="E977" s="5"/>
    </row>
    <row r="978" spans="2:5" x14ac:dyDescent="0.25">
      <c r="B978" s="20"/>
      <c r="C978" s="21"/>
      <c r="D978" s="5"/>
      <c r="E978" s="5"/>
    </row>
    <row r="979" spans="2:5" x14ac:dyDescent="0.25">
      <c r="B979" s="20"/>
      <c r="C979" s="21"/>
      <c r="D979" s="5"/>
      <c r="E979" s="5"/>
    </row>
    <row r="980" spans="2:5" x14ac:dyDescent="0.25">
      <c r="B980" s="20"/>
      <c r="C980" s="21"/>
      <c r="D980" s="5"/>
      <c r="E980" s="5"/>
    </row>
    <row r="981" spans="2:5" x14ac:dyDescent="0.25">
      <c r="B981" s="20"/>
      <c r="C981" s="21"/>
      <c r="D981" s="5"/>
      <c r="E981" s="5"/>
    </row>
    <row r="982" spans="2:5" x14ac:dyDescent="0.25">
      <c r="B982" s="20"/>
      <c r="C982" s="21"/>
      <c r="D982" s="5"/>
      <c r="E982" s="5"/>
    </row>
    <row r="983" spans="2:5" x14ac:dyDescent="0.25">
      <c r="B983" s="20"/>
      <c r="C983" s="21"/>
      <c r="D983" s="5"/>
      <c r="E983" s="5"/>
    </row>
    <row r="984" spans="2:5" x14ac:dyDescent="0.25">
      <c r="B984" s="20"/>
      <c r="C984" s="21"/>
      <c r="D984" s="5"/>
      <c r="E984" s="5"/>
    </row>
    <row r="985" spans="2:5" x14ac:dyDescent="0.25">
      <c r="B985" s="20"/>
      <c r="C985" s="21"/>
      <c r="D985" s="5"/>
      <c r="E985" s="5"/>
    </row>
    <row r="986" spans="2:5" x14ac:dyDescent="0.25">
      <c r="B986" s="20"/>
      <c r="C986" s="21"/>
      <c r="D986" s="5"/>
      <c r="E986" s="5"/>
    </row>
    <row r="987" spans="2:5" x14ac:dyDescent="0.25">
      <c r="B987" s="20"/>
      <c r="C987" s="21"/>
      <c r="D987" s="5"/>
      <c r="E987" s="5"/>
    </row>
    <row r="988" spans="2:5" x14ac:dyDescent="0.25">
      <c r="B988" s="20"/>
      <c r="C988" s="21"/>
      <c r="D988" s="5"/>
      <c r="E988" s="5"/>
    </row>
    <row r="989" spans="2:5" x14ac:dyDescent="0.25">
      <c r="B989" s="20"/>
      <c r="C989" s="21"/>
      <c r="D989" s="5"/>
      <c r="E989" s="5"/>
    </row>
    <row r="990" spans="2:5" x14ac:dyDescent="0.25">
      <c r="B990" s="20"/>
      <c r="C990" s="21"/>
      <c r="D990" s="5"/>
      <c r="E990" s="5"/>
    </row>
    <row r="991" spans="2:5" x14ac:dyDescent="0.25">
      <c r="B991" s="20"/>
      <c r="C991" s="21"/>
      <c r="D991" s="5"/>
      <c r="E991" s="5"/>
    </row>
    <row r="992" spans="2:5" x14ac:dyDescent="0.25">
      <c r="B992" s="20"/>
      <c r="C992" s="21"/>
      <c r="D992" s="5"/>
      <c r="E992" s="5"/>
    </row>
    <row r="993" spans="2:5" x14ac:dyDescent="0.25">
      <c r="B993" s="20"/>
      <c r="C993" s="21"/>
      <c r="D993" s="5"/>
      <c r="E993" s="5"/>
    </row>
    <row r="994" spans="2:5" x14ac:dyDescent="0.25">
      <c r="B994" s="20"/>
      <c r="C994" s="21"/>
      <c r="D994" s="5"/>
      <c r="E994" s="5"/>
    </row>
    <row r="995" spans="2:5" x14ac:dyDescent="0.25">
      <c r="B995" s="20"/>
      <c r="C995" s="21"/>
      <c r="D995" s="5"/>
      <c r="E995" s="5"/>
    </row>
    <row r="996" spans="2:5" x14ac:dyDescent="0.25">
      <c r="B996" s="20"/>
      <c r="C996" s="21"/>
      <c r="D996" s="5"/>
      <c r="E996" s="5"/>
    </row>
    <row r="997" spans="2:5" x14ac:dyDescent="0.25">
      <c r="B997" s="20"/>
      <c r="C997" s="21"/>
      <c r="D997" s="5"/>
      <c r="E997" s="5"/>
    </row>
    <row r="998" spans="2:5" x14ac:dyDescent="0.25">
      <c r="B998" s="20"/>
      <c r="C998" s="21"/>
      <c r="D998" s="5"/>
      <c r="E998" s="5"/>
    </row>
    <row r="999" spans="2:5" x14ac:dyDescent="0.25">
      <c r="B999" s="20"/>
      <c r="C999" s="21"/>
      <c r="D999" s="5"/>
      <c r="E999" s="5"/>
    </row>
    <row r="1000" spans="2:5" x14ac:dyDescent="0.25">
      <c r="B1000" s="20"/>
      <c r="C1000" s="21"/>
      <c r="D1000" s="5"/>
      <c r="E1000" s="5"/>
    </row>
    <row r="1001" spans="2:5" x14ac:dyDescent="0.25">
      <c r="B1001" s="20"/>
      <c r="C1001" s="21"/>
      <c r="D1001" s="5"/>
      <c r="E1001" s="5"/>
    </row>
    <row r="1002" spans="2:5" x14ac:dyDescent="0.25">
      <c r="B1002" s="20"/>
      <c r="C1002" s="21"/>
      <c r="D1002" s="5"/>
      <c r="E1002" s="5"/>
    </row>
    <row r="1003" spans="2:5" x14ac:dyDescent="0.25">
      <c r="B1003" s="20"/>
      <c r="C1003" s="21"/>
      <c r="D1003" s="5"/>
      <c r="E1003" s="5"/>
    </row>
    <row r="1004" spans="2:5" x14ac:dyDescent="0.25">
      <c r="B1004" s="20"/>
      <c r="C1004" s="21"/>
      <c r="D1004" s="5"/>
      <c r="E1004" s="5"/>
    </row>
    <row r="1005" spans="2:5" x14ac:dyDescent="0.25">
      <c r="B1005" s="20"/>
      <c r="C1005" s="21"/>
      <c r="D1005" s="5"/>
      <c r="E1005" s="5"/>
    </row>
    <row r="1006" spans="2:5" x14ac:dyDescent="0.25">
      <c r="B1006" s="20"/>
      <c r="C1006" s="21"/>
      <c r="D1006" s="5"/>
      <c r="E1006" s="5"/>
    </row>
    <row r="1007" spans="2:5" x14ac:dyDescent="0.25">
      <c r="B1007" s="20"/>
      <c r="C1007" s="21"/>
      <c r="D1007" s="5"/>
      <c r="E1007" s="5"/>
    </row>
    <row r="1008" spans="2:5" x14ac:dyDescent="0.25">
      <c r="B1008" s="20"/>
      <c r="C1008" s="21"/>
      <c r="D1008" s="5"/>
      <c r="E1008" s="5"/>
    </row>
    <row r="1009" spans="2:5" x14ac:dyDescent="0.25">
      <c r="B1009" s="20"/>
      <c r="C1009" s="21"/>
      <c r="D1009" s="5"/>
      <c r="E1009" s="5"/>
    </row>
    <row r="1010" spans="2:5" x14ac:dyDescent="0.25">
      <c r="B1010" s="20"/>
      <c r="C1010" s="21"/>
      <c r="D1010" s="5"/>
      <c r="E1010" s="5"/>
    </row>
    <row r="1011" spans="2:5" x14ac:dyDescent="0.25">
      <c r="B1011" s="20"/>
      <c r="C1011" s="21"/>
      <c r="D1011" s="5"/>
      <c r="E1011" s="5"/>
    </row>
    <row r="1012" spans="2:5" x14ac:dyDescent="0.25">
      <c r="B1012" s="20"/>
      <c r="C1012" s="21"/>
      <c r="D1012" s="5"/>
      <c r="E1012" s="5"/>
    </row>
    <row r="1013" spans="2:5" x14ac:dyDescent="0.25">
      <c r="B1013" s="20"/>
      <c r="C1013" s="21"/>
      <c r="D1013" s="5"/>
      <c r="E1013" s="5"/>
    </row>
    <row r="1014" spans="2:5" x14ac:dyDescent="0.25">
      <c r="B1014" s="20"/>
      <c r="C1014" s="21"/>
      <c r="D1014" s="5"/>
      <c r="E1014" s="5"/>
    </row>
    <row r="1015" spans="2:5" x14ac:dyDescent="0.25">
      <c r="B1015" s="20"/>
      <c r="C1015" s="21"/>
      <c r="D1015" s="5"/>
      <c r="E1015" s="5"/>
    </row>
    <row r="1016" spans="2:5" x14ac:dyDescent="0.25">
      <c r="B1016" s="20"/>
      <c r="C1016" s="21"/>
      <c r="D1016" s="5"/>
      <c r="E1016" s="5"/>
    </row>
    <row r="1017" spans="2:5" x14ac:dyDescent="0.25">
      <c r="B1017" s="20"/>
      <c r="C1017" s="21"/>
      <c r="D1017" s="5"/>
      <c r="E1017" s="5"/>
    </row>
    <row r="1018" spans="2:5" x14ac:dyDescent="0.25">
      <c r="B1018" s="20"/>
      <c r="C1018" s="21"/>
      <c r="D1018" s="5"/>
      <c r="E1018" s="5"/>
    </row>
    <row r="1019" spans="2:5" x14ac:dyDescent="0.25">
      <c r="B1019" s="20"/>
      <c r="C1019" s="21"/>
      <c r="D1019" s="5"/>
      <c r="E1019" s="5"/>
    </row>
    <row r="1020" spans="2:5" x14ac:dyDescent="0.25">
      <c r="B1020" s="20"/>
      <c r="C1020" s="21"/>
      <c r="D1020" s="5"/>
      <c r="E1020" s="5"/>
    </row>
    <row r="1021" spans="2:5" x14ac:dyDescent="0.25">
      <c r="B1021" s="20"/>
      <c r="C1021" s="21"/>
      <c r="D1021" s="5"/>
      <c r="E1021" s="5"/>
    </row>
    <row r="1022" spans="2:5" x14ac:dyDescent="0.25">
      <c r="B1022" s="20"/>
      <c r="C1022" s="21"/>
      <c r="D1022" s="5"/>
      <c r="E1022" s="5"/>
    </row>
    <row r="1023" spans="2:5" x14ac:dyDescent="0.25">
      <c r="B1023" s="20"/>
      <c r="C1023" s="21"/>
      <c r="D1023" s="5"/>
      <c r="E1023" s="5"/>
    </row>
    <row r="1024" spans="2:5" x14ac:dyDescent="0.25">
      <c r="B1024" s="20"/>
      <c r="C1024" s="21"/>
      <c r="D1024" s="5"/>
      <c r="E1024" s="5"/>
    </row>
    <row r="1025" spans="2:5" x14ac:dyDescent="0.25">
      <c r="B1025" s="20"/>
      <c r="C1025" s="21"/>
      <c r="D1025" s="5"/>
      <c r="E1025" s="5"/>
    </row>
    <row r="1026" spans="2:5" x14ac:dyDescent="0.25">
      <c r="B1026" s="20"/>
      <c r="C1026" s="21"/>
      <c r="D1026" s="5"/>
      <c r="E1026" s="5"/>
    </row>
    <row r="1027" spans="2:5" x14ac:dyDescent="0.25">
      <c r="B1027" s="20"/>
      <c r="C1027" s="21"/>
      <c r="D1027" s="5"/>
      <c r="E1027" s="5"/>
    </row>
    <row r="1028" spans="2:5" x14ac:dyDescent="0.25">
      <c r="B1028" s="20"/>
      <c r="C1028" s="21"/>
      <c r="D1028" s="5"/>
      <c r="E1028" s="5"/>
    </row>
    <row r="1029" spans="2:5" x14ac:dyDescent="0.25">
      <c r="B1029" s="20"/>
      <c r="C1029" s="21"/>
      <c r="D1029" s="5"/>
      <c r="E1029" s="5"/>
    </row>
    <row r="1030" spans="2:5" x14ac:dyDescent="0.25">
      <c r="B1030" s="20"/>
      <c r="C1030" s="21"/>
      <c r="D1030" s="5"/>
      <c r="E1030" s="5"/>
    </row>
    <row r="1031" spans="2:5" x14ac:dyDescent="0.25">
      <c r="B1031" s="20"/>
      <c r="C1031" s="21"/>
      <c r="D1031" s="5"/>
      <c r="E1031" s="5"/>
    </row>
    <row r="1032" spans="2:5" x14ac:dyDescent="0.25">
      <c r="B1032" s="20"/>
      <c r="C1032" s="21"/>
      <c r="D1032" s="5"/>
      <c r="E1032" s="5"/>
    </row>
    <row r="1033" spans="2:5" x14ac:dyDescent="0.25">
      <c r="B1033" s="20"/>
      <c r="C1033" s="21"/>
      <c r="D1033" s="5"/>
      <c r="E1033" s="5"/>
    </row>
    <row r="1034" spans="2:5" x14ac:dyDescent="0.25">
      <c r="B1034" s="20"/>
      <c r="C1034" s="21"/>
      <c r="D1034" s="5"/>
      <c r="E1034" s="5"/>
    </row>
    <row r="1035" spans="2:5" x14ac:dyDescent="0.25">
      <c r="B1035" s="20"/>
      <c r="C1035" s="21"/>
      <c r="D1035" s="5"/>
      <c r="E1035" s="5"/>
    </row>
    <row r="1036" spans="2:5" x14ac:dyDescent="0.25">
      <c r="B1036" s="20"/>
      <c r="C1036" s="21"/>
      <c r="D1036" s="5"/>
      <c r="E1036" s="5"/>
    </row>
    <row r="1037" spans="2:5" x14ac:dyDescent="0.25">
      <c r="B1037" s="20"/>
      <c r="C1037" s="21"/>
      <c r="D1037" s="5"/>
      <c r="E1037" s="5"/>
    </row>
    <row r="1038" spans="2:5" x14ac:dyDescent="0.25">
      <c r="B1038" s="20"/>
      <c r="C1038" s="21"/>
      <c r="D1038" s="5"/>
      <c r="E1038" s="5"/>
    </row>
    <row r="1039" spans="2:5" x14ac:dyDescent="0.25">
      <c r="B1039" s="20"/>
      <c r="C1039" s="21"/>
      <c r="D1039" s="5"/>
      <c r="E1039" s="5"/>
    </row>
    <row r="1040" spans="2:5" x14ac:dyDescent="0.25">
      <c r="B1040" s="20"/>
      <c r="C1040" s="21"/>
      <c r="D1040" s="5"/>
      <c r="E1040" s="5"/>
    </row>
    <row r="1041" spans="2:5" x14ac:dyDescent="0.25">
      <c r="B1041" s="20"/>
      <c r="C1041" s="21"/>
      <c r="D1041" s="5"/>
      <c r="E1041" s="5"/>
    </row>
    <row r="1042" spans="2:5" x14ac:dyDescent="0.25">
      <c r="B1042" s="20"/>
      <c r="C1042" s="21"/>
      <c r="D1042" s="5"/>
      <c r="E1042" s="5"/>
    </row>
    <row r="1043" spans="2:5" x14ac:dyDescent="0.25">
      <c r="B1043" s="20"/>
      <c r="C1043" s="21"/>
      <c r="D1043" s="5"/>
      <c r="E1043" s="5"/>
    </row>
    <row r="1044" spans="2:5" x14ac:dyDescent="0.25">
      <c r="B1044" s="20"/>
      <c r="C1044" s="21"/>
      <c r="D1044" s="5"/>
      <c r="E1044" s="5"/>
    </row>
    <row r="1045" spans="2:5" x14ac:dyDescent="0.25">
      <c r="B1045" s="20"/>
      <c r="C1045" s="21"/>
      <c r="D1045" s="5"/>
      <c r="E1045" s="5"/>
    </row>
    <row r="1046" spans="2:5" x14ac:dyDescent="0.25">
      <c r="B1046" s="20"/>
      <c r="C1046" s="21"/>
      <c r="D1046" s="5"/>
      <c r="E1046" s="5"/>
    </row>
    <row r="1047" spans="2:5" x14ac:dyDescent="0.25">
      <c r="B1047" s="20"/>
      <c r="C1047" s="21"/>
      <c r="D1047" s="5"/>
      <c r="E1047" s="5"/>
    </row>
    <row r="1048" spans="2:5" x14ac:dyDescent="0.25">
      <c r="B1048" s="20"/>
      <c r="C1048" s="21"/>
      <c r="D1048" s="5"/>
      <c r="E1048" s="5"/>
    </row>
    <row r="1049" spans="2:5" x14ac:dyDescent="0.25">
      <c r="B1049" s="20"/>
      <c r="C1049" s="21"/>
      <c r="D1049" s="5"/>
      <c r="E1049" s="5"/>
    </row>
    <row r="1050" spans="2:5" x14ac:dyDescent="0.25">
      <c r="B1050" s="20"/>
      <c r="C1050" s="21"/>
      <c r="D1050" s="5"/>
      <c r="E1050" s="5"/>
    </row>
    <row r="1051" spans="2:5" x14ac:dyDescent="0.25">
      <c r="B1051" s="20"/>
      <c r="C1051" s="21"/>
      <c r="D1051" s="5"/>
      <c r="E1051" s="5"/>
    </row>
    <row r="1052" spans="2:5" x14ac:dyDescent="0.25">
      <c r="B1052" s="20"/>
      <c r="C1052" s="21"/>
      <c r="D1052" s="5"/>
      <c r="E1052" s="5"/>
    </row>
    <row r="1053" spans="2:5" x14ac:dyDescent="0.25">
      <c r="B1053" s="20"/>
      <c r="C1053" s="21"/>
      <c r="D1053" s="5"/>
      <c r="E1053" s="5"/>
    </row>
    <row r="1054" spans="2:5" x14ac:dyDescent="0.25">
      <c r="B1054" s="20"/>
      <c r="C1054" s="21"/>
      <c r="D1054" s="5"/>
      <c r="E1054" s="5"/>
    </row>
    <row r="1055" spans="2:5" x14ac:dyDescent="0.25">
      <c r="B1055" s="20"/>
      <c r="C1055" s="21"/>
      <c r="D1055" s="5"/>
      <c r="E1055" s="5"/>
    </row>
    <row r="1056" spans="2:5" x14ac:dyDescent="0.25">
      <c r="B1056" s="20"/>
      <c r="C1056" s="21"/>
      <c r="D1056" s="5"/>
      <c r="E1056" s="5"/>
    </row>
    <row r="1057" spans="2:5" x14ac:dyDescent="0.25">
      <c r="B1057" s="20"/>
      <c r="C1057" s="21"/>
      <c r="D1057" s="5"/>
      <c r="E1057" s="5"/>
    </row>
    <row r="1058" spans="2:5" x14ac:dyDescent="0.25">
      <c r="B1058" s="20"/>
      <c r="C1058" s="21"/>
      <c r="D1058" s="5"/>
      <c r="E1058" s="5"/>
    </row>
    <row r="1059" spans="2:5" x14ac:dyDescent="0.25">
      <c r="B1059" s="20"/>
      <c r="C1059" s="21"/>
      <c r="D1059" s="5"/>
      <c r="E1059" s="5"/>
    </row>
    <row r="1060" spans="2:5" x14ac:dyDescent="0.25">
      <c r="B1060" s="20"/>
      <c r="C1060" s="21"/>
      <c r="D1060" s="5"/>
      <c r="E1060" s="5"/>
    </row>
    <row r="1061" spans="2:5" x14ac:dyDescent="0.25">
      <c r="B1061" s="20"/>
      <c r="C1061" s="21"/>
      <c r="D1061" s="5"/>
      <c r="E1061" s="5"/>
    </row>
    <row r="1062" spans="2:5" x14ac:dyDescent="0.25">
      <c r="B1062" s="20"/>
      <c r="C1062" s="21"/>
      <c r="D1062" s="5"/>
      <c r="E1062" s="5"/>
    </row>
    <row r="1063" spans="2:5" x14ac:dyDescent="0.25">
      <c r="B1063" s="20"/>
      <c r="C1063" s="21"/>
      <c r="D1063" s="5"/>
      <c r="E1063" s="5"/>
    </row>
    <row r="1064" spans="2:5" x14ac:dyDescent="0.25">
      <c r="B1064" s="20"/>
      <c r="C1064" s="21"/>
      <c r="D1064" s="5"/>
      <c r="E1064" s="5"/>
    </row>
    <row r="1065" spans="2:5" x14ac:dyDescent="0.25">
      <c r="B1065" s="20"/>
      <c r="C1065" s="21"/>
      <c r="D1065" s="5"/>
      <c r="E1065" s="5"/>
    </row>
    <row r="1066" spans="2:5" x14ac:dyDescent="0.25">
      <c r="B1066" s="20"/>
      <c r="C1066" s="21"/>
      <c r="D1066" s="5"/>
      <c r="E1066" s="5"/>
    </row>
    <row r="1067" spans="2:5" x14ac:dyDescent="0.25">
      <c r="B1067" s="20"/>
      <c r="C1067" s="21"/>
      <c r="D1067" s="5"/>
      <c r="E1067" s="5"/>
    </row>
    <row r="1068" spans="2:5" x14ac:dyDescent="0.25">
      <c r="B1068" s="20"/>
      <c r="C1068" s="21"/>
      <c r="D1068" s="5"/>
      <c r="E1068" s="5"/>
    </row>
    <row r="1069" spans="2:5" x14ac:dyDescent="0.25">
      <c r="B1069" s="20"/>
      <c r="C1069" s="21"/>
      <c r="D1069" s="5"/>
      <c r="E1069" s="5"/>
    </row>
    <row r="1070" spans="2:5" x14ac:dyDescent="0.25">
      <c r="B1070" s="20"/>
      <c r="C1070" s="21"/>
      <c r="D1070" s="5"/>
      <c r="E1070" s="5"/>
    </row>
    <row r="1071" spans="2:5" x14ac:dyDescent="0.25">
      <c r="B1071" s="20"/>
      <c r="C1071" s="21"/>
      <c r="D1071" s="5"/>
      <c r="E1071" s="5"/>
    </row>
    <row r="1072" spans="2:5" x14ac:dyDescent="0.25">
      <c r="B1072" s="20"/>
      <c r="C1072" s="21"/>
      <c r="D1072" s="5"/>
      <c r="E1072" s="5"/>
    </row>
    <row r="1073" spans="2:5" x14ac:dyDescent="0.25">
      <c r="B1073" s="20"/>
      <c r="C1073" s="21"/>
      <c r="D1073" s="5"/>
      <c r="E1073" s="5"/>
    </row>
    <row r="1074" spans="2:5" x14ac:dyDescent="0.25">
      <c r="B1074" s="20"/>
      <c r="C1074" s="21"/>
      <c r="D1074" s="5"/>
      <c r="E1074" s="5"/>
    </row>
    <row r="1075" spans="2:5" x14ac:dyDescent="0.25">
      <c r="B1075" s="20"/>
      <c r="C1075" s="21"/>
      <c r="D1075" s="5"/>
      <c r="E1075" s="5"/>
    </row>
    <row r="1076" spans="2:5" x14ac:dyDescent="0.25">
      <c r="B1076" s="20"/>
      <c r="C1076" s="21"/>
      <c r="D1076" s="5"/>
      <c r="E1076" s="5"/>
    </row>
    <row r="1077" spans="2:5" x14ac:dyDescent="0.25">
      <c r="B1077" s="20"/>
      <c r="C1077" s="21"/>
      <c r="D1077" s="5"/>
      <c r="E1077" s="5"/>
    </row>
    <row r="1078" spans="2:5" x14ac:dyDescent="0.25">
      <c r="B1078" s="20"/>
      <c r="C1078" s="21"/>
      <c r="D1078" s="5"/>
      <c r="E1078" s="5"/>
    </row>
    <row r="1079" spans="2:5" x14ac:dyDescent="0.25">
      <c r="B1079" s="20"/>
      <c r="C1079" s="21"/>
      <c r="D1079" s="5"/>
      <c r="E1079" s="5"/>
    </row>
    <row r="1080" spans="2:5" x14ac:dyDescent="0.25">
      <c r="B1080" s="20"/>
      <c r="C1080" s="21"/>
      <c r="D1080" s="5"/>
      <c r="E1080" s="5"/>
    </row>
    <row r="1081" spans="2:5" x14ac:dyDescent="0.25">
      <c r="B1081" s="20"/>
      <c r="C1081" s="21"/>
      <c r="D1081" s="5"/>
      <c r="E1081" s="5"/>
    </row>
    <row r="1082" spans="2:5" x14ac:dyDescent="0.25">
      <c r="B1082" s="20"/>
      <c r="C1082" s="21"/>
      <c r="D1082" s="5"/>
      <c r="E1082" s="5"/>
    </row>
    <row r="1083" spans="2:5" x14ac:dyDescent="0.25">
      <c r="B1083" s="20"/>
      <c r="C1083" s="21"/>
      <c r="D1083" s="5"/>
      <c r="E1083" s="5"/>
    </row>
    <row r="1084" spans="2:5" x14ac:dyDescent="0.25">
      <c r="B1084" s="20"/>
      <c r="C1084" s="21"/>
      <c r="D1084" s="5"/>
      <c r="E1084" s="5"/>
    </row>
    <row r="1085" spans="2:5" x14ac:dyDescent="0.25">
      <c r="B1085" s="20"/>
      <c r="C1085" s="21"/>
      <c r="D1085" s="5"/>
      <c r="E1085" s="5"/>
    </row>
    <row r="1086" spans="2:5" x14ac:dyDescent="0.25">
      <c r="B1086" s="20"/>
      <c r="C1086" s="21"/>
      <c r="D1086" s="5"/>
      <c r="E1086" s="5"/>
    </row>
    <row r="1087" spans="2:5" x14ac:dyDescent="0.25">
      <c r="B1087" s="20"/>
      <c r="C1087" s="21"/>
      <c r="D1087" s="5"/>
      <c r="E1087" s="5"/>
    </row>
    <row r="1088" spans="2:5" x14ac:dyDescent="0.25">
      <c r="B1088" s="20"/>
      <c r="C1088" s="21"/>
      <c r="D1088" s="5"/>
      <c r="E1088" s="5"/>
    </row>
    <row r="1089" spans="2:5" x14ac:dyDescent="0.25">
      <c r="B1089" s="20"/>
      <c r="C1089" s="21"/>
      <c r="D1089" s="5"/>
      <c r="E1089" s="5"/>
    </row>
    <row r="1090" spans="2:5" x14ac:dyDescent="0.25">
      <c r="B1090" s="20"/>
      <c r="C1090" s="21"/>
      <c r="D1090" s="5"/>
      <c r="E1090" s="5"/>
    </row>
    <row r="1091" spans="2:5" x14ac:dyDescent="0.25">
      <c r="B1091" s="20"/>
      <c r="C1091" s="21"/>
      <c r="D1091" s="5"/>
      <c r="E1091" s="5"/>
    </row>
    <row r="1092" spans="2:5" x14ac:dyDescent="0.25">
      <c r="B1092" s="20"/>
      <c r="C1092" s="21"/>
      <c r="D1092" s="5"/>
      <c r="E1092" s="5"/>
    </row>
    <row r="1093" spans="2:5" x14ac:dyDescent="0.25">
      <c r="B1093" s="20"/>
      <c r="C1093" s="21"/>
      <c r="D1093" s="5"/>
      <c r="E1093" s="5"/>
    </row>
    <row r="1094" spans="2:5" x14ac:dyDescent="0.25">
      <c r="B1094" s="20"/>
      <c r="C1094" s="21"/>
      <c r="D1094" s="5"/>
      <c r="E1094" s="5"/>
    </row>
    <row r="1095" spans="2:5" x14ac:dyDescent="0.25">
      <c r="B1095" s="20"/>
      <c r="C1095" s="21"/>
      <c r="D1095" s="5"/>
      <c r="E1095" s="5"/>
    </row>
    <row r="1096" spans="2:5" x14ac:dyDescent="0.25">
      <c r="B1096" s="20"/>
      <c r="C1096" s="21"/>
      <c r="D1096" s="5"/>
      <c r="E1096" s="5"/>
    </row>
    <row r="1097" spans="2:5" x14ac:dyDescent="0.25">
      <c r="B1097" s="20"/>
      <c r="C1097" s="21"/>
      <c r="D1097" s="5"/>
      <c r="E1097" s="5"/>
    </row>
    <row r="1098" spans="2:5" x14ac:dyDescent="0.25">
      <c r="B1098" s="20"/>
      <c r="C1098" s="21"/>
      <c r="D1098" s="5"/>
      <c r="E1098" s="5"/>
    </row>
    <row r="1099" spans="2:5" x14ac:dyDescent="0.25">
      <c r="B1099" s="20"/>
      <c r="C1099" s="21"/>
      <c r="D1099" s="5"/>
      <c r="E1099" s="5"/>
    </row>
    <row r="1100" spans="2:5" x14ac:dyDescent="0.25">
      <c r="B1100" s="20"/>
      <c r="C1100" s="21"/>
      <c r="D1100" s="5"/>
      <c r="E1100" s="5"/>
    </row>
    <row r="1101" spans="2:5" x14ac:dyDescent="0.25">
      <c r="B1101" s="20"/>
      <c r="C1101" s="21"/>
      <c r="D1101" s="5"/>
      <c r="E1101" s="5"/>
    </row>
    <row r="1102" spans="2:5" x14ac:dyDescent="0.25">
      <c r="B1102" s="20"/>
      <c r="C1102" s="21"/>
      <c r="D1102" s="5"/>
      <c r="E1102" s="5"/>
    </row>
    <row r="1103" spans="2:5" x14ac:dyDescent="0.25">
      <c r="B1103" s="20"/>
      <c r="C1103" s="21"/>
      <c r="D1103" s="5"/>
      <c r="E1103" s="5"/>
    </row>
    <row r="1104" spans="2:5" x14ac:dyDescent="0.25">
      <c r="B1104" s="20"/>
      <c r="C1104" s="21"/>
      <c r="D1104" s="5"/>
      <c r="E1104" s="5"/>
    </row>
    <row r="1105" spans="2:5" x14ac:dyDescent="0.25">
      <c r="B1105" s="20"/>
      <c r="C1105" s="21"/>
      <c r="D1105" s="5"/>
      <c r="E1105" s="5"/>
    </row>
    <row r="1106" spans="2:5" x14ac:dyDescent="0.25">
      <c r="B1106" s="20"/>
      <c r="C1106" s="21"/>
      <c r="D1106" s="5"/>
      <c r="E1106" s="5"/>
    </row>
    <row r="1107" spans="2:5" x14ac:dyDescent="0.25">
      <c r="B1107" s="20"/>
      <c r="C1107" s="21"/>
      <c r="D1107" s="5"/>
      <c r="E1107" s="5"/>
    </row>
    <row r="1108" spans="2:5" x14ac:dyDescent="0.25">
      <c r="B1108" s="20"/>
      <c r="C1108" s="21"/>
      <c r="D1108" s="5"/>
      <c r="E1108" s="5"/>
    </row>
    <row r="1109" spans="2:5" x14ac:dyDescent="0.25">
      <c r="B1109" s="20"/>
      <c r="C1109" s="21"/>
      <c r="D1109" s="5"/>
      <c r="E1109" s="5"/>
    </row>
    <row r="1110" spans="2:5" x14ac:dyDescent="0.25">
      <c r="B1110" s="20"/>
      <c r="C1110" s="21"/>
      <c r="D1110" s="5"/>
      <c r="E1110" s="5"/>
    </row>
    <row r="1111" spans="2:5" x14ac:dyDescent="0.25">
      <c r="B1111" s="20"/>
      <c r="C1111" s="21"/>
      <c r="D1111" s="5"/>
      <c r="E1111" s="5"/>
    </row>
    <row r="1112" spans="2:5" x14ac:dyDescent="0.25">
      <c r="B1112" s="20"/>
      <c r="C1112" s="21"/>
      <c r="D1112" s="5"/>
      <c r="E1112" s="5"/>
    </row>
    <row r="1113" spans="2:5" x14ac:dyDescent="0.25">
      <c r="B1113" s="20"/>
      <c r="C1113" s="21"/>
      <c r="D1113" s="5"/>
      <c r="E1113" s="5"/>
    </row>
    <row r="1114" spans="2:5" x14ac:dyDescent="0.25">
      <c r="B1114" s="20"/>
      <c r="C1114" s="21"/>
      <c r="D1114" s="5"/>
      <c r="E1114" s="5"/>
    </row>
    <row r="1115" spans="2:5" x14ac:dyDescent="0.25">
      <c r="B1115" s="20"/>
      <c r="C1115" s="21"/>
      <c r="D1115" s="5"/>
      <c r="E1115" s="5"/>
    </row>
    <row r="1116" spans="2:5" x14ac:dyDescent="0.25">
      <c r="B1116" s="20"/>
      <c r="C1116" s="21"/>
      <c r="D1116" s="5"/>
      <c r="E1116" s="5"/>
    </row>
    <row r="1117" spans="2:5" x14ac:dyDescent="0.25">
      <c r="B1117" s="20"/>
      <c r="C1117" s="21"/>
      <c r="D1117" s="5"/>
      <c r="E1117" s="5"/>
    </row>
    <row r="1118" spans="2:5" x14ac:dyDescent="0.25">
      <c r="B1118" s="20"/>
      <c r="C1118" s="21"/>
      <c r="D1118" s="5"/>
      <c r="E1118" s="5"/>
    </row>
    <row r="1119" spans="2:5" x14ac:dyDescent="0.25">
      <c r="B1119" s="20"/>
      <c r="C1119" s="21"/>
      <c r="D1119" s="5"/>
      <c r="E1119" s="5"/>
    </row>
    <row r="1120" spans="2:5" x14ac:dyDescent="0.25">
      <c r="B1120" s="20"/>
      <c r="C1120" s="21"/>
      <c r="D1120" s="5"/>
      <c r="E1120" s="5"/>
    </row>
    <row r="1121" spans="2:5" x14ac:dyDescent="0.25">
      <c r="B1121" s="20"/>
      <c r="C1121" s="21"/>
      <c r="D1121" s="5"/>
      <c r="E1121" s="5"/>
    </row>
    <row r="1122" spans="2:5" x14ac:dyDescent="0.25">
      <c r="B1122" s="20"/>
      <c r="C1122" s="21"/>
      <c r="D1122" s="5"/>
      <c r="E1122" s="5"/>
    </row>
    <row r="1123" spans="2:5" x14ac:dyDescent="0.25">
      <c r="B1123" s="20"/>
      <c r="C1123" s="21"/>
      <c r="D1123" s="5"/>
      <c r="E1123" s="5"/>
    </row>
    <row r="1124" spans="2:5" x14ac:dyDescent="0.25">
      <c r="B1124" s="20"/>
      <c r="C1124" s="21"/>
      <c r="D1124" s="5"/>
      <c r="E1124" s="5"/>
    </row>
    <row r="1125" spans="2:5" x14ac:dyDescent="0.25">
      <c r="B1125" s="20"/>
      <c r="C1125" s="21"/>
      <c r="D1125" s="5"/>
      <c r="E1125" s="5"/>
    </row>
    <row r="1126" spans="2:5" x14ac:dyDescent="0.25">
      <c r="B1126" s="20"/>
      <c r="C1126" s="21"/>
      <c r="D1126" s="5"/>
      <c r="E1126" s="5"/>
    </row>
    <row r="1127" spans="2:5" x14ac:dyDescent="0.25">
      <c r="B1127" s="20"/>
      <c r="C1127" s="21"/>
      <c r="D1127" s="5"/>
      <c r="E1127" s="5"/>
    </row>
    <row r="1128" spans="2:5" x14ac:dyDescent="0.25">
      <c r="B1128" s="20"/>
      <c r="C1128" s="21"/>
      <c r="D1128" s="5"/>
      <c r="E1128" s="5"/>
    </row>
    <row r="1129" spans="2:5" x14ac:dyDescent="0.25">
      <c r="B1129" s="20"/>
      <c r="C1129" s="21"/>
      <c r="D1129" s="5"/>
      <c r="E1129" s="5"/>
    </row>
    <row r="1130" spans="2:5" x14ac:dyDescent="0.25">
      <c r="B1130" s="20"/>
      <c r="C1130" s="21"/>
      <c r="D1130" s="5"/>
      <c r="E1130" s="5"/>
    </row>
    <row r="1131" spans="2:5" x14ac:dyDescent="0.25">
      <c r="B1131" s="20"/>
      <c r="C1131" s="21"/>
      <c r="D1131" s="5"/>
      <c r="E1131" s="5"/>
    </row>
    <row r="1132" spans="2:5" x14ac:dyDescent="0.25">
      <c r="B1132" s="20"/>
      <c r="C1132" s="21"/>
      <c r="D1132" s="5"/>
      <c r="E1132" s="5"/>
    </row>
    <row r="1133" spans="2:5" x14ac:dyDescent="0.25">
      <c r="B1133" s="20"/>
      <c r="C1133" s="21"/>
      <c r="D1133" s="5"/>
      <c r="E1133" s="5"/>
    </row>
    <row r="1134" spans="2:5" x14ac:dyDescent="0.25">
      <c r="B1134" s="20"/>
      <c r="C1134" s="21"/>
      <c r="D1134" s="5"/>
      <c r="E1134" s="5"/>
    </row>
    <row r="1135" spans="2:5" x14ac:dyDescent="0.25">
      <c r="B1135" s="20"/>
      <c r="C1135" s="21"/>
      <c r="D1135" s="5"/>
      <c r="E1135" s="5"/>
    </row>
    <row r="1136" spans="2:5" x14ac:dyDescent="0.25">
      <c r="B1136" s="20"/>
      <c r="C1136" s="21"/>
      <c r="D1136" s="5"/>
      <c r="E1136" s="5"/>
    </row>
    <row r="1137" spans="2:5" x14ac:dyDescent="0.25">
      <c r="B1137" s="20"/>
      <c r="C1137" s="21"/>
      <c r="D1137" s="5"/>
      <c r="E1137" s="5"/>
    </row>
    <row r="1138" spans="2:5" x14ac:dyDescent="0.25">
      <c r="B1138" s="20"/>
      <c r="C1138" s="21"/>
      <c r="D1138" s="5"/>
      <c r="E1138" s="5"/>
    </row>
    <row r="1139" spans="2:5" x14ac:dyDescent="0.25">
      <c r="B1139" s="20"/>
      <c r="C1139" s="21"/>
      <c r="D1139" s="5"/>
      <c r="E1139" s="5"/>
    </row>
    <row r="1140" spans="2:5" x14ac:dyDescent="0.25">
      <c r="B1140" s="20"/>
      <c r="C1140" s="21"/>
      <c r="D1140" s="5"/>
      <c r="E1140" s="5"/>
    </row>
    <row r="1141" spans="2:5" x14ac:dyDescent="0.25">
      <c r="B1141" s="20"/>
      <c r="C1141" s="21"/>
      <c r="D1141" s="5"/>
      <c r="E1141" s="5"/>
    </row>
    <row r="1142" spans="2:5" x14ac:dyDescent="0.25">
      <c r="B1142" s="20"/>
      <c r="C1142" s="21"/>
      <c r="D1142" s="5"/>
      <c r="E1142" s="5"/>
    </row>
    <row r="1143" spans="2:5" x14ac:dyDescent="0.25">
      <c r="B1143" s="20"/>
      <c r="C1143" s="21"/>
      <c r="D1143" s="5"/>
      <c r="E1143" s="5"/>
    </row>
    <row r="1144" spans="2:5" x14ac:dyDescent="0.25">
      <c r="B1144" s="20"/>
      <c r="C1144" s="21"/>
      <c r="D1144" s="5"/>
      <c r="E1144" s="5"/>
    </row>
    <row r="1145" spans="2:5" x14ac:dyDescent="0.25">
      <c r="B1145" s="20"/>
      <c r="C1145" s="21"/>
      <c r="D1145" s="5"/>
      <c r="E1145" s="5"/>
    </row>
    <row r="1146" spans="2:5" x14ac:dyDescent="0.25">
      <c r="B1146" s="20"/>
      <c r="C1146" s="21"/>
      <c r="D1146" s="5"/>
      <c r="E1146" s="5"/>
    </row>
    <row r="1147" spans="2:5" x14ac:dyDescent="0.25">
      <c r="B1147" s="20"/>
      <c r="C1147" s="21"/>
      <c r="D1147" s="5"/>
      <c r="E1147" s="5"/>
    </row>
    <row r="1148" spans="2:5" x14ac:dyDescent="0.25">
      <c r="B1148" s="20"/>
      <c r="C1148" s="21"/>
      <c r="D1148" s="5"/>
      <c r="E1148" s="5"/>
    </row>
    <row r="1149" spans="2:5" x14ac:dyDescent="0.25">
      <c r="B1149" s="20"/>
      <c r="C1149" s="21"/>
      <c r="D1149" s="5"/>
      <c r="E1149" s="5"/>
    </row>
    <row r="1150" spans="2:5" x14ac:dyDescent="0.25">
      <c r="B1150" s="20"/>
      <c r="C1150" s="21"/>
      <c r="D1150" s="5"/>
      <c r="E1150" s="5"/>
    </row>
    <row r="1151" spans="2:5" x14ac:dyDescent="0.25">
      <c r="B1151" s="20"/>
      <c r="C1151" s="21"/>
      <c r="D1151" s="5"/>
      <c r="E1151" s="5"/>
    </row>
    <row r="1152" spans="2:5" x14ac:dyDescent="0.25">
      <c r="B1152" s="20"/>
      <c r="C1152" s="21"/>
      <c r="D1152" s="5"/>
      <c r="E1152" s="5"/>
    </row>
    <row r="1153" spans="2:5" x14ac:dyDescent="0.25">
      <c r="B1153" s="20"/>
      <c r="C1153" s="21"/>
      <c r="D1153" s="5"/>
      <c r="E1153" s="5"/>
    </row>
    <row r="1154" spans="2:5" x14ac:dyDescent="0.25">
      <c r="B1154" s="20"/>
      <c r="C1154" s="21"/>
      <c r="D1154" s="5"/>
      <c r="E1154" s="5"/>
    </row>
    <row r="1155" spans="2:5" x14ac:dyDescent="0.25">
      <c r="B1155" s="20"/>
      <c r="C1155" s="21"/>
      <c r="D1155" s="5"/>
      <c r="E1155" s="5"/>
    </row>
    <row r="1156" spans="2:5" x14ac:dyDescent="0.25">
      <c r="B1156" s="20"/>
      <c r="C1156" s="21"/>
      <c r="D1156" s="5"/>
      <c r="E1156" s="5"/>
    </row>
    <row r="1157" spans="2:5" x14ac:dyDescent="0.25">
      <c r="B1157" s="20"/>
      <c r="C1157" s="21"/>
      <c r="D1157" s="5"/>
      <c r="E1157" s="5"/>
    </row>
    <row r="1158" spans="2:5" x14ac:dyDescent="0.25">
      <c r="B1158" s="20"/>
      <c r="C1158" s="21"/>
      <c r="D1158" s="5"/>
      <c r="E1158" s="5"/>
    </row>
    <row r="1159" spans="2:5" x14ac:dyDescent="0.25">
      <c r="B1159" s="20"/>
      <c r="C1159" s="21"/>
      <c r="D1159" s="5"/>
      <c r="E1159" s="5"/>
    </row>
    <row r="1160" spans="2:5" x14ac:dyDescent="0.25">
      <c r="B1160" s="20"/>
      <c r="C1160" s="21"/>
      <c r="D1160" s="5"/>
      <c r="E1160" s="5"/>
    </row>
    <row r="1161" spans="2:5" x14ac:dyDescent="0.25">
      <c r="B1161" s="20"/>
      <c r="C1161" s="21"/>
      <c r="D1161" s="5"/>
      <c r="E1161" s="5"/>
    </row>
    <row r="1162" spans="2:5" x14ac:dyDescent="0.25">
      <c r="B1162" s="20"/>
      <c r="C1162" s="21"/>
      <c r="D1162" s="5"/>
      <c r="E1162" s="5"/>
    </row>
    <row r="1163" spans="2:5" x14ac:dyDescent="0.25">
      <c r="B1163" s="20"/>
      <c r="C1163" s="21"/>
      <c r="D1163" s="5"/>
      <c r="E1163" s="5"/>
    </row>
    <row r="1164" spans="2:5" x14ac:dyDescent="0.25">
      <c r="B1164" s="20"/>
      <c r="C1164" s="21"/>
      <c r="D1164" s="5"/>
      <c r="E1164" s="5"/>
    </row>
    <row r="1165" spans="2:5" x14ac:dyDescent="0.25">
      <c r="B1165" s="20"/>
      <c r="C1165" s="21"/>
      <c r="D1165" s="5"/>
      <c r="E1165" s="5"/>
    </row>
    <row r="1166" spans="2:5" x14ac:dyDescent="0.25">
      <c r="B1166" s="20"/>
      <c r="C1166" s="21"/>
      <c r="D1166" s="5"/>
      <c r="E1166" s="5"/>
    </row>
    <row r="1167" spans="2:5" x14ac:dyDescent="0.25">
      <c r="B1167" s="20"/>
      <c r="C1167" s="21"/>
      <c r="D1167" s="5"/>
      <c r="E1167" s="5"/>
    </row>
    <row r="1168" spans="2:5" x14ac:dyDescent="0.25">
      <c r="B1168" s="20"/>
      <c r="C1168" s="21"/>
      <c r="D1168" s="5"/>
      <c r="E1168" s="5"/>
    </row>
    <row r="1169" spans="2:5" x14ac:dyDescent="0.25">
      <c r="B1169" s="20"/>
      <c r="C1169" s="21"/>
      <c r="D1169" s="5"/>
      <c r="E1169" s="5"/>
    </row>
    <row r="1170" spans="2:5" x14ac:dyDescent="0.25">
      <c r="B1170" s="20"/>
      <c r="C1170" s="21"/>
      <c r="D1170" s="5"/>
      <c r="E1170" s="5"/>
    </row>
    <row r="1171" spans="2:5" x14ac:dyDescent="0.25">
      <c r="B1171" s="20"/>
      <c r="C1171" s="21"/>
      <c r="D1171" s="5"/>
      <c r="E1171" s="5"/>
    </row>
    <row r="1172" spans="2:5" x14ac:dyDescent="0.25">
      <c r="B1172" s="20"/>
      <c r="C1172" s="21"/>
      <c r="D1172" s="5"/>
      <c r="E1172" s="5"/>
    </row>
    <row r="1173" spans="2:5" x14ac:dyDescent="0.25">
      <c r="B1173" s="20"/>
      <c r="C1173" s="21"/>
      <c r="D1173" s="5"/>
      <c r="E1173" s="5"/>
    </row>
    <row r="1174" spans="2:5" x14ac:dyDescent="0.25">
      <c r="B1174" s="20"/>
      <c r="C1174" s="21"/>
      <c r="D1174" s="5"/>
      <c r="E1174" s="5"/>
    </row>
    <row r="1175" spans="2:5" x14ac:dyDescent="0.25">
      <c r="B1175" s="20"/>
      <c r="C1175" s="21"/>
      <c r="D1175" s="5"/>
      <c r="E1175" s="5"/>
    </row>
    <row r="1176" spans="2:5" x14ac:dyDescent="0.25">
      <c r="B1176" s="20"/>
      <c r="C1176" s="21"/>
      <c r="D1176" s="5"/>
      <c r="E1176" s="5"/>
    </row>
    <row r="1177" spans="2:5" x14ac:dyDescent="0.25">
      <c r="B1177" s="20"/>
      <c r="C1177" s="21"/>
      <c r="D1177" s="5"/>
      <c r="E1177" s="5"/>
    </row>
    <row r="1178" spans="2:5" x14ac:dyDescent="0.25">
      <c r="B1178" s="20"/>
      <c r="C1178" s="21"/>
      <c r="D1178" s="5"/>
      <c r="E1178" s="5"/>
    </row>
    <row r="1179" spans="2:5" x14ac:dyDescent="0.25">
      <c r="B1179" s="20"/>
      <c r="C1179" s="21"/>
      <c r="D1179" s="5"/>
      <c r="E1179" s="5"/>
    </row>
    <row r="1180" spans="2:5" x14ac:dyDescent="0.25">
      <c r="B1180" s="20"/>
      <c r="C1180" s="21"/>
      <c r="D1180" s="5"/>
      <c r="E1180" s="5"/>
    </row>
    <row r="1181" spans="2:5" x14ac:dyDescent="0.25">
      <c r="B1181" s="20"/>
      <c r="C1181" s="21"/>
      <c r="D1181" s="5"/>
      <c r="E1181" s="5"/>
    </row>
    <row r="1182" spans="2:5" x14ac:dyDescent="0.25">
      <c r="B1182" s="20"/>
      <c r="C1182" s="21"/>
      <c r="D1182" s="5"/>
      <c r="E1182" s="5"/>
    </row>
    <row r="1183" spans="2:5" x14ac:dyDescent="0.25">
      <c r="B1183" s="20"/>
      <c r="C1183" s="21"/>
      <c r="D1183" s="5"/>
      <c r="E1183" s="5"/>
    </row>
    <row r="1184" spans="2:5" x14ac:dyDescent="0.25">
      <c r="B1184" s="20"/>
      <c r="C1184" s="21"/>
      <c r="D1184" s="5"/>
      <c r="E1184" s="5"/>
    </row>
    <row r="1185" spans="2:5" x14ac:dyDescent="0.25">
      <c r="B1185" s="20"/>
      <c r="C1185" s="21"/>
      <c r="D1185" s="5"/>
      <c r="E1185" s="5"/>
    </row>
    <row r="1186" spans="2:5" x14ac:dyDescent="0.25">
      <c r="B1186" s="20"/>
      <c r="C1186" s="21"/>
      <c r="D1186" s="5"/>
      <c r="E1186" s="5"/>
    </row>
    <row r="1187" spans="2:5" x14ac:dyDescent="0.25">
      <c r="B1187" s="20"/>
      <c r="C1187" s="21"/>
      <c r="D1187" s="5"/>
      <c r="E1187" s="5"/>
    </row>
    <row r="1188" spans="2:5" x14ac:dyDescent="0.25">
      <c r="B1188" s="20"/>
      <c r="C1188" s="21"/>
      <c r="D1188" s="5"/>
      <c r="E1188" s="5"/>
    </row>
    <row r="1189" spans="2:5" x14ac:dyDescent="0.25">
      <c r="B1189" s="20"/>
      <c r="C1189" s="21"/>
      <c r="D1189" s="5"/>
      <c r="E1189" s="5"/>
    </row>
    <row r="1190" spans="2:5" x14ac:dyDescent="0.25">
      <c r="B1190" s="20"/>
      <c r="C1190" s="21"/>
      <c r="D1190" s="5"/>
      <c r="E1190" s="5"/>
    </row>
    <row r="1191" spans="2:5" x14ac:dyDescent="0.25">
      <c r="B1191" s="20"/>
      <c r="C1191" s="21"/>
      <c r="D1191" s="5"/>
      <c r="E1191" s="5"/>
    </row>
    <row r="1192" spans="2:5" x14ac:dyDescent="0.25">
      <c r="B1192" s="20"/>
      <c r="C1192" s="21"/>
      <c r="D1192" s="5"/>
      <c r="E1192" s="5"/>
    </row>
    <row r="1193" spans="2:5" x14ac:dyDescent="0.25">
      <c r="B1193" s="20"/>
      <c r="C1193" s="21"/>
      <c r="D1193" s="5"/>
      <c r="E1193" s="5"/>
    </row>
    <row r="1194" spans="2:5" x14ac:dyDescent="0.25">
      <c r="B1194" s="20"/>
      <c r="C1194" s="21"/>
      <c r="D1194" s="5"/>
      <c r="E1194" s="5"/>
    </row>
    <row r="1195" spans="2:5" x14ac:dyDescent="0.25">
      <c r="B1195" s="20"/>
      <c r="C1195" s="21"/>
      <c r="D1195" s="5"/>
      <c r="E1195" s="5"/>
    </row>
    <row r="1196" spans="2:5" x14ac:dyDescent="0.25">
      <c r="B1196" s="20"/>
      <c r="C1196" s="21"/>
      <c r="D1196" s="5"/>
      <c r="E1196" s="5"/>
    </row>
    <row r="1197" spans="2:5" x14ac:dyDescent="0.25">
      <c r="B1197" s="20"/>
      <c r="C1197" s="21"/>
      <c r="D1197" s="5"/>
      <c r="E1197" s="5"/>
    </row>
    <row r="1198" spans="2:5" x14ac:dyDescent="0.25">
      <c r="B1198" s="20"/>
      <c r="C1198" s="21"/>
      <c r="D1198" s="5"/>
      <c r="E1198" s="5"/>
    </row>
    <row r="1199" spans="2:5" x14ac:dyDescent="0.25">
      <c r="B1199" s="20"/>
      <c r="C1199" s="21"/>
      <c r="D1199" s="5"/>
      <c r="E1199" s="5"/>
    </row>
    <row r="1200" spans="2:5" x14ac:dyDescent="0.25">
      <c r="B1200" s="20"/>
      <c r="C1200" s="21"/>
      <c r="D1200" s="5"/>
      <c r="E1200" s="5"/>
    </row>
    <row r="1201" spans="2:5" x14ac:dyDescent="0.25">
      <c r="B1201" s="20"/>
      <c r="C1201" s="21"/>
      <c r="D1201" s="5"/>
      <c r="E1201" s="5"/>
    </row>
    <row r="1202" spans="2:5" x14ac:dyDescent="0.25">
      <c r="B1202" s="20"/>
      <c r="C1202" s="21"/>
      <c r="D1202" s="5"/>
      <c r="E1202" s="5"/>
    </row>
    <row r="1203" spans="2:5" x14ac:dyDescent="0.25">
      <c r="B1203" s="20"/>
      <c r="C1203" s="21"/>
      <c r="D1203" s="5"/>
      <c r="E1203" s="5"/>
    </row>
    <row r="1204" spans="2:5" x14ac:dyDescent="0.25">
      <c r="B1204" s="20"/>
      <c r="C1204" s="21"/>
      <c r="D1204" s="5"/>
      <c r="E1204" s="5"/>
    </row>
    <row r="1205" spans="2:5" x14ac:dyDescent="0.25">
      <c r="B1205" s="20"/>
      <c r="C1205" s="21"/>
      <c r="D1205" s="5"/>
      <c r="E1205" s="5"/>
    </row>
    <row r="1206" spans="2:5" x14ac:dyDescent="0.25">
      <c r="B1206" s="20"/>
      <c r="C1206" s="21"/>
      <c r="D1206" s="5"/>
      <c r="E1206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</vt:lpstr>
      <vt:lpstr>Options</vt:lpstr>
      <vt:lpstr>Previous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2020-04-03T11:22:52Z</dcterms:modified>
</cp:coreProperties>
</file>