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00" windowHeight="8205" activeTab="1"/>
  </bookViews>
  <sheets>
    <sheet name="Files" sheetId="2" r:id="rId1"/>
    <sheet name="Options" sheetId="1" r:id="rId2"/>
    <sheet name="Previous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B3" i="2" l="1"/>
  <c r="B6" i="2"/>
  <c r="AG33" i="2" l="1"/>
  <c r="AI33" i="2" s="1"/>
  <c r="HH3" i="2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9" i="4"/>
  <c r="HF43" i="2"/>
  <c r="HF55" i="2" s="1"/>
  <c r="HG43" i="2"/>
  <c r="HH43" i="2"/>
  <c r="HI43" i="2"/>
  <c r="HJ43" i="2"/>
  <c r="HF44" i="2"/>
  <c r="HF54" i="2" s="1"/>
  <c r="HG44" i="2"/>
  <c r="HH44" i="2"/>
  <c r="HI44" i="2"/>
  <c r="HJ44" i="2"/>
  <c r="HF45" i="2"/>
  <c r="HG45" i="2"/>
  <c r="HH45" i="2"/>
  <c r="HI45" i="2"/>
  <c r="HJ45" i="2" s="1"/>
  <c r="HF46" i="2"/>
  <c r="HG46" i="2"/>
  <c r="HH46" i="2"/>
  <c r="HI46" i="2"/>
  <c r="HJ46" i="2"/>
  <c r="HF47" i="2"/>
  <c r="HG47" i="2"/>
  <c r="HH47" i="2"/>
  <c r="HI47" i="2"/>
  <c r="HJ47" i="2"/>
  <c r="HF48" i="2"/>
  <c r="HG48" i="2"/>
  <c r="HH48" i="2"/>
  <c r="HI48" i="2"/>
  <c r="HJ48" i="2"/>
  <c r="HF49" i="2"/>
  <c r="HG49" i="2"/>
  <c r="HH49" i="2"/>
  <c r="HI49" i="2"/>
  <c r="HJ49" i="2" s="1"/>
  <c r="HF50" i="2"/>
  <c r="HG50" i="2"/>
  <c r="HH50" i="2"/>
  <c r="HI50" i="2"/>
  <c r="HJ50" i="2"/>
  <c r="HF51" i="2"/>
  <c r="HG51" i="2"/>
  <c r="HH51" i="2"/>
  <c r="HI51" i="2"/>
  <c r="HJ51" i="2" s="1"/>
  <c r="HF52" i="2"/>
  <c r="HG52" i="2"/>
  <c r="HH52" i="2"/>
  <c r="HI52" i="2"/>
  <c r="HJ52" i="2"/>
  <c r="HI42" i="2"/>
  <c r="HJ42" i="2"/>
  <c r="HJ55" i="2" s="1"/>
  <c r="HH42" i="2"/>
  <c r="HG42" i="2"/>
  <c r="HF42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J54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CG55" i="2"/>
  <c r="CG54" i="2"/>
  <c r="HG3" i="2"/>
  <c r="HH29" i="2"/>
  <c r="HH30" i="2"/>
  <c r="HH31" i="2"/>
  <c r="HH32" i="2"/>
  <c r="HH4" i="2"/>
  <c r="HH5" i="2"/>
  <c r="HH39" i="2" s="1"/>
  <c r="HH6" i="2"/>
  <c r="HH7" i="2"/>
  <c r="HH8" i="2"/>
  <c r="HH9" i="2"/>
  <c r="HH10" i="2"/>
  <c r="HH11" i="2"/>
  <c r="HH12" i="2"/>
  <c r="HH13" i="2"/>
  <c r="HH14" i="2"/>
  <c r="HH15" i="2"/>
  <c r="HH16" i="2"/>
  <c r="HH17" i="2"/>
  <c r="HH18" i="2"/>
  <c r="HH19" i="2"/>
  <c r="HH20" i="2"/>
  <c r="HH21" i="2"/>
  <c r="HH22" i="2"/>
  <c r="HH23" i="2"/>
  <c r="HH24" i="2"/>
  <c r="HH25" i="2"/>
  <c r="HH26" i="2"/>
  <c r="HH27" i="2"/>
  <c r="B28" i="2"/>
  <c r="HI36" i="2"/>
  <c r="HJ36" i="2"/>
  <c r="HG36" i="2"/>
  <c r="HF36" i="2"/>
  <c r="Y36" i="2"/>
  <c r="BA36" i="2"/>
  <c r="AZ36" i="2"/>
  <c r="AW36" i="2"/>
  <c r="AV36" i="2"/>
  <c r="AT36" i="2"/>
  <c r="AO36" i="2"/>
  <c r="AJ36" i="2"/>
  <c r="AI36" i="2"/>
  <c r="AF36" i="2"/>
  <c r="AE36" i="2"/>
  <c r="AD36" i="2"/>
  <c r="N36" i="2"/>
  <c r="B3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9" i="2"/>
  <c r="N30" i="2"/>
  <c r="N31" i="2"/>
  <c r="N32" i="2"/>
  <c r="N3" i="2"/>
  <c r="CH38" i="2"/>
  <c r="CH39" i="2"/>
  <c r="CG38" i="2"/>
  <c r="CG39" i="2"/>
  <c r="HI4" i="2"/>
  <c r="HI5" i="2"/>
  <c r="HI6" i="2"/>
  <c r="HI7" i="2"/>
  <c r="HI8" i="2"/>
  <c r="HJ8" i="2" s="1"/>
  <c r="HI9" i="2"/>
  <c r="HI10" i="2"/>
  <c r="HJ10" i="2" s="1"/>
  <c r="HI11" i="2"/>
  <c r="HJ11" i="2" s="1"/>
  <c r="HI12" i="2"/>
  <c r="HI13" i="2"/>
  <c r="HJ13" i="2" s="1"/>
  <c r="HI14" i="2"/>
  <c r="HJ14" i="2" s="1"/>
  <c r="HI15" i="2"/>
  <c r="HJ15" i="2" s="1"/>
  <c r="HI16" i="2"/>
  <c r="HI17" i="2"/>
  <c r="HJ17" i="2" s="1"/>
  <c r="HI18" i="2"/>
  <c r="HJ18" i="2" s="1"/>
  <c r="HI19" i="2"/>
  <c r="HJ19" i="2" s="1"/>
  <c r="HI20" i="2"/>
  <c r="HI21" i="2"/>
  <c r="HI22" i="2"/>
  <c r="HJ22" i="2" s="1"/>
  <c r="HI23" i="2"/>
  <c r="HJ23" i="2" s="1"/>
  <c r="HI24" i="2"/>
  <c r="HJ24" i="2" s="1"/>
  <c r="HI25" i="2"/>
  <c r="HJ25" i="2" s="1"/>
  <c r="HI26" i="2"/>
  <c r="HJ26" i="2" s="1"/>
  <c r="HI27" i="2"/>
  <c r="HJ27" i="2" s="1"/>
  <c r="HI29" i="2"/>
  <c r="HI30" i="2"/>
  <c r="HJ30" i="2" s="1"/>
  <c r="HI31" i="2"/>
  <c r="HI32" i="2"/>
  <c r="HJ32" i="2" s="1"/>
  <c r="HJ4" i="2"/>
  <c r="HJ5" i="2"/>
  <c r="HJ6" i="2"/>
  <c r="HJ9" i="2"/>
  <c r="HJ12" i="2"/>
  <c r="HJ16" i="2"/>
  <c r="HJ20" i="2"/>
  <c r="HJ21" i="2"/>
  <c r="HJ29" i="2"/>
  <c r="HJ31" i="2"/>
  <c r="HI3" i="2"/>
  <c r="HJ3" i="2" s="1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4" i="2"/>
  <c r="HF5" i="2"/>
  <c r="HF6" i="2"/>
  <c r="HF7" i="2"/>
  <c r="HF8" i="2"/>
  <c r="HF9" i="2"/>
  <c r="HF10" i="2"/>
  <c r="HF11" i="2"/>
  <c r="HF12" i="2"/>
  <c r="HF13" i="2"/>
  <c r="HF14" i="2"/>
  <c r="HF15" i="2"/>
  <c r="HF16" i="2"/>
  <c r="HF17" i="2"/>
  <c r="HF18" i="2"/>
  <c r="HF19" i="2"/>
  <c r="HF20" i="2"/>
  <c r="HF21" i="2"/>
  <c r="HF22" i="2"/>
  <c r="HF23" i="2"/>
  <c r="HF24" i="2"/>
  <c r="HF25" i="2"/>
  <c r="HF26" i="2"/>
  <c r="HF27" i="2"/>
  <c r="HF29" i="2"/>
  <c r="HF30" i="2"/>
  <c r="HF31" i="2"/>
  <c r="HF32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9" i="2"/>
  <c r="HG30" i="2"/>
  <c r="HG31" i="2"/>
  <c r="HG32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" i="2"/>
  <c r="AF4" i="2"/>
  <c r="Y16" i="2"/>
  <c r="AF16" i="2"/>
  <c r="Y17" i="2"/>
  <c r="Y18" i="2"/>
  <c r="Y19" i="2"/>
  <c r="AF19" i="2" s="1"/>
  <c r="Y20" i="2"/>
  <c r="AF20" i="2"/>
  <c r="Y21" i="2"/>
  <c r="AF21" i="2" s="1"/>
  <c r="Y22" i="2"/>
  <c r="AF22" i="2"/>
  <c r="AF47" i="2" s="1"/>
  <c r="Y23" i="2"/>
  <c r="Y24" i="2"/>
  <c r="AF24" i="2"/>
  <c r="Y25" i="2"/>
  <c r="Y26" i="2"/>
  <c r="Y27" i="2"/>
  <c r="Y43" i="2"/>
  <c r="Y44" i="2"/>
  <c r="Y45" i="2"/>
  <c r="Y46" i="2"/>
  <c r="Y47" i="2"/>
  <c r="Y48" i="2"/>
  <c r="Y49" i="2"/>
  <c r="Y50" i="2"/>
  <c r="AS27" i="2"/>
  <c r="AS50" i="2" s="1"/>
  <c r="Y51" i="2"/>
  <c r="AU5" i="2"/>
  <c r="AV5" i="2"/>
  <c r="AZ5" i="2"/>
  <c r="AV34" i="2"/>
  <c r="AW34" i="2"/>
  <c r="AU35" i="2"/>
  <c r="AX35" i="2"/>
  <c r="AU22" i="2"/>
  <c r="AX22" i="2"/>
  <c r="AX47" i="2"/>
  <c r="BA22" i="2"/>
  <c r="AU24" i="2"/>
  <c r="AV24" i="2"/>
  <c r="AW24" i="2"/>
  <c r="AY24" i="2"/>
  <c r="AZ24" i="2"/>
  <c r="AU25" i="2"/>
  <c r="AX25" i="2"/>
  <c r="AX49" i="2"/>
  <c r="BA25" i="2"/>
  <c r="AV27" i="2"/>
  <c r="AX27" i="2"/>
  <c r="AZ27" i="2"/>
  <c r="AW51" i="2"/>
  <c r="AX51" i="2"/>
  <c r="AY51" i="2"/>
  <c r="AT24" i="2"/>
  <c r="AT5" i="2"/>
  <c r="AT43" i="2"/>
  <c r="AI52" i="2"/>
  <c r="AK24" i="2"/>
  <c r="AK48" i="2" s="1"/>
  <c r="AK51" i="2"/>
  <c r="AJ24" i="2"/>
  <c r="AJ27" i="2"/>
  <c r="AJ51" i="2"/>
  <c r="AI35" i="2"/>
  <c r="AI25" i="2"/>
  <c r="AI49" i="2" s="1"/>
  <c r="AI51" i="2"/>
  <c r="AC24" i="2"/>
  <c r="AC48" i="2" s="1"/>
  <c r="AC25" i="2"/>
  <c r="AC49" i="2" s="1"/>
  <c r="AD35" i="2"/>
  <c r="AD22" i="2"/>
  <c r="AD25" i="2"/>
  <c r="AE34" i="2"/>
  <c r="AE35" i="2"/>
  <c r="AE24" i="2"/>
  <c r="AE27" i="2"/>
  <c r="AE51" i="2"/>
  <c r="AH45" i="2"/>
  <c r="AG35" i="2"/>
  <c r="AG46" i="2"/>
  <c r="AG25" i="2"/>
  <c r="AG49" i="2" s="1"/>
  <c r="AH49" i="2"/>
  <c r="AG51" i="2"/>
  <c r="AH51" i="2"/>
  <c r="AW3" i="2"/>
  <c r="AW4" i="2"/>
  <c r="AW13" i="2"/>
  <c r="AW19" i="2"/>
  <c r="AW21" i="2"/>
  <c r="AW23" i="2"/>
  <c r="AX4" i="2"/>
  <c r="AX16" i="2"/>
  <c r="AX19" i="2"/>
  <c r="AX21" i="2"/>
  <c r="AX26" i="2"/>
  <c r="AY3" i="2"/>
  <c r="AY13" i="2"/>
  <c r="AY19" i="2"/>
  <c r="AY21" i="2"/>
  <c r="AZ3" i="2"/>
  <c r="AZ7" i="2"/>
  <c r="AZ16" i="2"/>
  <c r="AZ17" i="2"/>
  <c r="AZ18" i="2"/>
  <c r="AZ21" i="2"/>
  <c r="AZ23" i="2"/>
  <c r="BA3" i="2"/>
  <c r="BA4" i="2"/>
  <c r="BA13" i="2"/>
  <c r="BA16" i="2"/>
  <c r="BA19" i="2"/>
  <c r="BA20" i="2"/>
  <c r="BA21" i="2"/>
  <c r="BA26" i="2"/>
  <c r="BB38" i="2"/>
  <c r="BC38" i="2"/>
  <c r="AV3" i="2"/>
  <c r="AV4" i="2"/>
  <c r="AV6" i="2"/>
  <c r="AV13" i="2"/>
  <c r="AV16" i="2"/>
  <c r="AV19" i="2"/>
  <c r="AV20" i="2"/>
  <c r="AV21" i="2"/>
  <c r="AV26" i="2"/>
  <c r="AU3" i="2"/>
  <c r="AU7" i="2"/>
  <c r="AU16" i="2"/>
  <c r="AU17" i="2"/>
  <c r="AU18" i="2"/>
  <c r="AU21" i="2"/>
  <c r="AU23" i="2"/>
  <c r="AT3" i="2"/>
  <c r="AT4" i="2"/>
  <c r="AT13" i="2"/>
  <c r="AT16" i="2"/>
  <c r="AT19" i="2"/>
  <c r="AT20" i="2"/>
  <c r="AT21" i="2"/>
  <c r="AT26" i="2"/>
  <c r="AE3" i="2"/>
  <c r="AE9" i="2"/>
  <c r="AE13" i="2"/>
  <c r="AE16" i="2"/>
  <c r="AE19" i="2"/>
  <c r="AE20" i="2"/>
  <c r="AE21" i="2"/>
  <c r="AD3" i="2"/>
  <c r="AD4" i="2"/>
  <c r="AD9" i="2"/>
  <c r="AD11" i="2"/>
  <c r="AD16" i="2"/>
  <c r="AD17" i="2"/>
  <c r="AD18" i="2"/>
  <c r="AD21" i="2"/>
  <c r="AC3" i="2"/>
  <c r="AC4" i="2"/>
  <c r="AC6" i="2"/>
  <c r="AC13" i="2"/>
  <c r="AC16" i="2"/>
  <c r="AC19" i="2"/>
  <c r="AC20" i="2"/>
  <c r="AC21" i="2"/>
  <c r="AC26" i="2"/>
  <c r="AK3" i="2"/>
  <c r="AK13" i="2"/>
  <c r="AK21" i="2"/>
  <c r="AK23" i="2"/>
  <c r="AJ3" i="2"/>
  <c r="AJ4" i="2"/>
  <c r="AJ6" i="2"/>
  <c r="AJ11" i="2"/>
  <c r="AJ13" i="2"/>
  <c r="AJ16" i="2"/>
  <c r="AJ17" i="2"/>
  <c r="AJ18" i="2"/>
  <c r="AJ19" i="2"/>
  <c r="AJ21" i="2"/>
  <c r="AJ22" i="2"/>
  <c r="AJ23" i="2"/>
  <c r="AI4" i="2"/>
  <c r="AI13" i="2"/>
  <c r="AH13" i="2" s="1"/>
  <c r="AI16" i="2"/>
  <c r="AI19" i="2"/>
  <c r="AI21" i="2"/>
  <c r="AH21" i="2" s="1"/>
  <c r="AI22" i="2"/>
  <c r="AI23" i="2"/>
  <c r="Y4" i="2"/>
  <c r="AY4" i="2" s="1"/>
  <c r="AS4" i="2"/>
  <c r="Y5" i="2"/>
  <c r="Y6" i="2"/>
  <c r="Y7" i="2"/>
  <c r="AI7" i="2" s="1"/>
  <c r="AS7" i="2"/>
  <c r="Y9" i="2"/>
  <c r="Y11" i="2"/>
  <c r="AS11" i="2"/>
  <c r="Y12" i="2"/>
  <c r="AO12" i="2" s="1"/>
  <c r="Y13" i="2"/>
  <c r="AF13" i="2" s="1"/>
  <c r="AS13" i="2"/>
  <c r="AS16" i="2"/>
  <c r="AS17" i="2"/>
  <c r="AS19" i="2"/>
  <c r="AS20" i="2"/>
  <c r="AS21" i="2"/>
  <c r="AS26" i="2"/>
  <c r="Y35" i="2"/>
  <c r="Y34" i="2"/>
  <c r="AZ9" i="2"/>
  <c r="AY9" i="2"/>
  <c r="AX9" i="2"/>
  <c r="AV9" i="2"/>
  <c r="AU9" i="2"/>
  <c r="AT9" i="2"/>
  <c r="Y3" i="2"/>
  <c r="AS3" i="2"/>
  <c r="AC1" i="2"/>
  <c r="AI34" i="2"/>
  <c r="AG23" i="2"/>
  <c r="AH23" i="2"/>
  <c r="AG21" i="2"/>
  <c r="AG20" i="2"/>
  <c r="AG18" i="2"/>
  <c r="AG13" i="2"/>
  <c r="AI6" i="2"/>
  <c r="AG4" i="2"/>
  <c r="AH4" i="2"/>
  <c r="AO35" i="2"/>
  <c r="AO34" i="2"/>
  <c r="AO26" i="2"/>
  <c r="AO25" i="2"/>
  <c r="AO24" i="2"/>
  <c r="AO22" i="2"/>
  <c r="AO21" i="2"/>
  <c r="AO20" i="2"/>
  <c r="AO17" i="2"/>
  <c r="AO16" i="2"/>
  <c r="AO13" i="2"/>
  <c r="AO11" i="2"/>
  <c r="AO9" i="2"/>
  <c r="AO5" i="2"/>
  <c r="AO4" i="2"/>
  <c r="AO3" i="2"/>
  <c r="AG17" i="2"/>
  <c r="AG16" i="2"/>
  <c r="AI32" i="2"/>
  <c r="AI9" i="2"/>
  <c r="AI24" i="2"/>
  <c r="AI12" i="2"/>
  <c r="AI45" i="2" s="1"/>
  <c r="AI27" i="2"/>
  <c r="AI10" i="2"/>
  <c r="AI11" i="2"/>
  <c r="AI8" i="2"/>
  <c r="AI14" i="2"/>
  <c r="AI31" i="2"/>
  <c r="AI30" i="2"/>
  <c r="AI29" i="2"/>
  <c r="AI15" i="2"/>
  <c r="AI26" i="2"/>
  <c r="BL23" i="2"/>
  <c r="BL22" i="2"/>
  <c r="BM6" i="2"/>
  <c r="BM34" i="2"/>
  <c r="BM17" i="2"/>
  <c r="BM16" i="2"/>
  <c r="BM3" i="2"/>
  <c r="BM21" i="2"/>
  <c r="BM20" i="2"/>
  <c r="BM9" i="2"/>
  <c r="BM4" i="2"/>
  <c r="B32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9" i="2"/>
  <c r="B30" i="2"/>
  <c r="B31" i="2"/>
  <c r="B1" i="2"/>
  <c r="C29" i="2"/>
  <c r="C16" i="2"/>
  <c r="C17" i="2"/>
  <c r="C21" i="2"/>
  <c r="C22" i="2"/>
  <c r="C26" i="2"/>
  <c r="C14" i="2"/>
  <c r="C7" i="2"/>
  <c r="C8" i="2"/>
  <c r="C13" i="2"/>
  <c r="C3" i="2"/>
  <c r="AI3" i="2"/>
  <c r="AX18" i="2" l="1"/>
  <c r="AF18" i="2"/>
  <c r="AW18" i="2"/>
  <c r="AE18" i="2"/>
  <c r="AK18" i="2"/>
  <c r="AS18" i="2"/>
  <c r="AY18" i="2"/>
  <c r="BA18" i="2"/>
  <c r="AV18" i="2"/>
  <c r="AT18" i="2"/>
  <c r="AC18" i="2"/>
  <c r="C28" i="2"/>
  <c r="C10" i="2"/>
  <c r="C15" i="2"/>
  <c r="C19" i="2"/>
  <c r="C23" i="2"/>
  <c r="C27" i="2"/>
  <c r="C6" i="2"/>
  <c r="C11" i="2"/>
  <c r="C36" i="2"/>
  <c r="HH54" i="2"/>
  <c r="C12" i="2"/>
  <c r="C25" i="2"/>
  <c r="C20" i="2"/>
  <c r="C31" i="2"/>
  <c r="AF34" i="2"/>
  <c r="AU34" i="2"/>
  <c r="AY34" i="2"/>
  <c r="AY44" i="2" s="1"/>
  <c r="AX34" i="2"/>
  <c r="AT34" i="2"/>
  <c r="AG34" i="2"/>
  <c r="AH34" i="2" s="1"/>
  <c r="AZ34" i="2"/>
  <c r="AW6" i="2"/>
  <c r="AY6" i="2"/>
  <c r="AF6" i="2"/>
  <c r="AD6" i="2"/>
  <c r="AD38" i="2" s="1"/>
  <c r="AS6" i="2"/>
  <c r="AZ6" i="2"/>
  <c r="AU6" i="2"/>
  <c r="AE6" i="2"/>
  <c r="AF26" i="2"/>
  <c r="AW26" i="2"/>
  <c r="AZ26" i="2"/>
  <c r="AU26" i="2"/>
  <c r="AD26" i="2"/>
  <c r="AK26" i="2"/>
  <c r="AJ26" i="2"/>
  <c r="AY26" i="2"/>
  <c r="AE26" i="2"/>
  <c r="HF38" i="2"/>
  <c r="HH38" i="2"/>
  <c r="AS12" i="2"/>
  <c r="AS45" i="2" s="1"/>
  <c r="AU12" i="2"/>
  <c r="AU45" i="2" s="1"/>
  <c r="AX12" i="2"/>
  <c r="AX45" i="2" s="1"/>
  <c r="AK12" i="2"/>
  <c r="AJ12" i="2"/>
  <c r="AJ45" i="2" s="1"/>
  <c r="AD12" i="2"/>
  <c r="AD45" i="2" s="1"/>
  <c r="AV12" i="2"/>
  <c r="AV45" i="2" s="1"/>
  <c r="AY12" i="2"/>
  <c r="AY45" i="2" s="1"/>
  <c r="AC12" i="2"/>
  <c r="AC45" i="2" s="1"/>
  <c r="AE12" i="2"/>
  <c r="AE45" i="2" s="1"/>
  <c r="AZ12" i="2"/>
  <c r="AT12" i="2"/>
  <c r="AT45" i="2" s="1"/>
  <c r="AF7" i="2"/>
  <c r="AW7" i="2"/>
  <c r="BA7" i="2"/>
  <c r="AV7" i="2"/>
  <c r="AT7" i="2"/>
  <c r="AC7" i="2"/>
  <c r="AJ7" i="2"/>
  <c r="AJ39" i="2" s="1"/>
  <c r="AO7" i="2"/>
  <c r="AY7" i="2"/>
  <c r="AD7" i="2"/>
  <c r="AK7" i="2"/>
  <c r="AX7" i="2"/>
  <c r="AW12" i="2"/>
  <c r="AW45" i="2" s="1"/>
  <c r="AF48" i="2"/>
  <c r="AU48" i="2"/>
  <c r="AI48" i="2"/>
  <c r="AH48" i="2"/>
  <c r="AY48" i="2"/>
  <c r="AS48" i="2"/>
  <c r="AE48" i="2"/>
  <c r="AF12" i="2"/>
  <c r="AF45" i="2" s="1"/>
  <c r="HI55" i="2"/>
  <c r="C5" i="2"/>
  <c r="AO18" i="2"/>
  <c r="AG7" i="2"/>
  <c r="AX11" i="2"/>
  <c r="AE11" i="2"/>
  <c r="AW11" i="2"/>
  <c r="BA11" i="2"/>
  <c r="AV11" i="2"/>
  <c r="AT11" i="2"/>
  <c r="AI18" i="2"/>
  <c r="AH18" i="2" s="1"/>
  <c r="AY11" i="2"/>
  <c r="AX6" i="2"/>
  <c r="AH35" i="2"/>
  <c r="AS34" i="2"/>
  <c r="AS44" i="2" s="1"/>
  <c r="AF23" i="2"/>
  <c r="AX23" i="2"/>
  <c r="AY23" i="2"/>
  <c r="AE23" i="2"/>
  <c r="AS23" i="2"/>
  <c r="AO23" i="2"/>
  <c r="BA23" i="2"/>
  <c r="AV23" i="2"/>
  <c r="AT23" i="2"/>
  <c r="AC23" i="2"/>
  <c r="AF17" i="2"/>
  <c r="AY17" i="2"/>
  <c r="BA17" i="2"/>
  <c r="AV17" i="2"/>
  <c r="AT17" i="2"/>
  <c r="AC17" i="2"/>
  <c r="AF11" i="2"/>
  <c r="C9" i="2"/>
  <c r="C4" i="2"/>
  <c r="C24" i="2"/>
  <c r="C18" i="2"/>
  <c r="C30" i="2"/>
  <c r="C32" i="2"/>
  <c r="AJ34" i="2"/>
  <c r="AO6" i="2"/>
  <c r="AF35" i="2"/>
  <c r="AV35" i="2"/>
  <c r="AY35" i="2"/>
  <c r="AT35" i="2"/>
  <c r="AT46" i="2" s="1"/>
  <c r="AS35" i="2"/>
  <c r="AW35" i="2"/>
  <c r="AW46" i="2" s="1"/>
  <c r="AZ35" i="2"/>
  <c r="AK35" i="2"/>
  <c r="AK46" i="2" s="1"/>
  <c r="AC35" i="2"/>
  <c r="AS9" i="2"/>
  <c r="BA9" i="2"/>
  <c r="AW9" i="2"/>
  <c r="AF9" i="2"/>
  <c r="AC9" i="2"/>
  <c r="AJ9" i="2"/>
  <c r="AS5" i="2"/>
  <c r="AS43" i="2" s="1"/>
  <c r="AY5" i="2"/>
  <c r="AY38" i="2" s="1"/>
  <c r="AK5" i="2"/>
  <c r="AI5" i="2"/>
  <c r="AI39" i="2" s="1"/>
  <c r="AW5" i="2"/>
  <c r="AW43" i="2" s="1"/>
  <c r="AJ5" i="2"/>
  <c r="AG5" i="2"/>
  <c r="AX5" i="2"/>
  <c r="AX43" i="2" s="1"/>
  <c r="BA5" i="2"/>
  <c r="BA43" i="2" s="1"/>
  <c r="AC5" i="2"/>
  <c r="AD5" i="2"/>
  <c r="AE5" i="2"/>
  <c r="AE43" i="2" s="1"/>
  <c r="AI17" i="2"/>
  <c r="AK9" i="2"/>
  <c r="AC11" i="2"/>
  <c r="AD23" i="2"/>
  <c r="AE17" i="2"/>
  <c r="AE7" i="2"/>
  <c r="AT6" i="2"/>
  <c r="AU11" i="2"/>
  <c r="BA6" i="2"/>
  <c r="AZ11" i="2"/>
  <c r="AX17" i="2"/>
  <c r="AW17" i="2"/>
  <c r="AG48" i="2"/>
  <c r="AD34" i="2"/>
  <c r="AC34" i="2"/>
  <c r="AC44" i="2" s="1"/>
  <c r="AJ35" i="2"/>
  <c r="AJ46" i="2" s="1"/>
  <c r="AK34" i="2"/>
  <c r="AK44" i="2" s="1"/>
  <c r="AT48" i="2"/>
  <c r="AW48" i="2"/>
  <c r="BA35" i="2"/>
  <c r="BA12" i="2"/>
  <c r="BA45" i="2" s="1"/>
  <c r="BA34" i="2"/>
  <c r="BA44" i="2" s="1"/>
  <c r="AS46" i="2"/>
  <c r="BA46" i="2"/>
  <c r="AU46" i="2"/>
  <c r="AY46" i="2"/>
  <c r="AD46" i="2"/>
  <c r="AV43" i="2"/>
  <c r="AC43" i="2"/>
  <c r="AG43" i="2"/>
  <c r="AZ43" i="2"/>
  <c r="AK43" i="2"/>
  <c r="AJ43" i="2"/>
  <c r="AF25" i="2"/>
  <c r="AF49" i="2" s="1"/>
  <c r="AS25" i="2"/>
  <c r="AS49" i="2" s="1"/>
  <c r="AY25" i="2"/>
  <c r="AY49" i="2" s="1"/>
  <c r="AJ25" i="2"/>
  <c r="AJ49" i="2" s="1"/>
  <c r="AE25" i="2"/>
  <c r="AE49" i="2" s="1"/>
  <c r="AV25" i="2"/>
  <c r="AV49" i="2" s="1"/>
  <c r="AZ25" i="2"/>
  <c r="AZ49" i="2" s="1"/>
  <c r="AT25" i="2"/>
  <c r="AT49" i="2" s="1"/>
  <c r="AW25" i="2"/>
  <c r="AW20" i="2"/>
  <c r="AY20" i="2"/>
  <c r="AX20" i="2"/>
  <c r="AJ20" i="2"/>
  <c r="AI20" i="2"/>
  <c r="AH20" i="2" s="1"/>
  <c r="AZ20" i="2"/>
  <c r="AU20" i="2"/>
  <c r="AD20" i="2"/>
  <c r="AK20" i="2"/>
  <c r="AF5" i="2"/>
  <c r="AF43" i="2" s="1"/>
  <c r="HG39" i="2"/>
  <c r="HG54" i="2"/>
  <c r="AZ45" i="2"/>
  <c r="AG45" i="2"/>
  <c r="AF27" i="2"/>
  <c r="AF50" i="2" s="1"/>
  <c r="AU27" i="2"/>
  <c r="AY27" i="2"/>
  <c r="AY50" i="2" s="1"/>
  <c r="AT27" i="2"/>
  <c r="AT50" i="2" s="1"/>
  <c r="AK27" i="2"/>
  <c r="AS22" i="2"/>
  <c r="AW22" i="2"/>
  <c r="AZ22" i="2"/>
  <c r="AZ47" i="2" s="1"/>
  <c r="AE22" i="2"/>
  <c r="AE47" i="2" s="1"/>
  <c r="HF39" i="2"/>
  <c r="HI39" i="2"/>
  <c r="AY36" i="2"/>
  <c r="AU36" i="2"/>
  <c r="AK36" i="2"/>
  <c r="AC36" i="2"/>
  <c r="HI54" i="2"/>
  <c r="AO19" i="2"/>
  <c r="AO27" i="2"/>
  <c r="AF3" i="2"/>
  <c r="AX3" i="2"/>
  <c r="AK4" i="2"/>
  <c r="AD19" i="2"/>
  <c r="AD13" i="2"/>
  <c r="AE4" i="2"/>
  <c r="AE38" i="2" s="1"/>
  <c r="AU19" i="2"/>
  <c r="AU13" i="2"/>
  <c r="AU4" i="2"/>
  <c r="AU38" i="2" s="1"/>
  <c r="AZ19" i="2"/>
  <c r="AZ13" i="2"/>
  <c r="AZ4" i="2"/>
  <c r="AZ38" i="2" s="1"/>
  <c r="AX13" i="2"/>
  <c r="AG22" i="2"/>
  <c r="AG47" i="2" s="1"/>
  <c r="AD27" i="2"/>
  <c r="AC27" i="2"/>
  <c r="AK45" i="2"/>
  <c r="BA27" i="2"/>
  <c r="BA38" i="2" s="1"/>
  <c r="AW27" i="2"/>
  <c r="AY22" i="2"/>
  <c r="AV22" i="2"/>
  <c r="AV47" i="2" s="1"/>
  <c r="AS51" i="2"/>
  <c r="AU51" i="2"/>
  <c r="BA51" i="2"/>
  <c r="AD51" i="2"/>
  <c r="AF51" i="2"/>
  <c r="AU47" i="2"/>
  <c r="AV44" i="2"/>
  <c r="AE44" i="2"/>
  <c r="AX24" i="2"/>
  <c r="AX48" i="2" s="1"/>
  <c r="BA24" i="2"/>
  <c r="BA48" i="2" s="1"/>
  <c r="AD24" i="2"/>
  <c r="AD48" i="2" s="1"/>
  <c r="AW16" i="2"/>
  <c r="AY16" i="2"/>
  <c r="AG36" i="2"/>
  <c r="AH36" i="2" s="1"/>
  <c r="AS36" i="2"/>
  <c r="AX36" i="2"/>
  <c r="HG55" i="2"/>
  <c r="HH55" i="2"/>
  <c r="HG38" i="2"/>
  <c r="HI38" i="2"/>
  <c r="AE50" i="2"/>
  <c r="AD50" i="2"/>
  <c r="AC50" i="2"/>
  <c r="BA50" i="2"/>
  <c r="AU44" i="2"/>
  <c r="AH50" i="2"/>
  <c r="AD44" i="2"/>
  <c r="AK50" i="2"/>
  <c r="AT44" i="2"/>
  <c r="AU50" i="2"/>
  <c r="AW44" i="2"/>
  <c r="AF44" i="2"/>
  <c r="AS47" i="2"/>
  <c r="AG50" i="2"/>
  <c r="AW50" i="2"/>
  <c r="AD49" i="2"/>
  <c r="AD47" i="2"/>
  <c r="AD43" i="2"/>
  <c r="AC51" i="2"/>
  <c r="AC22" i="2"/>
  <c r="AI50" i="2"/>
  <c r="AI46" i="2"/>
  <c r="AJ50" i="2"/>
  <c r="AJ48" i="2"/>
  <c r="AK49" i="2"/>
  <c r="AK22" i="2"/>
  <c r="AT51" i="2"/>
  <c r="AT22" i="2"/>
  <c r="AT47" i="2" s="1"/>
  <c r="AZ51" i="2"/>
  <c r="AV51" i="2"/>
  <c r="AZ50" i="2"/>
  <c r="AX50" i="2"/>
  <c r="AV50" i="2"/>
  <c r="BA49" i="2"/>
  <c r="AW49" i="2"/>
  <c r="AU49" i="2"/>
  <c r="AZ48" i="2"/>
  <c r="AV48" i="2"/>
  <c r="BA47" i="2"/>
  <c r="AY47" i="2"/>
  <c r="AW47" i="2"/>
  <c r="AZ46" i="2"/>
  <c r="AX46" i="2"/>
  <c r="AV46" i="2"/>
  <c r="AZ44" i="2"/>
  <c r="AX44" i="2"/>
  <c r="AY43" i="2"/>
  <c r="AU43" i="2"/>
  <c r="AF46" i="2"/>
  <c r="AH46" i="2"/>
  <c r="AE46" i="2"/>
  <c r="AH7" i="2"/>
  <c r="AC46" i="2"/>
  <c r="HJ7" i="2"/>
  <c r="HJ38" i="2" s="1"/>
  <c r="AX38" i="2" l="1"/>
  <c r="AF38" i="2"/>
  <c r="AF54" i="2" s="1"/>
  <c r="AI55" i="2"/>
  <c r="AI43" i="2"/>
  <c r="AH5" i="2"/>
  <c r="AH43" i="2" s="1"/>
  <c r="AW38" i="2"/>
  <c r="AI38" i="2"/>
  <c r="AJ38" i="2"/>
  <c r="AV38" i="2"/>
  <c r="AE54" i="2"/>
  <c r="AJ55" i="2"/>
  <c r="AC39" i="2"/>
  <c r="AC47" i="2"/>
  <c r="AJ54" i="2"/>
  <c r="AK47" i="2"/>
  <c r="AK54" i="2" s="1"/>
  <c r="AK38" i="2"/>
  <c r="AD54" i="2"/>
  <c r="AC38" i="2"/>
  <c r="AC55" i="2"/>
  <c r="AC54" i="2"/>
  <c r="AT38" i="2"/>
  <c r="HJ39" i="2"/>
  <c r="AI54" i="2"/>
</calcChain>
</file>

<file path=xl/comments1.xml><?xml version="1.0" encoding="utf-8"?>
<comments xmlns="http://schemas.openxmlformats.org/spreadsheetml/2006/main">
  <authors>
    <author>Author</author>
  </authors>
  <commentList>
    <comment ref="AO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date is first night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except research, not tolerated
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metropolol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Melania's data
uses 3-4 nights/week
</t>
        </r>
      </text>
    </comment>
    <comment ref="A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Lisinopril, metformin, tramadol for backpain [last use 4pm; 6hr 1/2life]
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insurance probs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never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Mediums</t>
        </r>
      </text>
    </comment>
    <comment ref="AM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declined</t>
        </r>
      </text>
    </comment>
    <comment ref="BV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 using an oral appliance -- later this was tested and shown to have no effect on his sleep apnea based on AHI (still very severe)</t>
        </r>
      </text>
    </comment>
    <comment ref="BW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at the start.
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</t>
        </r>
      </text>
    </comment>
    <comment ref="AK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Oapp last night though</t>
        </r>
      </text>
    </comment>
    <comment ref="A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placed because epreviously very poor traces (e.g. epiglottic collapse)</t>
        </r>
      </text>
    </comment>
    <comment ref="BY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2
17830 4
19670 2
22320 4
24220 2
24600 4
24745 2</t>
        </r>
      </text>
    </comment>
    <comment ref="BL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calibrated at 2k, recorded at 5k.
</t>
        </r>
      </text>
    </comment>
    <comment ref="BL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Calibrated at 1k, recorded at 2k</t>
        </r>
      </text>
    </comment>
    <comment ref="AS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smoker: 1/6th pack/day</t>
        </r>
      </text>
    </comment>
    <comment ref="AN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"catheter failed" and out of position when it worked earlier, do not use data</t>
        </r>
      </text>
    </comment>
    <comment ref="AK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</t>
        </r>
      </text>
    </comment>
    <comment ref="AS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flonase, citalopram, lisinopril, indomethacin, topiramte, amlodipine, omeprazole, HCTZ,
(withheld trazodone)</t>
        </r>
      </text>
    </comment>
    <comment ref="AK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CPAP user 7hr per night, per Dr notes 1 mo prior</t>
        </r>
      </text>
    </comment>
    <comment ref="AS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withheld aspirin 81</t>
        </r>
      </text>
    </comment>
    <comment ref="AS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diclofenac (withheld),
tylenol (replacement for diclofenac),levothyroxine, atenolol, citalopram</t>
        </r>
      </text>
    </comment>
    <comment ref="AK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Uses bipap daily
</t>
        </r>
      </text>
    </comment>
    <comment ref="BY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11040 2
14402 4
15950 2
19030 4
22944 2
27000 1
29710 2</t>
        </r>
      </text>
    </comment>
    <comment ref="AN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"catheter failed" and out of position when it worked earlier, do not use data</t>
        </r>
      </text>
    </comment>
    <comment ref="AE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Asian/White</t>
        </r>
      </text>
    </comment>
  </commentList>
</comments>
</file>

<file path=xl/sharedStrings.xml><?xml version="1.0" encoding="utf-8"?>
<sst xmlns="http://schemas.openxmlformats.org/spreadsheetml/2006/main" count="1367" uniqueCount="273">
  <si>
    <t>Directory</t>
  </si>
  <si>
    <t>MAT Filename</t>
  </si>
  <si>
    <t>Value</t>
  </si>
  <si>
    <t>Option</t>
  </si>
  <si>
    <t>savename</t>
  </si>
  <si>
    <t>Pnasaldownisinsp</t>
  </si>
  <si>
    <t>LGfromFlowVersion</t>
  </si>
  <si>
    <t>sqrt_scaling</t>
  </si>
  <si>
    <t>saveplots</t>
  </si>
  <si>
    <t>plotfigure</t>
  </si>
  <si>
    <t>usescoredcentralapneas</t>
  </si>
  <si>
    <t>eventsarebreathsfullywithinmargins</t>
  </si>
  <si>
    <t>havescoredcentralhypops</t>
  </si>
  <si>
    <t>manualscoringtouchups</t>
  </si>
  <si>
    <t>maxdelaybreaths</t>
  </si>
  <si>
    <t>windowlengthmin</t>
  </si>
  <si>
    <t>ignoreCPAPdata</t>
  </si>
  <si>
    <t>Fs</t>
  </si>
  <si>
    <t>LGfromFlowBeta</t>
  </si>
  <si>
    <t>exportresultstoxls</t>
  </si>
  <si>
    <t>Invert flow (if flow trace is inverted relative to default)</t>
  </si>
  <si>
    <t>handlemixedeventsseparately</t>
  </si>
  <si>
    <t>longestwakeduration</t>
  </si>
  <si>
    <t>OutputDataDirectory</t>
  </si>
  <si>
    <t>Analyze?</t>
  </si>
  <si>
    <t>started again here, prior to this epochs with no events have zero values… make sure to exclude these!!</t>
  </si>
  <si>
    <t>125 good example</t>
  </si>
  <si>
    <t>good evidence of muscle comp</t>
  </si>
  <si>
    <t>good traces ~194</t>
  </si>
  <si>
    <t>lo</t>
  </si>
  <si>
    <t>85?,86 look cool</t>
  </si>
  <si>
    <t>85,88 decaying sinusoid</t>
  </si>
  <si>
    <t>280--why is this not central apnea?</t>
  </si>
  <si>
    <t>long stretches of no nasal pressure signal at all</t>
  </si>
  <si>
    <t>ARmodel</t>
  </si>
  <si>
    <t>AnalyzeNREMonly</t>
  </si>
  <si>
    <t>findcentralhypopneasandapneas</t>
  </si>
  <si>
    <t>supinepositioncode</t>
  </si>
  <si>
    <t>scalingexponent</t>
  </si>
  <si>
    <t>533.mat</t>
  </si>
  <si>
    <t>815.mat</t>
  </si>
  <si>
    <t>929.mat</t>
  </si>
  <si>
    <t>941.mat</t>
  </si>
  <si>
    <t>1161.mat</t>
  </si>
  <si>
    <t>1237.mat</t>
  </si>
  <si>
    <t>1264.mat</t>
  </si>
  <si>
    <t>1334.mat</t>
  </si>
  <si>
    <t>1341.mat</t>
  </si>
  <si>
    <t>1343.mat</t>
  </si>
  <si>
    <t>1346.mat</t>
  </si>
  <si>
    <t>1429.mat</t>
  </si>
  <si>
    <t>1469.mat</t>
  </si>
  <si>
    <t>1568.mat</t>
  </si>
  <si>
    <t>1657.mat</t>
  </si>
  <si>
    <t>1708.mat</t>
  </si>
  <si>
    <t>1710.mat</t>
  </si>
  <si>
    <t>1722.mat</t>
  </si>
  <si>
    <t>1723.mat</t>
  </si>
  <si>
    <t>1727.mat</t>
  </si>
  <si>
    <t>1731.mat</t>
  </si>
  <si>
    <t>1733.mat</t>
  </si>
  <si>
    <t>1738.mat</t>
  </si>
  <si>
    <t>1743.mat</t>
  </si>
  <si>
    <t>art files complete</t>
  </si>
  <si>
    <t>extended drop protocol</t>
  </si>
  <si>
    <t>not previously analyzed</t>
  </si>
  <si>
    <t>art files complete / some GG jumpiness</t>
  </si>
  <si>
    <t>1313.mat</t>
  </si>
  <si>
    <t>1757.mat</t>
  </si>
  <si>
    <t>1770.mat</t>
  </si>
  <si>
    <t>1771.mat</t>
  </si>
  <si>
    <t>1364.mat</t>
  </si>
  <si>
    <t>art files complete / further Edi noise could be removed</t>
  </si>
  <si>
    <t>no GG</t>
  </si>
  <si>
    <t>relatively poor Pes/Edi</t>
  </si>
  <si>
    <t>great signals</t>
  </si>
  <si>
    <t>GG gets bigger much overnight after void, possibly real, signal Q still high. Min tonic still similar. Typical tonic and phasic ~x10 larger!</t>
  </si>
  <si>
    <t>lots of stable breathing, but a couple of periods of OSA and a few isolated events</t>
  </si>
  <si>
    <t>REM OSA, very very mild nREM OSA driven by mild IFL and/or EFL</t>
  </si>
  <si>
    <t>Analysis</t>
  </si>
  <si>
    <t>Y</t>
  </si>
  <si>
    <t>N</t>
  </si>
  <si>
    <t>Imported RIP</t>
  </si>
  <si>
    <t>minabsPmaskforCPAPoff</t>
  </si>
  <si>
    <t>exported FlowEdi</t>
  </si>
  <si>
    <t>EEG/arousals not fully consistent with flow limitation; suspected mouth leak at times, check notes</t>
  </si>
  <si>
    <t xml:space="preserve">good Pcrit measure, lots of arthres on/off CPAP (same and high) </t>
  </si>
  <si>
    <t>no CCW, Pmus; Varousal</t>
  </si>
  <si>
    <t>severe collapsibility, near zero compensation</t>
  </si>
  <si>
    <t>trimmed noisy Pcrt data</t>
  </si>
  <si>
    <t>Vactive CPAP seems low</t>
  </si>
  <si>
    <t>both pes and editoflow fit relatively poorly across sections.</t>
  </si>
  <si>
    <t>save WakeSleep</t>
  </si>
  <si>
    <t>windows 67-68 are beautiful, windows ~240 some "leak" that is not corrected adequately leading to failed breath detection</t>
  </si>
  <si>
    <t>w96,97</t>
  </si>
  <si>
    <t>1338.mat</t>
  </si>
  <si>
    <t>No traits</t>
  </si>
  <si>
    <t>DPW</t>
  </si>
  <si>
    <t>Paper notes</t>
  </si>
  <si>
    <t>Digital notes</t>
  </si>
  <si>
    <t>Date</t>
  </si>
  <si>
    <t>Edi in cm</t>
  </si>
  <si>
    <t>Pairs comments</t>
  </si>
  <si>
    <t>Pes in cm</t>
  </si>
  <si>
    <t>Stomach minus</t>
  </si>
  <si>
    <t>Epi in cm</t>
  </si>
  <si>
    <t>GG amplification during recording</t>
  </si>
  <si>
    <t>GG max calibration factor (post-processing), uV/100%max</t>
  </si>
  <si>
    <t>GG max calibration factor incl amplification, uV/100%max</t>
  </si>
  <si>
    <t>GG max time</t>
  </si>
  <si>
    <t>Noise floor/tonic, %max</t>
  </si>
  <si>
    <t>GG comment</t>
  </si>
  <si>
    <t>H</t>
  </si>
  <si>
    <t>W</t>
  </si>
  <si>
    <t>SBP</t>
  </si>
  <si>
    <t>DBP</t>
  </si>
  <si>
    <t>RR</t>
  </si>
  <si>
    <t>Used CPAP last night</t>
  </si>
  <si>
    <t>Patient confirmed no noticeable trouble breathing through nares</t>
  </si>
  <si>
    <t>Chinstrap</t>
  </si>
  <si>
    <t>Position</t>
  </si>
  <si>
    <t>Study comment</t>
  </si>
  <si>
    <t>0.5 then 1.5 (after 8k sec)</t>
  </si>
  <si>
    <t>MID (0-8cmH2O)</t>
  </si>
  <si>
    <t>TOP@10cmH2O</t>
  </si>
  <si>
    <t>No GG</t>
  </si>
  <si>
    <t>had to use CNAP to get OSA</t>
  </si>
  <si>
    <t>good. Phasic visible</t>
  </si>
  <si>
    <t>Note at 10170 Edi and Pes fall with CPAP during wake</t>
  </si>
  <si>
    <t>MID-BOTTOM</t>
  </si>
  <si>
    <t>great GG, Edi, Pes. Poor flow due to mouthiness</t>
  </si>
  <si>
    <t>Y eventually</t>
  </si>
  <si>
    <t>Great study</t>
  </si>
  <si>
    <t>MID-BOTTOM pairs (on off CPAP)</t>
  </si>
  <si>
    <t>lead rock is bad, associated with respiratory-related head mvmts, occasional severe EEG artefact [see 11750 s] likely due to GG EMG amplifier (now shelved)</t>
  </si>
  <si>
    <t>TOP 2 off CPAP (larger signal at TOP), later top 1 pair on 10 cmH2O</t>
  </si>
  <si>
    <t>Y, but later became mucousy (25000) and then had trouble breathing</t>
  </si>
  <si>
    <t>moved inwards in the night during CPAP drop period, pairs on device said it was outwards (not true) - signal was smaller and of reduced quality - later fixed (brought back to 68 cm)</t>
  </si>
  <si>
    <t>N (oral appliance)</t>
  </si>
  <si>
    <t>full face mask</t>
  </si>
  <si>
    <t>DOB(age)</t>
  </si>
  <si>
    <t>Age</t>
  </si>
  <si>
    <t>Sex</t>
  </si>
  <si>
    <t>BMI</t>
  </si>
  <si>
    <t>Neck</t>
  </si>
  <si>
    <t>Nox</t>
  </si>
  <si>
    <t>L kohm</t>
  </si>
  <si>
    <t>R kohm</t>
  </si>
  <si>
    <t>GG</t>
  </si>
  <si>
    <t>Epi</t>
  </si>
  <si>
    <t>Major Comment</t>
  </si>
  <si>
    <t>check Pes and Pepi were not plugged back in wrongly after void</t>
  </si>
  <si>
    <t>No CPAP drops/traits</t>
  </si>
  <si>
    <t>Meds</t>
  </si>
  <si>
    <t>None</t>
  </si>
  <si>
    <t>DidO2PSG?</t>
  </si>
  <si>
    <t>CPAP last night</t>
  </si>
  <si>
    <t>M</t>
  </si>
  <si>
    <t>Fail, Pes/Nava not tolerated</t>
  </si>
  <si>
    <t>Race</t>
  </si>
  <si>
    <t>Look for paper notes</t>
  </si>
  <si>
    <t>Anti-hypertensives (hydrochlorothiazide/lisinopril/losartan/labetolol/atenolol/amplodipine/verapamil/doxasozin)</t>
  </si>
  <si>
    <t>Gastroesophageal reflux (protein pump inhibitors)</t>
  </si>
  <si>
    <t>Statins</t>
  </si>
  <si>
    <t>Antidepression/anxiety (SSRIs, Aripiprazole)</t>
  </si>
  <si>
    <t>Acetylsalicylic acid</t>
  </si>
  <si>
    <t>Hypothyroidism (Levothyroxine)</t>
  </si>
  <si>
    <t>Sleep aids (zolpidem)</t>
  </si>
  <si>
    <t>Diabetes (Metformin)</t>
  </si>
  <si>
    <t>Anti-seizure/epilepsy</t>
  </si>
  <si>
    <t>Indomethacin</t>
  </si>
  <si>
    <t>F</t>
  </si>
  <si>
    <t>White</t>
  </si>
  <si>
    <t>Black</t>
  </si>
  <si>
    <t>NHispanic</t>
  </si>
  <si>
    <t>Nhispanic</t>
  </si>
  <si>
    <t>Hispanic</t>
  </si>
  <si>
    <t>Ethnicity</t>
  </si>
  <si>
    <t>none</t>
  </si>
  <si>
    <t>Labetolol 400, Omeprazole 40, Hydralazine 100, Sertraline 50, Simvastatin 40, Clonidine patch 0.2mg/24</t>
  </si>
  <si>
    <t>Metoprolol, lisinipril, HCTZ, atorvastitin</t>
  </si>
  <si>
    <t>MultiV, Pramipexole 5 for RLS [held]</t>
  </si>
  <si>
    <t>omeprazole [no dose] prn</t>
  </si>
  <si>
    <t>warfarin, advair (fluticasone/salmeterol) [qam]</t>
  </si>
  <si>
    <t>bupropion hydrochloride er (wellbutrin xl) 300, escitalopram 10, pantoprazole 40, zolpidem 10 prn</t>
  </si>
  <si>
    <t>pantoprazole (40 qd), MultiV, Fishoil</t>
  </si>
  <si>
    <t>verapamil SR 240 mg qam, losartan 100 mg qam</t>
  </si>
  <si>
    <t>atenolol 100, HCTZ 12.5, levothyroxine 0.112, calcium , vit D</t>
  </si>
  <si>
    <t>Atenolol</t>
  </si>
  <si>
    <t>rosuvastatin 40 mg, HCTZ 25 mg, felodipine 10 mg, aspirin 81 mg</t>
  </si>
  <si>
    <t>Albuterol 90 ug/inhaler qd</t>
  </si>
  <si>
    <t>amplodipine 10, levothyroxine 88u, hctz 50, pravastatin 40, losartan 50</t>
  </si>
  <si>
    <t>Omeprazole 40 mg, multivitamins</t>
  </si>
  <si>
    <t>lisinopril 10 mg daily</t>
  </si>
  <si>
    <t>lisinopril 5, metoprolol 50, benadryl (am) for allergies dose?, aspirin 325, lipitor 40</t>
  </si>
  <si>
    <t xml:space="preserve">Levothyroxine 50 MCG, Lisinopril 30 mg qd, Metformin 500 mg x2; Aripiprazole 20 mg qam, aspirin 81 withheld
</t>
  </si>
  <si>
    <t>Lisinopril 10</t>
  </si>
  <si>
    <t>Doxasozin 2 mg</t>
  </si>
  <si>
    <t>Paroxetine 20mg Qpm</t>
  </si>
  <si>
    <t>labetalol 200 BID (400 daily dose)</t>
  </si>
  <si>
    <t>ranitidine 150 mg daily</t>
  </si>
  <si>
    <t>multiV's</t>
  </si>
  <si>
    <t>Lorazepam 3 mg 30 min before bed</t>
  </si>
  <si>
    <t>aspirin 325, atorvastatin 80, lisinopril 5, discontinued Toviaz (allergy?), alendronate (70 mg once weekly)</t>
  </si>
  <si>
    <t>StudyID</t>
  </si>
  <si>
    <t>Sex (M:F)</t>
  </si>
  <si>
    <t>Race (Black/White/Asian)</t>
  </si>
  <si>
    <t>Ethnicity (Hispanic:NHispanic)</t>
  </si>
  <si>
    <t>Height</t>
  </si>
  <si>
    <t>Date 1</t>
  </si>
  <si>
    <t>Other</t>
  </si>
  <si>
    <t>CPAP (OA=0.5)</t>
  </si>
  <si>
    <t>No OSA at PAP=0 so used NPAP</t>
  </si>
  <si>
    <t>O2PSGdata</t>
  </si>
  <si>
    <t>row number in O2PSG</t>
  </si>
  <si>
    <t>Pnasal study'</t>
  </si>
  <si>
    <t>lisinopril, meloxicam (arthritis)</t>
  </si>
  <si>
    <t>tiagabine night 1</t>
  </si>
  <si>
    <t>tiagabine night 2</t>
  </si>
  <si>
    <t>Ssphenotype</t>
  </si>
  <si>
    <t>0,2,-5</t>
  </si>
  <si>
    <t>AHI data</t>
  </si>
  <si>
    <t>NaN</t>
  </si>
  <si>
    <t>AHI</t>
  </si>
  <si>
    <t>AllPos | AllSleep</t>
  </si>
  <si>
    <t>Supine | AllSleep</t>
  </si>
  <si>
    <t>Supine | NREM</t>
  </si>
  <si>
    <t>Supine | REM</t>
  </si>
  <si>
    <t>Duration</t>
  </si>
  <si>
    <t>ARI</t>
  </si>
  <si>
    <t>OAI</t>
  </si>
  <si>
    <t>CAI</t>
  </si>
  <si>
    <t>OHI</t>
  </si>
  <si>
    <t>MAI</t>
  </si>
  <si>
    <t>CHI</t>
  </si>
  <si>
    <t>Supine | N1</t>
  </si>
  <si>
    <t>Supine | N2</t>
  </si>
  <si>
    <t>Supine | N3</t>
  </si>
  <si>
    <t>Supine | W</t>
  </si>
  <si>
    <t>AllPos | AllStates</t>
  </si>
  <si>
    <t>Sleep Durations | CPAPon or CPAPoff</t>
  </si>
  <si>
    <t>Total</t>
  </si>
  <si>
    <t>NREM</t>
  </si>
  <si>
    <t>REM</t>
  </si>
  <si>
    <t>Sleep Proportions (%) | CPAPon or CPAPoff</t>
  </si>
  <si>
    <t>AllPos | NREM</t>
  </si>
  <si>
    <t>AllPos | REM</t>
  </si>
  <si>
    <t>AllPos | W</t>
  </si>
  <si>
    <t>AllPos | N1</t>
  </si>
  <si>
    <t>AllPos | N2</t>
  </si>
  <si>
    <t>AllPos | N3</t>
  </si>
  <si>
    <t>need to rerun after correcting position to supine (all night)</t>
  </si>
  <si>
    <t>ARI/AHI%</t>
  </si>
  <si>
    <t>(CAI+CHI)/ AHI(%)</t>
  </si>
  <si>
    <t>Summary data</t>
  </si>
  <si>
    <t>mean</t>
  </si>
  <si>
    <t>SD</t>
  </si>
  <si>
    <t>CPAPTST</t>
  </si>
  <si>
    <t>%CPAPTST</t>
  </si>
  <si>
    <t>Include (excluded nonOSA)</t>
  </si>
  <si>
    <t>Fhypops</t>
  </si>
  <si>
    <t>w134/135 amazing drive and VRA fits!</t>
  </si>
  <si>
    <t>w123 -- fit is the worst! Wrong</t>
  </si>
  <si>
    <t>Estradiol patch, lipitor</t>
  </si>
  <si>
    <t>NEW, No OSA despite severe diagnosis</t>
  </si>
  <si>
    <t>NA</t>
  </si>
  <si>
    <t>flowshapeonly</t>
  </si>
  <si>
    <t>was 7, DLM changed to 3 for FL analysis</t>
  </si>
  <si>
    <t>select one for FL analysis, zero otherwise</t>
  </si>
  <si>
    <t>C:\PSG_Data\QAO</t>
  </si>
  <si>
    <t>the red text study indices have pnasal data</t>
  </si>
  <si>
    <t>C:\PSG_Data\FlowDrive_ExtraData\Converted</t>
  </si>
  <si>
    <t>FS_FD_wPnasal_OriginalT_wSQRT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</si>
</sst>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 Narrow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theme="0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9">
    <xf numFmtId="0" fontId="0" fillId="0" borderId="0"/>
    <xf numFmtId="0" fontId="13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2" applyNumberFormat="0" applyAlignment="0" applyProtection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</cellStyleXfs>
  <cellXfs count="1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/>
    <xf numFmtId="0" fontId="1" fillId="0" borderId="0" xfId="0" applyFont="1"/>
    <xf numFmtId="0" fontId="2" fillId="0" borderId="0" xfId="0" applyFont="1" applyFill="1" applyBorder="1" applyAlignment="1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3" fillId="3" borderId="0" xfId="0" applyFont="1" applyFill="1"/>
    <xf numFmtId="0" fontId="0" fillId="0" borderId="0" xfId="0" applyAlignment="1">
      <alignment horizontal="center" wrapText="1"/>
    </xf>
    <xf numFmtId="14" fontId="0" fillId="0" borderId="0" xfId="0" applyNumberFormat="1" applyFill="1"/>
    <xf numFmtId="0" fontId="3" fillId="0" borderId="0" xfId="0" applyFont="1" applyFill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NumberFormat="1" applyFont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left"/>
    </xf>
    <xf numFmtId="0" fontId="0" fillId="5" borderId="0" xfId="0" applyNumberFormat="1" applyFill="1"/>
    <xf numFmtId="164" fontId="9" fillId="0" borderId="0" xfId="0" applyNumberFormat="1" applyFont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/>
    <xf numFmtId="14" fontId="0" fillId="0" borderId="1" xfId="0" applyNumberFormat="1" applyBorder="1"/>
    <xf numFmtId="14" fontId="9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1"/>
    <xf numFmtId="0" fontId="13" fillId="0" borderId="0" xfId="1" applyAlignment="1">
      <alignment horizontal="center"/>
    </xf>
    <xf numFmtId="14" fontId="13" fillId="0" borderId="0" xfId="1" applyNumberFormat="1" applyAlignment="1">
      <alignment horizontal="center"/>
    </xf>
    <xf numFmtId="14" fontId="13" fillId="9" borderId="0" xfId="1" applyNumberFormat="1" applyFill="1" applyAlignment="1">
      <alignment horizontal="center"/>
    </xf>
    <xf numFmtId="14" fontId="14" fillId="0" borderId="0" xfId="2" applyNumberFormat="1" applyFont="1" applyFill="1" applyAlignment="1">
      <alignment horizontal="center"/>
    </xf>
    <xf numFmtId="14" fontId="13" fillId="0" borderId="0" xfId="1" applyNumberFormat="1" applyAlignment="1">
      <alignment horizontal="left"/>
    </xf>
    <xf numFmtId="14" fontId="14" fillId="0" borderId="0" xfId="15" applyNumberFormat="1" applyFont="1" applyFill="1" applyAlignment="1">
      <alignment horizontal="center"/>
    </xf>
    <xf numFmtId="0" fontId="14" fillId="0" borderId="0" xfId="5" applyNumberFormat="1" applyFont="1" applyFill="1" applyAlignment="1">
      <alignment horizontal="center"/>
    </xf>
    <xf numFmtId="0" fontId="14" fillId="0" borderId="0" xfId="16" applyNumberFormat="1" applyFont="1" applyFill="1" applyAlignment="1">
      <alignment horizontal="center"/>
    </xf>
    <xf numFmtId="0" fontId="13" fillId="0" borderId="0" xfId="1" applyAlignment="1">
      <alignment horizontal="left"/>
    </xf>
    <xf numFmtId="0" fontId="14" fillId="0" borderId="0" xfId="3" applyNumberFormat="1" applyFont="1" applyFill="1" applyAlignment="1">
      <alignment horizontal="center"/>
    </xf>
    <xf numFmtId="0" fontId="14" fillId="0" borderId="0" xfId="24" applyNumberFormat="1" applyFont="1" applyFill="1" applyAlignment="1">
      <alignment horizontal="center"/>
    </xf>
    <xf numFmtId="2" fontId="14" fillId="0" borderId="0" xfId="17" applyNumberFormat="1" applyFont="1" applyFill="1" applyAlignment="1">
      <alignment horizontal="center"/>
    </xf>
    <xf numFmtId="0" fontId="14" fillId="0" borderId="0" xfId="25" applyNumberFormat="1" applyFont="1" applyFill="1" applyAlignment="1">
      <alignment horizontal="center"/>
    </xf>
    <xf numFmtId="0" fontId="14" fillId="0" borderId="0" xfId="27" applyNumberFormat="1" applyFont="1" applyFill="1" applyAlignment="1">
      <alignment horizontal="center"/>
    </xf>
    <xf numFmtId="0" fontId="14" fillId="0" borderId="0" xfId="23" applyNumberFormat="1" applyFont="1" applyFill="1" applyAlignment="1">
      <alignment horizontal="center"/>
    </xf>
    <xf numFmtId="0" fontId="14" fillId="0" borderId="0" xfId="26" applyNumberFormat="1" applyFont="1" applyFill="1" applyAlignment="1">
      <alignment horizontal="center"/>
    </xf>
    <xf numFmtId="2" fontId="14" fillId="0" borderId="0" xfId="20" applyNumberFormat="1" applyFont="1" applyFill="1" applyAlignment="1">
      <alignment horizontal="center"/>
    </xf>
    <xf numFmtId="0" fontId="14" fillId="0" borderId="0" xfId="18" applyNumberFormat="1" applyFont="1" applyFill="1" applyAlignment="1">
      <alignment horizontal="center"/>
    </xf>
    <xf numFmtId="0" fontId="14" fillId="0" borderId="0" xfId="22" applyNumberFormat="1" applyFont="1" applyFill="1" applyAlignment="1">
      <alignment horizontal="center"/>
    </xf>
    <xf numFmtId="2" fontId="14" fillId="0" borderId="0" xfId="28" applyNumberFormat="1" applyFont="1" applyFill="1" applyAlignment="1">
      <alignment horizontal="center"/>
    </xf>
    <xf numFmtId="0" fontId="14" fillId="0" borderId="0" xfId="21" applyNumberFormat="1" applyFont="1" applyFill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 applyAlignment="1">
      <alignment horizontal="center"/>
    </xf>
    <xf numFmtId="0" fontId="0" fillId="10" borderId="0" xfId="0" applyFill="1"/>
    <xf numFmtId="0" fontId="0" fillId="10" borderId="1" xfId="0" applyFill="1" applyBorder="1"/>
    <xf numFmtId="164" fontId="0" fillId="10" borderId="0" xfId="0" applyNumberFormat="1" applyFill="1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0" fillId="0" borderId="0" xfId="0" applyNumberFormat="1" applyBorder="1"/>
    <xf numFmtId="164" fontId="10" fillId="0" borderId="0" xfId="0" applyNumberFormat="1" applyFont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0" fillId="10" borderId="0" xfId="0" applyFill="1" applyBorder="1"/>
    <xf numFmtId="0" fontId="0" fillId="0" borderId="0" xfId="0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19" fillId="0" borderId="0" xfId="0" applyFont="1"/>
    <xf numFmtId="0" fontId="18" fillId="0" borderId="0" xfId="0" applyFont="1"/>
    <xf numFmtId="0" fontId="10" fillId="0" borderId="0" xfId="0" applyFont="1"/>
  </cellXfs>
  <cellStyles count="29">
    <cellStyle name="Bad 2" xfId="10"/>
    <cellStyle name="Check Cell 2" xfId="12"/>
    <cellStyle name="Neutral 2" xfId="11"/>
    <cellStyle name="Normal" xfId="0" builtinId="0"/>
    <cellStyle name="Normal 10" xfId="15"/>
    <cellStyle name="Normal 11" xfId="5"/>
    <cellStyle name="Normal 12" xfId="16"/>
    <cellStyle name="Normal 13" xfId="3"/>
    <cellStyle name="Normal 14" xfId="17"/>
    <cellStyle name="Normal 15" xfId="24"/>
    <cellStyle name="Normal 16" xfId="25"/>
    <cellStyle name="Normal 17" xfId="27"/>
    <cellStyle name="Normal 18" xfId="23"/>
    <cellStyle name="Normal 19" xfId="26"/>
    <cellStyle name="Normal 2" xfId="1"/>
    <cellStyle name="Normal 2 2" xfId="8"/>
    <cellStyle name="Normal 2 3" xfId="7"/>
    <cellStyle name="Normal 20" xfId="20"/>
    <cellStyle name="Normal 21" xfId="18"/>
    <cellStyle name="Normal 22" xfId="22"/>
    <cellStyle name="Normal 23" xfId="21"/>
    <cellStyle name="Normal 24" xfId="28"/>
    <cellStyle name="Normal 3" xfId="9"/>
    <cellStyle name="Normal 4" xfId="6"/>
    <cellStyle name="Normal 5" xfId="2"/>
    <cellStyle name="Normal 6" xfId="4"/>
    <cellStyle name="Normal 7" xfId="14"/>
    <cellStyle name="Normal 8" xfId="19"/>
    <cellStyle name="Normal 9" xfId="1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4.3062200956937802E-2"/>
          <c:w val="0.93888888888888888"/>
          <c:h val="0.89473684210526316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Sheet1!$E$9:$E$369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Sheet1!$F$9:$F$369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2-40AE-BF0E-79CC1BA9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4448"/>
        <c:axId val="133265024"/>
      </c:scatterChart>
      <c:valAx>
        <c:axId val="133264448"/>
        <c:scaling>
          <c:orientation val="minMax"/>
          <c:max val="365"/>
          <c:min val="-5"/>
        </c:scaling>
        <c:delete val="1"/>
        <c:axPos val="b"/>
        <c:numFmt formatCode="General" sourceLinked="1"/>
        <c:majorTickMark val="out"/>
        <c:minorTickMark val="none"/>
        <c:tickLblPos val="nextTo"/>
        <c:crossAx val="133265024"/>
        <c:crosses val="autoZero"/>
        <c:crossBetween val="midCat"/>
      </c:valAx>
      <c:valAx>
        <c:axId val="133265024"/>
        <c:scaling>
          <c:orientation val="minMax"/>
          <c:max val="1.1000000000000001"/>
          <c:min val="-1.10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33264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11</xdr:row>
      <xdr:rowOff>57150</xdr:rowOff>
    </xdr:from>
    <xdr:to>
      <xdr:col>15</xdr:col>
      <xdr:colOff>104775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J1189"/>
  <sheetViews>
    <sheetView zoomScale="85" zoomScaleNormal="85" workbookViewId="0">
      <pane xSplit="17745" ySplit="750" topLeftCell="EA1"/>
      <selection activeCell="C2" sqref="C2"/>
      <selection pane="topRight" activeCell="FT18" sqref="FT18"/>
      <selection pane="bottomLeft" activeCell="C3" sqref="C3"/>
      <selection pane="bottomRight" activeCell="FH3" sqref="FH3"/>
    </sheetView>
  </sheetViews>
  <sheetFormatPr defaultRowHeight="15" x14ac:dyDescent="0.25"/>
  <cols>
    <col min="2" max="2" width="50.28515625" customWidth="1"/>
    <col min="3" max="3" width="59.7109375" customWidth="1"/>
    <col min="4" max="4" width="10.42578125" style="4" customWidth="1"/>
    <col min="5" max="5" width="8.85546875" customWidth="1"/>
    <col min="7" max="7" width="20.7109375" customWidth="1"/>
    <col min="8" max="8" width="38.42578125" customWidth="1"/>
    <col min="9" max="9" width="19.42578125" style="10" customWidth="1"/>
    <col min="10" max="11" width="13.7109375" style="10" customWidth="1"/>
    <col min="12" max="12" width="25.42578125" customWidth="1"/>
    <col min="13" max="13" width="18.85546875" style="10" customWidth="1"/>
    <col min="14" max="14" width="25.42578125" style="10" customWidth="1"/>
    <col min="25" max="25" width="11.7109375" style="4" customWidth="1"/>
    <col min="26" max="26" width="11.42578125" style="4" customWidth="1"/>
    <col min="27" max="27" width="14" customWidth="1"/>
    <col min="28" max="28" width="10.7109375" bestFit="1" customWidth="1"/>
    <col min="29" max="29" width="13.140625" style="4" customWidth="1"/>
    <col min="30" max="31" width="9.140625" style="4"/>
    <col min="32" max="34" width="10.7109375" style="4" customWidth="1"/>
    <col min="35" max="35" width="10.85546875" style="4" customWidth="1"/>
    <col min="36" max="36" width="9.140625" style="4"/>
    <col min="37" max="37" width="12.7109375" style="4" customWidth="1"/>
    <col min="38" max="38" width="9.140625" style="4"/>
    <col min="39" max="39" width="11.28515625" style="4" customWidth="1"/>
    <col min="40" max="40" width="13.140625" style="4" customWidth="1"/>
    <col min="41" max="41" width="11.7109375" style="4" customWidth="1"/>
    <col min="42" max="42" width="12.5703125" customWidth="1"/>
    <col min="43" max="43" width="11.85546875" customWidth="1"/>
    <col min="44" max="44" width="11.140625" style="10" customWidth="1"/>
    <col min="45" max="45" width="13.7109375" style="4" customWidth="1"/>
    <col min="46" max="46" width="7.42578125" style="4" customWidth="1"/>
    <col min="47" max="47" width="4" style="4" customWidth="1"/>
    <col min="48" max="48" width="4.42578125" style="4" customWidth="1"/>
    <col min="49" max="49" width="3.85546875" style="4" customWidth="1"/>
    <col min="50" max="50" width="4" style="4" customWidth="1"/>
    <col min="51" max="51" width="3.5703125" style="4" customWidth="1"/>
    <col min="52" max="52" width="3.85546875" style="35" customWidth="1"/>
    <col min="53" max="54" width="3.42578125" style="4" customWidth="1"/>
    <col min="59" max="59" width="11.140625" customWidth="1"/>
  </cols>
  <sheetData>
    <row r="1" spans="1:218" x14ac:dyDescent="0.25">
      <c r="B1" s="11">
        <f>COUNT(B3:B31)</f>
        <v>0</v>
      </c>
      <c r="C1" s="11" t="s">
        <v>271</v>
      </c>
      <c r="D1" s="12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AC1" s="59">
        <f>(AR1-AB1)/365.25</f>
        <v>0</v>
      </c>
      <c r="CF1" t="s">
        <v>221</v>
      </c>
      <c r="CG1" t="s">
        <v>225</v>
      </c>
      <c r="CO1" s="10" t="s">
        <v>226</v>
      </c>
      <c r="CW1" s="10" t="s">
        <v>227</v>
      </c>
      <c r="DE1" s="10" t="s">
        <v>238</v>
      </c>
      <c r="DF1" s="10"/>
      <c r="DG1" s="10"/>
      <c r="DH1" s="10"/>
      <c r="DI1" s="10"/>
      <c r="DJ1" s="10"/>
      <c r="DK1" s="10"/>
      <c r="DL1" s="10"/>
      <c r="DM1" s="10" t="s">
        <v>235</v>
      </c>
      <c r="DN1" s="10"/>
      <c r="DO1" s="10"/>
      <c r="DP1" s="10"/>
      <c r="DQ1" s="10"/>
      <c r="DR1" s="10"/>
      <c r="DS1" s="10"/>
      <c r="DT1" s="10"/>
      <c r="DU1" s="10" t="s">
        <v>236</v>
      </c>
      <c r="DV1" s="10"/>
      <c r="DW1" s="10"/>
      <c r="DX1" s="10"/>
      <c r="DY1" s="10"/>
      <c r="DZ1" s="10"/>
      <c r="EA1" s="10"/>
      <c r="EB1" s="10"/>
      <c r="EC1" s="10" t="s">
        <v>237</v>
      </c>
      <c r="ED1" s="10"/>
      <c r="EE1" s="10"/>
      <c r="EF1" s="10"/>
      <c r="EG1" s="10"/>
      <c r="EH1" s="10"/>
      <c r="EI1" s="10"/>
      <c r="EJ1" s="10"/>
      <c r="EK1" s="10" t="s">
        <v>239</v>
      </c>
      <c r="EM1" t="s">
        <v>240</v>
      </c>
      <c r="ET1" s="10" t="s">
        <v>244</v>
      </c>
      <c r="EU1" s="10"/>
      <c r="EV1" s="10"/>
      <c r="EW1" s="10"/>
      <c r="EX1" s="10"/>
      <c r="EY1" s="10"/>
      <c r="EZ1" s="10"/>
      <c r="FA1" s="10" t="s">
        <v>224</v>
      </c>
      <c r="FB1" s="10"/>
      <c r="FC1" s="10"/>
      <c r="FD1" s="10"/>
      <c r="FE1" s="10"/>
      <c r="FF1" s="10"/>
      <c r="FG1" s="10"/>
      <c r="FH1" s="10"/>
      <c r="FI1" s="10" t="s">
        <v>245</v>
      </c>
      <c r="FJ1" s="10"/>
      <c r="FK1" s="10"/>
      <c r="FL1" s="10"/>
      <c r="FM1" s="10"/>
      <c r="FN1" s="10"/>
      <c r="FO1" s="10"/>
      <c r="FP1" s="10"/>
      <c r="FQ1" s="10" t="s">
        <v>246</v>
      </c>
      <c r="FR1" s="10"/>
      <c r="FS1" s="10"/>
      <c r="FT1" s="10"/>
      <c r="FU1" s="10"/>
      <c r="FV1" s="10"/>
      <c r="FW1" s="10"/>
      <c r="FX1" s="10"/>
      <c r="FY1" s="10" t="s">
        <v>247</v>
      </c>
      <c r="FZ1" s="10"/>
      <c r="GA1" s="10"/>
      <c r="GB1" s="10"/>
      <c r="GC1" s="10"/>
      <c r="GD1" s="10"/>
      <c r="GE1" s="10"/>
      <c r="GF1" s="10"/>
      <c r="GG1" s="10" t="s">
        <v>248</v>
      </c>
      <c r="GH1" s="10"/>
      <c r="GI1" s="10"/>
      <c r="GJ1" s="10"/>
      <c r="GK1" s="10"/>
      <c r="GL1" s="10"/>
      <c r="GM1" s="10"/>
      <c r="GN1" s="10"/>
      <c r="GO1" s="10" t="s">
        <v>249</v>
      </c>
      <c r="GP1" s="10"/>
      <c r="GQ1" s="10"/>
      <c r="GR1" s="10"/>
      <c r="GS1" s="10"/>
      <c r="GT1" s="10"/>
      <c r="GU1" s="10"/>
      <c r="GV1" s="10"/>
      <c r="GW1" s="10" t="s">
        <v>250</v>
      </c>
      <c r="GX1" s="10"/>
      <c r="GY1" s="10"/>
      <c r="GZ1" s="10"/>
      <c r="HA1" s="10"/>
      <c r="HB1" s="10"/>
      <c r="HC1" s="10"/>
      <c r="HD1" s="10"/>
      <c r="HF1" s="10" t="s">
        <v>245</v>
      </c>
    </row>
    <row r="2" spans="1:218" x14ac:dyDescent="0.25">
      <c r="B2" s="13" t="s">
        <v>1</v>
      </c>
      <c r="C2" s="13" t="s">
        <v>0</v>
      </c>
      <c r="D2" s="14" t="s">
        <v>20</v>
      </c>
      <c r="E2" s="15" t="s">
        <v>24</v>
      </c>
      <c r="F2" s="16"/>
      <c r="G2" s="11"/>
      <c r="H2" s="11"/>
      <c r="I2" s="11" t="s">
        <v>79</v>
      </c>
      <c r="J2" s="11" t="s">
        <v>82</v>
      </c>
      <c r="K2" s="11" t="s">
        <v>84</v>
      </c>
      <c r="L2" s="11"/>
      <c r="M2" s="11" t="s">
        <v>92</v>
      </c>
      <c r="N2" s="11" t="s">
        <v>259</v>
      </c>
      <c r="O2" s="11"/>
      <c r="P2" s="11"/>
      <c r="Y2" s="4" t="s">
        <v>214</v>
      </c>
      <c r="Z2" s="4" t="s">
        <v>97</v>
      </c>
      <c r="AA2" t="s">
        <v>150</v>
      </c>
      <c r="AB2" t="s">
        <v>140</v>
      </c>
      <c r="AC2" s="4" t="s">
        <v>141</v>
      </c>
      <c r="AD2" s="4" t="s">
        <v>142</v>
      </c>
      <c r="AE2" s="4" t="s">
        <v>159</v>
      </c>
      <c r="AF2" s="4" t="s">
        <v>177</v>
      </c>
      <c r="AG2" s="4" t="s">
        <v>112</v>
      </c>
      <c r="AH2" s="4" t="s">
        <v>113</v>
      </c>
      <c r="AI2" s="4" t="s">
        <v>143</v>
      </c>
      <c r="AJ2" s="4" t="s">
        <v>144</v>
      </c>
      <c r="AK2" s="4" t="s">
        <v>156</v>
      </c>
      <c r="AL2" s="4" t="s">
        <v>145</v>
      </c>
      <c r="AM2" s="4" t="s">
        <v>148</v>
      </c>
      <c r="AN2" s="4" t="s">
        <v>149</v>
      </c>
      <c r="AO2" s="4" t="s">
        <v>155</v>
      </c>
      <c r="AP2" s="10" t="s">
        <v>98</v>
      </c>
      <c r="AQ2" s="10" t="s">
        <v>99</v>
      </c>
      <c r="AR2" s="10" t="s">
        <v>100</v>
      </c>
      <c r="AS2" s="10" t="s">
        <v>153</v>
      </c>
      <c r="AT2" s="34" t="s">
        <v>161</v>
      </c>
      <c r="AU2" s="34" t="s">
        <v>162</v>
      </c>
      <c r="AV2" s="34" t="s">
        <v>163</v>
      </c>
      <c r="AW2" s="34" t="s">
        <v>164</v>
      </c>
      <c r="AX2" s="34" t="s">
        <v>165</v>
      </c>
      <c r="AY2" s="34" t="s">
        <v>166</v>
      </c>
      <c r="AZ2" s="37" t="s">
        <v>167</v>
      </c>
      <c r="BA2" s="34" t="s">
        <v>168</v>
      </c>
      <c r="BB2" s="34" t="s">
        <v>169</v>
      </c>
      <c r="BC2" s="34" t="s">
        <v>170</v>
      </c>
      <c r="BD2" s="10" t="s">
        <v>101</v>
      </c>
      <c r="BE2" s="10" t="s">
        <v>102</v>
      </c>
      <c r="BF2" s="10" t="s">
        <v>103</v>
      </c>
      <c r="BG2" s="10" t="s">
        <v>104</v>
      </c>
      <c r="BH2" s="10" t="s">
        <v>105</v>
      </c>
      <c r="BI2" s="10" t="s">
        <v>106</v>
      </c>
      <c r="BJ2" s="10" t="s">
        <v>146</v>
      </c>
      <c r="BK2" s="10" t="s">
        <v>147</v>
      </c>
      <c r="BL2" s="10" t="s">
        <v>107</v>
      </c>
      <c r="BM2" s="25" t="s">
        <v>108</v>
      </c>
      <c r="BN2" s="10" t="s">
        <v>109</v>
      </c>
      <c r="BO2" s="10" t="s">
        <v>110</v>
      </c>
      <c r="BP2" s="10" t="s">
        <v>111</v>
      </c>
      <c r="BQ2" s="10" t="s">
        <v>112</v>
      </c>
      <c r="BR2" s="10" t="s">
        <v>113</v>
      </c>
      <c r="BS2" s="10" t="s">
        <v>114</v>
      </c>
      <c r="BT2" s="10" t="s">
        <v>115</v>
      </c>
      <c r="BU2" s="10" t="s">
        <v>116</v>
      </c>
      <c r="BV2" s="10" t="s">
        <v>117</v>
      </c>
      <c r="BW2" s="10" t="s">
        <v>118</v>
      </c>
      <c r="BX2" s="10" t="s">
        <v>119</v>
      </c>
      <c r="BY2" s="10" t="s">
        <v>120</v>
      </c>
      <c r="BZ2" s="10"/>
      <c r="CA2" s="10" t="s">
        <v>121</v>
      </c>
      <c r="CG2" t="s">
        <v>228</v>
      </c>
      <c r="CH2" t="s">
        <v>229</v>
      </c>
      <c r="CI2" t="s">
        <v>230</v>
      </c>
      <c r="CJ2" t="s">
        <v>231</v>
      </c>
      <c r="CK2" t="s">
        <v>232</v>
      </c>
      <c r="CL2" t="s">
        <v>233</v>
      </c>
      <c r="CM2" t="s">
        <v>234</v>
      </c>
      <c r="CN2" t="s">
        <v>223</v>
      </c>
      <c r="CO2" s="10" t="s">
        <v>228</v>
      </c>
      <c r="CP2" s="10" t="s">
        <v>229</v>
      </c>
      <c r="CQ2" s="10" t="s">
        <v>230</v>
      </c>
      <c r="CR2" s="10" t="s">
        <v>231</v>
      </c>
      <c r="CS2" s="10" t="s">
        <v>232</v>
      </c>
      <c r="CT2" s="10" t="s">
        <v>233</v>
      </c>
      <c r="CU2" s="10" t="s">
        <v>234</v>
      </c>
      <c r="CV2" s="10" t="s">
        <v>223</v>
      </c>
      <c r="CW2" s="10" t="s">
        <v>228</v>
      </c>
      <c r="CX2" s="10" t="s">
        <v>229</v>
      </c>
      <c r="CY2" s="10" t="s">
        <v>230</v>
      </c>
      <c r="CZ2" s="10" t="s">
        <v>231</v>
      </c>
      <c r="DA2" s="10" t="s">
        <v>232</v>
      </c>
      <c r="DB2" s="10" t="s">
        <v>233</v>
      </c>
      <c r="DC2" s="10" t="s">
        <v>234</v>
      </c>
      <c r="DD2" s="10" t="s">
        <v>223</v>
      </c>
      <c r="DE2" s="10" t="s">
        <v>228</v>
      </c>
      <c r="DF2" s="10" t="s">
        <v>229</v>
      </c>
      <c r="DG2" s="10" t="s">
        <v>230</v>
      </c>
      <c r="DH2" s="10" t="s">
        <v>231</v>
      </c>
      <c r="DI2" s="10" t="s">
        <v>232</v>
      </c>
      <c r="DJ2" s="10" t="s">
        <v>233</v>
      </c>
      <c r="DK2" s="10" t="s">
        <v>234</v>
      </c>
      <c r="DL2" s="10" t="s">
        <v>223</v>
      </c>
      <c r="DM2" s="10" t="s">
        <v>228</v>
      </c>
      <c r="DN2" s="10" t="s">
        <v>229</v>
      </c>
      <c r="DO2" s="10" t="s">
        <v>230</v>
      </c>
      <c r="DP2" s="10" t="s">
        <v>231</v>
      </c>
      <c r="DQ2" s="10" t="s">
        <v>232</v>
      </c>
      <c r="DR2" s="10" t="s">
        <v>233</v>
      </c>
      <c r="DS2" s="10" t="s">
        <v>234</v>
      </c>
      <c r="DT2" s="10" t="s">
        <v>223</v>
      </c>
      <c r="DU2" s="10" t="s">
        <v>228</v>
      </c>
      <c r="DV2" s="10" t="s">
        <v>229</v>
      </c>
      <c r="DW2" s="10" t="s">
        <v>230</v>
      </c>
      <c r="DX2" s="10" t="s">
        <v>231</v>
      </c>
      <c r="DY2" s="10" t="s">
        <v>232</v>
      </c>
      <c r="DZ2" s="10" t="s">
        <v>233</v>
      </c>
      <c r="EA2" s="10" t="s">
        <v>234</v>
      </c>
      <c r="EB2" s="10" t="s">
        <v>223</v>
      </c>
      <c r="EC2" s="10" t="s">
        <v>228</v>
      </c>
      <c r="ED2" s="10" t="s">
        <v>229</v>
      </c>
      <c r="EE2" s="10" t="s">
        <v>230</v>
      </c>
      <c r="EF2" s="10" t="s">
        <v>231</v>
      </c>
      <c r="EG2" s="10" t="s">
        <v>232</v>
      </c>
      <c r="EH2" s="10" t="s">
        <v>233</v>
      </c>
      <c r="EI2" s="10" t="s">
        <v>234</v>
      </c>
      <c r="EJ2" s="10" t="s">
        <v>223</v>
      </c>
      <c r="EK2" t="s">
        <v>228</v>
      </c>
      <c r="EL2" t="s">
        <v>223</v>
      </c>
      <c r="EM2" s="33" t="s">
        <v>241</v>
      </c>
      <c r="EN2" s="33" t="s">
        <v>242</v>
      </c>
      <c r="EO2" s="33" t="s">
        <v>243</v>
      </c>
      <c r="EP2" s="33" t="s">
        <v>113</v>
      </c>
      <c r="EQ2" s="33">
        <v>1</v>
      </c>
      <c r="ER2" s="33">
        <v>2</v>
      </c>
      <c r="ES2" s="33">
        <v>3</v>
      </c>
      <c r="ET2" s="33" t="s">
        <v>241</v>
      </c>
      <c r="EU2" s="33" t="s">
        <v>242</v>
      </c>
      <c r="EV2" s="33" t="s">
        <v>243</v>
      </c>
      <c r="EW2" s="33" t="s">
        <v>113</v>
      </c>
      <c r="EX2" s="33">
        <v>1</v>
      </c>
      <c r="EY2" s="33">
        <v>2</v>
      </c>
      <c r="EZ2" s="33">
        <v>3</v>
      </c>
      <c r="FA2" s="10" t="s">
        <v>228</v>
      </c>
      <c r="FB2" s="10" t="s">
        <v>229</v>
      </c>
      <c r="FC2" s="10" t="s">
        <v>230</v>
      </c>
      <c r="FD2" s="10" t="s">
        <v>231</v>
      </c>
      <c r="FE2" s="10" t="s">
        <v>232</v>
      </c>
      <c r="FF2" s="10" t="s">
        <v>233</v>
      </c>
      <c r="FG2" s="10" t="s">
        <v>234</v>
      </c>
      <c r="FH2" s="10" t="s">
        <v>223</v>
      </c>
      <c r="FI2" s="10" t="s">
        <v>228</v>
      </c>
      <c r="FJ2" s="10" t="s">
        <v>229</v>
      </c>
      <c r="FK2" s="10" t="s">
        <v>230</v>
      </c>
      <c r="FL2" s="10" t="s">
        <v>231</v>
      </c>
      <c r="FM2" s="10" t="s">
        <v>232</v>
      </c>
      <c r="FN2" s="10" t="s">
        <v>233</v>
      </c>
      <c r="FO2" s="10" t="s">
        <v>234</v>
      </c>
      <c r="FP2" s="10" t="s">
        <v>223</v>
      </c>
      <c r="FQ2" s="10" t="s">
        <v>228</v>
      </c>
      <c r="FR2" s="10" t="s">
        <v>229</v>
      </c>
      <c r="FS2" s="10" t="s">
        <v>230</v>
      </c>
      <c r="FT2" s="10" t="s">
        <v>231</v>
      </c>
      <c r="FU2" s="10" t="s">
        <v>232</v>
      </c>
      <c r="FV2" s="10" t="s">
        <v>233</v>
      </c>
      <c r="FW2" s="10" t="s">
        <v>234</v>
      </c>
      <c r="FX2" s="10" t="s">
        <v>223</v>
      </c>
      <c r="FY2" s="10" t="s">
        <v>228</v>
      </c>
      <c r="FZ2" s="10" t="s">
        <v>229</v>
      </c>
      <c r="GA2" s="10" t="s">
        <v>230</v>
      </c>
      <c r="GB2" s="10" t="s">
        <v>231</v>
      </c>
      <c r="GC2" s="10" t="s">
        <v>232</v>
      </c>
      <c r="GD2" s="10" t="s">
        <v>233</v>
      </c>
      <c r="GE2" s="10" t="s">
        <v>234</v>
      </c>
      <c r="GF2" s="10" t="s">
        <v>223</v>
      </c>
      <c r="GG2" s="10" t="s">
        <v>228</v>
      </c>
      <c r="GH2" s="10" t="s">
        <v>229</v>
      </c>
      <c r="GI2" s="10" t="s">
        <v>230</v>
      </c>
      <c r="GJ2" s="10" t="s">
        <v>231</v>
      </c>
      <c r="GK2" s="10" t="s">
        <v>232</v>
      </c>
      <c r="GL2" s="10" t="s">
        <v>233</v>
      </c>
      <c r="GM2" s="10" t="s">
        <v>234</v>
      </c>
      <c r="GN2" s="10" t="s">
        <v>223</v>
      </c>
      <c r="GO2" s="10" t="s">
        <v>228</v>
      </c>
      <c r="GP2" s="10" t="s">
        <v>229</v>
      </c>
      <c r="GQ2" s="10" t="s">
        <v>230</v>
      </c>
      <c r="GR2" s="10" t="s">
        <v>231</v>
      </c>
      <c r="GS2" s="10" t="s">
        <v>232</v>
      </c>
      <c r="GT2" s="10" t="s">
        <v>233</v>
      </c>
      <c r="GU2" s="10" t="s">
        <v>234</v>
      </c>
      <c r="GV2" s="10" t="s">
        <v>223</v>
      </c>
      <c r="GW2" s="10" t="s">
        <v>228</v>
      </c>
      <c r="GX2" s="10" t="s">
        <v>229</v>
      </c>
      <c r="GY2" s="10" t="s">
        <v>230</v>
      </c>
      <c r="GZ2" s="10" t="s">
        <v>231</v>
      </c>
      <c r="HA2" s="10" t="s">
        <v>232</v>
      </c>
      <c r="HB2" s="10" t="s">
        <v>233</v>
      </c>
      <c r="HC2" s="10" t="s">
        <v>234</v>
      </c>
      <c r="HD2" s="10" t="s">
        <v>223</v>
      </c>
      <c r="HF2" t="s">
        <v>252</v>
      </c>
      <c r="HG2" t="s">
        <v>253</v>
      </c>
      <c r="HH2" t="s">
        <v>260</v>
      </c>
      <c r="HI2" t="s">
        <v>257</v>
      </c>
      <c r="HJ2" t="s">
        <v>258</v>
      </c>
    </row>
    <row r="3" spans="1:218" x14ac:dyDescent="0.25">
      <c r="A3">
        <v>1</v>
      </c>
      <c r="B3" s="17" t="str">
        <f t="shared" ref="B3:B32" si="0">CONCATENATE(LEFT(G3,LEN(G3)-4),"_XHz")</f>
        <v>533_XHz</v>
      </c>
      <c r="C3" s="18" t="str">
        <f t="shared" ref="C3:C32" si="1">C$1</f>
        <v>C:\PSG_Data\FlowDrive_ExtraData\Converted</v>
      </c>
      <c r="D3" s="19">
        <v>0</v>
      </c>
      <c r="E3" s="20">
        <v>0</v>
      </c>
      <c r="F3" s="16">
        <v>1</v>
      </c>
      <c r="G3" s="11" t="s">
        <v>39</v>
      </c>
      <c r="H3" s="11" t="s">
        <v>63</v>
      </c>
      <c r="I3" s="11" t="s">
        <v>80</v>
      </c>
      <c r="J3" s="11" t="s">
        <v>81</v>
      </c>
      <c r="K3" s="11" t="s">
        <v>80</v>
      </c>
      <c r="L3" s="11" t="s">
        <v>64</v>
      </c>
      <c r="M3" s="11" t="s">
        <v>80</v>
      </c>
      <c r="N3" s="4">
        <f>IF(FH3&lt;5,0,1)</f>
        <v>1</v>
      </c>
      <c r="O3" s="11" t="s">
        <v>89</v>
      </c>
      <c r="P3" s="11"/>
      <c r="Y3" s="4">
        <f>MATCH(Z3,$Z$61:$Z$104,0)</f>
        <v>12</v>
      </c>
      <c r="Z3" s="35">
        <v>533</v>
      </c>
      <c r="AC3" s="52">
        <f t="shared" ref="AC3:AF7" si="2">INDEX(AC$61:AC$104,$Y3,1)</f>
        <v>56.002737850787135</v>
      </c>
      <c r="AD3" s="52" t="str">
        <f t="shared" si="2"/>
        <v>F</v>
      </c>
      <c r="AE3" s="52" t="str">
        <f t="shared" si="2"/>
        <v>Black</v>
      </c>
      <c r="AF3" s="52" t="str">
        <f t="shared" si="2"/>
        <v>NHispanic</v>
      </c>
      <c r="AG3" s="4">
        <v>159.6</v>
      </c>
      <c r="AH3" s="4">
        <v>90.9</v>
      </c>
      <c r="AI3" s="58">
        <f>AH3/(AG3/100)^2</f>
        <v>35.68601956017865</v>
      </c>
      <c r="AJ3" s="52">
        <f t="shared" ref="AJ3:AK5" si="3">INDEX(AJ$61:AJ$104,$Y3,1)</f>
        <v>39</v>
      </c>
      <c r="AK3" s="52">
        <f t="shared" si="3"/>
        <v>1</v>
      </c>
      <c r="AN3" s="4" t="s">
        <v>80</v>
      </c>
      <c r="AO3" s="41">
        <f>INDEX(AO$61:AO$104,$Y3,1)</f>
        <v>41291</v>
      </c>
      <c r="AP3" s="10" t="s">
        <v>80</v>
      </c>
      <c r="AQ3" s="10" t="s">
        <v>81</v>
      </c>
      <c r="AR3" s="24">
        <v>41813</v>
      </c>
      <c r="AS3" s="40" t="str">
        <f>INDEX(AS$61:AS$104,$Y3,1)</f>
        <v>MultiV, Pramipexole 5 for RLS [held]</v>
      </c>
      <c r="AT3" s="42" t="str">
        <f t="shared" ref="AT3:BA7" si="4">IF(INDEX(AT$61:AT$104,$Y3,1)=1,1,"")</f>
        <v/>
      </c>
      <c r="AU3" s="42" t="str">
        <f t="shared" si="4"/>
        <v/>
      </c>
      <c r="AV3" s="42" t="str">
        <f t="shared" si="4"/>
        <v/>
      </c>
      <c r="AW3" s="42" t="str">
        <f t="shared" si="4"/>
        <v/>
      </c>
      <c r="AX3" s="42" t="str">
        <f t="shared" si="4"/>
        <v/>
      </c>
      <c r="AY3" s="42" t="str">
        <f t="shared" si="4"/>
        <v/>
      </c>
      <c r="AZ3" s="42" t="str">
        <f t="shared" si="4"/>
        <v/>
      </c>
      <c r="BA3" s="42" t="str">
        <f t="shared" si="4"/>
        <v/>
      </c>
      <c r="BB3" s="40"/>
      <c r="BC3" s="35"/>
      <c r="BD3" s="10">
        <v>59</v>
      </c>
      <c r="BE3" s="10"/>
      <c r="BF3" s="10">
        <v>42</v>
      </c>
      <c r="BG3" s="10"/>
      <c r="BH3" s="10">
        <v>16</v>
      </c>
      <c r="BI3" s="10">
        <v>1000</v>
      </c>
      <c r="BJ3" s="10">
        <v>147</v>
      </c>
      <c r="BK3" s="10">
        <v>93</v>
      </c>
      <c r="BL3" s="26">
        <v>0.4239</v>
      </c>
      <c r="BM3" s="28">
        <f>IF(ISNUMBER(BL3)*ISNUMBER(BI3),$F$4/BI3*BL3,"")</f>
        <v>8.4780000000000001E-4</v>
      </c>
      <c r="BN3" s="10">
        <v>7775.4</v>
      </c>
      <c r="BO3" s="10">
        <v>1.3</v>
      </c>
      <c r="BP3" s="10" t="s">
        <v>127</v>
      </c>
      <c r="BQ3" s="10">
        <v>159.6</v>
      </c>
      <c r="BR3" s="10">
        <v>90.9</v>
      </c>
      <c r="BS3" s="10">
        <v>115</v>
      </c>
      <c r="BT3" s="10">
        <v>69</v>
      </c>
      <c r="BU3" s="10">
        <v>91</v>
      </c>
      <c r="BV3" s="10"/>
      <c r="BW3" s="10"/>
      <c r="BX3" s="10"/>
      <c r="BY3" s="10"/>
      <c r="BZ3" s="10"/>
      <c r="CA3" s="10" t="s">
        <v>128</v>
      </c>
      <c r="CG3">
        <v>61.604666666666702</v>
      </c>
      <c r="CH3">
        <v>107.13474087460899</v>
      </c>
      <c r="CI3">
        <v>3.8958087590766901</v>
      </c>
      <c r="CJ3">
        <v>0</v>
      </c>
      <c r="CK3">
        <v>86.681744889456397</v>
      </c>
      <c r="CL3">
        <v>0</v>
      </c>
      <c r="CM3">
        <v>0</v>
      </c>
      <c r="CN3">
        <v>90.577553648533097</v>
      </c>
      <c r="CO3">
        <v>61.604666666666702</v>
      </c>
      <c r="CP3">
        <v>107.13474087460899</v>
      </c>
      <c r="CQ3">
        <v>3.8958087590766901</v>
      </c>
      <c r="CR3">
        <v>0</v>
      </c>
      <c r="CS3">
        <v>86.681744889456397</v>
      </c>
      <c r="CT3">
        <v>0</v>
      </c>
      <c r="CU3">
        <v>0</v>
      </c>
      <c r="CV3">
        <v>90.577553648533097</v>
      </c>
      <c r="CW3">
        <v>0</v>
      </c>
      <c r="CX3" t="s">
        <v>222</v>
      </c>
      <c r="CY3" t="s">
        <v>222</v>
      </c>
      <c r="CZ3" t="s">
        <v>222</v>
      </c>
      <c r="DA3" t="s">
        <v>222</v>
      </c>
      <c r="DB3" t="s">
        <v>222</v>
      </c>
      <c r="DC3" t="s">
        <v>222</v>
      </c>
      <c r="DD3" t="s">
        <v>222</v>
      </c>
      <c r="DE3">
        <v>203.593066666667</v>
      </c>
      <c r="DF3">
        <v>15.914097926059</v>
      </c>
      <c r="DG3">
        <v>0</v>
      </c>
      <c r="DH3">
        <v>0</v>
      </c>
      <c r="DI3">
        <v>8.5464599973280002</v>
      </c>
      <c r="DJ3">
        <v>0</v>
      </c>
      <c r="DK3">
        <v>0</v>
      </c>
      <c r="DL3">
        <v>8.5464599973280002</v>
      </c>
      <c r="DM3">
        <v>36.115066666666699</v>
      </c>
      <c r="DN3">
        <v>122.94037945382</v>
      </c>
      <c r="DO3">
        <v>4.9840694373170198</v>
      </c>
      <c r="DP3">
        <v>0</v>
      </c>
      <c r="DQ3">
        <v>96.358675788129105</v>
      </c>
      <c r="DR3">
        <v>0</v>
      </c>
      <c r="DS3">
        <v>0</v>
      </c>
      <c r="DT3">
        <v>101.342745225446</v>
      </c>
      <c r="DU3">
        <v>25.489599999999999</v>
      </c>
      <c r="DV3">
        <v>84.740443161132404</v>
      </c>
      <c r="DW3">
        <v>2.3539011989203402</v>
      </c>
      <c r="DX3">
        <v>0</v>
      </c>
      <c r="DY3">
        <v>72.970937166530703</v>
      </c>
      <c r="DZ3">
        <v>0</v>
      </c>
      <c r="EA3">
        <v>0</v>
      </c>
      <c r="EB3">
        <v>75.324838365451001</v>
      </c>
      <c r="EC3">
        <v>0</v>
      </c>
      <c r="ED3" t="s">
        <v>222</v>
      </c>
      <c r="EE3" t="s">
        <v>222</v>
      </c>
      <c r="EF3" t="s">
        <v>222</v>
      </c>
      <c r="EG3" t="s">
        <v>222</v>
      </c>
      <c r="EH3" t="s">
        <v>222</v>
      </c>
      <c r="EI3" t="s">
        <v>222</v>
      </c>
      <c r="EJ3" t="s">
        <v>222</v>
      </c>
      <c r="EK3" s="91">
        <v>61.604666666666702</v>
      </c>
      <c r="EL3" s="91">
        <v>90.577553648533097</v>
      </c>
      <c r="EM3">
        <v>199.5</v>
      </c>
      <c r="EN3">
        <v>190.5</v>
      </c>
      <c r="EO3">
        <v>9</v>
      </c>
      <c r="EP3">
        <v>292</v>
      </c>
      <c r="EQ3">
        <v>94.5</v>
      </c>
      <c r="ER3">
        <v>85.5</v>
      </c>
      <c r="ES3">
        <v>10.5</v>
      </c>
      <c r="ET3">
        <v>100</v>
      </c>
      <c r="EU3">
        <v>95.4887218045113</v>
      </c>
      <c r="EV3">
        <v>4.5112781954887202</v>
      </c>
      <c r="EW3">
        <v>146.36591478696701</v>
      </c>
      <c r="EX3">
        <v>47.368421052631597</v>
      </c>
      <c r="EY3">
        <v>42.857142857142897</v>
      </c>
      <c r="EZ3">
        <v>5.2631578947368398</v>
      </c>
      <c r="FA3" s="94">
        <v>61.604666666666702</v>
      </c>
      <c r="FB3">
        <v>107.13474087460899</v>
      </c>
      <c r="FC3">
        <v>3.8958087590766901</v>
      </c>
      <c r="FD3">
        <v>0</v>
      </c>
      <c r="FE3">
        <v>86.681744889456397</v>
      </c>
      <c r="FF3">
        <v>0</v>
      </c>
      <c r="FG3">
        <v>0</v>
      </c>
      <c r="FH3" s="91">
        <v>90.577553648533097</v>
      </c>
      <c r="FI3">
        <v>61.604666666666702</v>
      </c>
      <c r="FJ3">
        <v>107.13474087460899</v>
      </c>
      <c r="FK3">
        <v>3.8958087590766901</v>
      </c>
      <c r="FL3">
        <v>0</v>
      </c>
      <c r="FM3">
        <v>86.681744889456397</v>
      </c>
      <c r="FN3">
        <v>0</v>
      </c>
      <c r="FO3">
        <v>0</v>
      </c>
      <c r="FP3" s="91">
        <v>90.577553648533097</v>
      </c>
      <c r="FQ3">
        <v>0</v>
      </c>
      <c r="FR3" t="s">
        <v>222</v>
      </c>
      <c r="FS3" t="s">
        <v>222</v>
      </c>
      <c r="FT3" t="s">
        <v>222</v>
      </c>
      <c r="FU3" t="s">
        <v>222</v>
      </c>
      <c r="FV3" t="s">
        <v>222</v>
      </c>
      <c r="FW3" t="s">
        <v>222</v>
      </c>
      <c r="FX3" t="s">
        <v>222</v>
      </c>
      <c r="FY3">
        <v>203.593066666667</v>
      </c>
      <c r="FZ3">
        <v>15.914097926059</v>
      </c>
      <c r="GA3">
        <v>0</v>
      </c>
      <c r="GB3">
        <v>0</v>
      </c>
      <c r="GC3">
        <v>8.5464599973280002</v>
      </c>
      <c r="GD3">
        <v>0</v>
      </c>
      <c r="GE3">
        <v>0</v>
      </c>
      <c r="GF3">
        <v>8.5464599973280002</v>
      </c>
      <c r="GG3">
        <v>36.115066666666699</v>
      </c>
      <c r="GH3">
        <v>122.94037945382</v>
      </c>
      <c r="GI3">
        <v>4.9840694373170198</v>
      </c>
      <c r="GJ3">
        <v>0</v>
      </c>
      <c r="GK3">
        <v>96.358675788129105</v>
      </c>
      <c r="GL3">
        <v>0</v>
      </c>
      <c r="GM3">
        <v>0</v>
      </c>
      <c r="GN3">
        <v>101.342745225446</v>
      </c>
      <c r="GO3">
        <v>25.489599999999999</v>
      </c>
      <c r="GP3">
        <v>84.740443161132404</v>
      </c>
      <c r="GQ3">
        <v>2.3539011989203402</v>
      </c>
      <c r="GR3">
        <v>0</v>
      </c>
      <c r="GS3">
        <v>72.970937166530703</v>
      </c>
      <c r="GT3">
        <v>0</v>
      </c>
      <c r="GU3">
        <v>0</v>
      </c>
      <c r="GV3">
        <v>75.324838365451001</v>
      </c>
      <c r="GW3">
        <v>0</v>
      </c>
      <c r="GX3" t="s">
        <v>222</v>
      </c>
      <c r="GY3" t="s">
        <v>222</v>
      </c>
      <c r="GZ3" t="s">
        <v>222</v>
      </c>
      <c r="HA3" t="s">
        <v>222</v>
      </c>
      <c r="HB3" t="s">
        <v>222</v>
      </c>
      <c r="HC3" t="s">
        <v>222</v>
      </c>
      <c r="HD3" t="s">
        <v>222</v>
      </c>
      <c r="HF3" s="91">
        <f>FJ3/FP3*100</f>
        <v>118.27956989247306</v>
      </c>
      <c r="HG3">
        <f>(FL3+FO3)/FP3</f>
        <v>0</v>
      </c>
      <c r="HH3">
        <f>(FM3+FO3)/FP3*100</f>
        <v>95.698924731182785</v>
      </c>
      <c r="HI3">
        <f>EM3-FA3</f>
        <v>137.8953333333333</v>
      </c>
      <c r="HJ3">
        <f>HI3/EM3*100</f>
        <v>69.120467836257291</v>
      </c>
    </row>
    <row r="4" spans="1:218" x14ac:dyDescent="0.25">
      <c r="A4">
        <v>2</v>
      </c>
      <c r="B4" s="17" t="str">
        <f t="shared" si="0"/>
        <v>815_XHz</v>
      </c>
      <c r="C4" s="18" t="str">
        <f t="shared" si="1"/>
        <v>C:\PSG_Data\FlowDrive_ExtraData\Converted</v>
      </c>
      <c r="D4" s="19">
        <v>0</v>
      </c>
      <c r="E4" s="20">
        <v>0</v>
      </c>
      <c r="F4" s="11">
        <v>2</v>
      </c>
      <c r="G4" s="11" t="s">
        <v>40</v>
      </c>
      <c r="H4" s="11" t="s">
        <v>63</v>
      </c>
      <c r="I4" s="11" t="s">
        <v>80</v>
      </c>
      <c r="J4" s="11" t="s">
        <v>81</v>
      </c>
      <c r="K4" s="11" t="s">
        <v>80</v>
      </c>
      <c r="L4" s="11"/>
      <c r="M4" s="11" t="s">
        <v>80</v>
      </c>
      <c r="N4" s="4">
        <f t="shared" ref="N4:N32" si="5">IF(FH4&lt;5,0,1)</f>
        <v>1</v>
      </c>
      <c r="O4" s="11" t="s">
        <v>91</v>
      </c>
      <c r="P4" s="11"/>
      <c r="Y4" s="4">
        <f>MATCH(Z4,$Z$61:$Z$104,0)</f>
        <v>34</v>
      </c>
      <c r="Z4" s="35">
        <v>815</v>
      </c>
      <c r="AC4" s="52">
        <f t="shared" si="2"/>
        <v>53.486652977412732</v>
      </c>
      <c r="AD4" s="52" t="str">
        <f t="shared" si="2"/>
        <v>M</v>
      </c>
      <c r="AE4" s="52" t="str">
        <f t="shared" si="2"/>
        <v>White</v>
      </c>
      <c r="AF4" s="52" t="str">
        <f t="shared" si="2"/>
        <v>NHispanic</v>
      </c>
      <c r="AG4" s="52">
        <f>INDEX(AG$61:AG$104,$Y4,1)</f>
        <v>185.5</v>
      </c>
      <c r="AH4" s="59">
        <f>AI4*(AG4/100)^2</f>
        <v>121.1</v>
      </c>
      <c r="AI4" s="52">
        <f>INDEX(AI$61:AI$104,$Y4,1)</f>
        <v>35.193002085134516</v>
      </c>
      <c r="AJ4" s="52">
        <f t="shared" si="3"/>
        <v>48</v>
      </c>
      <c r="AK4" s="52">
        <f t="shared" si="3"/>
        <v>1</v>
      </c>
      <c r="AO4" s="41">
        <f>INDEX(AO$61:AO$104,$Y4,1)</f>
        <v>41465</v>
      </c>
      <c r="AP4" s="10" t="s">
        <v>80</v>
      </c>
      <c r="AQ4" s="10" t="s">
        <v>81</v>
      </c>
      <c r="AR4" s="24">
        <v>41807</v>
      </c>
      <c r="AS4" s="40" t="str">
        <f>INDEX(AS$61:AS$104,$Y4,1)</f>
        <v>Lisinopril 10</v>
      </c>
      <c r="AT4" s="42">
        <f t="shared" si="4"/>
        <v>1</v>
      </c>
      <c r="AU4" s="42" t="str">
        <f t="shared" si="4"/>
        <v/>
      </c>
      <c r="AV4" s="42" t="str">
        <f t="shared" si="4"/>
        <v/>
      </c>
      <c r="AW4" s="42" t="str">
        <f t="shared" si="4"/>
        <v/>
      </c>
      <c r="AX4" s="42" t="str">
        <f t="shared" si="4"/>
        <v/>
      </c>
      <c r="AY4" s="42" t="str">
        <f t="shared" si="4"/>
        <v/>
      </c>
      <c r="AZ4" s="42" t="str">
        <f t="shared" si="4"/>
        <v/>
      </c>
      <c r="BA4" s="42" t="str">
        <f t="shared" si="4"/>
        <v/>
      </c>
      <c r="BB4" s="35"/>
      <c r="BC4" s="35"/>
      <c r="BD4" s="10">
        <v>69</v>
      </c>
      <c r="BE4" s="10"/>
      <c r="BF4" s="10">
        <v>46</v>
      </c>
      <c r="BG4" s="10"/>
      <c r="BH4" s="10"/>
      <c r="BI4" s="10">
        <v>2000</v>
      </c>
      <c r="BJ4" s="10">
        <v>64</v>
      </c>
      <c r="BK4" s="10">
        <v>92</v>
      </c>
      <c r="BL4" s="10">
        <v>1.899</v>
      </c>
      <c r="BM4" s="25">
        <f>IF(ISNUMBER(BL4)*ISNUMBER(BI4),$F$4/BI4*BL4,"")</f>
        <v>1.8990000000000001E-3</v>
      </c>
      <c r="BN4" s="10"/>
      <c r="BO4" s="10" t="s">
        <v>122</v>
      </c>
      <c r="BP4" s="10"/>
      <c r="BQ4" s="10"/>
      <c r="BR4" s="26"/>
      <c r="BS4" s="26"/>
      <c r="BT4" s="26"/>
      <c r="BU4" s="26"/>
      <c r="BV4" s="10"/>
      <c r="BW4" s="10"/>
      <c r="BX4" s="10"/>
      <c r="BY4" s="10"/>
      <c r="BZ4" s="10"/>
      <c r="CA4" s="10"/>
      <c r="CG4">
        <v>97.593599999999995</v>
      </c>
      <c r="CH4">
        <v>51.642730670863699</v>
      </c>
      <c r="CI4">
        <v>12.9106826677159</v>
      </c>
      <c r="CJ4">
        <v>0</v>
      </c>
      <c r="CK4">
        <v>31.354515050167201</v>
      </c>
      <c r="CL4">
        <v>0</v>
      </c>
      <c r="CM4">
        <v>0</v>
      </c>
      <c r="CN4">
        <v>44.265197717883098</v>
      </c>
      <c r="CO4">
        <v>82.8333333333333</v>
      </c>
      <c r="CP4">
        <v>55.774647887324001</v>
      </c>
      <c r="CQ4">
        <v>13.7625754527163</v>
      </c>
      <c r="CR4">
        <v>0</v>
      </c>
      <c r="CS4">
        <v>34.044265593561398</v>
      </c>
      <c r="CT4">
        <v>0</v>
      </c>
      <c r="CU4">
        <v>0</v>
      </c>
      <c r="CV4">
        <v>47.806841046277697</v>
      </c>
      <c r="CW4">
        <v>14.7602666666667</v>
      </c>
      <c r="CX4">
        <v>28.454770464851599</v>
      </c>
      <c r="CY4">
        <v>8.1299344185290199</v>
      </c>
      <c r="CZ4">
        <v>0</v>
      </c>
      <c r="DA4">
        <v>16.259868837058001</v>
      </c>
      <c r="DB4">
        <v>0</v>
      </c>
      <c r="DC4">
        <v>0</v>
      </c>
      <c r="DD4">
        <v>24.3898032555871</v>
      </c>
      <c r="DE4">
        <v>188.37733333333301</v>
      </c>
      <c r="DF4">
        <v>15.606973238110699</v>
      </c>
      <c r="DG4">
        <v>4.4591352108887801</v>
      </c>
      <c r="DH4">
        <v>0.31850965792062702</v>
      </c>
      <c r="DI4">
        <v>7.3257221321744304</v>
      </c>
      <c r="DJ4">
        <v>0.31850965792062702</v>
      </c>
      <c r="DK4">
        <v>0</v>
      </c>
      <c r="DL4">
        <v>12.4218766589045</v>
      </c>
      <c r="DM4">
        <v>38.734400000000001</v>
      </c>
      <c r="DN4">
        <v>77.450534925027895</v>
      </c>
      <c r="DO4">
        <v>18.588128382006701</v>
      </c>
      <c r="DP4">
        <v>0</v>
      </c>
      <c r="DQ4">
        <v>34.078235367012297</v>
      </c>
      <c r="DR4">
        <v>0</v>
      </c>
      <c r="DS4">
        <v>0</v>
      </c>
      <c r="DT4">
        <v>52.666363749018998</v>
      </c>
      <c r="DU4">
        <v>39.5598666666667</v>
      </c>
      <c r="DV4">
        <v>40.950593025254499</v>
      </c>
      <c r="DW4">
        <v>10.616820413954899</v>
      </c>
      <c r="DX4">
        <v>0</v>
      </c>
      <c r="DY4">
        <v>34.8838385029946</v>
      </c>
      <c r="DZ4">
        <v>0</v>
      </c>
      <c r="EA4">
        <v>0</v>
      </c>
      <c r="EB4">
        <v>45.500658916949497</v>
      </c>
      <c r="EC4">
        <v>4.5390666666666704</v>
      </c>
      <c r="ED4">
        <v>0</v>
      </c>
      <c r="EE4">
        <v>0</v>
      </c>
      <c r="EF4">
        <v>0</v>
      </c>
      <c r="EG4">
        <v>26.4371530123667</v>
      </c>
      <c r="EH4">
        <v>0</v>
      </c>
      <c r="EI4">
        <v>0</v>
      </c>
      <c r="EJ4">
        <v>26.4371530123667</v>
      </c>
      <c r="EK4" s="91">
        <v>97.593599999999995</v>
      </c>
      <c r="EL4" s="91">
        <v>44.265197717883098</v>
      </c>
      <c r="EM4">
        <v>244.5</v>
      </c>
      <c r="EN4">
        <v>217</v>
      </c>
      <c r="EO4">
        <v>27.5</v>
      </c>
      <c r="EP4">
        <v>253.5</v>
      </c>
      <c r="EQ4">
        <v>54.5</v>
      </c>
      <c r="ER4">
        <v>125.5</v>
      </c>
      <c r="ES4">
        <v>37</v>
      </c>
      <c r="ET4">
        <v>100</v>
      </c>
      <c r="EU4">
        <v>88.752556237218798</v>
      </c>
      <c r="EV4">
        <v>11.247443762781201</v>
      </c>
      <c r="EW4">
        <v>103.68098159509201</v>
      </c>
      <c r="EX4">
        <v>22.290388548057301</v>
      </c>
      <c r="EY4">
        <v>51.329243353783198</v>
      </c>
      <c r="EZ4">
        <v>15.1329243353783</v>
      </c>
      <c r="FA4" s="94">
        <v>97.593599999999995</v>
      </c>
      <c r="FB4">
        <v>51.642730670863699</v>
      </c>
      <c r="FC4">
        <v>12.9106826677159</v>
      </c>
      <c r="FD4">
        <v>0</v>
      </c>
      <c r="FE4">
        <v>31.354515050167201</v>
      </c>
      <c r="FF4">
        <v>0</v>
      </c>
      <c r="FG4">
        <v>0</v>
      </c>
      <c r="FH4" s="91">
        <v>44.265197717883098</v>
      </c>
      <c r="FI4">
        <v>82.8333333333333</v>
      </c>
      <c r="FJ4">
        <v>55.774647887324001</v>
      </c>
      <c r="FK4">
        <v>13.7625754527163</v>
      </c>
      <c r="FL4">
        <v>0</v>
      </c>
      <c r="FM4">
        <v>34.044265593561398</v>
      </c>
      <c r="FN4">
        <v>0</v>
      </c>
      <c r="FO4">
        <v>0</v>
      </c>
      <c r="FP4" s="91">
        <v>47.806841046277697</v>
      </c>
      <c r="FQ4">
        <v>14.7602666666667</v>
      </c>
      <c r="FR4">
        <v>28.454770464851599</v>
      </c>
      <c r="FS4">
        <v>8.1299344185290199</v>
      </c>
      <c r="FT4">
        <v>0</v>
      </c>
      <c r="FU4">
        <v>16.259868837058001</v>
      </c>
      <c r="FV4">
        <v>0</v>
      </c>
      <c r="FW4">
        <v>0</v>
      </c>
      <c r="FX4">
        <v>24.3898032555871</v>
      </c>
      <c r="FY4">
        <v>188.37733333333301</v>
      </c>
      <c r="FZ4">
        <v>15.606973238110699</v>
      </c>
      <c r="GA4">
        <v>4.4591352108887801</v>
      </c>
      <c r="GB4">
        <v>0.31850965792062702</v>
      </c>
      <c r="GC4">
        <v>7.3257221321744304</v>
      </c>
      <c r="GD4">
        <v>0.31850965792062702</v>
      </c>
      <c r="GE4">
        <v>0</v>
      </c>
      <c r="GF4">
        <v>12.4218766589045</v>
      </c>
      <c r="GG4">
        <v>38.734400000000001</v>
      </c>
      <c r="GH4">
        <v>77.450534925027895</v>
      </c>
      <c r="GI4">
        <v>18.588128382006701</v>
      </c>
      <c r="GJ4">
        <v>0</v>
      </c>
      <c r="GK4">
        <v>34.078235367012297</v>
      </c>
      <c r="GL4">
        <v>0</v>
      </c>
      <c r="GM4">
        <v>0</v>
      </c>
      <c r="GN4">
        <v>52.666363749018998</v>
      </c>
      <c r="GO4">
        <v>39.5598666666667</v>
      </c>
      <c r="GP4">
        <v>40.950593025254499</v>
      </c>
      <c r="GQ4">
        <v>10.616820413954899</v>
      </c>
      <c r="GR4">
        <v>0</v>
      </c>
      <c r="GS4">
        <v>34.8838385029946</v>
      </c>
      <c r="GT4">
        <v>0</v>
      </c>
      <c r="GU4">
        <v>0</v>
      </c>
      <c r="GV4">
        <v>45.500658916949497</v>
      </c>
      <c r="GW4">
        <v>4.5390666666666704</v>
      </c>
      <c r="GX4">
        <v>0</v>
      </c>
      <c r="GY4">
        <v>0</v>
      </c>
      <c r="GZ4">
        <v>0</v>
      </c>
      <c r="HA4">
        <v>26.4371530123667</v>
      </c>
      <c r="HB4">
        <v>0</v>
      </c>
      <c r="HC4">
        <v>0</v>
      </c>
      <c r="HD4">
        <v>26.4371530123667</v>
      </c>
      <c r="HF4" s="91">
        <f t="shared" ref="HF4:HF32" si="6">FJ4/FP4*100</f>
        <v>116.66666666666671</v>
      </c>
      <c r="HG4" s="10">
        <f t="shared" ref="HG4:HG32" si="7">(FL4+FO4)/FP4</f>
        <v>0</v>
      </c>
      <c r="HH4" s="10">
        <f t="shared" ref="HH4:HH32" si="8">(FM4+FO4)/FP4*100</f>
        <v>71.212121212121232</v>
      </c>
      <c r="HI4" s="10">
        <f t="shared" ref="HI4:HI32" si="9">EM4-FA4</f>
        <v>146.90640000000002</v>
      </c>
      <c r="HJ4" s="10">
        <f t="shared" ref="HJ4:HJ32" si="10">HI4/EM4*100</f>
        <v>60.084417177914119</v>
      </c>
    </row>
    <row r="5" spans="1:218" x14ac:dyDescent="0.25">
      <c r="A5" s="109">
        <v>3</v>
      </c>
      <c r="B5" s="17" t="str">
        <f t="shared" si="0"/>
        <v>929_XHz</v>
      </c>
      <c r="C5" s="18" t="str">
        <f t="shared" si="1"/>
        <v>C:\PSG_Data\FlowDrive_ExtraData\Converted</v>
      </c>
      <c r="D5" s="19">
        <v>0</v>
      </c>
      <c r="E5" s="20">
        <v>0</v>
      </c>
      <c r="F5" s="16">
        <v>3</v>
      </c>
      <c r="G5" s="11" t="s">
        <v>41</v>
      </c>
      <c r="H5" s="11" t="s">
        <v>63</v>
      </c>
      <c r="I5" s="11" t="s">
        <v>80</v>
      </c>
      <c r="J5" s="11" t="s">
        <v>80</v>
      </c>
      <c r="K5" s="11" t="s">
        <v>80</v>
      </c>
      <c r="L5" s="11"/>
      <c r="M5" s="11" t="s">
        <v>80</v>
      </c>
      <c r="N5" s="4">
        <f t="shared" si="5"/>
        <v>1</v>
      </c>
      <c r="O5" s="11"/>
      <c r="P5" s="11"/>
      <c r="Y5" s="4">
        <f>MATCH(Z5,$Z$61:$Z$104,0)</f>
        <v>17</v>
      </c>
      <c r="Z5" s="35">
        <v>929</v>
      </c>
      <c r="AC5" s="52">
        <f t="shared" si="2"/>
        <v>62.242299794661193</v>
      </c>
      <c r="AD5" s="52" t="str">
        <f t="shared" si="2"/>
        <v>M</v>
      </c>
      <c r="AE5" s="52" t="str">
        <f t="shared" si="2"/>
        <v>White</v>
      </c>
      <c r="AF5" s="52" t="str">
        <f t="shared" si="2"/>
        <v>NHispanic</v>
      </c>
      <c r="AG5" s="52">
        <f>INDEX(AG$61:AG$104,$Y5,1)</f>
        <v>176</v>
      </c>
      <c r="AH5" s="59">
        <f>AI5*(AG5/100)^2</f>
        <v>101.2</v>
      </c>
      <c r="AI5" s="52">
        <f>INDEX(AI$61:AI$104,$Y5,1)</f>
        <v>32.670454545454547</v>
      </c>
      <c r="AJ5" s="52">
        <f t="shared" si="3"/>
        <v>43</v>
      </c>
      <c r="AK5" s="52">
        <f t="shared" si="3"/>
        <v>0</v>
      </c>
      <c r="AL5" s="4" t="s">
        <v>80</v>
      </c>
      <c r="AO5" s="41">
        <f>INDEX(AO$61:AO$104,$Y5,1)</f>
        <v>41527</v>
      </c>
      <c r="AR5" s="24">
        <v>42282</v>
      </c>
      <c r="AS5" s="40" t="str">
        <f>INDEX(AS$61:AS$104,$Y5,1)</f>
        <v>pantoprazole (40 qd), MultiV, Fishoil</v>
      </c>
      <c r="AT5" s="42" t="str">
        <f t="shared" si="4"/>
        <v/>
      </c>
      <c r="AU5" s="42">
        <f t="shared" si="4"/>
        <v>1</v>
      </c>
      <c r="AV5" s="42" t="str">
        <f t="shared" si="4"/>
        <v/>
      </c>
      <c r="AW5" s="42" t="str">
        <f t="shared" si="4"/>
        <v/>
      </c>
      <c r="AX5" s="42" t="str">
        <f t="shared" si="4"/>
        <v/>
      </c>
      <c r="AY5" s="42" t="str">
        <f t="shared" si="4"/>
        <v/>
      </c>
      <c r="AZ5" s="42" t="str">
        <f t="shared" si="4"/>
        <v/>
      </c>
      <c r="BA5" s="42" t="str">
        <f t="shared" si="4"/>
        <v/>
      </c>
      <c r="BB5" s="35"/>
      <c r="BC5" s="35"/>
      <c r="BJ5">
        <v>12</v>
      </c>
      <c r="BK5">
        <v>12</v>
      </c>
      <c r="CG5">
        <v>194.44026666666699</v>
      </c>
      <c r="CH5">
        <v>48.755333257445997</v>
      </c>
      <c r="CI5">
        <v>2.1600464101400099</v>
      </c>
      <c r="CJ5">
        <v>0</v>
      </c>
      <c r="CK5">
        <v>12.034544285065801</v>
      </c>
      <c r="CL5">
        <v>0</v>
      </c>
      <c r="CM5">
        <v>0.30857805859143</v>
      </c>
      <c r="CN5">
        <v>14.503168753797199</v>
      </c>
      <c r="CO5">
        <v>194.44026666666699</v>
      </c>
      <c r="CP5">
        <v>48.755333257445997</v>
      </c>
      <c r="CQ5">
        <v>2.1600464101400099</v>
      </c>
      <c r="CR5">
        <v>0</v>
      </c>
      <c r="CS5">
        <v>12.034544285065801</v>
      </c>
      <c r="CT5">
        <v>0</v>
      </c>
      <c r="CU5">
        <v>0.30857805859143</v>
      </c>
      <c r="CV5">
        <v>14.503168753797199</v>
      </c>
      <c r="CW5">
        <v>0</v>
      </c>
      <c r="CX5" t="s">
        <v>222</v>
      </c>
      <c r="CY5" t="s">
        <v>222</v>
      </c>
      <c r="CZ5" t="s">
        <v>222</v>
      </c>
      <c r="DA5" t="s">
        <v>222</v>
      </c>
      <c r="DB5" t="s">
        <v>222</v>
      </c>
      <c r="DC5" t="s">
        <v>222</v>
      </c>
      <c r="DD5" t="s">
        <v>222</v>
      </c>
      <c r="DE5">
        <v>265.77440000000001</v>
      </c>
      <c r="DF5">
        <v>16.254387179502601</v>
      </c>
      <c r="DG5">
        <v>0.22575537749309199</v>
      </c>
      <c r="DH5">
        <v>0</v>
      </c>
      <c r="DI5">
        <v>1.8060430199447399</v>
      </c>
      <c r="DJ5">
        <v>0</v>
      </c>
      <c r="DK5">
        <v>0</v>
      </c>
      <c r="DL5">
        <v>2.03179839743783</v>
      </c>
      <c r="DM5">
        <v>52.344533333333302</v>
      </c>
      <c r="DN5">
        <v>80.2376052004157</v>
      </c>
      <c r="DO5">
        <v>1.14625150286308</v>
      </c>
      <c r="DP5">
        <v>0</v>
      </c>
      <c r="DQ5">
        <v>17.193772542946199</v>
      </c>
      <c r="DR5">
        <v>0</v>
      </c>
      <c r="DS5">
        <v>0</v>
      </c>
      <c r="DT5">
        <v>18.340024045809301</v>
      </c>
      <c r="DU5">
        <v>137.09573333333299</v>
      </c>
      <c r="DV5">
        <v>38.075583193447301</v>
      </c>
      <c r="DW5">
        <v>2.62590228920326</v>
      </c>
      <c r="DX5">
        <v>0</v>
      </c>
      <c r="DY5">
        <v>10.065958775279199</v>
      </c>
      <c r="DZ5">
        <v>0</v>
      </c>
      <c r="EA5">
        <v>0.43765038153387698</v>
      </c>
      <c r="EB5">
        <v>13.1295114460163</v>
      </c>
      <c r="EC5">
        <v>5</v>
      </c>
      <c r="ED5">
        <v>12</v>
      </c>
      <c r="EE5">
        <v>0</v>
      </c>
      <c r="EF5">
        <v>0</v>
      </c>
      <c r="EG5">
        <v>12</v>
      </c>
      <c r="EH5">
        <v>0</v>
      </c>
      <c r="EI5">
        <v>0</v>
      </c>
      <c r="EJ5">
        <v>12</v>
      </c>
      <c r="EK5" s="91">
        <v>195.27199999999999</v>
      </c>
      <c r="EL5" s="91">
        <v>14.4413945675775</v>
      </c>
      <c r="EM5">
        <v>258.5</v>
      </c>
      <c r="EN5">
        <v>243.5</v>
      </c>
      <c r="EO5">
        <v>15</v>
      </c>
      <c r="EP5">
        <v>298</v>
      </c>
      <c r="EQ5">
        <v>57.5</v>
      </c>
      <c r="ER5">
        <v>167</v>
      </c>
      <c r="ES5">
        <v>19</v>
      </c>
      <c r="ET5">
        <v>100</v>
      </c>
      <c r="EU5">
        <v>94.197292069632496</v>
      </c>
      <c r="EV5">
        <v>5.80270793036751</v>
      </c>
      <c r="EW5">
        <v>115.280464216634</v>
      </c>
      <c r="EX5">
        <v>22.243713733075399</v>
      </c>
      <c r="EY5">
        <v>64.603481624758203</v>
      </c>
      <c r="EZ5">
        <v>7.3500967117988401</v>
      </c>
      <c r="FA5" s="94">
        <v>195.27199999999999</v>
      </c>
      <c r="FB5">
        <v>48.547666844196797</v>
      </c>
      <c r="FC5">
        <v>2.1508459994264402</v>
      </c>
      <c r="FD5">
        <v>0</v>
      </c>
      <c r="FE5">
        <v>11.9832848539473</v>
      </c>
      <c r="FF5">
        <v>0</v>
      </c>
      <c r="FG5">
        <v>0.30726371420377702</v>
      </c>
      <c r="FH5" s="91">
        <v>14.4413945675775</v>
      </c>
      <c r="FI5">
        <v>195.27199999999999</v>
      </c>
      <c r="FJ5">
        <v>48.547666844196797</v>
      </c>
      <c r="FK5">
        <v>2.1508459994264402</v>
      </c>
      <c r="FL5">
        <v>0</v>
      </c>
      <c r="FM5">
        <v>11.9832848539473</v>
      </c>
      <c r="FN5">
        <v>0</v>
      </c>
      <c r="FO5">
        <v>0.30726371420377702</v>
      </c>
      <c r="FP5" s="91">
        <v>14.4413945675775</v>
      </c>
      <c r="FQ5">
        <v>0</v>
      </c>
      <c r="FR5" t="s">
        <v>222</v>
      </c>
      <c r="FS5" t="s">
        <v>222</v>
      </c>
      <c r="FT5" t="s">
        <v>222</v>
      </c>
      <c r="FU5" t="s">
        <v>222</v>
      </c>
      <c r="FV5" t="s">
        <v>222</v>
      </c>
      <c r="FW5" t="s">
        <v>222</v>
      </c>
      <c r="FX5" t="s">
        <v>222</v>
      </c>
      <c r="FY5">
        <v>278.08533333333298</v>
      </c>
      <c r="FZ5">
        <v>15.534799869584401</v>
      </c>
      <c r="GA5">
        <v>0.21576110929978301</v>
      </c>
      <c r="GB5">
        <v>0</v>
      </c>
      <c r="GC5">
        <v>1.7260888743982701</v>
      </c>
      <c r="GD5">
        <v>0</v>
      </c>
      <c r="GE5">
        <v>0</v>
      </c>
      <c r="GF5">
        <v>1.9418499836980501</v>
      </c>
      <c r="GG5">
        <v>53</v>
      </c>
      <c r="GH5">
        <v>79.245283018867894</v>
      </c>
      <c r="GI5">
        <v>1.1320754716981101</v>
      </c>
      <c r="GJ5">
        <v>0</v>
      </c>
      <c r="GK5">
        <v>16.981132075471699</v>
      </c>
      <c r="GL5">
        <v>0</v>
      </c>
      <c r="GM5">
        <v>0</v>
      </c>
      <c r="GN5">
        <v>18.1132075471698</v>
      </c>
      <c r="GO5">
        <v>137.27199999999999</v>
      </c>
      <c r="GP5">
        <v>38.026691532140603</v>
      </c>
      <c r="GQ5">
        <v>2.6225304504924498</v>
      </c>
      <c r="GR5">
        <v>0</v>
      </c>
      <c r="GS5">
        <v>10.053033393554401</v>
      </c>
      <c r="GT5">
        <v>0</v>
      </c>
      <c r="GU5">
        <v>0.43708840841540902</v>
      </c>
      <c r="GV5">
        <v>13.112652252462301</v>
      </c>
      <c r="GW5">
        <v>5</v>
      </c>
      <c r="GX5">
        <v>12</v>
      </c>
      <c r="GY5">
        <v>0</v>
      </c>
      <c r="GZ5">
        <v>0</v>
      </c>
      <c r="HA5">
        <v>12</v>
      </c>
      <c r="HB5">
        <v>0</v>
      </c>
      <c r="HC5">
        <v>0</v>
      </c>
      <c r="HD5">
        <v>12</v>
      </c>
      <c r="HF5" s="91">
        <f t="shared" si="6"/>
        <v>336.17021276595807</v>
      </c>
      <c r="HG5" s="10">
        <f t="shared" si="7"/>
        <v>2.1276595744680878E-2</v>
      </c>
      <c r="HH5" s="10">
        <f t="shared" si="8"/>
        <v>85.106382978723488</v>
      </c>
      <c r="HI5" s="10">
        <f t="shared" si="9"/>
        <v>63.228000000000009</v>
      </c>
      <c r="HJ5" s="10">
        <f t="shared" si="10"/>
        <v>24.459574468085108</v>
      </c>
    </row>
    <row r="6" spans="1:218" x14ac:dyDescent="0.25">
      <c r="A6" s="10">
        <v>4</v>
      </c>
      <c r="B6" s="17" t="str">
        <f>CONCATENATE(LEFT(G6,LEN(G6)-4),"_XHz")</f>
        <v>941_XHz</v>
      </c>
      <c r="C6" s="18" t="str">
        <f t="shared" si="1"/>
        <v>C:\PSG_Data\FlowDrive_ExtraData\Converted</v>
      </c>
      <c r="D6" s="19">
        <v>0</v>
      </c>
      <c r="E6" s="20">
        <v>0</v>
      </c>
      <c r="F6" s="11">
        <v>4</v>
      </c>
      <c r="G6" s="11" t="s">
        <v>42</v>
      </c>
      <c r="H6" s="11" t="s">
        <v>63</v>
      </c>
      <c r="I6" s="11" t="s">
        <v>80</v>
      </c>
      <c r="J6" s="11" t="s">
        <v>81</v>
      </c>
      <c r="K6" s="11" t="s">
        <v>80</v>
      </c>
      <c r="L6" s="22" t="s">
        <v>90</v>
      </c>
      <c r="M6" s="11" t="s">
        <v>80</v>
      </c>
      <c r="N6" s="4">
        <f t="shared" si="5"/>
        <v>1</v>
      </c>
      <c r="O6" s="11"/>
      <c r="P6" s="11"/>
      <c r="Y6" s="4">
        <f>MATCH(Z6,$Z$61:$Z$104,0)</f>
        <v>20</v>
      </c>
      <c r="Z6" s="35">
        <v>941</v>
      </c>
      <c r="AC6" s="52">
        <f t="shared" si="2"/>
        <v>47.405886379192332</v>
      </c>
      <c r="AD6" s="52" t="str">
        <f t="shared" si="2"/>
        <v>M</v>
      </c>
      <c r="AE6" s="52" t="str">
        <f t="shared" si="2"/>
        <v>White</v>
      </c>
      <c r="AF6" s="52" t="str">
        <f t="shared" si="2"/>
        <v>NHispanic</v>
      </c>
      <c r="AG6" s="4">
        <v>182</v>
      </c>
      <c r="AH6" s="4">
        <v>109.8</v>
      </c>
      <c r="AI6" s="58">
        <f>AH6/(AG6/100)^2</f>
        <v>33.148170510807873</v>
      </c>
      <c r="AJ6" s="52">
        <f>INDEX(AJ$61:AJ$104,$Y6,1)</f>
        <v>41.8</v>
      </c>
      <c r="AK6" s="38">
        <v>1</v>
      </c>
      <c r="AO6" s="41">
        <f>INDEX(AO$61:AO$104,$Y6,1)</f>
        <v>41457</v>
      </c>
      <c r="AP6" s="10" t="s">
        <v>80</v>
      </c>
      <c r="AQ6" s="10" t="s">
        <v>81</v>
      </c>
      <c r="AR6" s="24">
        <v>41793</v>
      </c>
      <c r="AS6" s="40" t="str">
        <f>INDEX(AS$61:AS$104,$Y6,1)</f>
        <v>None</v>
      </c>
      <c r="AT6" s="42" t="str">
        <f t="shared" si="4"/>
        <v/>
      </c>
      <c r="AU6" s="42" t="str">
        <f t="shared" si="4"/>
        <v/>
      </c>
      <c r="AV6" s="42" t="str">
        <f t="shared" si="4"/>
        <v/>
      </c>
      <c r="AW6" s="42" t="str">
        <f t="shared" si="4"/>
        <v/>
      </c>
      <c r="AX6" s="42" t="str">
        <f t="shared" si="4"/>
        <v/>
      </c>
      <c r="AY6" s="42" t="str">
        <f t="shared" si="4"/>
        <v/>
      </c>
      <c r="AZ6" s="42" t="str">
        <f t="shared" si="4"/>
        <v/>
      </c>
      <c r="BA6" s="42" t="str">
        <f t="shared" si="4"/>
        <v/>
      </c>
      <c r="BB6" s="35"/>
      <c r="BC6" s="35"/>
      <c r="BD6" s="10">
        <v>62</v>
      </c>
      <c r="BE6" s="10" t="s">
        <v>133</v>
      </c>
      <c r="BF6" s="10">
        <v>40</v>
      </c>
      <c r="BG6" s="10">
        <v>10</v>
      </c>
      <c r="BH6" s="10"/>
      <c r="BI6" s="10">
        <v>1000</v>
      </c>
      <c r="BJ6" s="10">
        <v>115</v>
      </c>
      <c r="BK6" s="10">
        <v>113</v>
      </c>
      <c r="BL6" s="26">
        <v>6.6100000000000006E-2</v>
      </c>
      <c r="BM6" s="28">
        <f>IF(ISNUMBER(BL6)*ISNUMBER(BI6),$F$4/BI6*BL6,"")</f>
        <v>1.3220000000000001E-4</v>
      </c>
      <c r="BN6" s="10">
        <v>14440</v>
      </c>
      <c r="BO6" s="10"/>
      <c r="BP6" s="10"/>
      <c r="BQ6" s="10">
        <v>182</v>
      </c>
      <c r="BR6" s="10">
        <v>109.8</v>
      </c>
      <c r="BS6" s="10">
        <v>121</v>
      </c>
      <c r="BT6" s="10">
        <v>69</v>
      </c>
      <c r="BU6" s="10">
        <v>70</v>
      </c>
      <c r="BV6" s="10" t="s">
        <v>80</v>
      </c>
      <c r="BW6" s="10"/>
      <c r="BX6" s="10"/>
      <c r="BY6" s="10"/>
      <c r="BZ6" s="10"/>
      <c r="CA6" s="10"/>
      <c r="CG6">
        <v>34.166400000000003</v>
      </c>
      <c r="CH6">
        <v>38.6344478786176</v>
      </c>
      <c r="CI6">
        <v>12.292778870469199</v>
      </c>
      <c r="CJ6">
        <v>0</v>
      </c>
      <c r="CK6">
        <v>36.878336611407697</v>
      </c>
      <c r="CL6">
        <v>0</v>
      </c>
      <c r="CM6">
        <v>0</v>
      </c>
      <c r="CN6">
        <v>49.171115481876903</v>
      </c>
      <c r="CO6">
        <v>34.166400000000003</v>
      </c>
      <c r="CP6">
        <v>38.6344478786176</v>
      </c>
      <c r="CQ6">
        <v>12.292778870469199</v>
      </c>
      <c r="CR6">
        <v>0</v>
      </c>
      <c r="CS6">
        <v>36.878336611407697</v>
      </c>
      <c r="CT6">
        <v>0</v>
      </c>
      <c r="CU6">
        <v>0</v>
      </c>
      <c r="CV6">
        <v>49.171115481876903</v>
      </c>
      <c r="CW6">
        <v>0</v>
      </c>
      <c r="CX6" t="s">
        <v>222</v>
      </c>
      <c r="CY6" t="s">
        <v>222</v>
      </c>
      <c r="CZ6" t="s">
        <v>222</v>
      </c>
      <c r="DA6" t="s">
        <v>222</v>
      </c>
      <c r="DB6" t="s">
        <v>222</v>
      </c>
      <c r="DC6" t="s">
        <v>222</v>
      </c>
      <c r="DD6" t="s">
        <v>222</v>
      </c>
      <c r="DE6">
        <v>27.0016</v>
      </c>
      <c r="DF6">
        <v>13.332543256695899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1.5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32.666400000000003</v>
      </c>
      <c r="DV6">
        <v>40.408493130556202</v>
      </c>
      <c r="DW6">
        <v>12.8572478142679</v>
      </c>
      <c r="DX6">
        <v>0</v>
      </c>
      <c r="DY6">
        <v>38.571743442803601</v>
      </c>
      <c r="DZ6">
        <v>0</v>
      </c>
      <c r="EA6">
        <v>0</v>
      </c>
      <c r="EB6">
        <v>51.428991257071502</v>
      </c>
      <c r="EC6">
        <v>0</v>
      </c>
      <c r="ED6" t="s">
        <v>222</v>
      </c>
      <c r="EE6" t="s">
        <v>222</v>
      </c>
      <c r="EF6" t="s">
        <v>222</v>
      </c>
      <c r="EG6" t="s">
        <v>222</v>
      </c>
      <c r="EH6" t="s">
        <v>222</v>
      </c>
      <c r="EI6" t="s">
        <v>222</v>
      </c>
      <c r="EJ6" t="s">
        <v>222</v>
      </c>
      <c r="EK6" s="91">
        <v>34.166400000000003</v>
      </c>
      <c r="EL6" s="91">
        <v>49.171115481876903</v>
      </c>
      <c r="EM6">
        <v>177.5</v>
      </c>
      <c r="EN6">
        <v>166</v>
      </c>
      <c r="EO6">
        <v>11.5</v>
      </c>
      <c r="EP6">
        <v>90</v>
      </c>
      <c r="EQ6">
        <v>12</v>
      </c>
      <c r="ER6">
        <v>153.5</v>
      </c>
      <c r="ES6">
        <v>0.5</v>
      </c>
      <c r="ET6">
        <v>100</v>
      </c>
      <c r="EU6">
        <v>93.521126760563405</v>
      </c>
      <c r="EV6">
        <v>6.47887323943662</v>
      </c>
      <c r="EW6">
        <v>50.704225352112701</v>
      </c>
      <c r="EX6">
        <v>6.76056338028169</v>
      </c>
      <c r="EY6">
        <v>86.478873239436595</v>
      </c>
      <c r="EZ6">
        <v>0.28169014084506999</v>
      </c>
      <c r="FA6" s="94">
        <v>34.166400000000003</v>
      </c>
      <c r="FB6">
        <v>38.6344478786176</v>
      </c>
      <c r="FC6">
        <v>12.292778870469199</v>
      </c>
      <c r="FD6">
        <v>0</v>
      </c>
      <c r="FE6">
        <v>36.878336611407697</v>
      </c>
      <c r="FF6">
        <v>0</v>
      </c>
      <c r="FG6">
        <v>0</v>
      </c>
      <c r="FH6" s="91">
        <v>49.171115481876903</v>
      </c>
      <c r="FI6">
        <v>34.166400000000003</v>
      </c>
      <c r="FJ6">
        <v>38.6344478786176</v>
      </c>
      <c r="FK6">
        <v>12.292778870469199</v>
      </c>
      <c r="FL6">
        <v>0</v>
      </c>
      <c r="FM6">
        <v>36.878336611407697</v>
      </c>
      <c r="FN6">
        <v>0</v>
      </c>
      <c r="FO6">
        <v>0</v>
      </c>
      <c r="FP6" s="91">
        <v>49.171115481876903</v>
      </c>
      <c r="FQ6">
        <v>0</v>
      </c>
      <c r="FR6" t="s">
        <v>222</v>
      </c>
      <c r="FS6" t="s">
        <v>222</v>
      </c>
      <c r="FT6" t="s">
        <v>222</v>
      </c>
      <c r="FU6" t="s">
        <v>222</v>
      </c>
      <c r="FV6" t="s">
        <v>222</v>
      </c>
      <c r="FW6" t="s">
        <v>222</v>
      </c>
      <c r="FX6" t="s">
        <v>222</v>
      </c>
      <c r="FY6">
        <v>27.0016</v>
      </c>
      <c r="FZ6">
        <v>13.332543256695899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1.5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32.666400000000003</v>
      </c>
      <c r="GP6">
        <v>40.408493130556202</v>
      </c>
      <c r="GQ6">
        <v>12.8572478142679</v>
      </c>
      <c r="GR6">
        <v>0</v>
      </c>
      <c r="GS6">
        <v>38.571743442803601</v>
      </c>
      <c r="GT6">
        <v>0</v>
      </c>
      <c r="GU6">
        <v>0</v>
      </c>
      <c r="GV6">
        <v>51.428991257071502</v>
      </c>
      <c r="GW6">
        <v>0</v>
      </c>
      <c r="GX6" t="s">
        <v>222</v>
      </c>
      <c r="GY6" t="s">
        <v>222</v>
      </c>
      <c r="GZ6" t="s">
        <v>222</v>
      </c>
      <c r="HA6" t="s">
        <v>222</v>
      </c>
      <c r="HB6" t="s">
        <v>222</v>
      </c>
      <c r="HC6" t="s">
        <v>222</v>
      </c>
      <c r="HD6" t="s">
        <v>222</v>
      </c>
      <c r="HF6" s="91">
        <f t="shared" si="6"/>
        <v>78.57142857142864</v>
      </c>
      <c r="HG6" s="10">
        <f t="shared" si="7"/>
        <v>0</v>
      </c>
      <c r="HH6" s="10">
        <f t="shared" si="8"/>
        <v>75.000000000000043</v>
      </c>
      <c r="HI6" s="10">
        <f t="shared" si="9"/>
        <v>143.33359999999999</v>
      </c>
      <c r="HJ6" s="10">
        <f t="shared" si="10"/>
        <v>80.751323943661973</v>
      </c>
    </row>
    <row r="7" spans="1:218" x14ac:dyDescent="0.25">
      <c r="A7" s="109">
        <v>5</v>
      </c>
      <c r="B7" s="17" t="str">
        <f t="shared" si="0"/>
        <v>1161_XHz</v>
      </c>
      <c r="C7" s="18" t="str">
        <f t="shared" si="1"/>
        <v>C:\PSG_Data\FlowDrive_ExtraData\Converted</v>
      </c>
      <c r="D7" s="19">
        <v>0</v>
      </c>
      <c r="E7" s="20">
        <v>0</v>
      </c>
      <c r="F7" s="16">
        <v>5</v>
      </c>
      <c r="G7" s="11" t="s">
        <v>43</v>
      </c>
      <c r="H7" s="11" t="s">
        <v>63</v>
      </c>
      <c r="I7" s="11" t="s">
        <v>80</v>
      </c>
      <c r="J7" s="11" t="s">
        <v>80</v>
      </c>
      <c r="K7" s="11" t="s">
        <v>80</v>
      </c>
      <c r="L7" s="11"/>
      <c r="M7" s="11" t="s">
        <v>80</v>
      </c>
      <c r="N7" s="4">
        <f t="shared" si="5"/>
        <v>1</v>
      </c>
      <c r="O7" s="11" t="s">
        <v>85</v>
      </c>
      <c r="P7" s="11"/>
      <c r="Y7" s="4">
        <f>MATCH(Z7,$Z$61:$Z$104,0)</f>
        <v>14</v>
      </c>
      <c r="Z7" s="35">
        <v>1161</v>
      </c>
      <c r="AC7" s="52">
        <f t="shared" si="2"/>
        <v>70.622861054072558</v>
      </c>
      <c r="AD7" s="52" t="str">
        <f t="shared" si="2"/>
        <v>M</v>
      </c>
      <c r="AE7" s="52" t="str">
        <f t="shared" si="2"/>
        <v>White</v>
      </c>
      <c r="AF7" s="52" t="str">
        <f t="shared" si="2"/>
        <v>NHispanic</v>
      </c>
      <c r="AG7" s="52">
        <f>INDEX(AG$61:AG$104,$Y7,1)</f>
        <v>168.8</v>
      </c>
      <c r="AH7" s="59">
        <f>AI7*(AG7/100)^2</f>
        <v>103.3</v>
      </c>
      <c r="AI7" s="52">
        <f>INDEX(AI$61:AI$104,$Y7,1)</f>
        <v>36.253958805956728</v>
      </c>
      <c r="AJ7" s="52">
        <f>INDEX(AJ$61:AJ$104,$Y7,1)</f>
        <v>44</v>
      </c>
      <c r="AK7" s="52">
        <f>INDEX(AK$61:AK$104,$Y7,1)</f>
        <v>0</v>
      </c>
      <c r="AN7" s="4" t="s">
        <v>81</v>
      </c>
      <c r="AO7" s="41">
        <f>INDEX(AO$61:AO$104,$Y7,1)</f>
        <v>42436</v>
      </c>
      <c r="AP7" t="s">
        <v>81</v>
      </c>
      <c r="AR7" s="24">
        <v>42450</v>
      </c>
      <c r="AS7" s="40" t="str">
        <f>INDEX(AS$61:AS$104,$Y7,1)</f>
        <v>omeprazole [no dose] prn</v>
      </c>
      <c r="AT7" s="42" t="str">
        <f t="shared" si="4"/>
        <v/>
      </c>
      <c r="AU7" s="42">
        <f t="shared" si="4"/>
        <v>1</v>
      </c>
      <c r="AV7" s="42" t="str">
        <f t="shared" si="4"/>
        <v/>
      </c>
      <c r="AW7" s="42" t="str">
        <f t="shared" si="4"/>
        <v/>
      </c>
      <c r="AX7" s="42" t="str">
        <f t="shared" si="4"/>
        <v/>
      </c>
      <c r="AY7" s="42" t="str">
        <f t="shared" si="4"/>
        <v/>
      </c>
      <c r="AZ7" s="42" t="str">
        <f t="shared" si="4"/>
        <v/>
      </c>
      <c r="BA7" s="42" t="str">
        <f t="shared" si="4"/>
        <v/>
      </c>
      <c r="BB7" s="35"/>
      <c r="BC7" s="35"/>
      <c r="CG7">
        <v>43</v>
      </c>
      <c r="CH7">
        <v>80.930232558139494</v>
      </c>
      <c r="CI7">
        <v>4.18604651162791</v>
      </c>
      <c r="CJ7">
        <v>0</v>
      </c>
      <c r="CK7">
        <v>44.651162790697697</v>
      </c>
      <c r="CL7">
        <v>0</v>
      </c>
      <c r="CM7">
        <v>0</v>
      </c>
      <c r="CN7">
        <v>48.837209302325597</v>
      </c>
      <c r="CO7">
        <v>43</v>
      </c>
      <c r="CP7">
        <v>80.930232558139494</v>
      </c>
      <c r="CQ7">
        <v>4.18604651162791</v>
      </c>
      <c r="CR7">
        <v>0</v>
      </c>
      <c r="CS7">
        <v>44.651162790697697</v>
      </c>
      <c r="CT7">
        <v>0</v>
      </c>
      <c r="CU7">
        <v>0</v>
      </c>
      <c r="CV7">
        <v>48.837209302325597</v>
      </c>
      <c r="CW7">
        <v>0</v>
      </c>
      <c r="CX7" t="s">
        <v>222</v>
      </c>
      <c r="CY7" t="s">
        <v>222</v>
      </c>
      <c r="CZ7" t="s">
        <v>222</v>
      </c>
      <c r="DA7" t="s">
        <v>222</v>
      </c>
      <c r="DB7" t="s">
        <v>222</v>
      </c>
      <c r="DC7" t="s">
        <v>222</v>
      </c>
      <c r="DD7" t="s">
        <v>222</v>
      </c>
      <c r="DE7">
        <v>458.60746666666699</v>
      </c>
      <c r="DF7">
        <v>10.335636343760701</v>
      </c>
      <c r="DG7">
        <v>0.78498503876663195</v>
      </c>
      <c r="DH7">
        <v>0</v>
      </c>
      <c r="DI7">
        <v>4.18658687342203</v>
      </c>
      <c r="DJ7">
        <v>0</v>
      </c>
      <c r="DK7">
        <v>0</v>
      </c>
      <c r="DL7">
        <v>4.9715719121886703</v>
      </c>
      <c r="DM7">
        <v>34.5</v>
      </c>
      <c r="DN7">
        <v>92.173913043478294</v>
      </c>
      <c r="DO7">
        <v>3.47826086956522</v>
      </c>
      <c r="DP7">
        <v>0</v>
      </c>
      <c r="DQ7">
        <v>50.434782608695699</v>
      </c>
      <c r="DR7">
        <v>0</v>
      </c>
      <c r="DS7">
        <v>0</v>
      </c>
      <c r="DT7">
        <v>53.913043478260903</v>
      </c>
      <c r="DU7">
        <v>8</v>
      </c>
      <c r="DV7">
        <v>30</v>
      </c>
      <c r="DW7">
        <v>7.5</v>
      </c>
      <c r="DX7">
        <v>0</v>
      </c>
      <c r="DY7">
        <v>22.5</v>
      </c>
      <c r="DZ7">
        <v>0</v>
      </c>
      <c r="EA7">
        <v>0</v>
      </c>
      <c r="EB7">
        <v>30</v>
      </c>
      <c r="EC7">
        <v>0.5</v>
      </c>
      <c r="ED7">
        <v>120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 s="91">
        <v>43</v>
      </c>
      <c r="EL7" s="91">
        <v>48.837209302325597</v>
      </c>
      <c r="EM7">
        <v>64</v>
      </c>
      <c r="EN7">
        <v>64</v>
      </c>
      <c r="EO7">
        <v>0</v>
      </c>
      <c r="EP7">
        <v>512.5</v>
      </c>
      <c r="EQ7">
        <v>44</v>
      </c>
      <c r="ER7">
        <v>19.5</v>
      </c>
      <c r="ES7">
        <v>0.5</v>
      </c>
      <c r="ET7">
        <v>100</v>
      </c>
      <c r="EU7">
        <v>100</v>
      </c>
      <c r="EV7">
        <v>0</v>
      </c>
      <c r="EW7">
        <v>800.78125</v>
      </c>
      <c r="EX7">
        <v>68.75</v>
      </c>
      <c r="EY7">
        <v>30.46875</v>
      </c>
      <c r="EZ7">
        <v>0.78125</v>
      </c>
      <c r="FA7" s="94">
        <v>43</v>
      </c>
      <c r="FB7">
        <v>80.930232558139494</v>
      </c>
      <c r="FC7">
        <v>4.18604651162791</v>
      </c>
      <c r="FD7">
        <v>0</v>
      </c>
      <c r="FE7">
        <v>44.651162790697697</v>
      </c>
      <c r="FF7">
        <v>0</v>
      </c>
      <c r="FG7">
        <v>0</v>
      </c>
      <c r="FH7" s="91">
        <v>48.837209302325597</v>
      </c>
      <c r="FI7">
        <v>43</v>
      </c>
      <c r="FJ7">
        <v>80.930232558139494</v>
      </c>
      <c r="FK7">
        <v>4.18604651162791</v>
      </c>
      <c r="FL7">
        <v>0</v>
      </c>
      <c r="FM7">
        <v>44.651162790697697</v>
      </c>
      <c r="FN7">
        <v>0</v>
      </c>
      <c r="FO7">
        <v>0</v>
      </c>
      <c r="FP7" s="91">
        <v>48.837209302325597</v>
      </c>
      <c r="FQ7">
        <v>0</v>
      </c>
      <c r="FR7" t="s">
        <v>222</v>
      </c>
      <c r="FS7" t="s">
        <v>222</v>
      </c>
      <c r="FT7" t="s">
        <v>222</v>
      </c>
      <c r="FU7" t="s">
        <v>222</v>
      </c>
      <c r="FV7" t="s">
        <v>222</v>
      </c>
      <c r="FW7" t="s">
        <v>222</v>
      </c>
      <c r="FX7" t="s">
        <v>222</v>
      </c>
      <c r="FY7">
        <v>473.09559999999999</v>
      </c>
      <c r="FZ7">
        <v>10.019116643655099</v>
      </c>
      <c r="GA7">
        <v>0.76094556787253997</v>
      </c>
      <c r="GB7">
        <v>0</v>
      </c>
      <c r="GC7">
        <v>4.0583763619868796</v>
      </c>
      <c r="GD7">
        <v>0</v>
      </c>
      <c r="GE7">
        <v>0</v>
      </c>
      <c r="GF7">
        <v>4.8193219298594201</v>
      </c>
      <c r="GG7">
        <v>34.5</v>
      </c>
      <c r="GH7">
        <v>92.173913043478294</v>
      </c>
      <c r="GI7">
        <v>3.47826086956522</v>
      </c>
      <c r="GJ7">
        <v>0</v>
      </c>
      <c r="GK7">
        <v>50.434782608695699</v>
      </c>
      <c r="GL7">
        <v>0</v>
      </c>
      <c r="GM7">
        <v>0</v>
      </c>
      <c r="GN7">
        <v>53.913043478260903</v>
      </c>
      <c r="GO7">
        <v>8</v>
      </c>
      <c r="GP7">
        <v>30</v>
      </c>
      <c r="GQ7">
        <v>7.5</v>
      </c>
      <c r="GR7">
        <v>0</v>
      </c>
      <c r="GS7">
        <v>22.5</v>
      </c>
      <c r="GT7">
        <v>0</v>
      </c>
      <c r="GU7">
        <v>0</v>
      </c>
      <c r="GV7">
        <v>30</v>
      </c>
      <c r="GW7">
        <v>0.5</v>
      </c>
      <c r="GX7">
        <v>120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F7" s="91">
        <f t="shared" si="6"/>
        <v>165.71428571428558</v>
      </c>
      <c r="HG7" s="10">
        <f t="shared" si="7"/>
        <v>0</v>
      </c>
      <c r="HH7" s="10">
        <f t="shared" si="8"/>
        <v>91.428571428571445</v>
      </c>
      <c r="HI7" s="10">
        <f t="shared" si="9"/>
        <v>21</v>
      </c>
      <c r="HJ7" s="10">
        <f t="shared" si="10"/>
        <v>32.8125</v>
      </c>
    </row>
    <row r="8" spans="1:218" x14ac:dyDescent="0.25">
      <c r="A8" s="111">
        <v>6</v>
      </c>
      <c r="B8" s="17" t="str">
        <f t="shared" si="0"/>
        <v>1237_XHz</v>
      </c>
      <c r="C8" s="18" t="str">
        <f t="shared" si="1"/>
        <v>C:\PSG_Data\FlowDrive_ExtraData\Converted</v>
      </c>
      <c r="D8" s="19">
        <v>0</v>
      </c>
      <c r="E8" s="20">
        <v>0</v>
      </c>
      <c r="F8" s="11">
        <v>6</v>
      </c>
      <c r="G8" s="11" t="s">
        <v>44</v>
      </c>
      <c r="H8" s="11" t="s">
        <v>63</v>
      </c>
      <c r="I8" s="11" t="s">
        <v>80</v>
      </c>
      <c r="J8" s="11" t="s">
        <v>80</v>
      </c>
      <c r="K8" s="11" t="s">
        <v>80</v>
      </c>
      <c r="L8" s="11"/>
      <c r="M8" s="11" t="s">
        <v>80</v>
      </c>
      <c r="N8" s="4">
        <f t="shared" si="5"/>
        <v>1</v>
      </c>
      <c r="O8" s="11" t="s">
        <v>65</v>
      </c>
      <c r="P8" s="11"/>
      <c r="Z8" s="35">
        <v>1237</v>
      </c>
      <c r="AB8" s="24"/>
      <c r="AC8" s="59">
        <v>64.331279945242983</v>
      </c>
      <c r="AD8" s="4" t="s">
        <v>157</v>
      </c>
      <c r="AE8" s="61" t="s">
        <v>172</v>
      </c>
      <c r="AF8" s="61" t="s">
        <v>174</v>
      </c>
      <c r="AG8" s="4">
        <v>166</v>
      </c>
      <c r="AH8" s="4">
        <v>87.135999999999996</v>
      </c>
      <c r="AI8" s="58">
        <f>AH8/(AG8/100)^2</f>
        <v>31.621425460879664</v>
      </c>
      <c r="AJ8" s="4">
        <v>41.4</v>
      </c>
      <c r="AK8" s="38">
        <v>0</v>
      </c>
      <c r="AL8" s="4" t="s">
        <v>80</v>
      </c>
      <c r="AM8" s="4" t="s">
        <v>80</v>
      </c>
      <c r="AN8" s="4" t="s">
        <v>81</v>
      </c>
      <c r="AO8" s="41" t="s">
        <v>81</v>
      </c>
      <c r="AP8" t="s">
        <v>80</v>
      </c>
      <c r="AR8" s="24">
        <v>42457</v>
      </c>
      <c r="AS8" s="10" t="s">
        <v>80</v>
      </c>
      <c r="AT8" s="35">
        <v>1</v>
      </c>
      <c r="AU8" s="35"/>
      <c r="AV8" s="35"/>
      <c r="AW8" s="35"/>
      <c r="AX8" s="35"/>
      <c r="AY8" s="35"/>
      <c r="BA8" s="35"/>
      <c r="BB8" s="35"/>
      <c r="BC8" s="35"/>
      <c r="BJ8">
        <v>17</v>
      </c>
      <c r="BK8">
        <v>27</v>
      </c>
      <c r="CG8">
        <v>120.198266666667</v>
      </c>
      <c r="CH8">
        <v>68.387009463253506</v>
      </c>
      <c r="CI8">
        <v>0</v>
      </c>
      <c r="CJ8">
        <v>0</v>
      </c>
      <c r="CK8">
        <v>25.457937829386299</v>
      </c>
      <c r="CL8">
        <v>0</v>
      </c>
      <c r="CM8">
        <v>0</v>
      </c>
      <c r="CN8">
        <v>25.457937829386299</v>
      </c>
      <c r="CO8">
        <v>120.198266666667</v>
      </c>
      <c r="CP8">
        <v>68.387009463253506</v>
      </c>
      <c r="CQ8">
        <v>0</v>
      </c>
      <c r="CR8">
        <v>0</v>
      </c>
      <c r="CS8">
        <v>25.457937829386299</v>
      </c>
      <c r="CT8">
        <v>0</v>
      </c>
      <c r="CU8">
        <v>0</v>
      </c>
      <c r="CV8">
        <v>25.457937829386299</v>
      </c>
      <c r="CW8">
        <v>0</v>
      </c>
      <c r="CX8" t="s">
        <v>222</v>
      </c>
      <c r="CY8" t="s">
        <v>222</v>
      </c>
      <c r="CZ8" t="s">
        <v>222</v>
      </c>
      <c r="DA8" t="s">
        <v>222</v>
      </c>
      <c r="DB8" t="s">
        <v>222</v>
      </c>
      <c r="DC8" t="s">
        <v>222</v>
      </c>
      <c r="DD8" t="s">
        <v>222</v>
      </c>
      <c r="DE8">
        <v>279.76133333333303</v>
      </c>
      <c r="DF8">
        <v>15.441733668222</v>
      </c>
      <c r="DG8">
        <v>0</v>
      </c>
      <c r="DH8">
        <v>0</v>
      </c>
      <c r="DI8">
        <v>1.2868111390185</v>
      </c>
      <c r="DJ8">
        <v>0</v>
      </c>
      <c r="DK8">
        <v>0</v>
      </c>
      <c r="DL8">
        <v>1.2868111390185</v>
      </c>
      <c r="DM8">
        <v>79.198266666666697</v>
      </c>
      <c r="DN8">
        <v>70.456087422788698</v>
      </c>
      <c r="DO8">
        <v>0</v>
      </c>
      <c r="DP8">
        <v>0</v>
      </c>
      <c r="DQ8">
        <v>20.454993122745101</v>
      </c>
      <c r="DR8">
        <v>0</v>
      </c>
      <c r="DS8">
        <v>0</v>
      </c>
      <c r="DT8">
        <v>20.454993122745101</v>
      </c>
      <c r="DU8">
        <v>41</v>
      </c>
      <c r="DV8">
        <v>64.390243902438996</v>
      </c>
      <c r="DW8">
        <v>0</v>
      </c>
      <c r="DX8">
        <v>0</v>
      </c>
      <c r="DY8">
        <v>35.121951219512198</v>
      </c>
      <c r="DZ8">
        <v>0</v>
      </c>
      <c r="EA8">
        <v>0</v>
      </c>
      <c r="EB8">
        <v>35.121951219512198</v>
      </c>
      <c r="EC8">
        <v>0</v>
      </c>
      <c r="ED8" t="s">
        <v>222</v>
      </c>
      <c r="EE8" t="s">
        <v>222</v>
      </c>
      <c r="EF8" t="s">
        <v>222</v>
      </c>
      <c r="EG8" t="s">
        <v>222</v>
      </c>
      <c r="EH8" t="s">
        <v>222</v>
      </c>
      <c r="EI8" t="s">
        <v>222</v>
      </c>
      <c r="EJ8" t="s">
        <v>222</v>
      </c>
      <c r="EK8" s="91">
        <v>120.198266666667</v>
      </c>
      <c r="EL8" s="91">
        <v>25.457937829386299</v>
      </c>
      <c r="EM8">
        <v>158.5</v>
      </c>
      <c r="EN8">
        <v>158.5</v>
      </c>
      <c r="EO8">
        <v>0</v>
      </c>
      <c r="EP8">
        <v>309.5</v>
      </c>
      <c r="EQ8">
        <v>100</v>
      </c>
      <c r="ER8">
        <v>58.5</v>
      </c>
      <c r="ES8">
        <v>0</v>
      </c>
      <c r="ET8">
        <v>100</v>
      </c>
      <c r="EU8">
        <v>100</v>
      </c>
      <c r="EV8">
        <v>0</v>
      </c>
      <c r="EW8">
        <v>195.26813880126201</v>
      </c>
      <c r="EX8">
        <v>63.091482649842298</v>
      </c>
      <c r="EY8">
        <v>36.908517350157702</v>
      </c>
      <c r="EZ8">
        <v>0</v>
      </c>
      <c r="FA8" s="94">
        <v>120.198266666667</v>
      </c>
      <c r="FB8">
        <v>68.387009463253506</v>
      </c>
      <c r="FC8">
        <v>0</v>
      </c>
      <c r="FD8">
        <v>0</v>
      </c>
      <c r="FE8">
        <v>25.457937829386299</v>
      </c>
      <c r="FF8">
        <v>0</v>
      </c>
      <c r="FG8">
        <v>0</v>
      </c>
      <c r="FH8" s="91">
        <v>25.457937829386299</v>
      </c>
      <c r="FI8">
        <v>120.198266666667</v>
      </c>
      <c r="FJ8">
        <v>68.387009463253506</v>
      </c>
      <c r="FK8">
        <v>0</v>
      </c>
      <c r="FL8">
        <v>0</v>
      </c>
      <c r="FM8">
        <v>25.457937829386299</v>
      </c>
      <c r="FN8">
        <v>0</v>
      </c>
      <c r="FO8">
        <v>0</v>
      </c>
      <c r="FP8" s="91">
        <v>25.457937829386299</v>
      </c>
      <c r="FQ8">
        <v>0</v>
      </c>
      <c r="FR8" t="s">
        <v>222</v>
      </c>
      <c r="FS8" t="s">
        <v>222</v>
      </c>
      <c r="FT8" t="s">
        <v>222</v>
      </c>
      <c r="FU8" t="s">
        <v>222</v>
      </c>
      <c r="FV8" t="s">
        <v>222</v>
      </c>
      <c r="FW8" t="s">
        <v>222</v>
      </c>
      <c r="FX8" t="s">
        <v>222</v>
      </c>
      <c r="FY8">
        <v>279.93613333333298</v>
      </c>
      <c r="FZ8">
        <v>15.4320914151371</v>
      </c>
      <c r="GA8">
        <v>0</v>
      </c>
      <c r="GB8">
        <v>0</v>
      </c>
      <c r="GC8">
        <v>1.2860076179280899</v>
      </c>
      <c r="GD8">
        <v>0</v>
      </c>
      <c r="GE8">
        <v>0</v>
      </c>
      <c r="GF8">
        <v>1.2860076179280899</v>
      </c>
      <c r="GG8">
        <v>79.198266666666697</v>
      </c>
      <c r="GH8">
        <v>70.456087422788698</v>
      </c>
      <c r="GI8">
        <v>0</v>
      </c>
      <c r="GJ8">
        <v>0</v>
      </c>
      <c r="GK8">
        <v>20.454993122745101</v>
      </c>
      <c r="GL8">
        <v>0</v>
      </c>
      <c r="GM8">
        <v>0</v>
      </c>
      <c r="GN8">
        <v>20.454993122745101</v>
      </c>
      <c r="GO8">
        <v>41</v>
      </c>
      <c r="GP8">
        <v>64.390243902438996</v>
      </c>
      <c r="GQ8">
        <v>0</v>
      </c>
      <c r="GR8">
        <v>0</v>
      </c>
      <c r="GS8">
        <v>35.121951219512198</v>
      </c>
      <c r="GT8">
        <v>0</v>
      </c>
      <c r="GU8">
        <v>0</v>
      </c>
      <c r="GV8">
        <v>35.121951219512198</v>
      </c>
      <c r="GW8">
        <v>0</v>
      </c>
      <c r="GX8" t="s">
        <v>222</v>
      </c>
      <c r="GY8" t="s">
        <v>222</v>
      </c>
      <c r="GZ8" t="s">
        <v>222</v>
      </c>
      <c r="HA8" t="s">
        <v>222</v>
      </c>
      <c r="HB8" t="s">
        <v>222</v>
      </c>
      <c r="HC8" t="s">
        <v>222</v>
      </c>
      <c r="HD8" t="s">
        <v>222</v>
      </c>
      <c r="HF8" s="91">
        <f t="shared" si="6"/>
        <v>268.62745098039255</v>
      </c>
      <c r="HG8" s="10">
        <f t="shared" si="7"/>
        <v>0</v>
      </c>
      <c r="HH8" s="10">
        <f t="shared" si="8"/>
        <v>100</v>
      </c>
      <c r="HI8" s="10">
        <f t="shared" si="9"/>
        <v>38.301733333333004</v>
      </c>
      <c r="HJ8" s="10">
        <f t="shared" si="10"/>
        <v>24.165131440588645</v>
      </c>
    </row>
    <row r="9" spans="1:218" x14ac:dyDescent="0.25">
      <c r="A9" s="10">
        <v>7</v>
      </c>
      <c r="B9" s="17" t="str">
        <f t="shared" si="0"/>
        <v>1264_XHz</v>
      </c>
      <c r="C9" s="18" t="str">
        <f t="shared" si="1"/>
        <v>C:\PSG_Data\FlowDrive_ExtraData\Converted</v>
      </c>
      <c r="D9" s="19">
        <v>0</v>
      </c>
      <c r="E9" s="20">
        <v>0</v>
      </c>
      <c r="F9" s="16">
        <v>7</v>
      </c>
      <c r="G9" s="11" t="s">
        <v>45</v>
      </c>
      <c r="H9" s="11" t="s">
        <v>66</v>
      </c>
      <c r="I9" s="11" t="s">
        <v>80</v>
      </c>
      <c r="J9" s="11" t="s">
        <v>81</v>
      </c>
      <c r="K9" s="11" t="s">
        <v>80</v>
      </c>
      <c r="L9" s="11"/>
      <c r="M9" s="11" t="s">
        <v>80</v>
      </c>
      <c r="N9" s="4">
        <f t="shared" si="5"/>
        <v>1</v>
      </c>
      <c r="O9" s="11"/>
      <c r="P9" s="11"/>
      <c r="Y9" s="4">
        <f>MATCH(Z9,$Z$61:$Z$104,0)</f>
        <v>27</v>
      </c>
      <c r="Z9" s="35">
        <v>1264</v>
      </c>
      <c r="AC9" s="52">
        <f>INDEX(AC$61:AC$104,$Y9,1)</f>
        <v>67.520876112251884</v>
      </c>
      <c r="AD9" s="52" t="str">
        <f>INDEX(AD$61:AD$104,$Y9,1)</f>
        <v>M</v>
      </c>
      <c r="AE9" s="52" t="str">
        <f>INDEX(AE$61:AE$104,$Y9,1)</f>
        <v>White</v>
      </c>
      <c r="AF9" s="52" t="str">
        <f>INDEX(AF$61:AF$104,$Y9,1)</f>
        <v>Nhispanic</v>
      </c>
      <c r="AG9" s="4">
        <v>183</v>
      </c>
      <c r="AH9" s="4">
        <v>91.2</v>
      </c>
      <c r="AI9" s="58">
        <f>AH9/(AG9/100)^2</f>
        <v>27.232822717907371</v>
      </c>
      <c r="AJ9" s="52">
        <f>INDEX(AJ$61:AJ$104,$Y9,1)</f>
        <v>39.4</v>
      </c>
      <c r="AK9" s="62">
        <f>INDEX(AK$61:AK$104,$Y9,1)</f>
        <v>0</v>
      </c>
      <c r="AO9" s="41">
        <f>INDEX(AO$61:AO$104,$Y9,1)</f>
        <v>41386</v>
      </c>
      <c r="AP9" s="10" t="s">
        <v>80</v>
      </c>
      <c r="AQ9" s="10" t="s">
        <v>81</v>
      </c>
      <c r="AR9" s="24">
        <v>41820</v>
      </c>
      <c r="AS9" s="40" t="str">
        <f>INDEX(AS$61:AS$104,$Y9,1)</f>
        <v>lisinopril 10 mg daily</v>
      </c>
      <c r="AT9" s="42">
        <f t="shared" ref="AT9:BA9" si="11">IF(INDEX(AT$61:AT$104,$Y9,1)=1,1,"")</f>
        <v>1</v>
      </c>
      <c r="AU9" s="42" t="str">
        <f t="shared" si="11"/>
        <v/>
      </c>
      <c r="AV9" s="42" t="str">
        <f t="shared" si="11"/>
        <v/>
      </c>
      <c r="AW9" s="42" t="str">
        <f t="shared" si="11"/>
        <v/>
      </c>
      <c r="AX9" s="42" t="str">
        <f t="shared" si="11"/>
        <v/>
      </c>
      <c r="AY9" s="42" t="str">
        <f t="shared" si="11"/>
        <v/>
      </c>
      <c r="AZ9" s="42" t="str">
        <f t="shared" si="11"/>
        <v/>
      </c>
      <c r="BA9" s="42" t="str">
        <f t="shared" si="11"/>
        <v/>
      </c>
      <c r="BB9" s="35"/>
      <c r="BC9" s="35"/>
      <c r="BD9" s="10">
        <v>69</v>
      </c>
      <c r="BE9" s="10"/>
      <c r="BF9" s="10">
        <v>44</v>
      </c>
      <c r="BG9" s="10"/>
      <c r="BH9" s="10"/>
      <c r="BI9" s="10">
        <v>1000</v>
      </c>
      <c r="BJ9" s="10">
        <v>37</v>
      </c>
      <c r="BK9" s="10">
        <v>30</v>
      </c>
      <c r="BL9" s="10">
        <v>0.29199999999999998</v>
      </c>
      <c r="BM9" s="25">
        <f>IF(ISNUMBER(BL9)*ISNUMBER(BI9),$F$4/BI9*BL9,"")</f>
        <v>5.8399999999999999E-4</v>
      </c>
      <c r="BN9" s="10"/>
      <c r="BO9" s="10"/>
      <c r="BP9" s="10"/>
      <c r="BQ9" s="10">
        <v>183</v>
      </c>
      <c r="BR9" s="10">
        <v>91.2</v>
      </c>
      <c r="BS9" s="10">
        <v>125</v>
      </c>
      <c r="BT9" s="10">
        <v>65</v>
      </c>
      <c r="BU9" s="10">
        <v>69</v>
      </c>
      <c r="BV9" s="10"/>
      <c r="BW9" s="10"/>
      <c r="BX9" s="10"/>
      <c r="BY9" s="10"/>
      <c r="BZ9" s="10"/>
      <c r="CA9" s="10"/>
      <c r="CG9">
        <v>27.2969333333333</v>
      </c>
      <c r="CH9">
        <v>81.327817044161193</v>
      </c>
      <c r="CI9">
        <v>57.149276841842997</v>
      </c>
      <c r="CJ9">
        <v>17.584392874413201</v>
      </c>
      <c r="CK9">
        <v>2.1980491093016599</v>
      </c>
      <c r="CL9">
        <v>4.39609821860331</v>
      </c>
      <c r="CM9">
        <v>0</v>
      </c>
      <c r="CN9">
        <v>81.327817044161307</v>
      </c>
      <c r="CO9">
        <v>27.2969333333333</v>
      </c>
      <c r="CP9">
        <v>81.327817044161193</v>
      </c>
      <c r="CQ9">
        <v>57.149276841842997</v>
      </c>
      <c r="CR9">
        <v>17.584392874413201</v>
      </c>
      <c r="CS9">
        <v>2.1980491093016599</v>
      </c>
      <c r="CT9">
        <v>4.39609821860331</v>
      </c>
      <c r="CU9">
        <v>0</v>
      </c>
      <c r="CV9">
        <v>81.327817044161307</v>
      </c>
      <c r="CW9">
        <v>0</v>
      </c>
      <c r="CX9" t="s">
        <v>222</v>
      </c>
      <c r="CY9" t="s">
        <v>222</v>
      </c>
      <c r="CZ9" t="s">
        <v>222</v>
      </c>
      <c r="DA9" t="s">
        <v>222</v>
      </c>
      <c r="DB9" t="s">
        <v>222</v>
      </c>
      <c r="DC9" t="s">
        <v>222</v>
      </c>
      <c r="DD9" t="s">
        <v>222</v>
      </c>
      <c r="DE9">
        <v>169.73173333333301</v>
      </c>
      <c r="DF9">
        <v>15.200457506276599</v>
      </c>
      <c r="DG9">
        <v>8.4839762825729697</v>
      </c>
      <c r="DH9">
        <v>2.1209940706432402</v>
      </c>
      <c r="DI9">
        <v>0.35349901177387399</v>
      </c>
      <c r="DJ9">
        <v>0.35349901177387399</v>
      </c>
      <c r="DK9">
        <v>0</v>
      </c>
      <c r="DL9">
        <v>11.311968376764</v>
      </c>
      <c r="DM9">
        <v>17.9150666666667</v>
      </c>
      <c r="DN9">
        <v>87.077543669015995</v>
      </c>
      <c r="DO9">
        <v>80.379271079091694</v>
      </c>
      <c r="DP9">
        <v>20.094817769772899</v>
      </c>
      <c r="DQ9">
        <v>3.3491362949621499</v>
      </c>
      <c r="DR9">
        <v>6.6982725899243096</v>
      </c>
      <c r="DS9">
        <v>0</v>
      </c>
      <c r="DT9">
        <v>110.521497733751</v>
      </c>
      <c r="DU9">
        <v>9.0731999999999999</v>
      </c>
      <c r="DV9">
        <v>72.741700833223106</v>
      </c>
      <c r="DW9">
        <v>13.2257637878587</v>
      </c>
      <c r="DX9">
        <v>13.2257637878587</v>
      </c>
      <c r="DY9">
        <v>0</v>
      </c>
      <c r="DZ9">
        <v>0</v>
      </c>
      <c r="EA9">
        <v>0</v>
      </c>
      <c r="EB9">
        <v>26.451527575717499</v>
      </c>
      <c r="EC9">
        <v>0.30866666666666698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 s="91">
        <v>27.2969333333333</v>
      </c>
      <c r="EL9" s="91">
        <v>81.327817044161307</v>
      </c>
      <c r="EM9">
        <v>185</v>
      </c>
      <c r="EN9">
        <v>153</v>
      </c>
      <c r="EO9">
        <v>32</v>
      </c>
      <c r="EP9">
        <v>255</v>
      </c>
      <c r="EQ9">
        <v>57</v>
      </c>
      <c r="ER9">
        <v>78</v>
      </c>
      <c r="ES9">
        <v>18</v>
      </c>
      <c r="ET9">
        <v>100</v>
      </c>
      <c r="EU9">
        <v>82.702702702702695</v>
      </c>
      <c r="EV9">
        <v>17.297297297297298</v>
      </c>
      <c r="EW9">
        <v>137.83783783783801</v>
      </c>
      <c r="EX9">
        <v>30.8108108108108</v>
      </c>
      <c r="EY9">
        <v>42.162162162162197</v>
      </c>
      <c r="EZ9">
        <v>9.7297297297297298</v>
      </c>
      <c r="FA9" s="94">
        <v>27.2969333333333</v>
      </c>
      <c r="FB9">
        <v>81.327817044161193</v>
      </c>
      <c r="FC9">
        <v>57.149276841842997</v>
      </c>
      <c r="FD9">
        <v>17.584392874413201</v>
      </c>
      <c r="FE9">
        <v>2.1980491093016599</v>
      </c>
      <c r="FF9">
        <v>4.39609821860331</v>
      </c>
      <c r="FG9">
        <v>0</v>
      </c>
      <c r="FH9" s="91">
        <v>81.327817044161307</v>
      </c>
      <c r="FI9">
        <v>27.2969333333333</v>
      </c>
      <c r="FJ9">
        <v>81.327817044161193</v>
      </c>
      <c r="FK9">
        <v>57.149276841842997</v>
      </c>
      <c r="FL9">
        <v>17.584392874413201</v>
      </c>
      <c r="FM9">
        <v>2.1980491093016599</v>
      </c>
      <c r="FN9">
        <v>4.39609821860331</v>
      </c>
      <c r="FO9">
        <v>0</v>
      </c>
      <c r="FP9" s="91">
        <v>81.327817044161307</v>
      </c>
      <c r="FQ9">
        <v>0</v>
      </c>
      <c r="FR9" t="s">
        <v>222</v>
      </c>
      <c r="FS9" t="s">
        <v>222</v>
      </c>
      <c r="FT9" t="s">
        <v>222</v>
      </c>
      <c r="FU9" t="s">
        <v>222</v>
      </c>
      <c r="FV9" t="s">
        <v>222</v>
      </c>
      <c r="FW9" t="s">
        <v>222</v>
      </c>
      <c r="FX9" t="s">
        <v>222</v>
      </c>
      <c r="FY9">
        <v>169.73173333333301</v>
      </c>
      <c r="FZ9">
        <v>15.200457506276599</v>
      </c>
      <c r="GA9">
        <v>8.4839762825729697</v>
      </c>
      <c r="GB9">
        <v>2.1209940706432402</v>
      </c>
      <c r="GC9">
        <v>0.35349901177387399</v>
      </c>
      <c r="GD9">
        <v>0.35349901177387399</v>
      </c>
      <c r="GE9">
        <v>0</v>
      </c>
      <c r="GF9">
        <v>11.311968376764</v>
      </c>
      <c r="GG9">
        <v>17.9150666666667</v>
      </c>
      <c r="GH9">
        <v>87.077543669015995</v>
      </c>
      <c r="GI9">
        <v>80.379271079091694</v>
      </c>
      <c r="GJ9">
        <v>20.094817769772899</v>
      </c>
      <c r="GK9">
        <v>3.3491362949621499</v>
      </c>
      <c r="GL9">
        <v>6.6982725899243096</v>
      </c>
      <c r="GM9">
        <v>0</v>
      </c>
      <c r="GN9">
        <v>110.521497733751</v>
      </c>
      <c r="GO9">
        <v>9.0731999999999999</v>
      </c>
      <c r="GP9">
        <v>72.741700833223106</v>
      </c>
      <c r="GQ9">
        <v>13.2257637878587</v>
      </c>
      <c r="GR9">
        <v>13.2257637878587</v>
      </c>
      <c r="GS9">
        <v>0</v>
      </c>
      <c r="GT9">
        <v>0</v>
      </c>
      <c r="GU9">
        <v>0</v>
      </c>
      <c r="GV9">
        <v>26.451527575717499</v>
      </c>
      <c r="GW9">
        <v>0.30866666666666698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F9" s="91">
        <f t="shared" si="6"/>
        <v>99.999999999999858</v>
      </c>
      <c r="HG9" s="10">
        <f t="shared" si="7"/>
        <v>0.21621621621621553</v>
      </c>
      <c r="HH9" s="10">
        <f t="shared" si="8"/>
        <v>2.7027027027027062</v>
      </c>
      <c r="HI9" s="10">
        <f t="shared" si="9"/>
        <v>157.7030666666667</v>
      </c>
      <c r="HJ9" s="10">
        <f t="shared" si="10"/>
        <v>85.244900900900916</v>
      </c>
    </row>
    <row r="10" spans="1:218" x14ac:dyDescent="0.25">
      <c r="A10" s="10">
        <v>8</v>
      </c>
      <c r="B10" s="17" t="str">
        <f t="shared" si="0"/>
        <v>1313_XHz</v>
      </c>
      <c r="C10" s="18" t="str">
        <f t="shared" si="1"/>
        <v>C:\PSG_Data\FlowDrive_ExtraData\Converted</v>
      </c>
      <c r="D10" s="19">
        <v>0</v>
      </c>
      <c r="E10" s="20">
        <v>0</v>
      </c>
      <c r="F10" s="11">
        <v>8</v>
      </c>
      <c r="G10" s="18" t="s">
        <v>67</v>
      </c>
      <c r="H10" s="11" t="s">
        <v>63</v>
      </c>
      <c r="I10" s="11" t="s">
        <v>80</v>
      </c>
      <c r="J10" s="11" t="s">
        <v>80</v>
      </c>
      <c r="K10" s="11" t="s">
        <v>80</v>
      </c>
      <c r="L10" s="11" t="s">
        <v>86</v>
      </c>
      <c r="M10" s="11" t="s">
        <v>80</v>
      </c>
      <c r="N10" s="4">
        <f t="shared" si="5"/>
        <v>1</v>
      </c>
      <c r="O10" s="11"/>
      <c r="P10" s="11"/>
      <c r="Z10" s="35">
        <v>1313</v>
      </c>
      <c r="AB10" s="24"/>
      <c r="AC10" s="59">
        <v>44.6</v>
      </c>
      <c r="AD10" s="4" t="s">
        <v>171</v>
      </c>
      <c r="AE10" s="61" t="s">
        <v>173</v>
      </c>
      <c r="AF10" s="61" t="s">
        <v>174</v>
      </c>
      <c r="AG10" s="4">
        <v>165.9</v>
      </c>
      <c r="AH10" s="4">
        <v>126.4</v>
      </c>
      <c r="AI10" s="58">
        <f>AH10/(AG10/100)^2</f>
        <v>45.925543213065822</v>
      </c>
      <c r="AJ10" s="4">
        <v>46</v>
      </c>
      <c r="AK10" s="63">
        <v>1</v>
      </c>
      <c r="AO10" s="4" t="s">
        <v>81</v>
      </c>
      <c r="AQ10" t="s">
        <v>80</v>
      </c>
      <c r="AR10" s="24">
        <v>42499</v>
      </c>
      <c r="AS10" s="10" t="s">
        <v>80</v>
      </c>
      <c r="AT10" s="35">
        <v>1</v>
      </c>
      <c r="AU10" s="35"/>
      <c r="AV10" s="35"/>
      <c r="AW10" s="35"/>
      <c r="AX10" s="35"/>
      <c r="AY10" s="35"/>
      <c r="BA10" s="35">
        <v>1</v>
      </c>
      <c r="BB10" s="35"/>
      <c r="BC10" s="35"/>
      <c r="CG10">
        <v>316.20813333333302</v>
      </c>
      <c r="CH10">
        <v>37.759939550363697</v>
      </c>
      <c r="CI10">
        <v>11.954151716949299</v>
      </c>
      <c r="CJ10">
        <v>0</v>
      </c>
      <c r="CK10">
        <v>7.4001891581114698</v>
      </c>
      <c r="CL10">
        <v>0</v>
      </c>
      <c r="CM10">
        <v>0</v>
      </c>
      <c r="CN10">
        <v>19.354340875060799</v>
      </c>
      <c r="CO10">
        <v>316.20813333333302</v>
      </c>
      <c r="CP10">
        <v>37.759939550363697</v>
      </c>
      <c r="CQ10">
        <v>11.954151716949299</v>
      </c>
      <c r="CR10">
        <v>0</v>
      </c>
      <c r="CS10">
        <v>7.4001891581114698</v>
      </c>
      <c r="CT10">
        <v>0</v>
      </c>
      <c r="CU10">
        <v>0</v>
      </c>
      <c r="CV10">
        <v>19.354340875060799</v>
      </c>
      <c r="CW10">
        <v>0</v>
      </c>
      <c r="CX10" t="s">
        <v>222</v>
      </c>
      <c r="CY10" t="s">
        <v>222</v>
      </c>
      <c r="CZ10" t="s">
        <v>222</v>
      </c>
      <c r="DA10" t="s">
        <v>222</v>
      </c>
      <c r="DB10" t="s">
        <v>222</v>
      </c>
      <c r="DC10" t="s">
        <v>222</v>
      </c>
      <c r="DD10" t="s">
        <v>222</v>
      </c>
      <c r="DE10">
        <v>89.807599999999994</v>
      </c>
      <c r="DF10">
        <v>34.740935065629202</v>
      </c>
      <c r="DG10">
        <v>4.6766643357577804</v>
      </c>
      <c r="DH10">
        <v>0</v>
      </c>
      <c r="DI10">
        <v>4.0085694306495201</v>
      </c>
      <c r="DJ10">
        <v>0</v>
      </c>
      <c r="DK10">
        <v>0</v>
      </c>
      <c r="DL10">
        <v>8.6852337664073005</v>
      </c>
      <c r="DM10">
        <v>85.903599999999997</v>
      </c>
      <c r="DN10">
        <v>82.417966185351901</v>
      </c>
      <c r="DO10">
        <v>34.224409687137701</v>
      </c>
      <c r="DP10">
        <v>0</v>
      </c>
      <c r="DQ10">
        <v>19.556805535507198</v>
      </c>
      <c r="DR10">
        <v>0</v>
      </c>
      <c r="DS10">
        <v>0</v>
      </c>
      <c r="DT10">
        <v>53.781215222644903</v>
      </c>
      <c r="DU10">
        <v>191.80453333333301</v>
      </c>
      <c r="DV10">
        <v>24.712658859644598</v>
      </c>
      <c r="DW10">
        <v>4.3794585320889201</v>
      </c>
      <c r="DX10">
        <v>0</v>
      </c>
      <c r="DY10">
        <v>3.4410031323555801</v>
      </c>
      <c r="DZ10">
        <v>0</v>
      </c>
      <c r="EA10">
        <v>0</v>
      </c>
      <c r="EB10">
        <v>7.8204616644445002</v>
      </c>
      <c r="EC10">
        <v>38.5</v>
      </c>
      <c r="ED10">
        <v>3.1168831168831201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 s="91">
        <v>316.20813333333302</v>
      </c>
      <c r="EL10" s="91">
        <v>19.354340875060799</v>
      </c>
      <c r="EM10">
        <v>399</v>
      </c>
      <c r="EN10">
        <v>389</v>
      </c>
      <c r="EO10">
        <v>10</v>
      </c>
      <c r="EP10">
        <v>98.5</v>
      </c>
      <c r="EQ10">
        <v>92</v>
      </c>
      <c r="ER10">
        <v>251.5</v>
      </c>
      <c r="ES10">
        <v>45.5</v>
      </c>
      <c r="ET10">
        <v>100</v>
      </c>
      <c r="EU10">
        <v>97.493734335839605</v>
      </c>
      <c r="EV10">
        <v>2.5062656641604</v>
      </c>
      <c r="EW10">
        <v>24.686716791979901</v>
      </c>
      <c r="EX10">
        <v>23.057644110275699</v>
      </c>
      <c r="EY10">
        <v>63.032581453634101</v>
      </c>
      <c r="EZ10">
        <v>11.403508771929801</v>
      </c>
      <c r="FA10" s="94">
        <v>316.20813333333302</v>
      </c>
      <c r="FB10">
        <v>37.759939550363697</v>
      </c>
      <c r="FC10">
        <v>11.954151716949299</v>
      </c>
      <c r="FD10">
        <v>0</v>
      </c>
      <c r="FE10">
        <v>7.4001891581114698</v>
      </c>
      <c r="FF10">
        <v>0</v>
      </c>
      <c r="FG10">
        <v>0</v>
      </c>
      <c r="FH10" s="91">
        <v>19.354340875060799</v>
      </c>
      <c r="FI10">
        <v>316.20813333333302</v>
      </c>
      <c r="FJ10">
        <v>37.759939550363697</v>
      </c>
      <c r="FK10">
        <v>11.954151716949299</v>
      </c>
      <c r="FL10">
        <v>0</v>
      </c>
      <c r="FM10">
        <v>7.4001891581114698</v>
      </c>
      <c r="FN10">
        <v>0</v>
      </c>
      <c r="FO10">
        <v>0</v>
      </c>
      <c r="FP10" s="91">
        <v>19.354340875060799</v>
      </c>
      <c r="FQ10">
        <v>0</v>
      </c>
      <c r="FR10" t="s">
        <v>222</v>
      </c>
      <c r="FS10" t="s">
        <v>222</v>
      </c>
      <c r="FT10" t="s">
        <v>222</v>
      </c>
      <c r="FU10" t="s">
        <v>222</v>
      </c>
      <c r="FV10" t="s">
        <v>222</v>
      </c>
      <c r="FW10" t="s">
        <v>222</v>
      </c>
      <c r="FX10" t="s">
        <v>222</v>
      </c>
      <c r="FY10">
        <v>89.807599999999994</v>
      </c>
      <c r="FZ10">
        <v>34.740935065629202</v>
      </c>
      <c r="GA10">
        <v>4.6766643357577804</v>
      </c>
      <c r="GB10">
        <v>0</v>
      </c>
      <c r="GC10">
        <v>4.0085694306495201</v>
      </c>
      <c r="GD10">
        <v>0</v>
      </c>
      <c r="GE10">
        <v>0</v>
      </c>
      <c r="GF10">
        <v>8.6852337664073005</v>
      </c>
      <c r="GG10">
        <v>85.903599999999997</v>
      </c>
      <c r="GH10">
        <v>82.417966185351901</v>
      </c>
      <c r="GI10">
        <v>34.224409687137701</v>
      </c>
      <c r="GJ10">
        <v>0</v>
      </c>
      <c r="GK10">
        <v>19.556805535507198</v>
      </c>
      <c r="GL10">
        <v>0</v>
      </c>
      <c r="GM10">
        <v>0</v>
      </c>
      <c r="GN10">
        <v>53.781215222644903</v>
      </c>
      <c r="GO10">
        <v>191.80453333333301</v>
      </c>
      <c r="GP10">
        <v>24.712658859644598</v>
      </c>
      <c r="GQ10">
        <v>4.3794585320889201</v>
      </c>
      <c r="GR10">
        <v>0</v>
      </c>
      <c r="GS10">
        <v>3.4410031323555801</v>
      </c>
      <c r="GT10">
        <v>0</v>
      </c>
      <c r="GU10">
        <v>0</v>
      </c>
      <c r="GV10">
        <v>7.8204616644445002</v>
      </c>
      <c r="GW10">
        <v>38.5</v>
      </c>
      <c r="GX10">
        <v>3.1168831168831201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F10" s="91">
        <f t="shared" si="6"/>
        <v>195.09803921568619</v>
      </c>
      <c r="HG10" s="10">
        <f t="shared" si="7"/>
        <v>0</v>
      </c>
      <c r="HH10" s="10">
        <f t="shared" si="8"/>
        <v>38.235294117646994</v>
      </c>
      <c r="HI10" s="10">
        <f t="shared" si="9"/>
        <v>82.791866666666976</v>
      </c>
      <c r="HJ10" s="10">
        <f t="shared" si="10"/>
        <v>20.749841269841347</v>
      </c>
    </row>
    <row r="11" spans="1:218" x14ac:dyDescent="0.25">
      <c r="A11" s="10">
        <v>9</v>
      </c>
      <c r="B11" s="17" t="str">
        <f t="shared" si="0"/>
        <v>1334_XHz</v>
      </c>
      <c r="C11" s="18" t="str">
        <f t="shared" si="1"/>
        <v>C:\PSG_Data\FlowDrive_ExtraData\Converted</v>
      </c>
      <c r="D11" s="19">
        <v>0</v>
      </c>
      <c r="E11" s="20">
        <v>0</v>
      </c>
      <c r="F11" s="16">
        <v>9</v>
      </c>
      <c r="G11" s="11" t="s">
        <v>46</v>
      </c>
      <c r="H11" s="11" t="s">
        <v>63</v>
      </c>
      <c r="I11" s="11" t="s">
        <v>80</v>
      </c>
      <c r="J11" s="11" t="s">
        <v>80</v>
      </c>
      <c r="K11" s="11" t="s">
        <v>80</v>
      </c>
      <c r="L11" s="11"/>
      <c r="M11" s="11" t="s">
        <v>80</v>
      </c>
      <c r="N11" s="4">
        <f t="shared" si="5"/>
        <v>1</v>
      </c>
      <c r="O11" s="11"/>
      <c r="P11" s="11"/>
      <c r="Y11" s="4">
        <f>MATCH(Z11,$Z$61:$Z$104,0)</f>
        <v>3</v>
      </c>
      <c r="Z11" s="35">
        <v>1334</v>
      </c>
      <c r="AC11" s="52">
        <f t="shared" ref="AC11:AF13" si="12">INDEX(AC$61:AC$104,$Y11,1)</f>
        <v>59.159479808350447</v>
      </c>
      <c r="AD11" s="52" t="str">
        <f t="shared" si="12"/>
        <v>M</v>
      </c>
      <c r="AE11" s="52" t="str">
        <f t="shared" si="12"/>
        <v>Black</v>
      </c>
      <c r="AF11" s="52" t="str">
        <f t="shared" si="12"/>
        <v>NHispanic</v>
      </c>
      <c r="AG11" s="4">
        <v>166.8</v>
      </c>
      <c r="AH11" s="4">
        <v>89.4</v>
      </c>
      <c r="AI11" s="58">
        <f>AH11/(AG11/100)^2</f>
        <v>32.132567327433009</v>
      </c>
      <c r="AJ11" s="52">
        <f>INDEX(AJ$61:AJ$104,$Y11,1)</f>
        <v>39.4</v>
      </c>
      <c r="AK11" s="39">
        <v>0</v>
      </c>
      <c r="AM11" s="4" t="s">
        <v>80</v>
      </c>
      <c r="AO11" s="41">
        <f>INDEX(AO$61:AO$104,$Y11,1)</f>
        <v>42471</v>
      </c>
      <c r="AP11" t="s">
        <v>80</v>
      </c>
      <c r="AR11" s="24">
        <v>42485</v>
      </c>
      <c r="AS11" s="40" t="str">
        <f>INDEX(AS$61:AS$104,$Y11,1)</f>
        <v>none</v>
      </c>
      <c r="AT11" s="42" t="str">
        <f t="shared" ref="AT11:BA13" si="13">IF(INDEX(AT$61:AT$104,$Y11,1)=1,1,"")</f>
        <v/>
      </c>
      <c r="AU11" s="42" t="str">
        <f t="shared" si="13"/>
        <v/>
      </c>
      <c r="AV11" s="42" t="str">
        <f t="shared" si="13"/>
        <v/>
      </c>
      <c r="AW11" s="42" t="str">
        <f t="shared" si="13"/>
        <v/>
      </c>
      <c r="AX11" s="42" t="str">
        <f t="shared" si="13"/>
        <v/>
      </c>
      <c r="AY11" s="42" t="str">
        <f t="shared" si="13"/>
        <v/>
      </c>
      <c r="AZ11" s="42" t="str">
        <f t="shared" si="13"/>
        <v/>
      </c>
      <c r="BA11" s="42" t="str">
        <f t="shared" si="13"/>
        <v/>
      </c>
      <c r="BB11" s="35"/>
      <c r="BC11" s="35"/>
      <c r="CG11">
        <v>152.68893333333301</v>
      </c>
      <c r="CH11">
        <v>36.151932425576398</v>
      </c>
      <c r="CI11">
        <v>11.7886736170358</v>
      </c>
      <c r="CJ11">
        <v>0</v>
      </c>
      <c r="CK11">
        <v>16.8970988510846</v>
      </c>
      <c r="CL11">
        <v>0</v>
      </c>
      <c r="CM11">
        <v>0</v>
      </c>
      <c r="CN11">
        <v>28.685772468120401</v>
      </c>
      <c r="CO11">
        <v>151</v>
      </c>
      <c r="CP11">
        <v>36.158940397351003</v>
      </c>
      <c r="CQ11">
        <v>11.9205298013245</v>
      </c>
      <c r="CR11">
        <v>0</v>
      </c>
      <c r="CS11">
        <v>16.688741721854299</v>
      </c>
      <c r="CT11">
        <v>0</v>
      </c>
      <c r="CU11">
        <v>0</v>
      </c>
      <c r="CV11">
        <v>28.609271523178801</v>
      </c>
      <c r="CW11">
        <v>1.6889333333333301</v>
      </c>
      <c r="CX11">
        <v>35.525380911028698</v>
      </c>
      <c r="CY11">
        <v>0</v>
      </c>
      <c r="CZ11">
        <v>0</v>
      </c>
      <c r="DA11">
        <v>35.525380911028698</v>
      </c>
      <c r="DB11">
        <v>0</v>
      </c>
      <c r="DC11">
        <v>0</v>
      </c>
      <c r="DD11">
        <v>35.525380911028698</v>
      </c>
      <c r="DE11">
        <v>219.512</v>
      </c>
      <c r="DF11">
        <v>7.38000656000583</v>
      </c>
      <c r="DG11">
        <v>0</v>
      </c>
      <c r="DH11">
        <v>0</v>
      </c>
      <c r="DI11">
        <v>0.273333576296512</v>
      </c>
      <c r="DJ11">
        <v>0</v>
      </c>
      <c r="DK11">
        <v>0</v>
      </c>
      <c r="DL11">
        <v>0.273333576296512</v>
      </c>
      <c r="DM11">
        <v>38</v>
      </c>
      <c r="DN11">
        <v>64.736842105263193</v>
      </c>
      <c r="DO11">
        <v>14.210526315789499</v>
      </c>
      <c r="DP11">
        <v>0</v>
      </c>
      <c r="DQ11">
        <v>20.526315789473699</v>
      </c>
      <c r="DR11">
        <v>0</v>
      </c>
      <c r="DS11">
        <v>0</v>
      </c>
      <c r="DT11">
        <v>34.7368421052632</v>
      </c>
      <c r="DU11">
        <v>113</v>
      </c>
      <c r="DV11">
        <v>26.5486725663717</v>
      </c>
      <c r="DW11">
        <v>11.1504424778761</v>
      </c>
      <c r="DX11">
        <v>0</v>
      </c>
      <c r="DY11">
        <v>15.3982300884956</v>
      </c>
      <c r="DZ11">
        <v>0</v>
      </c>
      <c r="EA11">
        <v>0</v>
      </c>
      <c r="EB11">
        <v>26.5486725663717</v>
      </c>
      <c r="EC11">
        <v>0</v>
      </c>
      <c r="ED11" t="s">
        <v>222</v>
      </c>
      <c r="EE11" t="s">
        <v>222</v>
      </c>
      <c r="EF11" t="s">
        <v>222</v>
      </c>
      <c r="EG11" t="s">
        <v>222</v>
      </c>
      <c r="EH11" t="s">
        <v>222</v>
      </c>
      <c r="EI11" t="s">
        <v>222</v>
      </c>
      <c r="EJ11" t="s">
        <v>222</v>
      </c>
      <c r="EK11" s="91">
        <v>152.68893333333301</v>
      </c>
      <c r="EL11" s="91">
        <v>28.685772468120401</v>
      </c>
      <c r="EM11">
        <v>196.5</v>
      </c>
      <c r="EN11">
        <v>194</v>
      </c>
      <c r="EO11">
        <v>2.5</v>
      </c>
      <c r="EP11">
        <v>250.5</v>
      </c>
      <c r="EQ11">
        <v>45.5</v>
      </c>
      <c r="ER11">
        <v>148.5</v>
      </c>
      <c r="ES11">
        <v>0</v>
      </c>
      <c r="ET11">
        <v>100</v>
      </c>
      <c r="EU11">
        <v>98.727735368956701</v>
      </c>
      <c r="EV11">
        <v>1.2722646310432599</v>
      </c>
      <c r="EW11">
        <v>127.480916030534</v>
      </c>
      <c r="EX11">
        <v>23.155216284987301</v>
      </c>
      <c r="EY11">
        <v>75.572519083969496</v>
      </c>
      <c r="EZ11">
        <v>0</v>
      </c>
      <c r="FA11" s="94">
        <v>152.68893333333301</v>
      </c>
      <c r="FB11">
        <v>36.151932425576398</v>
      </c>
      <c r="FC11">
        <v>11.7886736170358</v>
      </c>
      <c r="FD11">
        <v>0</v>
      </c>
      <c r="FE11">
        <v>16.8970988510846</v>
      </c>
      <c r="FF11">
        <v>0</v>
      </c>
      <c r="FG11">
        <v>0</v>
      </c>
      <c r="FH11" s="91">
        <v>28.685772468120401</v>
      </c>
      <c r="FI11">
        <v>151</v>
      </c>
      <c r="FJ11">
        <v>36.158940397351003</v>
      </c>
      <c r="FK11">
        <v>11.9205298013245</v>
      </c>
      <c r="FL11">
        <v>0</v>
      </c>
      <c r="FM11">
        <v>16.688741721854299</v>
      </c>
      <c r="FN11">
        <v>0</v>
      </c>
      <c r="FO11">
        <v>0</v>
      </c>
      <c r="FP11" s="91">
        <v>28.609271523178801</v>
      </c>
      <c r="FQ11">
        <v>1.6889333333333301</v>
      </c>
      <c r="FR11">
        <v>35.525380911028698</v>
      </c>
      <c r="FS11">
        <v>0</v>
      </c>
      <c r="FT11">
        <v>0</v>
      </c>
      <c r="FU11">
        <v>35.525380911028698</v>
      </c>
      <c r="FV11">
        <v>0</v>
      </c>
      <c r="FW11">
        <v>0</v>
      </c>
      <c r="FX11">
        <v>35.525380911028698</v>
      </c>
      <c r="FY11">
        <v>219.7568</v>
      </c>
      <c r="FZ11">
        <v>7.3717855374668702</v>
      </c>
      <c r="GA11">
        <v>0</v>
      </c>
      <c r="GB11">
        <v>0</v>
      </c>
      <c r="GC11">
        <v>0.27302909398025499</v>
      </c>
      <c r="GD11">
        <v>0</v>
      </c>
      <c r="GE11">
        <v>0</v>
      </c>
      <c r="GF11">
        <v>0.27302909398025499</v>
      </c>
      <c r="GG11">
        <v>38</v>
      </c>
      <c r="GH11">
        <v>64.736842105263193</v>
      </c>
      <c r="GI11">
        <v>14.210526315789499</v>
      </c>
      <c r="GJ11">
        <v>0</v>
      </c>
      <c r="GK11">
        <v>20.526315789473699</v>
      </c>
      <c r="GL11">
        <v>0</v>
      </c>
      <c r="GM11">
        <v>0</v>
      </c>
      <c r="GN11">
        <v>34.7368421052632</v>
      </c>
      <c r="GO11">
        <v>113</v>
      </c>
      <c r="GP11">
        <v>26.5486725663717</v>
      </c>
      <c r="GQ11">
        <v>11.1504424778761</v>
      </c>
      <c r="GR11">
        <v>0</v>
      </c>
      <c r="GS11">
        <v>15.3982300884956</v>
      </c>
      <c r="GT11">
        <v>0</v>
      </c>
      <c r="GU11">
        <v>0</v>
      </c>
      <c r="GV11">
        <v>26.5486725663717</v>
      </c>
      <c r="GW11">
        <v>0</v>
      </c>
      <c r="GX11" t="s">
        <v>222</v>
      </c>
      <c r="GY11" t="s">
        <v>222</v>
      </c>
      <c r="GZ11" t="s">
        <v>222</v>
      </c>
      <c r="HA11" t="s">
        <v>222</v>
      </c>
      <c r="HB11" t="s">
        <v>222</v>
      </c>
      <c r="HC11" t="s">
        <v>222</v>
      </c>
      <c r="HD11" t="s">
        <v>222</v>
      </c>
      <c r="HF11" s="91">
        <f t="shared" si="6"/>
        <v>126.38888888888896</v>
      </c>
      <c r="HG11" s="10">
        <f t="shared" si="7"/>
        <v>0</v>
      </c>
      <c r="HH11" s="10">
        <f t="shared" si="8"/>
        <v>58.333333333333329</v>
      </c>
      <c r="HI11" s="10">
        <f t="shared" si="9"/>
        <v>43.811066666666989</v>
      </c>
      <c r="HJ11" s="10">
        <f t="shared" si="10"/>
        <v>22.295708227311444</v>
      </c>
    </row>
    <row r="12" spans="1:218" x14ac:dyDescent="0.25">
      <c r="A12" s="109">
        <v>10</v>
      </c>
      <c r="B12" s="17" t="str">
        <f t="shared" si="0"/>
        <v>1341_XHz</v>
      </c>
      <c r="C12" s="18" t="str">
        <f t="shared" si="1"/>
        <v>C:\PSG_Data\FlowDrive_ExtraData\Converted</v>
      </c>
      <c r="D12" s="19">
        <v>0</v>
      </c>
      <c r="E12" s="20">
        <v>0</v>
      </c>
      <c r="F12" s="11">
        <v>10</v>
      </c>
      <c r="G12" s="11" t="s">
        <v>47</v>
      </c>
      <c r="H12" s="11" t="s">
        <v>72</v>
      </c>
      <c r="I12" s="11" t="s">
        <v>80</v>
      </c>
      <c r="J12" s="11" t="s">
        <v>80</v>
      </c>
      <c r="K12" s="11" t="s">
        <v>80</v>
      </c>
      <c r="L12" s="11"/>
      <c r="M12" s="11" t="s">
        <v>80</v>
      </c>
      <c r="N12" s="4">
        <f t="shared" si="5"/>
        <v>1</v>
      </c>
      <c r="O12" s="11" t="s">
        <v>93</v>
      </c>
      <c r="P12" s="11"/>
      <c r="Y12" s="4">
        <f>MATCH(Z12,$Z$61:$Z$104,0)</f>
        <v>31</v>
      </c>
      <c r="Z12" s="35">
        <v>1341</v>
      </c>
      <c r="AC12" s="52">
        <f t="shared" si="12"/>
        <v>67.296372347707049</v>
      </c>
      <c r="AD12" s="52" t="str">
        <f t="shared" si="12"/>
        <v>M</v>
      </c>
      <c r="AE12" s="52" t="str">
        <f t="shared" si="12"/>
        <v>White</v>
      </c>
      <c r="AF12" s="52" t="str">
        <f t="shared" si="12"/>
        <v>NHispanic</v>
      </c>
      <c r="AG12" s="4">
        <v>175.5</v>
      </c>
      <c r="AH12" s="4">
        <v>67.8</v>
      </c>
      <c r="AI12" s="58">
        <f>AH12/(AG12/100)^2</f>
        <v>22.012808337594663</v>
      </c>
      <c r="AJ12" s="52">
        <f>INDEX(AJ$61:AJ$104,$Y12,1)</f>
        <v>35.9</v>
      </c>
      <c r="AK12" s="62">
        <f>INDEX(AK$61:AK$104,$Y12,1)</f>
        <v>0.5</v>
      </c>
      <c r="AM12" s="4" t="s">
        <v>80</v>
      </c>
      <c r="AO12" s="41">
        <f>INDEX(AO$61:AO$104,$Y12,1)</f>
        <v>42255</v>
      </c>
      <c r="AP12" t="s">
        <v>80</v>
      </c>
      <c r="AR12" s="24">
        <v>42271</v>
      </c>
      <c r="AS12" s="40" t="str">
        <f>INDEX(AS$61:AS$104,$Y12,1)</f>
        <v>None</v>
      </c>
      <c r="AT12" s="42" t="str">
        <f t="shared" si="13"/>
        <v/>
      </c>
      <c r="AU12" s="42" t="str">
        <f t="shared" si="13"/>
        <v/>
      </c>
      <c r="AV12" s="42" t="str">
        <f t="shared" si="13"/>
        <v/>
      </c>
      <c r="AW12" s="42" t="str">
        <f t="shared" si="13"/>
        <v/>
      </c>
      <c r="AX12" s="42" t="str">
        <f t="shared" si="13"/>
        <v/>
      </c>
      <c r="AY12" s="42" t="str">
        <f t="shared" si="13"/>
        <v/>
      </c>
      <c r="AZ12" s="42" t="str">
        <f t="shared" si="13"/>
        <v/>
      </c>
      <c r="BA12" s="42" t="str">
        <f t="shared" si="13"/>
        <v/>
      </c>
      <c r="BB12" s="35"/>
      <c r="BC12" s="35"/>
      <c r="BJ12">
        <v>6</v>
      </c>
      <c r="BK12">
        <v>17</v>
      </c>
      <c r="CG12">
        <v>144.65293333333301</v>
      </c>
      <c r="CH12">
        <v>52.263025890937101</v>
      </c>
      <c r="CI12">
        <v>14.9322931116963</v>
      </c>
      <c r="CJ12">
        <v>0</v>
      </c>
      <c r="CK12">
        <v>25.301941105929899</v>
      </c>
      <c r="CL12">
        <v>0</v>
      </c>
      <c r="CM12">
        <v>0</v>
      </c>
      <c r="CN12">
        <v>40.234234217626202</v>
      </c>
      <c r="CO12">
        <v>129.65293333333301</v>
      </c>
      <c r="CP12">
        <v>54.144552070810597</v>
      </c>
      <c r="CQ12">
        <v>14.345992429018199</v>
      </c>
      <c r="CR12">
        <v>0</v>
      </c>
      <c r="CS12">
        <v>26.378115111420499</v>
      </c>
      <c r="CT12">
        <v>0</v>
      </c>
      <c r="CU12">
        <v>0</v>
      </c>
      <c r="CV12">
        <v>40.724107540438702</v>
      </c>
      <c r="CW12">
        <v>15</v>
      </c>
      <c r="CX12">
        <v>36</v>
      </c>
      <c r="CY12">
        <v>20</v>
      </c>
      <c r="CZ12">
        <v>0</v>
      </c>
      <c r="DA12">
        <v>16</v>
      </c>
      <c r="DB12">
        <v>0</v>
      </c>
      <c r="DC12">
        <v>0</v>
      </c>
      <c r="DD12">
        <v>36</v>
      </c>
      <c r="DE12">
        <v>205.61733333333299</v>
      </c>
      <c r="DF12">
        <v>16.341034802513398</v>
      </c>
      <c r="DG12">
        <v>1.7508251574121501</v>
      </c>
      <c r="DH12">
        <v>0</v>
      </c>
      <c r="DI12">
        <v>1.1672167716080999</v>
      </c>
      <c r="DJ12">
        <v>0</v>
      </c>
      <c r="DK12">
        <v>0</v>
      </c>
      <c r="DL12">
        <v>2.9180419290202502</v>
      </c>
      <c r="DM12">
        <v>65.152933333333294</v>
      </c>
      <c r="DN12">
        <v>65.384623255642595</v>
      </c>
      <c r="DO12">
        <v>21.1809342940814</v>
      </c>
      <c r="DP12">
        <v>0</v>
      </c>
      <c r="DQ12">
        <v>19.339113920683001</v>
      </c>
      <c r="DR12">
        <v>0</v>
      </c>
      <c r="DS12">
        <v>0</v>
      </c>
      <c r="DT12">
        <v>40.520048214764401</v>
      </c>
      <c r="DU12">
        <v>62.5</v>
      </c>
      <c r="DV12">
        <v>44.16</v>
      </c>
      <c r="DW12">
        <v>7.68</v>
      </c>
      <c r="DX12">
        <v>0</v>
      </c>
      <c r="DY12">
        <v>33.6</v>
      </c>
      <c r="DZ12">
        <v>0</v>
      </c>
      <c r="EA12">
        <v>0</v>
      </c>
      <c r="EB12">
        <v>41.28</v>
      </c>
      <c r="EC12">
        <v>2</v>
      </c>
      <c r="ED12">
        <v>0</v>
      </c>
      <c r="EE12">
        <v>0</v>
      </c>
      <c r="EF12">
        <v>0</v>
      </c>
      <c r="EG12">
        <v>30</v>
      </c>
      <c r="EH12">
        <v>0</v>
      </c>
      <c r="EI12">
        <v>0</v>
      </c>
      <c r="EJ12">
        <v>30</v>
      </c>
      <c r="EK12" s="91">
        <v>144.65293333333301</v>
      </c>
      <c r="EL12" s="91">
        <v>40.234234217626202</v>
      </c>
      <c r="EM12">
        <v>239.5</v>
      </c>
      <c r="EN12">
        <v>224.5</v>
      </c>
      <c r="EO12">
        <v>15</v>
      </c>
      <c r="EP12">
        <v>264</v>
      </c>
      <c r="EQ12">
        <v>116.5</v>
      </c>
      <c r="ER12">
        <v>104</v>
      </c>
      <c r="ES12">
        <v>4</v>
      </c>
      <c r="ET12">
        <v>100</v>
      </c>
      <c r="EU12">
        <v>93.736951983298496</v>
      </c>
      <c r="EV12">
        <v>6.2630480167014602</v>
      </c>
      <c r="EW12">
        <v>110.229645093946</v>
      </c>
      <c r="EX12">
        <v>48.643006263048001</v>
      </c>
      <c r="EY12">
        <v>43.423799582463502</v>
      </c>
      <c r="EZ12">
        <v>1.6701461377870599</v>
      </c>
      <c r="FA12" s="94">
        <v>144.65293333333301</v>
      </c>
      <c r="FB12">
        <v>52.263025890937101</v>
      </c>
      <c r="FC12">
        <v>14.9322931116963</v>
      </c>
      <c r="FD12">
        <v>0</v>
      </c>
      <c r="FE12">
        <v>25.301941105929899</v>
      </c>
      <c r="FF12">
        <v>0</v>
      </c>
      <c r="FG12">
        <v>0</v>
      </c>
      <c r="FH12" s="91">
        <v>40.234234217626202</v>
      </c>
      <c r="FI12">
        <v>129.65293333333301</v>
      </c>
      <c r="FJ12">
        <v>54.144552070810597</v>
      </c>
      <c r="FK12">
        <v>14.345992429018199</v>
      </c>
      <c r="FL12">
        <v>0</v>
      </c>
      <c r="FM12">
        <v>26.378115111420499</v>
      </c>
      <c r="FN12">
        <v>0</v>
      </c>
      <c r="FO12">
        <v>0</v>
      </c>
      <c r="FP12" s="91">
        <v>40.724107540438702</v>
      </c>
      <c r="FQ12">
        <v>15</v>
      </c>
      <c r="FR12">
        <v>36</v>
      </c>
      <c r="FS12">
        <v>20</v>
      </c>
      <c r="FT12">
        <v>0</v>
      </c>
      <c r="FU12">
        <v>16</v>
      </c>
      <c r="FV12">
        <v>0</v>
      </c>
      <c r="FW12">
        <v>0</v>
      </c>
      <c r="FX12">
        <v>36</v>
      </c>
      <c r="FY12">
        <v>212.37360000000001</v>
      </c>
      <c r="FZ12">
        <v>15.8211755133406</v>
      </c>
      <c r="GA12">
        <v>1.6951259478579299</v>
      </c>
      <c r="GB12">
        <v>0</v>
      </c>
      <c r="GC12">
        <v>1.1300839652386201</v>
      </c>
      <c r="GD12">
        <v>0</v>
      </c>
      <c r="GE12">
        <v>0</v>
      </c>
      <c r="GF12">
        <v>2.8252099130965398</v>
      </c>
      <c r="GG12">
        <v>65.152933333333294</v>
      </c>
      <c r="GH12">
        <v>65.384623255642595</v>
      </c>
      <c r="GI12">
        <v>21.1809342940814</v>
      </c>
      <c r="GJ12">
        <v>0</v>
      </c>
      <c r="GK12">
        <v>19.339113920683001</v>
      </c>
      <c r="GL12">
        <v>0</v>
      </c>
      <c r="GM12">
        <v>0</v>
      </c>
      <c r="GN12">
        <v>40.520048214764401</v>
      </c>
      <c r="GO12">
        <v>62.5</v>
      </c>
      <c r="GP12">
        <v>44.16</v>
      </c>
      <c r="GQ12">
        <v>7.68</v>
      </c>
      <c r="GR12">
        <v>0</v>
      </c>
      <c r="GS12">
        <v>33.6</v>
      </c>
      <c r="GT12">
        <v>0</v>
      </c>
      <c r="GU12">
        <v>0</v>
      </c>
      <c r="GV12">
        <v>41.28</v>
      </c>
      <c r="GW12">
        <v>2</v>
      </c>
      <c r="GX12">
        <v>0</v>
      </c>
      <c r="GY12">
        <v>0</v>
      </c>
      <c r="GZ12">
        <v>0</v>
      </c>
      <c r="HA12">
        <v>30</v>
      </c>
      <c r="HB12">
        <v>0</v>
      </c>
      <c r="HC12">
        <v>0</v>
      </c>
      <c r="HD12">
        <v>30</v>
      </c>
      <c r="HF12" s="91">
        <f t="shared" si="6"/>
        <v>132.95454545454558</v>
      </c>
      <c r="HG12" s="10">
        <f t="shared" si="7"/>
        <v>0</v>
      </c>
      <c r="HH12" s="10">
        <f t="shared" si="8"/>
        <v>64.772727272727209</v>
      </c>
      <c r="HI12" s="10">
        <f t="shared" si="9"/>
        <v>94.84706666666699</v>
      </c>
      <c r="HJ12" s="10">
        <f t="shared" si="10"/>
        <v>39.60211551844133</v>
      </c>
    </row>
    <row r="13" spans="1:218" ht="15" customHeight="1" x14ac:dyDescent="0.25">
      <c r="A13" s="10">
        <v>11</v>
      </c>
      <c r="B13" s="17" t="str">
        <f t="shared" si="0"/>
        <v>1343_XHz</v>
      </c>
      <c r="C13" s="18" t="str">
        <f t="shared" si="1"/>
        <v>C:\PSG_Data\FlowDrive_ExtraData\Converted</v>
      </c>
      <c r="D13" s="19">
        <v>0</v>
      </c>
      <c r="E13" s="20">
        <v>0</v>
      </c>
      <c r="F13" s="16">
        <v>11</v>
      </c>
      <c r="G13" s="11" t="s">
        <v>48</v>
      </c>
      <c r="H13" s="11" t="s">
        <v>63</v>
      </c>
      <c r="I13" s="11" t="s">
        <v>80</v>
      </c>
      <c r="J13" s="11" t="s">
        <v>81</v>
      </c>
      <c r="K13" s="11" t="s">
        <v>80</v>
      </c>
      <c r="L13" s="11"/>
      <c r="M13" s="11" t="s">
        <v>80</v>
      </c>
      <c r="N13" s="4">
        <f t="shared" si="5"/>
        <v>1</v>
      </c>
      <c r="O13" s="11" t="s">
        <v>73</v>
      </c>
      <c r="P13" s="11"/>
      <c r="Y13" s="4">
        <f>MATCH(Z13,$Z$61:$Z$104,0)</f>
        <v>15</v>
      </c>
      <c r="Z13" s="35">
        <v>1343</v>
      </c>
      <c r="AC13" s="52">
        <f t="shared" si="12"/>
        <v>56.057494866529773</v>
      </c>
      <c r="AD13" s="52" t="str">
        <f t="shared" si="12"/>
        <v>M</v>
      </c>
      <c r="AE13" s="52" t="str">
        <f t="shared" si="12"/>
        <v>Black</v>
      </c>
      <c r="AF13" s="52" t="str">
        <f t="shared" si="12"/>
        <v>NHispanic</v>
      </c>
      <c r="AG13" s="52">
        <f>INDEX(AG$61:AG$104,$Y13,1)</f>
        <v>181.4</v>
      </c>
      <c r="AH13" s="59">
        <f>AI13*(AG13/100)^2</f>
        <v>89.4</v>
      </c>
      <c r="AI13" s="52">
        <f>INDEX(AI$61:AI$104,$Y13,1)</f>
        <v>27.168330600292467</v>
      </c>
      <c r="AJ13" s="52">
        <f>INDEX(AJ$61:AJ$104,$Y13,1)</f>
        <v>39.5</v>
      </c>
      <c r="AK13" s="62">
        <f>INDEX(AK$61:AK$104,$Y13,1)</f>
        <v>0</v>
      </c>
      <c r="AM13" s="4" t="s">
        <v>81</v>
      </c>
      <c r="AO13" s="41">
        <f>INDEX(AO$61:AO$104,$Y13,1)</f>
        <v>41729</v>
      </c>
      <c r="AP13" s="10" t="s">
        <v>81</v>
      </c>
      <c r="AQ13" s="10" t="s">
        <v>80</v>
      </c>
      <c r="AR13" s="24">
        <v>41743</v>
      </c>
      <c r="AS13" s="40" t="str">
        <f>INDEX(AS$61:AS$104,$Y13,1)</f>
        <v>warfarin, advair (fluticasone/salmeterol) [qam]</v>
      </c>
      <c r="AT13" s="42" t="str">
        <f t="shared" si="13"/>
        <v/>
      </c>
      <c r="AU13" s="42" t="str">
        <f t="shared" si="13"/>
        <v/>
      </c>
      <c r="AV13" s="42" t="str">
        <f t="shared" si="13"/>
        <v/>
      </c>
      <c r="AW13" s="42" t="str">
        <f t="shared" si="13"/>
        <v/>
      </c>
      <c r="AX13" s="42" t="str">
        <f t="shared" si="13"/>
        <v/>
      </c>
      <c r="AY13" s="42" t="str">
        <f t="shared" si="13"/>
        <v/>
      </c>
      <c r="AZ13" s="42" t="str">
        <f t="shared" si="13"/>
        <v/>
      </c>
      <c r="BA13" s="42" t="str">
        <f t="shared" si="13"/>
        <v/>
      </c>
      <c r="BB13" s="35"/>
      <c r="BC13" s="35"/>
      <c r="BD13" s="10">
        <v>65</v>
      </c>
      <c r="BE13" s="10"/>
      <c r="BF13" s="10">
        <v>44</v>
      </c>
      <c r="BG13" s="10">
        <v>16</v>
      </c>
      <c r="BH13" s="10"/>
      <c r="BI13" s="10" t="s">
        <v>125</v>
      </c>
      <c r="BJ13" s="27"/>
      <c r="BK13" s="27"/>
      <c r="BL13" s="27"/>
      <c r="BM13" s="29"/>
      <c r="BN13" s="27"/>
      <c r="BO13" s="27"/>
      <c r="BP13" s="27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30" t="s">
        <v>126</v>
      </c>
      <c r="CG13">
        <v>68.100533333333303</v>
      </c>
      <c r="CH13">
        <v>34.360964378154698</v>
      </c>
      <c r="CI13">
        <v>4.4052518433531596</v>
      </c>
      <c r="CJ13">
        <v>0.88105036867063202</v>
      </c>
      <c r="CK13">
        <v>2.6431511060119002</v>
      </c>
      <c r="CL13">
        <v>1.76210073734126</v>
      </c>
      <c r="CM13">
        <v>0</v>
      </c>
      <c r="CN13">
        <v>9.6915540553769493</v>
      </c>
      <c r="CO13">
        <v>38.7256</v>
      </c>
      <c r="CP13">
        <v>48.030243559815702</v>
      </c>
      <c r="CQ13">
        <v>1.54936269547793</v>
      </c>
      <c r="CR13">
        <v>0</v>
      </c>
      <c r="CS13">
        <v>3.0987253909558499</v>
      </c>
      <c r="CT13">
        <v>0</v>
      </c>
      <c r="CU13">
        <v>0</v>
      </c>
      <c r="CV13">
        <v>4.6480880864337797</v>
      </c>
      <c r="CW13">
        <v>29.374933333333299</v>
      </c>
      <c r="CX13">
        <v>16.340462616652701</v>
      </c>
      <c r="CY13">
        <v>8.17023130832637</v>
      </c>
      <c r="CZ13">
        <v>2.0425578270815898</v>
      </c>
      <c r="DA13">
        <v>2.0425578270815898</v>
      </c>
      <c r="DB13">
        <v>4.0851156541631903</v>
      </c>
      <c r="DC13">
        <v>0</v>
      </c>
      <c r="DD13">
        <v>16.340462616652701</v>
      </c>
      <c r="DE13">
        <v>175.689866666667</v>
      </c>
      <c r="DF13">
        <v>5.4641739914425003</v>
      </c>
      <c r="DG13">
        <v>0.34151087446515599</v>
      </c>
      <c r="DH13">
        <v>0</v>
      </c>
      <c r="DI13">
        <v>0.34151087446515599</v>
      </c>
      <c r="DJ13">
        <v>0</v>
      </c>
      <c r="DK13">
        <v>0</v>
      </c>
      <c r="DL13">
        <v>0.68302174893031198</v>
      </c>
      <c r="DM13">
        <v>17.5</v>
      </c>
      <c r="DN13">
        <v>68.571428571428598</v>
      </c>
      <c r="DO13">
        <v>3.4285714285714302</v>
      </c>
      <c r="DP13">
        <v>0</v>
      </c>
      <c r="DQ13">
        <v>6.8571428571428603</v>
      </c>
      <c r="DR13">
        <v>0</v>
      </c>
      <c r="DS13">
        <v>0</v>
      </c>
      <c r="DT13">
        <v>10.285714285714301</v>
      </c>
      <c r="DU13">
        <v>20.8796</v>
      </c>
      <c r="DV13">
        <v>31.609800954041301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0.34599999999999997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 s="91">
        <v>68.100533333333303</v>
      </c>
      <c r="EL13" s="91">
        <v>9.6915540553769493</v>
      </c>
      <c r="EM13">
        <v>256</v>
      </c>
      <c r="EN13">
        <v>202.5</v>
      </c>
      <c r="EO13">
        <v>53.5</v>
      </c>
      <c r="EP13">
        <v>239</v>
      </c>
      <c r="EQ13">
        <v>77.5</v>
      </c>
      <c r="ER13">
        <v>102.5</v>
      </c>
      <c r="ES13">
        <v>22.5</v>
      </c>
      <c r="ET13">
        <v>100</v>
      </c>
      <c r="EU13">
        <v>79.1015625</v>
      </c>
      <c r="EV13">
        <v>20.8984375</v>
      </c>
      <c r="EW13">
        <v>93.359375</v>
      </c>
      <c r="EX13">
        <v>30.2734375</v>
      </c>
      <c r="EY13">
        <v>40.0390625</v>
      </c>
      <c r="EZ13">
        <v>8.7890625</v>
      </c>
      <c r="FA13" s="94">
        <v>68.100533333333303</v>
      </c>
      <c r="FB13">
        <v>34.360964378154698</v>
      </c>
      <c r="FC13">
        <v>4.4052518433531596</v>
      </c>
      <c r="FD13">
        <v>0.88105036867063202</v>
      </c>
      <c r="FE13">
        <v>2.6431511060119002</v>
      </c>
      <c r="FF13">
        <v>1.76210073734126</v>
      </c>
      <c r="FG13">
        <v>0</v>
      </c>
      <c r="FH13" s="91">
        <v>9.6915540553769493</v>
      </c>
      <c r="FI13">
        <v>38.7256</v>
      </c>
      <c r="FJ13">
        <v>48.030243559815702</v>
      </c>
      <c r="FK13">
        <v>1.54936269547793</v>
      </c>
      <c r="FL13">
        <v>0</v>
      </c>
      <c r="FM13">
        <v>3.0987253909558499</v>
      </c>
      <c r="FN13">
        <v>0</v>
      </c>
      <c r="FO13">
        <v>0</v>
      </c>
      <c r="FP13" s="91">
        <v>4.6480880864337797</v>
      </c>
      <c r="FQ13">
        <v>29.374933333333299</v>
      </c>
      <c r="FR13">
        <v>16.340462616652701</v>
      </c>
      <c r="FS13">
        <v>8.17023130832637</v>
      </c>
      <c r="FT13">
        <v>2.0425578270815898</v>
      </c>
      <c r="FU13">
        <v>2.0425578270815898</v>
      </c>
      <c r="FV13">
        <v>4.0851156541631903</v>
      </c>
      <c r="FW13">
        <v>0</v>
      </c>
      <c r="FX13">
        <v>16.340462616652701</v>
      </c>
      <c r="FY13">
        <v>175.689866666667</v>
      </c>
      <c r="FZ13">
        <v>5.4641739914425003</v>
      </c>
      <c r="GA13">
        <v>0.34151087446515599</v>
      </c>
      <c r="GB13">
        <v>0</v>
      </c>
      <c r="GC13">
        <v>0.34151087446515599</v>
      </c>
      <c r="GD13">
        <v>0</v>
      </c>
      <c r="GE13">
        <v>0</v>
      </c>
      <c r="GF13">
        <v>0.68302174893031198</v>
      </c>
      <c r="GG13">
        <v>17.5</v>
      </c>
      <c r="GH13">
        <v>68.571428571428598</v>
      </c>
      <c r="GI13">
        <v>3.4285714285714302</v>
      </c>
      <c r="GJ13">
        <v>0</v>
      </c>
      <c r="GK13">
        <v>6.8571428571428603</v>
      </c>
      <c r="GL13">
        <v>0</v>
      </c>
      <c r="GM13">
        <v>0</v>
      </c>
      <c r="GN13">
        <v>10.285714285714301</v>
      </c>
      <c r="GO13">
        <v>20.8796</v>
      </c>
      <c r="GP13">
        <v>31.609800954041301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0.34599999999999997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F13" s="91">
        <f t="shared" si="6"/>
        <v>1033.3333333333328</v>
      </c>
      <c r="HG13" s="10">
        <f t="shared" si="7"/>
        <v>0</v>
      </c>
      <c r="HH13" s="10">
        <f t="shared" si="8"/>
        <v>66.6666666666666</v>
      </c>
      <c r="HI13" s="10">
        <f t="shared" si="9"/>
        <v>187.89946666666668</v>
      </c>
      <c r="HJ13" s="10">
        <f t="shared" si="10"/>
        <v>73.398229166666667</v>
      </c>
    </row>
    <row r="14" spans="1:218" x14ac:dyDescent="0.25">
      <c r="A14" s="10">
        <v>12</v>
      </c>
      <c r="B14" s="17" t="str">
        <f t="shared" si="0"/>
        <v>1346_XHz</v>
      </c>
      <c r="C14" s="18" t="str">
        <f t="shared" si="1"/>
        <v>C:\PSG_Data\FlowDrive_ExtraData\Converted</v>
      </c>
      <c r="D14" s="19">
        <v>0</v>
      </c>
      <c r="E14" s="20">
        <v>0</v>
      </c>
      <c r="F14" s="11">
        <v>12</v>
      </c>
      <c r="G14" s="11" t="s">
        <v>49</v>
      </c>
      <c r="H14" s="11" t="s">
        <v>63</v>
      </c>
      <c r="I14" s="11" t="s">
        <v>80</v>
      </c>
      <c r="J14" s="11" t="s">
        <v>81</v>
      </c>
      <c r="K14" s="11" t="s">
        <v>80</v>
      </c>
      <c r="L14" s="11"/>
      <c r="M14" s="11" t="s">
        <v>80</v>
      </c>
      <c r="N14" s="4">
        <f t="shared" si="5"/>
        <v>1</v>
      </c>
      <c r="O14" s="11"/>
      <c r="P14" s="11"/>
      <c r="Z14" s="35">
        <v>1346</v>
      </c>
      <c r="AB14" s="24"/>
      <c r="AC14" s="59">
        <v>56.041067761806978</v>
      </c>
      <c r="AD14" s="4" t="s">
        <v>157</v>
      </c>
      <c r="AE14" s="61" t="s">
        <v>173</v>
      </c>
      <c r="AF14" s="61" t="s">
        <v>174</v>
      </c>
      <c r="AG14" s="4">
        <v>170.1</v>
      </c>
      <c r="AH14" s="4">
        <v>128.1</v>
      </c>
      <c r="AI14" s="58">
        <f>AH14/(AG14/100)^2</f>
        <v>44.273158127753469</v>
      </c>
      <c r="AJ14" s="4">
        <v>39</v>
      </c>
      <c r="AK14" s="39">
        <v>0</v>
      </c>
      <c r="AO14" s="41" t="s">
        <v>81</v>
      </c>
      <c r="AP14" t="s">
        <v>80</v>
      </c>
      <c r="AR14" s="24">
        <v>42562</v>
      </c>
      <c r="AS14" s="10" t="s">
        <v>81</v>
      </c>
      <c r="AT14" s="42"/>
      <c r="AU14" s="42"/>
      <c r="AV14" s="42"/>
      <c r="AW14" s="42"/>
      <c r="AX14" s="42"/>
      <c r="AY14" s="42"/>
      <c r="AZ14" s="42"/>
      <c r="BA14" s="42"/>
      <c r="BB14" s="35"/>
      <c r="BC14" s="35"/>
      <c r="BJ14">
        <v>46</v>
      </c>
      <c r="BK14">
        <v>50</v>
      </c>
      <c r="CG14">
        <v>129</v>
      </c>
      <c r="CH14">
        <v>33.488372093023301</v>
      </c>
      <c r="CI14">
        <v>2.7906976744185998</v>
      </c>
      <c r="CJ14">
        <v>0</v>
      </c>
      <c r="CK14">
        <v>10.2325581395349</v>
      </c>
      <c r="CL14">
        <v>0</v>
      </c>
      <c r="CM14">
        <v>0</v>
      </c>
      <c r="CN14">
        <v>13.023255813953501</v>
      </c>
      <c r="CO14">
        <v>120.5</v>
      </c>
      <c r="CP14">
        <v>33.858921161825698</v>
      </c>
      <c r="CQ14">
        <v>1.4937759336099601</v>
      </c>
      <c r="CR14">
        <v>0</v>
      </c>
      <c r="CS14">
        <v>7.9668049792531104</v>
      </c>
      <c r="CT14">
        <v>0</v>
      </c>
      <c r="CU14">
        <v>0</v>
      </c>
      <c r="CV14">
        <v>9.4605809128630707</v>
      </c>
      <c r="CW14">
        <v>8.5</v>
      </c>
      <c r="CX14">
        <v>28.235294117647101</v>
      </c>
      <c r="CY14">
        <v>21.176470588235301</v>
      </c>
      <c r="CZ14">
        <v>0</v>
      </c>
      <c r="DA14">
        <v>42.352941176470601</v>
      </c>
      <c r="DB14">
        <v>0</v>
      </c>
      <c r="DC14">
        <v>0</v>
      </c>
      <c r="DD14">
        <v>63.529411764705898</v>
      </c>
      <c r="DE14">
        <v>295.62666666666701</v>
      </c>
      <c r="DF14">
        <v>10.147934331589401</v>
      </c>
      <c r="DG14">
        <v>0</v>
      </c>
      <c r="DH14">
        <v>0</v>
      </c>
      <c r="DI14">
        <v>1.42071080642251</v>
      </c>
      <c r="DJ14">
        <v>0</v>
      </c>
      <c r="DK14">
        <v>0</v>
      </c>
      <c r="DL14">
        <v>1.42071080642251</v>
      </c>
      <c r="DM14">
        <v>74</v>
      </c>
      <c r="DN14">
        <v>39.729729729729698</v>
      </c>
      <c r="DO14">
        <v>2.4324324324324298</v>
      </c>
      <c r="DP14">
        <v>0</v>
      </c>
      <c r="DQ14">
        <v>5.6756756756756799</v>
      </c>
      <c r="DR14">
        <v>0</v>
      </c>
      <c r="DS14">
        <v>0</v>
      </c>
      <c r="DT14">
        <v>8.1081081081081106</v>
      </c>
      <c r="DU14">
        <v>46.5</v>
      </c>
      <c r="DV14">
        <v>24.5161290322581</v>
      </c>
      <c r="DW14">
        <v>0</v>
      </c>
      <c r="DX14">
        <v>0</v>
      </c>
      <c r="DY14">
        <v>11.6129032258065</v>
      </c>
      <c r="DZ14">
        <v>0</v>
      </c>
      <c r="EA14">
        <v>0</v>
      </c>
      <c r="EB14">
        <v>11.6129032258065</v>
      </c>
      <c r="EC14">
        <v>0</v>
      </c>
      <c r="ED14" t="s">
        <v>222</v>
      </c>
      <c r="EE14" t="s">
        <v>222</v>
      </c>
      <c r="EF14" t="s">
        <v>222</v>
      </c>
      <c r="EG14" t="s">
        <v>222</v>
      </c>
      <c r="EH14" t="s">
        <v>222</v>
      </c>
      <c r="EI14" t="s">
        <v>222</v>
      </c>
      <c r="EJ14" t="s">
        <v>222</v>
      </c>
      <c r="EK14" s="91">
        <v>129</v>
      </c>
      <c r="EL14" s="91">
        <v>13.023255813953501</v>
      </c>
      <c r="EM14">
        <v>181</v>
      </c>
      <c r="EN14">
        <v>172</v>
      </c>
      <c r="EO14">
        <v>9</v>
      </c>
      <c r="EP14">
        <v>356.5</v>
      </c>
      <c r="EQ14">
        <v>100</v>
      </c>
      <c r="ER14">
        <v>72</v>
      </c>
      <c r="ES14">
        <v>0</v>
      </c>
      <c r="ET14">
        <v>100</v>
      </c>
      <c r="EU14">
        <v>95.027624309392294</v>
      </c>
      <c r="EV14">
        <v>4.9723756906077403</v>
      </c>
      <c r="EW14">
        <v>196.96132596685101</v>
      </c>
      <c r="EX14">
        <v>55.2486187845304</v>
      </c>
      <c r="EY14">
        <v>39.779005524861901</v>
      </c>
      <c r="EZ14">
        <v>0</v>
      </c>
      <c r="FA14" s="94">
        <v>129</v>
      </c>
      <c r="FB14">
        <v>33.488372093023301</v>
      </c>
      <c r="FC14">
        <v>2.7906976744185998</v>
      </c>
      <c r="FD14">
        <v>0</v>
      </c>
      <c r="FE14">
        <v>10.2325581395349</v>
      </c>
      <c r="FF14">
        <v>0</v>
      </c>
      <c r="FG14">
        <v>0</v>
      </c>
      <c r="FH14" s="91">
        <v>13.023255813953501</v>
      </c>
      <c r="FI14">
        <v>120.5</v>
      </c>
      <c r="FJ14">
        <v>33.858921161825698</v>
      </c>
      <c r="FK14">
        <v>1.4937759336099601</v>
      </c>
      <c r="FL14">
        <v>0</v>
      </c>
      <c r="FM14">
        <v>7.9668049792531104</v>
      </c>
      <c r="FN14">
        <v>0</v>
      </c>
      <c r="FO14">
        <v>0</v>
      </c>
      <c r="FP14" s="91">
        <v>9.4605809128630707</v>
      </c>
      <c r="FQ14">
        <v>8.5</v>
      </c>
      <c r="FR14">
        <v>28.235294117647101</v>
      </c>
      <c r="FS14">
        <v>21.176470588235301</v>
      </c>
      <c r="FT14">
        <v>0</v>
      </c>
      <c r="FU14">
        <v>42.352941176470601</v>
      </c>
      <c r="FV14">
        <v>0</v>
      </c>
      <c r="FW14">
        <v>0</v>
      </c>
      <c r="FX14">
        <v>63.529411764705898</v>
      </c>
      <c r="FY14">
        <v>297.71333333333303</v>
      </c>
      <c r="FZ14">
        <v>10.076807667331</v>
      </c>
      <c r="GA14">
        <v>0</v>
      </c>
      <c r="GB14">
        <v>0</v>
      </c>
      <c r="GC14">
        <v>1.41075307342634</v>
      </c>
      <c r="GD14">
        <v>0</v>
      </c>
      <c r="GE14">
        <v>0</v>
      </c>
      <c r="GF14">
        <v>1.41075307342634</v>
      </c>
      <c r="GG14">
        <v>74</v>
      </c>
      <c r="GH14">
        <v>39.729729729729698</v>
      </c>
      <c r="GI14">
        <v>2.4324324324324298</v>
      </c>
      <c r="GJ14">
        <v>0</v>
      </c>
      <c r="GK14">
        <v>5.6756756756756799</v>
      </c>
      <c r="GL14">
        <v>0</v>
      </c>
      <c r="GM14">
        <v>0</v>
      </c>
      <c r="GN14">
        <v>8.1081081081081106</v>
      </c>
      <c r="GO14">
        <v>46.5</v>
      </c>
      <c r="GP14">
        <v>24.5161290322581</v>
      </c>
      <c r="GQ14">
        <v>0</v>
      </c>
      <c r="GR14">
        <v>0</v>
      </c>
      <c r="GS14">
        <v>11.6129032258065</v>
      </c>
      <c r="GT14">
        <v>0</v>
      </c>
      <c r="GU14">
        <v>0</v>
      </c>
      <c r="GV14">
        <v>11.6129032258065</v>
      </c>
      <c r="GW14">
        <v>0</v>
      </c>
      <c r="GX14" t="s">
        <v>222</v>
      </c>
      <c r="GY14" t="s">
        <v>222</v>
      </c>
      <c r="GZ14" t="s">
        <v>222</v>
      </c>
      <c r="HA14" t="s">
        <v>222</v>
      </c>
      <c r="HB14" t="s">
        <v>222</v>
      </c>
      <c r="HC14" t="s">
        <v>222</v>
      </c>
      <c r="HD14" t="s">
        <v>222</v>
      </c>
      <c r="HF14" s="91">
        <f t="shared" si="6"/>
        <v>357.89473684210498</v>
      </c>
      <c r="HG14" s="10">
        <f t="shared" si="7"/>
        <v>0</v>
      </c>
      <c r="HH14" s="10">
        <f t="shared" si="8"/>
        <v>84.210526315789451</v>
      </c>
      <c r="HI14" s="10">
        <f t="shared" si="9"/>
        <v>52</v>
      </c>
      <c r="HJ14" s="10">
        <f t="shared" si="10"/>
        <v>28.729281767955801</v>
      </c>
    </row>
    <row r="15" spans="1:218" x14ac:dyDescent="0.25">
      <c r="A15" s="10">
        <v>13</v>
      </c>
      <c r="B15" s="23" t="str">
        <f t="shared" si="0"/>
        <v>1364_XHz</v>
      </c>
      <c r="C15" s="18" t="str">
        <f t="shared" si="1"/>
        <v>C:\PSG_Data\FlowDrive_ExtraData\Converted</v>
      </c>
      <c r="D15" s="19">
        <v>0</v>
      </c>
      <c r="E15" s="20">
        <v>0</v>
      </c>
      <c r="F15" s="16">
        <v>13</v>
      </c>
      <c r="G15" s="18" t="s">
        <v>71</v>
      </c>
      <c r="H15" s="11" t="s">
        <v>63</v>
      </c>
      <c r="I15" s="11" t="s">
        <v>96</v>
      </c>
      <c r="J15" s="11"/>
      <c r="K15" s="11" t="s">
        <v>80</v>
      </c>
      <c r="L15" s="11"/>
      <c r="M15" s="11" t="s">
        <v>80</v>
      </c>
      <c r="N15" s="4">
        <f t="shared" si="5"/>
        <v>1</v>
      </c>
      <c r="O15" s="11"/>
      <c r="P15" s="11"/>
      <c r="Z15" s="35">
        <v>1364</v>
      </c>
      <c r="AA15" t="s">
        <v>152</v>
      </c>
      <c r="AB15" s="24"/>
      <c r="AC15" s="59">
        <v>56.432580424366868</v>
      </c>
      <c r="AD15" s="4" t="s">
        <v>157</v>
      </c>
      <c r="AE15" s="61" t="s">
        <v>172</v>
      </c>
      <c r="AF15" s="61" t="s">
        <v>174</v>
      </c>
      <c r="AG15" s="4">
        <v>179.3</v>
      </c>
      <c r="AH15" s="4">
        <v>115.9</v>
      </c>
      <c r="AI15" s="58">
        <f>AH15/(AG15/100)^2</f>
        <v>36.051459959705724</v>
      </c>
      <c r="AJ15" s="4">
        <v>46.4</v>
      </c>
      <c r="AK15" s="39">
        <v>0</v>
      </c>
      <c r="AL15" s="4" t="s">
        <v>80</v>
      </c>
      <c r="AM15" s="4" t="s">
        <v>81</v>
      </c>
      <c r="AO15" s="41" t="s">
        <v>81</v>
      </c>
      <c r="AP15" t="s">
        <v>81</v>
      </c>
      <c r="AQ15" t="s">
        <v>80</v>
      </c>
      <c r="AR15" s="24">
        <v>42711</v>
      </c>
      <c r="AS15" s="10" t="s">
        <v>81</v>
      </c>
      <c r="AT15" s="42"/>
      <c r="AU15" s="42"/>
      <c r="AV15" s="42"/>
      <c r="AW15" s="42"/>
      <c r="AX15" s="42"/>
      <c r="AY15" s="42"/>
      <c r="AZ15" s="42"/>
      <c r="BA15" s="42"/>
      <c r="BB15" s="35"/>
      <c r="BC15" s="35"/>
      <c r="CG15">
        <v>105</v>
      </c>
      <c r="CH15">
        <v>30.8571428571429</v>
      </c>
      <c r="CI15">
        <v>32</v>
      </c>
      <c r="CJ15">
        <v>0</v>
      </c>
      <c r="CK15">
        <v>36</v>
      </c>
      <c r="CL15">
        <v>0</v>
      </c>
      <c r="CM15">
        <v>0</v>
      </c>
      <c r="CN15">
        <v>68</v>
      </c>
      <c r="CO15">
        <v>105</v>
      </c>
      <c r="CP15">
        <v>30.8571428571429</v>
      </c>
      <c r="CQ15">
        <v>32</v>
      </c>
      <c r="CR15">
        <v>0</v>
      </c>
      <c r="CS15">
        <v>36</v>
      </c>
      <c r="CT15">
        <v>0</v>
      </c>
      <c r="CU15">
        <v>0</v>
      </c>
      <c r="CV15">
        <v>68</v>
      </c>
      <c r="CW15">
        <v>0</v>
      </c>
      <c r="CX15" t="s">
        <v>222</v>
      </c>
      <c r="CY15" t="s">
        <v>222</v>
      </c>
      <c r="CZ15" t="s">
        <v>222</v>
      </c>
      <c r="DA15" t="s">
        <v>222</v>
      </c>
      <c r="DB15" t="s">
        <v>222</v>
      </c>
      <c r="DC15" t="s">
        <v>222</v>
      </c>
      <c r="DD15" t="s">
        <v>222</v>
      </c>
      <c r="DE15">
        <v>109.5988</v>
      </c>
      <c r="DF15">
        <v>5.47451249466235</v>
      </c>
      <c r="DG15">
        <v>2.7372562473311799</v>
      </c>
      <c r="DH15">
        <v>0</v>
      </c>
      <c r="DI15">
        <v>1.6423537483987101</v>
      </c>
      <c r="DJ15">
        <v>0</v>
      </c>
      <c r="DK15">
        <v>0</v>
      </c>
      <c r="DL15">
        <v>4.3796099957298802</v>
      </c>
      <c r="DM15">
        <v>59</v>
      </c>
      <c r="DN15">
        <v>45.762711864406803</v>
      </c>
      <c r="DO15">
        <v>33.559322033898297</v>
      </c>
      <c r="DP15">
        <v>0</v>
      </c>
      <c r="DQ15">
        <v>38.644067796610202</v>
      </c>
      <c r="DR15">
        <v>0</v>
      </c>
      <c r="DS15">
        <v>0</v>
      </c>
      <c r="DT15">
        <v>72.203389830508499</v>
      </c>
      <c r="DU15">
        <v>31.5</v>
      </c>
      <c r="DV15">
        <v>17.1428571428571</v>
      </c>
      <c r="DW15">
        <v>36.190476190476197</v>
      </c>
      <c r="DX15">
        <v>0</v>
      </c>
      <c r="DY15">
        <v>30.476190476190499</v>
      </c>
      <c r="DZ15">
        <v>0</v>
      </c>
      <c r="EA15">
        <v>0</v>
      </c>
      <c r="EB15">
        <v>66.6666666666667</v>
      </c>
      <c r="EC15">
        <v>14.5</v>
      </c>
      <c r="ED15">
        <v>0</v>
      </c>
      <c r="EE15">
        <v>16.551724137931</v>
      </c>
      <c r="EF15">
        <v>0</v>
      </c>
      <c r="EG15">
        <v>37.241379310344797</v>
      </c>
      <c r="EH15">
        <v>0</v>
      </c>
      <c r="EI15">
        <v>0</v>
      </c>
      <c r="EJ15">
        <v>53.7931034482759</v>
      </c>
      <c r="EK15" s="91">
        <v>105</v>
      </c>
      <c r="EL15" s="91">
        <v>68</v>
      </c>
      <c r="EM15">
        <v>105</v>
      </c>
      <c r="EN15">
        <v>105</v>
      </c>
      <c r="EO15">
        <v>0</v>
      </c>
      <c r="EP15">
        <v>113.958</v>
      </c>
      <c r="EQ15">
        <v>59</v>
      </c>
      <c r="ER15">
        <v>31.5</v>
      </c>
      <c r="ES15">
        <v>14.5</v>
      </c>
      <c r="ET15">
        <v>100</v>
      </c>
      <c r="EU15">
        <v>100</v>
      </c>
      <c r="EV15">
        <v>0</v>
      </c>
      <c r="EW15">
        <v>108.531428571429</v>
      </c>
      <c r="EX15">
        <v>56.190476190476197</v>
      </c>
      <c r="EY15">
        <v>30</v>
      </c>
      <c r="EZ15">
        <v>13.8095238095238</v>
      </c>
      <c r="FA15" s="94">
        <v>105</v>
      </c>
      <c r="FB15">
        <v>30.8571428571429</v>
      </c>
      <c r="FC15">
        <v>32</v>
      </c>
      <c r="FD15">
        <v>0</v>
      </c>
      <c r="FE15">
        <v>36</v>
      </c>
      <c r="FF15">
        <v>0</v>
      </c>
      <c r="FG15">
        <v>0</v>
      </c>
      <c r="FH15" s="91">
        <v>68</v>
      </c>
      <c r="FI15">
        <v>105</v>
      </c>
      <c r="FJ15">
        <v>30.8571428571429</v>
      </c>
      <c r="FK15">
        <v>32</v>
      </c>
      <c r="FL15">
        <v>0</v>
      </c>
      <c r="FM15">
        <v>36</v>
      </c>
      <c r="FN15">
        <v>0</v>
      </c>
      <c r="FO15">
        <v>0</v>
      </c>
      <c r="FP15" s="91">
        <v>68</v>
      </c>
      <c r="FQ15">
        <v>0</v>
      </c>
      <c r="FR15" t="s">
        <v>222</v>
      </c>
      <c r="FS15" t="s">
        <v>222</v>
      </c>
      <c r="FT15" t="s">
        <v>222</v>
      </c>
      <c r="FU15" t="s">
        <v>222</v>
      </c>
      <c r="FV15" t="s">
        <v>222</v>
      </c>
      <c r="FW15" t="s">
        <v>222</v>
      </c>
      <c r="FX15" t="s">
        <v>222</v>
      </c>
      <c r="FY15">
        <v>109.69880000000001</v>
      </c>
      <c r="FZ15">
        <v>5.4695220002406604</v>
      </c>
      <c r="GA15">
        <v>2.7347610001203302</v>
      </c>
      <c r="GB15">
        <v>0</v>
      </c>
      <c r="GC15">
        <v>1.6408566000722</v>
      </c>
      <c r="GD15">
        <v>0</v>
      </c>
      <c r="GE15">
        <v>0</v>
      </c>
      <c r="GF15">
        <v>4.3756176001925304</v>
      </c>
      <c r="GG15">
        <v>59</v>
      </c>
      <c r="GH15">
        <v>45.762711864406803</v>
      </c>
      <c r="GI15">
        <v>33.559322033898297</v>
      </c>
      <c r="GJ15">
        <v>0</v>
      </c>
      <c r="GK15">
        <v>38.644067796610202</v>
      </c>
      <c r="GL15">
        <v>0</v>
      </c>
      <c r="GM15">
        <v>0</v>
      </c>
      <c r="GN15">
        <v>72.203389830508499</v>
      </c>
      <c r="GO15">
        <v>31.5</v>
      </c>
      <c r="GP15">
        <v>17.1428571428571</v>
      </c>
      <c r="GQ15">
        <v>36.190476190476197</v>
      </c>
      <c r="GR15">
        <v>0</v>
      </c>
      <c r="GS15">
        <v>30.476190476190499</v>
      </c>
      <c r="GT15">
        <v>0</v>
      </c>
      <c r="GU15">
        <v>0</v>
      </c>
      <c r="GV15">
        <v>66.6666666666667</v>
      </c>
      <c r="GW15">
        <v>14.5</v>
      </c>
      <c r="GX15">
        <v>0</v>
      </c>
      <c r="GY15">
        <v>16.551724137931</v>
      </c>
      <c r="GZ15">
        <v>0</v>
      </c>
      <c r="HA15">
        <v>37.241379310344797</v>
      </c>
      <c r="HB15">
        <v>0</v>
      </c>
      <c r="HC15">
        <v>0</v>
      </c>
      <c r="HD15">
        <v>53.7931034482759</v>
      </c>
      <c r="HF15" s="91">
        <f t="shared" si="6"/>
        <v>45.378151260504261</v>
      </c>
      <c r="HG15" s="10">
        <f t="shared" si="7"/>
        <v>0</v>
      </c>
      <c r="HH15" s="10">
        <f t="shared" si="8"/>
        <v>52.941176470588239</v>
      </c>
      <c r="HI15" s="10">
        <f t="shared" si="9"/>
        <v>0</v>
      </c>
      <c r="HJ15" s="10">
        <f t="shared" si="10"/>
        <v>0</v>
      </c>
    </row>
    <row r="16" spans="1:218" x14ac:dyDescent="0.25">
      <c r="A16" s="10">
        <v>14</v>
      </c>
      <c r="B16" s="17" t="str">
        <f t="shared" si="0"/>
        <v>1429_XHz</v>
      </c>
      <c r="C16" s="18" t="str">
        <f t="shared" si="1"/>
        <v>C:\PSG_Data\FlowDrive_ExtraData\Converted</v>
      </c>
      <c r="D16" s="19">
        <v>0</v>
      </c>
      <c r="E16" s="20">
        <v>0</v>
      </c>
      <c r="F16" s="11">
        <v>14</v>
      </c>
      <c r="G16" s="11" t="s">
        <v>50</v>
      </c>
      <c r="H16" s="11" t="s">
        <v>63</v>
      </c>
      <c r="I16" s="11" t="s">
        <v>80</v>
      </c>
      <c r="J16" s="11" t="s">
        <v>81</v>
      </c>
      <c r="K16" s="11" t="s">
        <v>80</v>
      </c>
      <c r="L16" s="11"/>
      <c r="M16" s="11" t="s">
        <v>80</v>
      </c>
      <c r="N16" s="4">
        <f t="shared" si="5"/>
        <v>1</v>
      </c>
      <c r="O16" s="11" t="s">
        <v>261</v>
      </c>
      <c r="P16" s="11"/>
      <c r="Y16" s="4">
        <f t="shared" ref="Y16:Y27" si="14">MATCH(Z16,$Z$61:$Z$104,0)</f>
        <v>11</v>
      </c>
      <c r="Z16" s="35">
        <v>1429</v>
      </c>
      <c r="AC16" s="52">
        <f t="shared" ref="AC16:AG18" si="15">INDEX(AC$61:AC$104,$Y16,1)</f>
        <v>62.874743326488705</v>
      </c>
      <c r="AD16" s="52" t="str">
        <f t="shared" si="15"/>
        <v>M</v>
      </c>
      <c r="AE16" s="52" t="str">
        <f t="shared" si="15"/>
        <v>White</v>
      </c>
      <c r="AF16" s="52" t="str">
        <f t="shared" si="15"/>
        <v>NHispanic</v>
      </c>
      <c r="AG16" s="52">
        <f t="shared" si="15"/>
        <v>186.5</v>
      </c>
      <c r="AH16" s="4">
        <v>108.4</v>
      </c>
      <c r="AI16" s="52">
        <f t="shared" ref="AI16:AJ23" si="16">INDEX(AI$61:AI$104,$Y16,1)</f>
        <v>29.8</v>
      </c>
      <c r="AJ16" s="52">
        <f t="shared" si="16"/>
        <v>43</v>
      </c>
      <c r="AK16" s="39">
        <v>0</v>
      </c>
      <c r="AN16" s="4" t="s">
        <v>81</v>
      </c>
      <c r="AO16" s="41">
        <f t="shared" ref="AO16:AO27" si="17">INDEX(AO$61:AO$104,$Y16,1)</f>
        <v>41417</v>
      </c>
      <c r="AP16" s="10" t="s">
        <v>80</v>
      </c>
      <c r="AQ16" s="10" t="s">
        <v>81</v>
      </c>
      <c r="AR16" s="24">
        <v>41830</v>
      </c>
      <c r="AS16" s="40" t="str">
        <f t="shared" ref="AS16:AS23" si="18">INDEX(AS$61:AS$104,$Y16,1)</f>
        <v>Metoprolol, lisinipril, HCTZ, atorvastitin</v>
      </c>
      <c r="AT16" s="42">
        <f t="shared" ref="AT16:BA27" si="19">IF(INDEX(AT$61:AT$104,$Y16,1)=1,1,"")</f>
        <v>1</v>
      </c>
      <c r="AU16" s="42" t="str">
        <f t="shared" si="19"/>
        <v/>
      </c>
      <c r="AV16" s="42" t="str">
        <f t="shared" si="19"/>
        <v/>
      </c>
      <c r="AW16" s="42">
        <f t="shared" si="19"/>
        <v>1</v>
      </c>
      <c r="AX16" s="42" t="str">
        <f t="shared" si="19"/>
        <v/>
      </c>
      <c r="AY16" s="42" t="str">
        <f t="shared" si="19"/>
        <v/>
      </c>
      <c r="AZ16" s="42" t="str">
        <f t="shared" si="19"/>
        <v/>
      </c>
      <c r="BA16" s="42" t="str">
        <f t="shared" si="19"/>
        <v/>
      </c>
      <c r="BB16" s="35"/>
      <c r="BC16" s="35"/>
      <c r="BD16" s="10">
        <v>66</v>
      </c>
      <c r="BE16" s="10" t="s">
        <v>129</v>
      </c>
      <c r="BF16" s="10">
        <v>45</v>
      </c>
      <c r="BG16" s="10"/>
      <c r="BH16" s="4"/>
      <c r="BI16" s="10">
        <v>1000</v>
      </c>
      <c r="BJ16" s="10">
        <v>135</v>
      </c>
      <c r="BK16" s="10">
        <v>46</v>
      </c>
      <c r="BL16" s="10">
        <v>0.45190000000000002</v>
      </c>
      <c r="BM16" s="25">
        <f>IF(ISNUMBER(BL16)*ISNUMBER(BI16),$F$4/BI16*BL16,"")</f>
        <v>9.0380000000000007E-4</v>
      </c>
      <c r="BN16" s="10">
        <v>7839.0640000000003</v>
      </c>
      <c r="BO16" s="10">
        <v>0.61</v>
      </c>
      <c r="BP16" s="10" t="s">
        <v>130</v>
      </c>
      <c r="BQ16" s="10"/>
      <c r="BR16" s="10">
        <v>108.4</v>
      </c>
      <c r="BS16" s="10">
        <v>132</v>
      </c>
      <c r="BT16" s="10">
        <v>84</v>
      </c>
      <c r="BU16" s="10">
        <v>70</v>
      </c>
      <c r="BV16" s="10" t="s">
        <v>81</v>
      </c>
      <c r="BW16" s="10" t="s">
        <v>131</v>
      </c>
      <c r="BX16" s="10"/>
      <c r="BY16" s="10"/>
      <c r="BZ16" s="10"/>
      <c r="CA16" s="10"/>
      <c r="CG16">
        <v>20.195599999999999</v>
      </c>
      <c r="CH16">
        <v>86.157380815623199</v>
      </c>
      <c r="CI16">
        <v>44.5641624908396</v>
      </c>
      <c r="CJ16">
        <v>0</v>
      </c>
      <c r="CK16">
        <v>2.9709441660559701</v>
      </c>
      <c r="CL16">
        <v>8.9128324981679192</v>
      </c>
      <c r="CM16">
        <v>0</v>
      </c>
      <c r="CN16">
        <v>56.447939155063501</v>
      </c>
      <c r="CO16">
        <v>20.195599999999999</v>
      </c>
      <c r="CP16">
        <v>86.157380815623199</v>
      </c>
      <c r="CQ16">
        <v>44.5641624908396</v>
      </c>
      <c r="CR16">
        <v>0</v>
      </c>
      <c r="CS16">
        <v>2.9709441660559701</v>
      </c>
      <c r="CT16">
        <v>8.9128324981679192</v>
      </c>
      <c r="CU16">
        <v>0</v>
      </c>
      <c r="CV16">
        <v>56.447939155063501</v>
      </c>
      <c r="CW16">
        <v>0</v>
      </c>
      <c r="CX16" t="s">
        <v>222</v>
      </c>
      <c r="CY16" t="s">
        <v>222</v>
      </c>
      <c r="CZ16" t="s">
        <v>222</v>
      </c>
      <c r="DA16" t="s">
        <v>222</v>
      </c>
      <c r="DB16" t="s">
        <v>222</v>
      </c>
      <c r="DC16" t="s">
        <v>222</v>
      </c>
      <c r="DD16" t="s">
        <v>222</v>
      </c>
      <c r="DE16">
        <v>96.592266666666703</v>
      </c>
      <c r="DF16">
        <v>21.119703164642601</v>
      </c>
      <c r="DG16">
        <v>18.013864463959798</v>
      </c>
      <c r="DH16">
        <v>0</v>
      </c>
      <c r="DI16">
        <v>0.62116774013654696</v>
      </c>
      <c r="DJ16">
        <v>5.5905096612289196</v>
      </c>
      <c r="DK16">
        <v>0</v>
      </c>
      <c r="DL16">
        <v>24.225541865325301</v>
      </c>
      <c r="DM16">
        <v>18.98</v>
      </c>
      <c r="DN16">
        <v>85.353003161222304</v>
      </c>
      <c r="DO16">
        <v>44.257112750263403</v>
      </c>
      <c r="DP16">
        <v>0</v>
      </c>
      <c r="DQ16">
        <v>3.1612223393045298</v>
      </c>
      <c r="DR16">
        <v>9.4836670179135893</v>
      </c>
      <c r="DS16">
        <v>0</v>
      </c>
      <c r="DT16">
        <v>56.9020021074816</v>
      </c>
      <c r="DU16">
        <v>1.2156</v>
      </c>
      <c r="DV16">
        <v>98.716683119447197</v>
      </c>
      <c r="DW16">
        <v>49.358341559723598</v>
      </c>
      <c r="DX16">
        <v>0</v>
      </c>
      <c r="DY16">
        <v>0</v>
      </c>
      <c r="DZ16">
        <v>0</v>
      </c>
      <c r="EA16">
        <v>0</v>
      </c>
      <c r="EB16">
        <v>49.358341559723598</v>
      </c>
      <c r="EC16">
        <v>0</v>
      </c>
      <c r="ED16" t="s">
        <v>222</v>
      </c>
      <c r="EE16" t="s">
        <v>222</v>
      </c>
      <c r="EF16" t="s">
        <v>222</v>
      </c>
      <c r="EG16" t="s">
        <v>222</v>
      </c>
      <c r="EH16" t="s">
        <v>222</v>
      </c>
      <c r="EI16" t="s">
        <v>222</v>
      </c>
      <c r="EJ16" t="s">
        <v>222</v>
      </c>
      <c r="EK16" s="91">
        <v>20.195599999999999</v>
      </c>
      <c r="EL16" s="91">
        <v>56.447939155063501</v>
      </c>
      <c r="EM16">
        <v>98.5</v>
      </c>
      <c r="EN16">
        <v>98.5</v>
      </c>
      <c r="EO16">
        <v>0</v>
      </c>
      <c r="EP16">
        <v>212</v>
      </c>
      <c r="EQ16">
        <v>65.5</v>
      </c>
      <c r="ER16">
        <v>33</v>
      </c>
      <c r="ES16">
        <v>0</v>
      </c>
      <c r="ET16">
        <v>100</v>
      </c>
      <c r="EU16">
        <v>100</v>
      </c>
      <c r="EV16">
        <v>0</v>
      </c>
      <c r="EW16">
        <v>215.22842639593901</v>
      </c>
      <c r="EX16">
        <v>66.497461928934001</v>
      </c>
      <c r="EY16">
        <v>33.502538071065999</v>
      </c>
      <c r="EZ16">
        <v>0</v>
      </c>
      <c r="FA16" s="94">
        <v>20.195599999999999</v>
      </c>
      <c r="FB16">
        <v>86.157380815623199</v>
      </c>
      <c r="FC16">
        <v>44.5641624908396</v>
      </c>
      <c r="FD16">
        <v>0</v>
      </c>
      <c r="FE16">
        <v>2.9709441660559701</v>
      </c>
      <c r="FF16">
        <v>8.9128324981679192</v>
      </c>
      <c r="FG16">
        <v>0</v>
      </c>
      <c r="FH16" s="91">
        <v>56.447939155063501</v>
      </c>
      <c r="FI16">
        <v>20.195599999999999</v>
      </c>
      <c r="FJ16">
        <v>86.157380815623199</v>
      </c>
      <c r="FK16">
        <v>44.5641624908396</v>
      </c>
      <c r="FL16">
        <v>0</v>
      </c>
      <c r="FM16">
        <v>2.9709441660559701</v>
      </c>
      <c r="FN16">
        <v>8.9128324981679192</v>
      </c>
      <c r="FO16">
        <v>0</v>
      </c>
      <c r="FP16" s="91">
        <v>56.447939155063501</v>
      </c>
      <c r="FQ16">
        <v>0</v>
      </c>
      <c r="FR16" t="s">
        <v>222</v>
      </c>
      <c r="FS16" t="s">
        <v>222</v>
      </c>
      <c r="FT16" t="s">
        <v>222</v>
      </c>
      <c r="FU16" t="s">
        <v>222</v>
      </c>
      <c r="FV16" t="s">
        <v>222</v>
      </c>
      <c r="FW16" t="s">
        <v>222</v>
      </c>
      <c r="FX16" t="s">
        <v>222</v>
      </c>
      <c r="FY16">
        <v>96.592266666666703</v>
      </c>
      <c r="FZ16">
        <v>21.119703164642601</v>
      </c>
      <c r="GA16">
        <v>18.013864463959798</v>
      </c>
      <c r="GB16">
        <v>0</v>
      </c>
      <c r="GC16">
        <v>0.62116774013654696</v>
      </c>
      <c r="GD16">
        <v>5.5905096612289196</v>
      </c>
      <c r="GE16">
        <v>0</v>
      </c>
      <c r="GF16">
        <v>24.225541865325301</v>
      </c>
      <c r="GG16">
        <v>18.98</v>
      </c>
      <c r="GH16">
        <v>85.353003161222304</v>
      </c>
      <c r="GI16">
        <v>44.257112750263403</v>
      </c>
      <c r="GJ16">
        <v>0</v>
      </c>
      <c r="GK16">
        <v>3.1612223393045298</v>
      </c>
      <c r="GL16">
        <v>9.4836670179135893</v>
      </c>
      <c r="GM16">
        <v>0</v>
      </c>
      <c r="GN16">
        <v>56.9020021074816</v>
      </c>
      <c r="GO16">
        <v>1.2156</v>
      </c>
      <c r="GP16">
        <v>98.716683119447197</v>
      </c>
      <c r="GQ16">
        <v>49.358341559723598</v>
      </c>
      <c r="GR16">
        <v>0</v>
      </c>
      <c r="GS16">
        <v>0</v>
      </c>
      <c r="GT16">
        <v>0</v>
      </c>
      <c r="GU16">
        <v>0</v>
      </c>
      <c r="GV16">
        <v>49.358341559723598</v>
      </c>
      <c r="GW16">
        <v>0</v>
      </c>
      <c r="GX16" t="s">
        <v>222</v>
      </c>
      <c r="GY16" t="s">
        <v>222</v>
      </c>
      <c r="GZ16" t="s">
        <v>222</v>
      </c>
      <c r="HA16" t="s">
        <v>222</v>
      </c>
      <c r="HB16" t="s">
        <v>222</v>
      </c>
      <c r="HC16" t="s">
        <v>222</v>
      </c>
      <c r="HD16" t="s">
        <v>222</v>
      </c>
      <c r="HF16" s="91">
        <f t="shared" si="6"/>
        <v>152.63157894736835</v>
      </c>
      <c r="HG16" s="10">
        <f t="shared" si="7"/>
        <v>0</v>
      </c>
      <c r="HH16" s="10">
        <f t="shared" si="8"/>
        <v>5.2631578947368354</v>
      </c>
      <c r="HI16" s="10">
        <f t="shared" si="9"/>
        <v>78.304400000000001</v>
      </c>
      <c r="HJ16" s="10">
        <f t="shared" si="10"/>
        <v>79.496852791878169</v>
      </c>
    </row>
    <row r="17" spans="1:218" x14ac:dyDescent="0.25">
      <c r="A17" s="10">
        <v>15</v>
      </c>
      <c r="B17" s="17" t="str">
        <f t="shared" si="0"/>
        <v>1469_XHz</v>
      </c>
      <c r="C17" s="18" t="str">
        <f t="shared" si="1"/>
        <v>C:\PSG_Data\FlowDrive_ExtraData\Converted</v>
      </c>
      <c r="D17" s="19">
        <v>0</v>
      </c>
      <c r="E17" s="20">
        <v>0</v>
      </c>
      <c r="F17" s="16">
        <v>15</v>
      </c>
      <c r="G17" s="11" t="s">
        <v>51</v>
      </c>
      <c r="H17" s="11" t="s">
        <v>63</v>
      </c>
      <c r="I17" s="11" t="s">
        <v>80</v>
      </c>
      <c r="J17" s="11" t="s">
        <v>81</v>
      </c>
      <c r="K17" s="11" t="s">
        <v>80</v>
      </c>
      <c r="L17" s="11"/>
      <c r="M17" s="11" t="s">
        <v>80</v>
      </c>
      <c r="N17" s="4">
        <f t="shared" si="5"/>
        <v>1</v>
      </c>
      <c r="O17" s="11" t="s">
        <v>74</v>
      </c>
      <c r="P17" s="11"/>
      <c r="Y17" s="4">
        <f t="shared" si="14"/>
        <v>5</v>
      </c>
      <c r="Z17" s="35">
        <v>1469</v>
      </c>
      <c r="AC17" s="52">
        <f t="shared" si="15"/>
        <v>53.034907597535934</v>
      </c>
      <c r="AD17" s="52" t="str">
        <f t="shared" si="15"/>
        <v>F</v>
      </c>
      <c r="AE17" s="52" t="str">
        <f t="shared" si="15"/>
        <v>Black</v>
      </c>
      <c r="AF17" s="52" t="str">
        <f t="shared" si="15"/>
        <v>NHispanic</v>
      </c>
      <c r="AG17" s="52">
        <f t="shared" si="15"/>
        <v>154.80000000000001</v>
      </c>
      <c r="AH17" s="4">
        <v>84.5</v>
      </c>
      <c r="AI17" s="52">
        <f t="shared" si="16"/>
        <v>32.925705586603371</v>
      </c>
      <c r="AJ17" s="52">
        <f t="shared" si="16"/>
        <v>38.6</v>
      </c>
      <c r="AK17" s="39">
        <v>1</v>
      </c>
      <c r="AO17" s="41">
        <f t="shared" si="17"/>
        <v>41225</v>
      </c>
      <c r="AP17" s="10" t="s">
        <v>80</v>
      </c>
      <c r="AQ17" s="10" t="s">
        <v>81</v>
      </c>
      <c r="AR17" s="24">
        <v>41821</v>
      </c>
      <c r="AS17" s="40" t="str">
        <f t="shared" si="18"/>
        <v>Labetolol 400, Omeprazole 40, Hydralazine 100, Sertraline 50, Simvastatin 40, Clonidine patch 0.2mg/24</v>
      </c>
      <c r="AT17" s="42">
        <f t="shared" si="19"/>
        <v>1</v>
      </c>
      <c r="AU17" s="42">
        <f t="shared" si="19"/>
        <v>1</v>
      </c>
      <c r="AV17" s="42">
        <f t="shared" si="19"/>
        <v>1</v>
      </c>
      <c r="AW17" s="42">
        <f t="shared" si="19"/>
        <v>1</v>
      </c>
      <c r="AX17" s="42" t="str">
        <f t="shared" si="19"/>
        <v/>
      </c>
      <c r="AY17" s="42" t="str">
        <f t="shared" si="19"/>
        <v/>
      </c>
      <c r="AZ17" s="42" t="str">
        <f t="shared" si="19"/>
        <v/>
      </c>
      <c r="BA17" s="42" t="str">
        <f t="shared" si="19"/>
        <v/>
      </c>
      <c r="BB17" s="35"/>
      <c r="BC17" s="35"/>
      <c r="BD17" s="10">
        <v>62</v>
      </c>
      <c r="BE17" s="10"/>
      <c r="BF17" s="10">
        <v>42</v>
      </c>
      <c r="BG17" s="10"/>
      <c r="BH17" s="10"/>
      <c r="BI17" s="10">
        <v>1000</v>
      </c>
      <c r="BJ17" s="10"/>
      <c r="BK17" s="10"/>
      <c r="BL17" s="10">
        <v>0.73150000000000004</v>
      </c>
      <c r="BM17" s="25">
        <f>IF(ISNUMBER(BL17)*ISNUMBER(BI17),$F$4/BI17*BL17,"")</f>
        <v>1.4630000000000001E-3</v>
      </c>
      <c r="BN17" s="10"/>
      <c r="BO17" s="10"/>
      <c r="BP17" s="10"/>
      <c r="BQ17" s="10"/>
      <c r="BR17" s="10">
        <v>84.5</v>
      </c>
      <c r="BS17" s="10">
        <v>136</v>
      </c>
      <c r="BT17" s="10">
        <v>72</v>
      </c>
      <c r="BU17" s="10">
        <v>80</v>
      </c>
      <c r="BV17" s="10" t="s">
        <v>80</v>
      </c>
      <c r="BW17" s="10"/>
      <c r="BX17" s="10"/>
      <c r="BY17" s="10"/>
      <c r="BZ17" s="10"/>
      <c r="CA17" s="10" t="s">
        <v>132</v>
      </c>
      <c r="CG17">
        <v>72.616533333333294</v>
      </c>
      <c r="CH17">
        <v>96.672199535826607</v>
      </c>
      <c r="CI17">
        <v>42.139163900232099</v>
      </c>
      <c r="CJ17">
        <v>0</v>
      </c>
      <c r="CK17">
        <v>46.270454478686197</v>
      </c>
      <c r="CL17">
        <v>0</v>
      </c>
      <c r="CM17">
        <v>0</v>
      </c>
      <c r="CN17">
        <v>88.409618378918296</v>
      </c>
      <c r="CO17">
        <v>68.565333333333299</v>
      </c>
      <c r="CP17">
        <v>98.008711885500901</v>
      </c>
      <c r="CQ17">
        <v>42.003733665214703</v>
      </c>
      <c r="CR17">
        <v>0</v>
      </c>
      <c r="CS17">
        <v>49.0043559427505</v>
      </c>
      <c r="CT17">
        <v>0</v>
      </c>
      <c r="CU17">
        <v>0</v>
      </c>
      <c r="CV17">
        <v>91.008089607965204</v>
      </c>
      <c r="CW17">
        <v>4.0511999999999997</v>
      </c>
      <c r="CX17">
        <v>74.052132701421797</v>
      </c>
      <c r="CY17">
        <v>44.431279620853097</v>
      </c>
      <c r="CZ17">
        <v>0</v>
      </c>
      <c r="DA17">
        <v>0</v>
      </c>
      <c r="DB17">
        <v>0</v>
      </c>
      <c r="DC17">
        <v>0</v>
      </c>
      <c r="DD17">
        <v>44.431279620853097</v>
      </c>
      <c r="DE17">
        <v>125.83986666666701</v>
      </c>
      <c r="DF17">
        <v>30.991768374410199</v>
      </c>
      <c r="DG17">
        <v>10.0127251671172</v>
      </c>
      <c r="DH17">
        <v>0</v>
      </c>
      <c r="DI17">
        <v>5.7215572383526601</v>
      </c>
      <c r="DJ17">
        <v>0</v>
      </c>
      <c r="DK17">
        <v>0</v>
      </c>
      <c r="DL17">
        <v>15.7342824054698</v>
      </c>
      <c r="DM17">
        <v>46.198266666666697</v>
      </c>
      <c r="DN17">
        <v>105.19875204553099</v>
      </c>
      <c r="DO17">
        <v>54.547501060645899</v>
      </c>
      <c r="DP17">
        <v>0</v>
      </c>
      <c r="DQ17">
        <v>48.053750934378499</v>
      </c>
      <c r="DR17">
        <v>0</v>
      </c>
      <c r="DS17">
        <v>0</v>
      </c>
      <c r="DT17">
        <v>102.601251995024</v>
      </c>
      <c r="DU17">
        <v>21.891866666666701</v>
      </c>
      <c r="DV17">
        <v>82.2223169639866</v>
      </c>
      <c r="DW17">
        <v>16.444463392797299</v>
      </c>
      <c r="DX17">
        <v>0</v>
      </c>
      <c r="DY17">
        <v>52.074134077191502</v>
      </c>
      <c r="DZ17">
        <v>0</v>
      </c>
      <c r="EA17">
        <v>0</v>
      </c>
      <c r="EB17">
        <v>68.518597469988904</v>
      </c>
      <c r="EC17">
        <v>0.47520000000000001</v>
      </c>
      <c r="ED17">
        <v>126.262626262626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 s="91">
        <v>72.616533333333294</v>
      </c>
      <c r="EL17" s="91">
        <v>88.409618378918296</v>
      </c>
      <c r="EM17">
        <v>262</v>
      </c>
      <c r="EN17">
        <v>228.5</v>
      </c>
      <c r="EO17">
        <v>33.5</v>
      </c>
      <c r="EP17">
        <v>163.5</v>
      </c>
      <c r="EQ17">
        <v>102</v>
      </c>
      <c r="ER17">
        <v>115</v>
      </c>
      <c r="ES17">
        <v>11.5</v>
      </c>
      <c r="ET17">
        <v>100</v>
      </c>
      <c r="EU17">
        <v>87.213740458015295</v>
      </c>
      <c r="EV17">
        <v>12.7862595419847</v>
      </c>
      <c r="EW17">
        <v>62.404580152671798</v>
      </c>
      <c r="EX17">
        <v>38.931297709923697</v>
      </c>
      <c r="EY17">
        <v>43.893129770992402</v>
      </c>
      <c r="EZ17">
        <v>4.3893129770992401</v>
      </c>
      <c r="FA17" s="94">
        <v>72.616533333333294</v>
      </c>
      <c r="FB17">
        <v>96.672199535826607</v>
      </c>
      <c r="FC17">
        <v>42.139163900232099</v>
      </c>
      <c r="FD17">
        <v>0</v>
      </c>
      <c r="FE17">
        <v>46.270454478686197</v>
      </c>
      <c r="FF17">
        <v>0</v>
      </c>
      <c r="FG17">
        <v>0</v>
      </c>
      <c r="FH17" s="91">
        <v>88.409618378918296</v>
      </c>
      <c r="FI17">
        <v>68.565333333333299</v>
      </c>
      <c r="FJ17">
        <v>98.008711885500901</v>
      </c>
      <c r="FK17">
        <v>42.003733665214703</v>
      </c>
      <c r="FL17">
        <v>0</v>
      </c>
      <c r="FM17">
        <v>49.0043559427505</v>
      </c>
      <c r="FN17">
        <v>0</v>
      </c>
      <c r="FO17">
        <v>0</v>
      </c>
      <c r="FP17" s="91">
        <v>91.008089607965204</v>
      </c>
      <c r="FQ17">
        <v>4.0511999999999997</v>
      </c>
      <c r="FR17">
        <v>74.052132701421797</v>
      </c>
      <c r="FS17">
        <v>44.431279620853097</v>
      </c>
      <c r="FT17">
        <v>0</v>
      </c>
      <c r="FU17">
        <v>0</v>
      </c>
      <c r="FV17">
        <v>0</v>
      </c>
      <c r="FW17">
        <v>0</v>
      </c>
      <c r="FX17">
        <v>44.431279620853097</v>
      </c>
      <c r="FY17">
        <v>125.83986666666701</v>
      </c>
      <c r="FZ17">
        <v>30.991768374410199</v>
      </c>
      <c r="GA17">
        <v>10.0127251671172</v>
      </c>
      <c r="GB17">
        <v>0</v>
      </c>
      <c r="GC17">
        <v>5.7215572383526601</v>
      </c>
      <c r="GD17">
        <v>0</v>
      </c>
      <c r="GE17">
        <v>0</v>
      </c>
      <c r="GF17">
        <v>15.7342824054698</v>
      </c>
      <c r="GG17">
        <v>46.198266666666697</v>
      </c>
      <c r="GH17">
        <v>105.19875204553099</v>
      </c>
      <c r="GI17">
        <v>54.547501060645899</v>
      </c>
      <c r="GJ17">
        <v>0</v>
      </c>
      <c r="GK17">
        <v>48.053750934378499</v>
      </c>
      <c r="GL17">
        <v>0</v>
      </c>
      <c r="GM17">
        <v>0</v>
      </c>
      <c r="GN17">
        <v>102.601251995024</v>
      </c>
      <c r="GO17">
        <v>21.891866666666701</v>
      </c>
      <c r="GP17">
        <v>82.2223169639866</v>
      </c>
      <c r="GQ17">
        <v>16.444463392797299</v>
      </c>
      <c r="GR17">
        <v>0</v>
      </c>
      <c r="GS17">
        <v>52.074134077191502</v>
      </c>
      <c r="GT17">
        <v>0</v>
      </c>
      <c r="GU17">
        <v>0</v>
      </c>
      <c r="GV17">
        <v>68.518597469988904</v>
      </c>
      <c r="GW17">
        <v>0.47520000000000001</v>
      </c>
      <c r="GX17">
        <v>126.262626262626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F17" s="91">
        <f t="shared" si="6"/>
        <v>107.69230769230759</v>
      </c>
      <c r="HG17" s="10">
        <f t="shared" si="7"/>
        <v>0</v>
      </c>
      <c r="HH17" s="10">
        <f t="shared" si="8"/>
        <v>53.846153846153854</v>
      </c>
      <c r="HI17" s="10">
        <f t="shared" si="9"/>
        <v>189.38346666666672</v>
      </c>
      <c r="HJ17" s="10">
        <f t="shared" si="10"/>
        <v>72.283765903307909</v>
      </c>
    </row>
    <row r="18" spans="1:218" x14ac:dyDescent="0.25">
      <c r="A18" s="10">
        <v>16</v>
      </c>
      <c r="B18" s="17" t="str">
        <f t="shared" si="0"/>
        <v>1568_XHz</v>
      </c>
      <c r="C18" s="18" t="str">
        <f t="shared" si="1"/>
        <v>C:\PSG_Data\FlowDrive_ExtraData\Converted</v>
      </c>
      <c r="D18" s="19">
        <v>0</v>
      </c>
      <c r="E18" s="20">
        <v>0</v>
      </c>
      <c r="F18" s="11">
        <v>16</v>
      </c>
      <c r="G18" s="11" t="s">
        <v>52</v>
      </c>
      <c r="H18" s="11" t="s">
        <v>63</v>
      </c>
      <c r="I18" s="11" t="s">
        <v>80</v>
      </c>
      <c r="J18" s="11"/>
      <c r="K18" s="11" t="s">
        <v>80</v>
      </c>
      <c r="L18" s="11"/>
      <c r="M18" s="11" t="s">
        <v>80</v>
      </c>
      <c r="N18" s="4">
        <f t="shared" si="5"/>
        <v>1</v>
      </c>
      <c r="O18" s="11"/>
      <c r="P18" s="11"/>
      <c r="Y18" s="4">
        <f t="shared" si="14"/>
        <v>25</v>
      </c>
      <c r="Z18" s="35">
        <v>1568</v>
      </c>
      <c r="AA18" t="s">
        <v>160</v>
      </c>
      <c r="AC18" s="52">
        <f t="shared" si="15"/>
        <v>29.078713210130047</v>
      </c>
      <c r="AD18" s="52" t="str">
        <f t="shared" si="15"/>
        <v>F</v>
      </c>
      <c r="AE18" s="52" t="str">
        <f t="shared" si="15"/>
        <v>Other</v>
      </c>
      <c r="AF18" s="52" t="str">
        <f t="shared" si="15"/>
        <v>NHispanic</v>
      </c>
      <c r="AG18" s="52">
        <f t="shared" si="15"/>
        <v>158.30000000000001</v>
      </c>
      <c r="AH18" s="59">
        <f>AI18*(AG18/100)^2</f>
        <v>54.7</v>
      </c>
      <c r="AI18" s="52">
        <f t="shared" si="16"/>
        <v>21.82858059554912</v>
      </c>
      <c r="AJ18" s="52">
        <f t="shared" si="16"/>
        <v>35</v>
      </c>
      <c r="AK18" s="62">
        <f>INDEX(AK$61:AK$104,$Y18,1)</f>
        <v>0</v>
      </c>
      <c r="AL18" s="4" t="s">
        <v>80</v>
      </c>
      <c r="AO18" s="41">
        <f t="shared" si="17"/>
        <v>42514</v>
      </c>
      <c r="AR18" s="24">
        <v>42542</v>
      </c>
      <c r="AS18" s="40" t="str">
        <f t="shared" si="18"/>
        <v>none</v>
      </c>
      <c r="AT18" s="42" t="str">
        <f t="shared" si="19"/>
        <v/>
      </c>
      <c r="AU18" s="42" t="str">
        <f t="shared" si="19"/>
        <v/>
      </c>
      <c r="AV18" s="42" t="str">
        <f t="shared" si="19"/>
        <v/>
      </c>
      <c r="AW18" s="42" t="str">
        <f t="shared" si="19"/>
        <v/>
      </c>
      <c r="AX18" s="42" t="str">
        <f t="shared" si="19"/>
        <v/>
      </c>
      <c r="AY18" s="42" t="str">
        <f t="shared" si="19"/>
        <v/>
      </c>
      <c r="AZ18" s="42" t="str">
        <f t="shared" si="19"/>
        <v/>
      </c>
      <c r="BA18" s="42" t="str">
        <f t="shared" si="19"/>
        <v/>
      </c>
      <c r="BB18" s="35"/>
      <c r="BC18" s="35"/>
      <c r="CG18">
        <v>256.241066666667</v>
      </c>
      <c r="CH18">
        <v>21.308059910251199</v>
      </c>
      <c r="CI18">
        <v>5.3855536036898597</v>
      </c>
      <c r="CJ18">
        <v>0</v>
      </c>
      <c r="CK18">
        <v>5.6197081081981102</v>
      </c>
      <c r="CL18">
        <v>0</v>
      </c>
      <c r="CM18">
        <v>0</v>
      </c>
      <c r="CN18">
        <v>11.005261711888</v>
      </c>
      <c r="CO18">
        <v>221.52093333333301</v>
      </c>
      <c r="CP18">
        <v>20.584962023152698</v>
      </c>
      <c r="CQ18">
        <v>5.9588047961757704</v>
      </c>
      <c r="CR18">
        <v>0</v>
      </c>
      <c r="CS18">
        <v>5.68795003271324</v>
      </c>
      <c r="CT18">
        <v>0</v>
      </c>
      <c r="CU18">
        <v>0</v>
      </c>
      <c r="CV18">
        <v>11.646754828889</v>
      </c>
      <c r="CW18">
        <v>34.720133333333301</v>
      </c>
      <c r="CX18">
        <v>25.921559441016001</v>
      </c>
      <c r="CY18">
        <v>1.7281039627343999</v>
      </c>
      <c r="CZ18">
        <v>0</v>
      </c>
      <c r="DA18">
        <v>5.1843118882031902</v>
      </c>
      <c r="DB18">
        <v>0</v>
      </c>
      <c r="DC18">
        <v>0</v>
      </c>
      <c r="DD18">
        <v>6.9124158509375899</v>
      </c>
      <c r="DE18">
        <v>90.282933333333304</v>
      </c>
      <c r="DF18">
        <v>33.893449038725699</v>
      </c>
      <c r="DG18">
        <v>0</v>
      </c>
      <c r="DH18">
        <v>0</v>
      </c>
      <c r="DI18">
        <v>0.66457743213187603</v>
      </c>
      <c r="DJ18">
        <v>0</v>
      </c>
      <c r="DK18">
        <v>0</v>
      </c>
      <c r="DL18">
        <v>0.66457743213187603</v>
      </c>
      <c r="DM18">
        <v>33.873733333333298</v>
      </c>
      <c r="DN18">
        <v>35.425678893774098</v>
      </c>
      <c r="DO18">
        <v>5.3138518340661198</v>
      </c>
      <c r="DP18">
        <v>0</v>
      </c>
      <c r="DQ18">
        <v>3.54256788937741</v>
      </c>
      <c r="DR18">
        <v>0</v>
      </c>
      <c r="DS18">
        <v>0</v>
      </c>
      <c r="DT18">
        <v>8.8564197234435298</v>
      </c>
      <c r="DU18">
        <v>160.6472</v>
      </c>
      <c r="DV18">
        <v>20.168418746171699</v>
      </c>
      <c r="DW18">
        <v>7.0962954847641297</v>
      </c>
      <c r="DX18">
        <v>0</v>
      </c>
      <c r="DY18">
        <v>7.0962954847641297</v>
      </c>
      <c r="DZ18">
        <v>0</v>
      </c>
      <c r="EA18">
        <v>0</v>
      </c>
      <c r="EB18">
        <v>14.1925909695283</v>
      </c>
      <c r="EC18">
        <v>27</v>
      </c>
      <c r="ED18">
        <v>4.44444444444445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 s="91">
        <v>256.39786666666703</v>
      </c>
      <c r="EL18" s="91">
        <v>10.9985314490396</v>
      </c>
      <c r="EM18">
        <v>391.5</v>
      </c>
      <c r="EN18">
        <v>334</v>
      </c>
      <c r="EO18">
        <v>57.5</v>
      </c>
      <c r="EP18">
        <v>152.5</v>
      </c>
      <c r="EQ18">
        <v>55</v>
      </c>
      <c r="ER18">
        <v>233</v>
      </c>
      <c r="ES18">
        <v>46</v>
      </c>
      <c r="ET18">
        <v>100</v>
      </c>
      <c r="EU18">
        <v>85.312899106002604</v>
      </c>
      <c r="EV18">
        <v>14.6871008939974</v>
      </c>
      <c r="EW18">
        <v>38.9527458492976</v>
      </c>
      <c r="EX18">
        <v>14.048531289910599</v>
      </c>
      <c r="EY18">
        <v>59.514687100894001</v>
      </c>
      <c r="EZ18">
        <v>11.749680715198</v>
      </c>
      <c r="FA18" s="94">
        <v>256.39786666666703</v>
      </c>
      <c r="FB18">
        <v>21.295028975800101</v>
      </c>
      <c r="FC18">
        <v>5.3822600708066197</v>
      </c>
      <c r="FD18">
        <v>0</v>
      </c>
      <c r="FE18">
        <v>5.6162713782329998</v>
      </c>
      <c r="FF18">
        <v>0</v>
      </c>
      <c r="FG18">
        <v>0</v>
      </c>
      <c r="FH18" s="91">
        <v>10.9985314490396</v>
      </c>
      <c r="FI18">
        <v>221.67773333333301</v>
      </c>
      <c r="FJ18">
        <v>20.570401597995399</v>
      </c>
      <c r="FK18">
        <v>5.9545899362618302</v>
      </c>
      <c r="FL18">
        <v>0</v>
      </c>
      <c r="FM18">
        <v>5.6839267573408403</v>
      </c>
      <c r="FN18">
        <v>0</v>
      </c>
      <c r="FO18">
        <v>0</v>
      </c>
      <c r="FP18" s="91">
        <v>11.6385166936027</v>
      </c>
      <c r="FQ18">
        <v>34.720133333333301</v>
      </c>
      <c r="FR18">
        <v>25.921559441016001</v>
      </c>
      <c r="FS18">
        <v>1.7281039627343999</v>
      </c>
      <c r="FT18">
        <v>0</v>
      </c>
      <c r="FU18">
        <v>5.1843118882031902</v>
      </c>
      <c r="FV18">
        <v>0</v>
      </c>
      <c r="FW18">
        <v>0</v>
      </c>
      <c r="FX18">
        <v>6.9124158509375899</v>
      </c>
      <c r="FY18">
        <v>128.28293333333301</v>
      </c>
      <c r="FZ18">
        <v>24.321239925913801</v>
      </c>
      <c r="GA18">
        <v>0</v>
      </c>
      <c r="GB18">
        <v>0</v>
      </c>
      <c r="GC18">
        <v>0.46771615242141801</v>
      </c>
      <c r="GD18">
        <v>0</v>
      </c>
      <c r="GE18">
        <v>0</v>
      </c>
      <c r="GF18">
        <v>0.46771615242141801</v>
      </c>
      <c r="GG18">
        <v>34.026400000000002</v>
      </c>
      <c r="GH18">
        <v>35.266734065313997</v>
      </c>
      <c r="GI18">
        <v>5.2900101097971</v>
      </c>
      <c r="GJ18">
        <v>0</v>
      </c>
      <c r="GK18">
        <v>3.5266734065313998</v>
      </c>
      <c r="GL18">
        <v>0</v>
      </c>
      <c r="GM18">
        <v>0</v>
      </c>
      <c r="GN18">
        <v>8.8166835163284993</v>
      </c>
      <c r="GO18">
        <v>160.65133333333301</v>
      </c>
      <c r="GP18">
        <v>20.167899841063701</v>
      </c>
      <c r="GQ18">
        <v>7.0961129070409203</v>
      </c>
      <c r="GR18">
        <v>0</v>
      </c>
      <c r="GS18">
        <v>7.0961129070409203</v>
      </c>
      <c r="GT18">
        <v>0</v>
      </c>
      <c r="GU18">
        <v>0</v>
      </c>
      <c r="GV18">
        <v>14.1922258140818</v>
      </c>
      <c r="GW18">
        <v>27</v>
      </c>
      <c r="GX18">
        <v>4.44444444444445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F18" s="91">
        <f t="shared" si="6"/>
        <v>176.74418604651103</v>
      </c>
      <c r="HG18" s="10">
        <f t="shared" si="7"/>
        <v>0</v>
      </c>
      <c r="HH18" s="10">
        <f t="shared" si="8"/>
        <v>48.837209302325469</v>
      </c>
      <c r="HI18" s="10">
        <f t="shared" si="9"/>
        <v>135.10213333333297</v>
      </c>
      <c r="HJ18" s="10">
        <f t="shared" si="10"/>
        <v>34.508846317581856</v>
      </c>
    </row>
    <row r="19" spans="1:218" x14ac:dyDescent="0.25">
      <c r="A19" s="109">
        <v>17</v>
      </c>
      <c r="B19" s="17" t="str">
        <f t="shared" si="0"/>
        <v>1657_XHz</v>
      </c>
      <c r="C19" s="18" t="str">
        <f t="shared" si="1"/>
        <v>C:\PSG_Data\FlowDrive_ExtraData\Converted</v>
      </c>
      <c r="D19" s="19">
        <v>0</v>
      </c>
      <c r="E19" s="20">
        <v>0</v>
      </c>
      <c r="F19" s="16">
        <v>17</v>
      </c>
      <c r="G19" s="11" t="s">
        <v>53</v>
      </c>
      <c r="H19" s="11" t="s">
        <v>63</v>
      </c>
      <c r="I19" s="11" t="s">
        <v>80</v>
      </c>
      <c r="J19" s="11" t="s">
        <v>81</v>
      </c>
      <c r="K19" s="11" t="s">
        <v>80</v>
      </c>
      <c r="L19" s="11"/>
      <c r="M19" s="11" t="s">
        <v>80</v>
      </c>
      <c r="N19" s="4">
        <f t="shared" si="5"/>
        <v>1</v>
      </c>
      <c r="O19" s="11"/>
      <c r="P19" s="11"/>
      <c r="Y19" s="4">
        <f t="shared" si="14"/>
        <v>18</v>
      </c>
      <c r="Z19" s="35">
        <v>1657</v>
      </c>
      <c r="AC19" s="52">
        <f t="shared" ref="AC19:AF27" si="20">INDEX(AC$61:AC$104,$Y19,1)</f>
        <v>61.196440793976727</v>
      </c>
      <c r="AD19" s="52" t="str">
        <f t="shared" si="20"/>
        <v>M</v>
      </c>
      <c r="AE19" s="52" t="str">
        <f t="shared" si="20"/>
        <v>White</v>
      </c>
      <c r="AF19" s="52" t="str">
        <f t="shared" si="20"/>
        <v>NHispanic</v>
      </c>
      <c r="AG19" s="4">
        <v>185</v>
      </c>
      <c r="AH19" s="4">
        <v>107</v>
      </c>
      <c r="AI19" s="52">
        <f t="shared" si="16"/>
        <v>31.672753834915994</v>
      </c>
      <c r="AJ19" s="52">
        <f t="shared" si="16"/>
        <v>40.5</v>
      </c>
      <c r="AK19" s="39">
        <v>0.5</v>
      </c>
      <c r="AN19" s="4" t="s">
        <v>81</v>
      </c>
      <c r="AO19" s="41">
        <f t="shared" si="17"/>
        <v>42206</v>
      </c>
      <c r="AP19" s="10" t="s">
        <v>80</v>
      </c>
      <c r="AQ19" s="6" t="s">
        <v>80</v>
      </c>
      <c r="AR19" s="31">
        <v>42220</v>
      </c>
      <c r="AS19" s="40" t="str">
        <f t="shared" si="18"/>
        <v>verapamil SR 240 mg qam, losartan 100 mg qam</v>
      </c>
      <c r="AT19" s="42">
        <f t="shared" si="19"/>
        <v>1</v>
      </c>
      <c r="AU19" s="42" t="str">
        <f t="shared" si="19"/>
        <v/>
      </c>
      <c r="AV19" s="42" t="str">
        <f t="shared" si="19"/>
        <v/>
      </c>
      <c r="AW19" s="42" t="str">
        <f t="shared" si="19"/>
        <v/>
      </c>
      <c r="AX19" s="42" t="str">
        <f t="shared" si="19"/>
        <v/>
      </c>
      <c r="AY19" s="42" t="str">
        <f t="shared" si="19"/>
        <v/>
      </c>
      <c r="AZ19" s="42" t="str">
        <f t="shared" si="19"/>
        <v/>
      </c>
      <c r="BA19" s="42" t="str">
        <f t="shared" si="19"/>
        <v/>
      </c>
      <c r="BB19" s="36"/>
      <c r="BC19" s="36"/>
      <c r="BD19" s="6">
        <v>68</v>
      </c>
      <c r="BE19" s="6" t="s">
        <v>137</v>
      </c>
      <c r="BF19" s="6">
        <v>47</v>
      </c>
      <c r="BG19" s="6">
        <v>5</v>
      </c>
      <c r="BH19" s="6"/>
      <c r="BI19" s="6">
        <v>10000</v>
      </c>
      <c r="BJ19" s="6">
        <v>48</v>
      </c>
      <c r="BK19" s="6">
        <v>36</v>
      </c>
      <c r="BL19" s="6"/>
      <c r="BM19" s="32"/>
      <c r="BN19" s="6"/>
      <c r="BO19" s="6"/>
      <c r="BP19" s="6"/>
      <c r="BQ19" s="6">
        <v>1.85</v>
      </c>
      <c r="BR19" s="6">
        <v>107</v>
      </c>
      <c r="BS19" s="6">
        <v>148</v>
      </c>
      <c r="BT19" s="6">
        <v>86</v>
      </c>
      <c r="BU19" s="6">
        <v>54</v>
      </c>
      <c r="BV19" s="6" t="s">
        <v>138</v>
      </c>
      <c r="BW19" s="6" t="s">
        <v>80</v>
      </c>
      <c r="BX19" s="6" t="s">
        <v>139</v>
      </c>
      <c r="BY19" s="6"/>
      <c r="BZ19" s="6"/>
      <c r="CA19" s="6"/>
      <c r="CG19">
        <v>66</v>
      </c>
      <c r="CH19">
        <v>100.90909090909101</v>
      </c>
      <c r="CI19">
        <v>38.181818181818201</v>
      </c>
      <c r="CJ19">
        <v>0</v>
      </c>
      <c r="CK19">
        <v>40.909090909090899</v>
      </c>
      <c r="CL19">
        <v>0.90909090909090895</v>
      </c>
      <c r="CM19">
        <v>0</v>
      </c>
      <c r="CN19">
        <v>80</v>
      </c>
      <c r="CO19">
        <v>66</v>
      </c>
      <c r="CP19">
        <v>100.90909090909101</v>
      </c>
      <c r="CQ19">
        <v>38.181818181818201</v>
      </c>
      <c r="CR19">
        <v>0</v>
      </c>
      <c r="CS19">
        <v>40.909090909090899</v>
      </c>
      <c r="CT19">
        <v>0.90909090909090895</v>
      </c>
      <c r="CU19">
        <v>0</v>
      </c>
      <c r="CV19">
        <v>80</v>
      </c>
      <c r="CW19">
        <v>0</v>
      </c>
      <c r="CX19" t="s">
        <v>222</v>
      </c>
      <c r="CY19" t="s">
        <v>222</v>
      </c>
      <c r="CZ19" t="s">
        <v>222</v>
      </c>
      <c r="DA19" t="s">
        <v>222</v>
      </c>
      <c r="DB19" t="s">
        <v>222</v>
      </c>
      <c r="DC19" t="s">
        <v>222</v>
      </c>
      <c r="DD19" t="s">
        <v>222</v>
      </c>
      <c r="DE19">
        <v>240.481333333333</v>
      </c>
      <c r="DF19">
        <v>27.195457998125999</v>
      </c>
      <c r="DG19">
        <v>7.9839876691746001</v>
      </c>
      <c r="DH19">
        <v>1.2474980733085299</v>
      </c>
      <c r="DI19">
        <v>7.2354888251894796</v>
      </c>
      <c r="DJ19">
        <v>0.74849884398511901</v>
      </c>
      <c r="DK19">
        <v>0</v>
      </c>
      <c r="DL19">
        <v>17.215473411657701</v>
      </c>
      <c r="DM19">
        <v>57.5</v>
      </c>
      <c r="DN19">
        <v>104.347826086957</v>
      </c>
      <c r="DO19">
        <v>41.739130434782602</v>
      </c>
      <c r="DP19">
        <v>0</v>
      </c>
      <c r="DQ19">
        <v>41.739130434782602</v>
      </c>
      <c r="DR19">
        <v>1.0434782608695701</v>
      </c>
      <c r="DS19">
        <v>0</v>
      </c>
      <c r="DT19">
        <v>84.521739130434796</v>
      </c>
      <c r="DU19">
        <v>8.5</v>
      </c>
      <c r="DV19">
        <v>77.647058823529406</v>
      </c>
      <c r="DW19">
        <v>14.117647058823501</v>
      </c>
      <c r="DX19">
        <v>0</v>
      </c>
      <c r="DY19">
        <v>35.294117647058798</v>
      </c>
      <c r="DZ19">
        <v>0</v>
      </c>
      <c r="EA19">
        <v>0</v>
      </c>
      <c r="EB19">
        <v>49.411764705882398</v>
      </c>
      <c r="EC19">
        <v>0</v>
      </c>
      <c r="ED19" t="s">
        <v>222</v>
      </c>
      <c r="EE19" t="s">
        <v>222</v>
      </c>
      <c r="EF19" t="s">
        <v>222</v>
      </c>
      <c r="EG19" t="s">
        <v>222</v>
      </c>
      <c r="EH19" t="s">
        <v>222</v>
      </c>
      <c r="EI19" t="s">
        <v>222</v>
      </c>
      <c r="EJ19" t="s">
        <v>222</v>
      </c>
      <c r="EK19" s="91">
        <v>66</v>
      </c>
      <c r="EL19" s="91">
        <v>80</v>
      </c>
      <c r="EM19">
        <v>128.5</v>
      </c>
      <c r="EN19">
        <v>128.5</v>
      </c>
      <c r="EO19">
        <v>0</v>
      </c>
      <c r="EP19">
        <v>295</v>
      </c>
      <c r="EQ19">
        <v>94</v>
      </c>
      <c r="ER19">
        <v>34.5</v>
      </c>
      <c r="ES19">
        <v>0</v>
      </c>
      <c r="ET19">
        <v>100</v>
      </c>
      <c r="EU19">
        <v>100</v>
      </c>
      <c r="EV19">
        <v>0</v>
      </c>
      <c r="EW19">
        <v>229.57198443579799</v>
      </c>
      <c r="EX19">
        <v>73.151750972762599</v>
      </c>
      <c r="EY19">
        <v>26.848249027237401</v>
      </c>
      <c r="EZ19">
        <v>0</v>
      </c>
      <c r="FA19" s="94">
        <v>66</v>
      </c>
      <c r="FB19">
        <v>100.90909090909101</v>
      </c>
      <c r="FC19">
        <v>38.181818181818201</v>
      </c>
      <c r="FD19">
        <v>0</v>
      </c>
      <c r="FE19">
        <v>40.909090909090899</v>
      </c>
      <c r="FF19">
        <v>0.90909090909090895</v>
      </c>
      <c r="FG19">
        <v>0</v>
      </c>
      <c r="FH19" s="91">
        <v>80</v>
      </c>
      <c r="FI19">
        <v>66</v>
      </c>
      <c r="FJ19">
        <v>100.90909090909101</v>
      </c>
      <c r="FK19">
        <v>38.181818181818201</v>
      </c>
      <c r="FL19">
        <v>0</v>
      </c>
      <c r="FM19">
        <v>40.909090909090899</v>
      </c>
      <c r="FN19">
        <v>0.90909090909090895</v>
      </c>
      <c r="FO19">
        <v>0</v>
      </c>
      <c r="FP19" s="91">
        <v>80</v>
      </c>
      <c r="FQ19">
        <v>0</v>
      </c>
      <c r="FR19" t="s">
        <v>222</v>
      </c>
      <c r="FS19" t="s">
        <v>222</v>
      </c>
      <c r="FT19" t="s">
        <v>222</v>
      </c>
      <c r="FU19" t="s">
        <v>222</v>
      </c>
      <c r="FV19" t="s">
        <v>222</v>
      </c>
      <c r="FW19" t="s">
        <v>222</v>
      </c>
      <c r="FX19" t="s">
        <v>222</v>
      </c>
      <c r="FY19">
        <v>244.29093333333299</v>
      </c>
      <c r="FZ19">
        <v>26.771357867286099</v>
      </c>
      <c r="GA19">
        <v>7.8594812087445503</v>
      </c>
      <c r="GB19">
        <v>1.22804393886634</v>
      </c>
      <c r="GC19">
        <v>7.1226548454247496</v>
      </c>
      <c r="GD19">
        <v>0.736826363319801</v>
      </c>
      <c r="GE19">
        <v>0</v>
      </c>
      <c r="GF19">
        <v>16.947006356355399</v>
      </c>
      <c r="GG19">
        <v>57.5</v>
      </c>
      <c r="GH19">
        <v>104.347826086957</v>
      </c>
      <c r="GI19">
        <v>41.739130434782602</v>
      </c>
      <c r="GJ19">
        <v>0</v>
      </c>
      <c r="GK19">
        <v>41.739130434782602</v>
      </c>
      <c r="GL19">
        <v>1.0434782608695701</v>
      </c>
      <c r="GM19">
        <v>0</v>
      </c>
      <c r="GN19">
        <v>84.521739130434796</v>
      </c>
      <c r="GO19">
        <v>8.5</v>
      </c>
      <c r="GP19">
        <v>77.647058823529406</v>
      </c>
      <c r="GQ19">
        <v>14.117647058823501</v>
      </c>
      <c r="GR19">
        <v>0</v>
      </c>
      <c r="GS19">
        <v>35.294117647058798</v>
      </c>
      <c r="GT19">
        <v>0</v>
      </c>
      <c r="GU19">
        <v>0</v>
      </c>
      <c r="GV19">
        <v>49.411764705882398</v>
      </c>
      <c r="GW19">
        <v>0</v>
      </c>
      <c r="GX19" t="s">
        <v>222</v>
      </c>
      <c r="GY19" t="s">
        <v>222</v>
      </c>
      <c r="GZ19" t="s">
        <v>222</v>
      </c>
      <c r="HA19" t="s">
        <v>222</v>
      </c>
      <c r="HB19" t="s">
        <v>222</v>
      </c>
      <c r="HC19" t="s">
        <v>222</v>
      </c>
      <c r="HD19" t="s">
        <v>222</v>
      </c>
      <c r="HF19" s="91">
        <f t="shared" si="6"/>
        <v>126.13636363636375</v>
      </c>
      <c r="HG19" s="10">
        <f t="shared" si="7"/>
        <v>0</v>
      </c>
      <c r="HH19" s="10">
        <f t="shared" si="8"/>
        <v>51.136363636363626</v>
      </c>
      <c r="HI19" s="10">
        <f t="shared" si="9"/>
        <v>62.5</v>
      </c>
      <c r="HJ19" s="10">
        <f t="shared" si="10"/>
        <v>48.638132295719842</v>
      </c>
    </row>
    <row r="20" spans="1:218" x14ac:dyDescent="0.25">
      <c r="A20" s="10">
        <v>18</v>
      </c>
      <c r="B20" s="17" t="str">
        <f t="shared" si="0"/>
        <v>1708_XHz</v>
      </c>
      <c r="C20" s="18" t="str">
        <f t="shared" si="1"/>
        <v>C:\PSG_Data\FlowDrive_ExtraData\Converted</v>
      </c>
      <c r="D20" s="19">
        <v>0</v>
      </c>
      <c r="E20" s="20">
        <v>0</v>
      </c>
      <c r="F20" s="11">
        <v>18</v>
      </c>
      <c r="G20" s="11" t="s">
        <v>54</v>
      </c>
      <c r="H20" s="11" t="s">
        <v>63</v>
      </c>
      <c r="I20" s="11" t="s">
        <v>80</v>
      </c>
      <c r="J20" s="11" t="s">
        <v>81</v>
      </c>
      <c r="K20" s="11" t="s">
        <v>80</v>
      </c>
      <c r="L20" s="11"/>
      <c r="M20" s="11" t="s">
        <v>80</v>
      </c>
      <c r="N20" s="4">
        <f t="shared" si="5"/>
        <v>1</v>
      </c>
      <c r="O20" s="11"/>
      <c r="P20" s="11"/>
      <c r="Y20" s="4">
        <f t="shared" si="14"/>
        <v>24</v>
      </c>
      <c r="Z20" s="35">
        <v>1708</v>
      </c>
      <c r="AC20" s="52">
        <f t="shared" si="20"/>
        <v>70.299794661190958</v>
      </c>
      <c r="AD20" s="52" t="str">
        <f t="shared" si="20"/>
        <v>F</v>
      </c>
      <c r="AE20" s="52" t="str">
        <f t="shared" si="20"/>
        <v>White</v>
      </c>
      <c r="AF20" s="52" t="str">
        <f t="shared" si="20"/>
        <v>NHispanic</v>
      </c>
      <c r="AG20" s="52">
        <f>INDEX(AG$61:AG$104,$Y20,1)</f>
        <v>157.5</v>
      </c>
      <c r="AH20" s="59">
        <f>AI20*(AG20/100)^2</f>
        <v>79.599999999999994</v>
      </c>
      <c r="AI20" s="52">
        <f t="shared" si="16"/>
        <v>32.088687326782562</v>
      </c>
      <c r="AJ20" s="52">
        <f t="shared" si="16"/>
        <v>38</v>
      </c>
      <c r="AK20" s="62">
        <f>INDEX(AK$61:AK$104,$Y20,1)</f>
        <v>0</v>
      </c>
      <c r="AO20" s="41">
        <f t="shared" si="17"/>
        <v>41793</v>
      </c>
      <c r="AP20" s="10" t="s">
        <v>80</v>
      </c>
      <c r="AQ20" s="10" t="s">
        <v>81</v>
      </c>
      <c r="AR20" s="24">
        <v>41814</v>
      </c>
      <c r="AS20" s="40" t="str">
        <f t="shared" si="18"/>
        <v>amplodipine 10, levothyroxine 88u, hctz 50, pravastatin 40, losartan 50</v>
      </c>
      <c r="AT20" s="42">
        <f t="shared" si="19"/>
        <v>1</v>
      </c>
      <c r="AU20" s="42" t="str">
        <f t="shared" si="19"/>
        <v/>
      </c>
      <c r="AV20" s="42">
        <f t="shared" si="19"/>
        <v>1</v>
      </c>
      <c r="AW20" s="42" t="str">
        <f t="shared" si="19"/>
        <v/>
      </c>
      <c r="AX20" s="42" t="str">
        <f t="shared" si="19"/>
        <v/>
      </c>
      <c r="AY20" s="42">
        <f t="shared" si="19"/>
        <v>1</v>
      </c>
      <c r="AZ20" s="42" t="str">
        <f t="shared" si="19"/>
        <v/>
      </c>
      <c r="BA20" s="42" t="str">
        <f t="shared" si="19"/>
        <v/>
      </c>
      <c r="BB20" s="35"/>
      <c r="BC20" s="35"/>
      <c r="BD20" s="10">
        <v>62</v>
      </c>
      <c r="BE20" s="10" t="s">
        <v>123</v>
      </c>
      <c r="BF20" s="10">
        <v>42</v>
      </c>
      <c r="BG20" s="10"/>
      <c r="BH20" s="10">
        <v>17</v>
      </c>
      <c r="BI20" s="10">
        <v>1000</v>
      </c>
      <c r="BJ20" s="10">
        <v>72</v>
      </c>
      <c r="BK20" s="10">
        <v>96</v>
      </c>
      <c r="BL20" s="10">
        <v>0.13928099999999999</v>
      </c>
      <c r="BM20" s="25">
        <f>IF(ISNUMBER(BL20)*ISNUMBER(BI20),$F$4/BI20*BL20,"")</f>
        <v>2.7856199999999999E-4</v>
      </c>
      <c r="BN20" s="10">
        <v>5380</v>
      </c>
      <c r="BO20" s="10">
        <v>2.6190000000000002</v>
      </c>
      <c r="BP20" s="10"/>
      <c r="BQ20" s="10"/>
      <c r="BR20" s="10">
        <v>78.2</v>
      </c>
      <c r="BS20" s="10">
        <v>116</v>
      </c>
      <c r="BT20" s="10">
        <v>77</v>
      </c>
      <c r="BU20" s="10">
        <v>67</v>
      </c>
      <c r="BV20" s="10" t="s">
        <v>81</v>
      </c>
      <c r="BW20" s="10" t="s">
        <v>80</v>
      </c>
      <c r="BX20" s="10"/>
      <c r="BY20" s="10"/>
      <c r="BZ20" s="10"/>
      <c r="CA20" s="10"/>
      <c r="CG20">
        <v>37.780933333333302</v>
      </c>
      <c r="CH20">
        <v>57.171695070176497</v>
      </c>
      <c r="CI20">
        <v>47.643079225147098</v>
      </c>
      <c r="CJ20">
        <v>0</v>
      </c>
      <c r="CK20">
        <v>15.8810264083824</v>
      </c>
      <c r="CL20">
        <v>0</v>
      </c>
      <c r="CM20">
        <v>0</v>
      </c>
      <c r="CN20">
        <v>63.524105633529402</v>
      </c>
      <c r="CO20">
        <v>36.735333333333301</v>
      </c>
      <c r="CP20">
        <v>53.899061757073099</v>
      </c>
      <c r="CQ20">
        <v>48.999147051884698</v>
      </c>
      <c r="CR20">
        <v>0</v>
      </c>
      <c r="CS20">
        <v>14.6997441155654</v>
      </c>
      <c r="CT20">
        <v>0</v>
      </c>
      <c r="CU20">
        <v>0</v>
      </c>
      <c r="CV20">
        <v>63.6988911674501</v>
      </c>
      <c r="CW20">
        <v>1.0456000000000001</v>
      </c>
      <c r="CX20">
        <v>172.14996174445301</v>
      </c>
      <c r="CY20">
        <v>0</v>
      </c>
      <c r="CZ20">
        <v>0</v>
      </c>
      <c r="DA20">
        <v>57.383320581484298</v>
      </c>
      <c r="DB20">
        <v>0</v>
      </c>
      <c r="DC20">
        <v>0</v>
      </c>
      <c r="DD20">
        <v>57.383320581484298</v>
      </c>
      <c r="DE20">
        <v>172.572666666667</v>
      </c>
      <c r="DF20">
        <v>16.340942366307502</v>
      </c>
      <c r="DG20">
        <v>4.5198351225957003</v>
      </c>
      <c r="DH20">
        <v>0</v>
      </c>
      <c r="DI20">
        <v>3.1291166233354799</v>
      </c>
      <c r="DJ20">
        <v>0</v>
      </c>
      <c r="DK20">
        <v>0</v>
      </c>
      <c r="DL20">
        <v>7.6489517459311802</v>
      </c>
      <c r="DM20">
        <v>18.146266666666701</v>
      </c>
      <c r="DN20">
        <v>89.274561525970398</v>
      </c>
      <c r="DO20">
        <v>89.274561525970398</v>
      </c>
      <c r="DP20">
        <v>0</v>
      </c>
      <c r="DQ20">
        <v>13.2258609668104</v>
      </c>
      <c r="DR20">
        <v>0</v>
      </c>
      <c r="DS20">
        <v>0</v>
      </c>
      <c r="DT20">
        <v>102.500422492781</v>
      </c>
      <c r="DU20">
        <v>14.7846666666667</v>
      </c>
      <c r="DV20">
        <v>24.349551336970698</v>
      </c>
      <c r="DW20">
        <v>8.1165171123235798</v>
      </c>
      <c r="DX20">
        <v>0</v>
      </c>
      <c r="DY20">
        <v>16.233034224647199</v>
      </c>
      <c r="DZ20">
        <v>0</v>
      </c>
      <c r="EA20">
        <v>0</v>
      </c>
      <c r="EB20">
        <v>24.349551336970698</v>
      </c>
      <c r="EC20">
        <v>3.8043999999999998</v>
      </c>
      <c r="ED20">
        <v>0</v>
      </c>
      <c r="EE20">
        <v>15.7712122805173</v>
      </c>
      <c r="EF20">
        <v>0</v>
      </c>
      <c r="EG20">
        <v>15.7712122805173</v>
      </c>
      <c r="EH20">
        <v>0</v>
      </c>
      <c r="EI20">
        <v>0</v>
      </c>
      <c r="EJ20">
        <v>31.542424561034601</v>
      </c>
      <c r="EK20" s="91">
        <v>37.780933333333302</v>
      </c>
      <c r="EL20" s="91">
        <v>63.524105633529402</v>
      </c>
      <c r="EM20">
        <v>214.5</v>
      </c>
      <c r="EN20">
        <v>182.5</v>
      </c>
      <c r="EO20">
        <v>32</v>
      </c>
      <c r="EP20">
        <v>285</v>
      </c>
      <c r="EQ20">
        <v>81</v>
      </c>
      <c r="ER20">
        <v>83</v>
      </c>
      <c r="ES20">
        <v>18.5</v>
      </c>
      <c r="ET20">
        <v>100</v>
      </c>
      <c r="EU20">
        <v>85.081585081585104</v>
      </c>
      <c r="EV20">
        <v>14.9184149184149</v>
      </c>
      <c r="EW20">
        <v>132.86713286713299</v>
      </c>
      <c r="EX20">
        <v>37.762237762237802</v>
      </c>
      <c r="EY20">
        <v>38.694638694638698</v>
      </c>
      <c r="EZ20">
        <v>8.6247086247086209</v>
      </c>
      <c r="FA20" s="94">
        <v>37.780933333333302</v>
      </c>
      <c r="FB20">
        <v>57.171695070176497</v>
      </c>
      <c r="FC20">
        <v>47.643079225147098</v>
      </c>
      <c r="FD20">
        <v>0</v>
      </c>
      <c r="FE20">
        <v>15.8810264083824</v>
      </c>
      <c r="FF20">
        <v>0</v>
      </c>
      <c r="FG20">
        <v>0</v>
      </c>
      <c r="FH20" s="91">
        <v>63.524105633529402</v>
      </c>
      <c r="FI20">
        <v>36.735333333333301</v>
      </c>
      <c r="FJ20">
        <v>53.899061757073099</v>
      </c>
      <c r="FK20">
        <v>48.999147051884698</v>
      </c>
      <c r="FL20">
        <v>0</v>
      </c>
      <c r="FM20">
        <v>14.6997441155654</v>
      </c>
      <c r="FN20">
        <v>0</v>
      </c>
      <c r="FO20">
        <v>0</v>
      </c>
      <c r="FP20" s="91">
        <v>63.6988911674501</v>
      </c>
      <c r="FQ20">
        <v>1.0456000000000001</v>
      </c>
      <c r="FR20">
        <v>172.14996174445301</v>
      </c>
      <c r="FS20">
        <v>0</v>
      </c>
      <c r="FT20">
        <v>0</v>
      </c>
      <c r="FU20">
        <v>57.383320581484298</v>
      </c>
      <c r="FV20">
        <v>0</v>
      </c>
      <c r="FW20">
        <v>0</v>
      </c>
      <c r="FX20">
        <v>57.383320581484298</v>
      </c>
      <c r="FY20">
        <v>172.572666666667</v>
      </c>
      <c r="FZ20">
        <v>16.340942366307502</v>
      </c>
      <c r="GA20">
        <v>4.5198351225957003</v>
      </c>
      <c r="GB20">
        <v>0</v>
      </c>
      <c r="GC20">
        <v>3.1291166233354799</v>
      </c>
      <c r="GD20">
        <v>0</v>
      </c>
      <c r="GE20">
        <v>0</v>
      </c>
      <c r="GF20">
        <v>7.6489517459311802</v>
      </c>
      <c r="GG20">
        <v>18.146266666666701</v>
      </c>
      <c r="GH20">
        <v>89.274561525970398</v>
      </c>
      <c r="GI20">
        <v>89.274561525970398</v>
      </c>
      <c r="GJ20">
        <v>0</v>
      </c>
      <c r="GK20">
        <v>13.2258609668104</v>
      </c>
      <c r="GL20">
        <v>0</v>
      </c>
      <c r="GM20">
        <v>0</v>
      </c>
      <c r="GN20">
        <v>102.500422492781</v>
      </c>
      <c r="GO20">
        <v>14.7846666666667</v>
      </c>
      <c r="GP20">
        <v>24.349551336970698</v>
      </c>
      <c r="GQ20">
        <v>8.1165171123235798</v>
      </c>
      <c r="GR20">
        <v>0</v>
      </c>
      <c r="GS20">
        <v>16.233034224647199</v>
      </c>
      <c r="GT20">
        <v>0</v>
      </c>
      <c r="GU20">
        <v>0</v>
      </c>
      <c r="GV20">
        <v>24.349551336970698</v>
      </c>
      <c r="GW20">
        <v>3.8043999999999998</v>
      </c>
      <c r="GX20">
        <v>0</v>
      </c>
      <c r="GY20">
        <v>15.7712122805173</v>
      </c>
      <c r="GZ20">
        <v>0</v>
      </c>
      <c r="HA20">
        <v>15.7712122805173</v>
      </c>
      <c r="HB20">
        <v>0</v>
      </c>
      <c r="HC20">
        <v>0</v>
      </c>
      <c r="HD20">
        <v>31.542424561034601</v>
      </c>
      <c r="HF20" s="91">
        <f t="shared" si="6"/>
        <v>84.615384615384514</v>
      </c>
      <c r="HG20" s="10">
        <f t="shared" si="7"/>
        <v>0</v>
      </c>
      <c r="HH20" s="10">
        <f t="shared" si="8"/>
        <v>23.076923076923066</v>
      </c>
      <c r="HI20" s="10">
        <f t="shared" si="9"/>
        <v>176.71906666666669</v>
      </c>
      <c r="HJ20" s="10">
        <f t="shared" si="10"/>
        <v>82.386511266511278</v>
      </c>
    </row>
    <row r="21" spans="1:218" x14ac:dyDescent="0.25">
      <c r="A21" s="10">
        <v>19</v>
      </c>
      <c r="B21" s="17" t="str">
        <f t="shared" si="0"/>
        <v>1710_XHz</v>
      </c>
      <c r="C21" s="18" t="str">
        <f t="shared" si="1"/>
        <v>C:\PSG_Data\FlowDrive_ExtraData\Converted</v>
      </c>
      <c r="D21" s="19">
        <v>0</v>
      </c>
      <c r="E21" s="20">
        <v>0</v>
      </c>
      <c r="F21" s="16">
        <v>19</v>
      </c>
      <c r="G21" s="11" t="s">
        <v>55</v>
      </c>
      <c r="H21" s="11" t="s">
        <v>63</v>
      </c>
      <c r="I21" s="11" t="s">
        <v>80</v>
      </c>
      <c r="J21" s="11" t="s">
        <v>81</v>
      </c>
      <c r="K21" s="11" t="s">
        <v>80</v>
      </c>
      <c r="L21" s="11"/>
      <c r="M21" s="11" t="s">
        <v>80</v>
      </c>
      <c r="N21" s="4">
        <f t="shared" si="5"/>
        <v>1</v>
      </c>
      <c r="O21" s="11"/>
      <c r="P21" s="11"/>
      <c r="Y21" s="4">
        <f t="shared" si="14"/>
        <v>16</v>
      </c>
      <c r="Z21" s="35">
        <v>1710</v>
      </c>
      <c r="AC21" s="52">
        <f t="shared" si="20"/>
        <v>58.510609171800134</v>
      </c>
      <c r="AD21" s="52" t="str">
        <f t="shared" si="20"/>
        <v>F</v>
      </c>
      <c r="AE21" s="52" t="str">
        <f t="shared" si="20"/>
        <v>White</v>
      </c>
      <c r="AF21" s="52" t="str">
        <f t="shared" si="20"/>
        <v>NHispanic</v>
      </c>
      <c r="AG21" s="52">
        <f>INDEX(AG$61:AG$104,$Y21,1)</f>
        <v>168</v>
      </c>
      <c r="AH21" s="59">
        <f>AI21*(AG21/100)^2</f>
        <v>80.099999999999994</v>
      </c>
      <c r="AI21" s="52">
        <f t="shared" si="16"/>
        <v>28.380102040816329</v>
      </c>
      <c r="AJ21" s="52">
        <f t="shared" si="16"/>
        <v>35.4</v>
      </c>
      <c r="AK21" s="62">
        <f>INDEX(AK$61:AK$104,$Y21,1)</f>
        <v>1</v>
      </c>
      <c r="AO21" s="41">
        <f t="shared" si="17"/>
        <v>41828</v>
      </c>
      <c r="AP21" s="10" t="s">
        <v>80</v>
      </c>
      <c r="AQ21" s="10" t="s">
        <v>81</v>
      </c>
      <c r="AR21" s="24">
        <v>41857</v>
      </c>
      <c r="AS21" s="40" t="str">
        <f t="shared" si="18"/>
        <v>bupropion hydrochloride er (wellbutrin xl) 300, escitalopram 10, pantoprazole 40, zolpidem 10 prn</v>
      </c>
      <c r="AT21" s="42" t="str">
        <f t="shared" si="19"/>
        <v/>
      </c>
      <c r="AU21" s="42">
        <f t="shared" si="19"/>
        <v>1</v>
      </c>
      <c r="AV21" s="42" t="str">
        <f t="shared" si="19"/>
        <v/>
      </c>
      <c r="AW21" s="42">
        <f t="shared" si="19"/>
        <v>1</v>
      </c>
      <c r="AX21" s="42" t="str">
        <f t="shared" si="19"/>
        <v/>
      </c>
      <c r="AY21" s="42">
        <f t="shared" si="19"/>
        <v>1</v>
      </c>
      <c r="AZ21" s="42">
        <f t="shared" si="19"/>
        <v>1</v>
      </c>
      <c r="BA21" s="42" t="str">
        <f t="shared" si="19"/>
        <v/>
      </c>
      <c r="BB21" s="35"/>
      <c r="BC21" s="35"/>
      <c r="BD21" s="10">
        <v>61</v>
      </c>
      <c r="BE21" s="10" t="s">
        <v>124</v>
      </c>
      <c r="BF21" s="10">
        <v>42</v>
      </c>
      <c r="BG21" s="10">
        <v>5</v>
      </c>
      <c r="BH21" s="10"/>
      <c r="BI21" s="10">
        <v>1000</v>
      </c>
      <c r="BJ21" s="27"/>
      <c r="BK21" s="27"/>
      <c r="BL21" s="26"/>
      <c r="BM21" s="28" t="str">
        <f>IF(ISNUMBER(BL21)*ISNUMBER(BI21),$F$4/BI21*BL21,"")</f>
        <v/>
      </c>
      <c r="BN21" s="10"/>
      <c r="BO21" s="10"/>
      <c r="BP21" s="10"/>
      <c r="BQ21" s="10">
        <v>168</v>
      </c>
      <c r="BR21" s="10">
        <v>81.099999999999994</v>
      </c>
      <c r="BS21" s="10">
        <v>135</v>
      </c>
      <c r="BT21" s="10">
        <v>71</v>
      </c>
      <c r="BU21" s="10">
        <v>80</v>
      </c>
      <c r="BV21" s="10"/>
      <c r="BW21" s="10" t="s">
        <v>80</v>
      </c>
      <c r="BX21" s="10" t="s">
        <v>80</v>
      </c>
      <c r="BY21" s="10"/>
      <c r="BZ21" s="10"/>
      <c r="CA21" s="10"/>
      <c r="CG21">
        <v>85.564533333333301</v>
      </c>
      <c r="CH21">
        <v>53.293108982849603</v>
      </c>
      <c r="CI21">
        <v>23.140428900447802</v>
      </c>
      <c r="CJ21">
        <v>0</v>
      </c>
      <c r="CK21">
        <v>16.128177718494001</v>
      </c>
      <c r="CL21">
        <v>0</v>
      </c>
      <c r="CM21">
        <v>0</v>
      </c>
      <c r="CN21">
        <v>39.268606618941803</v>
      </c>
      <c r="CO21">
        <v>48.064533333333301</v>
      </c>
      <c r="CP21">
        <v>58.671119938749001</v>
      </c>
      <c r="CQ21">
        <v>16.2281821107178</v>
      </c>
      <c r="CR21">
        <v>0</v>
      </c>
      <c r="CS21">
        <v>26.214755717313398</v>
      </c>
      <c r="CT21">
        <v>0</v>
      </c>
      <c r="CU21">
        <v>0</v>
      </c>
      <c r="CV21">
        <v>42.442937828031198</v>
      </c>
      <c r="CW21">
        <v>37.5</v>
      </c>
      <c r="CX21">
        <v>46.4</v>
      </c>
      <c r="CY21">
        <v>32</v>
      </c>
      <c r="CZ21">
        <v>0</v>
      </c>
      <c r="DA21">
        <v>3.2</v>
      </c>
      <c r="DB21">
        <v>0</v>
      </c>
      <c r="DC21">
        <v>0</v>
      </c>
      <c r="DD21">
        <v>35.200000000000003</v>
      </c>
      <c r="DE21">
        <v>184.764266666667</v>
      </c>
      <c r="DF21">
        <v>11.3658340862447</v>
      </c>
      <c r="DG21">
        <v>6.1700242182471099</v>
      </c>
      <c r="DH21">
        <v>0</v>
      </c>
      <c r="DI21">
        <v>0.97421435024954295</v>
      </c>
      <c r="DJ21">
        <v>0</v>
      </c>
      <c r="DK21">
        <v>0</v>
      </c>
      <c r="DL21">
        <v>7.1442385684966503</v>
      </c>
      <c r="DM21">
        <v>24.109733333333299</v>
      </c>
      <c r="DN21">
        <v>67.192779679576205</v>
      </c>
      <c r="DO21">
        <v>22.397593226525402</v>
      </c>
      <c r="DP21">
        <v>0</v>
      </c>
      <c r="DQ21">
        <v>34.840700574594997</v>
      </c>
      <c r="DR21">
        <v>0</v>
      </c>
      <c r="DS21">
        <v>0</v>
      </c>
      <c r="DT21">
        <v>57.238293801120399</v>
      </c>
      <c r="DU21">
        <v>23.454799999999999</v>
      </c>
      <c r="DV21">
        <v>48.604123676177203</v>
      </c>
      <c r="DW21">
        <v>10.2324470897215</v>
      </c>
      <c r="DX21">
        <v>0</v>
      </c>
      <c r="DY21">
        <v>15.3486706345823</v>
      </c>
      <c r="DZ21">
        <v>0</v>
      </c>
      <c r="EA21">
        <v>0</v>
      </c>
      <c r="EB21">
        <v>25.581117724303802</v>
      </c>
      <c r="EC21">
        <v>0.5</v>
      </c>
      <c r="ED21">
        <v>120</v>
      </c>
      <c r="EE21">
        <v>0</v>
      </c>
      <c r="EF21">
        <v>0</v>
      </c>
      <c r="EG21">
        <v>120</v>
      </c>
      <c r="EH21">
        <v>0</v>
      </c>
      <c r="EI21">
        <v>0</v>
      </c>
      <c r="EJ21">
        <v>120</v>
      </c>
      <c r="EK21" s="91">
        <v>85.564533333333301</v>
      </c>
      <c r="EL21" s="91">
        <v>39.268606618941803</v>
      </c>
      <c r="EM21">
        <v>254.5</v>
      </c>
      <c r="EN21">
        <v>217</v>
      </c>
      <c r="EO21">
        <v>37.5</v>
      </c>
      <c r="EP21">
        <v>274</v>
      </c>
      <c r="EQ21">
        <v>72</v>
      </c>
      <c r="ER21">
        <v>143</v>
      </c>
      <c r="ES21">
        <v>2</v>
      </c>
      <c r="ET21">
        <v>100</v>
      </c>
      <c r="EU21">
        <v>85.265225933202402</v>
      </c>
      <c r="EV21">
        <v>14.7347740667976</v>
      </c>
      <c r="EW21">
        <v>107.662082514735</v>
      </c>
      <c r="EX21">
        <v>28.290766208251501</v>
      </c>
      <c r="EY21">
        <v>56.188605108055</v>
      </c>
      <c r="EZ21">
        <v>0.78585461689587399</v>
      </c>
      <c r="FA21" s="94">
        <v>85.564533333333301</v>
      </c>
      <c r="FB21">
        <v>53.293108982849603</v>
      </c>
      <c r="FC21">
        <v>23.140428900447802</v>
      </c>
      <c r="FD21">
        <v>0</v>
      </c>
      <c r="FE21">
        <v>16.128177718494001</v>
      </c>
      <c r="FF21">
        <v>0</v>
      </c>
      <c r="FG21">
        <v>0</v>
      </c>
      <c r="FH21" s="91">
        <v>39.268606618941803</v>
      </c>
      <c r="FI21">
        <v>48.064533333333301</v>
      </c>
      <c r="FJ21">
        <v>58.671119938749001</v>
      </c>
      <c r="FK21">
        <v>16.2281821107178</v>
      </c>
      <c r="FL21">
        <v>0</v>
      </c>
      <c r="FM21">
        <v>26.214755717313398</v>
      </c>
      <c r="FN21">
        <v>0</v>
      </c>
      <c r="FO21">
        <v>0</v>
      </c>
      <c r="FP21" s="91">
        <v>42.442937828031198</v>
      </c>
      <c r="FQ21">
        <v>37.5</v>
      </c>
      <c r="FR21">
        <v>46.4</v>
      </c>
      <c r="FS21">
        <v>32</v>
      </c>
      <c r="FT21">
        <v>0</v>
      </c>
      <c r="FU21">
        <v>3.2</v>
      </c>
      <c r="FV21">
        <v>0</v>
      </c>
      <c r="FW21">
        <v>0</v>
      </c>
      <c r="FX21">
        <v>35.200000000000003</v>
      </c>
      <c r="FY21">
        <v>184.764266666667</v>
      </c>
      <c r="FZ21">
        <v>11.3658340862447</v>
      </c>
      <c r="GA21">
        <v>6.1700242182471099</v>
      </c>
      <c r="GB21">
        <v>0</v>
      </c>
      <c r="GC21">
        <v>0.97421435024954295</v>
      </c>
      <c r="GD21">
        <v>0</v>
      </c>
      <c r="GE21">
        <v>0</v>
      </c>
      <c r="GF21">
        <v>7.1442385684966503</v>
      </c>
      <c r="GG21">
        <v>24.109733333333299</v>
      </c>
      <c r="GH21">
        <v>67.192779679576205</v>
      </c>
      <c r="GI21">
        <v>22.397593226525402</v>
      </c>
      <c r="GJ21">
        <v>0</v>
      </c>
      <c r="GK21">
        <v>34.840700574594997</v>
      </c>
      <c r="GL21">
        <v>0</v>
      </c>
      <c r="GM21">
        <v>0</v>
      </c>
      <c r="GN21">
        <v>57.238293801120399</v>
      </c>
      <c r="GO21">
        <v>23.454799999999999</v>
      </c>
      <c r="GP21">
        <v>48.604123676177203</v>
      </c>
      <c r="GQ21">
        <v>10.2324470897215</v>
      </c>
      <c r="GR21">
        <v>0</v>
      </c>
      <c r="GS21">
        <v>15.3486706345823</v>
      </c>
      <c r="GT21">
        <v>0</v>
      </c>
      <c r="GU21">
        <v>0</v>
      </c>
      <c r="GV21">
        <v>25.581117724303802</v>
      </c>
      <c r="GW21">
        <v>0.5</v>
      </c>
      <c r="GX21">
        <v>120</v>
      </c>
      <c r="GY21">
        <v>0</v>
      </c>
      <c r="GZ21">
        <v>0</v>
      </c>
      <c r="HA21">
        <v>120</v>
      </c>
      <c r="HB21">
        <v>0</v>
      </c>
      <c r="HC21">
        <v>0</v>
      </c>
      <c r="HD21">
        <v>120</v>
      </c>
      <c r="HF21" s="91">
        <f t="shared" si="6"/>
        <v>138.23529411764704</v>
      </c>
      <c r="HG21" s="10">
        <f t="shared" si="7"/>
        <v>0</v>
      </c>
      <c r="HH21" s="10">
        <f t="shared" si="8"/>
        <v>61.764705882352963</v>
      </c>
      <c r="HI21" s="10">
        <f t="shared" si="9"/>
        <v>168.93546666666668</v>
      </c>
      <c r="HJ21" s="10">
        <f t="shared" si="10"/>
        <v>66.37935821872955</v>
      </c>
    </row>
    <row r="22" spans="1:218" x14ac:dyDescent="0.25">
      <c r="A22" s="10">
        <v>20</v>
      </c>
      <c r="B22" s="17" t="str">
        <f t="shared" si="0"/>
        <v>1722_XHz</v>
      </c>
      <c r="C22" s="18" t="str">
        <f t="shared" si="1"/>
        <v>C:\PSG_Data\FlowDrive_ExtraData\Converted</v>
      </c>
      <c r="D22" s="19">
        <v>0</v>
      </c>
      <c r="E22" s="20">
        <v>0</v>
      </c>
      <c r="F22" s="11">
        <v>20</v>
      </c>
      <c r="G22" s="11" t="s">
        <v>56</v>
      </c>
      <c r="H22" s="11" t="s">
        <v>63</v>
      </c>
      <c r="I22" s="11" t="s">
        <v>80</v>
      </c>
      <c r="J22" s="11" t="s">
        <v>81</v>
      </c>
      <c r="K22" s="11" t="s">
        <v>80</v>
      </c>
      <c r="L22" s="22"/>
      <c r="M22" s="22" t="s">
        <v>80</v>
      </c>
      <c r="N22" s="4">
        <f t="shared" si="5"/>
        <v>1</v>
      </c>
      <c r="O22" s="11" t="s">
        <v>75</v>
      </c>
      <c r="P22" s="11"/>
      <c r="Y22" s="4">
        <f t="shared" si="14"/>
        <v>33</v>
      </c>
      <c r="Z22" s="35">
        <v>1722</v>
      </c>
      <c r="AC22" s="52">
        <f t="shared" si="20"/>
        <v>51.756331279945243</v>
      </c>
      <c r="AD22" s="52" t="str">
        <f t="shared" si="20"/>
        <v>F</v>
      </c>
      <c r="AE22" s="52" t="str">
        <f t="shared" si="20"/>
        <v>Black</v>
      </c>
      <c r="AF22" s="52" t="str">
        <f t="shared" si="20"/>
        <v>NHispanic</v>
      </c>
      <c r="AG22" s="52">
        <f>INDEX(AG$61:AG$104,$Y22,1)</f>
        <v>178</v>
      </c>
      <c r="AH22" s="4">
        <v>84.7</v>
      </c>
      <c r="AI22" s="52">
        <f t="shared" si="16"/>
        <v>27.616462567857592</v>
      </c>
      <c r="AJ22" s="52">
        <f t="shared" si="16"/>
        <v>42.5</v>
      </c>
      <c r="AK22" s="62">
        <f>INDEX(AK$61:AK$104,$Y22,1)</f>
        <v>1</v>
      </c>
      <c r="AO22" s="41">
        <f t="shared" si="17"/>
        <v>42032</v>
      </c>
      <c r="AP22" s="10" t="s">
        <v>80</v>
      </c>
      <c r="AQ22" s="10" t="s">
        <v>81</v>
      </c>
      <c r="AR22" s="24">
        <v>42053</v>
      </c>
      <c r="AS22" s="40" t="str">
        <f t="shared" si="18"/>
        <v xml:space="preserve">Levothyroxine 50 MCG, Lisinopril 30 mg qd, Metformin 500 mg x2; Aripiprazole 20 mg qam, aspirin 81 withheld
</v>
      </c>
      <c r="AT22" s="42">
        <f t="shared" si="19"/>
        <v>1</v>
      </c>
      <c r="AU22" s="42" t="str">
        <f t="shared" si="19"/>
        <v/>
      </c>
      <c r="AV22" s="42" t="str">
        <f t="shared" si="19"/>
        <v/>
      </c>
      <c r="AW22" s="42">
        <f t="shared" si="19"/>
        <v>1</v>
      </c>
      <c r="AX22" s="42" t="str">
        <f t="shared" si="19"/>
        <v/>
      </c>
      <c r="AY22" s="42">
        <f t="shared" si="19"/>
        <v>1</v>
      </c>
      <c r="AZ22" s="42" t="str">
        <f t="shared" si="19"/>
        <v/>
      </c>
      <c r="BA22" s="42">
        <f t="shared" si="19"/>
        <v>1</v>
      </c>
      <c r="BB22" s="35"/>
      <c r="BC22" s="35"/>
      <c r="BD22" s="10">
        <v>56</v>
      </c>
      <c r="BE22" s="10"/>
      <c r="BF22" s="10">
        <v>37</v>
      </c>
      <c r="BG22" s="10"/>
      <c r="BH22" s="10">
        <v>17</v>
      </c>
      <c r="BI22" s="10">
        <v>5000</v>
      </c>
      <c r="BJ22" s="10">
        <v>41</v>
      </c>
      <c r="BK22" s="10">
        <v>36</v>
      </c>
      <c r="BL22" s="26">
        <f>1.11834/2.5</f>
        <v>0.44733599999999996</v>
      </c>
      <c r="BM22" s="28"/>
      <c r="BN22" s="10">
        <v>7200</v>
      </c>
      <c r="BO22" s="10"/>
      <c r="BP22" s="10"/>
      <c r="BQ22" s="10"/>
      <c r="BR22" s="10">
        <v>84.7</v>
      </c>
      <c r="BS22" s="10">
        <v>121</v>
      </c>
      <c r="BT22" s="10">
        <v>79</v>
      </c>
      <c r="BU22" s="10">
        <v>96</v>
      </c>
      <c r="BV22" s="10"/>
      <c r="BW22" s="10"/>
      <c r="BX22" s="10"/>
      <c r="BY22" s="10"/>
      <c r="BZ22" s="10"/>
      <c r="CA22" s="10" t="s">
        <v>134</v>
      </c>
      <c r="CG22">
        <v>136.661333333333</v>
      </c>
      <c r="CH22">
        <v>36.879487980018702</v>
      </c>
      <c r="CI22">
        <v>63.221979394317799</v>
      </c>
      <c r="CJ22">
        <v>0</v>
      </c>
      <c r="CK22">
        <v>3.5123321885732102</v>
      </c>
      <c r="CL22">
        <v>0</v>
      </c>
      <c r="CM22">
        <v>0</v>
      </c>
      <c r="CN22">
        <v>66.734311582890996</v>
      </c>
      <c r="CO22">
        <v>108.8344</v>
      </c>
      <c r="CP22">
        <v>44.654998787148202</v>
      </c>
      <c r="CQ22">
        <v>56.783516976250198</v>
      </c>
      <c r="CR22">
        <v>0</v>
      </c>
      <c r="CS22">
        <v>4.41037025058254</v>
      </c>
      <c r="CT22">
        <v>0</v>
      </c>
      <c r="CU22">
        <v>0</v>
      </c>
      <c r="CV22">
        <v>61.1938872268327</v>
      </c>
      <c r="CW22">
        <v>27.826933333333301</v>
      </c>
      <c r="CX22">
        <v>6.4685532481720402</v>
      </c>
      <c r="CY22">
        <v>88.403561058351102</v>
      </c>
      <c r="CZ22">
        <v>0</v>
      </c>
      <c r="DA22">
        <v>0</v>
      </c>
      <c r="DB22">
        <v>0</v>
      </c>
      <c r="DC22">
        <v>0</v>
      </c>
      <c r="DD22">
        <v>88.403561058351102</v>
      </c>
      <c r="DE22">
        <v>169.951066666667</v>
      </c>
      <c r="DF22">
        <v>9.1791127328415296</v>
      </c>
      <c r="DG22">
        <v>3.8834707715868002</v>
      </c>
      <c r="DH22">
        <v>0</v>
      </c>
      <c r="DI22">
        <v>1.05912839225095</v>
      </c>
      <c r="DJ22">
        <v>0</v>
      </c>
      <c r="DK22">
        <v>0</v>
      </c>
      <c r="DL22">
        <v>4.94259916383775</v>
      </c>
      <c r="DM22">
        <v>34.5</v>
      </c>
      <c r="DN22">
        <v>83.478260869565204</v>
      </c>
      <c r="DO22">
        <v>74.7826086956522</v>
      </c>
      <c r="DP22">
        <v>0</v>
      </c>
      <c r="DQ22">
        <v>6.9565217391304399</v>
      </c>
      <c r="DR22">
        <v>0</v>
      </c>
      <c r="DS22">
        <v>0</v>
      </c>
      <c r="DT22">
        <v>81.739130434782595</v>
      </c>
      <c r="DU22">
        <v>74.334400000000002</v>
      </c>
      <c r="DV22">
        <v>26.636389074237499</v>
      </c>
      <c r="DW22">
        <v>48.429798316795498</v>
      </c>
      <c r="DX22">
        <v>0</v>
      </c>
      <c r="DY22">
        <v>3.2286532211196999</v>
      </c>
      <c r="DZ22">
        <v>0</v>
      </c>
      <c r="EA22">
        <v>0</v>
      </c>
      <c r="EB22">
        <v>51.658451537915198</v>
      </c>
      <c r="EC22">
        <v>0</v>
      </c>
      <c r="ED22" t="s">
        <v>222</v>
      </c>
      <c r="EE22" t="s">
        <v>222</v>
      </c>
      <c r="EF22" t="s">
        <v>222</v>
      </c>
      <c r="EG22" t="s">
        <v>222</v>
      </c>
      <c r="EH22" t="s">
        <v>222</v>
      </c>
      <c r="EI22" t="s">
        <v>222</v>
      </c>
      <c r="EJ22" t="s">
        <v>222</v>
      </c>
      <c r="EK22" s="91">
        <v>136.661333333333</v>
      </c>
      <c r="EL22" s="91">
        <v>66.734311582890996</v>
      </c>
      <c r="EM22">
        <v>400</v>
      </c>
      <c r="EN22">
        <v>307</v>
      </c>
      <c r="EO22">
        <v>93</v>
      </c>
      <c r="EP22">
        <v>208</v>
      </c>
      <c r="EQ22">
        <v>83</v>
      </c>
      <c r="ER22">
        <v>210.5</v>
      </c>
      <c r="ES22">
        <v>13.5</v>
      </c>
      <c r="ET22">
        <v>100</v>
      </c>
      <c r="EU22">
        <v>76.75</v>
      </c>
      <c r="EV22">
        <v>23.25</v>
      </c>
      <c r="EW22">
        <v>52</v>
      </c>
      <c r="EX22">
        <v>20.75</v>
      </c>
      <c r="EY22">
        <v>52.625</v>
      </c>
      <c r="EZ22">
        <v>3.375</v>
      </c>
      <c r="FA22" s="94">
        <v>136.661333333333</v>
      </c>
      <c r="FB22">
        <v>36.879487980018702</v>
      </c>
      <c r="FC22">
        <v>63.221979394317799</v>
      </c>
      <c r="FD22">
        <v>0</v>
      </c>
      <c r="FE22">
        <v>3.5123321885732102</v>
      </c>
      <c r="FF22">
        <v>0</v>
      </c>
      <c r="FG22">
        <v>0</v>
      </c>
      <c r="FH22" s="91">
        <v>66.734311582890996</v>
      </c>
      <c r="FI22">
        <v>108.8344</v>
      </c>
      <c r="FJ22">
        <v>44.654998787148202</v>
      </c>
      <c r="FK22">
        <v>56.783516976250198</v>
      </c>
      <c r="FL22">
        <v>0</v>
      </c>
      <c r="FM22">
        <v>4.41037025058254</v>
      </c>
      <c r="FN22">
        <v>0</v>
      </c>
      <c r="FO22">
        <v>0</v>
      </c>
      <c r="FP22" s="91">
        <v>61.1938872268327</v>
      </c>
      <c r="FQ22">
        <v>27.826933333333301</v>
      </c>
      <c r="FR22">
        <v>6.4685532481720402</v>
      </c>
      <c r="FS22">
        <v>88.403561058351102</v>
      </c>
      <c r="FT22">
        <v>0</v>
      </c>
      <c r="FU22">
        <v>0</v>
      </c>
      <c r="FV22">
        <v>0</v>
      </c>
      <c r="FW22">
        <v>0</v>
      </c>
      <c r="FX22">
        <v>88.403561058351102</v>
      </c>
      <c r="FY22">
        <v>169.951066666667</v>
      </c>
      <c r="FZ22">
        <v>9.1791127328415296</v>
      </c>
      <c r="GA22">
        <v>3.8834707715868002</v>
      </c>
      <c r="GB22">
        <v>0</v>
      </c>
      <c r="GC22">
        <v>1.05912839225095</v>
      </c>
      <c r="GD22">
        <v>0</v>
      </c>
      <c r="GE22">
        <v>0</v>
      </c>
      <c r="GF22">
        <v>4.94259916383775</v>
      </c>
      <c r="GG22">
        <v>34.5</v>
      </c>
      <c r="GH22">
        <v>83.478260869565204</v>
      </c>
      <c r="GI22">
        <v>74.7826086956522</v>
      </c>
      <c r="GJ22">
        <v>0</v>
      </c>
      <c r="GK22">
        <v>6.9565217391304399</v>
      </c>
      <c r="GL22">
        <v>0</v>
      </c>
      <c r="GM22">
        <v>0</v>
      </c>
      <c r="GN22">
        <v>81.739130434782595</v>
      </c>
      <c r="GO22">
        <v>74.334400000000002</v>
      </c>
      <c r="GP22">
        <v>26.636389074237499</v>
      </c>
      <c r="GQ22">
        <v>48.429798316795498</v>
      </c>
      <c r="GR22">
        <v>0</v>
      </c>
      <c r="GS22">
        <v>3.2286532211196999</v>
      </c>
      <c r="GT22">
        <v>0</v>
      </c>
      <c r="GU22">
        <v>0</v>
      </c>
      <c r="GV22">
        <v>51.658451537915198</v>
      </c>
      <c r="GW22">
        <v>0</v>
      </c>
      <c r="GX22" t="s">
        <v>222</v>
      </c>
      <c r="GY22" t="s">
        <v>222</v>
      </c>
      <c r="GZ22" t="s">
        <v>222</v>
      </c>
      <c r="HA22" t="s">
        <v>222</v>
      </c>
      <c r="HB22" t="s">
        <v>222</v>
      </c>
      <c r="HC22" t="s">
        <v>222</v>
      </c>
      <c r="HD22" t="s">
        <v>222</v>
      </c>
      <c r="HF22" s="91">
        <f t="shared" si="6"/>
        <v>72.972972972972997</v>
      </c>
      <c r="HG22" s="10">
        <f t="shared" si="7"/>
        <v>0</v>
      </c>
      <c r="HH22" s="10">
        <f t="shared" si="8"/>
        <v>7.2072072072072126</v>
      </c>
      <c r="HI22" s="10">
        <f t="shared" si="9"/>
        <v>263.338666666667</v>
      </c>
      <c r="HJ22" s="10">
        <f t="shared" si="10"/>
        <v>65.834666666666749</v>
      </c>
    </row>
    <row r="23" spans="1:218" x14ac:dyDescent="0.25">
      <c r="A23" s="10">
        <v>21</v>
      </c>
      <c r="B23" s="17" t="str">
        <f t="shared" si="0"/>
        <v>1723_XHz</v>
      </c>
      <c r="C23" s="18" t="str">
        <f t="shared" si="1"/>
        <v>C:\PSG_Data\FlowDrive_ExtraData\Converted</v>
      </c>
      <c r="D23" s="19">
        <v>0</v>
      </c>
      <c r="E23" s="20">
        <v>0</v>
      </c>
      <c r="F23" s="16">
        <v>21</v>
      </c>
      <c r="G23" s="11" t="s">
        <v>57</v>
      </c>
      <c r="H23" s="11" t="s">
        <v>63</v>
      </c>
      <c r="I23" s="11" t="s">
        <v>80</v>
      </c>
      <c r="J23" s="11" t="s">
        <v>81</v>
      </c>
      <c r="K23" s="11" t="s">
        <v>80</v>
      </c>
      <c r="L23" s="11"/>
      <c r="M23" s="11" t="s">
        <v>80</v>
      </c>
      <c r="N23" s="4">
        <f t="shared" si="5"/>
        <v>1</v>
      </c>
      <c r="O23" s="11" t="s">
        <v>94</v>
      </c>
      <c r="P23" s="11"/>
      <c r="Y23" s="4">
        <f t="shared" si="14"/>
        <v>10</v>
      </c>
      <c r="Z23" s="35">
        <v>1723</v>
      </c>
      <c r="AC23" s="52">
        <f t="shared" si="20"/>
        <v>56.377823408624231</v>
      </c>
      <c r="AD23" s="52" t="str">
        <f t="shared" si="20"/>
        <v>M</v>
      </c>
      <c r="AE23" s="52" t="str">
        <f t="shared" si="20"/>
        <v>Black</v>
      </c>
      <c r="AF23" s="52" t="str">
        <f t="shared" si="20"/>
        <v>NHispanic</v>
      </c>
      <c r="AG23" s="52">
        <f>INDEX(AG$61:AG$104,$Y23,1)</f>
        <v>174.5</v>
      </c>
      <c r="AH23" s="59">
        <f>AI23*(AG23/100)^2</f>
        <v>89.2</v>
      </c>
      <c r="AI23" s="52">
        <f t="shared" si="16"/>
        <v>29.293683959901806</v>
      </c>
      <c r="AJ23" s="52">
        <f t="shared" si="16"/>
        <v>39.200000000000003</v>
      </c>
      <c r="AK23" s="62">
        <f>INDEX(AK$61:AK$104,$Y23,1)</f>
        <v>1</v>
      </c>
      <c r="AO23" s="41">
        <f t="shared" si="17"/>
        <v>42058</v>
      </c>
      <c r="AP23" s="10" t="s">
        <v>80</v>
      </c>
      <c r="AQ23" s="10" t="s">
        <v>81</v>
      </c>
      <c r="AR23" s="24">
        <v>42068</v>
      </c>
      <c r="AS23" s="40" t="str">
        <f t="shared" si="18"/>
        <v>none</v>
      </c>
      <c r="AT23" s="42" t="str">
        <f t="shared" si="19"/>
        <v/>
      </c>
      <c r="AU23" s="42" t="str">
        <f t="shared" si="19"/>
        <v/>
      </c>
      <c r="AV23" s="42" t="str">
        <f t="shared" si="19"/>
        <v/>
      </c>
      <c r="AW23" s="42" t="str">
        <f t="shared" si="19"/>
        <v/>
      </c>
      <c r="AX23" s="42" t="str">
        <f t="shared" si="19"/>
        <v/>
      </c>
      <c r="AY23" s="42" t="str">
        <f t="shared" si="19"/>
        <v/>
      </c>
      <c r="AZ23" s="42" t="str">
        <f t="shared" si="19"/>
        <v/>
      </c>
      <c r="BA23" s="42" t="str">
        <f t="shared" si="19"/>
        <v/>
      </c>
      <c r="BB23" s="35"/>
      <c r="BC23" s="35"/>
      <c r="BD23" s="10">
        <v>63</v>
      </c>
      <c r="BE23" s="10" t="s">
        <v>135</v>
      </c>
      <c r="BF23" s="10">
        <v>42</v>
      </c>
      <c r="BG23" s="10">
        <v>2</v>
      </c>
      <c r="BH23" s="10"/>
      <c r="BI23" s="10">
        <v>2000</v>
      </c>
      <c r="BJ23" s="10">
        <v>23</v>
      </c>
      <c r="BK23" s="10">
        <v>64</v>
      </c>
      <c r="BL23" s="26">
        <f>0.4493/2</f>
        <v>0.22464999999999999</v>
      </c>
      <c r="BM23" s="28"/>
      <c r="BN23" s="10">
        <v>9360</v>
      </c>
      <c r="BO23" s="10"/>
      <c r="BP23" s="10"/>
      <c r="BQ23" s="10"/>
      <c r="BR23" s="10"/>
      <c r="BS23" s="10"/>
      <c r="BT23" s="10"/>
      <c r="BU23" s="10"/>
      <c r="BV23" s="10"/>
      <c r="BW23" s="10" t="s">
        <v>136</v>
      </c>
      <c r="BX23" s="10"/>
      <c r="BY23" s="10"/>
      <c r="BZ23" s="10"/>
      <c r="CA23" s="10"/>
      <c r="CG23">
        <v>77.852000000000004</v>
      </c>
      <c r="CH23">
        <v>53.948517700251799</v>
      </c>
      <c r="CI23">
        <v>31.598417510147499</v>
      </c>
      <c r="CJ23">
        <v>0</v>
      </c>
      <c r="CK23">
        <v>13.101782870061101</v>
      </c>
      <c r="CL23">
        <v>0</v>
      </c>
      <c r="CM23">
        <v>0</v>
      </c>
      <c r="CN23">
        <v>44.700200380208599</v>
      </c>
      <c r="CO23">
        <v>77.852000000000004</v>
      </c>
      <c r="CP23">
        <v>53.948517700251799</v>
      </c>
      <c r="CQ23">
        <v>31.598417510147499</v>
      </c>
      <c r="CR23">
        <v>0</v>
      </c>
      <c r="CS23">
        <v>13.101782870061101</v>
      </c>
      <c r="CT23">
        <v>0</v>
      </c>
      <c r="CU23">
        <v>0</v>
      </c>
      <c r="CV23">
        <v>44.700200380208599</v>
      </c>
      <c r="CW23">
        <v>0</v>
      </c>
      <c r="CX23" t="s">
        <v>222</v>
      </c>
      <c r="CY23" t="s">
        <v>222</v>
      </c>
      <c r="CZ23" t="s">
        <v>222</v>
      </c>
      <c r="DA23" t="s">
        <v>222</v>
      </c>
      <c r="DB23" t="s">
        <v>222</v>
      </c>
      <c r="DC23" t="s">
        <v>222</v>
      </c>
      <c r="DD23" t="s">
        <v>222</v>
      </c>
      <c r="DE23">
        <v>352.0684</v>
      </c>
      <c r="DF23">
        <v>7.8393857557224704</v>
      </c>
      <c r="DG23">
        <v>1.19295000630559</v>
      </c>
      <c r="DH23">
        <v>0</v>
      </c>
      <c r="DI23">
        <v>2.0450571536667299</v>
      </c>
      <c r="DJ23">
        <v>0</v>
      </c>
      <c r="DK23">
        <v>0</v>
      </c>
      <c r="DL23">
        <v>3.2380071599723199</v>
      </c>
      <c r="DM23">
        <v>31.852</v>
      </c>
      <c r="DN23">
        <v>71.581062413663204</v>
      </c>
      <c r="DO23">
        <v>26.371970362928501</v>
      </c>
      <c r="DP23">
        <v>0</v>
      </c>
      <c r="DQ23">
        <v>11.302273012683701</v>
      </c>
      <c r="DR23">
        <v>0</v>
      </c>
      <c r="DS23">
        <v>0</v>
      </c>
      <c r="DT23">
        <v>37.6742433756122</v>
      </c>
      <c r="DU23">
        <v>40.5</v>
      </c>
      <c r="DV23">
        <v>45.925925925925903</v>
      </c>
      <c r="DW23">
        <v>37.037037037037003</v>
      </c>
      <c r="DX23">
        <v>0</v>
      </c>
      <c r="DY23">
        <v>14.814814814814801</v>
      </c>
      <c r="DZ23">
        <v>0</v>
      </c>
      <c r="EA23">
        <v>0</v>
      </c>
      <c r="EB23">
        <v>51.851851851851897</v>
      </c>
      <c r="EC23">
        <v>5.5</v>
      </c>
      <c r="ED23">
        <v>10.909090909090899</v>
      </c>
      <c r="EE23">
        <v>21.818181818181799</v>
      </c>
      <c r="EF23">
        <v>0</v>
      </c>
      <c r="EG23">
        <v>10.909090909090899</v>
      </c>
      <c r="EH23">
        <v>0</v>
      </c>
      <c r="EI23">
        <v>0</v>
      </c>
      <c r="EJ23">
        <v>32.727272727272698</v>
      </c>
      <c r="EK23" s="91">
        <v>77.852000000000004</v>
      </c>
      <c r="EL23" s="91">
        <v>44.700200380208599</v>
      </c>
      <c r="EM23">
        <v>145.5</v>
      </c>
      <c r="EN23">
        <v>140.5</v>
      </c>
      <c r="EO23">
        <v>5</v>
      </c>
      <c r="EP23">
        <v>449.5</v>
      </c>
      <c r="EQ23">
        <v>47.5</v>
      </c>
      <c r="ER23">
        <v>79.5</v>
      </c>
      <c r="ES23">
        <v>13.5</v>
      </c>
      <c r="ET23">
        <v>100</v>
      </c>
      <c r="EU23">
        <v>96.563573883161496</v>
      </c>
      <c r="EV23">
        <v>3.43642611683849</v>
      </c>
      <c r="EW23">
        <v>308.93470790378001</v>
      </c>
      <c r="EX23">
        <v>32.646048109965598</v>
      </c>
      <c r="EY23">
        <v>54.639175257731999</v>
      </c>
      <c r="EZ23">
        <v>9.2783505154639201</v>
      </c>
      <c r="FA23" s="94">
        <v>77.852000000000004</v>
      </c>
      <c r="FB23">
        <v>53.948517700251799</v>
      </c>
      <c r="FC23">
        <v>31.598417510147499</v>
      </c>
      <c r="FD23">
        <v>0</v>
      </c>
      <c r="FE23">
        <v>13.101782870061101</v>
      </c>
      <c r="FF23">
        <v>0</v>
      </c>
      <c r="FG23">
        <v>0</v>
      </c>
      <c r="FH23" s="91">
        <v>44.700200380208599</v>
      </c>
      <c r="FI23">
        <v>77.852000000000004</v>
      </c>
      <c r="FJ23">
        <v>53.948517700251799</v>
      </c>
      <c r="FK23">
        <v>31.598417510147499</v>
      </c>
      <c r="FL23">
        <v>0</v>
      </c>
      <c r="FM23">
        <v>13.101782870061101</v>
      </c>
      <c r="FN23">
        <v>0</v>
      </c>
      <c r="FO23">
        <v>0</v>
      </c>
      <c r="FP23" s="91">
        <v>44.700200380208599</v>
      </c>
      <c r="FQ23">
        <v>0</v>
      </c>
      <c r="FR23" t="s">
        <v>222</v>
      </c>
      <c r="FS23" t="s">
        <v>222</v>
      </c>
      <c r="FT23" t="s">
        <v>222</v>
      </c>
      <c r="FU23" t="s">
        <v>222</v>
      </c>
      <c r="FV23" t="s">
        <v>222</v>
      </c>
      <c r="FW23" t="s">
        <v>222</v>
      </c>
      <c r="FX23" t="s">
        <v>222</v>
      </c>
      <c r="FY23">
        <v>352.0684</v>
      </c>
      <c r="FZ23">
        <v>7.8393857557224704</v>
      </c>
      <c r="GA23">
        <v>1.19295000630559</v>
      </c>
      <c r="GB23">
        <v>0</v>
      </c>
      <c r="GC23">
        <v>2.0450571536667299</v>
      </c>
      <c r="GD23">
        <v>0</v>
      </c>
      <c r="GE23">
        <v>0</v>
      </c>
      <c r="GF23">
        <v>3.2380071599723199</v>
      </c>
      <c r="GG23">
        <v>31.852</v>
      </c>
      <c r="GH23">
        <v>71.581062413663204</v>
      </c>
      <c r="GI23">
        <v>26.371970362928501</v>
      </c>
      <c r="GJ23">
        <v>0</v>
      </c>
      <c r="GK23">
        <v>11.302273012683701</v>
      </c>
      <c r="GL23">
        <v>0</v>
      </c>
      <c r="GM23">
        <v>0</v>
      </c>
      <c r="GN23">
        <v>37.6742433756122</v>
      </c>
      <c r="GO23">
        <v>40.5</v>
      </c>
      <c r="GP23">
        <v>45.925925925925903</v>
      </c>
      <c r="GQ23">
        <v>37.037037037037003</v>
      </c>
      <c r="GR23">
        <v>0</v>
      </c>
      <c r="GS23">
        <v>14.814814814814801</v>
      </c>
      <c r="GT23">
        <v>0</v>
      </c>
      <c r="GU23">
        <v>0</v>
      </c>
      <c r="GV23">
        <v>51.851851851851897</v>
      </c>
      <c r="GW23">
        <v>5.5</v>
      </c>
      <c r="GX23">
        <v>10.909090909090899</v>
      </c>
      <c r="GY23">
        <v>21.818181818181799</v>
      </c>
      <c r="GZ23">
        <v>0</v>
      </c>
      <c r="HA23">
        <v>10.909090909090899</v>
      </c>
      <c r="HB23">
        <v>0</v>
      </c>
      <c r="HC23">
        <v>0</v>
      </c>
      <c r="HD23">
        <v>32.727272727272698</v>
      </c>
      <c r="HF23" s="91">
        <f t="shared" si="6"/>
        <v>120.68965517241388</v>
      </c>
      <c r="HG23" s="10">
        <f t="shared" si="7"/>
        <v>0</v>
      </c>
      <c r="HH23" s="10">
        <f t="shared" si="8"/>
        <v>29.310344827586114</v>
      </c>
      <c r="HI23" s="10">
        <f t="shared" si="9"/>
        <v>67.647999999999996</v>
      </c>
      <c r="HJ23" s="10">
        <f t="shared" si="10"/>
        <v>46.493470790378005</v>
      </c>
    </row>
    <row r="24" spans="1:218" x14ac:dyDescent="0.25">
      <c r="A24" s="109">
        <v>22</v>
      </c>
      <c r="B24" s="17" t="str">
        <f t="shared" si="0"/>
        <v>1727_XHz</v>
      </c>
      <c r="C24" s="18" t="str">
        <f t="shared" si="1"/>
        <v>C:\PSG_Data\FlowDrive_ExtraData\Converted</v>
      </c>
      <c r="D24" s="19">
        <v>0</v>
      </c>
      <c r="E24" s="20">
        <v>0</v>
      </c>
      <c r="F24" s="11">
        <v>22</v>
      </c>
      <c r="G24" s="11" t="s">
        <v>58</v>
      </c>
      <c r="H24" s="11" t="s">
        <v>63</v>
      </c>
      <c r="I24" s="11" t="s">
        <v>80</v>
      </c>
      <c r="J24" s="11" t="s">
        <v>80</v>
      </c>
      <c r="K24" s="11" t="s">
        <v>80</v>
      </c>
      <c r="L24" s="11" t="s">
        <v>87</v>
      </c>
      <c r="M24" s="11" t="s">
        <v>80</v>
      </c>
      <c r="N24" s="4">
        <f t="shared" si="5"/>
        <v>1</v>
      </c>
      <c r="O24" s="11" t="s">
        <v>76</v>
      </c>
      <c r="P24" s="11" t="s">
        <v>77</v>
      </c>
      <c r="Y24" s="4">
        <f t="shared" si="14"/>
        <v>8</v>
      </c>
      <c r="Z24" s="35">
        <v>1727</v>
      </c>
      <c r="AC24" s="52">
        <f t="shared" si="20"/>
        <v>60.977412731006162</v>
      </c>
      <c r="AD24" s="52" t="str">
        <f t="shared" si="20"/>
        <v>M</v>
      </c>
      <c r="AE24" s="52" t="str">
        <f t="shared" si="20"/>
        <v>White</v>
      </c>
      <c r="AF24" s="52" t="str">
        <f t="shared" si="20"/>
        <v>NHispanic</v>
      </c>
      <c r="AG24" s="4">
        <v>173</v>
      </c>
      <c r="AH24" s="4">
        <v>81.7</v>
      </c>
      <c r="AI24" s="58">
        <f>AH24/(AG24/100)^2</f>
        <v>27.297938454341942</v>
      </c>
      <c r="AJ24" s="52">
        <f>INDEX(AJ$61:AJ$104,$Y24,1)</f>
        <v>41.5</v>
      </c>
      <c r="AK24" s="62">
        <f>INDEX(AK$61:AK$104,$Y24,1)</f>
        <v>0</v>
      </c>
      <c r="AL24" s="4" t="s">
        <v>80</v>
      </c>
      <c r="AM24" s="4" t="s">
        <v>80</v>
      </c>
      <c r="AO24" s="41">
        <f t="shared" si="17"/>
        <v>42240</v>
      </c>
      <c r="AP24" t="s">
        <v>80</v>
      </c>
      <c r="AR24" s="24">
        <v>42275</v>
      </c>
      <c r="AS24" s="10" t="s">
        <v>81</v>
      </c>
      <c r="AT24" s="42" t="str">
        <f t="shared" si="19"/>
        <v/>
      </c>
      <c r="AU24" s="42" t="str">
        <f t="shared" si="19"/>
        <v/>
      </c>
      <c r="AV24" s="42" t="str">
        <f t="shared" si="19"/>
        <v/>
      </c>
      <c r="AW24" s="42" t="str">
        <f t="shared" si="19"/>
        <v/>
      </c>
      <c r="AX24" s="42" t="str">
        <f t="shared" si="19"/>
        <v/>
      </c>
      <c r="AY24" s="42" t="str">
        <f t="shared" si="19"/>
        <v/>
      </c>
      <c r="AZ24" s="42" t="str">
        <f t="shared" si="19"/>
        <v/>
      </c>
      <c r="BA24" s="42" t="str">
        <f t="shared" si="19"/>
        <v/>
      </c>
      <c r="BB24" s="35"/>
      <c r="BC24" s="35"/>
      <c r="BJ24">
        <v>19</v>
      </c>
      <c r="BK24">
        <v>14</v>
      </c>
      <c r="CG24">
        <v>88.3862666666667</v>
      </c>
      <c r="CH24">
        <v>57.701271841628497</v>
      </c>
      <c r="CI24">
        <v>6.1095464302900799</v>
      </c>
      <c r="CJ24">
        <v>0</v>
      </c>
      <c r="CK24">
        <v>4.07303095352672</v>
      </c>
      <c r="CL24">
        <v>0</v>
      </c>
      <c r="CM24">
        <v>0</v>
      </c>
      <c r="CN24">
        <v>10.182577383816801</v>
      </c>
      <c r="CO24">
        <v>88.3862666666667</v>
      </c>
      <c r="CP24">
        <v>57.701271841628497</v>
      </c>
      <c r="CQ24">
        <v>6.1095464302900799</v>
      </c>
      <c r="CR24">
        <v>0</v>
      </c>
      <c r="CS24">
        <v>4.07303095352672</v>
      </c>
      <c r="CT24">
        <v>0</v>
      </c>
      <c r="CU24">
        <v>0</v>
      </c>
      <c r="CV24">
        <v>10.182577383816801</v>
      </c>
      <c r="CW24">
        <v>0</v>
      </c>
      <c r="CX24" t="s">
        <v>222</v>
      </c>
      <c r="CY24" t="s">
        <v>222</v>
      </c>
      <c r="CZ24" t="s">
        <v>222</v>
      </c>
      <c r="DA24" t="s">
        <v>222</v>
      </c>
      <c r="DB24" t="s">
        <v>222</v>
      </c>
      <c r="DC24" t="s">
        <v>222</v>
      </c>
      <c r="DD24" t="s">
        <v>222</v>
      </c>
      <c r="DE24">
        <v>336.69333333333299</v>
      </c>
      <c r="DF24">
        <v>4.0986852526532598</v>
      </c>
      <c r="DG24">
        <v>0.178203706637098</v>
      </c>
      <c r="DH24">
        <v>0</v>
      </c>
      <c r="DI24">
        <v>0.53461111991129395</v>
      </c>
      <c r="DJ24">
        <v>0</v>
      </c>
      <c r="DK24">
        <v>0</v>
      </c>
      <c r="DL24">
        <v>0.71281482654839201</v>
      </c>
      <c r="DM24">
        <v>27.77</v>
      </c>
      <c r="DN24">
        <v>92.906013683831503</v>
      </c>
      <c r="DO24">
        <v>12.9636298163486</v>
      </c>
      <c r="DP24">
        <v>0</v>
      </c>
      <c r="DQ24">
        <v>8.6424198775657199</v>
      </c>
      <c r="DR24">
        <v>0</v>
      </c>
      <c r="DS24">
        <v>0</v>
      </c>
      <c r="DT24">
        <v>21.606049693914301</v>
      </c>
      <c r="DU24">
        <v>60.616266666666696</v>
      </c>
      <c r="DV24">
        <v>41.572999106950398</v>
      </c>
      <c r="DW24">
        <v>2.9694999362107399</v>
      </c>
      <c r="DX24">
        <v>0</v>
      </c>
      <c r="DY24">
        <v>1.9796666241404901</v>
      </c>
      <c r="DZ24">
        <v>0</v>
      </c>
      <c r="EA24">
        <v>0</v>
      </c>
      <c r="EB24">
        <v>4.94916656035124</v>
      </c>
      <c r="EC24">
        <v>0</v>
      </c>
      <c r="ED24" t="s">
        <v>222</v>
      </c>
      <c r="EE24" t="s">
        <v>222</v>
      </c>
      <c r="EF24" t="s">
        <v>222</v>
      </c>
      <c r="EG24" t="s">
        <v>222</v>
      </c>
      <c r="EH24" t="s">
        <v>222</v>
      </c>
      <c r="EI24" t="s">
        <v>222</v>
      </c>
      <c r="EJ24" t="s">
        <v>222</v>
      </c>
      <c r="EK24" s="91">
        <v>88.3862666666667</v>
      </c>
      <c r="EL24" s="91">
        <v>10.182577383816801</v>
      </c>
      <c r="EM24">
        <v>122</v>
      </c>
      <c r="EN24">
        <v>122</v>
      </c>
      <c r="EO24">
        <v>0</v>
      </c>
      <c r="EP24">
        <v>418.43426666666699</v>
      </c>
      <c r="EQ24">
        <v>48</v>
      </c>
      <c r="ER24">
        <v>74</v>
      </c>
      <c r="ES24">
        <v>0</v>
      </c>
      <c r="ET24">
        <v>100</v>
      </c>
      <c r="EU24">
        <v>100</v>
      </c>
      <c r="EV24">
        <v>0</v>
      </c>
      <c r="EW24">
        <v>342.97890710382501</v>
      </c>
      <c r="EX24">
        <v>39.344262295081997</v>
      </c>
      <c r="EY24">
        <v>60.655737704918003</v>
      </c>
      <c r="EZ24">
        <v>0</v>
      </c>
      <c r="FA24" s="94">
        <v>88.3862666666667</v>
      </c>
      <c r="FB24">
        <v>57.701271841628497</v>
      </c>
      <c r="FC24">
        <v>6.1095464302900799</v>
      </c>
      <c r="FD24">
        <v>0</v>
      </c>
      <c r="FE24">
        <v>4.07303095352672</v>
      </c>
      <c r="FF24">
        <v>0</v>
      </c>
      <c r="FG24">
        <v>0</v>
      </c>
      <c r="FH24" s="97">
        <v>10.182577383816801</v>
      </c>
      <c r="FI24">
        <v>88.3862666666667</v>
      </c>
      <c r="FJ24">
        <v>57.701271841628497</v>
      </c>
      <c r="FK24">
        <v>6.1095464302900799</v>
      </c>
      <c r="FL24">
        <v>0</v>
      </c>
      <c r="FM24">
        <v>4.07303095352672</v>
      </c>
      <c r="FN24">
        <v>0</v>
      </c>
      <c r="FO24">
        <v>0</v>
      </c>
      <c r="FP24" s="91">
        <v>10.182577383816801</v>
      </c>
      <c r="FQ24">
        <v>0</v>
      </c>
      <c r="FR24" t="s">
        <v>222</v>
      </c>
      <c r="FS24" t="s">
        <v>222</v>
      </c>
      <c r="FT24" t="s">
        <v>222</v>
      </c>
      <c r="FU24" t="s">
        <v>222</v>
      </c>
      <c r="FV24" t="s">
        <v>222</v>
      </c>
      <c r="FW24" t="s">
        <v>222</v>
      </c>
      <c r="FX24" t="s">
        <v>222</v>
      </c>
      <c r="FY24">
        <v>336.69333333333299</v>
      </c>
      <c r="FZ24">
        <v>4.0986852526532598</v>
      </c>
      <c r="GA24">
        <v>0.178203706637098</v>
      </c>
      <c r="GB24">
        <v>0</v>
      </c>
      <c r="GC24">
        <v>0.53461111991129395</v>
      </c>
      <c r="GD24">
        <v>0</v>
      </c>
      <c r="GE24">
        <v>0</v>
      </c>
      <c r="GF24">
        <v>0.71281482654839201</v>
      </c>
      <c r="GG24">
        <v>27.77</v>
      </c>
      <c r="GH24">
        <v>92.906013683831503</v>
      </c>
      <c r="GI24">
        <v>12.9636298163486</v>
      </c>
      <c r="GJ24">
        <v>0</v>
      </c>
      <c r="GK24">
        <v>8.6424198775657199</v>
      </c>
      <c r="GL24">
        <v>0</v>
      </c>
      <c r="GM24">
        <v>0</v>
      </c>
      <c r="GN24">
        <v>21.606049693914301</v>
      </c>
      <c r="GO24">
        <v>60.616266666666696</v>
      </c>
      <c r="GP24">
        <v>41.572999106950398</v>
      </c>
      <c r="GQ24">
        <v>2.9694999362107399</v>
      </c>
      <c r="GR24">
        <v>0</v>
      </c>
      <c r="GS24">
        <v>1.9796666241404901</v>
      </c>
      <c r="GT24">
        <v>0</v>
      </c>
      <c r="GU24">
        <v>0</v>
      </c>
      <c r="GV24">
        <v>4.94916656035124</v>
      </c>
      <c r="GW24">
        <v>0</v>
      </c>
      <c r="GX24" t="s">
        <v>222</v>
      </c>
      <c r="GY24" t="s">
        <v>222</v>
      </c>
      <c r="GZ24" t="s">
        <v>222</v>
      </c>
      <c r="HA24" t="s">
        <v>222</v>
      </c>
      <c r="HB24" t="s">
        <v>222</v>
      </c>
      <c r="HC24" t="s">
        <v>222</v>
      </c>
      <c r="HD24" t="s">
        <v>222</v>
      </c>
      <c r="HF24" s="91">
        <f t="shared" si="6"/>
        <v>566.66666666666629</v>
      </c>
      <c r="HG24" s="10">
        <f t="shared" si="7"/>
        <v>0</v>
      </c>
      <c r="HH24" s="10">
        <f t="shared" si="8"/>
        <v>40</v>
      </c>
      <c r="HI24" s="10">
        <f t="shared" si="9"/>
        <v>33.6137333333333</v>
      </c>
      <c r="HJ24" s="10">
        <f t="shared" si="10"/>
        <v>27.552240437158442</v>
      </c>
    </row>
    <row r="25" spans="1:218" x14ac:dyDescent="0.25">
      <c r="A25" s="109">
        <v>23</v>
      </c>
      <c r="B25" s="17" t="str">
        <f t="shared" si="0"/>
        <v>1731_XHz</v>
      </c>
      <c r="C25" s="18" t="str">
        <f t="shared" si="1"/>
        <v>C:\PSG_Data\FlowDrive_ExtraData\Converted</v>
      </c>
      <c r="D25" s="19">
        <v>0</v>
      </c>
      <c r="E25" s="20">
        <v>0</v>
      </c>
      <c r="F25" s="16">
        <v>23</v>
      </c>
      <c r="G25" s="11" t="s">
        <v>59</v>
      </c>
      <c r="H25" s="11" t="s">
        <v>63</v>
      </c>
      <c r="I25" s="11" t="s">
        <v>80</v>
      </c>
      <c r="J25" s="11" t="s">
        <v>80</v>
      </c>
      <c r="K25" s="11" t="s">
        <v>80</v>
      </c>
      <c r="L25" s="11"/>
      <c r="M25" s="11" t="s">
        <v>80</v>
      </c>
      <c r="N25" s="4">
        <f t="shared" si="5"/>
        <v>1</v>
      </c>
      <c r="O25" s="11" t="s">
        <v>262</v>
      </c>
      <c r="P25" s="11"/>
      <c r="Y25" s="4">
        <f t="shared" si="14"/>
        <v>32</v>
      </c>
      <c r="Z25" s="35">
        <v>1731</v>
      </c>
      <c r="AC25" s="52">
        <f t="shared" si="20"/>
        <v>44.40520191649555</v>
      </c>
      <c r="AD25" s="52" t="str">
        <f t="shared" si="20"/>
        <v>M</v>
      </c>
      <c r="AE25" s="52" t="str">
        <f t="shared" si="20"/>
        <v>White</v>
      </c>
      <c r="AF25" s="52" t="str">
        <f t="shared" si="20"/>
        <v>NHispanic</v>
      </c>
      <c r="AG25" s="52">
        <f>INDEX(AG$61:AG$104,$Y25,1)</f>
        <v>171.5</v>
      </c>
      <c r="AH25" s="4">
        <v>99.6</v>
      </c>
      <c r="AI25" s="52">
        <f>INDEX(AI$61:AI$104,$Y25,1)</f>
        <v>34.13543676529337</v>
      </c>
      <c r="AJ25" s="52">
        <f>INDEX(AJ$61:AJ$104,$Y25,1)</f>
        <v>45.8</v>
      </c>
      <c r="AK25" s="39">
        <v>0</v>
      </c>
      <c r="AL25" s="4" t="s">
        <v>80</v>
      </c>
      <c r="AO25" s="41">
        <f t="shared" si="17"/>
        <v>42276</v>
      </c>
      <c r="AP25" t="s">
        <v>80</v>
      </c>
      <c r="AR25" s="24">
        <v>42324</v>
      </c>
      <c r="AS25" s="40" t="str">
        <f>INDEX(AS$61:AS$104,$Y25,1)</f>
        <v>None</v>
      </c>
      <c r="AT25" s="42" t="str">
        <f t="shared" si="19"/>
        <v/>
      </c>
      <c r="AU25" s="42" t="str">
        <f t="shared" si="19"/>
        <v/>
      </c>
      <c r="AV25" s="42" t="str">
        <f t="shared" si="19"/>
        <v/>
      </c>
      <c r="AW25" s="42" t="str">
        <f t="shared" si="19"/>
        <v/>
      </c>
      <c r="AX25" s="42" t="str">
        <f t="shared" si="19"/>
        <v/>
      </c>
      <c r="AY25" s="42" t="str">
        <f t="shared" si="19"/>
        <v/>
      </c>
      <c r="AZ25" s="42" t="str">
        <f t="shared" si="19"/>
        <v/>
      </c>
      <c r="BA25" s="42" t="str">
        <f t="shared" si="19"/>
        <v/>
      </c>
      <c r="BB25" s="35"/>
      <c r="BC25" s="35"/>
      <c r="BD25">
        <v>62</v>
      </c>
      <c r="BF25">
        <v>38</v>
      </c>
      <c r="BH25">
        <v>16</v>
      </c>
      <c r="BJ25">
        <v>17</v>
      </c>
      <c r="BK25">
        <v>18</v>
      </c>
      <c r="CG25">
        <v>72.424266666666696</v>
      </c>
      <c r="CH25">
        <v>62.133870415440903</v>
      </c>
      <c r="CI25">
        <v>6.6276128443136901</v>
      </c>
      <c r="CJ25">
        <v>0</v>
      </c>
      <c r="CK25">
        <v>43.079483488039003</v>
      </c>
      <c r="CL25">
        <v>0</v>
      </c>
      <c r="CM25">
        <v>0</v>
      </c>
      <c r="CN25">
        <v>49.707096332352698</v>
      </c>
      <c r="CO25">
        <v>71.167466666666698</v>
      </c>
      <c r="CP25">
        <v>61.544975606831599</v>
      </c>
      <c r="CQ25">
        <v>6.7446548610226396</v>
      </c>
      <c r="CR25">
        <v>0</v>
      </c>
      <c r="CS25">
        <v>42.9971747390193</v>
      </c>
      <c r="CT25">
        <v>0</v>
      </c>
      <c r="CU25">
        <v>0</v>
      </c>
      <c r="CV25">
        <v>49.741829600042003</v>
      </c>
      <c r="CW25">
        <v>1.2567999999999999</v>
      </c>
      <c r="CX25">
        <v>95.480585614258402</v>
      </c>
      <c r="CY25">
        <v>0</v>
      </c>
      <c r="CZ25">
        <v>0</v>
      </c>
      <c r="DA25">
        <v>47.740292807129201</v>
      </c>
      <c r="DB25">
        <v>0</v>
      </c>
      <c r="DC25">
        <v>0</v>
      </c>
      <c r="DD25">
        <v>47.740292807129201</v>
      </c>
      <c r="DE25">
        <v>212.75559999999999</v>
      </c>
      <c r="DF25">
        <v>16.920823705698002</v>
      </c>
      <c r="DG25">
        <v>0.56402745685660005</v>
      </c>
      <c r="DH25">
        <v>0</v>
      </c>
      <c r="DI25">
        <v>9.8704804949905007</v>
      </c>
      <c r="DJ25">
        <v>0</v>
      </c>
      <c r="DK25">
        <v>0</v>
      </c>
      <c r="DL25">
        <v>10.434507951847101</v>
      </c>
      <c r="DM25">
        <v>46.667466666666698</v>
      </c>
      <c r="DN25">
        <v>78.427226961823493</v>
      </c>
      <c r="DO25">
        <v>10.2855379622064</v>
      </c>
      <c r="DP25">
        <v>0</v>
      </c>
      <c r="DQ25">
        <v>56.570458792135</v>
      </c>
      <c r="DR25">
        <v>0</v>
      </c>
      <c r="DS25">
        <v>0</v>
      </c>
      <c r="DT25">
        <v>66.855996754341405</v>
      </c>
      <c r="DU25">
        <v>23</v>
      </c>
      <c r="DV25">
        <v>31.304347826087</v>
      </c>
      <c r="DW25">
        <v>0</v>
      </c>
      <c r="DX25">
        <v>0</v>
      </c>
      <c r="DY25">
        <v>18.260869565217401</v>
      </c>
      <c r="DZ25">
        <v>0</v>
      </c>
      <c r="EA25">
        <v>0</v>
      </c>
      <c r="EB25">
        <v>18.260869565217401</v>
      </c>
      <c r="EC25">
        <v>1.5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 s="91">
        <v>72.424266666666696</v>
      </c>
      <c r="EL25" s="91">
        <v>49.707096332352698</v>
      </c>
      <c r="EM25">
        <v>110.5</v>
      </c>
      <c r="EN25">
        <v>101.5</v>
      </c>
      <c r="EO25">
        <v>9</v>
      </c>
      <c r="EP25">
        <v>229</v>
      </c>
      <c r="EQ25">
        <v>53</v>
      </c>
      <c r="ER25">
        <v>45</v>
      </c>
      <c r="ES25">
        <v>3.5</v>
      </c>
      <c r="ET25">
        <v>100</v>
      </c>
      <c r="EU25">
        <v>91.855203619909503</v>
      </c>
      <c r="EV25">
        <v>8.1447963800905008</v>
      </c>
      <c r="EW25">
        <v>207.239819004525</v>
      </c>
      <c r="EX25">
        <v>47.963800904977397</v>
      </c>
      <c r="EY25">
        <v>40.7239819004525</v>
      </c>
      <c r="EZ25">
        <v>3.1674208144796401</v>
      </c>
      <c r="FA25" s="94">
        <v>72.424266666666696</v>
      </c>
      <c r="FB25">
        <v>62.133870415440903</v>
      </c>
      <c r="FC25">
        <v>6.6276128443136901</v>
      </c>
      <c r="FD25">
        <v>0</v>
      </c>
      <c r="FE25">
        <v>43.079483488039003</v>
      </c>
      <c r="FF25">
        <v>0</v>
      </c>
      <c r="FG25">
        <v>0</v>
      </c>
      <c r="FH25" s="91">
        <v>49.707096332352698</v>
      </c>
      <c r="FI25">
        <v>71.167466666666698</v>
      </c>
      <c r="FJ25">
        <v>61.544975606831599</v>
      </c>
      <c r="FK25">
        <v>6.7446548610226396</v>
      </c>
      <c r="FL25">
        <v>0</v>
      </c>
      <c r="FM25">
        <v>42.9971747390193</v>
      </c>
      <c r="FN25">
        <v>0</v>
      </c>
      <c r="FO25">
        <v>0</v>
      </c>
      <c r="FP25" s="91">
        <v>49.741829600042003</v>
      </c>
      <c r="FQ25">
        <v>1.2567999999999999</v>
      </c>
      <c r="FR25">
        <v>95.480585614258402</v>
      </c>
      <c r="FS25">
        <v>0</v>
      </c>
      <c r="FT25">
        <v>0</v>
      </c>
      <c r="FU25">
        <v>47.740292807129201</v>
      </c>
      <c r="FV25">
        <v>0</v>
      </c>
      <c r="FW25">
        <v>0</v>
      </c>
      <c r="FX25">
        <v>47.740292807129201</v>
      </c>
      <c r="FY25">
        <v>213.18119999999999</v>
      </c>
      <c r="FZ25">
        <v>16.8870425722343</v>
      </c>
      <c r="GA25">
        <v>0.56290141907447799</v>
      </c>
      <c r="GB25">
        <v>0</v>
      </c>
      <c r="GC25">
        <v>9.8507748338033601</v>
      </c>
      <c r="GD25">
        <v>0</v>
      </c>
      <c r="GE25">
        <v>0</v>
      </c>
      <c r="GF25">
        <v>10.413676252877799</v>
      </c>
      <c r="GG25">
        <v>46.667466666666698</v>
      </c>
      <c r="GH25">
        <v>78.427226961823493</v>
      </c>
      <c r="GI25">
        <v>10.2855379622064</v>
      </c>
      <c r="GJ25">
        <v>0</v>
      </c>
      <c r="GK25">
        <v>56.570458792135</v>
      </c>
      <c r="GL25">
        <v>0</v>
      </c>
      <c r="GM25">
        <v>0</v>
      </c>
      <c r="GN25">
        <v>66.855996754341405</v>
      </c>
      <c r="GO25">
        <v>23</v>
      </c>
      <c r="GP25">
        <v>31.304347826087</v>
      </c>
      <c r="GQ25">
        <v>0</v>
      </c>
      <c r="GR25">
        <v>0</v>
      </c>
      <c r="GS25">
        <v>18.260869565217401</v>
      </c>
      <c r="GT25">
        <v>0</v>
      </c>
      <c r="GU25">
        <v>0</v>
      </c>
      <c r="GV25">
        <v>18.260869565217401</v>
      </c>
      <c r="GW25">
        <v>1.5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F25" s="91">
        <f t="shared" si="6"/>
        <v>123.72881355932196</v>
      </c>
      <c r="HG25" s="10">
        <f t="shared" si="7"/>
        <v>0</v>
      </c>
      <c r="HH25" s="10">
        <f t="shared" si="8"/>
        <v>86.440677966101575</v>
      </c>
      <c r="HI25" s="10">
        <f t="shared" si="9"/>
        <v>38.075733333333304</v>
      </c>
      <c r="HJ25" s="10">
        <f t="shared" si="10"/>
        <v>34.457677224736024</v>
      </c>
    </row>
    <row r="26" spans="1:218" x14ac:dyDescent="0.25">
      <c r="A26" s="10">
        <v>24</v>
      </c>
      <c r="B26" s="17" t="str">
        <f t="shared" si="0"/>
        <v>1733_XHz</v>
      </c>
      <c r="C26" s="18" t="str">
        <f t="shared" si="1"/>
        <v>C:\PSG_Data\FlowDrive_ExtraData\Converted</v>
      </c>
      <c r="D26" s="19">
        <v>0</v>
      </c>
      <c r="E26" s="20">
        <v>0</v>
      </c>
      <c r="F26" s="11">
        <v>24</v>
      </c>
      <c r="G26" s="11" t="s">
        <v>60</v>
      </c>
      <c r="H26" s="11" t="s">
        <v>66</v>
      </c>
      <c r="I26" s="11" t="s">
        <v>80</v>
      </c>
      <c r="J26" s="11" t="s">
        <v>80</v>
      </c>
      <c r="K26" s="11" t="s">
        <v>80</v>
      </c>
      <c r="L26" s="11" t="s">
        <v>87</v>
      </c>
      <c r="M26" s="11" t="s">
        <v>80</v>
      </c>
      <c r="N26" s="4">
        <f t="shared" si="5"/>
        <v>1</v>
      </c>
      <c r="O26" s="11"/>
      <c r="P26" s="11"/>
      <c r="Y26" s="4">
        <f t="shared" si="14"/>
        <v>13</v>
      </c>
      <c r="Z26" s="35">
        <v>1733</v>
      </c>
      <c r="AA26" t="s">
        <v>151</v>
      </c>
      <c r="AC26" s="52">
        <f t="shared" si="20"/>
        <v>62.305270362765228</v>
      </c>
      <c r="AD26" s="52" t="str">
        <f t="shared" si="20"/>
        <v>M</v>
      </c>
      <c r="AE26" s="52" t="str">
        <f t="shared" si="20"/>
        <v>White</v>
      </c>
      <c r="AF26" s="52" t="str">
        <f t="shared" si="20"/>
        <v>NHispanic</v>
      </c>
      <c r="AG26" s="4">
        <v>170</v>
      </c>
      <c r="AH26" s="4">
        <v>86.9</v>
      </c>
      <c r="AI26" s="58">
        <f>AH26/(AG26/100)^2</f>
        <v>30.069204152249139</v>
      </c>
      <c r="AJ26" s="52">
        <f>INDEX(AJ$61:AJ$104,$Y26,1)</f>
        <v>37.9</v>
      </c>
      <c r="AK26" s="62">
        <f>INDEX(AK$61:AK$104,$Y26,1)</f>
        <v>0</v>
      </c>
      <c r="AL26" s="4" t="s">
        <v>80</v>
      </c>
      <c r="AM26" s="4" t="s">
        <v>80</v>
      </c>
      <c r="AN26" s="4" t="s">
        <v>80</v>
      </c>
      <c r="AO26" s="41">
        <f t="shared" si="17"/>
        <v>42242</v>
      </c>
      <c r="AP26" t="s">
        <v>80</v>
      </c>
      <c r="AR26" s="24">
        <v>42284</v>
      </c>
      <c r="AS26" s="40" t="str">
        <f>INDEX(AS$61:AS$104,$Y26,1)</f>
        <v>None</v>
      </c>
      <c r="AT26" s="42" t="str">
        <f t="shared" si="19"/>
        <v/>
      </c>
      <c r="AU26" s="42" t="str">
        <f t="shared" si="19"/>
        <v/>
      </c>
      <c r="AV26" s="42" t="str">
        <f t="shared" si="19"/>
        <v/>
      </c>
      <c r="AW26" s="42" t="str">
        <f t="shared" si="19"/>
        <v/>
      </c>
      <c r="AX26" s="42" t="str">
        <f t="shared" si="19"/>
        <v/>
      </c>
      <c r="AY26" s="42" t="str">
        <f t="shared" si="19"/>
        <v/>
      </c>
      <c r="AZ26" s="42" t="str">
        <f t="shared" si="19"/>
        <v/>
      </c>
      <c r="BA26" s="42" t="str">
        <f t="shared" si="19"/>
        <v/>
      </c>
      <c r="BB26" s="35"/>
      <c r="BC26" s="35"/>
      <c r="BJ26">
        <v>13</v>
      </c>
      <c r="BK26">
        <v>16</v>
      </c>
      <c r="CG26">
        <v>161.511866666667</v>
      </c>
      <c r="CH26">
        <v>61.295805715823597</v>
      </c>
      <c r="CI26">
        <v>0.74297946322210395</v>
      </c>
      <c r="CJ26">
        <v>0</v>
      </c>
      <c r="CK26">
        <v>6.3153254373878802</v>
      </c>
      <c r="CL26">
        <v>0</v>
      </c>
      <c r="CM26">
        <v>0</v>
      </c>
      <c r="CN26">
        <v>7.0583049006099898</v>
      </c>
      <c r="CO26">
        <v>161.511866666667</v>
      </c>
      <c r="CP26">
        <v>61.295805715823597</v>
      </c>
      <c r="CQ26">
        <v>0.74297946322210395</v>
      </c>
      <c r="CR26">
        <v>0</v>
      </c>
      <c r="CS26">
        <v>6.3153254373878802</v>
      </c>
      <c r="CT26">
        <v>0</v>
      </c>
      <c r="CU26">
        <v>0</v>
      </c>
      <c r="CV26">
        <v>7.0583049006099898</v>
      </c>
      <c r="CW26">
        <v>0</v>
      </c>
      <c r="CX26" t="s">
        <v>222</v>
      </c>
      <c r="CY26" t="s">
        <v>222</v>
      </c>
      <c r="CZ26" t="s">
        <v>222</v>
      </c>
      <c r="DA26" t="s">
        <v>222</v>
      </c>
      <c r="DB26" t="s">
        <v>222</v>
      </c>
      <c r="DC26" t="s">
        <v>222</v>
      </c>
      <c r="DD26" t="s">
        <v>222</v>
      </c>
      <c r="DE26">
        <v>265.24133333333299</v>
      </c>
      <c r="DF26">
        <v>21.037445144296299</v>
      </c>
      <c r="DG26">
        <v>0.226209087573078</v>
      </c>
      <c r="DH26">
        <v>0</v>
      </c>
      <c r="DI26">
        <v>0</v>
      </c>
      <c r="DJ26">
        <v>0</v>
      </c>
      <c r="DK26">
        <v>0</v>
      </c>
      <c r="DL26">
        <v>0.226209087573078</v>
      </c>
      <c r="DM26">
        <v>84.511866666666705</v>
      </c>
      <c r="DN26">
        <v>76.675622673896697</v>
      </c>
      <c r="DO26">
        <v>0</v>
      </c>
      <c r="DP26">
        <v>0</v>
      </c>
      <c r="DQ26">
        <v>2.1298784076082402</v>
      </c>
      <c r="DR26">
        <v>0</v>
      </c>
      <c r="DS26">
        <v>0</v>
      </c>
      <c r="DT26">
        <v>2.1298784076082402</v>
      </c>
      <c r="DU26">
        <v>77</v>
      </c>
      <c r="DV26">
        <v>44.415584415584398</v>
      </c>
      <c r="DW26">
        <v>1.5584415584415601</v>
      </c>
      <c r="DX26">
        <v>0</v>
      </c>
      <c r="DY26">
        <v>10.909090909090899</v>
      </c>
      <c r="DZ26">
        <v>0</v>
      </c>
      <c r="EA26">
        <v>0</v>
      </c>
      <c r="EB26">
        <v>12.4675324675325</v>
      </c>
      <c r="EC26">
        <v>0</v>
      </c>
      <c r="ED26" t="s">
        <v>222</v>
      </c>
      <c r="EE26" t="s">
        <v>222</v>
      </c>
      <c r="EF26" t="s">
        <v>222</v>
      </c>
      <c r="EG26" t="s">
        <v>222</v>
      </c>
      <c r="EH26" t="s">
        <v>222</v>
      </c>
      <c r="EI26" t="s">
        <v>222</v>
      </c>
      <c r="EJ26" t="s">
        <v>222</v>
      </c>
      <c r="EK26" s="91">
        <v>161.511866666667</v>
      </c>
      <c r="EL26" s="91">
        <v>7.0583049006099898</v>
      </c>
      <c r="EM26">
        <v>229</v>
      </c>
      <c r="EN26">
        <v>229</v>
      </c>
      <c r="EO26">
        <v>0</v>
      </c>
      <c r="EP26">
        <v>375</v>
      </c>
      <c r="EQ26">
        <v>125.5</v>
      </c>
      <c r="ER26">
        <v>103.5</v>
      </c>
      <c r="ES26">
        <v>0</v>
      </c>
      <c r="ET26">
        <v>100</v>
      </c>
      <c r="EU26">
        <v>100</v>
      </c>
      <c r="EV26">
        <v>0</v>
      </c>
      <c r="EW26">
        <v>163.755458515284</v>
      </c>
      <c r="EX26">
        <v>54.803493449781698</v>
      </c>
      <c r="EY26">
        <v>45.196506550218302</v>
      </c>
      <c r="EZ26">
        <v>0</v>
      </c>
      <c r="FA26" s="94">
        <v>161.511866666667</v>
      </c>
      <c r="FB26">
        <v>61.295805715823597</v>
      </c>
      <c r="FC26">
        <v>0.74297946322210395</v>
      </c>
      <c r="FD26">
        <v>0</v>
      </c>
      <c r="FE26">
        <v>6.3153254373878802</v>
      </c>
      <c r="FF26">
        <v>0</v>
      </c>
      <c r="FG26">
        <v>0</v>
      </c>
      <c r="FH26" s="91">
        <v>7.0583049006099898</v>
      </c>
      <c r="FI26">
        <v>161.511866666667</v>
      </c>
      <c r="FJ26">
        <v>61.295805715823597</v>
      </c>
      <c r="FK26">
        <v>0.74297946322210395</v>
      </c>
      <c r="FL26">
        <v>0</v>
      </c>
      <c r="FM26">
        <v>6.3153254373878802</v>
      </c>
      <c r="FN26">
        <v>0</v>
      </c>
      <c r="FO26">
        <v>0</v>
      </c>
      <c r="FP26" s="91">
        <v>7.0583049006099898</v>
      </c>
      <c r="FQ26">
        <v>0</v>
      </c>
      <c r="FR26" t="s">
        <v>222</v>
      </c>
      <c r="FS26" t="s">
        <v>222</v>
      </c>
      <c r="FT26" t="s">
        <v>222</v>
      </c>
      <c r="FU26" t="s">
        <v>222</v>
      </c>
      <c r="FV26" t="s">
        <v>222</v>
      </c>
      <c r="FW26" t="s">
        <v>222</v>
      </c>
      <c r="FX26" t="s">
        <v>222</v>
      </c>
      <c r="FY26">
        <v>295.52960000000002</v>
      </c>
      <c r="FZ26">
        <v>18.8813574004093</v>
      </c>
      <c r="GA26">
        <v>0.203025348391498</v>
      </c>
      <c r="GB26">
        <v>0</v>
      </c>
      <c r="GC26">
        <v>0</v>
      </c>
      <c r="GD26">
        <v>0</v>
      </c>
      <c r="GE26">
        <v>0</v>
      </c>
      <c r="GF26">
        <v>0.203025348391498</v>
      </c>
      <c r="GG26">
        <v>84.511866666666705</v>
      </c>
      <c r="GH26">
        <v>76.675622673896697</v>
      </c>
      <c r="GI26">
        <v>0</v>
      </c>
      <c r="GJ26">
        <v>0</v>
      </c>
      <c r="GK26">
        <v>2.1298784076082402</v>
      </c>
      <c r="GL26">
        <v>0</v>
      </c>
      <c r="GM26">
        <v>0</v>
      </c>
      <c r="GN26">
        <v>2.1298784076082402</v>
      </c>
      <c r="GO26">
        <v>77</v>
      </c>
      <c r="GP26">
        <v>44.415584415584398</v>
      </c>
      <c r="GQ26">
        <v>1.5584415584415601</v>
      </c>
      <c r="GR26">
        <v>0</v>
      </c>
      <c r="GS26">
        <v>10.909090909090899</v>
      </c>
      <c r="GT26">
        <v>0</v>
      </c>
      <c r="GU26">
        <v>0</v>
      </c>
      <c r="GV26">
        <v>12.4675324675325</v>
      </c>
      <c r="GW26">
        <v>0</v>
      </c>
      <c r="GX26" t="s">
        <v>222</v>
      </c>
      <c r="GY26" t="s">
        <v>222</v>
      </c>
      <c r="GZ26" t="s">
        <v>222</v>
      </c>
      <c r="HA26" t="s">
        <v>222</v>
      </c>
      <c r="HB26" t="s">
        <v>222</v>
      </c>
      <c r="HC26" t="s">
        <v>222</v>
      </c>
      <c r="HD26" t="s">
        <v>222</v>
      </c>
      <c r="HF26" s="91">
        <f t="shared" si="6"/>
        <v>868.42105263157896</v>
      </c>
      <c r="HG26" s="10">
        <f t="shared" si="7"/>
        <v>0</v>
      </c>
      <c r="HH26" s="10">
        <f t="shared" si="8"/>
        <v>89.473684210526244</v>
      </c>
      <c r="HI26" s="10">
        <f t="shared" si="9"/>
        <v>67.488133333332996</v>
      </c>
      <c r="HJ26" s="10">
        <f t="shared" si="10"/>
        <v>29.470800582241484</v>
      </c>
    </row>
    <row r="27" spans="1:218" x14ac:dyDescent="0.25">
      <c r="A27" s="109">
        <v>25</v>
      </c>
      <c r="B27" s="17" t="str">
        <f t="shared" si="0"/>
        <v>1738_XHz</v>
      </c>
      <c r="C27" s="18" t="str">
        <f t="shared" si="1"/>
        <v>C:\PSG_Data\FlowDrive_ExtraData\Converted</v>
      </c>
      <c r="D27" s="19">
        <v>0</v>
      </c>
      <c r="E27" s="20">
        <v>1</v>
      </c>
      <c r="F27" s="16">
        <v>25</v>
      </c>
      <c r="G27" s="11" t="s">
        <v>61</v>
      </c>
      <c r="H27" s="11" t="s">
        <v>63</v>
      </c>
      <c r="I27" s="11" t="s">
        <v>80</v>
      </c>
      <c r="J27" s="11" t="s">
        <v>80</v>
      </c>
      <c r="K27" s="11" t="s">
        <v>80</v>
      </c>
      <c r="L27" s="11" t="s">
        <v>87</v>
      </c>
      <c r="M27" s="11" t="s">
        <v>80</v>
      </c>
      <c r="N27" s="4">
        <f t="shared" si="5"/>
        <v>1</v>
      </c>
      <c r="O27" s="11"/>
      <c r="P27" s="11"/>
      <c r="Y27" s="4">
        <f t="shared" si="14"/>
        <v>42</v>
      </c>
      <c r="Z27" s="35">
        <v>1738</v>
      </c>
      <c r="AC27" s="52">
        <f t="shared" si="20"/>
        <v>50.35455167693361</v>
      </c>
      <c r="AD27" s="52" t="str">
        <f t="shared" si="20"/>
        <v>M</v>
      </c>
      <c r="AE27" s="52" t="str">
        <f t="shared" si="20"/>
        <v>White</v>
      </c>
      <c r="AF27" s="52" t="str">
        <f t="shared" si="20"/>
        <v>NHispanic</v>
      </c>
      <c r="AG27" s="4">
        <v>175.7</v>
      </c>
      <c r="AH27" s="4">
        <v>85.7</v>
      </c>
      <c r="AI27" s="58">
        <f>AH27/(AG27/100)^2</f>
        <v>27.761140169786749</v>
      </c>
      <c r="AJ27" s="52">
        <f>INDEX(AJ$61:AJ$104,$Y27,1)</f>
        <v>39</v>
      </c>
      <c r="AK27" s="62">
        <f>INDEX(AK$61:AK$104,$Y27,1)</f>
        <v>0</v>
      </c>
      <c r="AL27" s="4" t="s">
        <v>80</v>
      </c>
      <c r="AM27" s="4" t="s">
        <v>80</v>
      </c>
      <c r="AN27" s="4" t="s">
        <v>81</v>
      </c>
      <c r="AO27" s="41">
        <f t="shared" si="17"/>
        <v>42297</v>
      </c>
      <c r="AP27" t="s">
        <v>80</v>
      </c>
      <c r="AR27" s="24">
        <v>42313</v>
      </c>
      <c r="AS27" s="40" t="str">
        <f>INDEX(AS$61:AS$104,$Y27,1)</f>
        <v>None</v>
      </c>
      <c r="AT27" s="42" t="str">
        <f t="shared" si="19"/>
        <v/>
      </c>
      <c r="AU27" s="42" t="str">
        <f t="shared" si="19"/>
        <v/>
      </c>
      <c r="AV27" s="42" t="str">
        <f t="shared" si="19"/>
        <v/>
      </c>
      <c r="AW27" s="42" t="str">
        <f t="shared" si="19"/>
        <v/>
      </c>
      <c r="AX27" s="42" t="str">
        <f t="shared" si="19"/>
        <v/>
      </c>
      <c r="AY27" s="42" t="str">
        <f t="shared" si="19"/>
        <v/>
      </c>
      <c r="AZ27" s="42" t="str">
        <f t="shared" si="19"/>
        <v/>
      </c>
      <c r="BA27" s="42" t="str">
        <f t="shared" si="19"/>
        <v/>
      </c>
      <c r="BB27" s="35"/>
      <c r="BC27" s="35"/>
      <c r="CG27">
        <v>209.03133333333301</v>
      </c>
      <c r="CH27">
        <v>23.537141162249998</v>
      </c>
      <c r="CI27">
        <v>0</v>
      </c>
      <c r="CJ27">
        <v>0</v>
      </c>
      <c r="CK27">
        <v>9.4722641262713392</v>
      </c>
      <c r="CL27">
        <v>0</v>
      </c>
      <c r="CM27">
        <v>0</v>
      </c>
      <c r="CN27">
        <v>9.4722641262713392</v>
      </c>
      <c r="CO27">
        <v>165.102</v>
      </c>
      <c r="CP27">
        <v>22.894937674891899</v>
      </c>
      <c r="CQ27">
        <v>0</v>
      </c>
      <c r="CR27">
        <v>0</v>
      </c>
      <c r="CS27">
        <v>9.8121161463822393</v>
      </c>
      <c r="CT27">
        <v>0</v>
      </c>
      <c r="CU27">
        <v>0</v>
      </c>
      <c r="CV27">
        <v>9.8121161463822393</v>
      </c>
      <c r="CW27">
        <v>43.929333333333297</v>
      </c>
      <c r="CX27">
        <v>25.950769417549399</v>
      </c>
      <c r="CY27">
        <v>0</v>
      </c>
      <c r="CZ27">
        <v>0</v>
      </c>
      <c r="DA27">
        <v>8.1949798160682299</v>
      </c>
      <c r="DB27">
        <v>0</v>
      </c>
      <c r="DC27">
        <v>0</v>
      </c>
      <c r="DD27">
        <v>8.1949798160682299</v>
      </c>
      <c r="DE27">
        <v>179.58080000000001</v>
      </c>
      <c r="DF27">
        <v>17.707906413157801</v>
      </c>
      <c r="DG27">
        <v>0</v>
      </c>
      <c r="DH27">
        <v>1.0023343252730801</v>
      </c>
      <c r="DI27">
        <v>3.6752258593346299</v>
      </c>
      <c r="DJ27">
        <v>0</v>
      </c>
      <c r="DK27">
        <v>0</v>
      </c>
      <c r="DL27">
        <v>4.6775601846077102</v>
      </c>
      <c r="DM27">
        <v>52.919733333333298</v>
      </c>
      <c r="DN27">
        <v>48.753080136458202</v>
      </c>
      <c r="DO27">
        <v>0</v>
      </c>
      <c r="DP27">
        <v>0</v>
      </c>
      <c r="DQ27">
        <v>24.943436348885601</v>
      </c>
      <c r="DR27">
        <v>0</v>
      </c>
      <c r="DS27">
        <v>0</v>
      </c>
      <c r="DT27">
        <v>24.943436348885601</v>
      </c>
      <c r="DU27">
        <v>67.682266666666706</v>
      </c>
      <c r="DV27">
        <v>17.729902662834402</v>
      </c>
      <c r="DW27">
        <v>0</v>
      </c>
      <c r="DX27">
        <v>0</v>
      </c>
      <c r="DY27">
        <v>4.4324756657086004</v>
      </c>
      <c r="DZ27">
        <v>0</v>
      </c>
      <c r="EA27">
        <v>0</v>
      </c>
      <c r="EB27">
        <v>4.4324756657086004</v>
      </c>
      <c r="EC27">
        <v>44.5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 s="91">
        <v>209.03133333333301</v>
      </c>
      <c r="EL27" s="91">
        <v>9.4722641262713392</v>
      </c>
      <c r="EM27">
        <v>276</v>
      </c>
      <c r="EN27">
        <v>221</v>
      </c>
      <c r="EO27">
        <v>55</v>
      </c>
      <c r="EP27">
        <v>196</v>
      </c>
      <c r="EQ27">
        <v>62.5</v>
      </c>
      <c r="ER27">
        <v>109</v>
      </c>
      <c r="ES27">
        <v>49.5</v>
      </c>
      <c r="ET27">
        <v>100</v>
      </c>
      <c r="EU27">
        <v>80.072463768115895</v>
      </c>
      <c r="EV27">
        <v>19.927536231884101</v>
      </c>
      <c r="EW27">
        <v>71.014492753623202</v>
      </c>
      <c r="EX27">
        <v>22.644927536231901</v>
      </c>
      <c r="EY27">
        <v>39.492753623188399</v>
      </c>
      <c r="EZ27">
        <v>17.934782608695699</v>
      </c>
      <c r="FA27" s="94">
        <v>209.03133333333301</v>
      </c>
      <c r="FB27">
        <v>23.537141162249998</v>
      </c>
      <c r="FC27">
        <v>0</v>
      </c>
      <c r="FD27">
        <v>0</v>
      </c>
      <c r="FE27">
        <v>9.4722641262713392</v>
      </c>
      <c r="FF27">
        <v>0</v>
      </c>
      <c r="FG27">
        <v>0</v>
      </c>
      <c r="FH27" s="91">
        <v>9.4722641262713392</v>
      </c>
      <c r="FI27">
        <v>165.102</v>
      </c>
      <c r="FJ27">
        <v>22.894937674891899</v>
      </c>
      <c r="FK27">
        <v>0</v>
      </c>
      <c r="FL27">
        <v>0</v>
      </c>
      <c r="FM27">
        <v>9.8121161463822393</v>
      </c>
      <c r="FN27">
        <v>0</v>
      </c>
      <c r="FO27">
        <v>0</v>
      </c>
      <c r="FP27" s="91">
        <v>9.8121161463822393</v>
      </c>
      <c r="FQ27">
        <v>43.929333333333297</v>
      </c>
      <c r="FR27">
        <v>25.950769417549399</v>
      </c>
      <c r="FS27">
        <v>0</v>
      </c>
      <c r="FT27">
        <v>0</v>
      </c>
      <c r="FU27">
        <v>8.1949798160682299</v>
      </c>
      <c r="FV27">
        <v>0</v>
      </c>
      <c r="FW27">
        <v>0</v>
      </c>
      <c r="FX27">
        <v>8.1949798160682299</v>
      </c>
      <c r="FY27">
        <v>181.37586666666701</v>
      </c>
      <c r="FZ27">
        <v>17.5326522675931</v>
      </c>
      <c r="GA27">
        <v>0</v>
      </c>
      <c r="GB27">
        <v>0.99241427929772397</v>
      </c>
      <c r="GC27">
        <v>3.63885235742499</v>
      </c>
      <c r="GD27">
        <v>0</v>
      </c>
      <c r="GE27">
        <v>0</v>
      </c>
      <c r="GF27">
        <v>4.6312666367227102</v>
      </c>
      <c r="GG27">
        <v>52.919733333333298</v>
      </c>
      <c r="GH27">
        <v>48.753080136458202</v>
      </c>
      <c r="GI27">
        <v>0</v>
      </c>
      <c r="GJ27">
        <v>0</v>
      </c>
      <c r="GK27">
        <v>24.943436348885601</v>
      </c>
      <c r="GL27">
        <v>0</v>
      </c>
      <c r="GM27">
        <v>0</v>
      </c>
      <c r="GN27">
        <v>24.943436348885601</v>
      </c>
      <c r="GO27">
        <v>67.682266666666706</v>
      </c>
      <c r="GP27">
        <v>17.729902662834402</v>
      </c>
      <c r="GQ27">
        <v>0</v>
      </c>
      <c r="GR27">
        <v>0</v>
      </c>
      <c r="GS27">
        <v>4.4324756657086004</v>
      </c>
      <c r="GT27">
        <v>0</v>
      </c>
      <c r="GU27">
        <v>0</v>
      </c>
      <c r="GV27">
        <v>4.4324756657086004</v>
      </c>
      <c r="GW27">
        <v>44.5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F27" s="91">
        <f t="shared" si="6"/>
        <v>233.3333333333334</v>
      </c>
      <c r="HG27" s="10">
        <f t="shared" si="7"/>
        <v>0</v>
      </c>
      <c r="HH27" s="10">
        <f t="shared" si="8"/>
        <v>100</v>
      </c>
      <c r="HI27" s="10">
        <f t="shared" si="9"/>
        <v>66.968666666666991</v>
      </c>
      <c r="HJ27" s="10">
        <f t="shared" si="10"/>
        <v>24.264009661835868</v>
      </c>
    </row>
    <row r="28" spans="1:218" x14ac:dyDescent="0.25">
      <c r="A28" s="109">
        <v>26</v>
      </c>
      <c r="B28" s="17" t="str">
        <f t="shared" si="0"/>
        <v>1743_XHz</v>
      </c>
      <c r="C28" s="18" t="str">
        <f t="shared" si="1"/>
        <v>C:\PSG_Data\FlowDrive_ExtraData\Converted</v>
      </c>
      <c r="D28" s="19">
        <v>0</v>
      </c>
      <c r="E28" s="20">
        <v>0</v>
      </c>
      <c r="F28" s="11">
        <v>26</v>
      </c>
      <c r="G28" s="16" t="s">
        <v>62</v>
      </c>
      <c r="H28" s="11"/>
      <c r="I28" s="11"/>
      <c r="J28" s="11"/>
      <c r="K28" s="11"/>
      <c r="L28" s="11"/>
      <c r="M28" s="11"/>
      <c r="N28" s="4"/>
      <c r="O28" s="11"/>
      <c r="P28" s="11"/>
      <c r="Z28" s="35"/>
      <c r="AC28" s="52"/>
      <c r="AD28" s="52"/>
      <c r="AE28" s="52"/>
      <c r="AF28" s="52"/>
      <c r="AG28" s="52"/>
      <c r="AH28" s="59"/>
      <c r="AI28" s="52"/>
      <c r="AJ28" s="52"/>
      <c r="AK28" s="62"/>
      <c r="AO28" s="41"/>
      <c r="AR28" s="24"/>
      <c r="AS28" s="40"/>
      <c r="AT28" s="42"/>
      <c r="AU28" s="42"/>
      <c r="AV28" s="42"/>
      <c r="AW28" s="42"/>
      <c r="AX28" s="42"/>
      <c r="AY28" s="42"/>
      <c r="AZ28" s="42"/>
      <c r="BA28" s="42"/>
      <c r="BB28" s="35"/>
      <c r="BC28" s="35"/>
      <c r="EK28" s="91"/>
      <c r="EL28" s="91"/>
      <c r="FA28" s="94"/>
      <c r="FH28" s="91"/>
      <c r="FP28" s="91"/>
      <c r="HF28" s="91"/>
      <c r="HG28" s="10"/>
      <c r="HH28" s="10"/>
      <c r="HI28" s="10"/>
      <c r="HJ28" s="10"/>
    </row>
    <row r="29" spans="1:218" x14ac:dyDescent="0.25">
      <c r="A29" s="10">
        <v>27</v>
      </c>
      <c r="B29" s="17" t="str">
        <f t="shared" si="0"/>
        <v>1757_XHz</v>
      </c>
      <c r="C29" s="18" t="str">
        <f t="shared" si="1"/>
        <v>C:\PSG_Data\FlowDrive_ExtraData\Converted</v>
      </c>
      <c r="D29" s="19">
        <v>0</v>
      </c>
      <c r="E29" s="20">
        <v>0</v>
      </c>
      <c r="F29" s="16">
        <v>27</v>
      </c>
      <c r="G29" s="18" t="s">
        <v>68</v>
      </c>
      <c r="H29" s="11" t="s">
        <v>63</v>
      </c>
      <c r="I29" s="11" t="s">
        <v>80</v>
      </c>
      <c r="J29" s="11" t="s">
        <v>81</v>
      </c>
      <c r="K29" s="11" t="s">
        <v>80</v>
      </c>
      <c r="L29" s="11" t="s">
        <v>87</v>
      </c>
      <c r="M29" s="11" t="s">
        <v>80</v>
      </c>
      <c r="N29" s="4">
        <f t="shared" si="5"/>
        <v>1</v>
      </c>
      <c r="O29" s="11"/>
      <c r="P29" s="11"/>
      <c r="Z29" s="35">
        <v>1757</v>
      </c>
      <c r="AB29" s="24"/>
      <c r="AC29" s="59">
        <v>55.049965776865157</v>
      </c>
      <c r="AD29" s="4" t="s">
        <v>157</v>
      </c>
      <c r="AE29" s="61" t="s">
        <v>172</v>
      </c>
      <c r="AF29" s="61" t="s">
        <v>174</v>
      </c>
      <c r="AG29" s="4">
        <v>186.2</v>
      </c>
      <c r="AH29" s="4">
        <v>111.2</v>
      </c>
      <c r="AI29" s="58">
        <f>AH29/(AG29/100)^2</f>
        <v>32.073432007208453</v>
      </c>
      <c r="AJ29" s="4">
        <v>45.4</v>
      </c>
      <c r="AK29" s="39">
        <v>1</v>
      </c>
      <c r="AL29" s="4" t="s">
        <v>80</v>
      </c>
      <c r="AM29" s="4" t="s">
        <v>80</v>
      </c>
      <c r="AN29" s="4" t="s">
        <v>81</v>
      </c>
      <c r="AO29" s="4" t="s">
        <v>81</v>
      </c>
      <c r="AP29" t="s">
        <v>80</v>
      </c>
      <c r="AR29" s="24">
        <v>42492</v>
      </c>
      <c r="AS29" s="10" t="s">
        <v>80</v>
      </c>
      <c r="AT29" s="35">
        <v>1</v>
      </c>
      <c r="AU29" s="35">
        <v>1</v>
      </c>
      <c r="AV29" s="35"/>
      <c r="AW29" s="35">
        <v>1</v>
      </c>
      <c r="AX29" s="35"/>
      <c r="AY29" s="35"/>
      <c r="BA29" s="35"/>
      <c r="BB29" s="35">
        <v>1</v>
      </c>
      <c r="BC29" s="35">
        <v>1</v>
      </c>
      <c r="CG29">
        <v>269.472933333333</v>
      </c>
      <c r="CH29">
        <v>15.5859809296864</v>
      </c>
      <c r="CI29">
        <v>3.1171961859372899</v>
      </c>
      <c r="CJ29">
        <v>0</v>
      </c>
      <c r="CK29">
        <v>2.44922557466501</v>
      </c>
      <c r="CL29">
        <v>0</v>
      </c>
      <c r="CM29">
        <v>0</v>
      </c>
      <c r="CN29">
        <v>5.5664217606023003</v>
      </c>
      <c r="CO29">
        <v>246.472933333333</v>
      </c>
      <c r="CP29">
        <v>12.9020252122343</v>
      </c>
      <c r="CQ29">
        <v>1.9474755037334699</v>
      </c>
      <c r="CR29">
        <v>0</v>
      </c>
      <c r="CS29">
        <v>1.4606066278001</v>
      </c>
      <c r="CT29">
        <v>0</v>
      </c>
      <c r="CU29">
        <v>0</v>
      </c>
      <c r="CV29">
        <v>3.4080821315335799</v>
      </c>
      <c r="CW29">
        <v>23</v>
      </c>
      <c r="CX29">
        <v>44.347826086956502</v>
      </c>
      <c r="CY29">
        <v>15.6521739130435</v>
      </c>
      <c r="CZ29">
        <v>0</v>
      </c>
      <c r="DA29">
        <v>13.0434782608696</v>
      </c>
      <c r="DB29">
        <v>0</v>
      </c>
      <c r="DC29">
        <v>0</v>
      </c>
      <c r="DD29">
        <v>28.695652173913</v>
      </c>
      <c r="DE29">
        <v>134.37413333333299</v>
      </c>
      <c r="DF29">
        <v>13.395435232574499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26.827999999999999</v>
      </c>
      <c r="DN29">
        <v>53.675264648874297</v>
      </c>
      <c r="DO29">
        <v>0</v>
      </c>
      <c r="DP29">
        <v>0</v>
      </c>
      <c r="DQ29">
        <v>4.4729387207395304</v>
      </c>
      <c r="DR29">
        <v>0</v>
      </c>
      <c r="DS29">
        <v>0</v>
      </c>
      <c r="DT29">
        <v>4.4729387207395304</v>
      </c>
      <c r="DU29">
        <v>183.144933333333</v>
      </c>
      <c r="DV29">
        <v>8.8454535460804404</v>
      </c>
      <c r="DW29">
        <v>2.6208751247645798</v>
      </c>
      <c r="DX29">
        <v>0</v>
      </c>
      <c r="DY29">
        <v>1.3104375623822899</v>
      </c>
      <c r="DZ29">
        <v>0</v>
      </c>
      <c r="EA29">
        <v>0</v>
      </c>
      <c r="EB29">
        <v>3.93131268714686</v>
      </c>
      <c r="EC29">
        <v>36.5</v>
      </c>
      <c r="ED29">
        <v>3.2876712328767099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 s="91">
        <v>269.472933333333</v>
      </c>
      <c r="EL29" s="91">
        <v>5.5664217606023003</v>
      </c>
      <c r="EM29">
        <v>336.5</v>
      </c>
      <c r="EN29">
        <v>313.5</v>
      </c>
      <c r="EO29">
        <v>23</v>
      </c>
      <c r="EP29">
        <v>153</v>
      </c>
      <c r="EQ29">
        <v>42.5</v>
      </c>
      <c r="ER29">
        <v>234.5</v>
      </c>
      <c r="ES29">
        <v>36.5</v>
      </c>
      <c r="ET29">
        <v>100</v>
      </c>
      <c r="EU29">
        <v>93.164933135215506</v>
      </c>
      <c r="EV29">
        <v>6.8350668647845501</v>
      </c>
      <c r="EW29">
        <v>45.468053491827597</v>
      </c>
      <c r="EX29">
        <v>12.630014858840999</v>
      </c>
      <c r="EY29">
        <v>69.687964338781597</v>
      </c>
      <c r="EZ29">
        <v>10.8469539375929</v>
      </c>
      <c r="FA29" s="94">
        <v>269.472933333333</v>
      </c>
      <c r="FB29">
        <v>15.5859809296864</v>
      </c>
      <c r="FC29">
        <v>3.1171961859372899</v>
      </c>
      <c r="FD29">
        <v>0</v>
      </c>
      <c r="FE29">
        <v>2.44922557466501</v>
      </c>
      <c r="FF29">
        <v>0</v>
      </c>
      <c r="FG29">
        <v>0</v>
      </c>
      <c r="FH29" s="91">
        <v>5.5664217606023003</v>
      </c>
      <c r="FI29">
        <v>246.472933333333</v>
      </c>
      <c r="FJ29">
        <v>12.9020252122343</v>
      </c>
      <c r="FK29">
        <v>1.9474755037334699</v>
      </c>
      <c r="FL29">
        <v>0</v>
      </c>
      <c r="FM29">
        <v>1.4606066278001</v>
      </c>
      <c r="FN29">
        <v>0</v>
      </c>
      <c r="FO29">
        <v>0</v>
      </c>
      <c r="FP29" s="91">
        <v>3.4080821315335799</v>
      </c>
      <c r="FQ29">
        <v>23</v>
      </c>
      <c r="FR29">
        <v>44.347826086956502</v>
      </c>
      <c r="FS29">
        <v>15.6521739130435</v>
      </c>
      <c r="FT29">
        <v>0</v>
      </c>
      <c r="FU29">
        <v>13.0434782608696</v>
      </c>
      <c r="FV29">
        <v>0</v>
      </c>
      <c r="FW29">
        <v>0</v>
      </c>
      <c r="FX29">
        <v>28.695652173913</v>
      </c>
      <c r="FY29">
        <v>134.756933333333</v>
      </c>
      <c r="FZ29">
        <v>13.357383219366801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26.827999999999999</v>
      </c>
      <c r="GH29">
        <v>53.675264648874297</v>
      </c>
      <c r="GI29">
        <v>0</v>
      </c>
      <c r="GJ29">
        <v>0</v>
      </c>
      <c r="GK29">
        <v>4.4729387207395304</v>
      </c>
      <c r="GL29">
        <v>0</v>
      </c>
      <c r="GM29">
        <v>0</v>
      </c>
      <c r="GN29">
        <v>4.4729387207395304</v>
      </c>
      <c r="GO29">
        <v>183.144933333333</v>
      </c>
      <c r="GP29">
        <v>8.8454535460804404</v>
      </c>
      <c r="GQ29">
        <v>2.6208751247645798</v>
      </c>
      <c r="GR29">
        <v>0</v>
      </c>
      <c r="GS29">
        <v>1.3104375623822899</v>
      </c>
      <c r="GT29">
        <v>0</v>
      </c>
      <c r="GU29">
        <v>0</v>
      </c>
      <c r="GV29">
        <v>3.93131268714686</v>
      </c>
      <c r="GW29">
        <v>36.5</v>
      </c>
      <c r="GX29">
        <v>3.2876712328767099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F29" s="91">
        <f t="shared" si="6"/>
        <v>378.57142857142952</v>
      </c>
      <c r="HG29" s="10">
        <f t="shared" si="7"/>
        <v>0</v>
      </c>
      <c r="HH29" s="10">
        <f t="shared" si="8"/>
        <v>42.857142857142691</v>
      </c>
      <c r="HI29" s="10">
        <f t="shared" si="9"/>
        <v>67.027066666666997</v>
      </c>
      <c r="HJ29" s="10">
        <f t="shared" si="10"/>
        <v>19.918890539871324</v>
      </c>
    </row>
    <row r="30" spans="1:218" x14ac:dyDescent="0.25">
      <c r="A30" s="10">
        <v>28</v>
      </c>
      <c r="B30" s="17" t="str">
        <f t="shared" si="0"/>
        <v>1770_XHz</v>
      </c>
      <c r="C30" s="18" t="str">
        <f t="shared" si="1"/>
        <v>C:\PSG_Data\FlowDrive_ExtraData\Converted</v>
      </c>
      <c r="D30" s="19">
        <v>0</v>
      </c>
      <c r="E30" s="20">
        <v>0</v>
      </c>
      <c r="F30" s="11">
        <v>28</v>
      </c>
      <c r="G30" s="21" t="s">
        <v>69</v>
      </c>
      <c r="H30" s="11" t="s">
        <v>63</v>
      </c>
      <c r="I30" s="11" t="s">
        <v>80</v>
      </c>
      <c r="J30" s="11" t="s">
        <v>81</v>
      </c>
      <c r="K30" s="11" t="s">
        <v>80</v>
      </c>
      <c r="L30" s="11" t="s">
        <v>87</v>
      </c>
      <c r="M30" s="11" t="s">
        <v>80</v>
      </c>
      <c r="N30" s="4">
        <f t="shared" si="5"/>
        <v>1</v>
      </c>
      <c r="O30" s="11" t="s">
        <v>88</v>
      </c>
      <c r="P30" s="11"/>
      <c r="Z30" s="35">
        <v>1770</v>
      </c>
      <c r="AB30" s="24"/>
      <c r="AC30" s="59">
        <v>68.974674880219027</v>
      </c>
      <c r="AD30" s="4" t="s">
        <v>157</v>
      </c>
      <c r="AE30" s="61" t="s">
        <v>172</v>
      </c>
      <c r="AF30" s="61" t="s">
        <v>174</v>
      </c>
      <c r="AG30" s="4">
        <v>177.1</v>
      </c>
      <c r="AH30" s="4">
        <v>114.4</v>
      </c>
      <c r="AI30" s="58">
        <f>AH30/(AG30/100)^2</f>
        <v>36.474462615429402</v>
      </c>
      <c r="AJ30" s="4">
        <v>47</v>
      </c>
      <c r="AK30" s="63">
        <v>1</v>
      </c>
      <c r="AO30" s="41" t="s">
        <v>81</v>
      </c>
      <c r="AP30" t="s">
        <v>80</v>
      </c>
      <c r="AQ30" t="s">
        <v>81</v>
      </c>
      <c r="AR30" s="24">
        <v>42593</v>
      </c>
      <c r="AS30" s="43" t="s">
        <v>81</v>
      </c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J30">
        <v>120</v>
      </c>
      <c r="BK30">
        <v>130</v>
      </c>
      <c r="CG30">
        <v>10.441466666666701</v>
      </c>
      <c r="CH30">
        <v>132.16534075672601</v>
      </c>
      <c r="CI30">
        <v>91.941106613374899</v>
      </c>
      <c r="CJ30">
        <v>0</v>
      </c>
      <c r="CK30">
        <v>0</v>
      </c>
      <c r="CL30">
        <v>0</v>
      </c>
      <c r="CM30">
        <v>0</v>
      </c>
      <c r="CN30">
        <v>91.941106613374899</v>
      </c>
      <c r="CO30">
        <v>10.441466666666701</v>
      </c>
      <c r="CP30">
        <v>132.16534075672601</v>
      </c>
      <c r="CQ30">
        <v>91.941106613374899</v>
      </c>
      <c r="CR30">
        <v>0</v>
      </c>
      <c r="CS30">
        <v>0</v>
      </c>
      <c r="CT30">
        <v>0</v>
      </c>
      <c r="CU30">
        <v>0</v>
      </c>
      <c r="CV30">
        <v>91.941106613374899</v>
      </c>
      <c r="CW30">
        <v>0</v>
      </c>
      <c r="CX30" t="s">
        <v>222</v>
      </c>
      <c r="CY30" t="s">
        <v>222</v>
      </c>
      <c r="CZ30" t="s">
        <v>222</v>
      </c>
      <c r="DA30" t="s">
        <v>222</v>
      </c>
      <c r="DB30" t="s">
        <v>222</v>
      </c>
      <c r="DC30" t="s">
        <v>222</v>
      </c>
      <c r="DD30" t="s">
        <v>222</v>
      </c>
      <c r="DE30">
        <v>188.86306666666701</v>
      </c>
      <c r="DF30">
        <v>23.1914056956963</v>
      </c>
      <c r="DG30">
        <v>8.2599527135356592</v>
      </c>
      <c r="DH30">
        <v>0.31769048898214097</v>
      </c>
      <c r="DI30">
        <v>0.63538097796428195</v>
      </c>
      <c r="DJ30">
        <v>0</v>
      </c>
      <c r="DK30">
        <v>0</v>
      </c>
      <c r="DL30">
        <v>9.2130241804820905</v>
      </c>
      <c r="DM30">
        <v>10.441466666666701</v>
      </c>
      <c r="DN30">
        <v>132.16534075672601</v>
      </c>
      <c r="DO30">
        <v>91.941106613374899</v>
      </c>
      <c r="DP30">
        <v>0</v>
      </c>
      <c r="DQ30">
        <v>0</v>
      </c>
      <c r="DR30">
        <v>0</v>
      </c>
      <c r="DS30">
        <v>0</v>
      </c>
      <c r="DT30">
        <v>91.941106613374899</v>
      </c>
      <c r="DU30">
        <v>0</v>
      </c>
      <c r="DV30" t="s">
        <v>222</v>
      </c>
      <c r="DW30" t="s">
        <v>222</v>
      </c>
      <c r="DX30" t="s">
        <v>222</v>
      </c>
      <c r="DY30" t="s">
        <v>222</v>
      </c>
      <c r="DZ30" t="s">
        <v>222</v>
      </c>
      <c r="EA30" t="s">
        <v>222</v>
      </c>
      <c r="EB30" t="s">
        <v>222</v>
      </c>
      <c r="EC30">
        <v>0</v>
      </c>
      <c r="ED30" t="s">
        <v>222</v>
      </c>
      <c r="EE30" t="s">
        <v>222</v>
      </c>
      <c r="EF30" t="s">
        <v>222</v>
      </c>
      <c r="EG30" t="s">
        <v>222</v>
      </c>
      <c r="EH30" t="s">
        <v>222</v>
      </c>
      <c r="EI30" t="s">
        <v>222</v>
      </c>
      <c r="EJ30" t="s">
        <v>222</v>
      </c>
      <c r="EK30" s="91">
        <v>34.341866666666697</v>
      </c>
      <c r="EL30" s="91">
        <v>85.609790188069795</v>
      </c>
      <c r="EM30">
        <v>87.5</v>
      </c>
      <c r="EN30">
        <v>87.5</v>
      </c>
      <c r="EO30">
        <v>0</v>
      </c>
      <c r="EP30">
        <v>349.5</v>
      </c>
      <c r="EQ30">
        <v>58.5</v>
      </c>
      <c r="ER30">
        <v>29</v>
      </c>
      <c r="ES30">
        <v>0</v>
      </c>
      <c r="ET30">
        <v>100</v>
      </c>
      <c r="EU30">
        <v>100</v>
      </c>
      <c r="EV30">
        <v>0</v>
      </c>
      <c r="EW30">
        <v>399.42857142857099</v>
      </c>
      <c r="EX30">
        <v>66.857142857142904</v>
      </c>
      <c r="EY30">
        <v>33.142857142857103</v>
      </c>
      <c r="EZ30">
        <v>0</v>
      </c>
      <c r="FA30" s="94">
        <v>34.341866666666697</v>
      </c>
      <c r="FB30">
        <v>89.104067338603201</v>
      </c>
      <c r="FC30">
        <v>85.609790188069795</v>
      </c>
      <c r="FD30">
        <v>0</v>
      </c>
      <c r="FE30">
        <v>0</v>
      </c>
      <c r="FF30">
        <v>0</v>
      </c>
      <c r="FG30">
        <v>0</v>
      </c>
      <c r="FH30" s="91">
        <v>85.609790188069795</v>
      </c>
      <c r="FI30">
        <v>34.341866666666697</v>
      </c>
      <c r="FJ30">
        <v>89.104067338603201</v>
      </c>
      <c r="FK30">
        <v>85.609790188069795</v>
      </c>
      <c r="FL30">
        <v>0</v>
      </c>
      <c r="FM30">
        <v>0</v>
      </c>
      <c r="FN30">
        <v>0</v>
      </c>
      <c r="FO30">
        <v>0</v>
      </c>
      <c r="FP30" s="91">
        <v>85.609790188069795</v>
      </c>
      <c r="FQ30">
        <v>0</v>
      </c>
      <c r="FR30" t="s">
        <v>222</v>
      </c>
      <c r="FS30" t="s">
        <v>222</v>
      </c>
      <c r="FT30" t="s">
        <v>222</v>
      </c>
      <c r="FU30" t="s">
        <v>222</v>
      </c>
      <c r="FV30" t="s">
        <v>222</v>
      </c>
      <c r="FW30" t="s">
        <v>222</v>
      </c>
      <c r="FX30" t="s">
        <v>222</v>
      </c>
      <c r="FY30">
        <v>252.6</v>
      </c>
      <c r="FZ30">
        <v>33.016627078384801</v>
      </c>
      <c r="GA30">
        <v>15.201900237529699</v>
      </c>
      <c r="GB30">
        <v>0.237529691211401</v>
      </c>
      <c r="GC30">
        <v>0.95011876484560598</v>
      </c>
      <c r="GD30">
        <v>0</v>
      </c>
      <c r="GE30">
        <v>0</v>
      </c>
      <c r="GF30">
        <v>16.389548693586701</v>
      </c>
      <c r="GG30">
        <v>32.341866666666697</v>
      </c>
      <c r="GH30">
        <v>90.903843933972098</v>
      </c>
      <c r="GI30">
        <v>85.338302468626793</v>
      </c>
      <c r="GJ30">
        <v>0</v>
      </c>
      <c r="GK30">
        <v>0</v>
      </c>
      <c r="GL30">
        <v>0</v>
      </c>
      <c r="GM30">
        <v>0</v>
      </c>
      <c r="GN30">
        <v>85.338302468626793</v>
      </c>
      <c r="GO30">
        <v>2</v>
      </c>
      <c r="GP30">
        <v>60</v>
      </c>
      <c r="GQ30">
        <v>90</v>
      </c>
      <c r="GR30">
        <v>0</v>
      </c>
      <c r="GS30">
        <v>0</v>
      </c>
      <c r="GT30">
        <v>0</v>
      </c>
      <c r="GU30">
        <v>0</v>
      </c>
      <c r="GV30">
        <v>90</v>
      </c>
      <c r="GW30">
        <v>0</v>
      </c>
      <c r="GX30" t="s">
        <v>222</v>
      </c>
      <c r="GY30" t="s">
        <v>222</v>
      </c>
      <c r="GZ30" t="s">
        <v>222</v>
      </c>
      <c r="HA30" t="s">
        <v>222</v>
      </c>
      <c r="HB30" t="s">
        <v>222</v>
      </c>
      <c r="HC30" t="s">
        <v>222</v>
      </c>
      <c r="HD30" t="s">
        <v>222</v>
      </c>
      <c r="HF30" s="91">
        <f t="shared" si="6"/>
        <v>104.08163265306116</v>
      </c>
      <c r="HG30" s="10">
        <f t="shared" si="7"/>
        <v>0</v>
      </c>
      <c r="HH30" s="10">
        <f t="shared" si="8"/>
        <v>0</v>
      </c>
      <c r="HI30" s="10">
        <f t="shared" si="9"/>
        <v>53.158133333333303</v>
      </c>
      <c r="HJ30" s="10">
        <f t="shared" si="10"/>
        <v>60.752152380952353</v>
      </c>
    </row>
    <row r="31" spans="1:218" x14ac:dyDescent="0.25">
      <c r="A31" s="10">
        <v>29</v>
      </c>
      <c r="B31" s="17" t="str">
        <f t="shared" si="0"/>
        <v>1771_XHz</v>
      </c>
      <c r="C31" s="18" t="str">
        <f t="shared" si="1"/>
        <v>C:\PSG_Data\FlowDrive_ExtraData\Converted</v>
      </c>
      <c r="D31" s="19">
        <v>0</v>
      </c>
      <c r="E31" s="20">
        <v>0</v>
      </c>
      <c r="F31" s="16">
        <v>29</v>
      </c>
      <c r="G31" s="18" t="s">
        <v>70</v>
      </c>
      <c r="H31" s="11" t="s">
        <v>63</v>
      </c>
      <c r="I31" s="11" t="s">
        <v>80</v>
      </c>
      <c r="J31" s="11" t="s">
        <v>81</v>
      </c>
      <c r="K31" s="11" t="s">
        <v>80</v>
      </c>
      <c r="L31" s="11" t="s">
        <v>87</v>
      </c>
      <c r="M31" s="11" t="s">
        <v>80</v>
      </c>
      <c r="N31" s="4">
        <f t="shared" si="5"/>
        <v>1</v>
      </c>
      <c r="O31" s="11"/>
      <c r="P31" s="11"/>
      <c r="Z31" s="35">
        <v>1771</v>
      </c>
      <c r="AB31" s="24"/>
      <c r="AC31" s="59">
        <v>70.047912388774819</v>
      </c>
      <c r="AD31" s="4" t="s">
        <v>171</v>
      </c>
      <c r="AE31" s="61" t="s">
        <v>172</v>
      </c>
      <c r="AF31" s="61" t="s">
        <v>174</v>
      </c>
      <c r="AG31" s="4">
        <v>164</v>
      </c>
      <c r="AH31" s="4">
        <v>107.9</v>
      </c>
      <c r="AI31" s="58">
        <f>AH31/(AG31/100)^2</f>
        <v>40.117489589530052</v>
      </c>
      <c r="AJ31" s="4">
        <v>55</v>
      </c>
      <c r="AK31" s="39">
        <v>1</v>
      </c>
      <c r="AO31" s="41" t="s">
        <v>81</v>
      </c>
      <c r="AR31" s="24">
        <v>42621</v>
      </c>
      <c r="AS31" s="10" t="s">
        <v>80</v>
      </c>
      <c r="AT31" s="35">
        <v>1</v>
      </c>
      <c r="AU31" s="35"/>
      <c r="AV31" s="35"/>
      <c r="AW31" s="35">
        <v>1</v>
      </c>
      <c r="AX31" s="35"/>
      <c r="AY31" s="35">
        <v>1</v>
      </c>
      <c r="BA31" s="35"/>
      <c r="BB31" s="35"/>
      <c r="BC31" s="35"/>
      <c r="BJ31">
        <v>27</v>
      </c>
      <c r="BK31">
        <v>28</v>
      </c>
      <c r="CG31">
        <v>184.41079999999999</v>
      </c>
      <c r="CH31">
        <v>44.899756413398798</v>
      </c>
      <c r="CI31">
        <v>0</v>
      </c>
      <c r="CJ31">
        <v>0</v>
      </c>
      <c r="CK31">
        <v>27.0049259587833</v>
      </c>
      <c r="CL31">
        <v>0</v>
      </c>
      <c r="CM31">
        <v>0</v>
      </c>
      <c r="CN31">
        <v>27.0049259587833</v>
      </c>
      <c r="CO31">
        <v>184.41079999999999</v>
      </c>
      <c r="CP31">
        <v>44.899756413398798</v>
      </c>
      <c r="CQ31">
        <v>0</v>
      </c>
      <c r="CR31">
        <v>0</v>
      </c>
      <c r="CS31">
        <v>27.0049259587833</v>
      </c>
      <c r="CT31">
        <v>0</v>
      </c>
      <c r="CU31">
        <v>0</v>
      </c>
      <c r="CV31">
        <v>27.0049259587833</v>
      </c>
      <c r="CW31">
        <v>0</v>
      </c>
      <c r="CX31" t="s">
        <v>222</v>
      </c>
      <c r="CY31" t="s">
        <v>222</v>
      </c>
      <c r="CZ31" t="s">
        <v>222</v>
      </c>
      <c r="DA31" t="s">
        <v>222</v>
      </c>
      <c r="DB31" t="s">
        <v>222</v>
      </c>
      <c r="DC31" t="s">
        <v>222</v>
      </c>
      <c r="DD31" t="s">
        <v>222</v>
      </c>
      <c r="DE31">
        <v>96.419866666666707</v>
      </c>
      <c r="DF31">
        <v>42.937209344132398</v>
      </c>
      <c r="DG31">
        <v>0.62227839629177395</v>
      </c>
      <c r="DH31">
        <v>0</v>
      </c>
      <c r="DI31">
        <v>15.556959907294299</v>
      </c>
      <c r="DJ31">
        <v>0</v>
      </c>
      <c r="DK31">
        <v>0</v>
      </c>
      <c r="DL31">
        <v>16.1792383035861</v>
      </c>
      <c r="DM31">
        <v>58.5</v>
      </c>
      <c r="DN31">
        <v>75.897435897435898</v>
      </c>
      <c r="DO31">
        <v>0</v>
      </c>
      <c r="DP31">
        <v>0</v>
      </c>
      <c r="DQ31">
        <v>51.282051282051299</v>
      </c>
      <c r="DR31">
        <v>0</v>
      </c>
      <c r="DS31">
        <v>0</v>
      </c>
      <c r="DT31">
        <v>51.282051282051299</v>
      </c>
      <c r="DU31">
        <v>114.91079999999999</v>
      </c>
      <c r="DV31">
        <v>32.372936225315598</v>
      </c>
      <c r="DW31">
        <v>0</v>
      </c>
      <c r="DX31">
        <v>0</v>
      </c>
      <c r="DY31">
        <v>16.186468112657799</v>
      </c>
      <c r="DZ31">
        <v>0</v>
      </c>
      <c r="EA31">
        <v>0</v>
      </c>
      <c r="EB31">
        <v>16.186468112657799</v>
      </c>
      <c r="EC31">
        <v>11</v>
      </c>
      <c r="ED31">
        <v>10.909090909090899</v>
      </c>
      <c r="EE31">
        <v>0</v>
      </c>
      <c r="EF31">
        <v>0</v>
      </c>
      <c r="EG31">
        <v>10.909090909090899</v>
      </c>
      <c r="EH31">
        <v>0</v>
      </c>
      <c r="EI31">
        <v>0</v>
      </c>
      <c r="EJ31">
        <v>10.909090909090899</v>
      </c>
      <c r="EK31" s="91">
        <v>184.41079999999999</v>
      </c>
      <c r="EL31" s="91">
        <v>27.0049259587833</v>
      </c>
      <c r="EM31">
        <v>263</v>
      </c>
      <c r="EN31">
        <v>261.5</v>
      </c>
      <c r="EO31">
        <v>1.5</v>
      </c>
      <c r="EP31">
        <v>127</v>
      </c>
      <c r="EQ31">
        <v>72.5</v>
      </c>
      <c r="ER31">
        <v>178</v>
      </c>
      <c r="ES31">
        <v>11</v>
      </c>
      <c r="ET31">
        <v>100</v>
      </c>
      <c r="EU31">
        <v>99.4296577946768</v>
      </c>
      <c r="EV31">
        <v>0.57034220532319402</v>
      </c>
      <c r="EW31">
        <v>48.288973384030399</v>
      </c>
      <c r="EX31">
        <v>27.566539923954402</v>
      </c>
      <c r="EY31">
        <v>67.680608365018998</v>
      </c>
      <c r="EZ31">
        <v>4.1825095057034201</v>
      </c>
      <c r="FA31" s="94">
        <v>184.41079999999999</v>
      </c>
      <c r="FB31">
        <v>44.899756413398798</v>
      </c>
      <c r="FC31">
        <v>0</v>
      </c>
      <c r="FD31">
        <v>0</v>
      </c>
      <c r="FE31">
        <v>27.0049259587833</v>
      </c>
      <c r="FF31">
        <v>0</v>
      </c>
      <c r="FG31">
        <v>0</v>
      </c>
      <c r="FH31" s="91">
        <v>27.0049259587833</v>
      </c>
      <c r="FI31">
        <v>184.41079999999999</v>
      </c>
      <c r="FJ31">
        <v>44.899756413398798</v>
      </c>
      <c r="FK31">
        <v>0</v>
      </c>
      <c r="FL31">
        <v>0</v>
      </c>
      <c r="FM31">
        <v>27.0049259587833</v>
      </c>
      <c r="FN31">
        <v>0</v>
      </c>
      <c r="FO31">
        <v>0</v>
      </c>
      <c r="FP31" s="91">
        <v>27.0049259587833</v>
      </c>
      <c r="FQ31">
        <v>0</v>
      </c>
      <c r="FR31" t="s">
        <v>222</v>
      </c>
      <c r="FS31" t="s">
        <v>222</v>
      </c>
      <c r="FT31" t="s">
        <v>222</v>
      </c>
      <c r="FU31" t="s">
        <v>222</v>
      </c>
      <c r="FV31" t="s">
        <v>222</v>
      </c>
      <c r="FW31" t="s">
        <v>222</v>
      </c>
      <c r="FX31" t="s">
        <v>222</v>
      </c>
      <c r="FY31">
        <v>97.045199999999994</v>
      </c>
      <c r="FZ31">
        <v>42.660533442148598</v>
      </c>
      <c r="GA31">
        <v>0.61826860061084898</v>
      </c>
      <c r="GB31">
        <v>0</v>
      </c>
      <c r="GC31">
        <v>15.4567150152712</v>
      </c>
      <c r="GD31">
        <v>0</v>
      </c>
      <c r="GE31">
        <v>0</v>
      </c>
      <c r="GF31">
        <v>16.0749836158821</v>
      </c>
      <c r="GG31">
        <v>58.5</v>
      </c>
      <c r="GH31">
        <v>75.897435897435898</v>
      </c>
      <c r="GI31">
        <v>0</v>
      </c>
      <c r="GJ31">
        <v>0</v>
      </c>
      <c r="GK31">
        <v>51.282051282051299</v>
      </c>
      <c r="GL31">
        <v>0</v>
      </c>
      <c r="GM31">
        <v>0</v>
      </c>
      <c r="GN31">
        <v>51.282051282051299</v>
      </c>
      <c r="GO31">
        <v>114.91079999999999</v>
      </c>
      <c r="GP31">
        <v>32.372936225315598</v>
      </c>
      <c r="GQ31">
        <v>0</v>
      </c>
      <c r="GR31">
        <v>0</v>
      </c>
      <c r="GS31">
        <v>16.186468112657799</v>
      </c>
      <c r="GT31">
        <v>0</v>
      </c>
      <c r="GU31">
        <v>0</v>
      </c>
      <c r="GV31">
        <v>16.186468112657799</v>
      </c>
      <c r="GW31">
        <v>11</v>
      </c>
      <c r="GX31">
        <v>10.909090909090899</v>
      </c>
      <c r="GY31">
        <v>0</v>
      </c>
      <c r="GZ31">
        <v>0</v>
      </c>
      <c r="HA31">
        <v>10.909090909090899</v>
      </c>
      <c r="HB31">
        <v>0</v>
      </c>
      <c r="HC31">
        <v>0</v>
      </c>
      <c r="HD31">
        <v>10.909090909090899</v>
      </c>
      <c r="HF31" s="91">
        <f t="shared" si="6"/>
        <v>166.26506024096409</v>
      </c>
      <c r="HG31" s="10">
        <f t="shared" si="7"/>
        <v>0</v>
      </c>
      <c r="HH31" s="10">
        <f t="shared" si="8"/>
        <v>100</v>
      </c>
      <c r="HI31" s="10">
        <f t="shared" si="9"/>
        <v>78.589200000000005</v>
      </c>
      <c r="HJ31" s="10">
        <f t="shared" si="10"/>
        <v>29.881825095057035</v>
      </c>
    </row>
    <row r="32" spans="1:218" s="1" customFormat="1" x14ac:dyDescent="0.25">
      <c r="A32" s="1">
        <v>30</v>
      </c>
      <c r="B32" s="53" t="str">
        <f t="shared" si="0"/>
        <v>1338_XHz</v>
      </c>
      <c r="C32" s="54" t="str">
        <f t="shared" si="1"/>
        <v>C:\PSG_Data\FlowDrive_ExtraData\Converted</v>
      </c>
      <c r="D32" s="15">
        <v>0</v>
      </c>
      <c r="E32" s="20">
        <v>0</v>
      </c>
      <c r="F32" s="54">
        <v>30</v>
      </c>
      <c r="G32" s="54" t="s">
        <v>95</v>
      </c>
      <c r="H32" s="13" t="s">
        <v>63</v>
      </c>
      <c r="I32" s="13" t="s">
        <v>80</v>
      </c>
      <c r="J32" s="13" t="s">
        <v>81</v>
      </c>
      <c r="K32" s="13" t="s">
        <v>80</v>
      </c>
      <c r="L32" s="13" t="s">
        <v>87</v>
      </c>
      <c r="M32" s="13" t="s">
        <v>80</v>
      </c>
      <c r="N32" s="4">
        <f t="shared" si="5"/>
        <v>1</v>
      </c>
      <c r="Y32" s="3"/>
      <c r="Z32" s="57">
        <v>1338</v>
      </c>
      <c r="AB32" s="55"/>
      <c r="AC32" s="64">
        <v>50.431211498973305</v>
      </c>
      <c r="AD32" s="3" t="s">
        <v>157</v>
      </c>
      <c r="AE32" s="65" t="s">
        <v>173</v>
      </c>
      <c r="AF32" s="65" t="s">
        <v>174</v>
      </c>
      <c r="AG32" s="3">
        <v>177.1</v>
      </c>
      <c r="AH32" s="3">
        <v>76.7</v>
      </c>
      <c r="AI32" s="60">
        <f>AH32/(AG32/100)^2</f>
        <v>24.454469253526533</v>
      </c>
      <c r="AJ32" s="3">
        <v>39.700000000000003</v>
      </c>
      <c r="AK32" s="66">
        <v>0</v>
      </c>
      <c r="AL32" s="3"/>
      <c r="AM32" s="3"/>
      <c r="AN32" s="3"/>
      <c r="AO32" s="56" t="s">
        <v>81</v>
      </c>
      <c r="AP32" s="1" t="s">
        <v>81</v>
      </c>
      <c r="AQ32" s="1" t="s">
        <v>80</v>
      </c>
      <c r="AR32" s="55">
        <v>42794</v>
      </c>
      <c r="AS32" s="1" t="s">
        <v>81</v>
      </c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CG32" s="1">
        <v>307.70973333333302</v>
      </c>
      <c r="CH32" s="1">
        <v>14.429182827279201</v>
      </c>
      <c r="CI32" s="1">
        <v>5.4596907995110602</v>
      </c>
      <c r="CJ32" s="1">
        <v>0.19498895712539499</v>
      </c>
      <c r="CK32" s="1">
        <v>3.8997791425078998</v>
      </c>
      <c r="CL32" s="1">
        <v>0</v>
      </c>
      <c r="CM32" s="1">
        <v>0</v>
      </c>
      <c r="CN32" s="1">
        <v>9.5544588991443504</v>
      </c>
      <c r="CO32" s="1">
        <v>257.01679999999999</v>
      </c>
      <c r="CP32" s="1">
        <v>14.7072098010714</v>
      </c>
      <c r="CQ32" s="1">
        <v>4.4355077177834303</v>
      </c>
      <c r="CR32" s="1">
        <v>0</v>
      </c>
      <c r="CS32" s="1">
        <v>3.5017166193027101</v>
      </c>
      <c r="CT32" s="1">
        <v>0</v>
      </c>
      <c r="CU32" s="1">
        <v>0</v>
      </c>
      <c r="CV32" s="1">
        <v>7.9372243370861399</v>
      </c>
      <c r="CW32" s="1">
        <v>50.692933333333301</v>
      </c>
      <c r="CX32" s="1">
        <v>13.0195661722738</v>
      </c>
      <c r="CY32" s="1">
        <v>10.6523723227695</v>
      </c>
      <c r="CZ32" s="1">
        <v>1.18359692475217</v>
      </c>
      <c r="DA32" s="1">
        <v>5.91798462376084</v>
      </c>
      <c r="DB32" s="1">
        <v>0</v>
      </c>
      <c r="DC32" s="1">
        <v>0</v>
      </c>
      <c r="DD32" s="1">
        <v>17.753953871282501</v>
      </c>
      <c r="DE32" s="1">
        <v>103.97733333333299</v>
      </c>
      <c r="DF32" s="1">
        <v>22.5049049151738</v>
      </c>
      <c r="DG32" s="1">
        <v>0.57704884397881595</v>
      </c>
      <c r="DH32" s="1">
        <v>1.7311465319364501</v>
      </c>
      <c r="DI32" s="1">
        <v>0.57704884397881595</v>
      </c>
      <c r="DJ32" s="1">
        <v>0</v>
      </c>
      <c r="DK32" s="1">
        <v>0</v>
      </c>
      <c r="DL32" s="1">
        <v>2.88524421989408</v>
      </c>
      <c r="DM32" s="1">
        <v>66.394266666666695</v>
      </c>
      <c r="DN32" s="1">
        <v>32.532929550141901</v>
      </c>
      <c r="DO32" s="1">
        <v>4.5184624375197098</v>
      </c>
      <c r="DP32" s="1">
        <v>0</v>
      </c>
      <c r="DQ32" s="1">
        <v>5.4221549250236496</v>
      </c>
      <c r="DR32" s="1">
        <v>0</v>
      </c>
      <c r="DS32" s="1">
        <v>0</v>
      </c>
      <c r="DT32" s="1">
        <v>9.9406173625433496</v>
      </c>
      <c r="DU32" s="1">
        <v>185.622533333333</v>
      </c>
      <c r="DV32" s="1">
        <v>8.7273887006534405</v>
      </c>
      <c r="DW32" s="1">
        <v>4.5253126595980797</v>
      </c>
      <c r="DX32" s="1">
        <v>0</v>
      </c>
      <c r="DY32" s="1">
        <v>2.9091295668844799</v>
      </c>
      <c r="DZ32" s="1">
        <v>0</v>
      </c>
      <c r="EA32" s="1">
        <v>0</v>
      </c>
      <c r="EB32" s="1">
        <v>7.4344422264825596</v>
      </c>
      <c r="EC32" s="1">
        <v>5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92">
        <v>320.79546666666698</v>
      </c>
      <c r="EL32" s="92">
        <v>9.1647180384095197</v>
      </c>
      <c r="EM32" s="1">
        <v>435.5</v>
      </c>
      <c r="EN32" s="1">
        <v>357</v>
      </c>
      <c r="EO32" s="1">
        <v>78.5</v>
      </c>
      <c r="EP32" s="1">
        <v>118</v>
      </c>
      <c r="EQ32" s="1">
        <v>76.5</v>
      </c>
      <c r="ER32" s="1">
        <v>275.5</v>
      </c>
      <c r="ES32" s="1">
        <v>5</v>
      </c>
      <c r="ET32" s="1">
        <v>100</v>
      </c>
      <c r="EU32" s="1">
        <v>81.974741676234203</v>
      </c>
      <c r="EV32" s="1">
        <v>18.025258323765801</v>
      </c>
      <c r="EW32" s="1">
        <v>27.095292766934602</v>
      </c>
      <c r="EX32" s="1">
        <v>17.566016073478799</v>
      </c>
      <c r="EY32" s="1">
        <v>63.260619977037898</v>
      </c>
      <c r="EZ32" s="1">
        <v>1.1481056257175699</v>
      </c>
      <c r="FA32" s="95">
        <v>320.79546666666698</v>
      </c>
      <c r="FB32" s="1">
        <v>14.775769898660201</v>
      </c>
      <c r="FC32" s="1">
        <v>5.2369817362340099</v>
      </c>
      <c r="FD32" s="1">
        <v>0.18703506200835801</v>
      </c>
      <c r="FE32" s="1">
        <v>3.7407012401671502</v>
      </c>
      <c r="FF32" s="1">
        <v>0</v>
      </c>
      <c r="FG32" s="1">
        <v>0</v>
      </c>
      <c r="FH32" s="92">
        <v>9.1647180384095197</v>
      </c>
      <c r="FI32" s="1">
        <v>270.10253333333299</v>
      </c>
      <c r="FJ32" s="1">
        <v>15.105374798409899</v>
      </c>
      <c r="FK32" s="1">
        <v>4.2206194289674697</v>
      </c>
      <c r="FL32" s="1">
        <v>0</v>
      </c>
      <c r="FM32" s="1">
        <v>3.33206797023748</v>
      </c>
      <c r="FN32" s="1">
        <v>0</v>
      </c>
      <c r="FO32" s="1">
        <v>0</v>
      </c>
      <c r="FP32" s="92">
        <v>7.5526873992049399</v>
      </c>
      <c r="FQ32" s="1">
        <v>50.692933333333301</v>
      </c>
      <c r="FR32" s="1">
        <v>13.0195661722738</v>
      </c>
      <c r="FS32" s="1">
        <v>10.6523723227695</v>
      </c>
      <c r="FT32" s="1">
        <v>1.18359692475217</v>
      </c>
      <c r="FU32" s="1">
        <v>5.91798462376084</v>
      </c>
      <c r="FV32" s="1">
        <v>0</v>
      </c>
      <c r="FW32" s="1">
        <v>0</v>
      </c>
      <c r="FX32" s="1">
        <v>17.753953871282501</v>
      </c>
      <c r="FY32" s="1">
        <v>112.9868</v>
      </c>
      <c r="FZ32" s="1">
        <v>24.958667738178299</v>
      </c>
      <c r="GA32" s="1">
        <v>0.53103548379102705</v>
      </c>
      <c r="GB32" s="1">
        <v>1.5931064513730799</v>
      </c>
      <c r="GC32" s="1">
        <v>0.53103548379102705</v>
      </c>
      <c r="GD32" s="1">
        <v>0</v>
      </c>
      <c r="GE32" s="1">
        <v>0</v>
      </c>
      <c r="GF32" s="1">
        <v>2.6551774189551298</v>
      </c>
      <c r="GG32" s="1">
        <v>71.394266666666695</v>
      </c>
      <c r="GH32" s="1">
        <v>31.9353374780795</v>
      </c>
      <c r="GI32" s="1">
        <v>4.2020180892209797</v>
      </c>
      <c r="GJ32" s="1">
        <v>0</v>
      </c>
      <c r="GK32" s="1">
        <v>5.0424217070651798</v>
      </c>
      <c r="GL32" s="1">
        <v>0</v>
      </c>
      <c r="GM32" s="1">
        <v>0</v>
      </c>
      <c r="GN32" s="1">
        <v>9.2444397962861604</v>
      </c>
      <c r="GO32" s="1">
        <v>193.70826666666699</v>
      </c>
      <c r="GP32" s="1">
        <v>9.2923241272786807</v>
      </c>
      <c r="GQ32" s="1">
        <v>4.3364179260633904</v>
      </c>
      <c r="GR32" s="1">
        <v>0</v>
      </c>
      <c r="GS32" s="1">
        <v>2.7876972381836098</v>
      </c>
      <c r="GT32" s="1">
        <v>0</v>
      </c>
      <c r="GU32" s="1">
        <v>0</v>
      </c>
      <c r="GV32" s="1">
        <v>7.12411516424699</v>
      </c>
      <c r="GW32" s="1">
        <v>5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F32" s="91">
        <f t="shared" si="6"/>
        <v>200.00000000000026</v>
      </c>
      <c r="HG32" s="10">
        <f t="shared" si="7"/>
        <v>0</v>
      </c>
      <c r="HH32" s="10">
        <f t="shared" si="8"/>
        <v>44.117647058823614</v>
      </c>
      <c r="HI32" s="10">
        <f t="shared" si="9"/>
        <v>114.70453333333302</v>
      </c>
      <c r="HJ32" s="10">
        <f t="shared" si="10"/>
        <v>26.338584003061545</v>
      </c>
    </row>
    <row r="33" spans="1:218" s="98" customFormat="1" x14ac:dyDescent="0.25">
      <c r="B33" s="17"/>
      <c r="C33" s="21"/>
      <c r="D33" s="19"/>
      <c r="E33" s="20"/>
      <c r="F33" s="21"/>
      <c r="G33" s="21"/>
      <c r="H33" s="16"/>
      <c r="I33" s="16"/>
      <c r="J33" s="16"/>
      <c r="K33" s="16"/>
      <c r="L33" s="16"/>
      <c r="M33" s="16"/>
      <c r="N33" s="4"/>
      <c r="Y33" s="99"/>
      <c r="Z33" s="100">
        <v>1821</v>
      </c>
      <c r="AA33" s="16" t="s">
        <v>264</v>
      </c>
      <c r="AB33" s="101"/>
      <c r="AC33" s="59">
        <v>62.570841889117041</v>
      </c>
      <c r="AD33" s="99" t="s">
        <v>171</v>
      </c>
      <c r="AE33" s="102" t="s">
        <v>172</v>
      </c>
      <c r="AF33" s="102" t="s">
        <v>174</v>
      </c>
      <c r="AG33" s="99">
        <f>65.25*2.54</f>
        <v>165.73500000000001</v>
      </c>
      <c r="AH33" s="99">
        <v>78.698276000000007</v>
      </c>
      <c r="AI33" s="58">
        <f>AH33/(AG33/100)^2</f>
        <v>28.650800021172568</v>
      </c>
      <c r="AJ33" s="99">
        <v>36.799999999999997</v>
      </c>
      <c r="AK33" s="103">
        <v>1</v>
      </c>
      <c r="AL33" s="99" t="s">
        <v>80</v>
      </c>
      <c r="AM33" s="99" t="s">
        <v>80</v>
      </c>
      <c r="AN33" s="99" t="s">
        <v>81</v>
      </c>
      <c r="AO33" s="104" t="s">
        <v>81</v>
      </c>
      <c r="AP33" s="107" t="s">
        <v>80</v>
      </c>
      <c r="AQ33" s="107" t="s">
        <v>80</v>
      </c>
      <c r="AR33" s="101">
        <v>42851</v>
      </c>
      <c r="AS33" s="2" t="s">
        <v>263</v>
      </c>
      <c r="AT33" s="100"/>
      <c r="AU33" s="100"/>
      <c r="AV33" s="100">
        <v>1</v>
      </c>
      <c r="AW33" s="100"/>
      <c r="AX33" s="100"/>
      <c r="AY33" s="100"/>
      <c r="AZ33" s="100"/>
      <c r="BA33" s="100"/>
      <c r="BB33" s="100"/>
      <c r="BC33" s="100"/>
      <c r="BD33" s="98">
        <v>60</v>
      </c>
      <c r="BF33" s="98">
        <v>38</v>
      </c>
      <c r="BH33" s="98" t="s">
        <v>265</v>
      </c>
      <c r="BI33" s="98">
        <v>5000</v>
      </c>
      <c r="BJ33" s="98">
        <v>47</v>
      </c>
      <c r="BK33" s="2">
        <v>45</v>
      </c>
      <c r="EK33" s="105"/>
      <c r="EL33" s="105"/>
      <c r="FA33" s="106"/>
      <c r="FH33" s="105"/>
      <c r="FP33" s="105"/>
      <c r="HF33" s="91"/>
      <c r="HG33" s="10"/>
      <c r="HH33" s="10"/>
      <c r="HI33" s="10"/>
      <c r="HJ33" s="10"/>
    </row>
    <row r="34" spans="1:218" x14ac:dyDescent="0.25">
      <c r="B34" s="5"/>
      <c r="C34" s="6"/>
      <c r="D34" s="7"/>
      <c r="E34" s="7"/>
      <c r="Y34" s="4">
        <f>MATCH(Z34,$Z$61:$Z$104,0)</f>
        <v>1</v>
      </c>
      <c r="Z34" s="35">
        <v>1309</v>
      </c>
      <c r="AA34" t="s">
        <v>212</v>
      </c>
      <c r="AC34" s="52">
        <f t="shared" ref="AC34:AG36" si="21">INDEX(AC$61:AC$104,$Y34,1)</f>
        <v>61.24024640657084</v>
      </c>
      <c r="AD34" s="52" t="str">
        <f t="shared" si="21"/>
        <v>M</v>
      </c>
      <c r="AE34" s="52" t="str">
        <f t="shared" si="21"/>
        <v>White</v>
      </c>
      <c r="AF34" s="108" t="str">
        <f t="shared" si="21"/>
        <v>NHispanic</v>
      </c>
      <c r="AG34" s="52">
        <f t="shared" si="21"/>
        <v>181.4</v>
      </c>
      <c r="AH34" s="59">
        <f>AI34*(AG34/100)^2</f>
        <v>89.4</v>
      </c>
      <c r="AI34" s="52">
        <f t="shared" ref="AI34:AK36" si="22">INDEX(AI$61:AI$104,$Y34,1)</f>
        <v>27.168330600292467</v>
      </c>
      <c r="AJ34" s="52">
        <f t="shared" si="22"/>
        <v>38.5</v>
      </c>
      <c r="AK34" s="52">
        <f t="shared" si="22"/>
        <v>0</v>
      </c>
      <c r="AO34" s="41">
        <f>INDEX(AO$61:AO$104,$Y34,1)</f>
        <v>41750</v>
      </c>
      <c r="AP34" s="10" t="s">
        <v>80</v>
      </c>
      <c r="AQ34" s="10" t="s">
        <v>81</v>
      </c>
      <c r="AR34" s="24">
        <v>41799</v>
      </c>
      <c r="AS34" s="40" t="str">
        <f>INDEX(AS$61:AS$104,$Y34,1)</f>
        <v>none</v>
      </c>
      <c r="AT34" s="42" t="str">
        <f t="shared" ref="AT34:BA36" si="23">IF(INDEX(AT$61:AT$104,$Y34,1)=1,1,"")</f>
        <v/>
      </c>
      <c r="AU34" s="42" t="str">
        <f t="shared" si="23"/>
        <v/>
      </c>
      <c r="AV34" s="42" t="str">
        <f t="shared" si="23"/>
        <v/>
      </c>
      <c r="AW34" s="42" t="str">
        <f t="shared" si="23"/>
        <v/>
      </c>
      <c r="AX34" s="42" t="str">
        <f t="shared" si="23"/>
        <v/>
      </c>
      <c r="AY34" s="42" t="str">
        <f t="shared" si="23"/>
        <v/>
      </c>
      <c r="AZ34" s="42" t="str">
        <f t="shared" si="23"/>
        <v/>
      </c>
      <c r="BA34" s="42" t="str">
        <f t="shared" si="23"/>
        <v/>
      </c>
      <c r="BB34" s="35"/>
      <c r="BC34" s="35"/>
      <c r="BD34" s="10">
        <v>62</v>
      </c>
      <c r="BE34" s="10" t="s">
        <v>123</v>
      </c>
      <c r="BF34" s="10">
        <v>40</v>
      </c>
      <c r="BG34" s="10"/>
      <c r="BH34" s="10"/>
      <c r="BI34" s="10">
        <v>2000</v>
      </c>
      <c r="BJ34" s="10">
        <v>160</v>
      </c>
      <c r="BK34" s="10">
        <v>135</v>
      </c>
      <c r="BL34" s="26">
        <v>1.1787700000000001</v>
      </c>
      <c r="BM34" s="28">
        <f>IF(ISNUMBER(BL34)*ISNUMBER(BI34),$F$4/BI34*BL34,"")</f>
        <v>1.1787700000000002E-3</v>
      </c>
      <c r="BN34" s="10">
        <v>4483</v>
      </c>
      <c r="BO34" s="10"/>
      <c r="BP34" s="10"/>
      <c r="BQ34" s="10"/>
      <c r="BR34" s="26"/>
      <c r="BS34" s="26"/>
      <c r="BT34" s="26"/>
      <c r="BU34" s="26"/>
      <c r="BV34" s="10"/>
      <c r="BW34" s="10"/>
      <c r="BX34" s="10" t="s">
        <v>80</v>
      </c>
      <c r="BY34" s="10"/>
      <c r="BZ34" s="10"/>
      <c r="CA34" s="10"/>
      <c r="CG34" s="2">
        <v>1</v>
      </c>
      <c r="CH34" s="2">
        <v>2</v>
      </c>
      <c r="CI34" s="2">
        <v>3</v>
      </c>
      <c r="CJ34" s="2">
        <v>4</v>
      </c>
      <c r="CK34" s="2">
        <v>5</v>
      </c>
      <c r="CL34" s="2">
        <v>6</v>
      </c>
      <c r="CM34" s="2">
        <v>7</v>
      </c>
      <c r="CN34" s="2">
        <v>8</v>
      </c>
      <c r="CO34" s="2">
        <v>9</v>
      </c>
      <c r="CP34" s="2">
        <v>10</v>
      </c>
      <c r="CQ34" s="2">
        <v>11</v>
      </c>
      <c r="CR34" s="2">
        <v>12</v>
      </c>
      <c r="CS34" s="2">
        <v>13</v>
      </c>
      <c r="CT34" s="2">
        <v>14</v>
      </c>
      <c r="CU34" s="2">
        <v>15</v>
      </c>
      <c r="CV34" s="2">
        <v>16</v>
      </c>
      <c r="CW34" s="2">
        <v>17</v>
      </c>
      <c r="CX34" s="2">
        <v>18</v>
      </c>
      <c r="CY34" s="2">
        <v>19</v>
      </c>
      <c r="CZ34" s="2">
        <v>20</v>
      </c>
      <c r="DA34" s="2">
        <v>21</v>
      </c>
      <c r="DB34" s="2">
        <v>22</v>
      </c>
      <c r="DC34" s="2">
        <v>23</v>
      </c>
      <c r="DD34" s="2">
        <v>24</v>
      </c>
      <c r="DE34" s="2">
        <v>25</v>
      </c>
      <c r="DF34" s="2">
        <v>26</v>
      </c>
      <c r="DG34" s="2">
        <v>27</v>
      </c>
      <c r="DH34" s="2">
        <v>28</v>
      </c>
      <c r="DI34" s="2">
        <v>29</v>
      </c>
      <c r="DJ34" s="2">
        <v>30</v>
      </c>
      <c r="DK34" s="2">
        <v>31</v>
      </c>
      <c r="DL34" s="2">
        <v>32</v>
      </c>
      <c r="DM34" s="2">
        <v>33</v>
      </c>
      <c r="DN34" s="2">
        <v>34</v>
      </c>
      <c r="DO34" s="2">
        <v>35</v>
      </c>
      <c r="DP34" s="2">
        <v>36</v>
      </c>
      <c r="DQ34" s="2">
        <v>37</v>
      </c>
      <c r="DR34" s="2">
        <v>38</v>
      </c>
      <c r="DS34" s="2">
        <v>39</v>
      </c>
      <c r="DT34" s="2">
        <v>40</v>
      </c>
      <c r="DU34" s="2">
        <v>41</v>
      </c>
      <c r="DV34" s="2">
        <v>42</v>
      </c>
      <c r="DW34" s="2">
        <v>43</v>
      </c>
      <c r="DX34" s="2">
        <v>44</v>
      </c>
      <c r="DY34" s="2">
        <v>45</v>
      </c>
      <c r="DZ34" s="2">
        <v>46</v>
      </c>
      <c r="EA34" s="2">
        <v>47</v>
      </c>
      <c r="EB34" s="2">
        <v>48</v>
      </c>
      <c r="EC34" s="2">
        <v>49</v>
      </c>
      <c r="ED34" s="2">
        <v>50</v>
      </c>
      <c r="EE34" s="2">
        <v>51</v>
      </c>
      <c r="EF34" s="2">
        <v>52</v>
      </c>
      <c r="EG34" s="2">
        <v>53</v>
      </c>
      <c r="EH34" s="2">
        <v>54</v>
      </c>
      <c r="EI34" s="2">
        <v>55</v>
      </c>
      <c r="EJ34" s="2">
        <v>56</v>
      </c>
      <c r="EK34" s="2">
        <v>57</v>
      </c>
      <c r="EL34" s="2">
        <v>58</v>
      </c>
      <c r="EM34" s="2">
        <v>59</v>
      </c>
      <c r="EN34" s="2">
        <v>60</v>
      </c>
      <c r="EO34" s="2">
        <v>61</v>
      </c>
      <c r="EP34" s="2">
        <v>62</v>
      </c>
      <c r="EQ34" s="2">
        <v>63</v>
      </c>
      <c r="ER34" s="2">
        <v>64</v>
      </c>
      <c r="ES34" s="2">
        <v>65</v>
      </c>
      <c r="ET34" s="2">
        <v>66</v>
      </c>
      <c r="EU34" s="2">
        <v>67</v>
      </c>
      <c r="EV34" s="2">
        <v>68</v>
      </c>
      <c r="EW34" s="2">
        <v>69</v>
      </c>
      <c r="EX34" s="2">
        <v>70</v>
      </c>
      <c r="EY34" s="2">
        <v>71</v>
      </c>
      <c r="EZ34" s="2">
        <v>72</v>
      </c>
      <c r="FA34" s="2">
        <v>73</v>
      </c>
      <c r="FB34" s="2">
        <v>74</v>
      </c>
      <c r="FC34" s="2">
        <v>75</v>
      </c>
      <c r="FD34" s="2">
        <v>76</v>
      </c>
      <c r="FE34" s="2">
        <v>77</v>
      </c>
      <c r="FF34" s="2">
        <v>78</v>
      </c>
      <c r="FG34" s="2">
        <v>79</v>
      </c>
      <c r="FH34" s="2">
        <v>80</v>
      </c>
      <c r="FI34" s="2">
        <v>81</v>
      </c>
      <c r="FJ34" s="2">
        <v>82</v>
      </c>
      <c r="FK34" s="2">
        <v>83</v>
      </c>
      <c r="FL34" s="2">
        <v>84</v>
      </c>
      <c r="FM34" s="2">
        <v>85</v>
      </c>
      <c r="FN34" s="2">
        <v>86</v>
      </c>
      <c r="FO34" s="2">
        <v>87</v>
      </c>
      <c r="FP34" s="2">
        <v>88</v>
      </c>
      <c r="FQ34" s="2">
        <v>89</v>
      </c>
      <c r="FR34" s="2">
        <v>90</v>
      </c>
      <c r="FS34" s="2">
        <v>91</v>
      </c>
      <c r="FT34" s="2">
        <v>92</v>
      </c>
      <c r="FU34" s="2">
        <v>93</v>
      </c>
      <c r="FV34" s="2">
        <v>94</v>
      </c>
      <c r="FW34" s="2">
        <v>95</v>
      </c>
      <c r="FX34" s="2">
        <v>96</v>
      </c>
      <c r="FY34" s="2">
        <v>97</v>
      </c>
      <c r="FZ34" s="2">
        <v>98</v>
      </c>
      <c r="GA34" s="2">
        <v>99</v>
      </c>
      <c r="GB34" s="2">
        <v>100</v>
      </c>
      <c r="GC34" s="2">
        <v>101</v>
      </c>
      <c r="GD34" s="2">
        <v>102</v>
      </c>
      <c r="GE34" s="2">
        <v>103</v>
      </c>
      <c r="GF34" s="2">
        <v>104</v>
      </c>
      <c r="GG34" s="2">
        <v>105</v>
      </c>
      <c r="GH34" s="2">
        <v>106</v>
      </c>
      <c r="GI34" s="2">
        <v>107</v>
      </c>
      <c r="GJ34" s="2">
        <v>108</v>
      </c>
      <c r="GK34" s="2">
        <v>109</v>
      </c>
      <c r="GL34" s="2">
        <v>110</v>
      </c>
      <c r="GM34" s="2">
        <v>111</v>
      </c>
      <c r="GN34" s="2">
        <v>112</v>
      </c>
      <c r="GO34" s="2">
        <v>113</v>
      </c>
      <c r="GP34" s="2">
        <v>114</v>
      </c>
      <c r="GQ34" s="2">
        <v>115</v>
      </c>
      <c r="GR34" s="2">
        <v>116</v>
      </c>
      <c r="GS34" s="2">
        <v>117</v>
      </c>
      <c r="GT34" s="2">
        <v>118</v>
      </c>
      <c r="GU34" s="2">
        <v>119</v>
      </c>
      <c r="GV34" s="2">
        <v>120</v>
      </c>
      <c r="GW34" s="2">
        <v>121</v>
      </c>
      <c r="GX34" s="2">
        <v>122</v>
      </c>
      <c r="GY34" s="2">
        <v>123</v>
      </c>
      <c r="GZ34" s="2">
        <v>124</v>
      </c>
      <c r="HA34" s="2">
        <v>125</v>
      </c>
      <c r="HB34" s="2">
        <v>126</v>
      </c>
      <c r="HC34" s="2">
        <v>127</v>
      </c>
      <c r="HD34" s="2">
        <v>128</v>
      </c>
    </row>
    <row r="35" spans="1:218" x14ac:dyDescent="0.25">
      <c r="B35" s="5"/>
      <c r="C35" s="6"/>
      <c r="D35" s="7"/>
      <c r="E35" s="7"/>
      <c r="Y35" s="4">
        <f>MATCH(Z35,$Z$61:$Z$104,0)</f>
        <v>23</v>
      </c>
      <c r="Z35" s="35">
        <v>1369</v>
      </c>
      <c r="AA35" t="s">
        <v>158</v>
      </c>
      <c r="AC35" s="52">
        <f t="shared" si="21"/>
        <v>52.145106091717999</v>
      </c>
      <c r="AD35" s="52" t="str">
        <f t="shared" si="21"/>
        <v>M</v>
      </c>
      <c r="AE35" s="52" t="str">
        <f t="shared" si="21"/>
        <v>White</v>
      </c>
      <c r="AF35" s="52" t="str">
        <f t="shared" si="21"/>
        <v>NHispanic</v>
      </c>
      <c r="AG35" s="52">
        <f t="shared" si="21"/>
        <v>171.8</v>
      </c>
      <c r="AH35" s="59">
        <f>AI35*(AG35/100)^2</f>
        <v>78.8</v>
      </c>
      <c r="AI35" s="52">
        <f t="shared" si="22"/>
        <v>26.698071911324451</v>
      </c>
      <c r="AJ35" s="52">
        <f t="shared" si="22"/>
        <v>41</v>
      </c>
      <c r="AK35" s="52">
        <f t="shared" si="22"/>
        <v>0</v>
      </c>
      <c r="AO35" s="41">
        <f>INDEX(AO$61:AO$104,$Y35,1)</f>
        <v>42345</v>
      </c>
      <c r="AR35" s="24">
        <v>42359</v>
      </c>
      <c r="AS35" s="40" t="str">
        <f>INDEX(AS$61:AS$104,$Y35,1)</f>
        <v>Albuterol 90 ug/inhaler qd</v>
      </c>
      <c r="AT35" s="42" t="str">
        <f t="shared" si="23"/>
        <v/>
      </c>
      <c r="AU35" s="42" t="str">
        <f t="shared" si="23"/>
        <v/>
      </c>
      <c r="AV35" s="42" t="str">
        <f t="shared" si="23"/>
        <v/>
      </c>
      <c r="AW35" s="42" t="str">
        <f t="shared" si="23"/>
        <v/>
      </c>
      <c r="AX35" s="42" t="str">
        <f t="shared" si="23"/>
        <v/>
      </c>
      <c r="AY35" s="42" t="str">
        <f t="shared" si="23"/>
        <v/>
      </c>
      <c r="AZ35" s="42" t="str">
        <f t="shared" si="23"/>
        <v/>
      </c>
      <c r="BA35" s="42" t="str">
        <f t="shared" si="23"/>
        <v/>
      </c>
      <c r="BB35" s="35"/>
      <c r="BC35" s="35"/>
      <c r="CG35" s="2"/>
    </row>
    <row r="36" spans="1:218" s="10" customFormat="1" x14ac:dyDescent="0.25">
      <c r="A36" s="10" t="s">
        <v>251</v>
      </c>
      <c r="B36" s="17" t="str">
        <f>CONCATENATE(LEFT(G36,LEN(G36)-4),"_XHz")</f>
        <v>1743_XHz</v>
      </c>
      <c r="C36" s="18" t="str">
        <f>C$1</f>
        <v>C:\PSG_Data\FlowDrive_ExtraData\Converted</v>
      </c>
      <c r="D36" s="19">
        <v>0</v>
      </c>
      <c r="E36" s="20">
        <v>0</v>
      </c>
      <c r="F36" s="11">
        <v>26</v>
      </c>
      <c r="G36" s="16" t="s">
        <v>62</v>
      </c>
      <c r="H36" s="11" t="s">
        <v>63</v>
      </c>
      <c r="I36" s="11" t="s">
        <v>80</v>
      </c>
      <c r="J36" s="11" t="s">
        <v>80</v>
      </c>
      <c r="K36" s="11" t="s">
        <v>80</v>
      </c>
      <c r="L36" s="11" t="s">
        <v>87</v>
      </c>
      <c r="M36" s="11" t="s">
        <v>80</v>
      </c>
      <c r="N36" s="4">
        <f>IF(FH36&lt;5,0,1)</f>
        <v>0</v>
      </c>
      <c r="O36" s="11" t="s">
        <v>78</v>
      </c>
      <c r="P36" s="11"/>
      <c r="Y36" s="4">
        <f>MATCH(Z36,$Z$61:$Z$104,0)</f>
        <v>43</v>
      </c>
      <c r="Z36" s="35">
        <v>1743</v>
      </c>
      <c r="AC36" s="52">
        <f t="shared" si="21"/>
        <v>57.470225872689937</v>
      </c>
      <c r="AD36" s="52" t="str">
        <f t="shared" si="21"/>
        <v>M</v>
      </c>
      <c r="AE36" s="52" t="str">
        <f t="shared" si="21"/>
        <v>White</v>
      </c>
      <c r="AF36" s="52" t="str">
        <f t="shared" si="21"/>
        <v>NHispanic</v>
      </c>
      <c r="AG36" s="52">
        <f t="shared" si="21"/>
        <v>174.9</v>
      </c>
      <c r="AH36" s="59">
        <f>AI36*(AG36/100)^2</f>
        <v>86.1</v>
      </c>
      <c r="AI36" s="52">
        <f t="shared" si="22"/>
        <v>28.146443888053643</v>
      </c>
      <c r="AJ36" s="52">
        <f t="shared" si="22"/>
        <v>38.5</v>
      </c>
      <c r="AK36" s="62">
        <f t="shared" si="22"/>
        <v>0</v>
      </c>
      <c r="AL36" s="4" t="s">
        <v>80</v>
      </c>
      <c r="AM36" s="4" t="s">
        <v>80</v>
      </c>
      <c r="AN36" s="4" t="s">
        <v>81</v>
      </c>
      <c r="AO36" s="41">
        <f>INDEX(AO$61:AO$104,$Y36,1)</f>
        <v>42306</v>
      </c>
      <c r="AR36" s="24">
        <v>42319</v>
      </c>
      <c r="AS36" s="40" t="str">
        <f>INDEX(AS$61:AS$104,$Y36,1)</f>
        <v>Lorazepam 3 mg 30 min before bed</v>
      </c>
      <c r="AT36" s="42" t="str">
        <f t="shared" si="23"/>
        <v/>
      </c>
      <c r="AU36" s="42" t="str">
        <f t="shared" si="23"/>
        <v/>
      </c>
      <c r="AV36" s="42" t="str">
        <f t="shared" si="23"/>
        <v/>
      </c>
      <c r="AW36" s="42" t="str">
        <f t="shared" si="23"/>
        <v/>
      </c>
      <c r="AX36" s="42" t="str">
        <f t="shared" si="23"/>
        <v/>
      </c>
      <c r="AY36" s="42" t="str">
        <f t="shared" si="23"/>
        <v/>
      </c>
      <c r="AZ36" s="42">
        <f t="shared" si="23"/>
        <v>1</v>
      </c>
      <c r="BA36" s="42" t="str">
        <f t="shared" si="23"/>
        <v/>
      </c>
      <c r="BB36" s="35"/>
      <c r="BC36" s="35"/>
      <c r="BJ36" s="10">
        <v>18</v>
      </c>
      <c r="BK36" s="10">
        <v>18</v>
      </c>
      <c r="CG36" s="10">
        <v>0</v>
      </c>
      <c r="CH36" s="10" t="s">
        <v>222</v>
      </c>
      <c r="CI36" s="10" t="s">
        <v>222</v>
      </c>
      <c r="CJ36" s="10" t="s">
        <v>222</v>
      </c>
      <c r="CK36" s="10" t="s">
        <v>222</v>
      </c>
      <c r="CL36" s="10" t="s">
        <v>222</v>
      </c>
      <c r="CM36" s="10" t="s">
        <v>222</v>
      </c>
      <c r="CN36" s="10" t="s">
        <v>222</v>
      </c>
      <c r="CO36" s="10">
        <v>0</v>
      </c>
      <c r="CP36" s="10" t="s">
        <v>222</v>
      </c>
      <c r="CQ36" s="10" t="s">
        <v>222</v>
      </c>
      <c r="CR36" s="10" t="s">
        <v>222</v>
      </c>
      <c r="CS36" s="10" t="s">
        <v>222</v>
      </c>
      <c r="CT36" s="10" t="s">
        <v>222</v>
      </c>
      <c r="CU36" s="10" t="s">
        <v>222</v>
      </c>
      <c r="CV36" s="10" t="s">
        <v>222</v>
      </c>
      <c r="CW36" s="10">
        <v>0</v>
      </c>
      <c r="CX36" s="10" t="s">
        <v>222</v>
      </c>
      <c r="CY36" s="10" t="s">
        <v>222</v>
      </c>
      <c r="CZ36" s="10" t="s">
        <v>222</v>
      </c>
      <c r="DA36" s="10" t="s">
        <v>222</v>
      </c>
      <c r="DB36" s="10" t="s">
        <v>222</v>
      </c>
      <c r="DC36" s="10" t="s">
        <v>222</v>
      </c>
      <c r="DD36" s="10" t="s">
        <v>222</v>
      </c>
      <c r="DE36" s="10">
        <v>52.233333333333299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 t="s">
        <v>222</v>
      </c>
      <c r="DO36" s="10" t="s">
        <v>222</v>
      </c>
      <c r="DP36" s="10" t="s">
        <v>222</v>
      </c>
      <c r="DQ36" s="10" t="s">
        <v>222</v>
      </c>
      <c r="DR36" s="10" t="s">
        <v>222</v>
      </c>
      <c r="DS36" s="10" t="s">
        <v>222</v>
      </c>
      <c r="DT36" s="10" t="s">
        <v>222</v>
      </c>
      <c r="DU36" s="10">
        <v>0</v>
      </c>
      <c r="DV36" s="10" t="s">
        <v>222</v>
      </c>
      <c r="DW36" s="10" t="s">
        <v>222</v>
      </c>
      <c r="DX36" s="10" t="s">
        <v>222</v>
      </c>
      <c r="DY36" s="10" t="s">
        <v>222</v>
      </c>
      <c r="DZ36" s="10" t="s">
        <v>222</v>
      </c>
      <c r="EA36" s="10" t="s">
        <v>222</v>
      </c>
      <c r="EB36" s="10" t="s">
        <v>222</v>
      </c>
      <c r="EC36" s="10">
        <v>0</v>
      </c>
      <c r="ED36" s="10" t="s">
        <v>222</v>
      </c>
      <c r="EE36" s="10" t="s">
        <v>222</v>
      </c>
      <c r="EF36" s="10" t="s">
        <v>222</v>
      </c>
      <c r="EG36" s="10" t="s">
        <v>222</v>
      </c>
      <c r="EH36" s="10" t="s">
        <v>222</v>
      </c>
      <c r="EI36" s="10" t="s">
        <v>222</v>
      </c>
      <c r="EJ36" s="10" t="s">
        <v>222</v>
      </c>
      <c r="EK36" s="91">
        <v>194.49373333333301</v>
      </c>
      <c r="EL36" s="91">
        <v>4.6273984491702604</v>
      </c>
      <c r="EM36" s="10">
        <v>287</v>
      </c>
      <c r="EN36" s="10">
        <v>250.5</v>
      </c>
      <c r="EO36" s="10">
        <v>36.5</v>
      </c>
      <c r="EP36" s="10">
        <v>157.5</v>
      </c>
      <c r="EQ36" s="10">
        <v>35</v>
      </c>
      <c r="ER36" s="10">
        <v>209.5</v>
      </c>
      <c r="ES36" s="10">
        <v>6</v>
      </c>
      <c r="ET36" s="10">
        <v>100</v>
      </c>
      <c r="EU36" s="10">
        <v>87.282229965156802</v>
      </c>
      <c r="EV36" s="10">
        <v>12.7177700348432</v>
      </c>
      <c r="EW36" s="10">
        <v>54.878048780487802</v>
      </c>
      <c r="EX36" s="10">
        <v>12.1951219512195</v>
      </c>
      <c r="EY36" s="10">
        <v>72.996515679442496</v>
      </c>
      <c r="EZ36" s="10">
        <v>2.0905923344947701</v>
      </c>
      <c r="FA36" s="94">
        <v>194.49373333333301</v>
      </c>
      <c r="FB36" s="10">
        <v>20.3605531763491</v>
      </c>
      <c r="FC36" s="10">
        <v>0</v>
      </c>
      <c r="FD36" s="10">
        <v>0</v>
      </c>
      <c r="FE36" s="10">
        <v>4.6273984491702604</v>
      </c>
      <c r="FF36" s="10">
        <v>0</v>
      </c>
      <c r="FG36" s="10">
        <v>0</v>
      </c>
      <c r="FH36" s="91">
        <v>4.6273984491702604</v>
      </c>
      <c r="FI36" s="10">
        <v>169.31506666666701</v>
      </c>
      <c r="FJ36" s="10">
        <v>19.135922536525602</v>
      </c>
      <c r="FK36" s="10">
        <v>0</v>
      </c>
      <c r="FL36" s="10">
        <v>0</v>
      </c>
      <c r="FM36" s="10">
        <v>0.70873787172317004</v>
      </c>
      <c r="FN36" s="10">
        <v>0</v>
      </c>
      <c r="FO36" s="10">
        <v>0</v>
      </c>
      <c r="FP36" s="91">
        <v>0.70873787172317004</v>
      </c>
      <c r="FQ36" s="10">
        <v>25.1786666666667</v>
      </c>
      <c r="FR36" s="10">
        <v>28.595636517686899</v>
      </c>
      <c r="FS36" s="10">
        <v>0</v>
      </c>
      <c r="FT36" s="10">
        <v>0</v>
      </c>
      <c r="FU36" s="10">
        <v>30.9786062274942</v>
      </c>
      <c r="FV36" s="10">
        <v>0</v>
      </c>
      <c r="FW36" s="10">
        <v>0</v>
      </c>
      <c r="FX36" s="10">
        <v>30.9786062274942</v>
      </c>
      <c r="FY36" s="10">
        <v>132.19200000000001</v>
      </c>
      <c r="FZ36" s="10">
        <v>7.7160493827160499</v>
      </c>
      <c r="GA36" s="10">
        <v>0</v>
      </c>
      <c r="GB36" s="10">
        <v>0</v>
      </c>
      <c r="GC36" s="10">
        <v>0</v>
      </c>
      <c r="GD36" s="10">
        <v>0</v>
      </c>
      <c r="GE36" s="10">
        <v>0</v>
      </c>
      <c r="GF36" s="10">
        <v>0</v>
      </c>
      <c r="GG36" s="10">
        <v>29.5</v>
      </c>
      <c r="GH36" s="10">
        <v>36.610169491525397</v>
      </c>
      <c r="GI36" s="10">
        <v>0</v>
      </c>
      <c r="GJ36" s="10">
        <v>0</v>
      </c>
      <c r="GK36" s="10">
        <v>4.0677966101694896</v>
      </c>
      <c r="GL36" s="10">
        <v>0</v>
      </c>
      <c r="GM36" s="10">
        <v>0</v>
      </c>
      <c r="GN36" s="10">
        <v>4.0677966101694896</v>
      </c>
      <c r="GO36" s="10">
        <v>134.81506666666701</v>
      </c>
      <c r="GP36" s="10">
        <v>15.576893977231</v>
      </c>
      <c r="GQ36" s="10">
        <v>0</v>
      </c>
      <c r="GR36" s="10">
        <v>0</v>
      </c>
      <c r="GS36" s="10">
        <v>0</v>
      </c>
      <c r="GT36" s="10">
        <v>0</v>
      </c>
      <c r="GU36" s="10">
        <v>0</v>
      </c>
      <c r="GV36" s="10">
        <v>0</v>
      </c>
      <c r="GW36" s="10">
        <v>5</v>
      </c>
      <c r="GX36" s="10">
        <v>12</v>
      </c>
      <c r="GY36" s="10">
        <v>0</v>
      </c>
      <c r="GZ36" s="10">
        <v>0</v>
      </c>
      <c r="HA36" s="10">
        <v>0</v>
      </c>
      <c r="HB36" s="10">
        <v>0</v>
      </c>
      <c r="HC36" s="10">
        <v>0</v>
      </c>
      <c r="HD36" s="10">
        <v>0</v>
      </c>
      <c r="HF36" s="91">
        <f>FJ36/FP36*100</f>
        <v>2700.0000000000014</v>
      </c>
      <c r="HG36" s="10">
        <f>(FL36+FO36)/FP36</f>
        <v>0</v>
      </c>
      <c r="HI36" s="10">
        <f>EM36-FA36</f>
        <v>92.506266666666988</v>
      </c>
      <c r="HJ36" s="10">
        <f>HI36/EM36*100</f>
        <v>32.232148664343896</v>
      </c>
    </row>
    <row r="37" spans="1:218" s="10" customFormat="1" x14ac:dyDescent="0.25">
      <c r="B37" s="17"/>
      <c r="C37" s="18"/>
      <c r="D37" s="19"/>
      <c r="E37" s="20"/>
      <c r="F37" s="11"/>
      <c r="G37" s="16"/>
      <c r="H37" s="11"/>
      <c r="I37" s="11"/>
      <c r="J37" s="11"/>
      <c r="K37" s="11"/>
      <c r="L37" s="11"/>
      <c r="M37" s="11"/>
      <c r="N37" s="4"/>
      <c r="O37" s="11"/>
      <c r="P37" s="11"/>
      <c r="Y37" s="4"/>
      <c r="Z37" s="35"/>
      <c r="AC37" s="52"/>
      <c r="AD37" s="52"/>
      <c r="AE37" s="52"/>
      <c r="AF37" s="52"/>
      <c r="AG37" s="52"/>
      <c r="AH37" s="59"/>
      <c r="AI37" s="52"/>
      <c r="AJ37" s="52"/>
      <c r="AK37" s="62"/>
      <c r="AL37" s="4"/>
      <c r="AM37" s="4"/>
      <c r="AN37" s="4"/>
      <c r="AO37" s="41"/>
      <c r="AR37" s="24"/>
      <c r="AS37" s="40"/>
      <c r="AT37" s="42"/>
      <c r="AU37" s="42"/>
      <c r="AV37" s="42"/>
      <c r="AW37" s="42"/>
      <c r="AX37" s="42"/>
      <c r="AY37" s="42"/>
      <c r="AZ37" s="42"/>
      <c r="BA37" s="42"/>
      <c r="BB37" s="35"/>
      <c r="BC37" s="35"/>
      <c r="EK37" s="91"/>
      <c r="EL37" s="91"/>
      <c r="FA37" s="94"/>
      <c r="FH37" s="91"/>
      <c r="FP37" s="91"/>
      <c r="HF37" s="91"/>
    </row>
    <row r="38" spans="1:218" x14ac:dyDescent="0.25">
      <c r="A38" s="110">
        <v>8</v>
      </c>
      <c r="B38" s="10" t="s">
        <v>270</v>
      </c>
      <c r="C38" s="6"/>
      <c r="D38" s="7"/>
      <c r="E38" s="7"/>
      <c r="AA38" t="s">
        <v>254</v>
      </c>
      <c r="AB38" t="s">
        <v>255</v>
      </c>
      <c r="AC38" s="67">
        <f>AVERAGE(AC3:AC32)</f>
        <v>57.478453586348493</v>
      </c>
      <c r="AD38" s="4" t="str">
        <f>CONCATENATE(COUNTIF(AD3:AD32,"M"),":",COUNTIF(AD3:AD32,"F"))</f>
        <v>21:8</v>
      </c>
      <c r="AE38" s="4" t="str">
        <f>CONCATENATE(COUNTIF(AE3:AE32,"Black"),":",COUNTIF(AE3:AE32,"White"),":",COUNTIF(AE3:AE32,"Asian"),":",COUNTIF(AE3:AE32,"Other"))</f>
        <v>9:19:0:1</v>
      </c>
      <c r="AF38" s="4" t="str">
        <f>CONCATENATE(COUNTIF(AF3:AF32,"Hispanic"),":",COUNTIF(AF3:AF32,"NHispanic"))</f>
        <v>0:29</v>
      </c>
      <c r="AI38" s="38">
        <f>AVERAGE(AI3:AI32)</f>
        <v>31.908940350757131</v>
      </c>
      <c r="AJ38" s="38">
        <f>AVERAGE(AJ3:AJ32)</f>
        <v>41.596551724137932</v>
      </c>
      <c r="AK38" s="4" t="str">
        <f>CONCATENATE(COUNTIF(AK3:AK32,1),":",COUNTIF(AK3:AK32,0.5),":",COUNTIF(AK3:AK32,0))</f>
        <v>11:2:16</v>
      </c>
      <c r="AT38" s="4">
        <f t="shared" ref="AT38:BC38" si="24">SUM(AT3:AT32)</f>
        <v>11</v>
      </c>
      <c r="AU38" s="4">
        <f t="shared" si="24"/>
        <v>5</v>
      </c>
      <c r="AV38" s="4">
        <f t="shared" si="24"/>
        <v>2</v>
      </c>
      <c r="AW38" s="4">
        <f t="shared" si="24"/>
        <v>6</v>
      </c>
      <c r="AX38" s="4">
        <f t="shared" si="24"/>
        <v>0</v>
      </c>
      <c r="AY38" s="4">
        <f t="shared" si="24"/>
        <v>4</v>
      </c>
      <c r="AZ38" s="4">
        <f t="shared" si="24"/>
        <v>1</v>
      </c>
      <c r="BA38" s="4">
        <f t="shared" si="24"/>
        <v>2</v>
      </c>
      <c r="BB38" s="4">
        <f t="shared" si="24"/>
        <v>1</v>
      </c>
      <c r="BC38" s="4">
        <f t="shared" si="24"/>
        <v>1</v>
      </c>
      <c r="CE38" s="10" t="s">
        <v>254</v>
      </c>
      <c r="CF38" s="10" t="s">
        <v>255</v>
      </c>
      <c r="CG38" s="67">
        <f>AVERAGE(CG3:CG34)</f>
        <v>118.37504444444443</v>
      </c>
      <c r="CH38" s="67">
        <f>AVERAGE(CH3:CH34)</f>
        <v>54.059385996953694</v>
      </c>
      <c r="CI38" s="67">
        <f t="shared" ref="CI38:DN38" si="25">AVERAGE(CI3:CI32)</f>
        <v>20.011670467848791</v>
      </c>
      <c r="CJ38" s="67">
        <f t="shared" si="25"/>
        <v>0.64346317931755959</v>
      </c>
      <c r="CK38" s="67">
        <f t="shared" si="25"/>
        <v>19.945475188099252</v>
      </c>
      <c r="CL38" s="67">
        <f t="shared" si="25"/>
        <v>0.55103870217942752</v>
      </c>
      <c r="CM38" s="67">
        <f t="shared" si="25"/>
        <v>1.064062271004931E-2</v>
      </c>
      <c r="CN38" s="67">
        <f t="shared" si="25"/>
        <v>41.162288160155086</v>
      </c>
      <c r="CO38" s="67">
        <f t="shared" si="25"/>
        <v>112.30704367816091</v>
      </c>
      <c r="CP38" s="67">
        <f t="shared" si="25"/>
        <v>56.782728806898511</v>
      </c>
      <c r="CQ38" s="67">
        <f t="shared" si="25"/>
        <v>19.412048234300972</v>
      </c>
      <c r="CR38" s="67">
        <f t="shared" si="25"/>
        <v>0.60635837497976552</v>
      </c>
      <c r="CS38" s="67">
        <f t="shared" si="25"/>
        <v>20.40146579161404</v>
      </c>
      <c r="CT38" s="67">
        <f t="shared" si="25"/>
        <v>0.49027660778834958</v>
      </c>
      <c r="CU38" s="67">
        <f t="shared" si="25"/>
        <v>1.064062271004931E-2</v>
      </c>
      <c r="CV38" s="67">
        <f t="shared" si="25"/>
        <v>40.920789631393191</v>
      </c>
      <c r="CW38" s="67">
        <f t="shared" si="25"/>
        <v>10.115416091954019</v>
      </c>
      <c r="CX38" s="67">
        <f t="shared" si="25"/>
        <v>46.310490181162933</v>
      </c>
      <c r="CY38" s="67">
        <f t="shared" si="25"/>
        <v>17.881723370917307</v>
      </c>
      <c r="CZ38" s="67">
        <f t="shared" si="25"/>
        <v>0.23043962513098284</v>
      </c>
      <c r="DA38" s="67">
        <f t="shared" si="25"/>
        <v>18.060365480653875</v>
      </c>
      <c r="DB38" s="67">
        <f t="shared" si="25"/>
        <v>0.29179397529737072</v>
      </c>
      <c r="DC38" s="67">
        <f t="shared" si="25"/>
        <v>0</v>
      </c>
      <c r="DD38" s="67">
        <f t="shared" si="25"/>
        <v>36.464322451999529</v>
      </c>
      <c r="DE38" s="67">
        <f t="shared" si="25"/>
        <v>194.45370574712646</v>
      </c>
      <c r="DF38" s="67">
        <f t="shared" si="25"/>
        <v>17.288065364995624</v>
      </c>
      <c r="DG38" s="67">
        <f t="shared" si="25"/>
        <v>2.9539546947775026</v>
      </c>
      <c r="DH38" s="67">
        <f t="shared" si="25"/>
        <v>0.23235079820910581</v>
      </c>
      <c r="DI38" s="67">
        <f t="shared" si="25"/>
        <v>2.919270080699627</v>
      </c>
      <c r="DJ38" s="67">
        <f t="shared" si="25"/>
        <v>0.24175921292788066</v>
      </c>
      <c r="DK38" s="67">
        <f t="shared" si="25"/>
        <v>0</v>
      </c>
      <c r="DL38" s="67">
        <f t="shared" si="25"/>
        <v>6.3473347866141152</v>
      </c>
      <c r="DM38" s="67">
        <f t="shared" si="25"/>
        <v>42.726091954022998</v>
      </c>
      <c r="DN38" s="67">
        <f t="shared" si="25"/>
        <v>73.442213945235068</v>
      </c>
      <c r="DO38" s="67">
        <f t="shared" ref="DO38:ES38" si="26">AVERAGE(DO3:DO32)</f>
        <v>24.000180833897886</v>
      </c>
      <c r="DP38" s="67">
        <f t="shared" si="26"/>
        <v>0.69292475068182413</v>
      </c>
      <c r="DQ38" s="67">
        <f t="shared" si="26"/>
        <v>22.370830467057058</v>
      </c>
      <c r="DR38" s="67">
        <f t="shared" si="26"/>
        <v>0.59397992650715403</v>
      </c>
      <c r="DS38" s="67">
        <f t="shared" si="26"/>
        <v>0</v>
      </c>
      <c r="DT38" s="67">
        <f t="shared" si="26"/>
        <v>47.657915978143905</v>
      </c>
      <c r="DU38" s="67">
        <f t="shared" si="26"/>
        <v>62.633595402298809</v>
      </c>
      <c r="DV38" s="67">
        <f t="shared" si="26"/>
        <v>41.044151998256325</v>
      </c>
      <c r="DW38" s="67">
        <f t="shared" si="26"/>
        <v>11.110238894130264</v>
      </c>
      <c r="DX38" s="67">
        <f t="shared" si="26"/>
        <v>0.47234870670923929</v>
      </c>
      <c r="DY38" s="67">
        <f t="shared" si="26"/>
        <v>18.168593362151025</v>
      </c>
      <c r="DZ38" s="67">
        <f t="shared" si="26"/>
        <v>0</v>
      </c>
      <c r="EA38" s="67">
        <f t="shared" si="26"/>
        <v>1.5630370769067033E-2</v>
      </c>
      <c r="EB38" s="67">
        <f t="shared" si="26"/>
        <v>29.766811333759609</v>
      </c>
      <c r="EC38" s="67">
        <f t="shared" si="26"/>
        <v>6.9473563218390817</v>
      </c>
      <c r="ED38" s="67">
        <f t="shared" si="26"/>
        <v>22.829433715278448</v>
      </c>
      <c r="EE38" s="67">
        <f t="shared" si="26"/>
        <v>3.0078399020350055</v>
      </c>
      <c r="EF38" s="67">
        <f t="shared" si="26"/>
        <v>0</v>
      </c>
      <c r="EG38" s="67">
        <f t="shared" si="26"/>
        <v>14.625995912300588</v>
      </c>
      <c r="EH38" s="67">
        <f t="shared" si="26"/>
        <v>0</v>
      </c>
      <c r="EI38" s="67">
        <f t="shared" si="26"/>
        <v>0</v>
      </c>
      <c r="EJ38" s="67">
        <f t="shared" si="26"/>
        <v>17.633835814335598</v>
      </c>
      <c r="EK38" s="67">
        <f t="shared" si="26"/>
        <v>123.73193103448274</v>
      </c>
      <c r="EL38" s="67">
        <f t="shared" si="26"/>
        <v>40.928165341703085</v>
      </c>
      <c r="EM38" s="67">
        <f t="shared" si="26"/>
        <v>221.36206896551724</v>
      </c>
      <c r="EN38" s="67">
        <f t="shared" si="26"/>
        <v>200.31034482758622</v>
      </c>
      <c r="EO38" s="67">
        <f t="shared" si="26"/>
        <v>21.051724137931036</v>
      </c>
      <c r="EP38" s="67">
        <f t="shared" si="26"/>
        <v>253.04800919540233</v>
      </c>
      <c r="EQ38" s="67">
        <f t="shared" si="26"/>
        <v>70.65517241379311</v>
      </c>
      <c r="ER38" s="67">
        <f t="shared" si="26"/>
        <v>116.46551724137932</v>
      </c>
      <c r="ES38" s="67">
        <f t="shared" si="26"/>
        <v>13.189655172413794</v>
      </c>
      <c r="ET38" s="67">
        <f t="shared" ref="ET38:HE38" si="27">AVERAGE(ET3:ET32)</f>
        <v>100</v>
      </c>
      <c r="EU38" s="67">
        <f t="shared" si="27"/>
        <v>92.463242500973607</v>
      </c>
      <c r="EV38" s="67">
        <f t="shared" si="27"/>
        <v>7.536757499026395</v>
      </c>
      <c r="EW38" s="67">
        <f t="shared" si="27"/>
        <v>160.82963615905589</v>
      </c>
      <c r="EX38" s="67">
        <f t="shared" si="27"/>
        <v>37.908209351361805</v>
      </c>
      <c r="EY38" s="67">
        <f t="shared" si="27"/>
        <v>49.393179012602012</v>
      </c>
      <c r="EZ38" s="67">
        <f t="shared" si="27"/>
        <v>5.1618541370098034</v>
      </c>
      <c r="FA38" s="67">
        <f t="shared" si="27"/>
        <v>123.73193103448274</v>
      </c>
      <c r="FB38" s="38">
        <f t="shared" si="27"/>
        <v>54.374006766005827</v>
      </c>
      <c r="FC38" s="67">
        <f t="shared" si="27"/>
        <v>19.785238763290902</v>
      </c>
      <c r="FD38" s="67">
        <f t="shared" si="27"/>
        <v>0.6431889070721446</v>
      </c>
      <c r="FE38" s="67">
        <f t="shared" si="27"/>
        <v>19.938103668670827</v>
      </c>
      <c r="FF38" s="67">
        <f t="shared" si="27"/>
        <v>0.55103870217942752</v>
      </c>
      <c r="FG38" s="67">
        <f t="shared" si="27"/>
        <v>1.0595300489785414E-2</v>
      </c>
      <c r="FH38" s="96">
        <f t="shared" si="27"/>
        <v>40.928165341703085</v>
      </c>
      <c r="FI38" s="67">
        <f t="shared" si="27"/>
        <v>113.61651494252871</v>
      </c>
      <c r="FJ38" s="38">
        <f t="shared" si="27"/>
        <v>55.303924142788496</v>
      </c>
      <c r="FK38" s="67">
        <f t="shared" si="27"/>
        <v>19.185854441723428</v>
      </c>
      <c r="FL38" s="67">
        <f t="shared" si="27"/>
        <v>0.60635837497976552</v>
      </c>
      <c r="FM38" s="67">
        <f t="shared" si="27"/>
        <v>20.393709537974178</v>
      </c>
      <c r="FN38" s="67">
        <f t="shared" si="27"/>
        <v>0.49027660778834958</v>
      </c>
      <c r="FO38" s="67">
        <f t="shared" si="27"/>
        <v>1.0595300489785414E-2</v>
      </c>
      <c r="FP38" s="38">
        <f t="shared" si="27"/>
        <v>40.686794262955523</v>
      </c>
      <c r="FQ38" s="67">
        <f t="shared" si="27"/>
        <v>10.115416091954019</v>
      </c>
      <c r="FR38" s="67">
        <f t="shared" si="27"/>
        <v>46.310490181162933</v>
      </c>
      <c r="FS38" s="67">
        <f t="shared" si="27"/>
        <v>17.881723370917307</v>
      </c>
      <c r="FT38" s="67">
        <f t="shared" si="27"/>
        <v>0.23043962513098284</v>
      </c>
      <c r="FU38" s="67">
        <f t="shared" si="27"/>
        <v>18.060365480653875</v>
      </c>
      <c r="FV38" s="67">
        <f t="shared" si="27"/>
        <v>0.29179397529737072</v>
      </c>
      <c r="FW38" s="67">
        <f t="shared" si="27"/>
        <v>0</v>
      </c>
      <c r="FX38" s="67">
        <f t="shared" si="27"/>
        <v>36.464322451999529</v>
      </c>
      <c r="FY38" s="67">
        <f t="shared" si="27"/>
        <v>200.80662528735627</v>
      </c>
      <c r="FZ38" s="67">
        <f t="shared" si="27"/>
        <v>17.217474926734724</v>
      </c>
      <c r="GA38" s="67">
        <f t="shared" si="27"/>
        <v>3.1832953821871262</v>
      </c>
      <c r="GB38" s="67">
        <f t="shared" si="27"/>
        <v>0.22381372721766937</v>
      </c>
      <c r="GC38" s="67">
        <f t="shared" si="27"/>
        <v>2.9035750725623171</v>
      </c>
      <c r="GD38" s="67">
        <f t="shared" si="27"/>
        <v>0.24135671359459382</v>
      </c>
      <c r="GE38" s="67">
        <f t="shared" si="27"/>
        <v>0</v>
      </c>
      <c r="GF38" s="67">
        <f t="shared" si="27"/>
        <v>6.5520408955617055</v>
      </c>
      <c r="GG38" s="67">
        <f t="shared" si="27"/>
        <v>43.681558620689657</v>
      </c>
      <c r="GH38" s="67">
        <f t="shared" si="27"/>
        <v>71.959098224379062</v>
      </c>
      <c r="GI38" s="67">
        <f t="shared" si="27"/>
        <v>23.760275101191645</v>
      </c>
      <c r="GJ38" s="67">
        <f t="shared" si="27"/>
        <v>0.69292475068182413</v>
      </c>
      <c r="GK38" s="67">
        <f t="shared" si="27"/>
        <v>22.349855702633644</v>
      </c>
      <c r="GL38" s="67">
        <f t="shared" si="27"/>
        <v>0.59397992650715403</v>
      </c>
      <c r="GM38" s="67">
        <f t="shared" si="27"/>
        <v>0</v>
      </c>
      <c r="GN38" s="67">
        <f t="shared" si="27"/>
        <v>47.39703548101425</v>
      </c>
      <c r="GO38" s="67">
        <f t="shared" si="27"/>
        <v>62.987599999999979</v>
      </c>
      <c r="GP38" s="67">
        <f t="shared" si="27"/>
        <v>41.715578648668547</v>
      </c>
      <c r="GQ38" s="67">
        <f t="shared" si="27"/>
        <v>13.823939306402714</v>
      </c>
      <c r="GR38" s="67">
        <f t="shared" si="27"/>
        <v>0.45606082027098965</v>
      </c>
      <c r="GS38" s="67">
        <f t="shared" si="27"/>
        <v>17.537450822485514</v>
      </c>
      <c r="GT38" s="67">
        <f t="shared" si="27"/>
        <v>0</v>
      </c>
      <c r="GU38" s="67">
        <f t="shared" si="27"/>
        <v>1.5072014083289967E-2</v>
      </c>
      <c r="GV38" s="67">
        <f t="shared" si="27"/>
        <v>31.832522963242514</v>
      </c>
      <c r="GW38" s="67">
        <f t="shared" si="27"/>
        <v>6.9473563218390817</v>
      </c>
      <c r="GX38" s="67">
        <f t="shared" si="27"/>
        <v>22.829433715278448</v>
      </c>
      <c r="GY38" s="67">
        <f t="shared" si="27"/>
        <v>3.0078399020350055</v>
      </c>
      <c r="GZ38" s="67">
        <f t="shared" si="27"/>
        <v>0</v>
      </c>
      <c r="HA38" s="67">
        <f t="shared" si="27"/>
        <v>14.625995912300588</v>
      </c>
      <c r="HB38" s="67">
        <f t="shared" si="27"/>
        <v>0</v>
      </c>
      <c r="HC38" s="67">
        <f t="shared" si="27"/>
        <v>0</v>
      </c>
      <c r="HD38" s="67">
        <f t="shared" si="27"/>
        <v>17.633835814335598</v>
      </c>
      <c r="HE38" s="67" t="e">
        <f t="shared" si="27"/>
        <v>#DIV/0!</v>
      </c>
      <c r="HF38" s="67">
        <f>AVERAGE(HF3:HF32)</f>
        <v>230.89182898081347</v>
      </c>
      <c r="HG38" s="93">
        <f>AVERAGE(HG3:HG32)</f>
        <v>8.1894073089964284E-3</v>
      </c>
      <c r="HH38" s="38">
        <f>AVERAGE(HH3:HH32)</f>
        <v>57.573780861941266</v>
      </c>
      <c r="HI38" s="67">
        <f>AVERAGE(HI3:HI32)</f>
        <v>97.630137931034497</v>
      </c>
      <c r="HJ38" s="67">
        <f>AVERAGE(HJ3:HJ32)</f>
        <v>45.174871582528006</v>
      </c>
    </row>
    <row r="39" spans="1:218" x14ac:dyDescent="0.25">
      <c r="B39" s="5"/>
      <c r="C39" s="6"/>
      <c r="D39" s="7"/>
      <c r="E39" s="7"/>
      <c r="AB39" t="s">
        <v>256</v>
      </c>
      <c r="AC39" s="67">
        <f>STDEV(AC3:AC32)</f>
        <v>9.2671794876771347</v>
      </c>
      <c r="AI39" s="38">
        <f>STDEV(AI3:AI32)</f>
        <v>5.6394022742325056</v>
      </c>
      <c r="AJ39" s="38">
        <f>STDEV(AJ3:AJ32)</f>
        <v>4.3499985844513809</v>
      </c>
      <c r="CE39" s="10"/>
      <c r="CF39" s="10" t="s">
        <v>256</v>
      </c>
      <c r="CG39" s="67">
        <f>STDEV(CG3:CG34)</f>
        <v>86.885618788630978</v>
      </c>
      <c r="CH39" s="67">
        <f>STDEV(CH3:CH34)</f>
        <v>30.014835747383568</v>
      </c>
      <c r="CI39" s="67">
        <f t="shared" ref="CI39:DN39" si="28">STDEV(CI3:CI32)</f>
        <v>23.289751647481157</v>
      </c>
      <c r="CJ39" s="67">
        <f t="shared" si="28"/>
        <v>3.2624368750119839</v>
      </c>
      <c r="CK39" s="67">
        <f t="shared" si="28"/>
        <v>19.642701382292998</v>
      </c>
      <c r="CL39" s="67">
        <f t="shared" si="28"/>
        <v>1.8311787976391414</v>
      </c>
      <c r="CM39" s="67">
        <f t="shared" si="28"/>
        <v>5.7301506944153723E-2</v>
      </c>
      <c r="CN39" s="67">
        <f t="shared" si="28"/>
        <v>28.396885204462443</v>
      </c>
      <c r="CO39" s="67">
        <f t="shared" si="28"/>
        <v>79.00936666205547</v>
      </c>
      <c r="CP39" s="67">
        <f t="shared" si="28"/>
        <v>28.671487229145974</v>
      </c>
      <c r="CQ39" s="67">
        <f t="shared" si="28"/>
        <v>23.088419687353223</v>
      </c>
      <c r="CR39" s="67">
        <f t="shared" si="28"/>
        <v>3.2653397814523006</v>
      </c>
      <c r="CS39" s="67">
        <f t="shared" si="28"/>
        <v>19.917468700010495</v>
      </c>
      <c r="CT39" s="67">
        <f t="shared" si="28"/>
        <v>1.818750999575651</v>
      </c>
      <c r="CU39" s="67">
        <f t="shared" si="28"/>
        <v>5.7301506944153723E-2</v>
      </c>
      <c r="CV39" s="67">
        <f t="shared" si="28"/>
        <v>28.895416533419024</v>
      </c>
      <c r="CW39" s="67">
        <f t="shared" si="28"/>
        <v>15.637920690968894</v>
      </c>
      <c r="CX39" s="67">
        <f t="shared" si="28"/>
        <v>43.251490634894701</v>
      </c>
      <c r="CY39" s="67">
        <f t="shared" si="28"/>
        <v>24.304930069711755</v>
      </c>
      <c r="CZ39" s="67">
        <f t="shared" si="28"/>
        <v>0.60950864609428501</v>
      </c>
      <c r="DA39" s="67">
        <f t="shared" si="28"/>
        <v>19.405223649388159</v>
      </c>
      <c r="DB39" s="67">
        <f t="shared" si="28"/>
        <v>1.0917930830875402</v>
      </c>
      <c r="DC39" s="67">
        <f t="shared" si="28"/>
        <v>0</v>
      </c>
      <c r="DD39" s="67">
        <f t="shared" si="28"/>
        <v>22.693252939503882</v>
      </c>
      <c r="DE39" s="67">
        <f t="shared" si="28"/>
        <v>92.757683933517484</v>
      </c>
      <c r="DF39" s="67">
        <f t="shared" si="28"/>
        <v>9.4535372414823442</v>
      </c>
      <c r="DG39" s="67">
        <f t="shared" si="28"/>
        <v>4.2463168678282504</v>
      </c>
      <c r="DH39" s="67">
        <f t="shared" si="28"/>
        <v>0.55719852338100073</v>
      </c>
      <c r="DI39" s="67">
        <f t="shared" si="28"/>
        <v>3.6859294329925647</v>
      </c>
      <c r="DJ39" s="67">
        <f t="shared" si="28"/>
        <v>1.0410413871151367</v>
      </c>
      <c r="DK39" s="67">
        <f t="shared" si="28"/>
        <v>0</v>
      </c>
      <c r="DL39" s="67">
        <f t="shared" si="28"/>
        <v>6.2253322246372331</v>
      </c>
      <c r="DM39" s="67">
        <f t="shared" si="28"/>
        <v>22.627820207963943</v>
      </c>
      <c r="DN39" s="67">
        <f t="shared" si="28"/>
        <v>27.442515977193473</v>
      </c>
      <c r="DO39" s="67">
        <f t="shared" ref="DO39:ES39" si="29">STDEV(DO3:DO32)</f>
        <v>28.857774852237661</v>
      </c>
      <c r="DP39" s="67">
        <f t="shared" si="29"/>
        <v>3.7315139813642095</v>
      </c>
      <c r="DQ39" s="67">
        <f t="shared" si="29"/>
        <v>22.49772655837873</v>
      </c>
      <c r="DR39" s="67">
        <f t="shared" si="29"/>
        <v>2.1184907889208606</v>
      </c>
      <c r="DS39" s="67">
        <f t="shared" si="29"/>
        <v>0</v>
      </c>
      <c r="DT39" s="67">
        <f t="shared" si="29"/>
        <v>34.751546645690695</v>
      </c>
      <c r="DU39" s="67">
        <f t="shared" si="29"/>
        <v>58.980496519555523</v>
      </c>
      <c r="DV39" s="67">
        <f t="shared" si="29"/>
        <v>23.712265503145176</v>
      </c>
      <c r="DW39" s="67">
        <f t="shared" si="29"/>
        <v>14.220908362705442</v>
      </c>
      <c r="DX39" s="67">
        <f t="shared" si="29"/>
        <v>2.499434420111267</v>
      </c>
      <c r="DY39" s="67">
        <f t="shared" si="29"/>
        <v>17.799634989439411</v>
      </c>
      <c r="DZ39" s="67">
        <f t="shared" si="29"/>
        <v>0</v>
      </c>
      <c r="EA39" s="67">
        <f t="shared" si="29"/>
        <v>8.270814790936952E-2</v>
      </c>
      <c r="EB39" s="67">
        <f t="shared" si="29"/>
        <v>21.839937880057917</v>
      </c>
      <c r="EC39" s="67">
        <f t="shared" si="29"/>
        <v>12.786447004124872</v>
      </c>
      <c r="ED39" s="67">
        <f t="shared" si="29"/>
        <v>45.879156718810187</v>
      </c>
      <c r="EE39" s="67">
        <f t="shared" si="29"/>
        <v>7.0120734149944184</v>
      </c>
      <c r="EF39" s="67">
        <f t="shared" si="29"/>
        <v>0</v>
      </c>
      <c r="EG39" s="67">
        <f t="shared" si="29"/>
        <v>28.866870327295942</v>
      </c>
      <c r="EH39" s="67">
        <f t="shared" si="29"/>
        <v>0</v>
      </c>
      <c r="EI39" s="67">
        <f t="shared" si="29"/>
        <v>0</v>
      </c>
      <c r="EJ39" s="67">
        <f t="shared" si="29"/>
        <v>30.316457625528443</v>
      </c>
      <c r="EK39" s="67">
        <f t="shared" si="29"/>
        <v>85.57033943695501</v>
      </c>
      <c r="EL39" s="67">
        <f t="shared" si="29"/>
        <v>28.032329580077686</v>
      </c>
      <c r="EM39" s="67">
        <f t="shared" si="29"/>
        <v>100.05792041824397</v>
      </c>
      <c r="EN39" s="67">
        <f t="shared" si="29"/>
        <v>82.986596787104219</v>
      </c>
      <c r="EO39" s="67">
        <f t="shared" si="29"/>
        <v>25.335726055874638</v>
      </c>
      <c r="EP39" s="67">
        <f t="shared" si="29"/>
        <v>106.57636556377498</v>
      </c>
      <c r="EQ39" s="67">
        <f t="shared" si="29"/>
        <v>25.290492089870131</v>
      </c>
      <c r="ER39" s="67">
        <f t="shared" si="29"/>
        <v>71.989698051983552</v>
      </c>
      <c r="ES39" s="67">
        <f t="shared" si="29"/>
        <v>15.609299994087458</v>
      </c>
      <c r="ET39" s="67">
        <f t="shared" ref="ET39:HE39" si="30">STDEV(ET3:ET32)</f>
        <v>0</v>
      </c>
      <c r="EU39" s="67">
        <f t="shared" si="30"/>
        <v>7.5348191289548634</v>
      </c>
      <c r="EV39" s="67">
        <f t="shared" si="30"/>
        <v>7.5348191289548634</v>
      </c>
      <c r="EW39" s="67">
        <f t="shared" si="30"/>
        <v>155.09673645754594</v>
      </c>
      <c r="EX39" s="67">
        <f t="shared" si="30"/>
        <v>18.98793817021528</v>
      </c>
      <c r="EY39" s="67">
        <f t="shared" si="30"/>
        <v>14.993941477885388</v>
      </c>
      <c r="EZ39" s="67">
        <f t="shared" si="30"/>
        <v>5.4515057685223454</v>
      </c>
      <c r="FA39" s="67">
        <f t="shared" si="30"/>
        <v>85.57033943695501</v>
      </c>
      <c r="FB39" s="38">
        <f t="shared" si="30"/>
        <v>25.715551942180134</v>
      </c>
      <c r="FC39" s="67">
        <f t="shared" si="30"/>
        <v>22.616594560938456</v>
      </c>
      <c r="FD39" s="67">
        <f t="shared" si="30"/>
        <v>3.2624762587698286</v>
      </c>
      <c r="FE39" s="67">
        <f t="shared" si="30"/>
        <v>19.648192374571181</v>
      </c>
      <c r="FF39" s="67">
        <f t="shared" si="30"/>
        <v>1.8311787976391414</v>
      </c>
      <c r="FG39" s="67">
        <f t="shared" si="30"/>
        <v>5.7057439318607392E-2</v>
      </c>
      <c r="FH39" s="96">
        <f t="shared" si="30"/>
        <v>28.032329580077686</v>
      </c>
      <c r="FI39" s="67">
        <f t="shared" si="30"/>
        <v>78.960157580331256</v>
      </c>
      <c r="FJ39" s="38">
        <f t="shared" si="30"/>
        <v>25.556179550359058</v>
      </c>
      <c r="FK39" s="67">
        <f t="shared" si="30"/>
        <v>22.403132873517563</v>
      </c>
      <c r="FL39" s="67">
        <f t="shared" si="30"/>
        <v>3.2653397814523006</v>
      </c>
      <c r="FM39" s="67">
        <f t="shared" si="30"/>
        <v>19.923510468573799</v>
      </c>
      <c r="FN39" s="67">
        <f t="shared" si="30"/>
        <v>1.818750999575651</v>
      </c>
      <c r="FO39" s="67">
        <f t="shared" si="30"/>
        <v>5.7057439318607392E-2</v>
      </c>
      <c r="FP39" s="38">
        <f t="shared" si="30"/>
        <v>28.535800573601463</v>
      </c>
      <c r="FQ39" s="67">
        <f t="shared" si="30"/>
        <v>15.637920690968894</v>
      </c>
      <c r="FR39" s="67">
        <f t="shared" si="30"/>
        <v>43.251490634894701</v>
      </c>
      <c r="FS39" s="67">
        <f t="shared" si="30"/>
        <v>24.304930069711755</v>
      </c>
      <c r="FT39" s="67">
        <f t="shared" si="30"/>
        <v>0.60950864609428501</v>
      </c>
      <c r="FU39" s="67">
        <f t="shared" si="30"/>
        <v>19.405223649388159</v>
      </c>
      <c r="FV39" s="67">
        <f t="shared" si="30"/>
        <v>1.0917930830875402</v>
      </c>
      <c r="FW39" s="67">
        <f t="shared" si="30"/>
        <v>0</v>
      </c>
      <c r="FX39" s="67">
        <f t="shared" si="30"/>
        <v>22.693252939503882</v>
      </c>
      <c r="FY39" s="67">
        <f t="shared" si="30"/>
        <v>94.652947344788899</v>
      </c>
      <c r="FZ39" s="67">
        <f t="shared" si="30"/>
        <v>9.4406651602932889</v>
      </c>
      <c r="GA39" s="67">
        <f t="shared" si="30"/>
        <v>4.7231937996422229</v>
      </c>
      <c r="GB39" s="67">
        <f t="shared" si="30"/>
        <v>0.54230874959372577</v>
      </c>
      <c r="GC39" s="67">
        <f t="shared" si="30"/>
        <v>3.6666532464051493</v>
      </c>
      <c r="GD39" s="67">
        <f t="shared" si="30"/>
        <v>1.0408407055763778</v>
      </c>
      <c r="GE39" s="67">
        <f t="shared" si="30"/>
        <v>0</v>
      </c>
      <c r="GF39" s="67">
        <f t="shared" si="30"/>
        <v>6.4778204362586358</v>
      </c>
      <c r="GG39" s="67">
        <f t="shared" si="30"/>
        <v>22.07747102908602</v>
      </c>
      <c r="GH39" s="67">
        <f t="shared" si="30"/>
        <v>25.30396675017321</v>
      </c>
      <c r="GI39" s="67">
        <f t="shared" si="30"/>
        <v>28.332395060430429</v>
      </c>
      <c r="GJ39" s="67">
        <f t="shared" si="30"/>
        <v>3.7315139813642095</v>
      </c>
      <c r="GK39" s="67">
        <f t="shared" si="30"/>
        <v>22.510302959461935</v>
      </c>
      <c r="GL39" s="67">
        <f t="shared" si="30"/>
        <v>2.1184907889208606</v>
      </c>
      <c r="GM39" s="67">
        <f t="shared" si="30"/>
        <v>0</v>
      </c>
      <c r="GN39" s="67">
        <f t="shared" si="30"/>
        <v>34.507262934432582</v>
      </c>
      <c r="GO39" s="67">
        <f t="shared" si="30"/>
        <v>59.532339597774566</v>
      </c>
      <c r="GP39" s="67">
        <f t="shared" si="30"/>
        <v>23.521799723895317</v>
      </c>
      <c r="GQ39" s="67">
        <f t="shared" si="30"/>
        <v>20.242229465907428</v>
      </c>
      <c r="GR39" s="67">
        <f t="shared" si="30"/>
        <v>2.4559626792362277</v>
      </c>
      <c r="GS39" s="67">
        <f t="shared" si="30"/>
        <v>17.805305643569223</v>
      </c>
      <c r="GT39" s="67">
        <f t="shared" si="30"/>
        <v>0</v>
      </c>
      <c r="GU39" s="67">
        <f t="shared" si="30"/>
        <v>8.1165279813968746E-2</v>
      </c>
      <c r="GV39" s="67">
        <f t="shared" si="30"/>
        <v>24.199584415610129</v>
      </c>
      <c r="GW39" s="67">
        <f t="shared" si="30"/>
        <v>12.786447004124872</v>
      </c>
      <c r="GX39" s="67">
        <f t="shared" si="30"/>
        <v>45.879156718810187</v>
      </c>
      <c r="GY39" s="67">
        <f t="shared" si="30"/>
        <v>7.0120734149944184</v>
      </c>
      <c r="GZ39" s="67">
        <f t="shared" si="30"/>
        <v>0</v>
      </c>
      <c r="HA39" s="67">
        <f t="shared" si="30"/>
        <v>28.866870327295942</v>
      </c>
      <c r="HB39" s="67">
        <f t="shared" si="30"/>
        <v>0</v>
      </c>
      <c r="HC39" s="67">
        <f t="shared" si="30"/>
        <v>0</v>
      </c>
      <c r="HD39" s="67">
        <f t="shared" si="30"/>
        <v>30.316457625528443</v>
      </c>
      <c r="HE39" s="67" t="e">
        <f t="shared" si="30"/>
        <v>#DIV/0!</v>
      </c>
      <c r="HF39" s="67">
        <f>STDEV(HF3:HF32)</f>
        <v>229.52143013614787</v>
      </c>
      <c r="HG39" s="93">
        <f>STDEV(HG3:HG32)</f>
        <v>4.0203598058255373E-2</v>
      </c>
      <c r="HH39" s="38">
        <f>STDEV(HH3:HH32)</f>
        <v>30.927115236033334</v>
      </c>
      <c r="HI39" s="67">
        <f>STDEV(HI3:HI32)</f>
        <v>61.932954009484568</v>
      </c>
      <c r="HJ39" s="67">
        <f>STDEV(HJ3:HJ32)</f>
        <v>23.77668737111777</v>
      </c>
    </row>
    <row r="40" spans="1:218" x14ac:dyDescent="0.25">
      <c r="B40" s="5"/>
      <c r="C40" s="6"/>
      <c r="D40" s="7"/>
      <c r="E40" s="7"/>
      <c r="AO40" s="70"/>
      <c r="AP40" s="71"/>
      <c r="AQ40" s="71"/>
      <c r="AR40" s="69"/>
      <c r="AS40" s="70"/>
      <c r="AT40" s="70"/>
      <c r="AU40" s="70"/>
    </row>
    <row r="41" spans="1:218" x14ac:dyDescent="0.25">
      <c r="B41" s="5"/>
      <c r="C41" s="6"/>
      <c r="D41" s="7"/>
      <c r="E41" s="7"/>
      <c r="Y41" s="4" t="s">
        <v>215</v>
      </c>
      <c r="AO41" s="70"/>
      <c r="AP41" s="71"/>
      <c r="AQ41" s="71"/>
      <c r="AR41" s="69"/>
      <c r="AS41" s="70"/>
      <c r="AT41" s="70"/>
      <c r="AU41" s="70"/>
    </row>
    <row r="42" spans="1:218" x14ac:dyDescent="0.25">
      <c r="B42" s="5"/>
      <c r="C42" s="6"/>
      <c r="D42" s="7"/>
      <c r="E42" s="7"/>
      <c r="H42" s="10"/>
      <c r="X42" s="33" t="s">
        <v>217</v>
      </c>
      <c r="Z42" s="68">
        <v>383</v>
      </c>
      <c r="AA42" s="10"/>
      <c r="AB42" s="75"/>
      <c r="AC42" s="59">
        <v>51.641341546885698</v>
      </c>
      <c r="AD42" s="4" t="s">
        <v>171</v>
      </c>
      <c r="AE42" s="7" t="s">
        <v>172</v>
      </c>
      <c r="AF42" s="7" t="s">
        <v>174</v>
      </c>
      <c r="AG42" s="76">
        <v>171</v>
      </c>
      <c r="AH42" s="77">
        <v>132</v>
      </c>
      <c r="AI42" s="81">
        <v>45.142095003590853</v>
      </c>
      <c r="AJ42" s="79">
        <v>45</v>
      </c>
      <c r="AK42" s="4">
        <v>1</v>
      </c>
      <c r="AM42" s="71">
        <v>42310</v>
      </c>
      <c r="AN42" s="71">
        <v>42318</v>
      </c>
      <c r="AO42" s="71">
        <v>42310</v>
      </c>
      <c r="AP42" s="71">
        <v>42318</v>
      </c>
      <c r="AQ42" s="71"/>
      <c r="AR42" s="71">
        <v>42310</v>
      </c>
      <c r="AS42" s="74" t="s">
        <v>216</v>
      </c>
      <c r="AT42" s="70">
        <v>1</v>
      </c>
      <c r="AU42" s="70"/>
      <c r="CG42">
        <v>309.49959999999999</v>
      </c>
      <c r="CH42">
        <v>68.045322191046495</v>
      </c>
      <c r="CI42">
        <v>7.56059135456072</v>
      </c>
      <c r="CJ42">
        <v>0</v>
      </c>
      <c r="CK42">
        <v>44.781964177013499</v>
      </c>
      <c r="CL42">
        <v>0</v>
      </c>
      <c r="CM42">
        <v>0</v>
      </c>
      <c r="CN42">
        <v>52.342555531574199</v>
      </c>
      <c r="CO42">
        <v>284.49959999999999</v>
      </c>
      <c r="CP42">
        <v>72.337535799698799</v>
      </c>
      <c r="CQ42">
        <v>8.2249676273710097</v>
      </c>
      <c r="CR42">
        <v>0</v>
      </c>
      <c r="CS42">
        <v>46.186356676775603</v>
      </c>
      <c r="CT42">
        <v>0</v>
      </c>
      <c r="CU42">
        <v>0</v>
      </c>
      <c r="CV42">
        <v>54.411324304146703</v>
      </c>
      <c r="CW42">
        <v>25</v>
      </c>
      <c r="CX42">
        <v>19.2</v>
      </c>
      <c r="CY42">
        <v>0</v>
      </c>
      <c r="CZ42">
        <v>0</v>
      </c>
      <c r="DA42">
        <v>28.8</v>
      </c>
      <c r="DB42">
        <v>0</v>
      </c>
      <c r="DC42">
        <v>0</v>
      </c>
      <c r="DD42">
        <v>28.8</v>
      </c>
      <c r="DE42">
        <v>113.116133333333</v>
      </c>
      <c r="DF42">
        <v>85.398958710281207</v>
      </c>
      <c r="DG42">
        <v>1.06085662994138</v>
      </c>
      <c r="DH42">
        <v>0</v>
      </c>
      <c r="DI42">
        <v>20.156275968886298</v>
      </c>
      <c r="DJ42">
        <v>0</v>
      </c>
      <c r="DK42">
        <v>0</v>
      </c>
      <c r="DL42">
        <v>21.2171325988276</v>
      </c>
      <c r="DM42">
        <v>79.999600000000001</v>
      </c>
      <c r="DN42">
        <v>126.00063000314999</v>
      </c>
      <c r="DO42">
        <v>14.250071250356299</v>
      </c>
      <c r="DP42">
        <v>0</v>
      </c>
      <c r="DQ42">
        <v>77.250386251931303</v>
      </c>
      <c r="DR42">
        <v>0</v>
      </c>
      <c r="DS42">
        <v>0</v>
      </c>
      <c r="DT42">
        <v>91.500457502287503</v>
      </c>
      <c r="DU42">
        <v>180.5</v>
      </c>
      <c r="DV42">
        <v>57.8393351800554</v>
      </c>
      <c r="DW42">
        <v>6.64819944598338</v>
      </c>
      <c r="DX42">
        <v>0</v>
      </c>
      <c r="DY42">
        <v>38.559556786703602</v>
      </c>
      <c r="DZ42">
        <v>0</v>
      </c>
      <c r="EA42">
        <v>0</v>
      </c>
      <c r="EB42">
        <v>45.207756232686997</v>
      </c>
      <c r="EC42">
        <v>24</v>
      </c>
      <c r="ED42">
        <v>2.5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330</v>
      </c>
      <c r="EL42">
        <v>49.090909090909101</v>
      </c>
      <c r="EM42">
        <v>330</v>
      </c>
      <c r="EN42">
        <v>297.5</v>
      </c>
      <c r="EO42">
        <v>32.5</v>
      </c>
      <c r="EP42">
        <v>117.5</v>
      </c>
      <c r="EQ42">
        <v>81</v>
      </c>
      <c r="ER42">
        <v>192.5</v>
      </c>
      <c r="ES42">
        <v>24</v>
      </c>
      <c r="ET42">
        <v>100</v>
      </c>
      <c r="EU42">
        <v>90.151515151515198</v>
      </c>
      <c r="EV42">
        <v>9.8484848484848495</v>
      </c>
      <c r="EW42">
        <v>35.606060606060602</v>
      </c>
      <c r="EX42">
        <v>24.545454545454501</v>
      </c>
      <c r="EY42">
        <v>58.3333333333333</v>
      </c>
      <c r="EZ42">
        <v>7.2727272727272698</v>
      </c>
      <c r="FA42">
        <v>330</v>
      </c>
      <c r="FB42">
        <v>64</v>
      </c>
      <c r="FC42">
        <v>7.0909090909090899</v>
      </c>
      <c r="FD42">
        <v>0</v>
      </c>
      <c r="FE42">
        <v>42</v>
      </c>
      <c r="FF42">
        <v>0</v>
      </c>
      <c r="FG42">
        <v>0</v>
      </c>
      <c r="FH42" s="97">
        <v>49.090909090909101</v>
      </c>
      <c r="FI42">
        <v>297.5</v>
      </c>
      <c r="FJ42">
        <v>69.378151260504197</v>
      </c>
      <c r="FK42">
        <v>7.8655462184873999</v>
      </c>
      <c r="FL42">
        <v>0</v>
      </c>
      <c r="FM42">
        <v>44.168067226890798</v>
      </c>
      <c r="FN42">
        <v>0</v>
      </c>
      <c r="FO42">
        <v>0</v>
      </c>
      <c r="FP42">
        <v>52.033613445378201</v>
      </c>
      <c r="FQ42">
        <v>32.5</v>
      </c>
      <c r="FR42">
        <v>14.7692307692308</v>
      </c>
      <c r="FS42">
        <v>0</v>
      </c>
      <c r="FT42">
        <v>0</v>
      </c>
      <c r="FU42">
        <v>22.153846153846199</v>
      </c>
      <c r="FV42">
        <v>0</v>
      </c>
      <c r="FW42">
        <v>0</v>
      </c>
      <c r="FX42">
        <v>22.153846153846199</v>
      </c>
      <c r="FY42">
        <v>117.5</v>
      </c>
      <c r="FZ42">
        <v>84.7659574468085</v>
      </c>
      <c r="GA42">
        <v>1.0212765957446801</v>
      </c>
      <c r="GB42">
        <v>0</v>
      </c>
      <c r="GC42">
        <v>19.404255319148898</v>
      </c>
      <c r="GD42">
        <v>0</v>
      </c>
      <c r="GE42">
        <v>0</v>
      </c>
      <c r="GF42">
        <v>20.4255319148936</v>
      </c>
      <c r="GG42">
        <v>81</v>
      </c>
      <c r="GH42">
        <v>124.444444444444</v>
      </c>
      <c r="GI42">
        <v>14.074074074074099</v>
      </c>
      <c r="GJ42">
        <v>0</v>
      </c>
      <c r="GK42">
        <v>76.296296296296305</v>
      </c>
      <c r="GL42">
        <v>0</v>
      </c>
      <c r="GM42">
        <v>0</v>
      </c>
      <c r="GN42">
        <v>90.370370370370395</v>
      </c>
      <c r="GO42">
        <v>192.5</v>
      </c>
      <c r="GP42">
        <v>54.545454545454596</v>
      </c>
      <c r="GQ42">
        <v>6.2337662337662296</v>
      </c>
      <c r="GR42">
        <v>0</v>
      </c>
      <c r="GS42">
        <v>36.1558441558442</v>
      </c>
      <c r="GT42">
        <v>0</v>
      </c>
      <c r="GU42">
        <v>0</v>
      </c>
      <c r="GV42">
        <v>42.389610389610397</v>
      </c>
      <c r="GW42">
        <v>24</v>
      </c>
      <c r="GX42">
        <v>2.5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F42" s="91">
        <f>FJ42/FP42*100</f>
        <v>133.3333333333332</v>
      </c>
      <c r="HG42" s="10">
        <f>(FL42+FO42)/FP42</f>
        <v>0</v>
      </c>
      <c r="HH42" s="10">
        <f>(FM42+FO42)/FP42*100</f>
        <v>84.883720930232556</v>
      </c>
      <c r="HI42" s="10">
        <f>EM42-FA42</f>
        <v>0</v>
      </c>
      <c r="HJ42" s="10">
        <f>HI42/EM42*100</f>
        <v>0</v>
      </c>
    </row>
    <row r="43" spans="1:218" x14ac:dyDescent="0.25">
      <c r="B43" s="5"/>
      <c r="C43" s="6"/>
      <c r="D43" s="7"/>
      <c r="E43" s="7"/>
      <c r="H43" s="10"/>
      <c r="X43" s="33" t="s">
        <v>219</v>
      </c>
      <c r="Y43" s="4">
        <f t="shared" ref="Y43:Y51" si="31">MATCH(Z43,$Z$3:$Z$35,0)</f>
        <v>3</v>
      </c>
      <c r="Z43" s="4">
        <v>929</v>
      </c>
      <c r="AA43" s="10"/>
      <c r="AC43" s="52">
        <f t="shared" ref="AC43:AK43" si="32">INDEX(AC$3:AC$35,$Y43,1)</f>
        <v>62.242299794661193</v>
      </c>
      <c r="AD43" s="52" t="str">
        <f t="shared" si="32"/>
        <v>M</v>
      </c>
      <c r="AE43" s="62" t="str">
        <f t="shared" si="32"/>
        <v>White</v>
      </c>
      <c r="AF43" s="62" t="str">
        <f t="shared" si="32"/>
        <v>NHispanic</v>
      </c>
      <c r="AG43" s="62">
        <f t="shared" si="32"/>
        <v>176</v>
      </c>
      <c r="AH43" s="62">
        <f t="shared" si="32"/>
        <v>101.2</v>
      </c>
      <c r="AI43" s="62">
        <f t="shared" si="32"/>
        <v>32.670454545454547</v>
      </c>
      <c r="AJ43" s="62">
        <f t="shared" si="32"/>
        <v>43</v>
      </c>
      <c r="AK43" s="52">
        <f t="shared" si="32"/>
        <v>0</v>
      </c>
      <c r="AP43" s="4"/>
      <c r="AQ43" s="71"/>
      <c r="AR43" s="69"/>
      <c r="AS43" s="42" t="str">
        <f t="shared" ref="AS43:AS51" si="33">INDEX(AS$3:AS$35,$Y43,1)</f>
        <v>pantoprazole (40 qd), MultiV, Fishoil</v>
      </c>
      <c r="AT43" s="42" t="str">
        <f t="shared" ref="AT43:AT51" si="34">IF(INDEX(AT$3:AT$35,$Y43,1)=1,1,"")</f>
        <v/>
      </c>
      <c r="AU43" s="42">
        <f t="shared" ref="AU43:BA43" si="35">IF(INDEX(AU$3:AU$35,$Y43,1)=1,1,"")</f>
        <v>1</v>
      </c>
      <c r="AV43" s="42" t="str">
        <f t="shared" si="35"/>
        <v/>
      </c>
      <c r="AW43" s="42" t="str">
        <f t="shared" si="35"/>
        <v/>
      </c>
      <c r="AX43" s="42" t="str">
        <f t="shared" si="35"/>
        <v/>
      </c>
      <c r="AY43" s="42" t="str">
        <f t="shared" si="35"/>
        <v/>
      </c>
      <c r="AZ43" s="42" t="str">
        <f t="shared" si="35"/>
        <v/>
      </c>
      <c r="BA43" s="42" t="str">
        <f t="shared" si="35"/>
        <v/>
      </c>
      <c r="CG43">
        <v>194.44026666666699</v>
      </c>
      <c r="CH43">
        <v>48.755333257445997</v>
      </c>
      <c r="CI43">
        <v>2.1600464101400099</v>
      </c>
      <c r="CJ43">
        <v>0</v>
      </c>
      <c r="CK43">
        <v>12.034544285065801</v>
      </c>
      <c r="CL43">
        <v>0</v>
      </c>
      <c r="CM43">
        <v>0.30857805859143</v>
      </c>
      <c r="CN43">
        <v>14.503168753797199</v>
      </c>
      <c r="CO43">
        <v>194.44026666666699</v>
      </c>
      <c r="CP43">
        <v>48.755333257445997</v>
      </c>
      <c r="CQ43">
        <v>2.1600464101400099</v>
      </c>
      <c r="CR43">
        <v>0</v>
      </c>
      <c r="CS43">
        <v>12.034544285065801</v>
      </c>
      <c r="CT43">
        <v>0</v>
      </c>
      <c r="CU43">
        <v>0.30857805859143</v>
      </c>
      <c r="CV43">
        <v>14.503168753797199</v>
      </c>
      <c r="CW43">
        <v>0</v>
      </c>
      <c r="CX43" t="s">
        <v>222</v>
      </c>
      <c r="CY43" t="s">
        <v>222</v>
      </c>
      <c r="CZ43" t="s">
        <v>222</v>
      </c>
      <c r="DA43" t="s">
        <v>222</v>
      </c>
      <c r="DB43" t="s">
        <v>222</v>
      </c>
      <c r="DC43" t="s">
        <v>222</v>
      </c>
      <c r="DD43" t="s">
        <v>222</v>
      </c>
      <c r="DE43">
        <v>265.77440000000001</v>
      </c>
      <c r="DF43">
        <v>16.254387179502601</v>
      </c>
      <c r="DG43">
        <v>0.22575537749309199</v>
      </c>
      <c r="DH43">
        <v>0</v>
      </c>
      <c r="DI43">
        <v>1.8060430199447399</v>
      </c>
      <c r="DJ43">
        <v>0</v>
      </c>
      <c r="DK43">
        <v>0</v>
      </c>
      <c r="DL43">
        <v>2.03179839743783</v>
      </c>
      <c r="DM43">
        <v>52.344533333333302</v>
      </c>
      <c r="DN43">
        <v>80.2376052004157</v>
      </c>
      <c r="DO43">
        <v>1.14625150286308</v>
      </c>
      <c r="DP43">
        <v>0</v>
      </c>
      <c r="DQ43">
        <v>17.193772542946199</v>
      </c>
      <c r="DR43">
        <v>0</v>
      </c>
      <c r="DS43">
        <v>0</v>
      </c>
      <c r="DT43">
        <v>18.340024045809301</v>
      </c>
      <c r="DU43">
        <v>137.09573333333299</v>
      </c>
      <c r="DV43">
        <v>38.075583193447301</v>
      </c>
      <c r="DW43">
        <v>2.62590228920326</v>
      </c>
      <c r="DX43">
        <v>0</v>
      </c>
      <c r="DY43">
        <v>10.065958775279199</v>
      </c>
      <c r="DZ43">
        <v>0</v>
      </c>
      <c r="EA43">
        <v>0.43765038153387698</v>
      </c>
      <c r="EB43">
        <v>13.1295114460163</v>
      </c>
      <c r="EC43">
        <v>5</v>
      </c>
      <c r="ED43">
        <v>12</v>
      </c>
      <c r="EE43">
        <v>0</v>
      </c>
      <c r="EF43">
        <v>0</v>
      </c>
      <c r="EG43">
        <v>12</v>
      </c>
      <c r="EH43">
        <v>0</v>
      </c>
      <c r="EI43">
        <v>0</v>
      </c>
      <c r="EJ43">
        <v>12</v>
      </c>
      <c r="EK43">
        <v>195.27199999999999</v>
      </c>
      <c r="EL43">
        <v>14.4413945675775</v>
      </c>
      <c r="EM43">
        <v>258.5</v>
      </c>
      <c r="EN43">
        <v>243.5</v>
      </c>
      <c r="EO43">
        <v>15</v>
      </c>
      <c r="EP43">
        <v>298</v>
      </c>
      <c r="EQ43">
        <v>57.5</v>
      </c>
      <c r="ER43">
        <v>167</v>
      </c>
      <c r="ES43">
        <v>19</v>
      </c>
      <c r="ET43">
        <v>100</v>
      </c>
      <c r="EU43">
        <v>94.197292069632496</v>
      </c>
      <c r="EV43">
        <v>5.80270793036751</v>
      </c>
      <c r="EW43">
        <v>115.280464216634</v>
      </c>
      <c r="EX43">
        <v>22.243713733075399</v>
      </c>
      <c r="EY43">
        <v>64.603481624758203</v>
      </c>
      <c r="EZ43">
        <v>7.3500967117988401</v>
      </c>
      <c r="FA43">
        <v>195.27199999999999</v>
      </c>
      <c r="FB43">
        <v>48.547666844196797</v>
      </c>
      <c r="FC43">
        <v>2.1508459994264402</v>
      </c>
      <c r="FD43">
        <v>0</v>
      </c>
      <c r="FE43">
        <v>11.9832848539473</v>
      </c>
      <c r="FF43">
        <v>0</v>
      </c>
      <c r="FG43">
        <v>0.30726371420377702</v>
      </c>
      <c r="FH43" s="97">
        <v>14.4413945675775</v>
      </c>
      <c r="FI43">
        <v>195.27199999999999</v>
      </c>
      <c r="FJ43">
        <v>48.547666844196797</v>
      </c>
      <c r="FK43">
        <v>2.1508459994264402</v>
      </c>
      <c r="FL43">
        <v>0</v>
      </c>
      <c r="FM43">
        <v>11.9832848539473</v>
      </c>
      <c r="FN43">
        <v>0</v>
      </c>
      <c r="FO43">
        <v>0.30726371420377702</v>
      </c>
      <c r="FP43">
        <v>14.4413945675775</v>
      </c>
      <c r="FQ43">
        <v>0</v>
      </c>
      <c r="FR43" t="s">
        <v>222</v>
      </c>
      <c r="FS43" t="s">
        <v>222</v>
      </c>
      <c r="FT43" t="s">
        <v>222</v>
      </c>
      <c r="FU43" t="s">
        <v>222</v>
      </c>
      <c r="FV43" t="s">
        <v>222</v>
      </c>
      <c r="FW43" t="s">
        <v>222</v>
      </c>
      <c r="FX43" t="s">
        <v>222</v>
      </c>
      <c r="FY43">
        <v>278.08533333333298</v>
      </c>
      <c r="FZ43">
        <v>15.534799869584401</v>
      </c>
      <c r="GA43">
        <v>0.21576110929978301</v>
      </c>
      <c r="GB43">
        <v>0</v>
      </c>
      <c r="GC43">
        <v>1.7260888743982701</v>
      </c>
      <c r="GD43">
        <v>0</v>
      </c>
      <c r="GE43">
        <v>0</v>
      </c>
      <c r="GF43">
        <v>1.9418499836980501</v>
      </c>
      <c r="GG43">
        <v>53</v>
      </c>
      <c r="GH43">
        <v>79.245283018867894</v>
      </c>
      <c r="GI43">
        <v>1.1320754716981101</v>
      </c>
      <c r="GJ43">
        <v>0</v>
      </c>
      <c r="GK43">
        <v>16.981132075471699</v>
      </c>
      <c r="GL43">
        <v>0</v>
      </c>
      <c r="GM43">
        <v>0</v>
      </c>
      <c r="GN43">
        <v>18.1132075471698</v>
      </c>
      <c r="GO43">
        <v>137.27199999999999</v>
      </c>
      <c r="GP43">
        <v>38.026691532140603</v>
      </c>
      <c r="GQ43">
        <v>2.6225304504924498</v>
      </c>
      <c r="GR43">
        <v>0</v>
      </c>
      <c r="GS43">
        <v>10.053033393554401</v>
      </c>
      <c r="GT43">
        <v>0</v>
      </c>
      <c r="GU43">
        <v>0.43708840841540902</v>
      </c>
      <c r="GV43">
        <v>13.112652252462301</v>
      </c>
      <c r="GW43">
        <v>5</v>
      </c>
      <c r="GX43">
        <v>12</v>
      </c>
      <c r="GY43">
        <v>0</v>
      </c>
      <c r="GZ43">
        <v>0</v>
      </c>
      <c r="HA43">
        <v>12</v>
      </c>
      <c r="HB43">
        <v>0</v>
      </c>
      <c r="HC43">
        <v>0</v>
      </c>
      <c r="HD43">
        <v>12</v>
      </c>
      <c r="HF43" s="91">
        <f t="shared" ref="HF43:HF52" si="36">FJ43/FP43*100</f>
        <v>336.17021276595807</v>
      </c>
      <c r="HG43" s="10">
        <f t="shared" ref="HG43:HG52" si="37">(FL43+FO43)/FP43</f>
        <v>2.1276595744680878E-2</v>
      </c>
      <c r="HH43" s="10">
        <f t="shared" ref="HH43:HH52" si="38">(FM43+FO43)/FP43*100</f>
        <v>85.106382978723488</v>
      </c>
      <c r="HI43" s="10">
        <f t="shared" ref="HI43:HI52" si="39">EM43-FA43</f>
        <v>63.228000000000009</v>
      </c>
      <c r="HJ43" s="10">
        <f t="shared" ref="HJ43:HJ52" si="40">HI43/EM43*100</f>
        <v>24.459574468085108</v>
      </c>
    </row>
    <row r="44" spans="1:218" x14ac:dyDescent="0.25">
      <c r="B44" s="5"/>
      <c r="C44" s="6"/>
      <c r="D44" s="7"/>
      <c r="E44" s="7"/>
      <c r="H44" s="10"/>
      <c r="X44" s="33" t="s">
        <v>217</v>
      </c>
      <c r="Y44" s="4">
        <f t="shared" si="31"/>
        <v>32</v>
      </c>
      <c r="Z44" s="4">
        <v>1309</v>
      </c>
      <c r="AA44" s="10"/>
      <c r="AC44" s="52">
        <f t="shared" ref="AC44:AF51" si="41">INDEX(AC$3:AC$35,$Y44,1)</f>
        <v>61.24024640657084</v>
      </c>
      <c r="AD44" s="52" t="str">
        <f t="shared" si="41"/>
        <v>M</v>
      </c>
      <c r="AE44" s="62" t="str">
        <f t="shared" si="41"/>
        <v>White</v>
      </c>
      <c r="AF44" s="62" t="str">
        <f t="shared" si="41"/>
        <v>NHispanic</v>
      </c>
      <c r="AG44" s="87">
        <v>181</v>
      </c>
      <c r="AH44" s="88">
        <v>92.4</v>
      </c>
      <c r="AI44" s="89">
        <v>28.204267269008884</v>
      </c>
      <c r="AJ44" s="90">
        <v>41.6</v>
      </c>
      <c r="AK44" s="52">
        <f t="shared" ref="AK44:AK51" si="42">INDEX(AK$3:AK$35,$Y44,1)</f>
        <v>0</v>
      </c>
      <c r="AP44" s="4"/>
      <c r="AQ44" s="71"/>
      <c r="AR44" s="69"/>
      <c r="AS44" s="42" t="str">
        <f t="shared" si="33"/>
        <v>none</v>
      </c>
      <c r="AT44" s="42" t="str">
        <f t="shared" si="34"/>
        <v/>
      </c>
      <c r="AU44" s="42" t="str">
        <f t="shared" ref="AU44:BA51" si="43">IF(INDEX(AU$3:AU$35,$Y44,1)=1,1,"")</f>
        <v/>
      </c>
      <c r="AV44" s="42" t="str">
        <f t="shared" si="43"/>
        <v/>
      </c>
      <c r="AW44" s="42" t="str">
        <f t="shared" si="43"/>
        <v/>
      </c>
      <c r="AX44" s="42" t="str">
        <f t="shared" si="43"/>
        <v/>
      </c>
      <c r="AY44" s="42" t="str">
        <f t="shared" si="43"/>
        <v/>
      </c>
      <c r="AZ44" s="42" t="str">
        <f t="shared" si="43"/>
        <v/>
      </c>
      <c r="BA44" s="42" t="str">
        <f t="shared" si="43"/>
        <v/>
      </c>
      <c r="CG44">
        <v>126.66160000000001</v>
      </c>
      <c r="CH44">
        <v>70.581770639246599</v>
      </c>
      <c r="CI44">
        <v>3.7896252692212999</v>
      </c>
      <c r="CJ44">
        <v>0</v>
      </c>
      <c r="CK44">
        <v>32.685517947033702</v>
      </c>
      <c r="CL44">
        <v>0</v>
      </c>
      <c r="CM44">
        <v>0</v>
      </c>
      <c r="CN44">
        <v>36.475143216254999</v>
      </c>
      <c r="CO44">
        <v>124.16160000000001</v>
      </c>
      <c r="CP44">
        <v>72.002938106467695</v>
      </c>
      <c r="CQ44">
        <v>3.8659295627633701</v>
      </c>
      <c r="CR44">
        <v>0</v>
      </c>
      <c r="CS44">
        <v>33.343642478833999</v>
      </c>
      <c r="CT44">
        <v>0</v>
      </c>
      <c r="CU44">
        <v>0</v>
      </c>
      <c r="CV44">
        <v>37.209572041597397</v>
      </c>
      <c r="CW44">
        <v>2.5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42.074533333333299</v>
      </c>
      <c r="DF44">
        <v>54.1895493394262</v>
      </c>
      <c r="DG44">
        <v>4.2781223162704904</v>
      </c>
      <c r="DH44">
        <v>0</v>
      </c>
      <c r="DI44">
        <v>15.686448492991801</v>
      </c>
      <c r="DJ44">
        <v>1.42604077209016</v>
      </c>
      <c r="DK44">
        <v>0</v>
      </c>
      <c r="DL44">
        <v>21.390611581352498</v>
      </c>
      <c r="DM44">
        <v>22.649466666666701</v>
      </c>
      <c r="DN44">
        <v>79.472069982516203</v>
      </c>
      <c r="DO44">
        <v>5.2981379988344104</v>
      </c>
      <c r="DP44">
        <v>0</v>
      </c>
      <c r="DQ44">
        <v>10.596275997668799</v>
      </c>
      <c r="DR44">
        <v>0</v>
      </c>
      <c r="DS44">
        <v>0</v>
      </c>
      <c r="DT44">
        <v>15.8944139965032</v>
      </c>
      <c r="DU44">
        <v>101.512133333333</v>
      </c>
      <c r="DV44">
        <v>70.336419554444106</v>
      </c>
      <c r="DW44">
        <v>3.5463740951820499</v>
      </c>
      <c r="DX44">
        <v>0</v>
      </c>
      <c r="DY44">
        <v>38.419052697805597</v>
      </c>
      <c r="DZ44">
        <v>0</v>
      </c>
      <c r="EA44">
        <v>0</v>
      </c>
      <c r="EB44">
        <v>41.9654267929876</v>
      </c>
      <c r="EC44">
        <v>0</v>
      </c>
      <c r="ED44" t="s">
        <v>222</v>
      </c>
      <c r="EE44" t="s">
        <v>222</v>
      </c>
      <c r="EF44" t="s">
        <v>222</v>
      </c>
      <c r="EG44" t="s">
        <v>222</v>
      </c>
      <c r="EH44" t="s">
        <v>222</v>
      </c>
      <c r="EI44" t="s">
        <v>222</v>
      </c>
      <c r="EJ44" t="s">
        <v>222</v>
      </c>
      <c r="EK44">
        <v>326</v>
      </c>
      <c r="EL44">
        <v>18.7730061349693</v>
      </c>
      <c r="EM44">
        <v>326</v>
      </c>
      <c r="EN44">
        <v>318</v>
      </c>
      <c r="EO44">
        <v>8</v>
      </c>
      <c r="EP44">
        <v>108</v>
      </c>
      <c r="EQ44">
        <v>73</v>
      </c>
      <c r="ER44">
        <v>242</v>
      </c>
      <c r="ES44">
        <v>3</v>
      </c>
      <c r="ET44">
        <v>100</v>
      </c>
      <c r="EU44">
        <v>97.5460122699387</v>
      </c>
      <c r="EV44">
        <v>2.4539877300613502</v>
      </c>
      <c r="EW44">
        <v>33.128834355828197</v>
      </c>
      <c r="EX44">
        <v>22.392638036809799</v>
      </c>
      <c r="EY44">
        <v>74.233128834355796</v>
      </c>
      <c r="EZ44">
        <v>0.92024539877300604</v>
      </c>
      <c r="FA44">
        <v>326</v>
      </c>
      <c r="FB44">
        <v>51.1656441717791</v>
      </c>
      <c r="FC44">
        <v>2.0245398773006098</v>
      </c>
      <c r="FD44">
        <v>0.184049079754601</v>
      </c>
      <c r="FE44">
        <v>16.380368098159501</v>
      </c>
      <c r="FF44">
        <v>0.184049079754601</v>
      </c>
      <c r="FG44">
        <v>0</v>
      </c>
      <c r="FH44" s="97">
        <v>18.7730061349693</v>
      </c>
      <c r="FI44">
        <v>318</v>
      </c>
      <c r="FJ44">
        <v>52.452830188679201</v>
      </c>
      <c r="FK44">
        <v>2.0754716981132102</v>
      </c>
      <c r="FL44">
        <v>0.18867924528301899</v>
      </c>
      <c r="FM44">
        <v>16.603773584905699</v>
      </c>
      <c r="FN44">
        <v>0.18867924528301899</v>
      </c>
      <c r="FO44">
        <v>0</v>
      </c>
      <c r="FP44">
        <v>19.0566037735849</v>
      </c>
      <c r="FQ44">
        <v>8</v>
      </c>
      <c r="FR44">
        <v>0</v>
      </c>
      <c r="FS44">
        <v>0</v>
      </c>
      <c r="FT44">
        <v>0</v>
      </c>
      <c r="FU44">
        <v>7.5</v>
      </c>
      <c r="FV44">
        <v>0</v>
      </c>
      <c r="FW44">
        <v>0</v>
      </c>
      <c r="FX44">
        <v>7.5</v>
      </c>
      <c r="FY44">
        <v>108</v>
      </c>
      <c r="FZ44">
        <v>53.8888888888889</v>
      </c>
      <c r="GA44">
        <v>5.5555555555555598</v>
      </c>
      <c r="GB44">
        <v>1.1111111111111101</v>
      </c>
      <c r="GC44">
        <v>10</v>
      </c>
      <c r="GD44">
        <v>1.1111111111111101</v>
      </c>
      <c r="GE44">
        <v>0</v>
      </c>
      <c r="GF44">
        <v>17.7777777777778</v>
      </c>
      <c r="GG44">
        <v>73</v>
      </c>
      <c r="GH44">
        <v>78.904109589041099</v>
      </c>
      <c r="GI44">
        <v>1.6438356164383601</v>
      </c>
      <c r="GJ44">
        <v>0</v>
      </c>
      <c r="GK44">
        <v>4.9315068493150704</v>
      </c>
      <c r="GL44">
        <v>0</v>
      </c>
      <c r="GM44">
        <v>0</v>
      </c>
      <c r="GN44">
        <v>6.5753424657534199</v>
      </c>
      <c r="GO44">
        <v>242</v>
      </c>
      <c r="GP44">
        <v>44.876033057851203</v>
      </c>
      <c r="GQ44">
        <v>2.2314049586776901</v>
      </c>
      <c r="GR44">
        <v>0.247933884297521</v>
      </c>
      <c r="GS44">
        <v>20.330578512396698</v>
      </c>
      <c r="GT44">
        <v>0.247933884297521</v>
      </c>
      <c r="GU44">
        <v>0</v>
      </c>
      <c r="GV44">
        <v>23.0578512396694</v>
      </c>
      <c r="GW44">
        <v>3</v>
      </c>
      <c r="GX44">
        <v>20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F44" s="91">
        <f t="shared" si="36"/>
        <v>275.2475247524751</v>
      </c>
      <c r="HG44" s="10">
        <f t="shared" si="37"/>
        <v>9.9009900990099098E-3</v>
      </c>
      <c r="HH44" s="10">
        <f t="shared" si="38"/>
        <v>87.128712871287362</v>
      </c>
      <c r="HI44" s="10">
        <f t="shared" si="39"/>
        <v>0</v>
      </c>
      <c r="HJ44" s="10">
        <f t="shared" si="40"/>
        <v>0</v>
      </c>
    </row>
    <row r="45" spans="1:218" x14ac:dyDescent="0.25">
      <c r="B45" s="5"/>
      <c r="C45" s="6"/>
      <c r="D45" s="7"/>
      <c r="E45" s="7"/>
      <c r="H45" s="10"/>
      <c r="X45" s="33" t="s">
        <v>219</v>
      </c>
      <c r="Y45" s="4">
        <f t="shared" si="31"/>
        <v>10</v>
      </c>
      <c r="Z45" s="4">
        <v>1341</v>
      </c>
      <c r="AA45" s="10"/>
      <c r="AC45" s="52">
        <f t="shared" si="41"/>
        <v>67.296372347707049</v>
      </c>
      <c r="AD45" s="52" t="str">
        <f t="shared" si="41"/>
        <v>M</v>
      </c>
      <c r="AE45" s="62" t="str">
        <f t="shared" si="41"/>
        <v>White</v>
      </c>
      <c r="AF45" s="62" t="str">
        <f t="shared" si="41"/>
        <v>NHispanic</v>
      </c>
      <c r="AG45" s="62">
        <f t="shared" ref="AG45:AJ46" si="44">INDEX(AG$3:AG$35,$Y45,1)</f>
        <v>175.5</v>
      </c>
      <c r="AH45" s="62">
        <f t="shared" si="44"/>
        <v>67.8</v>
      </c>
      <c r="AI45" s="62">
        <f t="shared" si="44"/>
        <v>22.012808337594663</v>
      </c>
      <c r="AJ45" s="62">
        <f t="shared" si="44"/>
        <v>35.9</v>
      </c>
      <c r="AK45" s="52">
        <f t="shared" si="42"/>
        <v>0.5</v>
      </c>
      <c r="AP45" s="4"/>
      <c r="AQ45" s="71"/>
      <c r="AR45" s="69"/>
      <c r="AS45" s="42" t="str">
        <f t="shared" si="33"/>
        <v>None</v>
      </c>
      <c r="AT45" s="42" t="str">
        <f t="shared" si="34"/>
        <v/>
      </c>
      <c r="AU45" s="42" t="str">
        <f t="shared" si="43"/>
        <v/>
      </c>
      <c r="AV45" s="42" t="str">
        <f t="shared" si="43"/>
        <v/>
      </c>
      <c r="AW45" s="42" t="str">
        <f t="shared" si="43"/>
        <v/>
      </c>
      <c r="AX45" s="42" t="str">
        <f t="shared" si="43"/>
        <v/>
      </c>
      <c r="AY45" s="42" t="str">
        <f t="shared" si="43"/>
        <v/>
      </c>
      <c r="AZ45" s="42" t="str">
        <f t="shared" si="43"/>
        <v/>
      </c>
      <c r="BA45" s="42" t="str">
        <f t="shared" si="43"/>
        <v/>
      </c>
      <c r="CG45">
        <v>144.65293333333301</v>
      </c>
      <c r="CH45">
        <v>52.263025890937101</v>
      </c>
      <c r="CI45">
        <v>14.9322931116963</v>
      </c>
      <c r="CJ45">
        <v>0</v>
      </c>
      <c r="CK45">
        <v>25.301941105929899</v>
      </c>
      <c r="CL45">
        <v>0</v>
      </c>
      <c r="CM45">
        <v>0</v>
      </c>
      <c r="CN45">
        <v>40.234234217626202</v>
      </c>
      <c r="CO45">
        <v>129.65293333333301</v>
      </c>
      <c r="CP45">
        <v>54.144552070810597</v>
      </c>
      <c r="CQ45">
        <v>14.345992429018199</v>
      </c>
      <c r="CR45">
        <v>0</v>
      </c>
      <c r="CS45">
        <v>26.378115111420499</v>
      </c>
      <c r="CT45">
        <v>0</v>
      </c>
      <c r="CU45">
        <v>0</v>
      </c>
      <c r="CV45">
        <v>40.724107540438702</v>
      </c>
      <c r="CW45">
        <v>15</v>
      </c>
      <c r="CX45">
        <v>36</v>
      </c>
      <c r="CY45">
        <v>20</v>
      </c>
      <c r="CZ45">
        <v>0</v>
      </c>
      <c r="DA45">
        <v>16</v>
      </c>
      <c r="DB45">
        <v>0</v>
      </c>
      <c r="DC45">
        <v>0</v>
      </c>
      <c r="DD45">
        <v>36</v>
      </c>
      <c r="DE45">
        <v>205.61733333333299</v>
      </c>
      <c r="DF45">
        <v>16.341034802513398</v>
      </c>
      <c r="DG45">
        <v>1.7508251574121501</v>
      </c>
      <c r="DH45">
        <v>0</v>
      </c>
      <c r="DI45">
        <v>1.1672167716080999</v>
      </c>
      <c r="DJ45">
        <v>0</v>
      </c>
      <c r="DK45">
        <v>0</v>
      </c>
      <c r="DL45">
        <v>2.9180419290202502</v>
      </c>
      <c r="DM45">
        <v>65.152933333333294</v>
      </c>
      <c r="DN45">
        <v>65.384623255642595</v>
      </c>
      <c r="DO45">
        <v>21.1809342940814</v>
      </c>
      <c r="DP45">
        <v>0</v>
      </c>
      <c r="DQ45">
        <v>19.339113920683001</v>
      </c>
      <c r="DR45">
        <v>0</v>
      </c>
      <c r="DS45">
        <v>0</v>
      </c>
      <c r="DT45">
        <v>40.520048214764401</v>
      </c>
      <c r="DU45">
        <v>62.5</v>
      </c>
      <c r="DV45">
        <v>44.16</v>
      </c>
      <c r="DW45">
        <v>7.68</v>
      </c>
      <c r="DX45">
        <v>0</v>
      </c>
      <c r="DY45">
        <v>33.6</v>
      </c>
      <c r="DZ45">
        <v>0</v>
      </c>
      <c r="EA45">
        <v>0</v>
      </c>
      <c r="EB45">
        <v>41.28</v>
      </c>
      <c r="EC45">
        <v>2</v>
      </c>
      <c r="ED45">
        <v>0</v>
      </c>
      <c r="EE45">
        <v>0</v>
      </c>
      <c r="EF45">
        <v>0</v>
      </c>
      <c r="EG45">
        <v>30</v>
      </c>
      <c r="EH45">
        <v>0</v>
      </c>
      <c r="EI45">
        <v>0</v>
      </c>
      <c r="EJ45">
        <v>30</v>
      </c>
      <c r="EK45">
        <v>144.65293333333301</v>
      </c>
      <c r="EL45">
        <v>40.234234217626202</v>
      </c>
      <c r="EM45">
        <v>239.5</v>
      </c>
      <c r="EN45">
        <v>224.5</v>
      </c>
      <c r="EO45">
        <v>15</v>
      </c>
      <c r="EP45">
        <v>264</v>
      </c>
      <c r="EQ45">
        <v>116.5</v>
      </c>
      <c r="ER45">
        <v>104</v>
      </c>
      <c r="ES45">
        <v>4</v>
      </c>
      <c r="ET45">
        <v>100</v>
      </c>
      <c r="EU45">
        <v>93.736951983298496</v>
      </c>
      <c r="EV45">
        <v>6.2630480167014602</v>
      </c>
      <c r="EW45">
        <v>110.229645093946</v>
      </c>
      <c r="EX45">
        <v>48.643006263048001</v>
      </c>
      <c r="EY45">
        <v>43.423799582463502</v>
      </c>
      <c r="EZ45">
        <v>1.6701461377870599</v>
      </c>
      <c r="FA45">
        <v>144.65293333333301</v>
      </c>
      <c r="FB45">
        <v>52.263025890937101</v>
      </c>
      <c r="FC45">
        <v>14.9322931116963</v>
      </c>
      <c r="FD45">
        <v>0</v>
      </c>
      <c r="FE45">
        <v>25.301941105929899</v>
      </c>
      <c r="FF45">
        <v>0</v>
      </c>
      <c r="FG45">
        <v>0</v>
      </c>
      <c r="FH45" s="97">
        <v>40.234234217626202</v>
      </c>
      <c r="FI45">
        <v>129.65293333333301</v>
      </c>
      <c r="FJ45">
        <v>54.144552070810597</v>
      </c>
      <c r="FK45">
        <v>14.345992429018199</v>
      </c>
      <c r="FL45">
        <v>0</v>
      </c>
      <c r="FM45">
        <v>26.378115111420499</v>
      </c>
      <c r="FN45">
        <v>0</v>
      </c>
      <c r="FO45">
        <v>0</v>
      </c>
      <c r="FP45">
        <v>40.724107540438702</v>
      </c>
      <c r="FQ45">
        <v>15</v>
      </c>
      <c r="FR45">
        <v>36</v>
      </c>
      <c r="FS45">
        <v>20</v>
      </c>
      <c r="FT45">
        <v>0</v>
      </c>
      <c r="FU45">
        <v>16</v>
      </c>
      <c r="FV45">
        <v>0</v>
      </c>
      <c r="FW45">
        <v>0</v>
      </c>
      <c r="FX45">
        <v>36</v>
      </c>
      <c r="FY45">
        <v>212.37360000000001</v>
      </c>
      <c r="FZ45">
        <v>15.8211755133406</v>
      </c>
      <c r="GA45">
        <v>1.6951259478579299</v>
      </c>
      <c r="GB45">
        <v>0</v>
      </c>
      <c r="GC45">
        <v>1.1300839652386201</v>
      </c>
      <c r="GD45">
        <v>0</v>
      </c>
      <c r="GE45">
        <v>0</v>
      </c>
      <c r="GF45">
        <v>2.8252099130965398</v>
      </c>
      <c r="GG45">
        <v>65.152933333333294</v>
      </c>
      <c r="GH45">
        <v>65.384623255642595</v>
      </c>
      <c r="GI45">
        <v>21.1809342940814</v>
      </c>
      <c r="GJ45">
        <v>0</v>
      </c>
      <c r="GK45">
        <v>19.339113920683001</v>
      </c>
      <c r="GL45">
        <v>0</v>
      </c>
      <c r="GM45">
        <v>0</v>
      </c>
      <c r="GN45">
        <v>40.520048214764401</v>
      </c>
      <c r="GO45">
        <v>62.5</v>
      </c>
      <c r="GP45">
        <v>44.16</v>
      </c>
      <c r="GQ45">
        <v>7.68</v>
      </c>
      <c r="GR45">
        <v>0</v>
      </c>
      <c r="GS45">
        <v>33.6</v>
      </c>
      <c r="GT45">
        <v>0</v>
      </c>
      <c r="GU45">
        <v>0</v>
      </c>
      <c r="GV45">
        <v>41.28</v>
      </c>
      <c r="GW45">
        <v>2</v>
      </c>
      <c r="GX45">
        <v>0</v>
      </c>
      <c r="GY45">
        <v>0</v>
      </c>
      <c r="GZ45">
        <v>0</v>
      </c>
      <c r="HA45">
        <v>30</v>
      </c>
      <c r="HB45">
        <v>0</v>
      </c>
      <c r="HC45">
        <v>0</v>
      </c>
      <c r="HD45">
        <v>30</v>
      </c>
      <c r="HF45" s="91">
        <f t="shared" si="36"/>
        <v>132.95454545454558</v>
      </c>
      <c r="HG45" s="10">
        <f t="shared" si="37"/>
        <v>0</v>
      </c>
      <c r="HH45" s="10">
        <f t="shared" si="38"/>
        <v>64.772727272727209</v>
      </c>
      <c r="HI45" s="10">
        <f t="shared" si="39"/>
        <v>94.84706666666699</v>
      </c>
      <c r="HJ45" s="10">
        <f t="shared" si="40"/>
        <v>39.60211551844133</v>
      </c>
    </row>
    <row r="46" spans="1:218" x14ac:dyDescent="0.25">
      <c r="B46" s="5"/>
      <c r="C46" s="6"/>
      <c r="D46" s="7"/>
      <c r="E46" s="7"/>
      <c r="H46" s="10"/>
      <c r="X46" s="33" t="s">
        <v>219</v>
      </c>
      <c r="Y46" s="4">
        <f t="shared" si="31"/>
        <v>33</v>
      </c>
      <c r="Z46" s="68">
        <v>1369</v>
      </c>
      <c r="AC46" s="52">
        <f t="shared" si="41"/>
        <v>52.145106091717999</v>
      </c>
      <c r="AD46" s="52" t="str">
        <f t="shared" si="41"/>
        <v>M</v>
      </c>
      <c r="AE46" s="62" t="str">
        <f t="shared" si="41"/>
        <v>White</v>
      </c>
      <c r="AF46" s="62" t="str">
        <f t="shared" si="41"/>
        <v>NHispanic</v>
      </c>
      <c r="AG46" s="62">
        <f t="shared" si="44"/>
        <v>171.8</v>
      </c>
      <c r="AH46" s="62">
        <f t="shared" si="44"/>
        <v>78.8</v>
      </c>
      <c r="AI46" s="62">
        <f t="shared" si="44"/>
        <v>26.698071911324451</v>
      </c>
      <c r="AJ46" s="62">
        <f t="shared" si="44"/>
        <v>41</v>
      </c>
      <c r="AK46" s="52">
        <f t="shared" si="42"/>
        <v>0</v>
      </c>
      <c r="AP46" s="4"/>
      <c r="AQ46" s="71"/>
      <c r="AR46" s="69"/>
      <c r="AS46" s="42" t="str">
        <f t="shared" si="33"/>
        <v>Albuterol 90 ug/inhaler qd</v>
      </c>
      <c r="AT46" s="42" t="str">
        <f t="shared" si="34"/>
        <v/>
      </c>
      <c r="AU46" s="42" t="str">
        <f t="shared" si="43"/>
        <v/>
      </c>
      <c r="AV46" s="42" t="str">
        <f t="shared" si="43"/>
        <v/>
      </c>
      <c r="AW46" s="42" t="str">
        <f t="shared" si="43"/>
        <v/>
      </c>
      <c r="AX46" s="42" t="str">
        <f t="shared" si="43"/>
        <v/>
      </c>
      <c r="AY46" s="42" t="str">
        <f t="shared" si="43"/>
        <v/>
      </c>
      <c r="AZ46" s="42" t="str">
        <f t="shared" si="43"/>
        <v/>
      </c>
      <c r="BA46" s="42" t="str">
        <f t="shared" si="43"/>
        <v/>
      </c>
      <c r="CG46">
        <v>28.5</v>
      </c>
      <c r="CH46">
        <v>107.368421052632</v>
      </c>
      <c r="CI46">
        <v>75.789473684210506</v>
      </c>
      <c r="CJ46">
        <v>27.3684210526316</v>
      </c>
      <c r="CK46">
        <v>0</v>
      </c>
      <c r="CL46">
        <v>2.1052631578947398</v>
      </c>
      <c r="CM46">
        <v>0</v>
      </c>
      <c r="CN46">
        <v>105.26315789473701</v>
      </c>
      <c r="CO46">
        <v>28.5</v>
      </c>
      <c r="CP46">
        <v>107.368421052632</v>
      </c>
      <c r="CQ46">
        <v>75.789473684210506</v>
      </c>
      <c r="CR46">
        <v>27.3684210526316</v>
      </c>
      <c r="CS46">
        <v>0</v>
      </c>
      <c r="CT46">
        <v>2.1052631578947398</v>
      </c>
      <c r="CU46">
        <v>0</v>
      </c>
      <c r="CV46">
        <v>105.26315789473701</v>
      </c>
      <c r="CW46">
        <v>0</v>
      </c>
      <c r="CX46" t="s">
        <v>222</v>
      </c>
      <c r="CY46" t="s">
        <v>222</v>
      </c>
      <c r="CZ46" t="s">
        <v>222</v>
      </c>
      <c r="DA46" t="s">
        <v>222</v>
      </c>
      <c r="DB46" t="s">
        <v>222</v>
      </c>
      <c r="DC46" t="s">
        <v>222</v>
      </c>
      <c r="DD46" t="s">
        <v>222</v>
      </c>
      <c r="DE46">
        <v>177.57</v>
      </c>
      <c r="DF46">
        <v>21.287379624936602</v>
      </c>
      <c r="DG46">
        <v>11.150532184490601</v>
      </c>
      <c r="DH46">
        <v>7.0957932083122097</v>
      </c>
      <c r="DI46">
        <v>0</v>
      </c>
      <c r="DJ46">
        <v>0.33789491468153399</v>
      </c>
      <c r="DK46">
        <v>0</v>
      </c>
      <c r="DL46">
        <v>18.584220307484401</v>
      </c>
      <c r="DM46">
        <v>20.5</v>
      </c>
      <c r="DN46">
        <v>108.292682926829</v>
      </c>
      <c r="DO46">
        <v>67.317073170731703</v>
      </c>
      <c r="DP46">
        <v>32.195121951219498</v>
      </c>
      <c r="DQ46">
        <v>0</v>
      </c>
      <c r="DR46">
        <v>2.9268292682926802</v>
      </c>
      <c r="DS46">
        <v>0</v>
      </c>
      <c r="DT46">
        <v>102.439024390244</v>
      </c>
      <c r="DU46">
        <v>8</v>
      </c>
      <c r="DV46">
        <v>105</v>
      </c>
      <c r="DW46">
        <v>97.5</v>
      </c>
      <c r="DX46">
        <v>15</v>
      </c>
      <c r="DY46">
        <v>0</v>
      </c>
      <c r="DZ46">
        <v>0</v>
      </c>
      <c r="EA46">
        <v>0</v>
      </c>
      <c r="EB46">
        <v>112.5</v>
      </c>
      <c r="EC46">
        <v>0</v>
      </c>
      <c r="ED46" t="s">
        <v>222</v>
      </c>
      <c r="EE46" t="s">
        <v>222</v>
      </c>
      <c r="EF46" t="s">
        <v>222</v>
      </c>
      <c r="EG46" t="s">
        <v>222</v>
      </c>
      <c r="EH46" t="s">
        <v>222</v>
      </c>
      <c r="EI46" t="s">
        <v>222</v>
      </c>
      <c r="EJ46" t="s">
        <v>222</v>
      </c>
      <c r="EK46">
        <v>28.5</v>
      </c>
      <c r="EL46">
        <v>105.26315789473701</v>
      </c>
      <c r="EM46">
        <v>124</v>
      </c>
      <c r="EN46">
        <v>122</v>
      </c>
      <c r="EO46">
        <v>2</v>
      </c>
      <c r="EP46">
        <v>257</v>
      </c>
      <c r="EQ46">
        <v>57.5</v>
      </c>
      <c r="ER46">
        <v>64.5</v>
      </c>
      <c r="ES46">
        <v>0</v>
      </c>
      <c r="ET46">
        <v>100</v>
      </c>
      <c r="EU46">
        <v>98.387096774193594</v>
      </c>
      <c r="EV46">
        <v>1.61290322580645</v>
      </c>
      <c r="EW46">
        <v>207.258064516129</v>
      </c>
      <c r="EX46">
        <v>46.370967741935502</v>
      </c>
      <c r="EY46">
        <v>52.0161290322581</v>
      </c>
      <c r="EZ46">
        <v>0</v>
      </c>
      <c r="FA46">
        <v>28.5</v>
      </c>
      <c r="FB46">
        <v>107.368421052632</v>
      </c>
      <c r="FC46">
        <v>75.789473684210506</v>
      </c>
      <c r="FD46">
        <v>27.3684210526316</v>
      </c>
      <c r="FE46">
        <v>0</v>
      </c>
      <c r="FF46">
        <v>2.1052631578947398</v>
      </c>
      <c r="FG46">
        <v>0</v>
      </c>
      <c r="FH46" s="97">
        <v>105.26315789473701</v>
      </c>
      <c r="FI46">
        <v>28.5</v>
      </c>
      <c r="FJ46">
        <v>107.368421052632</v>
      </c>
      <c r="FK46">
        <v>75.789473684210506</v>
      </c>
      <c r="FL46">
        <v>27.3684210526316</v>
      </c>
      <c r="FM46">
        <v>0</v>
      </c>
      <c r="FN46">
        <v>2.1052631578947398</v>
      </c>
      <c r="FO46">
        <v>0</v>
      </c>
      <c r="FP46">
        <v>105.26315789473701</v>
      </c>
      <c r="FQ46">
        <v>0</v>
      </c>
      <c r="FR46" t="s">
        <v>222</v>
      </c>
      <c r="FS46" t="s">
        <v>222</v>
      </c>
      <c r="FT46" t="s">
        <v>222</v>
      </c>
      <c r="FU46" t="s">
        <v>222</v>
      </c>
      <c r="FV46" t="s">
        <v>222</v>
      </c>
      <c r="FW46" t="s">
        <v>222</v>
      </c>
      <c r="FX46" t="s">
        <v>222</v>
      </c>
      <c r="FY46">
        <v>177.57</v>
      </c>
      <c r="FZ46">
        <v>21.287379624936602</v>
      </c>
      <c r="GA46">
        <v>11.150532184490601</v>
      </c>
      <c r="GB46">
        <v>7.0957932083122097</v>
      </c>
      <c r="GC46">
        <v>0</v>
      </c>
      <c r="GD46">
        <v>0.33789491468153399</v>
      </c>
      <c r="GE46">
        <v>0</v>
      </c>
      <c r="GF46">
        <v>18.584220307484401</v>
      </c>
      <c r="GG46">
        <v>20.5</v>
      </c>
      <c r="GH46">
        <v>108.292682926829</v>
      </c>
      <c r="GI46">
        <v>67.317073170731703</v>
      </c>
      <c r="GJ46">
        <v>32.195121951219498</v>
      </c>
      <c r="GK46">
        <v>0</v>
      </c>
      <c r="GL46">
        <v>2.9268292682926802</v>
      </c>
      <c r="GM46">
        <v>0</v>
      </c>
      <c r="GN46">
        <v>102.439024390244</v>
      </c>
      <c r="GO46">
        <v>8</v>
      </c>
      <c r="GP46">
        <v>105</v>
      </c>
      <c r="GQ46">
        <v>97.5</v>
      </c>
      <c r="GR46">
        <v>15</v>
      </c>
      <c r="GS46">
        <v>0</v>
      </c>
      <c r="GT46">
        <v>0</v>
      </c>
      <c r="GU46">
        <v>0</v>
      </c>
      <c r="GV46">
        <v>112.5</v>
      </c>
      <c r="GW46">
        <v>0</v>
      </c>
      <c r="GX46" t="s">
        <v>222</v>
      </c>
      <c r="GY46" t="s">
        <v>222</v>
      </c>
      <c r="GZ46" t="s">
        <v>222</v>
      </c>
      <c r="HA46" t="s">
        <v>222</v>
      </c>
      <c r="HB46" t="s">
        <v>222</v>
      </c>
      <c r="HC46" t="s">
        <v>222</v>
      </c>
      <c r="HD46" t="s">
        <v>222</v>
      </c>
      <c r="HF46" s="91">
        <f t="shared" si="36"/>
        <v>102.00000000000024</v>
      </c>
      <c r="HG46" s="10">
        <f t="shared" si="37"/>
        <v>0.25999999999999979</v>
      </c>
      <c r="HH46" s="10">
        <f t="shared" si="38"/>
        <v>0</v>
      </c>
      <c r="HI46" s="10">
        <f t="shared" si="39"/>
        <v>95.5</v>
      </c>
      <c r="HJ46" s="10">
        <f t="shared" si="40"/>
        <v>77.016129032258064</v>
      </c>
    </row>
    <row r="47" spans="1:218" x14ac:dyDescent="0.25">
      <c r="B47" s="5"/>
      <c r="C47" s="6"/>
      <c r="D47" s="7"/>
      <c r="E47" s="7"/>
      <c r="H47" s="10"/>
      <c r="X47" s="33" t="s">
        <v>218</v>
      </c>
      <c r="Y47" s="4">
        <f t="shared" si="31"/>
        <v>20</v>
      </c>
      <c r="Z47" s="4">
        <v>1722</v>
      </c>
      <c r="AC47" s="52">
        <f t="shared" si="41"/>
        <v>51.756331279945243</v>
      </c>
      <c r="AD47" s="52" t="str">
        <f t="shared" si="41"/>
        <v>F</v>
      </c>
      <c r="AE47" s="62" t="str">
        <f t="shared" si="41"/>
        <v>Black</v>
      </c>
      <c r="AF47" s="62" t="str">
        <f t="shared" si="41"/>
        <v>NHispanic</v>
      </c>
      <c r="AG47" s="62">
        <f>INDEX(AG$3:AG$35,$Y47,1)</f>
        <v>178</v>
      </c>
      <c r="AH47" s="84">
        <v>85.1</v>
      </c>
      <c r="AI47" s="86">
        <v>26.858982451710641</v>
      </c>
      <c r="AJ47" s="85">
        <v>42.5</v>
      </c>
      <c r="AK47" s="52">
        <f t="shared" si="42"/>
        <v>1</v>
      </c>
      <c r="AP47" s="4"/>
      <c r="AQ47" s="71"/>
      <c r="AR47" s="69"/>
      <c r="AS47" s="42" t="str">
        <f t="shared" si="33"/>
        <v xml:space="preserve">Levothyroxine 50 MCG, Lisinopril 30 mg qd, Metformin 500 mg x2; Aripiprazole 20 mg qam, aspirin 81 withheld
</v>
      </c>
      <c r="AT47" s="42">
        <f t="shared" si="34"/>
        <v>1</v>
      </c>
      <c r="AU47" s="42" t="str">
        <f t="shared" si="43"/>
        <v/>
      </c>
      <c r="AV47" s="42" t="str">
        <f t="shared" si="43"/>
        <v/>
      </c>
      <c r="AW47" s="42">
        <f t="shared" si="43"/>
        <v>1</v>
      </c>
      <c r="AX47" s="42" t="str">
        <f t="shared" si="43"/>
        <v/>
      </c>
      <c r="AY47" s="42">
        <f t="shared" si="43"/>
        <v>1</v>
      </c>
      <c r="AZ47" s="42" t="str">
        <f t="shared" si="43"/>
        <v/>
      </c>
      <c r="BA47" s="42">
        <f t="shared" si="43"/>
        <v>1</v>
      </c>
      <c r="CG47">
        <v>376.77280000000002</v>
      </c>
      <c r="CH47">
        <v>9.71407702466845</v>
      </c>
      <c r="CI47">
        <v>116.250429967344</v>
      </c>
      <c r="CJ47">
        <v>0</v>
      </c>
      <c r="CK47">
        <v>0.79623582169413498</v>
      </c>
      <c r="CL47">
        <v>0</v>
      </c>
      <c r="CM47">
        <v>0</v>
      </c>
      <c r="CN47">
        <v>117.046665789038</v>
      </c>
      <c r="CO47">
        <v>341.62240000000003</v>
      </c>
      <c r="CP47">
        <v>10.537950673023801</v>
      </c>
      <c r="CQ47">
        <v>117.146884981781</v>
      </c>
      <c r="CR47">
        <v>0</v>
      </c>
      <c r="CS47">
        <v>0.52689753365118897</v>
      </c>
      <c r="CT47">
        <v>0</v>
      </c>
      <c r="CU47">
        <v>0</v>
      </c>
      <c r="CV47">
        <v>117.67378251543199</v>
      </c>
      <c r="CW47">
        <v>35.150399999999998</v>
      </c>
      <c r="CX47">
        <v>1.7069507032636899</v>
      </c>
      <c r="CY47">
        <v>107.537894305612</v>
      </c>
      <c r="CZ47">
        <v>0</v>
      </c>
      <c r="DA47">
        <v>3.4139014065273798</v>
      </c>
      <c r="DB47">
        <v>0</v>
      </c>
      <c r="DC47">
        <v>0</v>
      </c>
      <c r="DD47">
        <v>110.95179571214</v>
      </c>
      <c r="DE47">
        <v>41.2550666666667</v>
      </c>
      <c r="DF47">
        <v>33.450436794834097</v>
      </c>
      <c r="DG47">
        <v>26.1786027090006</v>
      </c>
      <c r="DH47">
        <v>0</v>
      </c>
      <c r="DI47">
        <v>0</v>
      </c>
      <c r="DJ47">
        <v>0</v>
      </c>
      <c r="DK47">
        <v>0</v>
      </c>
      <c r="DL47">
        <v>26.1786027090006</v>
      </c>
      <c r="DM47">
        <v>12.3106666666667</v>
      </c>
      <c r="DN47">
        <v>63.359688075381797</v>
      </c>
      <c r="DO47">
        <v>82.854976713960795</v>
      </c>
      <c r="DP47">
        <v>0</v>
      </c>
      <c r="DQ47">
        <v>0</v>
      </c>
      <c r="DR47">
        <v>0</v>
      </c>
      <c r="DS47">
        <v>0</v>
      </c>
      <c r="DT47">
        <v>82.854976713960795</v>
      </c>
      <c r="DU47">
        <v>130.311733333333</v>
      </c>
      <c r="DV47">
        <v>20.2591119960546</v>
      </c>
      <c r="DW47">
        <v>105.89990361574</v>
      </c>
      <c r="DX47">
        <v>0</v>
      </c>
      <c r="DY47">
        <v>1.38130309064009</v>
      </c>
      <c r="DZ47">
        <v>0</v>
      </c>
      <c r="EA47">
        <v>0</v>
      </c>
      <c r="EB47">
        <v>107.28120670638</v>
      </c>
      <c r="EC47">
        <v>199</v>
      </c>
      <c r="ED47">
        <v>0.904522613065327</v>
      </c>
      <c r="EE47">
        <v>126.63316582914599</v>
      </c>
      <c r="EF47">
        <v>0</v>
      </c>
      <c r="EG47">
        <v>0</v>
      </c>
      <c r="EH47">
        <v>0</v>
      </c>
      <c r="EI47">
        <v>0</v>
      </c>
      <c r="EJ47">
        <v>126.63316582914599</v>
      </c>
      <c r="EK47">
        <v>441</v>
      </c>
      <c r="EL47">
        <v>117.823129251701</v>
      </c>
      <c r="EM47">
        <v>441</v>
      </c>
      <c r="EN47">
        <v>388</v>
      </c>
      <c r="EO47">
        <v>53</v>
      </c>
      <c r="EP47">
        <v>50</v>
      </c>
      <c r="EQ47">
        <v>40</v>
      </c>
      <c r="ER47">
        <v>149</v>
      </c>
      <c r="ES47">
        <v>199</v>
      </c>
      <c r="ET47">
        <v>100</v>
      </c>
      <c r="EU47">
        <v>87.9818594104308</v>
      </c>
      <c r="EV47">
        <v>12.0181405895692</v>
      </c>
      <c r="EW47">
        <v>11.3378684807256</v>
      </c>
      <c r="EX47">
        <v>9.0702947845805006</v>
      </c>
      <c r="EY47">
        <v>33.7868480725624</v>
      </c>
      <c r="EZ47">
        <v>45.124716553288003</v>
      </c>
      <c r="FA47">
        <v>441</v>
      </c>
      <c r="FB47">
        <v>11.4285714285714</v>
      </c>
      <c r="FC47">
        <v>117.142857142857</v>
      </c>
      <c r="FD47">
        <v>0</v>
      </c>
      <c r="FE47">
        <v>0.68027210884353695</v>
      </c>
      <c r="FF47">
        <v>0</v>
      </c>
      <c r="FG47">
        <v>0</v>
      </c>
      <c r="FH47" s="97">
        <v>117.823129251701</v>
      </c>
      <c r="FI47">
        <v>388</v>
      </c>
      <c r="FJ47">
        <v>12.680412371134</v>
      </c>
      <c r="FK47">
        <v>117.989690721649</v>
      </c>
      <c r="FL47">
        <v>0</v>
      </c>
      <c r="FM47">
        <v>0.463917525773196</v>
      </c>
      <c r="FN47">
        <v>0</v>
      </c>
      <c r="FO47">
        <v>0</v>
      </c>
      <c r="FP47">
        <v>118.45360824742301</v>
      </c>
      <c r="FQ47">
        <v>53</v>
      </c>
      <c r="FR47">
        <v>2.2641509433962299</v>
      </c>
      <c r="FS47">
        <v>110.943396226415</v>
      </c>
      <c r="FT47">
        <v>0</v>
      </c>
      <c r="FU47">
        <v>2.2641509433962299</v>
      </c>
      <c r="FV47">
        <v>0</v>
      </c>
      <c r="FW47">
        <v>0</v>
      </c>
      <c r="FX47">
        <v>113.20754716981099</v>
      </c>
      <c r="FY47">
        <v>50</v>
      </c>
      <c r="FZ47">
        <v>42</v>
      </c>
      <c r="GA47">
        <v>39.6</v>
      </c>
      <c r="GB47">
        <v>0</v>
      </c>
      <c r="GC47">
        <v>0</v>
      </c>
      <c r="GD47">
        <v>0</v>
      </c>
      <c r="GE47">
        <v>0</v>
      </c>
      <c r="GF47">
        <v>39.6</v>
      </c>
      <c r="GG47">
        <v>40</v>
      </c>
      <c r="GH47">
        <v>49.5</v>
      </c>
      <c r="GI47">
        <v>105</v>
      </c>
      <c r="GJ47">
        <v>0</v>
      </c>
      <c r="GK47">
        <v>0</v>
      </c>
      <c r="GL47">
        <v>0</v>
      </c>
      <c r="GM47">
        <v>0</v>
      </c>
      <c r="GN47">
        <v>105</v>
      </c>
      <c r="GO47">
        <v>149</v>
      </c>
      <c r="GP47">
        <v>18.523489932885902</v>
      </c>
      <c r="GQ47">
        <v>109.93288590604</v>
      </c>
      <c r="GR47">
        <v>0</v>
      </c>
      <c r="GS47">
        <v>1.20805369127517</v>
      </c>
      <c r="GT47">
        <v>0</v>
      </c>
      <c r="GU47">
        <v>0</v>
      </c>
      <c r="GV47">
        <v>111.140939597315</v>
      </c>
      <c r="GW47">
        <v>199</v>
      </c>
      <c r="GX47">
        <v>0.904522613065327</v>
      </c>
      <c r="GY47">
        <v>126.63316582914599</v>
      </c>
      <c r="GZ47">
        <v>0</v>
      </c>
      <c r="HA47">
        <v>0</v>
      </c>
      <c r="HB47">
        <v>0</v>
      </c>
      <c r="HC47">
        <v>0</v>
      </c>
      <c r="HD47">
        <v>126.63316582914599</v>
      </c>
      <c r="HF47" s="91">
        <f t="shared" si="36"/>
        <v>10.704960835509091</v>
      </c>
      <c r="HG47" s="10">
        <f t="shared" si="37"/>
        <v>0</v>
      </c>
      <c r="HH47" s="10">
        <f t="shared" si="38"/>
        <v>0.391644908616187</v>
      </c>
      <c r="HI47" s="10">
        <f t="shared" si="39"/>
        <v>0</v>
      </c>
      <c r="HJ47" s="10">
        <f t="shared" si="40"/>
        <v>0</v>
      </c>
    </row>
    <row r="48" spans="1:218" x14ac:dyDescent="0.25">
      <c r="B48" s="5"/>
      <c r="C48" s="6"/>
      <c r="D48" s="7"/>
      <c r="E48" s="7"/>
      <c r="H48" s="10"/>
      <c r="X48" s="33" t="s">
        <v>219</v>
      </c>
      <c r="Y48" s="4">
        <f t="shared" si="31"/>
        <v>22</v>
      </c>
      <c r="Z48" s="4">
        <v>1727</v>
      </c>
      <c r="AC48" s="52">
        <f t="shared" si="41"/>
        <v>60.977412731006162</v>
      </c>
      <c r="AD48" s="52" t="str">
        <f t="shared" si="41"/>
        <v>M</v>
      </c>
      <c r="AE48" s="62" t="str">
        <f t="shared" si="41"/>
        <v>White</v>
      </c>
      <c r="AF48" s="62" t="str">
        <f t="shared" si="41"/>
        <v>NHispanic</v>
      </c>
      <c r="AG48" s="62">
        <f>INDEX(AG$3:AG$35,$Y48,1)</f>
        <v>173</v>
      </c>
      <c r="AH48" s="62">
        <f t="shared" ref="AH48:AJ51" si="45">INDEX(AH$3:AH$35,$Y48,1)</f>
        <v>81.7</v>
      </c>
      <c r="AI48" s="62">
        <f t="shared" si="45"/>
        <v>27.297938454341942</v>
      </c>
      <c r="AJ48" s="62">
        <f t="shared" si="45"/>
        <v>41.5</v>
      </c>
      <c r="AK48" s="52">
        <f t="shared" si="42"/>
        <v>0</v>
      </c>
      <c r="AP48" s="4"/>
      <c r="AQ48" s="70"/>
      <c r="AR48" s="69"/>
      <c r="AS48" s="42" t="str">
        <f t="shared" si="33"/>
        <v>N</v>
      </c>
      <c r="AT48" s="42" t="str">
        <f t="shared" si="34"/>
        <v/>
      </c>
      <c r="AU48" s="42" t="str">
        <f t="shared" si="43"/>
        <v/>
      </c>
      <c r="AV48" s="42" t="str">
        <f t="shared" si="43"/>
        <v/>
      </c>
      <c r="AW48" s="42" t="str">
        <f t="shared" si="43"/>
        <v/>
      </c>
      <c r="AX48" s="42" t="str">
        <f t="shared" si="43"/>
        <v/>
      </c>
      <c r="AY48" s="42" t="str">
        <f t="shared" si="43"/>
        <v/>
      </c>
      <c r="AZ48" s="42" t="str">
        <f t="shared" si="43"/>
        <v/>
      </c>
      <c r="BA48" s="42" t="str">
        <f t="shared" si="43"/>
        <v/>
      </c>
      <c r="CG48">
        <v>88.3862666666667</v>
      </c>
      <c r="CH48">
        <v>57.701271841628497</v>
      </c>
      <c r="CI48">
        <v>6.1095464302900799</v>
      </c>
      <c r="CJ48">
        <v>0</v>
      </c>
      <c r="CK48">
        <v>4.07303095352672</v>
      </c>
      <c r="CL48">
        <v>0</v>
      </c>
      <c r="CM48">
        <v>0</v>
      </c>
      <c r="CN48">
        <v>10.182577383816801</v>
      </c>
      <c r="CO48">
        <v>88.3862666666667</v>
      </c>
      <c r="CP48">
        <v>57.701271841628497</v>
      </c>
      <c r="CQ48">
        <v>6.1095464302900799</v>
      </c>
      <c r="CR48">
        <v>0</v>
      </c>
      <c r="CS48">
        <v>4.07303095352672</v>
      </c>
      <c r="CT48">
        <v>0</v>
      </c>
      <c r="CU48">
        <v>0</v>
      </c>
      <c r="CV48">
        <v>10.182577383816801</v>
      </c>
      <c r="CW48">
        <v>0</v>
      </c>
      <c r="CX48" t="s">
        <v>222</v>
      </c>
      <c r="CY48" t="s">
        <v>222</v>
      </c>
      <c r="CZ48" t="s">
        <v>222</v>
      </c>
      <c r="DA48" t="s">
        <v>222</v>
      </c>
      <c r="DB48" t="s">
        <v>222</v>
      </c>
      <c r="DC48" t="s">
        <v>222</v>
      </c>
      <c r="DD48" t="s">
        <v>222</v>
      </c>
      <c r="DE48">
        <v>336.69333333333299</v>
      </c>
      <c r="DF48">
        <v>4.0986852526532598</v>
      </c>
      <c r="DG48">
        <v>0.178203706637098</v>
      </c>
      <c r="DH48">
        <v>0</v>
      </c>
      <c r="DI48">
        <v>0.53461111991129395</v>
      </c>
      <c r="DJ48">
        <v>0</v>
      </c>
      <c r="DK48">
        <v>0</v>
      </c>
      <c r="DL48">
        <v>0.71281482654839201</v>
      </c>
      <c r="DM48">
        <v>27.77</v>
      </c>
      <c r="DN48">
        <v>92.906013683831503</v>
      </c>
      <c r="DO48">
        <v>12.9636298163486</v>
      </c>
      <c r="DP48">
        <v>0</v>
      </c>
      <c r="DQ48">
        <v>8.6424198775657199</v>
      </c>
      <c r="DR48">
        <v>0</v>
      </c>
      <c r="DS48">
        <v>0</v>
      </c>
      <c r="DT48">
        <v>21.606049693914301</v>
      </c>
      <c r="DU48">
        <v>60.616266666666696</v>
      </c>
      <c r="DV48">
        <v>41.572999106950398</v>
      </c>
      <c r="DW48">
        <v>2.9694999362107399</v>
      </c>
      <c r="DX48">
        <v>0</v>
      </c>
      <c r="DY48">
        <v>1.9796666241404901</v>
      </c>
      <c r="DZ48">
        <v>0</v>
      </c>
      <c r="EA48">
        <v>0</v>
      </c>
      <c r="EB48">
        <v>4.94916656035124</v>
      </c>
      <c r="EC48">
        <v>0</v>
      </c>
      <c r="ED48" t="s">
        <v>222</v>
      </c>
      <c r="EE48" t="s">
        <v>222</v>
      </c>
      <c r="EF48" t="s">
        <v>222</v>
      </c>
      <c r="EG48" t="s">
        <v>222</v>
      </c>
      <c r="EH48" t="s">
        <v>222</v>
      </c>
      <c r="EI48" t="s">
        <v>222</v>
      </c>
      <c r="EJ48" t="s">
        <v>222</v>
      </c>
      <c r="EK48">
        <v>88.3862666666667</v>
      </c>
      <c r="EL48">
        <v>10.182577383816801</v>
      </c>
      <c r="EM48">
        <v>122</v>
      </c>
      <c r="EN48">
        <v>122</v>
      </c>
      <c r="EO48">
        <v>0</v>
      </c>
      <c r="EP48">
        <v>418.43426666666699</v>
      </c>
      <c r="EQ48">
        <v>48</v>
      </c>
      <c r="ER48">
        <v>74</v>
      </c>
      <c r="ES48">
        <v>0</v>
      </c>
      <c r="ET48">
        <v>100</v>
      </c>
      <c r="EU48">
        <v>100</v>
      </c>
      <c r="EV48">
        <v>0</v>
      </c>
      <c r="EW48">
        <v>342.97890710382501</v>
      </c>
      <c r="EX48">
        <v>39.344262295081997</v>
      </c>
      <c r="EY48">
        <v>60.655737704918003</v>
      </c>
      <c r="EZ48">
        <v>0</v>
      </c>
      <c r="FA48">
        <v>88.3862666666667</v>
      </c>
      <c r="FB48">
        <v>57.701271841628497</v>
      </c>
      <c r="FC48">
        <v>6.1095464302900799</v>
      </c>
      <c r="FD48">
        <v>0</v>
      </c>
      <c r="FE48">
        <v>4.07303095352672</v>
      </c>
      <c r="FF48">
        <v>0</v>
      </c>
      <c r="FG48">
        <v>0</v>
      </c>
      <c r="FH48" s="97">
        <v>10.182577383816801</v>
      </c>
      <c r="FI48">
        <v>88.3862666666667</v>
      </c>
      <c r="FJ48">
        <v>57.701271841628497</v>
      </c>
      <c r="FK48">
        <v>6.1095464302900799</v>
      </c>
      <c r="FL48">
        <v>0</v>
      </c>
      <c r="FM48">
        <v>4.07303095352672</v>
      </c>
      <c r="FN48">
        <v>0</v>
      </c>
      <c r="FO48">
        <v>0</v>
      </c>
      <c r="FP48">
        <v>10.182577383816801</v>
      </c>
      <c r="FQ48">
        <v>0</v>
      </c>
      <c r="FR48" t="s">
        <v>222</v>
      </c>
      <c r="FS48" t="s">
        <v>222</v>
      </c>
      <c r="FT48" t="s">
        <v>222</v>
      </c>
      <c r="FU48" t="s">
        <v>222</v>
      </c>
      <c r="FV48" t="s">
        <v>222</v>
      </c>
      <c r="FW48" t="s">
        <v>222</v>
      </c>
      <c r="FX48" t="s">
        <v>222</v>
      </c>
      <c r="FY48">
        <v>336.69333333333299</v>
      </c>
      <c r="FZ48">
        <v>4.0986852526532598</v>
      </c>
      <c r="GA48">
        <v>0.178203706637098</v>
      </c>
      <c r="GB48">
        <v>0</v>
      </c>
      <c r="GC48">
        <v>0.53461111991129395</v>
      </c>
      <c r="GD48">
        <v>0</v>
      </c>
      <c r="GE48">
        <v>0</v>
      </c>
      <c r="GF48">
        <v>0.71281482654839201</v>
      </c>
      <c r="GG48">
        <v>27.77</v>
      </c>
      <c r="GH48">
        <v>92.906013683831503</v>
      </c>
      <c r="GI48">
        <v>12.9636298163486</v>
      </c>
      <c r="GJ48">
        <v>0</v>
      </c>
      <c r="GK48">
        <v>8.6424198775657199</v>
      </c>
      <c r="GL48">
        <v>0</v>
      </c>
      <c r="GM48">
        <v>0</v>
      </c>
      <c r="GN48">
        <v>21.606049693914301</v>
      </c>
      <c r="GO48">
        <v>60.616266666666696</v>
      </c>
      <c r="GP48">
        <v>41.572999106950398</v>
      </c>
      <c r="GQ48">
        <v>2.9694999362107399</v>
      </c>
      <c r="GR48">
        <v>0</v>
      </c>
      <c r="GS48">
        <v>1.9796666241404901</v>
      </c>
      <c r="GT48">
        <v>0</v>
      </c>
      <c r="GU48">
        <v>0</v>
      </c>
      <c r="GV48">
        <v>4.94916656035124</v>
      </c>
      <c r="GW48">
        <v>0</v>
      </c>
      <c r="GX48" t="s">
        <v>222</v>
      </c>
      <c r="GY48" t="s">
        <v>222</v>
      </c>
      <c r="GZ48" t="s">
        <v>222</v>
      </c>
      <c r="HA48" t="s">
        <v>222</v>
      </c>
      <c r="HB48" t="s">
        <v>222</v>
      </c>
      <c r="HC48" t="s">
        <v>222</v>
      </c>
      <c r="HD48" t="s">
        <v>222</v>
      </c>
      <c r="HF48" s="91">
        <f t="shared" si="36"/>
        <v>566.66666666666629</v>
      </c>
      <c r="HG48" s="10">
        <f t="shared" si="37"/>
        <v>0</v>
      </c>
      <c r="HH48" s="10">
        <f t="shared" si="38"/>
        <v>40</v>
      </c>
      <c r="HI48" s="10">
        <f t="shared" si="39"/>
        <v>33.6137333333333</v>
      </c>
      <c r="HJ48" s="10">
        <f t="shared" si="40"/>
        <v>27.552240437158442</v>
      </c>
    </row>
    <row r="49" spans="2:218" x14ac:dyDescent="0.25">
      <c r="B49" s="5"/>
      <c r="C49" s="6"/>
      <c r="D49" s="7"/>
      <c r="E49" s="7"/>
      <c r="H49" s="10"/>
      <c r="X49" s="33" t="s">
        <v>219</v>
      </c>
      <c r="Y49" s="4">
        <f t="shared" si="31"/>
        <v>23</v>
      </c>
      <c r="Z49" s="4">
        <v>1731</v>
      </c>
      <c r="AC49" s="52">
        <f t="shared" si="41"/>
        <v>44.40520191649555</v>
      </c>
      <c r="AD49" s="52" t="str">
        <f t="shared" si="41"/>
        <v>M</v>
      </c>
      <c r="AE49" s="62" t="str">
        <f t="shared" si="41"/>
        <v>White</v>
      </c>
      <c r="AF49" s="62" t="str">
        <f t="shared" si="41"/>
        <v>NHispanic</v>
      </c>
      <c r="AG49" s="62">
        <f>INDEX(AG$3:AG$35,$Y49,1)</f>
        <v>171.5</v>
      </c>
      <c r="AH49" s="62">
        <f t="shared" si="45"/>
        <v>99.6</v>
      </c>
      <c r="AI49" s="62">
        <f t="shared" si="45"/>
        <v>34.13543676529337</v>
      </c>
      <c r="AJ49" s="62">
        <f t="shared" si="45"/>
        <v>45.8</v>
      </c>
      <c r="AK49" s="52">
        <f t="shared" si="42"/>
        <v>0</v>
      </c>
      <c r="AP49" s="4"/>
      <c r="AQ49" s="71"/>
      <c r="AR49" s="69"/>
      <c r="AS49" s="42" t="str">
        <f t="shared" si="33"/>
        <v>None</v>
      </c>
      <c r="AT49" s="42" t="str">
        <f t="shared" si="34"/>
        <v/>
      </c>
      <c r="AU49" s="42" t="str">
        <f t="shared" si="43"/>
        <v/>
      </c>
      <c r="AV49" s="42" t="str">
        <f t="shared" si="43"/>
        <v/>
      </c>
      <c r="AW49" s="42" t="str">
        <f t="shared" si="43"/>
        <v/>
      </c>
      <c r="AX49" s="42" t="str">
        <f t="shared" si="43"/>
        <v/>
      </c>
      <c r="AY49" s="42" t="str">
        <f t="shared" si="43"/>
        <v/>
      </c>
      <c r="AZ49" s="42" t="str">
        <f t="shared" si="43"/>
        <v/>
      </c>
      <c r="BA49" s="42" t="str">
        <f t="shared" si="43"/>
        <v/>
      </c>
      <c r="CG49">
        <v>72.424266666666696</v>
      </c>
      <c r="CH49">
        <v>62.133870415440903</v>
      </c>
      <c r="CI49">
        <v>6.6276128443136901</v>
      </c>
      <c r="CJ49">
        <v>0</v>
      </c>
      <c r="CK49">
        <v>43.079483488039003</v>
      </c>
      <c r="CL49">
        <v>0</v>
      </c>
      <c r="CM49">
        <v>0</v>
      </c>
      <c r="CN49">
        <v>49.707096332352698</v>
      </c>
      <c r="CO49">
        <v>71.167466666666698</v>
      </c>
      <c r="CP49">
        <v>61.544975606831599</v>
      </c>
      <c r="CQ49">
        <v>6.7446548610226396</v>
      </c>
      <c r="CR49">
        <v>0</v>
      </c>
      <c r="CS49">
        <v>42.9971747390193</v>
      </c>
      <c r="CT49">
        <v>0</v>
      </c>
      <c r="CU49">
        <v>0</v>
      </c>
      <c r="CV49">
        <v>49.741829600042003</v>
      </c>
      <c r="CW49">
        <v>1.2567999999999999</v>
      </c>
      <c r="CX49">
        <v>95.480585614258402</v>
      </c>
      <c r="CY49">
        <v>0</v>
      </c>
      <c r="CZ49">
        <v>0</v>
      </c>
      <c r="DA49">
        <v>47.740292807129201</v>
      </c>
      <c r="DB49">
        <v>0</v>
      </c>
      <c r="DC49">
        <v>0</v>
      </c>
      <c r="DD49">
        <v>47.740292807129201</v>
      </c>
      <c r="DE49">
        <v>212.75559999999999</v>
      </c>
      <c r="DF49">
        <v>16.920823705698002</v>
      </c>
      <c r="DG49">
        <v>0.56402745685660005</v>
      </c>
      <c r="DH49">
        <v>0</v>
      </c>
      <c r="DI49">
        <v>9.8704804949905007</v>
      </c>
      <c r="DJ49">
        <v>0</v>
      </c>
      <c r="DK49">
        <v>0</v>
      </c>
      <c r="DL49">
        <v>10.434507951847101</v>
      </c>
      <c r="DM49">
        <v>46.667466666666698</v>
      </c>
      <c r="DN49">
        <v>78.427226961823493</v>
      </c>
      <c r="DO49">
        <v>10.2855379622064</v>
      </c>
      <c r="DP49">
        <v>0</v>
      </c>
      <c r="DQ49">
        <v>56.570458792135</v>
      </c>
      <c r="DR49">
        <v>0</v>
      </c>
      <c r="DS49">
        <v>0</v>
      </c>
      <c r="DT49">
        <v>66.855996754341405</v>
      </c>
      <c r="DU49">
        <v>23</v>
      </c>
      <c r="DV49">
        <v>31.304347826087</v>
      </c>
      <c r="DW49">
        <v>0</v>
      </c>
      <c r="DX49">
        <v>0</v>
      </c>
      <c r="DY49">
        <v>18.260869565217401</v>
      </c>
      <c r="DZ49">
        <v>0</v>
      </c>
      <c r="EA49">
        <v>0</v>
      </c>
      <c r="EB49">
        <v>18.260869565217401</v>
      </c>
      <c r="EC49">
        <v>1.5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72.424266666666696</v>
      </c>
      <c r="EL49">
        <v>49.707096332352698</v>
      </c>
      <c r="EM49">
        <v>110.5</v>
      </c>
      <c r="EN49">
        <v>101.5</v>
      </c>
      <c r="EO49">
        <v>9</v>
      </c>
      <c r="EP49">
        <v>229</v>
      </c>
      <c r="EQ49">
        <v>53</v>
      </c>
      <c r="ER49">
        <v>45</v>
      </c>
      <c r="ES49">
        <v>3.5</v>
      </c>
      <c r="ET49">
        <v>100</v>
      </c>
      <c r="EU49">
        <v>91.855203619909503</v>
      </c>
      <c r="EV49">
        <v>8.1447963800905008</v>
      </c>
      <c r="EW49">
        <v>207.239819004525</v>
      </c>
      <c r="EX49">
        <v>47.963800904977397</v>
      </c>
      <c r="EY49">
        <v>40.7239819004525</v>
      </c>
      <c r="EZ49">
        <v>3.1674208144796401</v>
      </c>
      <c r="FA49">
        <v>72.424266666666696</v>
      </c>
      <c r="FB49">
        <v>62.133870415440903</v>
      </c>
      <c r="FC49">
        <v>6.6276128443136901</v>
      </c>
      <c r="FD49">
        <v>0</v>
      </c>
      <c r="FE49">
        <v>43.079483488039003</v>
      </c>
      <c r="FF49">
        <v>0</v>
      </c>
      <c r="FG49">
        <v>0</v>
      </c>
      <c r="FH49" s="97">
        <v>49.707096332352698</v>
      </c>
      <c r="FI49">
        <v>71.167466666666698</v>
      </c>
      <c r="FJ49">
        <v>61.544975606831599</v>
      </c>
      <c r="FK49">
        <v>6.7446548610226396</v>
      </c>
      <c r="FL49">
        <v>0</v>
      </c>
      <c r="FM49">
        <v>42.9971747390193</v>
      </c>
      <c r="FN49">
        <v>0</v>
      </c>
      <c r="FO49">
        <v>0</v>
      </c>
      <c r="FP49">
        <v>49.741829600042003</v>
      </c>
      <c r="FQ49">
        <v>1.2567999999999999</v>
      </c>
      <c r="FR49">
        <v>95.480585614258402</v>
      </c>
      <c r="FS49">
        <v>0</v>
      </c>
      <c r="FT49">
        <v>0</v>
      </c>
      <c r="FU49">
        <v>47.740292807129201</v>
      </c>
      <c r="FV49">
        <v>0</v>
      </c>
      <c r="FW49">
        <v>0</v>
      </c>
      <c r="FX49">
        <v>47.740292807129201</v>
      </c>
      <c r="FY49">
        <v>213.18119999999999</v>
      </c>
      <c r="FZ49">
        <v>16.8870425722343</v>
      </c>
      <c r="GA49">
        <v>0.56290141907447799</v>
      </c>
      <c r="GB49">
        <v>0</v>
      </c>
      <c r="GC49">
        <v>9.8507748338033601</v>
      </c>
      <c r="GD49">
        <v>0</v>
      </c>
      <c r="GE49">
        <v>0</v>
      </c>
      <c r="GF49">
        <v>10.413676252877799</v>
      </c>
      <c r="GG49">
        <v>46.667466666666698</v>
      </c>
      <c r="GH49">
        <v>78.427226961823493</v>
      </c>
      <c r="GI49">
        <v>10.2855379622064</v>
      </c>
      <c r="GJ49">
        <v>0</v>
      </c>
      <c r="GK49">
        <v>56.570458792135</v>
      </c>
      <c r="GL49">
        <v>0</v>
      </c>
      <c r="GM49">
        <v>0</v>
      </c>
      <c r="GN49">
        <v>66.855996754341405</v>
      </c>
      <c r="GO49">
        <v>23</v>
      </c>
      <c r="GP49">
        <v>31.304347826087</v>
      </c>
      <c r="GQ49">
        <v>0</v>
      </c>
      <c r="GR49">
        <v>0</v>
      </c>
      <c r="GS49">
        <v>18.260869565217401</v>
      </c>
      <c r="GT49">
        <v>0</v>
      </c>
      <c r="GU49">
        <v>0</v>
      </c>
      <c r="GV49">
        <v>18.260869565217401</v>
      </c>
      <c r="GW49">
        <v>1.5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F49" s="91">
        <f t="shared" si="36"/>
        <v>123.72881355932196</v>
      </c>
      <c r="HG49" s="10">
        <f t="shared" si="37"/>
        <v>0</v>
      </c>
      <c r="HH49" s="10">
        <f t="shared" si="38"/>
        <v>86.440677966101575</v>
      </c>
      <c r="HI49" s="10">
        <f t="shared" si="39"/>
        <v>38.075733333333304</v>
      </c>
      <c r="HJ49" s="10">
        <f t="shared" si="40"/>
        <v>34.457677224736024</v>
      </c>
    </row>
    <row r="50" spans="2:218" x14ac:dyDescent="0.25">
      <c r="B50" s="5"/>
      <c r="C50" s="6"/>
      <c r="D50" s="7"/>
      <c r="E50" s="7"/>
      <c r="H50" s="10"/>
      <c r="X50" s="33" t="s">
        <v>219</v>
      </c>
      <c r="Y50" s="4">
        <f t="shared" si="31"/>
        <v>25</v>
      </c>
      <c r="Z50" s="4">
        <v>1738</v>
      </c>
      <c r="AC50" s="52">
        <f t="shared" si="41"/>
        <v>50.35455167693361</v>
      </c>
      <c r="AD50" s="52" t="str">
        <f t="shared" si="41"/>
        <v>M</v>
      </c>
      <c r="AE50" s="62" t="str">
        <f t="shared" si="41"/>
        <v>White</v>
      </c>
      <c r="AF50" s="62" t="str">
        <f t="shared" si="41"/>
        <v>NHispanic</v>
      </c>
      <c r="AG50" s="62">
        <f>INDEX(AG$3:AG$35,$Y50,1)</f>
        <v>175.7</v>
      </c>
      <c r="AH50" s="62">
        <f t="shared" si="45"/>
        <v>85.7</v>
      </c>
      <c r="AI50" s="62">
        <f t="shared" si="45"/>
        <v>27.761140169786749</v>
      </c>
      <c r="AJ50" s="62">
        <f t="shared" si="45"/>
        <v>39</v>
      </c>
      <c r="AK50" s="52">
        <f t="shared" si="42"/>
        <v>0</v>
      </c>
      <c r="AP50" s="4"/>
      <c r="AQ50" s="71"/>
      <c r="AR50" s="69"/>
      <c r="AS50" s="42" t="str">
        <f t="shared" si="33"/>
        <v>None</v>
      </c>
      <c r="AT50" s="42" t="str">
        <f t="shared" si="34"/>
        <v/>
      </c>
      <c r="AU50" s="42" t="str">
        <f t="shared" si="43"/>
        <v/>
      </c>
      <c r="AV50" s="42" t="str">
        <f t="shared" si="43"/>
        <v/>
      </c>
      <c r="AW50" s="42" t="str">
        <f t="shared" si="43"/>
        <v/>
      </c>
      <c r="AX50" s="42" t="str">
        <f t="shared" si="43"/>
        <v/>
      </c>
      <c r="AY50" s="42" t="str">
        <f t="shared" si="43"/>
        <v/>
      </c>
      <c r="AZ50" s="42" t="str">
        <f t="shared" si="43"/>
        <v/>
      </c>
      <c r="BA50" s="42" t="str">
        <f t="shared" si="43"/>
        <v/>
      </c>
      <c r="CG50">
        <v>209.03133333333301</v>
      </c>
      <c r="CH50">
        <v>23.537141162249998</v>
      </c>
      <c r="CI50">
        <v>0</v>
      </c>
      <c r="CJ50">
        <v>0</v>
      </c>
      <c r="CK50">
        <v>9.4722641262713392</v>
      </c>
      <c r="CL50">
        <v>0</v>
      </c>
      <c r="CM50">
        <v>0</v>
      </c>
      <c r="CN50">
        <v>9.4722641262713392</v>
      </c>
      <c r="CO50">
        <v>165.102</v>
      </c>
      <c r="CP50">
        <v>22.894937674891899</v>
      </c>
      <c r="CQ50">
        <v>0</v>
      </c>
      <c r="CR50">
        <v>0</v>
      </c>
      <c r="CS50">
        <v>9.8121161463822393</v>
      </c>
      <c r="CT50">
        <v>0</v>
      </c>
      <c r="CU50">
        <v>0</v>
      </c>
      <c r="CV50">
        <v>9.8121161463822393</v>
      </c>
      <c r="CW50">
        <v>43.929333333333297</v>
      </c>
      <c r="CX50">
        <v>25.950769417549399</v>
      </c>
      <c r="CY50">
        <v>0</v>
      </c>
      <c r="CZ50">
        <v>0</v>
      </c>
      <c r="DA50">
        <v>8.1949798160682299</v>
      </c>
      <c r="DB50">
        <v>0</v>
      </c>
      <c r="DC50">
        <v>0</v>
      </c>
      <c r="DD50">
        <v>8.1949798160682299</v>
      </c>
      <c r="DE50">
        <v>179.58080000000001</v>
      </c>
      <c r="DF50">
        <v>17.707906413157801</v>
      </c>
      <c r="DG50">
        <v>0</v>
      </c>
      <c r="DH50">
        <v>1.0023343252730801</v>
      </c>
      <c r="DI50">
        <v>3.6752258593346299</v>
      </c>
      <c r="DJ50">
        <v>0</v>
      </c>
      <c r="DK50">
        <v>0</v>
      </c>
      <c r="DL50">
        <v>4.6775601846077102</v>
      </c>
      <c r="DM50">
        <v>52.919733333333298</v>
      </c>
      <c r="DN50">
        <v>48.753080136458202</v>
      </c>
      <c r="DO50">
        <v>0</v>
      </c>
      <c r="DP50">
        <v>0</v>
      </c>
      <c r="DQ50">
        <v>24.943436348885601</v>
      </c>
      <c r="DR50">
        <v>0</v>
      </c>
      <c r="DS50">
        <v>0</v>
      </c>
      <c r="DT50">
        <v>24.943436348885601</v>
      </c>
      <c r="DU50">
        <v>67.682266666666706</v>
      </c>
      <c r="DV50">
        <v>17.729902662834402</v>
      </c>
      <c r="DW50">
        <v>0</v>
      </c>
      <c r="DX50">
        <v>0</v>
      </c>
      <c r="DY50">
        <v>4.4324756657086004</v>
      </c>
      <c r="DZ50">
        <v>0</v>
      </c>
      <c r="EA50">
        <v>0</v>
      </c>
      <c r="EB50">
        <v>4.4324756657086004</v>
      </c>
      <c r="EC50">
        <v>44.5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209.03133333333301</v>
      </c>
      <c r="EL50">
        <v>9.4722641262713392</v>
      </c>
      <c r="EM50">
        <v>276</v>
      </c>
      <c r="EN50">
        <v>221</v>
      </c>
      <c r="EO50">
        <v>55</v>
      </c>
      <c r="EP50">
        <v>196</v>
      </c>
      <c r="EQ50">
        <v>62.5</v>
      </c>
      <c r="ER50">
        <v>109</v>
      </c>
      <c r="ES50">
        <v>49.5</v>
      </c>
      <c r="ET50">
        <v>100</v>
      </c>
      <c r="EU50">
        <v>80.072463768115895</v>
      </c>
      <c r="EV50">
        <v>19.927536231884101</v>
      </c>
      <c r="EW50">
        <v>71.014492753623202</v>
      </c>
      <c r="EX50">
        <v>22.644927536231901</v>
      </c>
      <c r="EY50">
        <v>39.492753623188399</v>
      </c>
      <c r="EZ50">
        <v>17.934782608695699</v>
      </c>
      <c r="FA50">
        <v>209.03133333333301</v>
      </c>
      <c r="FB50">
        <v>23.537141162249998</v>
      </c>
      <c r="FC50">
        <v>0</v>
      </c>
      <c r="FD50">
        <v>0</v>
      </c>
      <c r="FE50">
        <v>9.4722641262713392</v>
      </c>
      <c r="FF50">
        <v>0</v>
      </c>
      <c r="FG50">
        <v>0</v>
      </c>
      <c r="FH50" s="97">
        <v>9.4722641262713392</v>
      </c>
      <c r="FI50">
        <v>165.102</v>
      </c>
      <c r="FJ50">
        <v>22.894937674891899</v>
      </c>
      <c r="FK50">
        <v>0</v>
      </c>
      <c r="FL50">
        <v>0</v>
      </c>
      <c r="FM50">
        <v>9.8121161463822393</v>
      </c>
      <c r="FN50">
        <v>0</v>
      </c>
      <c r="FO50">
        <v>0</v>
      </c>
      <c r="FP50">
        <v>9.8121161463822393</v>
      </c>
      <c r="FQ50">
        <v>43.929333333333297</v>
      </c>
      <c r="FR50">
        <v>25.950769417549399</v>
      </c>
      <c r="FS50">
        <v>0</v>
      </c>
      <c r="FT50">
        <v>0</v>
      </c>
      <c r="FU50">
        <v>8.1949798160682299</v>
      </c>
      <c r="FV50">
        <v>0</v>
      </c>
      <c r="FW50">
        <v>0</v>
      </c>
      <c r="FX50">
        <v>8.1949798160682299</v>
      </c>
      <c r="FY50">
        <v>181.37586666666701</v>
      </c>
      <c r="FZ50">
        <v>17.5326522675931</v>
      </c>
      <c r="GA50">
        <v>0</v>
      </c>
      <c r="GB50">
        <v>0.99241427929772397</v>
      </c>
      <c r="GC50">
        <v>3.63885235742499</v>
      </c>
      <c r="GD50">
        <v>0</v>
      </c>
      <c r="GE50">
        <v>0</v>
      </c>
      <c r="GF50">
        <v>4.6312666367227102</v>
      </c>
      <c r="GG50">
        <v>52.919733333333298</v>
      </c>
      <c r="GH50">
        <v>48.753080136458202</v>
      </c>
      <c r="GI50">
        <v>0</v>
      </c>
      <c r="GJ50">
        <v>0</v>
      </c>
      <c r="GK50">
        <v>24.943436348885601</v>
      </c>
      <c r="GL50">
        <v>0</v>
      </c>
      <c r="GM50">
        <v>0</v>
      </c>
      <c r="GN50">
        <v>24.943436348885601</v>
      </c>
      <c r="GO50">
        <v>67.682266666666706</v>
      </c>
      <c r="GP50">
        <v>17.729902662834402</v>
      </c>
      <c r="GQ50">
        <v>0</v>
      </c>
      <c r="GR50">
        <v>0</v>
      </c>
      <c r="GS50">
        <v>4.4324756657086004</v>
      </c>
      <c r="GT50">
        <v>0</v>
      </c>
      <c r="GU50">
        <v>0</v>
      </c>
      <c r="GV50">
        <v>4.4324756657086004</v>
      </c>
      <c r="GW50">
        <v>44.5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F50" s="91">
        <f t="shared" si="36"/>
        <v>233.3333333333334</v>
      </c>
      <c r="HG50" s="10">
        <f t="shared" si="37"/>
        <v>0</v>
      </c>
      <c r="HH50" s="10">
        <f t="shared" si="38"/>
        <v>100</v>
      </c>
      <c r="HI50" s="10">
        <f t="shared" si="39"/>
        <v>66.968666666666991</v>
      </c>
      <c r="HJ50" s="10">
        <f t="shared" si="40"/>
        <v>24.264009661835868</v>
      </c>
    </row>
    <row r="51" spans="2:218" x14ac:dyDescent="0.25">
      <c r="B51" s="5"/>
      <c r="C51" s="6"/>
      <c r="D51" s="7"/>
      <c r="E51" s="7"/>
      <c r="H51" s="10"/>
      <c r="X51" s="33" t="s">
        <v>219</v>
      </c>
      <c r="Y51" s="4" t="e">
        <f t="shared" si="31"/>
        <v>#N/A</v>
      </c>
      <c r="Z51" s="4">
        <v>1743</v>
      </c>
      <c r="AC51" s="52" t="e">
        <f t="shared" si="41"/>
        <v>#N/A</v>
      </c>
      <c r="AD51" s="52" t="e">
        <f t="shared" si="41"/>
        <v>#N/A</v>
      </c>
      <c r="AE51" s="52" t="e">
        <f t="shared" si="41"/>
        <v>#N/A</v>
      </c>
      <c r="AF51" s="52" t="e">
        <f t="shared" si="41"/>
        <v>#N/A</v>
      </c>
      <c r="AG51" s="52" t="e">
        <f>INDEX(AG$3:AG$35,$Y51,1)</f>
        <v>#N/A</v>
      </c>
      <c r="AH51" s="52" t="e">
        <f t="shared" si="45"/>
        <v>#N/A</v>
      </c>
      <c r="AI51" s="52" t="e">
        <f t="shared" si="45"/>
        <v>#N/A</v>
      </c>
      <c r="AJ51" s="52" t="e">
        <f t="shared" si="45"/>
        <v>#N/A</v>
      </c>
      <c r="AK51" s="52" t="e">
        <f t="shared" si="42"/>
        <v>#N/A</v>
      </c>
      <c r="AP51" s="4"/>
      <c r="AQ51" s="71"/>
      <c r="AR51" s="69"/>
      <c r="AS51" s="42" t="e">
        <f t="shared" si="33"/>
        <v>#N/A</v>
      </c>
      <c r="AT51" s="42" t="e">
        <f t="shared" si="34"/>
        <v>#N/A</v>
      </c>
      <c r="AU51" s="42" t="e">
        <f t="shared" si="43"/>
        <v>#N/A</v>
      </c>
      <c r="AV51" s="42" t="e">
        <f t="shared" si="43"/>
        <v>#N/A</v>
      </c>
      <c r="AW51" s="42" t="e">
        <f t="shared" si="43"/>
        <v>#N/A</v>
      </c>
      <c r="AX51" s="42" t="e">
        <f t="shared" si="43"/>
        <v>#N/A</v>
      </c>
      <c r="AY51" s="42" t="e">
        <f t="shared" si="43"/>
        <v>#N/A</v>
      </c>
      <c r="AZ51" s="42" t="e">
        <f t="shared" si="43"/>
        <v>#N/A</v>
      </c>
      <c r="BA51" s="42" t="e">
        <f t="shared" si="43"/>
        <v>#N/A</v>
      </c>
      <c r="CG51">
        <v>0</v>
      </c>
      <c r="CH51" t="s">
        <v>222</v>
      </c>
      <c r="CI51" t="s">
        <v>222</v>
      </c>
      <c r="CJ51" t="s">
        <v>222</v>
      </c>
      <c r="CK51" t="s">
        <v>222</v>
      </c>
      <c r="CL51" t="s">
        <v>222</v>
      </c>
      <c r="CM51" t="s">
        <v>222</v>
      </c>
      <c r="CN51" t="s">
        <v>222</v>
      </c>
      <c r="CO51">
        <v>0</v>
      </c>
      <c r="CP51" t="s">
        <v>222</v>
      </c>
      <c r="CQ51" t="s">
        <v>222</v>
      </c>
      <c r="CR51" t="s">
        <v>222</v>
      </c>
      <c r="CS51" t="s">
        <v>222</v>
      </c>
      <c r="CT51" t="s">
        <v>222</v>
      </c>
      <c r="CU51" t="s">
        <v>222</v>
      </c>
      <c r="CV51" t="s">
        <v>222</v>
      </c>
      <c r="CW51">
        <v>0</v>
      </c>
      <c r="CX51" t="s">
        <v>222</v>
      </c>
      <c r="CY51" t="s">
        <v>222</v>
      </c>
      <c r="CZ51" t="s">
        <v>222</v>
      </c>
      <c r="DA51" t="s">
        <v>222</v>
      </c>
      <c r="DB51" t="s">
        <v>222</v>
      </c>
      <c r="DC51" t="s">
        <v>222</v>
      </c>
      <c r="DD51" t="s">
        <v>222</v>
      </c>
      <c r="DE51">
        <v>52.233333333333299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 t="s">
        <v>222</v>
      </c>
      <c r="DO51" t="s">
        <v>222</v>
      </c>
      <c r="DP51" t="s">
        <v>222</v>
      </c>
      <c r="DQ51" t="s">
        <v>222</v>
      </c>
      <c r="DR51" t="s">
        <v>222</v>
      </c>
      <c r="DS51" t="s">
        <v>222</v>
      </c>
      <c r="DT51" t="s">
        <v>222</v>
      </c>
      <c r="DU51">
        <v>0</v>
      </c>
      <c r="DV51" t="s">
        <v>222</v>
      </c>
      <c r="DW51" t="s">
        <v>222</v>
      </c>
      <c r="DX51" t="s">
        <v>222</v>
      </c>
      <c r="DY51" t="s">
        <v>222</v>
      </c>
      <c r="DZ51" t="s">
        <v>222</v>
      </c>
      <c r="EA51" t="s">
        <v>222</v>
      </c>
      <c r="EB51" t="s">
        <v>222</v>
      </c>
      <c r="EC51">
        <v>0</v>
      </c>
      <c r="ED51" t="s">
        <v>222</v>
      </c>
      <c r="EE51" t="s">
        <v>222</v>
      </c>
      <c r="EF51" t="s">
        <v>222</v>
      </c>
      <c r="EG51" t="s">
        <v>222</v>
      </c>
      <c r="EH51" t="s">
        <v>222</v>
      </c>
      <c r="EI51" t="s">
        <v>222</v>
      </c>
      <c r="EJ51" t="s">
        <v>222</v>
      </c>
      <c r="EK51">
        <v>194.49373333333301</v>
      </c>
      <c r="EL51">
        <v>4.6273984491702604</v>
      </c>
      <c r="EM51">
        <v>287</v>
      </c>
      <c r="EN51">
        <v>250.5</v>
      </c>
      <c r="EO51">
        <v>36.5</v>
      </c>
      <c r="EP51">
        <v>157.5</v>
      </c>
      <c r="EQ51">
        <v>35</v>
      </c>
      <c r="ER51">
        <v>209.5</v>
      </c>
      <c r="ES51">
        <v>6</v>
      </c>
      <c r="ET51">
        <v>100</v>
      </c>
      <c r="EU51">
        <v>87.282229965156802</v>
      </c>
      <c r="EV51">
        <v>12.7177700348432</v>
      </c>
      <c r="EW51">
        <v>54.878048780487802</v>
      </c>
      <c r="EX51">
        <v>12.1951219512195</v>
      </c>
      <c r="EY51">
        <v>72.996515679442496</v>
      </c>
      <c r="EZ51">
        <v>2.0905923344947701</v>
      </c>
      <c r="FA51">
        <v>194.49373333333301</v>
      </c>
      <c r="FB51">
        <v>20.3605531763491</v>
      </c>
      <c r="FC51">
        <v>0</v>
      </c>
      <c r="FD51">
        <v>0</v>
      </c>
      <c r="FE51">
        <v>4.6273984491702604</v>
      </c>
      <c r="FF51">
        <v>0</v>
      </c>
      <c r="FG51">
        <v>0</v>
      </c>
      <c r="FH51" s="97">
        <v>4.6273984491702604</v>
      </c>
      <c r="FI51">
        <v>169.31506666666701</v>
      </c>
      <c r="FJ51">
        <v>19.135922536525602</v>
      </c>
      <c r="FK51">
        <v>0</v>
      </c>
      <c r="FL51">
        <v>0</v>
      </c>
      <c r="FM51">
        <v>0.70873787172317004</v>
      </c>
      <c r="FN51">
        <v>0</v>
      </c>
      <c r="FO51">
        <v>0</v>
      </c>
      <c r="FP51">
        <v>0.70873787172317004</v>
      </c>
      <c r="FQ51">
        <v>25.1786666666667</v>
      </c>
      <c r="FR51">
        <v>28.595636517686899</v>
      </c>
      <c r="FS51">
        <v>0</v>
      </c>
      <c r="FT51">
        <v>0</v>
      </c>
      <c r="FU51">
        <v>30.9786062274942</v>
      </c>
      <c r="FV51">
        <v>0</v>
      </c>
      <c r="FW51">
        <v>0</v>
      </c>
      <c r="FX51">
        <v>30.9786062274942</v>
      </c>
      <c r="FY51">
        <v>132.19200000000001</v>
      </c>
      <c r="FZ51">
        <v>7.7160493827160499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29.5</v>
      </c>
      <c r="GH51">
        <v>36.610169491525397</v>
      </c>
      <c r="GI51">
        <v>0</v>
      </c>
      <c r="GJ51">
        <v>0</v>
      </c>
      <c r="GK51">
        <v>4.0677966101694896</v>
      </c>
      <c r="GL51">
        <v>0</v>
      </c>
      <c r="GM51">
        <v>0</v>
      </c>
      <c r="GN51">
        <v>4.0677966101694896</v>
      </c>
      <c r="GO51">
        <v>134.81506666666701</v>
      </c>
      <c r="GP51">
        <v>15.576893977231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5</v>
      </c>
      <c r="GX51">
        <v>12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F51" s="91">
        <f t="shared" si="36"/>
        <v>2700.0000000000014</v>
      </c>
      <c r="HG51" s="10">
        <f t="shared" si="37"/>
        <v>0</v>
      </c>
      <c r="HH51" s="10">
        <f t="shared" si="38"/>
        <v>100</v>
      </c>
      <c r="HI51" s="10">
        <f t="shared" si="39"/>
        <v>92.506266666666988</v>
      </c>
      <c r="HJ51" s="10">
        <f t="shared" si="40"/>
        <v>32.232148664343896</v>
      </c>
    </row>
    <row r="52" spans="2:218" x14ac:dyDescent="0.25">
      <c r="B52" s="5"/>
      <c r="C52" s="6"/>
      <c r="D52" s="7"/>
      <c r="E52" s="7"/>
      <c r="H52" s="10"/>
      <c r="X52" s="33" t="s">
        <v>218</v>
      </c>
      <c r="Z52" s="4">
        <v>1742</v>
      </c>
      <c r="AB52" s="73"/>
      <c r="AC52" s="59">
        <v>68.67898699520876</v>
      </c>
      <c r="AD52" s="4" t="s">
        <v>157</v>
      </c>
      <c r="AE52" s="4" t="s">
        <v>172</v>
      </c>
      <c r="AF52" s="4" t="s">
        <v>174</v>
      </c>
      <c r="AG52" s="80">
        <v>172</v>
      </c>
      <c r="AH52" s="82">
        <v>86</v>
      </c>
      <c r="AI52" s="58">
        <f>AH52/(AG52/100)^2</f>
        <v>29.069767441860467</v>
      </c>
      <c r="AJ52" s="83">
        <v>45</v>
      </c>
      <c r="AK52" s="4">
        <v>0</v>
      </c>
      <c r="AM52" s="71">
        <v>42303</v>
      </c>
      <c r="AN52" s="71">
        <v>42320</v>
      </c>
      <c r="AO52" s="71">
        <v>42303</v>
      </c>
      <c r="AP52" s="71">
        <v>42320</v>
      </c>
      <c r="AQ52" s="72"/>
      <c r="AR52" s="71">
        <v>42320</v>
      </c>
      <c r="AS52" s="70" t="s">
        <v>154</v>
      </c>
      <c r="AU52" s="70"/>
      <c r="CG52">
        <v>283</v>
      </c>
      <c r="CH52">
        <v>46.643109540635997</v>
      </c>
      <c r="CI52">
        <v>13.9929328621908</v>
      </c>
      <c r="CJ52">
        <v>0</v>
      </c>
      <c r="CK52">
        <v>24.169611307420499</v>
      </c>
      <c r="CL52">
        <v>0</v>
      </c>
      <c r="CM52">
        <v>0</v>
      </c>
      <c r="CN52">
        <v>38.162544169611301</v>
      </c>
      <c r="CO52">
        <v>273.5</v>
      </c>
      <c r="CP52">
        <v>47.166361974405902</v>
      </c>
      <c r="CQ52">
        <v>14.478976234003699</v>
      </c>
      <c r="CR52">
        <v>0</v>
      </c>
      <c r="CS52">
        <v>24.131627056672802</v>
      </c>
      <c r="CT52">
        <v>0</v>
      </c>
      <c r="CU52">
        <v>0</v>
      </c>
      <c r="CV52">
        <v>38.610603290676401</v>
      </c>
      <c r="CW52">
        <v>9.5</v>
      </c>
      <c r="CX52">
        <v>31.578947368421101</v>
      </c>
      <c r="CY52">
        <v>0</v>
      </c>
      <c r="CZ52">
        <v>0</v>
      </c>
      <c r="DA52">
        <v>25.2631578947368</v>
      </c>
      <c r="DB52">
        <v>0</v>
      </c>
      <c r="DC52">
        <v>0</v>
      </c>
      <c r="DD52">
        <v>25.2631578947368</v>
      </c>
      <c r="DE52">
        <v>172.41720000000001</v>
      </c>
      <c r="DF52">
        <v>39.671216096769903</v>
      </c>
      <c r="DG52">
        <v>1.7399656182793799</v>
      </c>
      <c r="DH52">
        <v>0</v>
      </c>
      <c r="DI52">
        <v>5.5678899784940299</v>
      </c>
      <c r="DJ52">
        <v>0</v>
      </c>
      <c r="DK52">
        <v>0</v>
      </c>
      <c r="DL52">
        <v>7.3078555967734102</v>
      </c>
      <c r="DM52">
        <v>98.5</v>
      </c>
      <c r="DN52">
        <v>57.258883248731003</v>
      </c>
      <c r="DO52">
        <v>26.802030456852801</v>
      </c>
      <c r="DP52">
        <v>0</v>
      </c>
      <c r="DQ52">
        <v>14.619289340101499</v>
      </c>
      <c r="DR52">
        <v>0</v>
      </c>
      <c r="DS52">
        <v>0</v>
      </c>
      <c r="DT52">
        <v>41.4213197969543</v>
      </c>
      <c r="DU52">
        <v>165</v>
      </c>
      <c r="DV52">
        <v>42.909090909090899</v>
      </c>
      <c r="DW52">
        <v>8</v>
      </c>
      <c r="DX52">
        <v>0</v>
      </c>
      <c r="DY52">
        <v>30.909090909090899</v>
      </c>
      <c r="DZ52">
        <v>0</v>
      </c>
      <c r="EA52">
        <v>0</v>
      </c>
      <c r="EB52">
        <v>38.909090909090899</v>
      </c>
      <c r="EC52">
        <v>10</v>
      </c>
      <c r="ED52">
        <v>18</v>
      </c>
      <c r="EE52">
        <v>0</v>
      </c>
      <c r="EF52">
        <v>0</v>
      </c>
      <c r="EG52">
        <v>6</v>
      </c>
      <c r="EH52">
        <v>0</v>
      </c>
      <c r="EI52">
        <v>0</v>
      </c>
      <c r="EJ52">
        <v>6</v>
      </c>
      <c r="EK52">
        <v>283</v>
      </c>
      <c r="EL52">
        <v>38.162544169611301</v>
      </c>
      <c r="EM52">
        <v>283</v>
      </c>
      <c r="EN52">
        <v>273.5</v>
      </c>
      <c r="EO52">
        <v>9.5</v>
      </c>
      <c r="EP52">
        <v>174</v>
      </c>
      <c r="EQ52">
        <v>98.5</v>
      </c>
      <c r="ER52">
        <v>165</v>
      </c>
      <c r="ES52">
        <v>10</v>
      </c>
      <c r="ET52">
        <v>100</v>
      </c>
      <c r="EU52">
        <v>96.643109540636104</v>
      </c>
      <c r="EV52">
        <v>3.3568904593639601</v>
      </c>
      <c r="EW52">
        <v>61.484098939929297</v>
      </c>
      <c r="EX52">
        <v>34.805653710247398</v>
      </c>
      <c r="EY52">
        <v>58.303886925795098</v>
      </c>
      <c r="EZ52">
        <v>3.5335689045936398</v>
      </c>
      <c r="FA52">
        <v>283</v>
      </c>
      <c r="FB52">
        <v>46.643109540635997</v>
      </c>
      <c r="FC52">
        <v>13.9929328621908</v>
      </c>
      <c r="FD52">
        <v>0</v>
      </c>
      <c r="FE52">
        <v>24.169611307420499</v>
      </c>
      <c r="FF52">
        <v>0</v>
      </c>
      <c r="FG52">
        <v>0</v>
      </c>
      <c r="FH52" s="97">
        <v>38.162544169611301</v>
      </c>
      <c r="FI52">
        <v>273.5</v>
      </c>
      <c r="FJ52">
        <v>47.166361974405902</v>
      </c>
      <c r="FK52">
        <v>14.478976234003699</v>
      </c>
      <c r="FL52">
        <v>0</v>
      </c>
      <c r="FM52">
        <v>24.131627056672802</v>
      </c>
      <c r="FN52">
        <v>0</v>
      </c>
      <c r="FO52">
        <v>0</v>
      </c>
      <c r="FP52">
        <v>38.610603290676401</v>
      </c>
      <c r="FQ52">
        <v>9.5</v>
      </c>
      <c r="FR52">
        <v>31.578947368421101</v>
      </c>
      <c r="FS52">
        <v>0</v>
      </c>
      <c r="FT52">
        <v>0</v>
      </c>
      <c r="FU52">
        <v>25.2631578947368</v>
      </c>
      <c r="FV52">
        <v>0</v>
      </c>
      <c r="FW52">
        <v>0</v>
      </c>
      <c r="FX52">
        <v>25.2631578947368</v>
      </c>
      <c r="FY52">
        <v>174</v>
      </c>
      <c r="FZ52">
        <v>39.310344827586199</v>
      </c>
      <c r="GA52">
        <v>1.72413793103448</v>
      </c>
      <c r="GB52">
        <v>0</v>
      </c>
      <c r="GC52">
        <v>5.5172413793103496</v>
      </c>
      <c r="GD52">
        <v>0</v>
      </c>
      <c r="GE52">
        <v>0</v>
      </c>
      <c r="GF52">
        <v>7.2413793103448301</v>
      </c>
      <c r="GG52">
        <v>98.5</v>
      </c>
      <c r="GH52">
        <v>57.258883248731003</v>
      </c>
      <c r="GI52">
        <v>26.802030456852801</v>
      </c>
      <c r="GJ52">
        <v>0</v>
      </c>
      <c r="GK52">
        <v>14.619289340101499</v>
      </c>
      <c r="GL52">
        <v>0</v>
      </c>
      <c r="GM52">
        <v>0</v>
      </c>
      <c r="GN52">
        <v>41.4213197969543</v>
      </c>
      <c r="GO52">
        <v>165</v>
      </c>
      <c r="GP52">
        <v>42.909090909090899</v>
      </c>
      <c r="GQ52">
        <v>8</v>
      </c>
      <c r="GR52">
        <v>0</v>
      </c>
      <c r="GS52">
        <v>30.909090909090899</v>
      </c>
      <c r="GT52">
        <v>0</v>
      </c>
      <c r="GU52">
        <v>0</v>
      </c>
      <c r="GV52">
        <v>38.909090909090899</v>
      </c>
      <c r="GW52">
        <v>10</v>
      </c>
      <c r="GX52">
        <v>18</v>
      </c>
      <c r="GY52">
        <v>0</v>
      </c>
      <c r="GZ52">
        <v>0</v>
      </c>
      <c r="HA52">
        <v>6</v>
      </c>
      <c r="HB52">
        <v>0</v>
      </c>
      <c r="HC52">
        <v>0</v>
      </c>
      <c r="HD52">
        <v>6</v>
      </c>
      <c r="HF52" s="91">
        <f t="shared" si="36"/>
        <v>122.15909090909109</v>
      </c>
      <c r="HG52" s="10">
        <f t="shared" si="37"/>
        <v>0</v>
      </c>
      <c r="HH52" s="10">
        <f t="shared" si="38"/>
        <v>62.500000000000135</v>
      </c>
      <c r="HI52" s="10">
        <f t="shared" si="39"/>
        <v>0</v>
      </c>
      <c r="HJ52" s="10">
        <f t="shared" si="40"/>
        <v>0</v>
      </c>
    </row>
    <row r="53" spans="2:218" x14ac:dyDescent="0.25">
      <c r="B53" s="5"/>
      <c r="C53" s="6"/>
      <c r="D53" s="7"/>
      <c r="E53" s="7"/>
      <c r="H53" s="10"/>
      <c r="AP53" s="4"/>
      <c r="AQ53" s="71"/>
      <c r="AR53" s="69"/>
      <c r="AS53" s="78"/>
      <c r="AT53" s="70"/>
      <c r="AU53" s="70"/>
    </row>
    <row r="54" spans="2:218" x14ac:dyDescent="0.25">
      <c r="B54" s="5"/>
      <c r="C54" s="6"/>
      <c r="D54" s="7"/>
      <c r="E54" s="7"/>
      <c r="H54" s="10"/>
      <c r="AC54" s="67" t="e">
        <f>AVERAGE(AC42:AC52)</f>
        <v>#N/A</v>
      </c>
      <c r="AD54" s="4" t="str">
        <f>CONCATENATE(COUNTIF(AD42:AD52,"M"),":",COUNTIF(AD42:AD52,"F"))</f>
        <v>8:2</v>
      </c>
      <c r="AE54" s="4" t="str">
        <f>CONCATENATE(COUNTIF(AE42:AE52,"Black"),":",COUNTIF(AE42:AE52,"White"),":",COUNTIF(AE42:AE52,"Asian"),":",COUNTIF(AE42:AE52,"Other"))</f>
        <v>1:9:0:0</v>
      </c>
      <c r="AF54" s="4" t="str">
        <f>CONCATENATE(COUNTIF(AF19:AF50,"Hispanic"),":",COUNTIF(AF19:AF50,"NHispanic"))</f>
        <v>0:26</v>
      </c>
      <c r="AI54" s="38" t="e">
        <f>AVERAGE(AI42:AI52)</f>
        <v>#N/A</v>
      </c>
      <c r="AJ54" s="38" t="e">
        <f>AVERAGE(AJ42:AJ52)</f>
        <v>#N/A</v>
      </c>
      <c r="AK54" s="4" t="str">
        <f>CONCATENATE(COUNTIF(AK42:AK52,1),":",COUNTIF(AK42:AK52,0.5),":",COUNTIF(AK42:AK52,0))</f>
        <v>2:1:7</v>
      </c>
      <c r="AO54" s="70"/>
      <c r="AP54" s="71"/>
      <c r="AQ54" s="71"/>
      <c r="AR54" s="69"/>
      <c r="AS54" s="70"/>
      <c r="AT54" s="70"/>
      <c r="AU54" s="70"/>
      <c r="BE54" s="6"/>
      <c r="BF54" s="6"/>
      <c r="BG54" s="6"/>
      <c r="BH54" s="6"/>
      <c r="BI54" s="6"/>
      <c r="BJ54" s="6"/>
      <c r="BK54" s="6"/>
      <c r="BL54" s="32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E54" s="10" t="s">
        <v>254</v>
      </c>
      <c r="CF54" s="10" t="s">
        <v>255</v>
      </c>
      <c r="CG54" s="67">
        <f>AVERAGE(CG42:CG52)</f>
        <v>166.66991515151511</v>
      </c>
      <c r="CH54" s="67">
        <f t="shared" ref="CH54:ES54" si="46">AVERAGE(CH42:CH52)</f>
        <v>54.674334301593206</v>
      </c>
      <c r="CI54" s="67">
        <f t="shared" si="46"/>
        <v>24.72125519339674</v>
      </c>
      <c r="CJ54" s="67">
        <f t="shared" si="46"/>
        <v>2.7368421052631602</v>
      </c>
      <c r="CK54" s="67">
        <f t="shared" si="46"/>
        <v>19.63945932119946</v>
      </c>
      <c r="CL54" s="67">
        <f t="shared" si="46"/>
        <v>0.21052631578947398</v>
      </c>
      <c r="CM54" s="67">
        <f t="shared" si="46"/>
        <v>3.0857805859143002E-2</v>
      </c>
      <c r="CN54" s="67">
        <f t="shared" si="46"/>
        <v>47.338940741507976</v>
      </c>
      <c r="CO54" s="67">
        <f t="shared" si="46"/>
        <v>154.63932121212122</v>
      </c>
      <c r="CP54" s="67">
        <f t="shared" si="46"/>
        <v>55.445427805783673</v>
      </c>
      <c r="CQ54" s="67">
        <f t="shared" si="46"/>
        <v>24.886647222060052</v>
      </c>
      <c r="CR54" s="67">
        <f t="shared" si="46"/>
        <v>2.7368421052631602</v>
      </c>
      <c r="CS54" s="67">
        <f t="shared" si="46"/>
        <v>19.948350498134818</v>
      </c>
      <c r="CT54" s="67">
        <f t="shared" si="46"/>
        <v>0.21052631578947398</v>
      </c>
      <c r="CU54" s="67">
        <f t="shared" si="46"/>
        <v>3.0857805859143002E-2</v>
      </c>
      <c r="CV54" s="67">
        <f t="shared" si="46"/>
        <v>47.81322394710665</v>
      </c>
      <c r="CW54" s="67">
        <f t="shared" si="46"/>
        <v>12.030593939393935</v>
      </c>
      <c r="CX54" s="67">
        <f t="shared" si="46"/>
        <v>29.988179014784656</v>
      </c>
      <c r="CY54" s="67">
        <f t="shared" si="46"/>
        <v>18.219699186515999</v>
      </c>
      <c r="CZ54" s="67">
        <f t="shared" si="46"/>
        <v>0</v>
      </c>
      <c r="DA54" s="67">
        <f t="shared" si="46"/>
        <v>18.4874759892088</v>
      </c>
      <c r="DB54" s="67">
        <f t="shared" si="46"/>
        <v>0</v>
      </c>
      <c r="DC54" s="67">
        <f t="shared" si="46"/>
        <v>0</v>
      </c>
      <c r="DD54" s="67">
        <f t="shared" si="46"/>
        <v>36.707175175724892</v>
      </c>
      <c r="DE54" s="67">
        <f t="shared" si="46"/>
        <v>163.55343030303021</v>
      </c>
      <c r="DF54" s="67">
        <f t="shared" si="46"/>
        <v>27.756397992706642</v>
      </c>
      <c r="DG54" s="67">
        <f t="shared" si="46"/>
        <v>4.2842628323983085</v>
      </c>
      <c r="DH54" s="67">
        <f t="shared" si="46"/>
        <v>0.73619341214411727</v>
      </c>
      <c r="DI54" s="67">
        <f t="shared" si="46"/>
        <v>5.3149265187419452</v>
      </c>
      <c r="DJ54" s="67">
        <f t="shared" si="46"/>
        <v>0.16035778970651762</v>
      </c>
      <c r="DK54" s="67">
        <f t="shared" si="46"/>
        <v>0</v>
      </c>
      <c r="DL54" s="67">
        <f t="shared" si="46"/>
        <v>10.49574055299089</v>
      </c>
      <c r="DM54" s="67">
        <f t="shared" si="46"/>
        <v>43.528581818181813</v>
      </c>
      <c r="DN54" s="67">
        <f t="shared" si="46"/>
        <v>80.009250347477945</v>
      </c>
      <c r="DO54" s="67">
        <f t="shared" si="46"/>
        <v>24.209864316623548</v>
      </c>
      <c r="DP54" s="67">
        <f t="shared" si="46"/>
        <v>3.2195121951219496</v>
      </c>
      <c r="DQ54" s="67">
        <f t="shared" si="46"/>
        <v>22.915515307191708</v>
      </c>
      <c r="DR54" s="67">
        <f t="shared" si="46"/>
        <v>0.292682926829268</v>
      </c>
      <c r="DS54" s="67">
        <f t="shared" si="46"/>
        <v>0</v>
      </c>
      <c r="DT54" s="67">
        <f t="shared" si="46"/>
        <v>50.637574745766486</v>
      </c>
      <c r="DU54" s="67">
        <f t="shared" si="46"/>
        <v>85.110739393939312</v>
      </c>
      <c r="DV54" s="67">
        <f t="shared" si="46"/>
        <v>46.9186790428964</v>
      </c>
      <c r="DW54" s="67">
        <f t="shared" si="46"/>
        <v>23.486987938231941</v>
      </c>
      <c r="DX54" s="67">
        <f t="shared" si="46"/>
        <v>1.5</v>
      </c>
      <c r="DY54" s="67">
        <f t="shared" si="46"/>
        <v>17.76079741145859</v>
      </c>
      <c r="DZ54" s="67">
        <f t="shared" si="46"/>
        <v>0</v>
      </c>
      <c r="EA54" s="67">
        <f t="shared" si="46"/>
        <v>4.3765038153387698E-2</v>
      </c>
      <c r="EB54" s="67">
        <f t="shared" si="46"/>
        <v>42.791550387843898</v>
      </c>
      <c r="EC54" s="67">
        <f t="shared" si="46"/>
        <v>26</v>
      </c>
      <c r="ED54" s="67">
        <f t="shared" si="46"/>
        <v>4.7720746590093324</v>
      </c>
      <c r="EE54" s="67">
        <f t="shared" si="46"/>
        <v>18.09045226130657</v>
      </c>
      <c r="EF54" s="67">
        <f t="shared" si="46"/>
        <v>0</v>
      </c>
      <c r="EG54" s="67">
        <f t="shared" si="46"/>
        <v>6.8571428571428568</v>
      </c>
      <c r="EH54" s="67">
        <f t="shared" si="46"/>
        <v>0</v>
      </c>
      <c r="EI54" s="67">
        <f t="shared" si="46"/>
        <v>0</v>
      </c>
      <c r="EJ54" s="67">
        <f t="shared" si="46"/>
        <v>24.947595118449424</v>
      </c>
      <c r="EK54" s="67">
        <f t="shared" si="46"/>
        <v>210.25095757575747</v>
      </c>
      <c r="EL54" s="67">
        <f t="shared" si="46"/>
        <v>41.616155601703866</v>
      </c>
      <c r="EM54" s="67">
        <f t="shared" si="46"/>
        <v>254.31818181818181</v>
      </c>
      <c r="EN54" s="67">
        <f t="shared" si="46"/>
        <v>232.90909090909091</v>
      </c>
      <c r="EO54" s="67">
        <f t="shared" si="46"/>
        <v>21.40909090909091</v>
      </c>
      <c r="EP54" s="67">
        <f t="shared" si="46"/>
        <v>206.31220606060609</v>
      </c>
      <c r="EQ54" s="67">
        <f t="shared" si="46"/>
        <v>65.681818181818187</v>
      </c>
      <c r="ER54" s="67">
        <f t="shared" si="46"/>
        <v>138.31818181818181</v>
      </c>
      <c r="ES54" s="67">
        <f t="shared" si="46"/>
        <v>28.90909090909091</v>
      </c>
      <c r="ET54" s="67">
        <f t="shared" ref="ET54:HE54" si="47">AVERAGE(ET42:ET52)</f>
        <v>100</v>
      </c>
      <c r="EU54" s="67">
        <f t="shared" si="47"/>
        <v>92.532157686620693</v>
      </c>
      <c r="EV54" s="67">
        <f t="shared" si="47"/>
        <v>7.4678423133793244</v>
      </c>
      <c r="EW54" s="67">
        <f t="shared" si="47"/>
        <v>113.67602762288307</v>
      </c>
      <c r="EX54" s="67">
        <f t="shared" si="47"/>
        <v>30.019985591151077</v>
      </c>
      <c r="EY54" s="67">
        <f t="shared" si="47"/>
        <v>54.415417846684335</v>
      </c>
      <c r="EZ54" s="67">
        <f t="shared" si="47"/>
        <v>8.0967542487852668</v>
      </c>
      <c r="FA54" s="67">
        <f t="shared" si="47"/>
        <v>210.25095757575747</v>
      </c>
      <c r="FB54" s="67">
        <f t="shared" si="47"/>
        <v>49.559025047674638</v>
      </c>
      <c r="FC54" s="67">
        <f t="shared" si="47"/>
        <v>22.351001003926772</v>
      </c>
      <c r="FD54" s="67">
        <f t="shared" si="47"/>
        <v>2.5047700120351091</v>
      </c>
      <c r="FE54" s="67">
        <f t="shared" si="47"/>
        <v>16.524332226482553</v>
      </c>
      <c r="FF54" s="67">
        <f t="shared" si="47"/>
        <v>0.20811929433175827</v>
      </c>
      <c r="FG54" s="67">
        <f t="shared" si="47"/>
        <v>2.7933064927616092E-2</v>
      </c>
      <c r="FH54" s="38">
        <f t="shared" si="47"/>
        <v>41.616155601703866</v>
      </c>
      <c r="FI54" s="67">
        <f t="shared" si="47"/>
        <v>193.12688484848488</v>
      </c>
      <c r="FJ54" s="96">
        <f t="shared" si="47"/>
        <v>50.274136674749116</v>
      </c>
      <c r="FK54" s="67">
        <f t="shared" si="47"/>
        <v>22.504563479656468</v>
      </c>
      <c r="FL54" s="38">
        <f t="shared" si="47"/>
        <v>2.5051909361740563</v>
      </c>
      <c r="FM54" s="67">
        <f t="shared" si="47"/>
        <v>16.483622279114705</v>
      </c>
      <c r="FN54" s="67">
        <f t="shared" si="47"/>
        <v>0.20854021847070534</v>
      </c>
      <c r="FO54" s="67">
        <f t="shared" si="47"/>
        <v>2.7933064927616092E-2</v>
      </c>
      <c r="FP54" s="38">
        <f t="shared" si="47"/>
        <v>41.72984997834363</v>
      </c>
      <c r="FQ54" s="67">
        <f t="shared" si="47"/>
        <v>17.124072727272729</v>
      </c>
      <c r="FR54" s="67">
        <f t="shared" si="47"/>
        <v>29.329915078817855</v>
      </c>
      <c r="FS54" s="67">
        <f t="shared" si="47"/>
        <v>16.367924528301877</v>
      </c>
      <c r="FT54" s="67">
        <f t="shared" si="47"/>
        <v>0</v>
      </c>
      <c r="FU54" s="67">
        <f t="shared" si="47"/>
        <v>20.011879230333857</v>
      </c>
      <c r="FV54" s="67">
        <f t="shared" si="47"/>
        <v>0</v>
      </c>
      <c r="FW54" s="67">
        <f t="shared" si="47"/>
        <v>0</v>
      </c>
      <c r="FX54" s="67">
        <f t="shared" si="47"/>
        <v>36.37980375863571</v>
      </c>
      <c r="FY54" s="67">
        <f t="shared" si="47"/>
        <v>180.088303030303</v>
      </c>
      <c r="FZ54" s="67">
        <f t="shared" si="47"/>
        <v>28.985725058758359</v>
      </c>
      <c r="GA54" s="67">
        <f t="shared" si="47"/>
        <v>5.6094085863358734</v>
      </c>
      <c r="GB54" s="67">
        <f t="shared" si="47"/>
        <v>0.83630169079282224</v>
      </c>
      <c r="GC54" s="67">
        <f t="shared" si="47"/>
        <v>4.7092643499305256</v>
      </c>
      <c r="GD54" s="67">
        <f t="shared" si="47"/>
        <v>0.13172782052660401</v>
      </c>
      <c r="GE54" s="67">
        <f t="shared" si="47"/>
        <v>0</v>
      </c>
      <c r="GF54" s="67">
        <f t="shared" si="47"/>
        <v>11.28670244758583</v>
      </c>
      <c r="GG54" s="67">
        <f t="shared" si="47"/>
        <v>53.455466666666659</v>
      </c>
      <c r="GH54" s="67">
        <f t="shared" si="47"/>
        <v>74.520592432472199</v>
      </c>
      <c r="GI54" s="67">
        <f t="shared" si="47"/>
        <v>23.672653714766497</v>
      </c>
      <c r="GJ54" s="67">
        <f t="shared" si="47"/>
        <v>2.9268292682926815</v>
      </c>
      <c r="GK54" s="67">
        <f t="shared" si="47"/>
        <v>20.581040919147579</v>
      </c>
      <c r="GL54" s="67">
        <f t="shared" si="47"/>
        <v>0.2660753880266073</v>
      </c>
      <c r="GM54" s="67">
        <f t="shared" si="47"/>
        <v>0</v>
      </c>
      <c r="GN54" s="67">
        <f t="shared" si="47"/>
        <v>47.446599290233372</v>
      </c>
      <c r="GO54" s="67">
        <f t="shared" si="47"/>
        <v>112.94414545454548</v>
      </c>
      <c r="GP54" s="67">
        <f t="shared" si="47"/>
        <v>41.29317305004782</v>
      </c>
      <c r="GQ54" s="67">
        <f t="shared" si="47"/>
        <v>21.560917044107921</v>
      </c>
      <c r="GR54" s="67">
        <f t="shared" si="47"/>
        <v>1.386175807663411</v>
      </c>
      <c r="GS54" s="67">
        <f t="shared" si="47"/>
        <v>14.26632841065708</v>
      </c>
      <c r="GT54" s="67">
        <f t="shared" si="47"/>
        <v>2.2539444027047363E-2</v>
      </c>
      <c r="GU54" s="67">
        <f t="shared" si="47"/>
        <v>3.9735309855946276E-2</v>
      </c>
      <c r="GV54" s="67">
        <f t="shared" si="47"/>
        <v>37.275696016311379</v>
      </c>
      <c r="GW54" s="67">
        <f t="shared" si="47"/>
        <v>26.727272727272727</v>
      </c>
      <c r="GX54" s="67">
        <f t="shared" si="47"/>
        <v>7.2671691792294801</v>
      </c>
      <c r="GY54" s="67">
        <f t="shared" si="47"/>
        <v>14.070351758793999</v>
      </c>
      <c r="GZ54" s="67">
        <f t="shared" si="47"/>
        <v>0</v>
      </c>
      <c r="HA54" s="67">
        <f t="shared" si="47"/>
        <v>5.333333333333333</v>
      </c>
      <c r="HB54" s="67">
        <f t="shared" si="47"/>
        <v>0</v>
      </c>
      <c r="HC54" s="67">
        <f t="shared" si="47"/>
        <v>0</v>
      </c>
      <c r="HD54" s="67">
        <f t="shared" si="47"/>
        <v>19.403685092127333</v>
      </c>
      <c r="HE54" s="67" t="e">
        <f t="shared" si="47"/>
        <v>#DIV/0!</v>
      </c>
      <c r="HF54" s="67">
        <f>AVERAGE(HF42:HF52)</f>
        <v>430.5725892372941</v>
      </c>
      <c r="HG54" s="67">
        <f>AVERAGE(HG42:HG52)</f>
        <v>2.6470689622153688E-2</v>
      </c>
      <c r="HH54" s="38">
        <f>AVERAGE(HH42:HH52)</f>
        <v>64.6567151752444</v>
      </c>
      <c r="HI54" s="67">
        <f>AVERAGE(HI42:HI52)</f>
        <v>44.067224242424324</v>
      </c>
      <c r="HJ54" s="67">
        <f>AVERAGE(HJ42:HJ52)</f>
        <v>23.598535909714428</v>
      </c>
    </row>
    <row r="55" spans="2:218" x14ac:dyDescent="0.25">
      <c r="B55" s="5"/>
      <c r="C55" s="6"/>
      <c r="D55" s="7"/>
      <c r="E55" s="7"/>
      <c r="H55" s="10"/>
      <c r="AC55" s="67" t="e">
        <f>STDEV(AC42:AC52)</f>
        <v>#N/A</v>
      </c>
      <c r="AI55" s="38" t="e">
        <f>STDEV(AI42:AI52)</f>
        <v>#N/A</v>
      </c>
      <c r="AJ55" s="38" t="e">
        <f>STDEV(AJ42:AJ52)</f>
        <v>#N/A</v>
      </c>
      <c r="AO55" s="70"/>
      <c r="AP55" s="71"/>
      <c r="AQ55" s="71"/>
      <c r="AR55" s="69"/>
      <c r="AS55" s="70"/>
      <c r="AT55" s="70"/>
      <c r="AU55" s="70"/>
      <c r="BE55" s="10"/>
      <c r="BF55" s="10"/>
      <c r="BG55" s="10"/>
      <c r="BH55" s="10"/>
      <c r="BI55" s="10"/>
      <c r="BJ55" s="10"/>
      <c r="BK55" s="10"/>
      <c r="BL55" s="25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E55" s="10"/>
      <c r="CF55" s="10" t="s">
        <v>256</v>
      </c>
      <c r="CG55" s="67">
        <f>STDEV(CG42:CG52)</f>
        <v>120.25293452874364</v>
      </c>
      <c r="CH55" s="67">
        <f t="shared" ref="CH55:ES55" si="48">STDEV(CH42:CH52)</f>
        <v>26.603263668171802</v>
      </c>
      <c r="CI55" s="67">
        <f t="shared" si="48"/>
        <v>39.048430278045814</v>
      </c>
      <c r="CJ55" s="67">
        <f t="shared" si="48"/>
        <v>8.6546546488818876</v>
      </c>
      <c r="CK55" s="67">
        <f t="shared" si="48"/>
        <v>16.828090349379288</v>
      </c>
      <c r="CL55" s="67">
        <f t="shared" si="48"/>
        <v>0.66574266529860715</v>
      </c>
      <c r="CM55" s="67">
        <f t="shared" si="48"/>
        <v>9.7580950110180836E-2</v>
      </c>
      <c r="CN55" s="67">
        <f t="shared" si="48"/>
        <v>37.104057653774809</v>
      </c>
      <c r="CO55" s="67">
        <f t="shared" si="48"/>
        <v>109.71895208050556</v>
      </c>
      <c r="CP55" s="67">
        <f t="shared" si="48"/>
        <v>26.851429689255738</v>
      </c>
      <c r="CQ55" s="67">
        <f t="shared" si="48"/>
        <v>39.242141981120184</v>
      </c>
      <c r="CR55" s="67">
        <f t="shared" si="48"/>
        <v>8.6546546488818876</v>
      </c>
      <c r="CS55" s="67">
        <f t="shared" si="48"/>
        <v>17.160949401399009</v>
      </c>
      <c r="CT55" s="67">
        <f t="shared" si="48"/>
        <v>0.66574266529860715</v>
      </c>
      <c r="CU55" s="67">
        <f t="shared" si="48"/>
        <v>9.7580950110180836E-2</v>
      </c>
      <c r="CV55" s="67">
        <f t="shared" si="48"/>
        <v>37.186224698719791</v>
      </c>
      <c r="CW55" s="67">
        <f t="shared" si="48"/>
        <v>15.878694523261998</v>
      </c>
      <c r="CX55" s="67">
        <f t="shared" si="48"/>
        <v>32.040942807201205</v>
      </c>
      <c r="CY55" s="67">
        <f t="shared" si="48"/>
        <v>40.084695006438253</v>
      </c>
      <c r="CZ55" s="67">
        <f t="shared" si="48"/>
        <v>0</v>
      </c>
      <c r="DA55" s="67">
        <f t="shared" si="48"/>
        <v>16.778496863361976</v>
      </c>
      <c r="DB55" s="67">
        <f t="shared" si="48"/>
        <v>0</v>
      </c>
      <c r="DC55" s="67">
        <f t="shared" si="48"/>
        <v>0</v>
      </c>
      <c r="DD55" s="67">
        <f t="shared" si="48"/>
        <v>36.488227335195781</v>
      </c>
      <c r="DE55" s="67">
        <f t="shared" si="48"/>
        <v>94.762219475345944</v>
      </c>
      <c r="DF55" s="67">
        <f t="shared" si="48"/>
        <v>24.594111261557082</v>
      </c>
      <c r="DG55" s="67">
        <f t="shared" si="48"/>
        <v>7.9603460041369249</v>
      </c>
      <c r="DH55" s="67">
        <f t="shared" si="48"/>
        <v>2.1305672299606493</v>
      </c>
      <c r="DI55" s="67">
        <f t="shared" si="48"/>
        <v>6.9889363205309669</v>
      </c>
      <c r="DJ55" s="67">
        <f t="shared" si="48"/>
        <v>0.4318453923704621</v>
      </c>
      <c r="DK55" s="67">
        <f t="shared" si="48"/>
        <v>0</v>
      </c>
      <c r="DL55" s="67">
        <f t="shared" si="48"/>
        <v>9.6123137369003899</v>
      </c>
      <c r="DM55" s="67">
        <f t="shared" si="48"/>
        <v>30.131799616146992</v>
      </c>
      <c r="DN55" s="67">
        <f t="shared" si="48"/>
        <v>23.734514467679855</v>
      </c>
      <c r="DO55" s="67">
        <f t="shared" si="48"/>
        <v>28.301232201328698</v>
      </c>
      <c r="DP55" s="67">
        <f t="shared" si="48"/>
        <v>10.180991491273803</v>
      </c>
      <c r="DQ55" s="67">
        <f t="shared" si="48"/>
        <v>24.964705823397512</v>
      </c>
      <c r="DR55" s="67">
        <f t="shared" si="48"/>
        <v>0.92554468102489063</v>
      </c>
      <c r="DS55" s="67">
        <f t="shared" si="48"/>
        <v>0</v>
      </c>
      <c r="DT55" s="67">
        <f t="shared" si="48"/>
        <v>32.650854111200069</v>
      </c>
      <c r="DU55" s="67">
        <f t="shared" si="48"/>
        <v>62.41682833992374</v>
      </c>
      <c r="DV55" s="67">
        <f t="shared" si="48"/>
        <v>25.772680220077749</v>
      </c>
      <c r="DW55" s="67">
        <f t="shared" si="48"/>
        <v>41.365746134690077</v>
      </c>
      <c r="DX55" s="67">
        <f t="shared" si="48"/>
        <v>4.7434164902525691</v>
      </c>
      <c r="DY55" s="67">
        <f t="shared" si="48"/>
        <v>16.16921796275269</v>
      </c>
      <c r="DZ55" s="67">
        <f t="shared" si="48"/>
        <v>0</v>
      </c>
      <c r="EA55" s="67">
        <f t="shared" si="48"/>
        <v>0.13839720244887471</v>
      </c>
      <c r="EB55" s="67">
        <f t="shared" si="48"/>
        <v>38.625147262667717</v>
      </c>
      <c r="EC55" s="67">
        <f t="shared" si="48"/>
        <v>59.036005962463278</v>
      </c>
      <c r="ED55" s="67">
        <f t="shared" si="48"/>
        <v>7.2532669110710994</v>
      </c>
      <c r="EE55" s="67">
        <f t="shared" si="48"/>
        <v>47.862837788103249</v>
      </c>
      <c r="EF55" s="67">
        <f t="shared" si="48"/>
        <v>0</v>
      </c>
      <c r="EG55" s="67">
        <f t="shared" si="48"/>
        <v>11.186726828829654</v>
      </c>
      <c r="EH55" s="67">
        <f t="shared" si="48"/>
        <v>0</v>
      </c>
      <c r="EI55" s="67">
        <f t="shared" si="48"/>
        <v>0</v>
      </c>
      <c r="EJ55" s="67">
        <f t="shared" si="48"/>
        <v>46.114497309330353</v>
      </c>
      <c r="EK55" s="67">
        <f t="shared" si="48"/>
        <v>125.67142693854846</v>
      </c>
      <c r="EL55" s="67">
        <f t="shared" si="48"/>
        <v>38.266644748818251</v>
      </c>
      <c r="EM55" s="67">
        <f t="shared" si="48"/>
        <v>101.72936467099181</v>
      </c>
      <c r="EN55" s="67">
        <f t="shared" si="48"/>
        <v>89.228587958629632</v>
      </c>
      <c r="EO55" s="67">
        <f t="shared" si="48"/>
        <v>19.672084513109155</v>
      </c>
      <c r="EP55" s="67">
        <f t="shared" si="48"/>
        <v>102.6322295652479</v>
      </c>
      <c r="EQ55" s="67">
        <f t="shared" si="48"/>
        <v>24.831706271692973</v>
      </c>
      <c r="ER55" s="67">
        <f t="shared" si="48"/>
        <v>63.822124975306451</v>
      </c>
      <c r="ES55" s="67">
        <f t="shared" si="48"/>
        <v>58.282423672072092</v>
      </c>
      <c r="ET55" s="67">
        <f t="shared" ref="ET55:HE55" si="49">STDEV(ET42:ET52)</f>
        <v>0</v>
      </c>
      <c r="EU55" s="67">
        <f t="shared" si="49"/>
        <v>5.8817386799336981</v>
      </c>
      <c r="EV55" s="67">
        <f t="shared" si="49"/>
        <v>5.8817386799336902</v>
      </c>
      <c r="EW55" s="67">
        <f t="shared" si="49"/>
        <v>100.57987780723275</v>
      </c>
      <c r="EX55" s="67">
        <f t="shared" si="49"/>
        <v>14.161994543628689</v>
      </c>
      <c r="EY55" s="67">
        <f t="shared" si="49"/>
        <v>13.687435223899621</v>
      </c>
      <c r="EZ55" s="67">
        <f t="shared" si="49"/>
        <v>13.319935103890959</v>
      </c>
      <c r="FA55" s="67">
        <f t="shared" si="49"/>
        <v>125.67142693854846</v>
      </c>
      <c r="FB55" s="67">
        <f t="shared" si="49"/>
        <v>26.034457726068492</v>
      </c>
      <c r="FC55" s="67">
        <f t="shared" si="49"/>
        <v>38.11861336078411</v>
      </c>
      <c r="FD55" s="67">
        <f t="shared" si="49"/>
        <v>8.2465249895504051</v>
      </c>
      <c r="FE55" s="67">
        <f t="shared" si="49"/>
        <v>15.429567886142577</v>
      </c>
      <c r="FF55" s="67">
        <f t="shared" si="49"/>
        <v>0.63162939927957829</v>
      </c>
      <c r="FG55" s="67">
        <f t="shared" si="49"/>
        <v>9.2643495609538495E-2</v>
      </c>
      <c r="FH55" s="38">
        <f t="shared" si="49"/>
        <v>38.266644748818251</v>
      </c>
      <c r="FI55" s="67">
        <f t="shared" si="49"/>
        <v>113.69039519379746</v>
      </c>
      <c r="FJ55" s="96">
        <f t="shared" si="49"/>
        <v>26.404123988447008</v>
      </c>
      <c r="FK55" s="67">
        <f t="shared" si="49"/>
        <v>38.293169108009081</v>
      </c>
      <c r="FL55" s="38">
        <f t="shared" si="49"/>
        <v>8.2463948054780527</v>
      </c>
      <c r="FM55" s="67">
        <f t="shared" si="49"/>
        <v>16.191901950958314</v>
      </c>
      <c r="FN55" s="67">
        <f t="shared" si="49"/>
        <v>0.63161329717411729</v>
      </c>
      <c r="FO55" s="67">
        <f t="shared" si="49"/>
        <v>9.2643495609538495E-2</v>
      </c>
      <c r="FP55" s="38">
        <f t="shared" si="49"/>
        <v>38.806644464932319</v>
      </c>
      <c r="FQ55" s="67">
        <f t="shared" si="49"/>
        <v>18.932138268045794</v>
      </c>
      <c r="FR55" s="67">
        <f t="shared" si="49"/>
        <v>29.862136121367723</v>
      </c>
      <c r="FS55" s="67">
        <f t="shared" si="49"/>
        <v>38.849830923216977</v>
      </c>
      <c r="FT55" s="67">
        <f t="shared" si="49"/>
        <v>0</v>
      </c>
      <c r="FU55" s="67">
        <f t="shared" si="49"/>
        <v>14.873568302652913</v>
      </c>
      <c r="FV55" s="67">
        <f t="shared" si="49"/>
        <v>0</v>
      </c>
      <c r="FW55" s="67">
        <f t="shared" si="49"/>
        <v>0</v>
      </c>
      <c r="FX55" s="67">
        <f t="shared" si="49"/>
        <v>33.838408240145547</v>
      </c>
      <c r="FY55" s="67">
        <f t="shared" si="49"/>
        <v>80.400337274186697</v>
      </c>
      <c r="FZ55" s="67">
        <f t="shared" si="49"/>
        <v>24.021621808640223</v>
      </c>
      <c r="GA55" s="67">
        <f t="shared" si="49"/>
        <v>11.766574398904172</v>
      </c>
      <c r="GB55" s="67">
        <f t="shared" si="49"/>
        <v>2.118403397841544</v>
      </c>
      <c r="GC55" s="67">
        <f t="shared" si="49"/>
        <v>6.1468487207777862</v>
      </c>
      <c r="GD55" s="67">
        <f t="shared" si="49"/>
        <v>0.34027437001552524</v>
      </c>
      <c r="GE55" s="67">
        <f t="shared" si="49"/>
        <v>0</v>
      </c>
      <c r="GF55" s="67">
        <f t="shared" si="49"/>
        <v>12.000376506932687</v>
      </c>
      <c r="GG55" s="67">
        <f t="shared" si="49"/>
        <v>24.194673300193823</v>
      </c>
      <c r="GH55" s="67">
        <f t="shared" si="49"/>
        <v>26.714033704609033</v>
      </c>
      <c r="GI55" s="67">
        <f t="shared" si="49"/>
        <v>33.219182142550565</v>
      </c>
      <c r="GJ55" s="67">
        <f t="shared" si="49"/>
        <v>9.7071945083572633</v>
      </c>
      <c r="GK55" s="67">
        <f t="shared" si="49"/>
        <v>24.445422679761453</v>
      </c>
      <c r="GL55" s="67">
        <f t="shared" si="49"/>
        <v>0.88247222803247805</v>
      </c>
      <c r="GM55" s="67">
        <f t="shared" si="49"/>
        <v>0</v>
      </c>
      <c r="GN55" s="67">
        <f t="shared" si="49"/>
        <v>37.718392146799424</v>
      </c>
      <c r="GO55" s="67">
        <f t="shared" si="49"/>
        <v>73.823604133804864</v>
      </c>
      <c r="GP55" s="67">
        <f t="shared" si="49"/>
        <v>24.705035036243114</v>
      </c>
      <c r="GQ55" s="67">
        <f t="shared" si="49"/>
        <v>40.817155495453434</v>
      </c>
      <c r="GR55" s="67">
        <f t="shared" si="49"/>
        <v>4.5158072826873212</v>
      </c>
      <c r="GS55" s="67">
        <f t="shared" si="49"/>
        <v>14.232526664122473</v>
      </c>
      <c r="GT55" s="67">
        <f t="shared" si="49"/>
        <v>7.4754878820933235E-2</v>
      </c>
      <c r="GU55" s="67">
        <f t="shared" si="49"/>
        <v>0.13178711372068466</v>
      </c>
      <c r="GV55" s="67">
        <f t="shared" si="49"/>
        <v>39.774800101013362</v>
      </c>
      <c r="GW55" s="67">
        <f t="shared" si="49"/>
        <v>58.706628091027177</v>
      </c>
      <c r="GX55" s="67">
        <f t="shared" si="49"/>
        <v>8.2444104568008729</v>
      </c>
      <c r="GY55" s="67">
        <f t="shared" si="49"/>
        <v>42.211055276381998</v>
      </c>
      <c r="GZ55" s="67">
        <f t="shared" si="49"/>
        <v>0</v>
      </c>
      <c r="HA55" s="67">
        <f t="shared" si="49"/>
        <v>10.148891565092219</v>
      </c>
      <c r="HB55" s="67">
        <f t="shared" si="49"/>
        <v>0</v>
      </c>
      <c r="HC55" s="67">
        <f t="shared" si="49"/>
        <v>0</v>
      </c>
      <c r="HD55" s="67">
        <f t="shared" si="49"/>
        <v>41.423772962397436</v>
      </c>
      <c r="HE55" s="67" t="e">
        <f t="shared" si="49"/>
        <v>#DIV/0!</v>
      </c>
      <c r="HF55" s="67">
        <f>STDEV(HF42:HF52)</f>
        <v>767.54229946494013</v>
      </c>
      <c r="HG55" s="67">
        <f>STDEV(HG42:HG52)</f>
        <v>7.7745129514090336E-2</v>
      </c>
      <c r="HH55" s="38">
        <f>STDEV(HH42:HH52)</f>
        <v>36.370670203931283</v>
      </c>
      <c r="HI55" s="67">
        <f>STDEV(HI42:HI52)</f>
        <v>40.465700893113379</v>
      </c>
      <c r="HJ55" s="67">
        <f>STDEV(HJ42:HJ52)</f>
        <v>23.550782673039574</v>
      </c>
    </row>
    <row r="56" spans="2:218" x14ac:dyDescent="0.25">
      <c r="B56" s="5"/>
      <c r="C56" s="6"/>
      <c r="D56" s="7"/>
      <c r="E56" s="7"/>
      <c r="H56" s="10"/>
      <c r="AO56" s="70"/>
      <c r="AP56" s="71"/>
      <c r="AQ56" s="70"/>
      <c r="AR56" s="69"/>
      <c r="AS56" s="70"/>
      <c r="AT56" s="70"/>
      <c r="AU56" s="70"/>
      <c r="BE56" s="10"/>
      <c r="BF56" s="10"/>
      <c r="BG56" s="10"/>
      <c r="BH56" s="10"/>
      <c r="BI56" s="10"/>
      <c r="BJ56" s="10"/>
      <c r="BK56" s="10"/>
      <c r="BL56" s="25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:218" x14ac:dyDescent="0.25">
      <c r="B57" s="5"/>
      <c r="C57" s="6"/>
      <c r="D57" s="7"/>
      <c r="E57" s="7"/>
      <c r="H57" s="10"/>
      <c r="AO57" s="70"/>
      <c r="AP57" s="71"/>
      <c r="AQ57" s="71"/>
      <c r="AR57" s="69"/>
      <c r="AS57" s="70"/>
      <c r="AT57" s="70"/>
      <c r="AU57" s="70"/>
    </row>
    <row r="58" spans="2:218" x14ac:dyDescent="0.25">
      <c r="B58" s="5"/>
      <c r="C58" s="6"/>
      <c r="D58" s="7"/>
      <c r="E58" s="7"/>
      <c r="H58" s="10"/>
    </row>
    <row r="59" spans="2:218" x14ac:dyDescent="0.25">
      <c r="B59" s="5"/>
      <c r="C59" s="6"/>
      <c r="D59" s="7"/>
      <c r="E59" s="7"/>
      <c r="H59" s="10"/>
      <c r="AS59" s="35"/>
      <c r="AT59" s="35"/>
      <c r="AU59" s="35"/>
      <c r="AV59" s="35"/>
      <c r="AW59" s="35"/>
      <c r="AX59" s="35"/>
      <c r="AY59" s="35"/>
      <c r="BA59" s="35"/>
      <c r="BB59" s="35"/>
    </row>
    <row r="60" spans="2:218" x14ac:dyDescent="0.25">
      <c r="B60" s="5"/>
      <c r="C60" s="6"/>
      <c r="D60" s="7"/>
      <c r="E60" s="7"/>
      <c r="H60" s="10"/>
      <c r="Y60" s="4" t="s">
        <v>213</v>
      </c>
      <c r="Z60" s="48" t="s">
        <v>97</v>
      </c>
      <c r="AA60" s="45" t="s">
        <v>204</v>
      </c>
      <c r="AB60" s="45"/>
      <c r="AC60" s="48" t="s">
        <v>141</v>
      </c>
      <c r="AD60" s="48" t="s">
        <v>205</v>
      </c>
      <c r="AE60" s="48" t="s">
        <v>206</v>
      </c>
      <c r="AF60" s="48" t="s">
        <v>207</v>
      </c>
      <c r="AG60" s="48" t="s">
        <v>208</v>
      </c>
      <c r="AH60" s="48"/>
      <c r="AI60" s="48" t="s">
        <v>143</v>
      </c>
      <c r="AJ60" s="48" t="s">
        <v>144</v>
      </c>
      <c r="AK60" s="48" t="s">
        <v>211</v>
      </c>
      <c r="AL60" s="48"/>
      <c r="AM60" s="48"/>
      <c r="AN60" s="48"/>
      <c r="AO60" s="48" t="s">
        <v>209</v>
      </c>
      <c r="AP60" s="45"/>
      <c r="AQ60" s="45"/>
      <c r="AR60" s="45"/>
      <c r="AS60" s="46" t="s">
        <v>153</v>
      </c>
      <c r="AT60" s="46"/>
      <c r="AU60" s="46"/>
      <c r="AV60" s="46"/>
      <c r="AW60" s="46"/>
      <c r="AX60" s="46"/>
      <c r="AY60" s="46"/>
      <c r="AZ60" s="46"/>
      <c r="BA60" s="46"/>
      <c r="BB60" s="46"/>
      <c r="BC60" s="45"/>
    </row>
    <row r="61" spans="2:218" x14ac:dyDescent="0.25">
      <c r="B61" s="5"/>
      <c r="C61" s="6"/>
      <c r="D61" s="7"/>
      <c r="E61" s="7"/>
      <c r="H61" s="10"/>
      <c r="Z61" s="48">
        <v>1309</v>
      </c>
      <c r="AA61" s="45">
        <v>28</v>
      </c>
      <c r="AB61" s="45"/>
      <c r="AC61" s="47">
        <v>61.24024640657084</v>
      </c>
      <c r="AD61" s="48" t="s">
        <v>157</v>
      </c>
      <c r="AE61" s="48" t="s">
        <v>172</v>
      </c>
      <c r="AF61" s="48" t="s">
        <v>174</v>
      </c>
      <c r="AG61" s="48">
        <v>181.4</v>
      </c>
      <c r="AH61" s="48"/>
      <c r="AI61" s="47">
        <v>27.168330600292467</v>
      </c>
      <c r="AJ61" s="48">
        <v>38.5</v>
      </c>
      <c r="AK61" s="48">
        <v>0</v>
      </c>
      <c r="AL61" s="48"/>
      <c r="AM61" s="48"/>
      <c r="AN61" s="48"/>
      <c r="AO61" s="49">
        <v>41750</v>
      </c>
      <c r="AP61" s="45"/>
      <c r="AQ61" s="45"/>
      <c r="AR61" s="45"/>
      <c r="AS61" s="50" t="s">
        <v>178</v>
      </c>
      <c r="AT61" s="46"/>
      <c r="AU61" s="46"/>
      <c r="AV61" s="46"/>
      <c r="AW61" s="46"/>
      <c r="AX61" s="46"/>
      <c r="AY61" s="46"/>
      <c r="AZ61" s="46"/>
      <c r="BA61" s="46"/>
      <c r="BB61" s="46"/>
      <c r="BC61" s="45"/>
    </row>
    <row r="62" spans="2:218" x14ac:dyDescent="0.25">
      <c r="B62" s="5"/>
      <c r="C62" s="6"/>
      <c r="D62" s="7"/>
      <c r="E62" s="7"/>
      <c r="H62" s="10"/>
      <c r="Z62" s="48">
        <v>967</v>
      </c>
      <c r="AA62" s="45">
        <v>4</v>
      </c>
      <c r="AB62" s="45"/>
      <c r="AC62" s="47">
        <v>24.06570841889117</v>
      </c>
      <c r="AD62" s="48" t="s">
        <v>157</v>
      </c>
      <c r="AE62" s="48" t="s">
        <v>173</v>
      </c>
      <c r="AF62" s="48" t="s">
        <v>174</v>
      </c>
      <c r="AG62" s="48">
        <v>182</v>
      </c>
      <c r="AH62" s="48"/>
      <c r="AI62" s="47">
        <v>31.42736384494626</v>
      </c>
      <c r="AJ62" s="48">
        <v>44.4</v>
      </c>
      <c r="AK62" s="48">
        <v>0</v>
      </c>
      <c r="AL62" s="48"/>
      <c r="AM62" s="48"/>
      <c r="AN62" s="48"/>
      <c r="AO62" s="49">
        <v>41248</v>
      </c>
      <c r="AP62" s="45"/>
      <c r="AQ62" s="45"/>
      <c r="AR62" s="45"/>
      <c r="AS62" s="50" t="s">
        <v>154</v>
      </c>
      <c r="AT62" s="46"/>
      <c r="AU62" s="46"/>
      <c r="AV62" s="46"/>
      <c r="AW62" s="46"/>
      <c r="AX62" s="46"/>
      <c r="AY62" s="46"/>
      <c r="AZ62" s="46"/>
      <c r="BA62" s="46"/>
      <c r="BB62" s="46"/>
      <c r="BC62" s="45"/>
    </row>
    <row r="63" spans="2:218" x14ac:dyDescent="0.25">
      <c r="B63" s="5"/>
      <c r="C63" s="6"/>
      <c r="D63" s="7"/>
      <c r="E63" s="7"/>
      <c r="H63" s="10"/>
      <c r="Z63" s="48">
        <v>1334</v>
      </c>
      <c r="AA63" s="45">
        <v>46</v>
      </c>
      <c r="AB63" s="45"/>
      <c r="AC63" s="47">
        <v>59.159479808350447</v>
      </c>
      <c r="AD63" s="48" t="s">
        <v>157</v>
      </c>
      <c r="AE63" s="48" t="s">
        <v>173</v>
      </c>
      <c r="AF63" s="48" t="s">
        <v>174</v>
      </c>
      <c r="AG63" s="48">
        <v>167</v>
      </c>
      <c r="AH63" s="48"/>
      <c r="AI63" s="47">
        <v>32.485926350891035</v>
      </c>
      <c r="AJ63" s="48">
        <v>39.4</v>
      </c>
      <c r="AK63" s="48">
        <v>0</v>
      </c>
      <c r="AL63" s="48"/>
      <c r="AM63" s="48"/>
      <c r="AN63" s="48"/>
      <c r="AO63" s="49">
        <v>42471</v>
      </c>
      <c r="AP63" s="45"/>
      <c r="AQ63" s="45"/>
      <c r="AR63" s="45"/>
      <c r="AS63" s="50" t="s">
        <v>178</v>
      </c>
      <c r="AT63" s="46"/>
      <c r="AU63" s="46"/>
      <c r="AV63" s="46"/>
      <c r="AW63" s="46"/>
      <c r="AX63" s="46"/>
      <c r="AY63" s="46"/>
      <c r="AZ63" s="46"/>
      <c r="BA63" s="46"/>
      <c r="BB63" s="46"/>
      <c r="BC63" s="45"/>
    </row>
    <row r="64" spans="2:218" x14ac:dyDescent="0.25">
      <c r="B64" s="5"/>
      <c r="C64" s="6"/>
      <c r="D64" s="7"/>
      <c r="E64" s="7"/>
      <c r="H64" s="10"/>
      <c r="Z64" s="48">
        <v>1648</v>
      </c>
      <c r="AA64" s="45">
        <v>21</v>
      </c>
      <c r="AB64" s="45"/>
      <c r="AC64" s="47">
        <v>58.559890485968516</v>
      </c>
      <c r="AD64" s="48" t="s">
        <v>171</v>
      </c>
      <c r="AE64" s="48" t="s">
        <v>173</v>
      </c>
      <c r="AF64" s="48" t="s">
        <v>174</v>
      </c>
      <c r="AG64" s="48">
        <v>156.30000000000001</v>
      </c>
      <c r="AH64" s="48"/>
      <c r="AI64" s="47">
        <v>35.735205808997158</v>
      </c>
      <c r="AJ64" s="48">
        <v>38.5</v>
      </c>
      <c r="AK64" s="48">
        <v>0</v>
      </c>
      <c r="AL64" s="48"/>
      <c r="AM64" s="48"/>
      <c r="AN64" s="48"/>
      <c r="AO64" s="49">
        <v>41612</v>
      </c>
      <c r="AP64" s="45"/>
      <c r="AQ64" s="45"/>
      <c r="AR64" s="45"/>
      <c r="AS64" s="50" t="s">
        <v>154</v>
      </c>
      <c r="AT64" s="46"/>
      <c r="AU64" s="46"/>
      <c r="AV64" s="46"/>
      <c r="AW64" s="46"/>
      <c r="AX64" s="46"/>
      <c r="AY64" s="46"/>
      <c r="AZ64" s="46"/>
      <c r="BA64" s="46"/>
      <c r="BB64" s="46"/>
      <c r="BC64" s="45"/>
    </row>
    <row r="65" spans="2:56" x14ac:dyDescent="0.25">
      <c r="B65" s="5"/>
      <c r="C65" s="6"/>
      <c r="D65" s="7"/>
      <c r="E65" s="7"/>
      <c r="H65" s="10"/>
      <c r="Z65" s="48">
        <v>1469</v>
      </c>
      <c r="AA65" s="45">
        <v>1</v>
      </c>
      <c r="AB65" s="45"/>
      <c r="AC65" s="47">
        <v>53.034907597535934</v>
      </c>
      <c r="AD65" s="48" t="s">
        <v>171</v>
      </c>
      <c r="AE65" s="48" t="s">
        <v>173</v>
      </c>
      <c r="AF65" s="48" t="s">
        <v>174</v>
      </c>
      <c r="AG65" s="48">
        <v>154.80000000000001</v>
      </c>
      <c r="AH65" s="48"/>
      <c r="AI65" s="47">
        <v>32.925705586603371</v>
      </c>
      <c r="AJ65" s="48">
        <v>38.6</v>
      </c>
      <c r="AK65" s="48">
        <v>1</v>
      </c>
      <c r="AL65" s="48"/>
      <c r="AM65" s="48"/>
      <c r="AN65" s="48"/>
      <c r="AO65" s="49">
        <v>41225</v>
      </c>
      <c r="AP65" s="45"/>
      <c r="AQ65" s="45"/>
      <c r="AR65" s="45"/>
      <c r="AS65" s="50" t="s">
        <v>179</v>
      </c>
      <c r="AT65" s="46">
        <v>1</v>
      </c>
      <c r="AU65" s="46">
        <v>1</v>
      </c>
      <c r="AV65" s="46">
        <v>1</v>
      </c>
      <c r="AW65" s="46">
        <v>1</v>
      </c>
      <c r="AX65" s="46"/>
      <c r="AY65" s="46"/>
      <c r="AZ65" s="46"/>
      <c r="BA65" s="46"/>
      <c r="BB65" s="46"/>
      <c r="BC65" s="45"/>
    </row>
    <row r="66" spans="2:56" x14ac:dyDescent="0.25">
      <c r="B66" s="5"/>
      <c r="C66" s="6"/>
      <c r="D66" s="7"/>
      <c r="E66" s="7"/>
      <c r="H66" s="10"/>
      <c r="Z66" s="48">
        <v>769</v>
      </c>
      <c r="AA66" s="45">
        <v>5</v>
      </c>
      <c r="AB66" s="45"/>
      <c r="AC66" s="47">
        <v>49.270362765229294</v>
      </c>
      <c r="AD66" s="48" t="s">
        <v>157</v>
      </c>
      <c r="AE66" s="48" t="s">
        <v>173</v>
      </c>
      <c r="AF66" s="48" t="s">
        <v>174</v>
      </c>
      <c r="AG66" s="48">
        <v>175.5</v>
      </c>
      <c r="AH66" s="48"/>
      <c r="AI66" s="47">
        <v>39.220460872882526</v>
      </c>
      <c r="AJ66" s="48">
        <v>45.2</v>
      </c>
      <c r="AK66" s="48">
        <v>0</v>
      </c>
      <c r="AL66" s="48"/>
      <c r="AM66" s="48"/>
      <c r="AN66" s="48"/>
      <c r="AO66" s="49">
        <v>41253</v>
      </c>
      <c r="AP66" s="45"/>
      <c r="AQ66" s="45"/>
      <c r="AR66" s="45"/>
      <c r="AS66" s="44" t="s">
        <v>154</v>
      </c>
      <c r="AT66" s="48"/>
      <c r="AU66" s="48"/>
      <c r="AV66" s="48"/>
      <c r="AW66" s="48"/>
      <c r="AX66" s="48"/>
      <c r="AY66" s="48"/>
      <c r="AZ66" s="46"/>
      <c r="BA66" s="48"/>
      <c r="BB66" s="48"/>
      <c r="BC66" s="45"/>
    </row>
    <row r="67" spans="2:56" x14ac:dyDescent="0.25">
      <c r="B67" s="5"/>
      <c r="C67" s="6"/>
      <c r="D67" s="7"/>
      <c r="E67" s="7"/>
      <c r="H67" s="10"/>
      <c r="Z67" s="48">
        <v>1263</v>
      </c>
      <c r="AA67" s="45">
        <v>14</v>
      </c>
      <c r="AB67" s="45"/>
      <c r="AC67" s="47">
        <v>49.746748802190282</v>
      </c>
      <c r="AD67" s="48" t="s">
        <v>171</v>
      </c>
      <c r="AE67" s="48" t="s">
        <v>172</v>
      </c>
      <c r="AF67" s="48" t="s">
        <v>174</v>
      </c>
      <c r="AG67" s="48">
        <v>160</v>
      </c>
      <c r="AH67" s="48"/>
      <c r="AI67" s="47">
        <v>32</v>
      </c>
      <c r="AJ67" s="48">
        <v>36.6</v>
      </c>
      <c r="AK67" s="48">
        <v>0</v>
      </c>
      <c r="AL67" s="48"/>
      <c r="AM67" s="48"/>
      <c r="AN67" s="48"/>
      <c r="AO67" s="49">
        <v>41414</v>
      </c>
      <c r="AP67" s="45"/>
      <c r="AQ67" s="45"/>
      <c r="AR67" s="45"/>
      <c r="AS67" s="44" t="s">
        <v>154</v>
      </c>
      <c r="AT67" s="48"/>
      <c r="AU67" s="48"/>
      <c r="AV67" s="48"/>
      <c r="AW67" s="48"/>
      <c r="AX67" s="48"/>
      <c r="AY67" s="48"/>
      <c r="AZ67" s="46"/>
      <c r="BA67" s="48"/>
      <c r="BB67" s="48"/>
      <c r="BC67" s="45"/>
    </row>
    <row r="68" spans="2:56" x14ac:dyDescent="0.25">
      <c r="B68" s="5"/>
      <c r="C68" s="6"/>
      <c r="D68" s="7"/>
      <c r="E68" s="7"/>
      <c r="H68" s="10"/>
      <c r="Z68" s="48">
        <v>1727</v>
      </c>
      <c r="AA68" s="45">
        <v>32</v>
      </c>
      <c r="AB68" s="45"/>
      <c r="AC68" s="47">
        <v>60.977412731006162</v>
      </c>
      <c r="AD68" s="48" t="s">
        <v>157</v>
      </c>
      <c r="AE68" s="48" t="s">
        <v>172</v>
      </c>
      <c r="AF68" s="48" t="s">
        <v>174</v>
      </c>
      <c r="AG68" s="48">
        <v>173</v>
      </c>
      <c r="AH68" s="48"/>
      <c r="AI68" s="47">
        <v>27.46500050118614</v>
      </c>
      <c r="AJ68" s="48">
        <v>41.5</v>
      </c>
      <c r="AK68" s="48">
        <v>0</v>
      </c>
      <c r="AL68" s="48"/>
      <c r="AM68" s="48"/>
      <c r="AN68" s="48"/>
      <c r="AO68" s="49">
        <v>42240</v>
      </c>
      <c r="AP68" s="45"/>
      <c r="AQ68" s="45"/>
      <c r="AR68" s="45"/>
      <c r="AS68" s="44" t="s">
        <v>154</v>
      </c>
      <c r="AT68" s="48"/>
      <c r="AU68" s="48"/>
      <c r="AV68" s="48"/>
      <c r="AW68" s="48"/>
      <c r="AX68" s="48"/>
      <c r="AY68" s="48"/>
      <c r="AZ68" s="46"/>
      <c r="BA68" s="48"/>
      <c r="BB68" s="48"/>
      <c r="BC68" s="45"/>
    </row>
    <row r="69" spans="2:56" x14ac:dyDescent="0.25">
      <c r="B69" s="5"/>
      <c r="C69" s="6"/>
      <c r="D69" s="7"/>
      <c r="E69" s="7"/>
      <c r="H69" s="10"/>
      <c r="Z69" s="48">
        <v>1514</v>
      </c>
      <c r="AA69" s="45">
        <v>22</v>
      </c>
      <c r="AB69" s="45"/>
      <c r="AC69" s="47">
        <v>64.980150581793296</v>
      </c>
      <c r="AD69" s="48" t="s">
        <v>157</v>
      </c>
      <c r="AE69" s="48" t="s">
        <v>172</v>
      </c>
      <c r="AF69" s="48" t="s">
        <v>174</v>
      </c>
      <c r="AG69" s="48">
        <v>169</v>
      </c>
      <c r="AH69" s="48"/>
      <c r="AI69" s="47">
        <v>32.35180841006968</v>
      </c>
      <c r="AJ69" s="48">
        <v>39.5</v>
      </c>
      <c r="AK69" s="48">
        <v>0</v>
      </c>
      <c r="AL69" s="48"/>
      <c r="AM69" s="48"/>
      <c r="AN69" s="48"/>
      <c r="AO69" s="49">
        <v>41653</v>
      </c>
      <c r="AP69" s="45"/>
      <c r="AQ69" s="45"/>
      <c r="AR69" s="45"/>
      <c r="AS69" s="44" t="s">
        <v>178</v>
      </c>
      <c r="AT69" s="48"/>
      <c r="AU69" s="48"/>
      <c r="AV69" s="48"/>
      <c r="AW69" s="48"/>
      <c r="AX69" s="48"/>
      <c r="AY69" s="48"/>
      <c r="AZ69" s="46"/>
      <c r="BA69" s="48"/>
      <c r="BB69" s="48"/>
      <c r="BC69" s="45"/>
    </row>
    <row r="70" spans="2:56" x14ac:dyDescent="0.25">
      <c r="B70" s="5"/>
      <c r="C70" s="6"/>
      <c r="D70" s="7"/>
      <c r="E70" s="7"/>
      <c r="H70" s="10"/>
      <c r="Z70" s="48">
        <v>1723</v>
      </c>
      <c r="AA70" s="51">
        <v>34</v>
      </c>
      <c r="AB70" s="45"/>
      <c r="AC70" s="47">
        <v>56.377823408624231</v>
      </c>
      <c r="AD70" s="48" t="s">
        <v>157</v>
      </c>
      <c r="AE70" s="49" t="s">
        <v>173</v>
      </c>
      <c r="AF70" s="49" t="s">
        <v>174</v>
      </c>
      <c r="AG70" s="46">
        <v>174.5</v>
      </c>
      <c r="AH70" s="48"/>
      <c r="AI70" s="47">
        <v>29.293683959901806</v>
      </c>
      <c r="AJ70" s="48">
        <v>39.200000000000003</v>
      </c>
      <c r="AK70" s="48">
        <v>1</v>
      </c>
      <c r="AL70" s="48"/>
      <c r="AM70" s="48"/>
      <c r="AN70" s="48"/>
      <c r="AO70" s="49">
        <v>42058</v>
      </c>
      <c r="AP70" s="45"/>
      <c r="AQ70" s="45"/>
      <c r="AR70" s="45"/>
      <c r="AS70" s="44" t="s">
        <v>178</v>
      </c>
      <c r="AT70" s="48"/>
      <c r="AU70" s="48"/>
      <c r="AV70" s="48"/>
      <c r="AW70" s="48"/>
      <c r="AX70" s="48"/>
      <c r="AY70" s="48"/>
      <c r="AZ70" s="46"/>
      <c r="BA70" s="48"/>
      <c r="BB70" s="48"/>
      <c r="BC70" s="45"/>
    </row>
    <row r="71" spans="2:56" x14ac:dyDescent="0.25">
      <c r="B71" s="5"/>
      <c r="C71" s="6"/>
      <c r="D71" s="7"/>
      <c r="E71" s="7"/>
      <c r="H71" s="10"/>
      <c r="Z71" s="48">
        <v>1429</v>
      </c>
      <c r="AA71" s="45">
        <v>13</v>
      </c>
      <c r="AB71" s="45"/>
      <c r="AC71" s="47">
        <v>62.874743326488705</v>
      </c>
      <c r="AD71" s="48" t="s">
        <v>157</v>
      </c>
      <c r="AE71" s="48" t="s">
        <v>172</v>
      </c>
      <c r="AF71" s="48" t="s">
        <v>174</v>
      </c>
      <c r="AG71" s="48">
        <v>186.5</v>
      </c>
      <c r="AH71" s="48"/>
      <c r="AI71" s="47">
        <v>29.8</v>
      </c>
      <c r="AJ71" s="48">
        <v>43</v>
      </c>
      <c r="AK71" s="48">
        <v>0</v>
      </c>
      <c r="AL71" s="48"/>
      <c r="AM71" s="48"/>
      <c r="AN71" s="48"/>
      <c r="AO71" s="49">
        <v>41417</v>
      </c>
      <c r="AP71" s="45"/>
      <c r="AQ71" s="45"/>
      <c r="AR71" s="45"/>
      <c r="AS71" s="44" t="s">
        <v>180</v>
      </c>
      <c r="AT71" s="48">
        <v>1</v>
      </c>
      <c r="AU71" s="48"/>
      <c r="AV71" s="48"/>
      <c r="AW71" s="48">
        <v>1</v>
      </c>
      <c r="AX71" s="48"/>
      <c r="AY71" s="48"/>
      <c r="AZ71" s="46"/>
      <c r="BA71" s="48"/>
      <c r="BB71" s="48"/>
      <c r="BC71" s="45"/>
    </row>
    <row r="72" spans="2:56" x14ac:dyDescent="0.25">
      <c r="B72" s="5"/>
      <c r="C72" s="6"/>
      <c r="D72" s="7"/>
      <c r="E72" s="7"/>
      <c r="H72" s="10"/>
      <c r="Z72" s="48">
        <v>533</v>
      </c>
      <c r="AA72" s="45">
        <v>7</v>
      </c>
      <c r="AB72" s="45"/>
      <c r="AC72" s="47">
        <v>56.002737850787135</v>
      </c>
      <c r="AD72" s="48" t="s">
        <v>171</v>
      </c>
      <c r="AE72" s="48" t="s">
        <v>173</v>
      </c>
      <c r="AF72" s="48" t="s">
        <v>174</v>
      </c>
      <c r="AG72" s="48">
        <v>159.30000000000001</v>
      </c>
      <c r="AH72" s="48"/>
      <c r="AI72" s="47">
        <v>35.38708465985642</v>
      </c>
      <c r="AJ72" s="48">
        <v>39</v>
      </c>
      <c r="AK72" s="48">
        <v>1</v>
      </c>
      <c r="AL72" s="48"/>
      <c r="AM72" s="48"/>
      <c r="AN72" s="48"/>
      <c r="AO72" s="49">
        <v>41291</v>
      </c>
      <c r="AP72" s="45"/>
      <c r="AQ72" s="45"/>
      <c r="AR72" s="45"/>
      <c r="AS72" s="44" t="s">
        <v>181</v>
      </c>
      <c r="AT72" s="48"/>
      <c r="AU72" s="48"/>
      <c r="AV72" s="48"/>
      <c r="AW72" s="48"/>
      <c r="AX72" s="48"/>
      <c r="AY72" s="48"/>
      <c r="AZ72" s="46"/>
      <c r="BA72" s="48"/>
      <c r="BB72" s="48"/>
      <c r="BC72" s="45"/>
    </row>
    <row r="73" spans="2:56" x14ac:dyDescent="0.25">
      <c r="B73" s="5"/>
      <c r="C73" s="6"/>
      <c r="D73" s="7"/>
      <c r="E73" s="7"/>
      <c r="H73" s="10"/>
      <c r="Z73" s="48">
        <v>1733</v>
      </c>
      <c r="AA73" s="45">
        <v>37</v>
      </c>
      <c r="AB73" s="45"/>
      <c r="AC73" s="47">
        <v>62.305270362765228</v>
      </c>
      <c r="AD73" s="48" t="s">
        <v>157</v>
      </c>
      <c r="AE73" s="48" t="s">
        <v>172</v>
      </c>
      <c r="AF73" s="48" t="s">
        <v>174</v>
      </c>
      <c r="AG73" s="48">
        <v>170.2</v>
      </c>
      <c r="AH73" s="48"/>
      <c r="AI73" s="47">
        <v>30.758035407297143</v>
      </c>
      <c r="AJ73" s="48">
        <v>37.9</v>
      </c>
      <c r="AK73" s="48">
        <v>0</v>
      </c>
      <c r="AL73" s="48"/>
      <c r="AM73" s="48"/>
      <c r="AN73" s="48"/>
      <c r="AO73" s="49">
        <v>42242</v>
      </c>
      <c r="AP73" s="45"/>
      <c r="AQ73" s="45"/>
      <c r="AR73" s="45"/>
      <c r="AS73" s="44" t="s">
        <v>154</v>
      </c>
      <c r="AT73" s="48"/>
      <c r="AU73" s="48"/>
      <c r="AV73" s="48"/>
      <c r="AW73" s="48"/>
      <c r="AX73" s="48"/>
      <c r="AY73" s="48"/>
      <c r="AZ73" s="46"/>
      <c r="BA73" s="48"/>
      <c r="BB73" s="48"/>
      <c r="BC73" s="45"/>
    </row>
    <row r="74" spans="2:56" x14ac:dyDescent="0.25">
      <c r="B74" s="5"/>
      <c r="C74" s="6"/>
      <c r="D74" s="7"/>
      <c r="E74" s="7"/>
      <c r="Z74" s="48">
        <v>1161</v>
      </c>
      <c r="AA74" s="45">
        <v>44</v>
      </c>
      <c r="AB74" s="45"/>
      <c r="AC74" s="47">
        <v>70.622861054072558</v>
      </c>
      <c r="AD74" s="48" t="s">
        <v>157</v>
      </c>
      <c r="AE74" s="48" t="s">
        <v>172</v>
      </c>
      <c r="AF74" s="48" t="s">
        <v>174</v>
      </c>
      <c r="AG74" s="48">
        <v>168.8</v>
      </c>
      <c r="AH74" s="48"/>
      <c r="AI74" s="47">
        <v>36.253958805956728</v>
      </c>
      <c r="AJ74" s="48">
        <v>44</v>
      </c>
      <c r="AK74" s="48">
        <v>0</v>
      </c>
      <c r="AL74" s="48"/>
      <c r="AM74" s="48"/>
      <c r="AN74" s="48"/>
      <c r="AO74" s="49">
        <v>42436</v>
      </c>
      <c r="AP74" s="45"/>
      <c r="AQ74" s="45"/>
      <c r="AR74" s="45"/>
      <c r="AS74" s="44" t="s">
        <v>182</v>
      </c>
      <c r="AT74" s="48"/>
      <c r="AU74" s="48">
        <v>1</v>
      </c>
      <c r="AV74" s="48"/>
      <c r="AW74" s="48"/>
      <c r="AX74" s="48"/>
      <c r="AY74" s="48"/>
      <c r="AZ74" s="46"/>
      <c r="BA74" s="48"/>
      <c r="BB74" s="48"/>
      <c r="BC74" s="45"/>
    </row>
    <row r="75" spans="2:56" x14ac:dyDescent="0.25">
      <c r="B75" s="5"/>
      <c r="C75" s="6"/>
      <c r="D75" s="7"/>
      <c r="E75" s="7"/>
      <c r="Z75" s="48">
        <v>1343</v>
      </c>
      <c r="AA75" s="45">
        <v>27</v>
      </c>
      <c r="AB75" s="45"/>
      <c r="AC75" s="47">
        <v>56.057494866529773</v>
      </c>
      <c r="AD75" s="48" t="s">
        <v>157</v>
      </c>
      <c r="AE75" s="48" t="s">
        <v>173</v>
      </c>
      <c r="AF75" s="48" t="s">
        <v>174</v>
      </c>
      <c r="AG75" s="48">
        <v>181.4</v>
      </c>
      <c r="AH75" s="48"/>
      <c r="AI75" s="47">
        <v>27.168330600292467</v>
      </c>
      <c r="AJ75" s="48">
        <v>39.5</v>
      </c>
      <c r="AK75" s="48">
        <v>0</v>
      </c>
      <c r="AL75" s="48"/>
      <c r="AM75" s="48"/>
      <c r="AN75" s="48"/>
      <c r="AO75" s="49">
        <v>41729</v>
      </c>
      <c r="AP75" s="45"/>
      <c r="AQ75" s="45"/>
      <c r="AR75" s="45"/>
      <c r="AS75" s="44" t="s">
        <v>183</v>
      </c>
      <c r="AT75" s="48"/>
      <c r="AU75" s="48"/>
      <c r="AV75" s="48"/>
      <c r="AW75" s="48"/>
      <c r="AX75" s="48"/>
      <c r="AY75" s="48"/>
      <c r="AZ75" s="46"/>
      <c r="BA75" s="48"/>
      <c r="BB75" s="48"/>
      <c r="BC75" s="45"/>
    </row>
    <row r="76" spans="2:56" x14ac:dyDescent="0.25">
      <c r="B76" s="5"/>
      <c r="C76" s="6"/>
      <c r="D76" s="7"/>
      <c r="E76" s="7"/>
      <c r="Z76" s="48">
        <v>1710</v>
      </c>
      <c r="AA76" s="45">
        <v>30</v>
      </c>
      <c r="AB76" s="45"/>
      <c r="AC76" s="47">
        <v>58.510609171800134</v>
      </c>
      <c r="AD76" s="48" t="s">
        <v>171</v>
      </c>
      <c r="AE76" s="48" t="s">
        <v>172</v>
      </c>
      <c r="AF76" s="48" t="s">
        <v>174</v>
      </c>
      <c r="AG76" s="48">
        <v>168</v>
      </c>
      <c r="AH76" s="48"/>
      <c r="AI76" s="47">
        <v>28.380102040816329</v>
      </c>
      <c r="AJ76" s="48">
        <v>35.4</v>
      </c>
      <c r="AK76" s="48">
        <v>1</v>
      </c>
      <c r="AL76" s="48"/>
      <c r="AM76" s="48"/>
      <c r="AN76" s="48"/>
      <c r="AO76" s="49">
        <v>41828</v>
      </c>
      <c r="AP76" s="45"/>
      <c r="AQ76" s="45"/>
      <c r="AR76" s="45"/>
      <c r="AS76" s="44" t="s">
        <v>184</v>
      </c>
      <c r="AT76" s="48"/>
      <c r="AU76" s="48">
        <v>1</v>
      </c>
      <c r="AV76" s="48"/>
      <c r="AW76" s="48">
        <v>1</v>
      </c>
      <c r="AX76" s="48"/>
      <c r="AY76" s="48">
        <v>1</v>
      </c>
      <c r="AZ76" s="46">
        <v>1</v>
      </c>
      <c r="BA76" s="49"/>
      <c r="BB76" s="49"/>
      <c r="BC76" s="45"/>
      <c r="BD76" s="6"/>
    </row>
    <row r="77" spans="2:56" x14ac:dyDescent="0.25">
      <c r="B77" s="5"/>
      <c r="C77" s="6"/>
      <c r="D77" s="7"/>
      <c r="E77" s="7"/>
      <c r="Z77" s="48">
        <v>929</v>
      </c>
      <c r="AA77" s="45">
        <v>18</v>
      </c>
      <c r="AB77" s="45"/>
      <c r="AC77" s="47">
        <v>62.242299794661193</v>
      </c>
      <c r="AD77" s="48" t="s">
        <v>157</v>
      </c>
      <c r="AE77" s="48" t="s">
        <v>172</v>
      </c>
      <c r="AF77" s="48" t="s">
        <v>174</v>
      </c>
      <c r="AG77" s="48">
        <v>176</v>
      </c>
      <c r="AH77" s="48"/>
      <c r="AI77" s="47">
        <v>32.670454545454547</v>
      </c>
      <c r="AJ77" s="48">
        <v>43</v>
      </c>
      <c r="AK77" s="48">
        <v>0</v>
      </c>
      <c r="AL77" s="48"/>
      <c r="AM77" s="48"/>
      <c r="AN77" s="48"/>
      <c r="AO77" s="49">
        <v>41527</v>
      </c>
      <c r="AP77" s="45"/>
      <c r="AQ77" s="45"/>
      <c r="AR77" s="45"/>
      <c r="AS77" s="44" t="s">
        <v>185</v>
      </c>
      <c r="AT77" s="48"/>
      <c r="AU77" s="48">
        <v>1</v>
      </c>
      <c r="AV77" s="48"/>
      <c r="AW77" s="48"/>
      <c r="AX77" s="48"/>
      <c r="AY77" s="48"/>
      <c r="AZ77" s="46"/>
      <c r="BA77" s="48"/>
      <c r="BB77" s="48"/>
      <c r="BC77" s="45"/>
      <c r="BD77" s="10"/>
    </row>
    <row r="78" spans="2:56" x14ac:dyDescent="0.25">
      <c r="B78" s="5"/>
      <c r="C78" s="6"/>
      <c r="D78" s="7"/>
      <c r="E78" s="7"/>
      <c r="Z78" s="48">
        <v>1657</v>
      </c>
      <c r="AA78" s="45">
        <v>36</v>
      </c>
      <c r="AB78" s="45"/>
      <c r="AC78" s="47">
        <v>61.196440793976727</v>
      </c>
      <c r="AD78" s="48" t="s">
        <v>157</v>
      </c>
      <c r="AE78" s="48" t="s">
        <v>172</v>
      </c>
      <c r="AF78" s="48" t="s">
        <v>174</v>
      </c>
      <c r="AG78" s="48">
        <v>185</v>
      </c>
      <c r="AH78" s="48"/>
      <c r="AI78" s="47">
        <v>31.672753834915994</v>
      </c>
      <c r="AJ78" s="48">
        <v>40.5</v>
      </c>
      <c r="AK78" s="48">
        <v>0.5</v>
      </c>
      <c r="AL78" s="48"/>
      <c r="AM78" s="48"/>
      <c r="AN78" s="48"/>
      <c r="AO78" s="49">
        <v>42206</v>
      </c>
      <c r="AP78" s="45"/>
      <c r="AQ78" s="45"/>
      <c r="AR78" s="45"/>
      <c r="AS78" s="44" t="s">
        <v>186</v>
      </c>
      <c r="AT78" s="48">
        <v>1</v>
      </c>
      <c r="AU78" s="48"/>
      <c r="AV78" s="48"/>
      <c r="AW78" s="48"/>
      <c r="AX78" s="48"/>
      <c r="AY78" s="48"/>
      <c r="AZ78" s="46"/>
      <c r="BA78" s="48"/>
      <c r="BB78" s="48"/>
      <c r="BC78" s="45"/>
      <c r="BD78" s="10"/>
    </row>
    <row r="79" spans="2:56" x14ac:dyDescent="0.25">
      <c r="B79" s="5"/>
      <c r="C79" s="6"/>
      <c r="D79" s="7"/>
      <c r="E79" s="7"/>
      <c r="Z79" s="48">
        <v>867</v>
      </c>
      <c r="AA79" s="45">
        <v>12</v>
      </c>
      <c r="AB79" s="45"/>
      <c r="AC79" s="47">
        <v>61</v>
      </c>
      <c r="AD79" s="48" t="s">
        <v>171</v>
      </c>
      <c r="AE79" s="48" t="s">
        <v>172</v>
      </c>
      <c r="AF79" s="48" t="s">
        <v>174</v>
      </c>
      <c r="AG79" s="48">
        <v>167.5</v>
      </c>
      <c r="AH79" s="48"/>
      <c r="AI79" s="47">
        <v>30.082423702383608</v>
      </c>
      <c r="AJ79" s="48">
        <v>36.1</v>
      </c>
      <c r="AK79" s="48">
        <v>0</v>
      </c>
      <c r="AL79" s="48"/>
      <c r="AM79" s="48"/>
      <c r="AN79" s="48"/>
      <c r="AO79" s="49">
        <v>41407</v>
      </c>
      <c r="AP79" s="45"/>
      <c r="AQ79" s="45"/>
      <c r="AR79" s="45"/>
      <c r="AS79" s="44" t="s">
        <v>187</v>
      </c>
      <c r="AT79" s="48">
        <v>1</v>
      </c>
      <c r="AU79" s="48"/>
      <c r="AV79" s="48"/>
      <c r="AW79" s="48"/>
      <c r="AX79" s="48">
        <v>1</v>
      </c>
      <c r="AY79" s="48"/>
      <c r="AZ79" s="46"/>
      <c r="BA79" s="48"/>
      <c r="BB79" s="48"/>
      <c r="BC79" s="45"/>
    </row>
    <row r="80" spans="2:56" x14ac:dyDescent="0.25">
      <c r="B80" s="5"/>
      <c r="C80" s="6"/>
      <c r="D80" s="7"/>
      <c r="E80" s="7"/>
      <c r="Z80" s="48">
        <v>941</v>
      </c>
      <c r="AA80" s="45">
        <v>15</v>
      </c>
      <c r="AB80" s="45"/>
      <c r="AC80" s="47">
        <v>47.405886379192332</v>
      </c>
      <c r="AD80" s="48" t="s">
        <v>157</v>
      </c>
      <c r="AE80" s="48" t="s">
        <v>172</v>
      </c>
      <c r="AF80" s="48" t="s">
        <v>174</v>
      </c>
      <c r="AG80" s="48">
        <v>182</v>
      </c>
      <c r="AH80" s="48"/>
      <c r="AI80" s="47">
        <v>31.487743026204562</v>
      </c>
      <c r="AJ80" s="48">
        <v>41.8</v>
      </c>
      <c r="AK80" s="48">
        <v>1</v>
      </c>
      <c r="AL80" s="48"/>
      <c r="AM80" s="48"/>
      <c r="AN80" s="48"/>
      <c r="AO80" s="49">
        <v>41457</v>
      </c>
      <c r="AP80" s="45"/>
      <c r="AQ80" s="45"/>
      <c r="AR80" s="45"/>
      <c r="AS80" s="44" t="s">
        <v>154</v>
      </c>
      <c r="AT80" s="48"/>
      <c r="AU80" s="48"/>
      <c r="AV80" s="48"/>
      <c r="AW80" s="48"/>
      <c r="AX80" s="48"/>
      <c r="AY80" s="48"/>
      <c r="AZ80" s="46"/>
      <c r="BA80" s="48"/>
      <c r="BB80" s="48"/>
      <c r="BC80" s="45"/>
    </row>
    <row r="81" spans="2:55" x14ac:dyDescent="0.25">
      <c r="B81" s="5"/>
      <c r="C81" s="6"/>
      <c r="D81" s="7"/>
      <c r="E81" s="7"/>
      <c r="Z81" s="48">
        <v>991</v>
      </c>
      <c r="AA81" s="45">
        <v>2</v>
      </c>
      <c r="AB81" s="45"/>
      <c r="AC81" s="47">
        <v>39.211498973305957</v>
      </c>
      <c r="AD81" s="48" t="s">
        <v>157</v>
      </c>
      <c r="AE81" s="48" t="s">
        <v>172</v>
      </c>
      <c r="AF81" s="48" t="s">
        <v>174</v>
      </c>
      <c r="AG81" s="48">
        <v>178</v>
      </c>
      <c r="AH81" s="48"/>
      <c r="AI81" s="47">
        <v>30.961999747506624</v>
      </c>
      <c r="AJ81" s="48">
        <v>42</v>
      </c>
      <c r="AK81" s="48">
        <v>0</v>
      </c>
      <c r="AL81" s="48"/>
      <c r="AM81" s="48"/>
      <c r="AN81" s="48"/>
      <c r="AO81" s="49">
        <v>41241</v>
      </c>
      <c r="AP81" s="45"/>
      <c r="AQ81" s="45"/>
      <c r="AR81" s="45"/>
      <c r="AS81" s="44" t="s">
        <v>188</v>
      </c>
      <c r="AT81" s="48">
        <v>1</v>
      </c>
      <c r="AU81" s="48"/>
      <c r="AV81" s="48"/>
      <c r="AW81" s="48"/>
      <c r="AX81" s="48"/>
      <c r="AY81" s="48"/>
      <c r="AZ81" s="46"/>
      <c r="BA81" s="48"/>
      <c r="BB81" s="48"/>
      <c r="BC81" s="45"/>
    </row>
    <row r="82" spans="2:55" x14ac:dyDescent="0.25">
      <c r="B82" s="5"/>
      <c r="C82" s="6"/>
      <c r="D82" s="7"/>
      <c r="E82" s="7"/>
      <c r="Z82" s="48">
        <v>1713</v>
      </c>
      <c r="AA82" s="45">
        <v>33</v>
      </c>
      <c r="AB82" s="45"/>
      <c r="AC82" s="47">
        <v>61.779603011635864</v>
      </c>
      <c r="AD82" s="48" t="s">
        <v>157</v>
      </c>
      <c r="AE82" s="48" t="s">
        <v>172</v>
      </c>
      <c r="AF82" s="48" t="s">
        <v>174</v>
      </c>
      <c r="AG82" s="48">
        <v>184</v>
      </c>
      <c r="AH82" s="48"/>
      <c r="AI82" s="47">
        <v>33.051748582230623</v>
      </c>
      <c r="AJ82" s="48">
        <v>43.2</v>
      </c>
      <c r="AK82" s="48">
        <v>1</v>
      </c>
      <c r="AL82" s="48"/>
      <c r="AM82" s="48"/>
      <c r="AN82" s="48"/>
      <c r="AO82" s="49">
        <v>41949</v>
      </c>
      <c r="AP82" s="45"/>
      <c r="AQ82" s="45"/>
      <c r="AR82" s="45"/>
      <c r="AS82" s="44" t="s">
        <v>189</v>
      </c>
      <c r="AT82" s="48">
        <v>1</v>
      </c>
      <c r="AU82" s="48"/>
      <c r="AV82" s="48">
        <v>1</v>
      </c>
      <c r="AW82" s="48"/>
      <c r="AX82" s="48">
        <v>1</v>
      </c>
      <c r="AY82" s="48"/>
      <c r="AZ82" s="46"/>
      <c r="BA82" s="48"/>
      <c r="BB82" s="48"/>
      <c r="BC82" s="45"/>
    </row>
    <row r="83" spans="2:55" x14ac:dyDescent="0.25">
      <c r="B83" s="5"/>
      <c r="C83" s="6"/>
      <c r="D83" s="7"/>
      <c r="E83" s="7"/>
      <c r="Z83" s="48">
        <v>1369</v>
      </c>
      <c r="AA83" s="45">
        <v>42</v>
      </c>
      <c r="AB83" s="45"/>
      <c r="AC83" s="47">
        <v>52.145106091717999</v>
      </c>
      <c r="AD83" s="48" t="s">
        <v>157</v>
      </c>
      <c r="AE83" s="48" t="s">
        <v>172</v>
      </c>
      <c r="AF83" s="48" t="s">
        <v>174</v>
      </c>
      <c r="AG83" s="48">
        <v>171.8</v>
      </c>
      <c r="AH83" s="48"/>
      <c r="AI83" s="47">
        <v>26.698071911324451</v>
      </c>
      <c r="AJ83" s="48">
        <v>41</v>
      </c>
      <c r="AK83" s="48">
        <v>0</v>
      </c>
      <c r="AL83" s="48"/>
      <c r="AM83" s="48"/>
      <c r="AN83" s="48"/>
      <c r="AO83" s="49">
        <v>42345</v>
      </c>
      <c r="AP83" s="45"/>
      <c r="AQ83" s="45"/>
      <c r="AR83" s="45"/>
      <c r="AS83" s="44" t="s">
        <v>190</v>
      </c>
      <c r="AT83" s="48"/>
      <c r="AU83" s="48"/>
      <c r="AV83" s="48"/>
      <c r="AW83" s="48"/>
      <c r="AX83" s="48"/>
      <c r="AY83" s="48"/>
      <c r="AZ83" s="46"/>
      <c r="BA83" s="48"/>
      <c r="BB83" s="48"/>
      <c r="BC83" s="45"/>
    </row>
    <row r="84" spans="2:55" x14ac:dyDescent="0.25">
      <c r="B84" s="5"/>
      <c r="C84" s="6"/>
      <c r="D84" s="7"/>
      <c r="E84" s="7"/>
      <c r="Z84" s="48">
        <v>1708</v>
      </c>
      <c r="AA84" s="45">
        <v>29</v>
      </c>
      <c r="AB84" s="45"/>
      <c r="AC84" s="47">
        <v>70.299794661190958</v>
      </c>
      <c r="AD84" s="48" t="s">
        <v>171</v>
      </c>
      <c r="AE84" s="48" t="s">
        <v>172</v>
      </c>
      <c r="AF84" s="48" t="s">
        <v>174</v>
      </c>
      <c r="AG84" s="48">
        <v>157.5</v>
      </c>
      <c r="AH84" s="48"/>
      <c r="AI84" s="47">
        <v>32.088687326782562</v>
      </c>
      <c r="AJ84" s="48">
        <v>38</v>
      </c>
      <c r="AK84" s="48">
        <v>0</v>
      </c>
      <c r="AL84" s="48"/>
      <c r="AM84" s="48"/>
      <c r="AN84" s="48"/>
      <c r="AO84" s="49">
        <v>41793</v>
      </c>
      <c r="AP84" s="45"/>
      <c r="AQ84" s="45"/>
      <c r="AR84" s="45"/>
      <c r="AS84" s="44" t="s">
        <v>191</v>
      </c>
      <c r="AT84" s="48">
        <v>1</v>
      </c>
      <c r="AU84" s="48"/>
      <c r="AV84" s="48">
        <v>1</v>
      </c>
      <c r="AW84" s="48"/>
      <c r="AX84" s="48"/>
      <c r="AY84" s="48">
        <v>1</v>
      </c>
      <c r="AZ84" s="46"/>
      <c r="BA84" s="48"/>
      <c r="BB84" s="48"/>
      <c r="BC84" s="45"/>
    </row>
    <row r="85" spans="2:55" x14ac:dyDescent="0.25">
      <c r="B85" s="5"/>
      <c r="C85" s="6"/>
      <c r="D85" s="7"/>
      <c r="E85" s="7"/>
      <c r="Z85" s="48">
        <v>1568</v>
      </c>
      <c r="AA85" s="45">
        <v>47</v>
      </c>
      <c r="AB85" s="45"/>
      <c r="AC85" s="47">
        <v>29.078713210130047</v>
      </c>
      <c r="AD85" s="48" t="s">
        <v>171</v>
      </c>
      <c r="AE85" s="48" t="s">
        <v>210</v>
      </c>
      <c r="AF85" s="48" t="s">
        <v>174</v>
      </c>
      <c r="AG85" s="48">
        <v>158.30000000000001</v>
      </c>
      <c r="AH85" s="48"/>
      <c r="AI85" s="47">
        <v>21.82858059554912</v>
      </c>
      <c r="AJ85" s="48">
        <v>35</v>
      </c>
      <c r="AK85" s="48">
        <v>0</v>
      </c>
      <c r="AL85" s="48"/>
      <c r="AM85" s="48"/>
      <c r="AN85" s="48"/>
      <c r="AO85" s="49">
        <v>42514</v>
      </c>
      <c r="AP85" s="45"/>
      <c r="AQ85" s="45"/>
      <c r="AR85" s="45"/>
      <c r="AS85" s="44" t="s">
        <v>178</v>
      </c>
      <c r="AT85" s="48"/>
      <c r="AU85" s="48"/>
      <c r="AV85" s="48"/>
      <c r="AW85" s="48"/>
      <c r="AX85" s="48"/>
      <c r="AY85" s="48"/>
      <c r="AZ85" s="46"/>
      <c r="BA85" s="48"/>
      <c r="BB85" s="48"/>
      <c r="BC85" s="45"/>
    </row>
    <row r="86" spans="2:55" x14ac:dyDescent="0.25">
      <c r="B86" s="5"/>
      <c r="C86" s="6"/>
      <c r="D86" s="7"/>
      <c r="E86" s="7"/>
      <c r="Z86" s="48">
        <v>646</v>
      </c>
      <c r="AA86" s="45">
        <v>25</v>
      </c>
      <c r="AB86" s="45"/>
      <c r="AC86" s="47">
        <v>61.437371663244356</v>
      </c>
      <c r="AD86" s="48" t="s">
        <v>157</v>
      </c>
      <c r="AE86" s="48" t="s">
        <v>172</v>
      </c>
      <c r="AF86" s="48" t="s">
        <v>174</v>
      </c>
      <c r="AG86" s="48">
        <v>169.5</v>
      </c>
      <c r="AH86" s="48"/>
      <c r="AI86" s="47">
        <v>26.696600273231176</v>
      </c>
      <c r="AJ86" s="48">
        <v>36.200000000000003</v>
      </c>
      <c r="AK86" s="48">
        <v>1</v>
      </c>
      <c r="AL86" s="48"/>
      <c r="AM86" s="48"/>
      <c r="AN86" s="48"/>
      <c r="AO86" s="49">
        <v>41701</v>
      </c>
      <c r="AP86" s="45"/>
      <c r="AQ86" s="45"/>
      <c r="AR86" s="45"/>
      <c r="AS86" s="44" t="s">
        <v>192</v>
      </c>
      <c r="AT86" s="48"/>
      <c r="AU86" s="48">
        <v>1</v>
      </c>
      <c r="AV86" s="48"/>
      <c r="AW86" s="48"/>
      <c r="AX86" s="48"/>
      <c r="AY86" s="48"/>
      <c r="AZ86" s="46"/>
      <c r="BA86" s="48"/>
      <c r="BB86" s="48"/>
      <c r="BC86" s="45"/>
    </row>
    <row r="87" spans="2:55" x14ac:dyDescent="0.25">
      <c r="B87" s="5"/>
      <c r="C87" s="6"/>
      <c r="D87" s="7"/>
      <c r="E87" s="7"/>
      <c r="Z87" s="48">
        <v>1264</v>
      </c>
      <c r="AA87" s="45">
        <v>11</v>
      </c>
      <c r="AB87" s="45"/>
      <c r="AC87" s="47">
        <v>67.520876112251884</v>
      </c>
      <c r="AD87" s="48" t="s">
        <v>157</v>
      </c>
      <c r="AE87" s="48" t="s">
        <v>172</v>
      </c>
      <c r="AF87" s="48" t="s">
        <v>175</v>
      </c>
      <c r="AG87" s="48">
        <v>166.5</v>
      </c>
      <c r="AH87" s="48"/>
      <c r="AI87" s="47">
        <v>32.573113654194735</v>
      </c>
      <c r="AJ87" s="48">
        <v>39.4</v>
      </c>
      <c r="AK87" s="48">
        <v>0</v>
      </c>
      <c r="AL87" s="48"/>
      <c r="AM87" s="48"/>
      <c r="AN87" s="48"/>
      <c r="AO87" s="49">
        <v>41386</v>
      </c>
      <c r="AP87" s="45"/>
      <c r="AQ87" s="45"/>
      <c r="AR87" s="45"/>
      <c r="AS87" s="44" t="s">
        <v>193</v>
      </c>
      <c r="AT87" s="48">
        <v>1</v>
      </c>
      <c r="AU87" s="48"/>
      <c r="AV87" s="48"/>
      <c r="AW87" s="48"/>
      <c r="AX87" s="48"/>
      <c r="AY87" s="48"/>
      <c r="AZ87" s="46"/>
      <c r="BA87" s="48"/>
      <c r="BB87" s="48"/>
      <c r="BC87" s="45"/>
    </row>
    <row r="88" spans="2:55" x14ac:dyDescent="0.25">
      <c r="B88" s="5"/>
      <c r="C88" s="6"/>
      <c r="D88" s="7"/>
      <c r="E88" s="7"/>
      <c r="Z88" s="48">
        <v>360</v>
      </c>
      <c r="AA88" s="45">
        <v>24</v>
      </c>
      <c r="AB88" s="45"/>
      <c r="AC88" s="47">
        <v>44.903490759753595</v>
      </c>
      <c r="AD88" s="48" t="s">
        <v>171</v>
      </c>
      <c r="AE88" s="48" t="s">
        <v>172</v>
      </c>
      <c r="AF88" s="48" t="s">
        <v>174</v>
      </c>
      <c r="AG88" s="48">
        <v>169</v>
      </c>
      <c r="AH88" s="48"/>
      <c r="AI88" s="47">
        <v>37.813802037743784</v>
      </c>
      <c r="AJ88" s="48">
        <v>42.3</v>
      </c>
      <c r="AK88" s="48">
        <v>1</v>
      </c>
      <c r="AL88" s="48"/>
      <c r="AM88" s="48"/>
      <c r="AN88" s="48"/>
      <c r="AO88" s="49">
        <v>41695</v>
      </c>
      <c r="AP88" s="45"/>
      <c r="AQ88" s="45"/>
      <c r="AR88" s="45"/>
      <c r="AS88" s="44" t="s">
        <v>154</v>
      </c>
      <c r="AT88" s="48"/>
      <c r="AU88" s="48"/>
      <c r="AV88" s="48"/>
      <c r="AW88" s="48"/>
      <c r="AX88" s="48"/>
      <c r="AY88" s="48"/>
      <c r="AZ88" s="46"/>
      <c r="BA88" s="48"/>
      <c r="BB88" s="48"/>
      <c r="BC88" s="45"/>
    </row>
    <row r="89" spans="2:55" x14ac:dyDescent="0.25">
      <c r="B89" s="5"/>
      <c r="C89" s="6"/>
      <c r="D89" s="7"/>
      <c r="E89" s="7"/>
      <c r="Z89" s="48">
        <v>1711</v>
      </c>
      <c r="AA89" s="45">
        <v>31</v>
      </c>
      <c r="AB89" s="45"/>
      <c r="AC89" s="47">
        <v>71.386721423682403</v>
      </c>
      <c r="AD89" s="48" t="s">
        <v>157</v>
      </c>
      <c r="AE89" s="48" t="s">
        <v>172</v>
      </c>
      <c r="AF89" s="48" t="s">
        <v>174</v>
      </c>
      <c r="AG89" s="48">
        <v>162</v>
      </c>
      <c r="AH89" s="48"/>
      <c r="AI89" s="47">
        <v>29.530559365950307</v>
      </c>
      <c r="AJ89" s="48">
        <v>43.7</v>
      </c>
      <c r="AK89" s="48">
        <v>1</v>
      </c>
      <c r="AL89" s="48"/>
      <c r="AM89" s="48"/>
      <c r="AN89" s="48"/>
      <c r="AO89" s="49">
        <v>41893</v>
      </c>
      <c r="AP89" s="45"/>
      <c r="AQ89" s="45"/>
      <c r="AR89" s="45"/>
      <c r="AS89" s="44" t="s">
        <v>194</v>
      </c>
      <c r="AT89" s="48">
        <v>1</v>
      </c>
      <c r="AU89" s="48"/>
      <c r="AV89" s="48">
        <v>1</v>
      </c>
      <c r="AW89" s="48"/>
      <c r="AX89" s="48">
        <v>1</v>
      </c>
      <c r="AY89" s="48"/>
      <c r="AZ89" s="46"/>
      <c r="BA89" s="48"/>
      <c r="BB89" s="48"/>
      <c r="BC89" s="45"/>
    </row>
    <row r="90" spans="2:55" x14ac:dyDescent="0.25">
      <c r="B90" s="5"/>
      <c r="C90" s="6"/>
      <c r="D90" s="7"/>
      <c r="E90" s="7"/>
      <c r="Z90" s="48">
        <v>1051</v>
      </c>
      <c r="AA90" s="45">
        <v>3</v>
      </c>
      <c r="AB90" s="45"/>
      <c r="AC90" s="47">
        <v>25.713894592744694</v>
      </c>
      <c r="AD90" s="48" t="s">
        <v>157</v>
      </c>
      <c r="AE90" s="48" t="s">
        <v>172</v>
      </c>
      <c r="AF90" s="48" t="s">
        <v>174</v>
      </c>
      <c r="AG90" s="48">
        <v>185.5</v>
      </c>
      <c r="AH90" s="48"/>
      <c r="AI90" s="47">
        <v>36.122957548986129</v>
      </c>
      <c r="AJ90" s="48">
        <v>45.5</v>
      </c>
      <c r="AK90" s="48">
        <v>0</v>
      </c>
      <c r="AL90" s="48"/>
      <c r="AM90" s="48"/>
      <c r="AN90" s="48"/>
      <c r="AO90" s="49">
        <v>41289</v>
      </c>
      <c r="AP90" s="45"/>
      <c r="AQ90" s="45"/>
      <c r="AR90" s="45"/>
      <c r="AS90" s="44" t="s">
        <v>154</v>
      </c>
      <c r="AT90" s="48"/>
      <c r="AU90" s="48"/>
      <c r="AV90" s="48"/>
      <c r="AW90" s="48"/>
      <c r="AX90" s="48"/>
      <c r="AY90" s="48"/>
      <c r="AZ90" s="46"/>
      <c r="BA90" s="48"/>
      <c r="BB90" s="48"/>
      <c r="BC90" s="45"/>
    </row>
    <row r="91" spans="2:55" x14ac:dyDescent="0.25">
      <c r="B91" s="5"/>
      <c r="C91" s="6"/>
      <c r="D91" s="7"/>
      <c r="E91" s="7"/>
      <c r="Z91" s="48">
        <v>1341</v>
      </c>
      <c r="AA91" s="45">
        <v>38</v>
      </c>
      <c r="AB91" s="45"/>
      <c r="AC91" s="47">
        <v>67.296372347707049</v>
      </c>
      <c r="AD91" s="48" t="s">
        <v>157</v>
      </c>
      <c r="AE91" s="48" t="s">
        <v>172</v>
      </c>
      <c r="AF91" s="48" t="s">
        <v>174</v>
      </c>
      <c r="AG91" s="48">
        <v>175</v>
      </c>
      <c r="AH91" s="48"/>
      <c r="AI91" s="47">
        <v>22.269387755102041</v>
      </c>
      <c r="AJ91" s="48">
        <v>35.9</v>
      </c>
      <c r="AK91" s="48">
        <v>0.5</v>
      </c>
      <c r="AL91" s="48"/>
      <c r="AM91" s="48"/>
      <c r="AN91" s="48"/>
      <c r="AO91" s="49">
        <v>42255</v>
      </c>
      <c r="AP91" s="45"/>
      <c r="AQ91" s="45"/>
      <c r="AR91" s="45"/>
      <c r="AS91" s="44" t="s">
        <v>154</v>
      </c>
      <c r="AT91" s="48"/>
      <c r="AU91" s="48"/>
      <c r="AV91" s="48"/>
      <c r="AW91" s="48"/>
      <c r="AX91" s="48"/>
      <c r="AY91" s="48"/>
      <c r="AZ91" s="46"/>
      <c r="BA91" s="48"/>
      <c r="BB91" s="48"/>
      <c r="BC91" s="45"/>
    </row>
    <row r="92" spans="2:55" x14ac:dyDescent="0.25">
      <c r="B92" s="5"/>
      <c r="C92" s="6"/>
      <c r="D92" s="7"/>
      <c r="E92" s="7"/>
      <c r="Z92" s="48">
        <v>1731</v>
      </c>
      <c r="AA92" s="45">
        <v>39</v>
      </c>
      <c r="AB92" s="45"/>
      <c r="AC92" s="47">
        <v>44.40520191649555</v>
      </c>
      <c r="AD92" s="48" t="s">
        <v>157</v>
      </c>
      <c r="AE92" s="48" t="s">
        <v>172</v>
      </c>
      <c r="AF92" s="48" t="s">
        <v>174</v>
      </c>
      <c r="AG92" s="48">
        <v>171.5</v>
      </c>
      <c r="AH92" s="48"/>
      <c r="AI92" s="47">
        <v>34.13543676529337</v>
      </c>
      <c r="AJ92" s="48">
        <v>45.8</v>
      </c>
      <c r="AK92" s="48">
        <v>0</v>
      </c>
      <c r="AL92" s="48"/>
      <c r="AM92" s="48"/>
      <c r="AN92" s="48"/>
      <c r="AO92" s="49">
        <v>42276</v>
      </c>
      <c r="AP92" s="45"/>
      <c r="AQ92" s="45"/>
      <c r="AR92" s="45"/>
      <c r="AS92" s="44" t="s">
        <v>154</v>
      </c>
      <c r="AT92" s="48"/>
      <c r="AU92" s="48"/>
      <c r="AV92" s="48"/>
      <c r="AW92" s="48"/>
      <c r="AX92" s="48"/>
      <c r="AY92" s="48"/>
      <c r="AZ92" s="46"/>
      <c r="BA92" s="48"/>
      <c r="BB92" s="48"/>
      <c r="BC92" s="45"/>
    </row>
    <row r="93" spans="2:55" x14ac:dyDescent="0.25">
      <c r="B93" s="5"/>
      <c r="C93" s="6"/>
      <c r="D93" s="7"/>
      <c r="E93" s="7"/>
      <c r="Z93" s="48">
        <v>1722</v>
      </c>
      <c r="AA93" s="45">
        <v>33</v>
      </c>
      <c r="AB93" s="45"/>
      <c r="AC93" s="47">
        <v>51.756331279945243</v>
      </c>
      <c r="AD93" s="48" t="s">
        <v>171</v>
      </c>
      <c r="AE93" s="48" t="s">
        <v>173</v>
      </c>
      <c r="AF93" s="48" t="s">
        <v>174</v>
      </c>
      <c r="AG93" s="48">
        <v>178</v>
      </c>
      <c r="AH93" s="48"/>
      <c r="AI93" s="47">
        <v>27.616462567857592</v>
      </c>
      <c r="AJ93" s="48">
        <v>42.5</v>
      </c>
      <c r="AK93" s="48">
        <v>1</v>
      </c>
      <c r="AL93" s="48"/>
      <c r="AM93" s="48"/>
      <c r="AN93" s="48"/>
      <c r="AO93" s="49">
        <v>42032</v>
      </c>
      <c r="AP93" s="45"/>
      <c r="AQ93" s="45"/>
      <c r="AR93" s="45"/>
      <c r="AS93" s="44" t="s">
        <v>195</v>
      </c>
      <c r="AT93" s="48">
        <v>1</v>
      </c>
      <c r="AU93" s="48"/>
      <c r="AV93" s="48"/>
      <c r="AW93" s="48">
        <v>1</v>
      </c>
      <c r="AX93" s="48"/>
      <c r="AY93" s="48">
        <v>1</v>
      </c>
      <c r="AZ93" s="46"/>
      <c r="BA93" s="48">
        <v>1</v>
      </c>
      <c r="BB93" s="48"/>
      <c r="BC93" s="45"/>
    </row>
    <row r="94" spans="2:55" x14ac:dyDescent="0.25">
      <c r="B94" s="5"/>
      <c r="C94" s="6"/>
      <c r="D94" s="7"/>
      <c r="E94" s="7"/>
      <c r="Z94" s="48">
        <v>815</v>
      </c>
      <c r="AA94" s="45">
        <v>17</v>
      </c>
      <c r="AB94" s="45"/>
      <c r="AC94" s="47">
        <v>53.486652977412732</v>
      </c>
      <c r="AD94" s="48" t="s">
        <v>157</v>
      </c>
      <c r="AE94" s="48" t="s">
        <v>172</v>
      </c>
      <c r="AF94" s="48" t="s">
        <v>174</v>
      </c>
      <c r="AG94" s="48">
        <v>185.5</v>
      </c>
      <c r="AH94" s="48"/>
      <c r="AI94" s="47">
        <v>35.193002085134516</v>
      </c>
      <c r="AJ94" s="48">
        <v>48</v>
      </c>
      <c r="AK94" s="48">
        <v>1</v>
      </c>
      <c r="AL94" s="48"/>
      <c r="AM94" s="48"/>
      <c r="AN94" s="48"/>
      <c r="AO94" s="49">
        <v>41465</v>
      </c>
      <c r="AP94" s="45"/>
      <c r="AQ94" s="45"/>
      <c r="AR94" s="45"/>
      <c r="AS94" s="44" t="s">
        <v>196</v>
      </c>
      <c r="AT94" s="48">
        <v>1</v>
      </c>
      <c r="AU94" s="48"/>
      <c r="AV94" s="48"/>
      <c r="AW94" s="48"/>
      <c r="AX94" s="48"/>
      <c r="AY94" s="48"/>
      <c r="AZ94" s="46"/>
      <c r="BA94" s="48"/>
      <c r="BB94" s="48"/>
      <c r="BC94" s="45"/>
    </row>
    <row r="95" spans="2:55" x14ac:dyDescent="0.25">
      <c r="B95" s="5"/>
      <c r="C95" s="6"/>
      <c r="D95" s="7"/>
      <c r="E95" s="7"/>
      <c r="Z95" s="48">
        <v>863</v>
      </c>
      <c r="AA95" s="45">
        <v>6</v>
      </c>
      <c r="AB95" s="45"/>
      <c r="AC95" s="47">
        <v>31.488021902806295</v>
      </c>
      <c r="AD95" s="48" t="s">
        <v>157</v>
      </c>
      <c r="AE95" s="48" t="s">
        <v>172</v>
      </c>
      <c r="AF95" s="48" t="s">
        <v>174</v>
      </c>
      <c r="AG95" s="48">
        <v>181</v>
      </c>
      <c r="AH95" s="48"/>
      <c r="AI95" s="47">
        <v>27.135923811849455</v>
      </c>
      <c r="AJ95" s="48">
        <v>41</v>
      </c>
      <c r="AK95" s="48">
        <v>0</v>
      </c>
      <c r="AL95" s="48"/>
      <c r="AM95" s="48"/>
      <c r="AN95" s="48"/>
      <c r="AO95" s="49">
        <v>41281</v>
      </c>
      <c r="AP95" s="45"/>
      <c r="AQ95" s="45"/>
      <c r="AR95" s="45"/>
      <c r="AS95" s="44" t="s">
        <v>154</v>
      </c>
      <c r="AT95" s="48"/>
      <c r="AU95" s="48"/>
      <c r="AV95" s="48"/>
      <c r="AW95" s="48"/>
      <c r="AX95" s="48"/>
      <c r="AY95" s="48"/>
      <c r="AZ95" s="46"/>
      <c r="BA95" s="48"/>
      <c r="BB95" s="48"/>
      <c r="BC95" s="45"/>
    </row>
    <row r="96" spans="2:55" x14ac:dyDescent="0.25">
      <c r="B96" s="5"/>
      <c r="C96" s="6"/>
      <c r="D96" s="7"/>
      <c r="E96" s="7"/>
      <c r="Z96" s="48">
        <v>1607</v>
      </c>
      <c r="AA96" s="45">
        <v>10</v>
      </c>
      <c r="AB96" s="45"/>
      <c r="AC96" s="47">
        <v>65.30595482546201</v>
      </c>
      <c r="AD96" s="48" t="s">
        <v>157</v>
      </c>
      <c r="AE96" s="48" t="s">
        <v>172</v>
      </c>
      <c r="AF96" s="48" t="s">
        <v>176</v>
      </c>
      <c r="AG96" s="48">
        <v>162.5</v>
      </c>
      <c r="AH96" s="48"/>
      <c r="AI96" s="47">
        <v>30.750295857988167</v>
      </c>
      <c r="AJ96" s="48">
        <v>39.799999999999997</v>
      </c>
      <c r="AK96" s="48">
        <v>0</v>
      </c>
      <c r="AL96" s="48"/>
      <c r="AM96" s="48"/>
      <c r="AN96" s="48"/>
      <c r="AO96" s="49">
        <v>41386</v>
      </c>
      <c r="AP96" s="45"/>
      <c r="AQ96" s="45"/>
      <c r="AR96" s="45"/>
      <c r="AS96" s="44" t="s">
        <v>197</v>
      </c>
      <c r="AT96" s="48">
        <v>1</v>
      </c>
      <c r="AU96" s="48"/>
      <c r="AV96" s="48"/>
      <c r="AW96" s="48"/>
      <c r="AX96" s="48"/>
      <c r="AY96" s="48"/>
      <c r="AZ96" s="46"/>
      <c r="BA96" s="48"/>
      <c r="BB96" s="48"/>
      <c r="BC96" s="45"/>
    </row>
    <row r="97" spans="2:55" x14ac:dyDescent="0.25">
      <c r="B97" s="5"/>
      <c r="C97" s="6"/>
      <c r="D97" s="7"/>
      <c r="E97" s="7"/>
      <c r="Z97" s="48">
        <v>1565</v>
      </c>
      <c r="AA97" s="45">
        <v>9</v>
      </c>
      <c r="AB97" s="45"/>
      <c r="AC97" s="47">
        <v>50.346338124572213</v>
      </c>
      <c r="AD97" s="48" t="s">
        <v>171</v>
      </c>
      <c r="AE97" s="48" t="s">
        <v>172</v>
      </c>
      <c r="AF97" s="48" t="s">
        <v>174</v>
      </c>
      <c r="AG97" s="48">
        <v>163</v>
      </c>
      <c r="AH97" s="48"/>
      <c r="AI97" s="47">
        <v>26.233580488539278</v>
      </c>
      <c r="AJ97" s="48">
        <v>39.299999999999997</v>
      </c>
      <c r="AK97" s="48">
        <v>0</v>
      </c>
      <c r="AL97" s="48"/>
      <c r="AM97" s="48"/>
      <c r="AN97" s="48"/>
      <c r="AO97" s="49">
        <v>41339</v>
      </c>
      <c r="AP97" s="45"/>
      <c r="AQ97" s="45"/>
      <c r="AR97" s="45"/>
      <c r="AS97" s="44" t="s">
        <v>198</v>
      </c>
      <c r="AT97" s="48"/>
      <c r="AU97" s="48"/>
      <c r="AV97" s="48"/>
      <c r="AW97" s="48">
        <v>1</v>
      </c>
      <c r="AX97" s="48"/>
      <c r="AY97" s="48"/>
      <c r="AZ97" s="46"/>
      <c r="BA97" s="48"/>
      <c r="BB97" s="48"/>
      <c r="BC97" s="45"/>
    </row>
    <row r="98" spans="2:55" x14ac:dyDescent="0.25">
      <c r="B98" s="5"/>
      <c r="C98" s="6"/>
      <c r="D98" s="7"/>
      <c r="E98" s="7"/>
      <c r="Z98" s="48">
        <v>1285</v>
      </c>
      <c r="AA98" s="45">
        <v>20</v>
      </c>
      <c r="AB98" s="45"/>
      <c r="AC98" s="47">
        <v>60.736481861738532</v>
      </c>
      <c r="AD98" s="48" t="s">
        <v>157</v>
      </c>
      <c r="AE98" s="48" t="s">
        <v>172</v>
      </c>
      <c r="AF98" s="48" t="s">
        <v>174</v>
      </c>
      <c r="AG98" s="48">
        <v>175.5</v>
      </c>
      <c r="AH98" s="48"/>
      <c r="AI98" s="47">
        <v>25.389404306783227</v>
      </c>
      <c r="AJ98" s="48">
        <v>36.5</v>
      </c>
      <c r="AK98" s="48">
        <v>0</v>
      </c>
      <c r="AL98" s="48"/>
      <c r="AM98" s="48"/>
      <c r="AN98" s="48"/>
      <c r="AO98" s="49">
        <v>41604</v>
      </c>
      <c r="AP98" s="45"/>
      <c r="AQ98" s="45"/>
      <c r="AR98" s="45"/>
      <c r="AS98" s="44" t="s">
        <v>154</v>
      </c>
      <c r="AT98" s="48"/>
      <c r="AU98" s="48"/>
      <c r="AV98" s="48"/>
      <c r="AW98" s="48"/>
      <c r="AX98" s="48"/>
      <c r="AY98" s="48"/>
      <c r="AZ98" s="46"/>
      <c r="BA98" s="48"/>
      <c r="BB98" s="48"/>
      <c r="BC98" s="45"/>
    </row>
    <row r="99" spans="2:55" x14ac:dyDescent="0.25">
      <c r="B99" s="5"/>
      <c r="C99" s="6"/>
      <c r="D99" s="7"/>
      <c r="E99" s="7"/>
      <c r="Z99" s="48">
        <v>787</v>
      </c>
      <c r="AA99" s="45">
        <v>23</v>
      </c>
      <c r="AB99" s="45"/>
      <c r="AC99" s="47">
        <v>69.46201232032854</v>
      </c>
      <c r="AD99" s="48" t="s">
        <v>171</v>
      </c>
      <c r="AE99" s="48" t="s">
        <v>172</v>
      </c>
      <c r="AF99" s="48" t="s">
        <v>176</v>
      </c>
      <c r="AG99" s="48">
        <v>151.4</v>
      </c>
      <c r="AH99" s="48"/>
      <c r="AI99" s="47">
        <v>32.981472788539897</v>
      </c>
      <c r="AJ99" s="48">
        <v>37.200000000000003</v>
      </c>
      <c r="AK99" s="48">
        <v>1</v>
      </c>
      <c r="AL99" s="48"/>
      <c r="AM99" s="48"/>
      <c r="AN99" s="48"/>
      <c r="AO99" s="49">
        <v>41669</v>
      </c>
      <c r="AP99" s="45"/>
      <c r="AQ99" s="45"/>
      <c r="AR99" s="45"/>
      <c r="AS99" s="44" t="s">
        <v>199</v>
      </c>
      <c r="AT99" s="48">
        <v>1</v>
      </c>
      <c r="AU99" s="48"/>
      <c r="AV99" s="48"/>
      <c r="AW99" s="48"/>
      <c r="AX99" s="48"/>
      <c r="AY99" s="48"/>
      <c r="AZ99" s="46"/>
      <c r="BA99" s="48"/>
      <c r="BB99" s="48"/>
      <c r="BC99" s="45"/>
    </row>
    <row r="100" spans="2:55" x14ac:dyDescent="0.25">
      <c r="B100" s="5"/>
      <c r="C100" s="6"/>
      <c r="D100" s="7"/>
      <c r="E100" s="7"/>
      <c r="Z100" s="48">
        <v>998</v>
      </c>
      <c r="AA100" s="45">
        <v>43</v>
      </c>
      <c r="AB100" s="45"/>
      <c r="AC100" s="47">
        <v>58.047912388774812</v>
      </c>
      <c r="AD100" s="48" t="s">
        <v>157</v>
      </c>
      <c r="AE100" s="48" t="s">
        <v>172</v>
      </c>
      <c r="AF100" s="48" t="s">
        <v>174</v>
      </c>
      <c r="AG100" s="48">
        <v>169.9</v>
      </c>
      <c r="AH100" s="48"/>
      <c r="AI100" s="47">
        <v>25.808901195558374</v>
      </c>
      <c r="AJ100" s="48">
        <v>36.700000000000003</v>
      </c>
      <c r="AK100" s="48">
        <v>0</v>
      </c>
      <c r="AL100" s="48"/>
      <c r="AM100" s="48"/>
      <c r="AN100" s="48"/>
      <c r="AO100" s="49">
        <v>42436</v>
      </c>
      <c r="AP100" s="45"/>
      <c r="AQ100" s="45"/>
      <c r="AR100" s="45"/>
      <c r="AS100" s="44" t="s">
        <v>200</v>
      </c>
      <c r="AT100" s="48"/>
      <c r="AU100" s="48">
        <v>1</v>
      </c>
      <c r="AV100" s="48"/>
      <c r="AW100" s="48"/>
      <c r="AX100" s="48"/>
      <c r="AY100" s="48"/>
      <c r="AZ100" s="46"/>
      <c r="BA100" s="48"/>
      <c r="BB100" s="48"/>
      <c r="BC100" s="45"/>
    </row>
    <row r="101" spans="2:55" x14ac:dyDescent="0.25">
      <c r="B101" s="5"/>
      <c r="C101" s="6"/>
      <c r="D101" s="7"/>
      <c r="E101" s="7"/>
      <c r="Z101" s="48">
        <v>1347</v>
      </c>
      <c r="AA101" s="45">
        <v>19</v>
      </c>
      <c r="AB101" s="45"/>
      <c r="AC101" s="47">
        <v>55.931553730321696</v>
      </c>
      <c r="AD101" s="48" t="s">
        <v>171</v>
      </c>
      <c r="AE101" s="48" t="s">
        <v>173</v>
      </c>
      <c r="AF101" s="48" t="s">
        <v>176</v>
      </c>
      <c r="AG101" s="48">
        <v>157.30000000000001</v>
      </c>
      <c r="AH101" s="48"/>
      <c r="AI101" s="47">
        <v>24.855223375711148</v>
      </c>
      <c r="AJ101" s="48">
        <v>32.6</v>
      </c>
      <c r="AK101" s="48">
        <v>1</v>
      </c>
      <c r="AL101" s="48"/>
      <c r="AM101" s="48"/>
      <c r="AN101" s="48"/>
      <c r="AO101" s="49">
        <v>41564</v>
      </c>
      <c r="AP101" s="45"/>
      <c r="AQ101" s="45"/>
      <c r="AR101" s="45"/>
      <c r="AS101" s="44" t="s">
        <v>201</v>
      </c>
      <c r="AT101" s="48"/>
      <c r="AU101" s="48"/>
      <c r="AV101" s="48"/>
      <c r="AW101" s="48"/>
      <c r="AX101" s="48"/>
      <c r="AY101" s="48"/>
      <c r="AZ101" s="46"/>
      <c r="BA101" s="48"/>
      <c r="BB101" s="48"/>
      <c r="BC101" s="45"/>
    </row>
    <row r="102" spans="2:55" x14ac:dyDescent="0.25">
      <c r="B102" s="5"/>
      <c r="C102" s="6"/>
      <c r="D102" s="7"/>
      <c r="E102" s="7"/>
      <c r="Z102" s="48">
        <v>1738</v>
      </c>
      <c r="AA102" s="45">
        <v>40</v>
      </c>
      <c r="AB102" s="45"/>
      <c r="AC102" s="47">
        <v>50.35455167693361</v>
      </c>
      <c r="AD102" s="48" t="s">
        <v>157</v>
      </c>
      <c r="AE102" s="48" t="s">
        <v>172</v>
      </c>
      <c r="AF102" s="48" t="s">
        <v>174</v>
      </c>
      <c r="AG102" s="48">
        <v>175</v>
      </c>
      <c r="AH102" s="48"/>
      <c r="AI102" s="47">
        <v>28.081632653061224</v>
      </c>
      <c r="AJ102" s="48">
        <v>39</v>
      </c>
      <c r="AK102" s="48">
        <v>0</v>
      </c>
      <c r="AL102" s="48"/>
      <c r="AM102" s="48"/>
      <c r="AN102" s="48"/>
      <c r="AO102" s="49">
        <v>42297</v>
      </c>
      <c r="AP102" s="45"/>
      <c r="AQ102" s="45"/>
      <c r="AR102" s="45"/>
      <c r="AS102" s="44" t="s">
        <v>154</v>
      </c>
      <c r="AT102" s="48"/>
      <c r="AU102" s="48"/>
      <c r="AV102" s="48"/>
      <c r="AW102" s="48"/>
      <c r="AX102" s="48"/>
      <c r="AY102" s="48"/>
      <c r="AZ102" s="46"/>
      <c r="BA102" s="48"/>
      <c r="BB102" s="48"/>
      <c r="BC102" s="45"/>
    </row>
    <row r="103" spans="2:55" x14ac:dyDescent="0.25">
      <c r="B103" s="5"/>
      <c r="C103" s="6"/>
      <c r="D103" s="7"/>
      <c r="E103" s="7"/>
      <c r="Z103" s="48">
        <v>1743</v>
      </c>
      <c r="AA103" s="45">
        <v>41</v>
      </c>
      <c r="AB103" s="45"/>
      <c r="AC103" s="47">
        <v>57.470225872689937</v>
      </c>
      <c r="AD103" s="48" t="s">
        <v>157</v>
      </c>
      <c r="AE103" s="48" t="s">
        <v>172</v>
      </c>
      <c r="AF103" s="48" t="s">
        <v>174</v>
      </c>
      <c r="AG103" s="48">
        <v>174.9</v>
      </c>
      <c r="AH103" s="48"/>
      <c r="AI103" s="47">
        <v>28.146443888053643</v>
      </c>
      <c r="AJ103" s="48">
        <v>38.5</v>
      </c>
      <c r="AK103" s="48">
        <v>0</v>
      </c>
      <c r="AL103" s="48"/>
      <c r="AM103" s="48"/>
      <c r="AN103" s="48"/>
      <c r="AO103" s="49">
        <v>42306</v>
      </c>
      <c r="AP103" s="45"/>
      <c r="AQ103" s="45"/>
      <c r="AR103" s="45"/>
      <c r="AS103" s="44" t="s">
        <v>202</v>
      </c>
      <c r="AT103" s="48"/>
      <c r="AU103" s="48"/>
      <c r="AV103" s="48"/>
      <c r="AW103" s="48"/>
      <c r="AX103" s="48"/>
      <c r="AY103" s="48"/>
      <c r="AZ103" s="46">
        <v>1</v>
      </c>
      <c r="BA103" s="48"/>
      <c r="BB103" s="48"/>
      <c r="BC103" s="45"/>
    </row>
    <row r="104" spans="2:55" x14ac:dyDescent="0.25">
      <c r="B104" s="5"/>
      <c r="C104" s="6"/>
      <c r="D104" s="7"/>
      <c r="E104" s="7"/>
      <c r="Z104" s="48">
        <v>1365</v>
      </c>
      <c r="AA104" s="45">
        <v>35</v>
      </c>
      <c r="AB104" s="45"/>
      <c r="AC104" s="47">
        <v>70.357289527720738</v>
      </c>
      <c r="AD104" s="48" t="s">
        <v>171</v>
      </c>
      <c r="AE104" s="48" t="s">
        <v>172</v>
      </c>
      <c r="AF104" s="48" t="s">
        <v>174</v>
      </c>
      <c r="AG104" s="48">
        <v>158</v>
      </c>
      <c r="AH104" s="48"/>
      <c r="AI104" s="47">
        <v>23.87437910591251</v>
      </c>
      <c r="AJ104" s="48">
        <v>32.299999999999997</v>
      </c>
      <c r="AK104" s="48">
        <v>1</v>
      </c>
      <c r="AL104" s="48"/>
      <c r="AM104" s="48"/>
      <c r="AN104" s="48"/>
      <c r="AO104" s="49">
        <v>42086</v>
      </c>
      <c r="AP104" s="45"/>
      <c r="AQ104" s="45"/>
      <c r="AR104" s="45"/>
      <c r="AS104" s="44" t="s">
        <v>203</v>
      </c>
      <c r="AT104" s="48">
        <v>1</v>
      </c>
      <c r="AU104" s="48"/>
      <c r="AV104" s="48">
        <v>1</v>
      </c>
      <c r="AW104" s="48"/>
      <c r="AX104" s="48">
        <v>1</v>
      </c>
      <c r="AY104" s="48"/>
      <c r="AZ104" s="46"/>
      <c r="BA104" s="48"/>
      <c r="BB104" s="48"/>
      <c r="BC104" s="45"/>
    </row>
    <row r="105" spans="2:55" x14ac:dyDescent="0.25">
      <c r="B105" s="5"/>
      <c r="C105" s="6"/>
      <c r="D105" s="7"/>
      <c r="E105" s="7"/>
    </row>
    <row r="106" spans="2:55" x14ac:dyDescent="0.25">
      <c r="B106" s="5"/>
      <c r="C106" s="6"/>
      <c r="D106" s="7"/>
      <c r="E106" s="7"/>
    </row>
    <row r="107" spans="2:55" x14ac:dyDescent="0.25">
      <c r="B107" s="5"/>
      <c r="C107" s="6"/>
      <c r="D107" s="7"/>
      <c r="E107" s="7"/>
      <c r="AS107" s="33"/>
    </row>
    <row r="108" spans="2:55" x14ac:dyDescent="0.25">
      <c r="B108" s="5"/>
      <c r="C108" s="6"/>
      <c r="D108" s="7"/>
      <c r="E108" s="7"/>
      <c r="AS108" s="33"/>
    </row>
    <row r="109" spans="2:55" x14ac:dyDescent="0.25">
      <c r="B109" s="5"/>
      <c r="C109" s="6"/>
      <c r="D109" s="7"/>
      <c r="E109" s="7"/>
    </row>
    <row r="110" spans="2:55" x14ac:dyDescent="0.25">
      <c r="B110" s="5"/>
      <c r="C110" s="6"/>
      <c r="D110" s="7"/>
      <c r="E110" s="7"/>
    </row>
    <row r="111" spans="2:55" x14ac:dyDescent="0.25">
      <c r="B111" s="5"/>
      <c r="C111" s="6"/>
      <c r="D111" s="7"/>
      <c r="E111" s="7"/>
    </row>
    <row r="112" spans="2:55" x14ac:dyDescent="0.25">
      <c r="B112" s="5"/>
      <c r="C112" s="6"/>
      <c r="D112" s="7"/>
      <c r="E112" s="7"/>
    </row>
    <row r="113" spans="2:5" x14ac:dyDescent="0.25">
      <c r="B113" s="5"/>
      <c r="C113" s="6"/>
      <c r="D113" s="7"/>
      <c r="E113" s="7"/>
    </row>
    <row r="114" spans="2:5" x14ac:dyDescent="0.25">
      <c r="B114" s="5"/>
      <c r="C114" s="6"/>
      <c r="D114" s="7"/>
      <c r="E114" s="7"/>
    </row>
    <row r="115" spans="2:5" x14ac:dyDescent="0.25">
      <c r="B115" s="5"/>
      <c r="C115" s="6"/>
      <c r="D115" s="7"/>
      <c r="E115" s="7"/>
    </row>
    <row r="116" spans="2:5" x14ac:dyDescent="0.25">
      <c r="B116" s="5"/>
      <c r="C116" s="6"/>
      <c r="D116" s="7"/>
      <c r="E116" s="7"/>
    </row>
    <row r="117" spans="2:5" x14ac:dyDescent="0.25">
      <c r="B117" s="5"/>
      <c r="C117" s="6"/>
      <c r="D117" s="7"/>
      <c r="E117" s="7"/>
    </row>
    <row r="118" spans="2:5" x14ac:dyDescent="0.25">
      <c r="B118" s="5"/>
      <c r="C118" s="6"/>
      <c r="D118" s="7"/>
      <c r="E118" s="7"/>
    </row>
    <row r="119" spans="2:5" x14ac:dyDescent="0.25">
      <c r="B119" s="5"/>
      <c r="C119" s="6"/>
      <c r="D119" s="7"/>
      <c r="E119" s="7"/>
    </row>
    <row r="120" spans="2:5" x14ac:dyDescent="0.25">
      <c r="B120" s="5"/>
      <c r="C120" s="6"/>
      <c r="D120" s="7"/>
      <c r="E120" s="7"/>
    </row>
    <row r="121" spans="2:5" x14ac:dyDescent="0.25">
      <c r="B121" s="5"/>
      <c r="C121" s="6"/>
      <c r="D121" s="7"/>
      <c r="E121" s="7"/>
    </row>
    <row r="122" spans="2:5" x14ac:dyDescent="0.25">
      <c r="B122" s="5"/>
      <c r="C122" s="6"/>
      <c r="D122" s="7"/>
      <c r="E122" s="7"/>
    </row>
    <row r="123" spans="2:5" x14ac:dyDescent="0.25">
      <c r="B123" s="5"/>
      <c r="C123" s="6"/>
      <c r="D123" s="7"/>
      <c r="E123" s="7"/>
    </row>
    <row r="124" spans="2:5" x14ac:dyDescent="0.25">
      <c r="B124" s="5"/>
      <c r="C124" s="6"/>
      <c r="D124" s="7"/>
      <c r="E124" s="7"/>
    </row>
    <row r="125" spans="2:5" x14ac:dyDescent="0.25">
      <c r="B125" s="5"/>
      <c r="C125" s="6"/>
      <c r="D125" s="7"/>
      <c r="E125" s="7"/>
    </row>
    <row r="126" spans="2:5" x14ac:dyDescent="0.25">
      <c r="B126" s="5"/>
      <c r="C126" s="6"/>
      <c r="D126" s="7"/>
      <c r="E126" s="7"/>
    </row>
    <row r="127" spans="2:5" x14ac:dyDescent="0.25">
      <c r="B127" s="5"/>
      <c r="C127" s="6"/>
      <c r="D127" s="7"/>
      <c r="E127" s="7"/>
    </row>
    <row r="128" spans="2:5" x14ac:dyDescent="0.25">
      <c r="B128" s="5"/>
      <c r="C128" s="6"/>
      <c r="D128" s="7"/>
      <c r="E128" s="7"/>
    </row>
    <row r="129" spans="2:5" x14ac:dyDescent="0.25">
      <c r="B129" s="5"/>
      <c r="C129" s="6"/>
      <c r="D129" s="7"/>
      <c r="E129" s="7"/>
    </row>
    <row r="130" spans="2:5" x14ac:dyDescent="0.25">
      <c r="B130" s="5"/>
      <c r="C130" s="6"/>
      <c r="D130" s="7"/>
      <c r="E130" s="7"/>
    </row>
    <row r="131" spans="2:5" x14ac:dyDescent="0.25">
      <c r="B131" s="5"/>
      <c r="C131" s="6"/>
      <c r="D131" s="7"/>
      <c r="E131" s="7"/>
    </row>
    <row r="132" spans="2:5" x14ac:dyDescent="0.25">
      <c r="B132" s="5"/>
      <c r="C132" s="6"/>
      <c r="D132" s="7"/>
      <c r="E132" s="7"/>
    </row>
    <row r="133" spans="2:5" x14ac:dyDescent="0.25">
      <c r="B133" s="5"/>
      <c r="C133" s="6"/>
      <c r="D133" s="7"/>
      <c r="E133" s="7"/>
    </row>
    <row r="134" spans="2:5" x14ac:dyDescent="0.25">
      <c r="B134" s="5"/>
      <c r="C134" s="6"/>
      <c r="D134" s="7"/>
      <c r="E134" s="7"/>
    </row>
    <row r="135" spans="2:5" x14ac:dyDescent="0.25">
      <c r="B135" s="5"/>
      <c r="C135" s="6"/>
      <c r="D135" s="7"/>
      <c r="E135" s="7"/>
    </row>
    <row r="136" spans="2:5" x14ac:dyDescent="0.25">
      <c r="B136" s="5"/>
      <c r="C136" s="6"/>
      <c r="D136" s="7"/>
      <c r="E136" s="7"/>
    </row>
    <row r="137" spans="2:5" x14ac:dyDescent="0.25">
      <c r="B137" s="5"/>
      <c r="C137" s="6"/>
      <c r="D137" s="7"/>
      <c r="E137" s="7"/>
    </row>
    <row r="138" spans="2:5" x14ac:dyDescent="0.25">
      <c r="B138" s="5"/>
      <c r="C138" s="6"/>
      <c r="D138" s="7"/>
      <c r="E138" s="7"/>
    </row>
    <row r="139" spans="2:5" x14ac:dyDescent="0.25">
      <c r="B139" s="5"/>
      <c r="C139" s="6"/>
      <c r="D139" s="7"/>
      <c r="E139" s="7"/>
    </row>
    <row r="140" spans="2:5" x14ac:dyDescent="0.25">
      <c r="B140" s="5"/>
      <c r="C140" s="6"/>
      <c r="D140" s="7"/>
      <c r="E140" s="7"/>
    </row>
    <row r="141" spans="2:5" x14ac:dyDescent="0.25">
      <c r="B141" s="5"/>
      <c r="C141" s="6"/>
      <c r="D141" s="7"/>
      <c r="E141" s="7"/>
    </row>
    <row r="142" spans="2:5" x14ac:dyDescent="0.25">
      <c r="B142" s="5"/>
      <c r="C142" s="6"/>
      <c r="D142" s="7"/>
      <c r="E142" s="7"/>
    </row>
    <row r="143" spans="2:5" x14ac:dyDescent="0.25">
      <c r="B143" s="5"/>
      <c r="C143" s="6"/>
      <c r="D143" s="7"/>
      <c r="E143" s="7"/>
    </row>
    <row r="144" spans="2:5" x14ac:dyDescent="0.25">
      <c r="B144" s="5"/>
      <c r="C144" s="6"/>
      <c r="D144" s="7"/>
      <c r="E144" s="7"/>
    </row>
    <row r="145" spans="2:5" x14ac:dyDescent="0.25">
      <c r="B145" s="5"/>
      <c r="C145" s="6"/>
      <c r="D145" s="7"/>
      <c r="E145" s="7"/>
    </row>
    <row r="146" spans="2:5" x14ac:dyDescent="0.25">
      <c r="B146" s="5"/>
      <c r="C146" s="6"/>
      <c r="D146" s="7"/>
      <c r="E146" s="7"/>
    </row>
    <row r="147" spans="2:5" x14ac:dyDescent="0.25">
      <c r="B147" s="5"/>
      <c r="C147" s="6"/>
      <c r="D147" s="7"/>
      <c r="E147" s="7"/>
    </row>
    <row r="148" spans="2:5" x14ac:dyDescent="0.25">
      <c r="B148" s="5"/>
      <c r="C148" s="6"/>
      <c r="D148" s="7"/>
      <c r="E148" s="7"/>
    </row>
    <row r="149" spans="2:5" x14ac:dyDescent="0.25">
      <c r="B149" s="5"/>
      <c r="C149" s="6"/>
      <c r="D149" s="7"/>
      <c r="E149" s="7"/>
    </row>
    <row r="150" spans="2:5" x14ac:dyDescent="0.25">
      <c r="B150" s="5"/>
      <c r="C150" s="6"/>
      <c r="D150" s="7"/>
      <c r="E150" s="7"/>
    </row>
    <row r="151" spans="2:5" x14ac:dyDescent="0.25">
      <c r="B151" s="5"/>
      <c r="C151" s="6"/>
      <c r="D151" s="7"/>
      <c r="E151" s="7"/>
    </row>
    <row r="152" spans="2:5" x14ac:dyDescent="0.25">
      <c r="B152" s="5"/>
      <c r="C152" s="6"/>
      <c r="D152" s="7"/>
      <c r="E152" s="7"/>
    </row>
    <row r="153" spans="2:5" x14ac:dyDescent="0.25">
      <c r="B153" s="5"/>
      <c r="C153" s="6"/>
      <c r="D153" s="7"/>
      <c r="E153" s="7"/>
    </row>
    <row r="154" spans="2:5" x14ac:dyDescent="0.25">
      <c r="B154" s="5"/>
      <c r="C154" s="6"/>
      <c r="D154" s="7"/>
      <c r="E154" s="7"/>
    </row>
    <row r="155" spans="2:5" x14ac:dyDescent="0.25">
      <c r="B155" s="5"/>
      <c r="C155" s="6"/>
      <c r="D155" s="7"/>
      <c r="E155" s="7"/>
    </row>
    <row r="156" spans="2:5" x14ac:dyDescent="0.25">
      <c r="B156" s="5"/>
      <c r="C156" s="6"/>
      <c r="D156" s="7"/>
      <c r="E156" s="7"/>
    </row>
    <row r="157" spans="2:5" x14ac:dyDescent="0.25">
      <c r="B157" s="5"/>
      <c r="C157" s="6"/>
      <c r="D157" s="7"/>
      <c r="E157" s="7"/>
    </row>
    <row r="158" spans="2:5" x14ac:dyDescent="0.25">
      <c r="B158" s="5"/>
      <c r="C158" s="6"/>
      <c r="D158" s="7"/>
      <c r="E158" s="7"/>
    </row>
    <row r="159" spans="2:5" x14ac:dyDescent="0.25">
      <c r="B159" s="5"/>
      <c r="C159" s="6"/>
      <c r="D159" s="7"/>
      <c r="E159" s="7"/>
    </row>
    <row r="160" spans="2:5" x14ac:dyDescent="0.25">
      <c r="B160" s="5"/>
      <c r="C160" s="6"/>
      <c r="D160" s="7"/>
      <c r="E160" s="7"/>
    </row>
    <row r="161" spans="2:5" x14ac:dyDescent="0.25">
      <c r="B161" s="5"/>
      <c r="C161" s="6"/>
      <c r="D161" s="7"/>
      <c r="E161" s="7"/>
    </row>
    <row r="162" spans="2:5" x14ac:dyDescent="0.25">
      <c r="B162" s="5"/>
      <c r="C162" s="6"/>
      <c r="D162" s="7"/>
      <c r="E162" s="7"/>
    </row>
    <row r="163" spans="2:5" x14ac:dyDescent="0.25">
      <c r="B163" s="5"/>
      <c r="C163" s="6"/>
      <c r="D163" s="7"/>
      <c r="E163" s="7"/>
    </row>
    <row r="164" spans="2:5" x14ac:dyDescent="0.25">
      <c r="B164" s="5"/>
      <c r="C164" s="6"/>
      <c r="D164" s="7"/>
      <c r="E164" s="7"/>
    </row>
    <row r="165" spans="2:5" x14ac:dyDescent="0.25">
      <c r="B165" s="5"/>
      <c r="C165" s="6"/>
      <c r="D165" s="7"/>
      <c r="E165" s="7"/>
    </row>
    <row r="166" spans="2:5" x14ac:dyDescent="0.25">
      <c r="B166" s="5"/>
      <c r="C166" s="6"/>
      <c r="D166" s="7"/>
      <c r="E166" s="7"/>
    </row>
    <row r="167" spans="2:5" x14ac:dyDescent="0.25">
      <c r="B167" s="5"/>
      <c r="C167" s="6"/>
      <c r="D167" s="7"/>
      <c r="E167" s="7"/>
    </row>
    <row r="168" spans="2:5" x14ac:dyDescent="0.25">
      <c r="B168" s="5"/>
      <c r="C168" s="6"/>
      <c r="D168" s="7"/>
      <c r="E168" s="7"/>
    </row>
    <row r="169" spans="2:5" x14ac:dyDescent="0.25">
      <c r="B169" s="5"/>
      <c r="C169" s="6"/>
      <c r="D169" s="7"/>
      <c r="E169" s="7"/>
    </row>
    <row r="170" spans="2:5" x14ac:dyDescent="0.25">
      <c r="B170" s="5"/>
      <c r="C170" s="6"/>
      <c r="D170" s="7"/>
      <c r="E170" s="7"/>
    </row>
    <row r="171" spans="2:5" x14ac:dyDescent="0.25">
      <c r="B171" s="5"/>
      <c r="C171" s="6"/>
      <c r="D171" s="7"/>
      <c r="E171" s="7"/>
    </row>
    <row r="172" spans="2:5" x14ac:dyDescent="0.25">
      <c r="B172" s="5"/>
      <c r="C172" s="6"/>
      <c r="D172" s="7"/>
      <c r="E172" s="7"/>
    </row>
    <row r="173" spans="2:5" x14ac:dyDescent="0.25">
      <c r="B173" s="5"/>
      <c r="C173" s="6"/>
      <c r="D173" s="7"/>
      <c r="E173" s="7"/>
    </row>
    <row r="174" spans="2:5" x14ac:dyDescent="0.25">
      <c r="B174" s="5"/>
      <c r="C174" s="6"/>
      <c r="D174" s="7"/>
      <c r="E174" s="7"/>
    </row>
    <row r="175" spans="2:5" x14ac:dyDescent="0.25">
      <c r="B175" s="5"/>
      <c r="C175" s="6"/>
      <c r="D175" s="7"/>
      <c r="E175" s="7"/>
    </row>
    <row r="176" spans="2:5" x14ac:dyDescent="0.25">
      <c r="B176" s="5"/>
      <c r="C176" s="6"/>
      <c r="D176" s="7"/>
      <c r="E176" s="7"/>
    </row>
    <row r="177" spans="2:5" x14ac:dyDescent="0.25">
      <c r="B177" s="5"/>
      <c r="C177" s="6"/>
      <c r="D177" s="7"/>
      <c r="E177" s="7"/>
    </row>
    <row r="178" spans="2:5" x14ac:dyDescent="0.25">
      <c r="B178" s="5"/>
      <c r="C178" s="6"/>
      <c r="D178" s="7"/>
      <c r="E178" s="7"/>
    </row>
    <row r="179" spans="2:5" x14ac:dyDescent="0.25">
      <c r="B179" s="5"/>
      <c r="C179" s="6"/>
      <c r="D179" s="7"/>
      <c r="E179" s="7"/>
    </row>
    <row r="180" spans="2:5" x14ac:dyDescent="0.25">
      <c r="B180" s="5"/>
      <c r="C180" s="6"/>
      <c r="D180" s="7"/>
      <c r="E180" s="7"/>
    </row>
    <row r="181" spans="2:5" x14ac:dyDescent="0.25">
      <c r="B181" s="5"/>
      <c r="C181" s="6"/>
      <c r="D181" s="7"/>
      <c r="E181" s="7"/>
    </row>
    <row r="182" spans="2:5" x14ac:dyDescent="0.25">
      <c r="B182" s="5"/>
      <c r="C182" s="6"/>
      <c r="D182" s="7"/>
      <c r="E182" s="7"/>
    </row>
    <row r="183" spans="2:5" x14ac:dyDescent="0.25">
      <c r="B183" s="5"/>
      <c r="C183" s="6"/>
      <c r="D183" s="7"/>
      <c r="E183" s="7"/>
    </row>
    <row r="184" spans="2:5" x14ac:dyDescent="0.25">
      <c r="B184" s="5"/>
      <c r="C184" s="6"/>
      <c r="D184" s="7"/>
      <c r="E184" s="7"/>
    </row>
    <row r="185" spans="2:5" x14ac:dyDescent="0.25">
      <c r="B185" s="5"/>
      <c r="C185" s="6"/>
      <c r="D185" s="7"/>
      <c r="E185" s="7"/>
    </row>
    <row r="186" spans="2:5" x14ac:dyDescent="0.25">
      <c r="B186" s="5"/>
      <c r="C186" s="6"/>
      <c r="D186" s="7"/>
      <c r="E186" s="7"/>
    </row>
    <row r="187" spans="2:5" x14ac:dyDescent="0.25">
      <c r="B187" s="5"/>
      <c r="C187" s="6"/>
      <c r="D187" s="7"/>
      <c r="E187" s="7"/>
    </row>
    <row r="188" spans="2:5" x14ac:dyDescent="0.25">
      <c r="B188" s="5"/>
      <c r="C188" s="6"/>
      <c r="D188" s="7"/>
      <c r="E188" s="7"/>
    </row>
    <row r="189" spans="2:5" x14ac:dyDescent="0.25">
      <c r="B189" s="5"/>
      <c r="C189" s="6"/>
      <c r="D189" s="7"/>
      <c r="E189" s="7"/>
    </row>
    <row r="190" spans="2:5" x14ac:dyDescent="0.25">
      <c r="B190" s="5"/>
      <c r="C190" s="6"/>
      <c r="D190" s="7"/>
      <c r="E190" s="7"/>
    </row>
    <row r="191" spans="2:5" x14ac:dyDescent="0.25">
      <c r="B191" s="5"/>
      <c r="C191" s="6"/>
      <c r="D191" s="7"/>
      <c r="E191" s="7"/>
    </row>
    <row r="192" spans="2:5" x14ac:dyDescent="0.25">
      <c r="B192" s="5"/>
      <c r="C192" s="6"/>
      <c r="D192" s="7"/>
      <c r="E192" s="7"/>
    </row>
    <row r="193" spans="2:5" x14ac:dyDescent="0.25">
      <c r="B193" s="5"/>
      <c r="C193" s="6"/>
      <c r="D193" s="7"/>
      <c r="E193" s="7"/>
    </row>
    <row r="194" spans="2:5" x14ac:dyDescent="0.25">
      <c r="B194" s="5"/>
      <c r="C194" s="6"/>
      <c r="D194" s="7"/>
      <c r="E194" s="7"/>
    </row>
    <row r="195" spans="2:5" x14ac:dyDescent="0.25">
      <c r="B195" s="5"/>
      <c r="C195" s="6"/>
      <c r="D195" s="7"/>
      <c r="E195" s="7"/>
    </row>
    <row r="196" spans="2:5" x14ac:dyDescent="0.25">
      <c r="B196" s="5"/>
      <c r="C196" s="6"/>
      <c r="D196" s="7"/>
      <c r="E196" s="7"/>
    </row>
    <row r="197" spans="2:5" x14ac:dyDescent="0.25">
      <c r="B197" s="5"/>
      <c r="C197" s="6"/>
      <c r="D197" s="7"/>
      <c r="E197" s="7"/>
    </row>
    <row r="198" spans="2:5" x14ac:dyDescent="0.25">
      <c r="B198" s="5"/>
      <c r="C198" s="6"/>
      <c r="D198" s="7"/>
      <c r="E198" s="7"/>
    </row>
    <row r="199" spans="2:5" x14ac:dyDescent="0.25">
      <c r="B199" s="5"/>
      <c r="C199" s="6"/>
      <c r="D199" s="7"/>
      <c r="E199" s="7"/>
    </row>
    <row r="200" spans="2:5" x14ac:dyDescent="0.25">
      <c r="B200" s="5"/>
      <c r="C200" s="6"/>
      <c r="D200" s="7"/>
      <c r="E200" s="7"/>
    </row>
    <row r="201" spans="2:5" x14ac:dyDescent="0.25">
      <c r="B201" s="5"/>
      <c r="C201" s="6"/>
      <c r="D201" s="7"/>
      <c r="E201" s="7"/>
    </row>
    <row r="202" spans="2:5" x14ac:dyDescent="0.25">
      <c r="B202" s="5"/>
      <c r="C202" s="6"/>
      <c r="D202" s="7"/>
      <c r="E202" s="7"/>
    </row>
    <row r="203" spans="2:5" x14ac:dyDescent="0.25">
      <c r="B203" s="5"/>
      <c r="C203" s="6"/>
      <c r="D203" s="7"/>
      <c r="E203" s="7"/>
    </row>
    <row r="204" spans="2:5" x14ac:dyDescent="0.25">
      <c r="B204" s="5"/>
      <c r="C204" s="6"/>
      <c r="D204" s="7"/>
      <c r="E204" s="7"/>
    </row>
    <row r="205" spans="2:5" x14ac:dyDescent="0.25">
      <c r="B205" s="5"/>
      <c r="C205" s="6"/>
      <c r="D205" s="7"/>
      <c r="E205" s="7"/>
    </row>
    <row r="206" spans="2:5" x14ac:dyDescent="0.25">
      <c r="B206" s="5"/>
      <c r="C206" s="6"/>
      <c r="D206" s="7"/>
      <c r="E206" s="7"/>
    </row>
    <row r="207" spans="2:5" x14ac:dyDescent="0.25">
      <c r="B207" s="5"/>
      <c r="C207" s="6"/>
      <c r="D207" s="7"/>
      <c r="E207" s="7"/>
    </row>
    <row r="208" spans="2:5" x14ac:dyDescent="0.25">
      <c r="B208" s="5"/>
      <c r="C208" s="6"/>
      <c r="D208" s="7"/>
      <c r="E208" s="7"/>
    </row>
    <row r="209" spans="2:5" x14ac:dyDescent="0.25">
      <c r="B209" s="5"/>
      <c r="C209" s="6"/>
      <c r="D209" s="7"/>
      <c r="E209" s="7"/>
    </row>
    <row r="210" spans="2:5" x14ac:dyDescent="0.25">
      <c r="B210" s="5"/>
      <c r="C210" s="6"/>
      <c r="D210" s="7"/>
      <c r="E210" s="7"/>
    </row>
    <row r="211" spans="2:5" x14ac:dyDescent="0.25">
      <c r="B211" s="5"/>
      <c r="C211" s="6"/>
      <c r="D211" s="7"/>
      <c r="E211" s="7"/>
    </row>
    <row r="212" spans="2:5" x14ac:dyDescent="0.25">
      <c r="B212" s="5"/>
      <c r="C212" s="6"/>
      <c r="D212" s="7"/>
      <c r="E212" s="7"/>
    </row>
    <row r="213" spans="2:5" x14ac:dyDescent="0.25">
      <c r="B213" s="5"/>
      <c r="C213" s="6"/>
      <c r="D213" s="7"/>
      <c r="E213" s="7"/>
    </row>
    <row r="214" spans="2:5" x14ac:dyDescent="0.25">
      <c r="B214" s="5"/>
      <c r="C214" s="6"/>
      <c r="D214" s="7"/>
      <c r="E214" s="7"/>
    </row>
    <row r="215" spans="2:5" x14ac:dyDescent="0.25">
      <c r="B215" s="5"/>
      <c r="C215" s="6"/>
      <c r="D215" s="7"/>
      <c r="E215" s="7"/>
    </row>
    <row r="216" spans="2:5" x14ac:dyDescent="0.25">
      <c r="B216" s="5"/>
      <c r="C216" s="6"/>
      <c r="D216" s="7"/>
      <c r="E216" s="7"/>
    </row>
    <row r="217" spans="2:5" x14ac:dyDescent="0.25">
      <c r="B217" s="5"/>
      <c r="C217" s="6"/>
      <c r="D217" s="7"/>
      <c r="E217" s="7"/>
    </row>
    <row r="218" spans="2:5" x14ac:dyDescent="0.25">
      <c r="B218" s="5"/>
      <c r="C218" s="6"/>
      <c r="D218" s="7"/>
      <c r="E218" s="7"/>
    </row>
    <row r="219" spans="2:5" x14ac:dyDescent="0.25">
      <c r="B219" s="5"/>
      <c r="C219" s="6"/>
      <c r="D219" s="7"/>
      <c r="E219" s="7"/>
    </row>
    <row r="220" spans="2:5" x14ac:dyDescent="0.25">
      <c r="B220" s="5"/>
      <c r="C220" s="6"/>
      <c r="D220" s="7"/>
      <c r="E220" s="7"/>
    </row>
    <row r="221" spans="2:5" x14ac:dyDescent="0.25">
      <c r="B221" s="5"/>
      <c r="C221" s="6"/>
      <c r="D221" s="7"/>
      <c r="E221" s="7"/>
    </row>
    <row r="222" spans="2:5" x14ac:dyDescent="0.25">
      <c r="B222" s="5"/>
      <c r="C222" s="6"/>
      <c r="D222" s="7"/>
      <c r="E222" s="7"/>
    </row>
    <row r="223" spans="2:5" x14ac:dyDescent="0.25">
      <c r="B223" s="5"/>
      <c r="C223" s="6"/>
      <c r="D223" s="7"/>
      <c r="E223" s="7"/>
    </row>
    <row r="224" spans="2:5" x14ac:dyDescent="0.25">
      <c r="B224" s="5"/>
      <c r="C224" s="6"/>
      <c r="D224" s="7"/>
      <c r="E224" s="7"/>
    </row>
    <row r="225" spans="2:5" x14ac:dyDescent="0.25">
      <c r="B225" s="5"/>
      <c r="C225" s="6"/>
      <c r="D225" s="7"/>
      <c r="E225" s="7"/>
    </row>
    <row r="226" spans="2:5" x14ac:dyDescent="0.25">
      <c r="B226" s="5"/>
      <c r="C226" s="6"/>
      <c r="D226" s="7"/>
      <c r="E226" s="7"/>
    </row>
    <row r="227" spans="2:5" x14ac:dyDescent="0.25">
      <c r="B227" s="5"/>
      <c r="C227" s="6"/>
      <c r="D227" s="7"/>
      <c r="E227" s="7"/>
    </row>
    <row r="228" spans="2:5" x14ac:dyDescent="0.25">
      <c r="B228" s="5"/>
      <c r="C228" s="6"/>
      <c r="D228" s="7"/>
      <c r="E228" s="7"/>
    </row>
    <row r="229" spans="2:5" x14ac:dyDescent="0.25">
      <c r="B229" s="5"/>
      <c r="C229" s="6"/>
      <c r="D229" s="7"/>
      <c r="E229" s="7"/>
    </row>
    <row r="230" spans="2:5" x14ac:dyDescent="0.25">
      <c r="B230" s="5"/>
      <c r="C230" s="6"/>
      <c r="D230" s="7"/>
      <c r="E230" s="7"/>
    </row>
    <row r="231" spans="2:5" x14ac:dyDescent="0.25">
      <c r="B231" s="5"/>
      <c r="C231" s="6"/>
      <c r="D231" s="7"/>
      <c r="E231" s="7"/>
    </row>
    <row r="232" spans="2:5" x14ac:dyDescent="0.25">
      <c r="B232" s="5"/>
      <c r="C232" s="6"/>
      <c r="D232" s="7"/>
      <c r="E232" s="7"/>
    </row>
    <row r="233" spans="2:5" x14ac:dyDescent="0.25">
      <c r="B233" s="5"/>
      <c r="C233" s="6"/>
      <c r="D233" s="7"/>
      <c r="E233" s="7"/>
    </row>
    <row r="234" spans="2:5" x14ac:dyDescent="0.25">
      <c r="B234" s="5"/>
      <c r="C234" s="6"/>
      <c r="D234" s="7"/>
      <c r="E234" s="7"/>
    </row>
    <row r="235" spans="2:5" x14ac:dyDescent="0.25">
      <c r="B235" s="5"/>
      <c r="C235" s="6"/>
      <c r="D235" s="7"/>
      <c r="E235" s="7"/>
    </row>
    <row r="236" spans="2:5" x14ac:dyDescent="0.25">
      <c r="B236" s="5"/>
      <c r="C236" s="6"/>
      <c r="D236" s="7"/>
      <c r="E236" s="7"/>
    </row>
    <row r="237" spans="2:5" x14ac:dyDescent="0.25">
      <c r="B237" s="5"/>
      <c r="C237" s="6"/>
      <c r="D237" s="7"/>
      <c r="E237" s="7"/>
    </row>
    <row r="238" spans="2:5" x14ac:dyDescent="0.25">
      <c r="B238" s="5"/>
      <c r="C238" s="6"/>
      <c r="D238" s="7"/>
      <c r="E238" s="7"/>
    </row>
    <row r="239" spans="2:5" x14ac:dyDescent="0.25">
      <c r="B239" s="5"/>
      <c r="C239" s="6"/>
      <c r="D239" s="7"/>
      <c r="E239" s="7"/>
    </row>
    <row r="240" spans="2:5" x14ac:dyDescent="0.25">
      <c r="B240" s="5"/>
      <c r="C240" s="6"/>
      <c r="D240" s="7"/>
      <c r="E240" s="7"/>
    </row>
    <row r="241" spans="2:5" x14ac:dyDescent="0.25">
      <c r="B241" s="5"/>
      <c r="C241" s="6"/>
      <c r="D241" s="7"/>
      <c r="E241" s="7"/>
    </row>
    <row r="242" spans="2:5" x14ac:dyDescent="0.25">
      <c r="B242" s="5"/>
      <c r="C242" s="6"/>
      <c r="D242" s="7"/>
      <c r="E242" s="7"/>
    </row>
    <row r="243" spans="2:5" x14ac:dyDescent="0.25">
      <c r="B243" s="5"/>
      <c r="C243" s="6"/>
      <c r="D243" s="7"/>
      <c r="E243" s="7"/>
    </row>
    <row r="244" spans="2:5" x14ac:dyDescent="0.25">
      <c r="B244" s="5"/>
      <c r="C244" s="6"/>
      <c r="D244" s="7"/>
      <c r="E244" s="7"/>
    </row>
    <row r="245" spans="2:5" x14ac:dyDescent="0.25">
      <c r="B245" s="5"/>
      <c r="C245" s="6"/>
      <c r="D245" s="7"/>
      <c r="E245" s="7"/>
    </row>
    <row r="246" spans="2:5" x14ac:dyDescent="0.25">
      <c r="B246" s="5"/>
      <c r="C246" s="6"/>
      <c r="D246" s="7"/>
      <c r="E246" s="7"/>
    </row>
    <row r="247" spans="2:5" x14ac:dyDescent="0.25">
      <c r="B247" s="5"/>
      <c r="C247" s="6"/>
      <c r="D247" s="7"/>
      <c r="E247" s="7"/>
    </row>
    <row r="248" spans="2:5" x14ac:dyDescent="0.25">
      <c r="B248" s="5"/>
      <c r="C248" s="6"/>
      <c r="D248" s="7"/>
      <c r="E248" s="7"/>
    </row>
    <row r="249" spans="2:5" x14ac:dyDescent="0.25">
      <c r="B249" s="5"/>
      <c r="C249" s="6"/>
      <c r="D249" s="7"/>
      <c r="E249" s="7"/>
    </row>
    <row r="250" spans="2:5" x14ac:dyDescent="0.25">
      <c r="B250" s="5"/>
      <c r="C250" s="6"/>
      <c r="D250" s="7"/>
      <c r="E250" s="7"/>
    </row>
    <row r="251" spans="2:5" x14ac:dyDescent="0.25">
      <c r="B251" s="5"/>
      <c r="C251" s="6"/>
      <c r="D251" s="7"/>
      <c r="E251" s="7"/>
    </row>
    <row r="252" spans="2:5" x14ac:dyDescent="0.25">
      <c r="B252" s="5"/>
      <c r="C252" s="6"/>
      <c r="D252" s="7"/>
      <c r="E252" s="7"/>
    </row>
    <row r="253" spans="2:5" x14ac:dyDescent="0.25">
      <c r="B253" s="5"/>
      <c r="C253" s="6"/>
      <c r="D253" s="7"/>
      <c r="E253" s="7"/>
    </row>
    <row r="254" spans="2:5" x14ac:dyDescent="0.25">
      <c r="B254" s="5"/>
      <c r="C254" s="6"/>
      <c r="D254" s="7"/>
      <c r="E254" s="7"/>
    </row>
    <row r="255" spans="2:5" x14ac:dyDescent="0.25">
      <c r="B255" s="5"/>
      <c r="C255" s="6"/>
      <c r="D255" s="7"/>
      <c r="E255" s="7"/>
    </row>
    <row r="256" spans="2:5" x14ac:dyDescent="0.25">
      <c r="B256" s="5"/>
      <c r="C256" s="6"/>
      <c r="D256" s="7"/>
      <c r="E256" s="7"/>
    </row>
    <row r="257" spans="2:5" x14ac:dyDescent="0.25">
      <c r="B257" s="5"/>
      <c r="C257" s="6"/>
      <c r="D257" s="7"/>
      <c r="E257" s="7"/>
    </row>
    <row r="258" spans="2:5" x14ac:dyDescent="0.25">
      <c r="B258" s="5"/>
      <c r="C258" s="6"/>
      <c r="D258" s="7"/>
      <c r="E258" s="7"/>
    </row>
    <row r="259" spans="2:5" x14ac:dyDescent="0.25">
      <c r="B259" s="5"/>
      <c r="C259" s="6"/>
      <c r="D259" s="7"/>
      <c r="E259" s="7"/>
    </row>
    <row r="260" spans="2:5" x14ac:dyDescent="0.25">
      <c r="B260" s="5"/>
      <c r="C260" s="6"/>
      <c r="D260" s="7"/>
      <c r="E260" s="7"/>
    </row>
    <row r="261" spans="2:5" x14ac:dyDescent="0.25">
      <c r="B261" s="5"/>
      <c r="C261" s="6"/>
      <c r="D261" s="7"/>
      <c r="E261" s="7"/>
    </row>
    <row r="262" spans="2:5" x14ac:dyDescent="0.25">
      <c r="B262" s="5"/>
      <c r="C262" s="6"/>
      <c r="D262" s="7"/>
      <c r="E262" s="7"/>
    </row>
    <row r="263" spans="2:5" x14ac:dyDescent="0.25">
      <c r="B263" s="5"/>
      <c r="C263" s="6"/>
      <c r="D263" s="7"/>
      <c r="E263" s="7"/>
    </row>
    <row r="264" spans="2:5" x14ac:dyDescent="0.25">
      <c r="B264" s="5"/>
      <c r="C264" s="6"/>
      <c r="D264" s="7"/>
      <c r="E264" s="7"/>
    </row>
    <row r="265" spans="2:5" x14ac:dyDescent="0.25">
      <c r="B265" s="5"/>
      <c r="C265" s="6"/>
      <c r="D265" s="7"/>
      <c r="E265" s="7"/>
    </row>
    <row r="266" spans="2:5" x14ac:dyDescent="0.25">
      <c r="B266" s="5"/>
      <c r="C266" s="6"/>
      <c r="D266" s="7"/>
      <c r="E266" s="7"/>
    </row>
    <row r="267" spans="2:5" x14ac:dyDescent="0.25">
      <c r="B267" s="5"/>
      <c r="C267" s="6"/>
      <c r="D267" s="7"/>
      <c r="E267" s="7"/>
    </row>
    <row r="268" spans="2:5" x14ac:dyDescent="0.25">
      <c r="B268" s="5"/>
      <c r="C268" s="6"/>
      <c r="D268" s="7"/>
      <c r="E268" s="7"/>
    </row>
    <row r="269" spans="2:5" x14ac:dyDescent="0.25">
      <c r="B269" s="5"/>
      <c r="C269" s="6"/>
      <c r="D269" s="7"/>
      <c r="E269" s="7"/>
    </row>
    <row r="270" spans="2:5" x14ac:dyDescent="0.25">
      <c r="B270" s="5"/>
      <c r="C270" s="6"/>
      <c r="D270" s="7"/>
      <c r="E270" s="7"/>
    </row>
    <row r="271" spans="2:5" x14ac:dyDescent="0.25">
      <c r="B271" s="5"/>
      <c r="C271" s="6"/>
      <c r="D271" s="7"/>
      <c r="E271" s="7"/>
    </row>
    <row r="272" spans="2:5" x14ac:dyDescent="0.25">
      <c r="B272" s="5"/>
      <c r="C272" s="6"/>
      <c r="D272" s="7"/>
      <c r="E272" s="7"/>
    </row>
    <row r="273" spans="2:5" x14ac:dyDescent="0.25">
      <c r="B273" s="5"/>
      <c r="C273" s="6"/>
      <c r="D273" s="7"/>
      <c r="E273" s="7"/>
    </row>
    <row r="274" spans="2:5" x14ac:dyDescent="0.25">
      <c r="B274" s="5"/>
      <c r="C274" s="6"/>
      <c r="D274" s="7"/>
      <c r="E274" s="7"/>
    </row>
    <row r="275" spans="2:5" x14ac:dyDescent="0.25">
      <c r="B275" s="5"/>
      <c r="C275" s="6"/>
      <c r="D275" s="7"/>
      <c r="E275" s="7"/>
    </row>
    <row r="276" spans="2:5" x14ac:dyDescent="0.25">
      <c r="B276" s="5"/>
      <c r="C276" s="6"/>
      <c r="D276" s="7"/>
      <c r="E276" s="7"/>
    </row>
    <row r="277" spans="2:5" x14ac:dyDescent="0.25">
      <c r="B277" s="5"/>
      <c r="C277" s="6"/>
      <c r="D277" s="7"/>
      <c r="E277" s="7"/>
    </row>
    <row r="278" spans="2:5" x14ac:dyDescent="0.25">
      <c r="B278" s="5"/>
      <c r="C278" s="6"/>
      <c r="D278" s="7"/>
      <c r="E278" s="7"/>
    </row>
    <row r="279" spans="2:5" x14ac:dyDescent="0.25">
      <c r="B279" s="5"/>
      <c r="C279" s="6"/>
      <c r="D279" s="7"/>
      <c r="E279" s="7"/>
    </row>
    <row r="280" spans="2:5" x14ac:dyDescent="0.25">
      <c r="B280" s="5"/>
      <c r="C280" s="6"/>
      <c r="D280" s="7"/>
      <c r="E280" s="7"/>
    </row>
    <row r="281" spans="2:5" x14ac:dyDescent="0.25">
      <c r="B281" s="5"/>
      <c r="C281" s="6"/>
      <c r="D281" s="7"/>
      <c r="E281" s="7"/>
    </row>
    <row r="282" spans="2:5" x14ac:dyDescent="0.25">
      <c r="B282" s="5"/>
      <c r="C282" s="6"/>
      <c r="D282" s="7"/>
      <c r="E282" s="7"/>
    </row>
    <row r="283" spans="2:5" x14ac:dyDescent="0.25">
      <c r="B283" s="5"/>
      <c r="C283" s="6"/>
      <c r="D283" s="7"/>
      <c r="E283" s="7"/>
    </row>
    <row r="284" spans="2:5" x14ac:dyDescent="0.25">
      <c r="B284" s="5"/>
      <c r="C284" s="6"/>
      <c r="D284" s="7"/>
      <c r="E284" s="7"/>
    </row>
    <row r="285" spans="2:5" x14ac:dyDescent="0.25">
      <c r="B285" s="5"/>
      <c r="C285" s="6"/>
      <c r="D285" s="7"/>
      <c r="E285" s="7"/>
    </row>
    <row r="286" spans="2:5" x14ac:dyDescent="0.25">
      <c r="B286" s="5"/>
      <c r="C286" s="6"/>
      <c r="D286" s="7"/>
      <c r="E286" s="7"/>
    </row>
    <row r="287" spans="2:5" x14ac:dyDescent="0.25">
      <c r="B287" s="5"/>
      <c r="C287" s="6"/>
      <c r="D287" s="7"/>
      <c r="E287" s="7"/>
    </row>
    <row r="288" spans="2:5" x14ac:dyDescent="0.25">
      <c r="B288" s="5"/>
      <c r="C288" s="6"/>
      <c r="D288" s="7"/>
      <c r="E288" s="7"/>
    </row>
    <row r="289" spans="2:5" x14ac:dyDescent="0.25">
      <c r="B289" s="5"/>
      <c r="C289" s="6"/>
      <c r="D289" s="7"/>
      <c r="E289" s="7"/>
    </row>
    <row r="290" spans="2:5" x14ac:dyDescent="0.25">
      <c r="B290" s="5"/>
      <c r="C290" s="6"/>
      <c r="D290" s="7"/>
      <c r="E290" s="7"/>
    </row>
    <row r="291" spans="2:5" x14ac:dyDescent="0.25">
      <c r="B291" s="5"/>
      <c r="C291" s="6"/>
      <c r="D291" s="7"/>
      <c r="E291" s="7"/>
    </row>
    <row r="292" spans="2:5" x14ac:dyDescent="0.25">
      <c r="B292" s="5"/>
      <c r="C292" s="6"/>
      <c r="D292" s="7"/>
      <c r="E292" s="7"/>
    </row>
    <row r="293" spans="2:5" x14ac:dyDescent="0.25">
      <c r="B293" s="5"/>
      <c r="C293" s="6"/>
      <c r="D293" s="7"/>
      <c r="E293" s="7"/>
    </row>
    <row r="294" spans="2:5" x14ac:dyDescent="0.25">
      <c r="B294" s="5"/>
      <c r="C294" s="6"/>
      <c r="D294" s="7"/>
      <c r="E294" s="7"/>
    </row>
    <row r="295" spans="2:5" x14ac:dyDescent="0.25">
      <c r="B295" s="5"/>
      <c r="C295" s="6"/>
      <c r="D295" s="7"/>
      <c r="E295" s="7"/>
    </row>
    <row r="296" spans="2:5" x14ac:dyDescent="0.25">
      <c r="B296" s="5"/>
      <c r="C296" s="6"/>
      <c r="D296" s="7"/>
      <c r="E296" s="7"/>
    </row>
    <row r="297" spans="2:5" x14ac:dyDescent="0.25">
      <c r="B297" s="5"/>
      <c r="C297" s="6"/>
      <c r="D297" s="7"/>
      <c r="E297" s="7"/>
    </row>
    <row r="298" spans="2:5" x14ac:dyDescent="0.25">
      <c r="B298" s="5"/>
      <c r="C298" s="6"/>
      <c r="D298" s="7"/>
      <c r="E298" s="7"/>
    </row>
    <row r="299" spans="2:5" x14ac:dyDescent="0.25">
      <c r="B299" s="5"/>
      <c r="C299" s="6"/>
      <c r="D299" s="7"/>
      <c r="E299" s="7"/>
    </row>
    <row r="300" spans="2:5" x14ac:dyDescent="0.25">
      <c r="B300" s="5"/>
      <c r="C300" s="6"/>
      <c r="D300" s="7"/>
      <c r="E300" s="7"/>
    </row>
    <row r="301" spans="2:5" x14ac:dyDescent="0.25">
      <c r="B301" s="5"/>
      <c r="C301" s="6"/>
      <c r="D301" s="7"/>
      <c r="E301" s="7"/>
    </row>
    <row r="302" spans="2:5" x14ac:dyDescent="0.25">
      <c r="B302" s="5"/>
      <c r="C302" s="6"/>
      <c r="D302" s="7"/>
      <c r="E302" s="7"/>
    </row>
    <row r="303" spans="2:5" x14ac:dyDescent="0.25">
      <c r="B303" s="5"/>
      <c r="C303" s="6"/>
      <c r="D303" s="7"/>
      <c r="E303" s="7"/>
    </row>
    <row r="304" spans="2:5" x14ac:dyDescent="0.25">
      <c r="B304" s="5"/>
      <c r="C304" s="6"/>
      <c r="D304" s="7"/>
      <c r="E304" s="7"/>
    </row>
    <row r="305" spans="2:5" x14ac:dyDescent="0.25">
      <c r="B305" s="5"/>
      <c r="C305" s="6"/>
      <c r="D305" s="7"/>
      <c r="E305" s="7"/>
    </row>
    <row r="306" spans="2:5" x14ac:dyDescent="0.25">
      <c r="B306" s="5"/>
      <c r="C306" s="6"/>
      <c r="D306" s="7"/>
      <c r="E306" s="7"/>
    </row>
    <row r="307" spans="2:5" x14ac:dyDescent="0.25">
      <c r="B307" s="5"/>
      <c r="C307" s="6"/>
      <c r="D307" s="7"/>
      <c r="E307" s="7"/>
    </row>
    <row r="308" spans="2:5" x14ac:dyDescent="0.25">
      <c r="B308" s="5"/>
      <c r="C308" s="6"/>
      <c r="D308" s="7"/>
      <c r="E308" s="7"/>
    </row>
    <row r="309" spans="2:5" x14ac:dyDescent="0.25">
      <c r="B309" s="5"/>
      <c r="C309" s="6"/>
      <c r="D309" s="7"/>
      <c r="E309" s="7"/>
    </row>
    <row r="310" spans="2:5" x14ac:dyDescent="0.25">
      <c r="B310" s="5"/>
      <c r="C310" s="6"/>
      <c r="D310" s="7"/>
      <c r="E310" s="7"/>
    </row>
    <row r="311" spans="2:5" x14ac:dyDescent="0.25">
      <c r="B311" s="5"/>
      <c r="C311" s="6"/>
      <c r="D311" s="7"/>
      <c r="E311" s="7"/>
    </row>
    <row r="312" spans="2:5" x14ac:dyDescent="0.25">
      <c r="B312" s="5"/>
      <c r="C312" s="6"/>
      <c r="D312" s="7"/>
      <c r="E312" s="7"/>
    </row>
    <row r="313" spans="2:5" x14ac:dyDescent="0.25">
      <c r="B313" s="5"/>
      <c r="C313" s="6"/>
      <c r="D313" s="7"/>
      <c r="E313" s="7"/>
    </row>
    <row r="314" spans="2:5" x14ac:dyDescent="0.25">
      <c r="B314" s="5"/>
      <c r="C314" s="6"/>
      <c r="D314" s="7"/>
      <c r="E314" s="7"/>
    </row>
    <row r="315" spans="2:5" x14ac:dyDescent="0.25">
      <c r="B315" s="5"/>
      <c r="C315" s="6"/>
      <c r="D315" s="7"/>
      <c r="E315" s="7"/>
    </row>
    <row r="316" spans="2:5" x14ac:dyDescent="0.25">
      <c r="B316" s="5"/>
      <c r="C316" s="6"/>
      <c r="D316" s="7"/>
      <c r="E316" s="7"/>
    </row>
    <row r="317" spans="2:5" x14ac:dyDescent="0.25">
      <c r="B317" s="5"/>
      <c r="C317" s="6"/>
      <c r="D317" s="7"/>
      <c r="E317" s="7"/>
    </row>
    <row r="318" spans="2:5" x14ac:dyDescent="0.25">
      <c r="B318" s="5"/>
      <c r="C318" s="6"/>
      <c r="D318" s="7"/>
      <c r="E318" s="7"/>
    </row>
    <row r="319" spans="2:5" x14ac:dyDescent="0.25">
      <c r="B319" s="5"/>
      <c r="C319" s="6"/>
      <c r="D319" s="7"/>
      <c r="E319" s="7"/>
    </row>
    <row r="320" spans="2:5" x14ac:dyDescent="0.25">
      <c r="B320" s="5"/>
      <c r="C320" s="6"/>
      <c r="D320" s="7"/>
      <c r="E320" s="7"/>
    </row>
    <row r="321" spans="2:5" x14ac:dyDescent="0.25">
      <c r="B321" s="5"/>
      <c r="C321" s="6"/>
      <c r="D321" s="7"/>
      <c r="E321" s="7"/>
    </row>
    <row r="322" spans="2:5" x14ac:dyDescent="0.25">
      <c r="B322" s="5"/>
      <c r="C322" s="6"/>
      <c r="D322" s="7"/>
      <c r="E322" s="7"/>
    </row>
    <row r="323" spans="2:5" x14ac:dyDescent="0.25">
      <c r="B323" s="5"/>
      <c r="C323" s="6"/>
      <c r="D323" s="7"/>
      <c r="E323" s="7"/>
    </row>
    <row r="324" spans="2:5" x14ac:dyDescent="0.25">
      <c r="B324" s="5"/>
      <c r="C324" s="6"/>
      <c r="D324" s="7"/>
      <c r="E324" s="7"/>
    </row>
    <row r="325" spans="2:5" x14ac:dyDescent="0.25">
      <c r="B325" s="5"/>
      <c r="C325" s="6"/>
      <c r="D325" s="7"/>
      <c r="E325" s="7"/>
    </row>
    <row r="326" spans="2:5" x14ac:dyDescent="0.25">
      <c r="B326" s="5"/>
      <c r="C326" s="6"/>
      <c r="D326" s="7"/>
      <c r="E326" s="7"/>
    </row>
    <row r="327" spans="2:5" x14ac:dyDescent="0.25">
      <c r="B327" s="5"/>
      <c r="C327" s="6"/>
      <c r="D327" s="7"/>
      <c r="E327" s="7"/>
    </row>
    <row r="328" spans="2:5" x14ac:dyDescent="0.25">
      <c r="B328" s="5"/>
      <c r="C328" s="6"/>
      <c r="D328" s="7"/>
      <c r="E328" s="7"/>
    </row>
    <row r="329" spans="2:5" x14ac:dyDescent="0.25">
      <c r="B329" s="5"/>
      <c r="C329" s="6"/>
      <c r="D329" s="7"/>
      <c r="E329" s="7"/>
    </row>
    <row r="330" spans="2:5" x14ac:dyDescent="0.25">
      <c r="B330" s="5"/>
      <c r="C330" s="6"/>
      <c r="D330" s="7"/>
      <c r="E330" s="7"/>
    </row>
    <row r="331" spans="2:5" x14ac:dyDescent="0.25">
      <c r="B331" s="5"/>
      <c r="C331" s="6"/>
      <c r="D331" s="7"/>
      <c r="E331" s="7"/>
    </row>
    <row r="332" spans="2:5" x14ac:dyDescent="0.25">
      <c r="B332" s="5"/>
      <c r="C332" s="6"/>
      <c r="D332" s="7"/>
      <c r="E332" s="7"/>
    </row>
    <row r="333" spans="2:5" x14ac:dyDescent="0.25">
      <c r="B333" s="5"/>
      <c r="C333" s="6"/>
      <c r="D333" s="7"/>
      <c r="E333" s="7"/>
    </row>
    <row r="334" spans="2:5" x14ac:dyDescent="0.25">
      <c r="B334" s="5"/>
      <c r="C334" s="6"/>
      <c r="D334" s="7"/>
      <c r="E334" s="7"/>
    </row>
    <row r="335" spans="2:5" x14ac:dyDescent="0.25">
      <c r="B335" s="5"/>
      <c r="C335" s="6"/>
      <c r="D335" s="7"/>
      <c r="E335" s="7"/>
    </row>
    <row r="336" spans="2:5" x14ac:dyDescent="0.25">
      <c r="B336" s="5"/>
      <c r="C336" s="6"/>
      <c r="D336" s="7"/>
      <c r="E336" s="7"/>
    </row>
    <row r="337" spans="2:5" x14ac:dyDescent="0.25">
      <c r="B337" s="5"/>
      <c r="C337" s="6"/>
      <c r="D337" s="7"/>
      <c r="E337" s="7"/>
    </row>
    <row r="338" spans="2:5" x14ac:dyDescent="0.25">
      <c r="B338" s="5"/>
      <c r="C338" s="6"/>
      <c r="D338" s="7"/>
      <c r="E338" s="7"/>
    </row>
    <row r="339" spans="2:5" x14ac:dyDescent="0.25">
      <c r="B339" s="5"/>
      <c r="C339" s="6"/>
      <c r="D339" s="7"/>
      <c r="E339" s="7"/>
    </row>
    <row r="340" spans="2:5" x14ac:dyDescent="0.25">
      <c r="B340" s="5"/>
      <c r="C340" s="6"/>
      <c r="D340" s="7"/>
      <c r="E340" s="7"/>
    </row>
    <row r="341" spans="2:5" x14ac:dyDescent="0.25">
      <c r="B341" s="5"/>
      <c r="C341" s="6"/>
      <c r="D341" s="7"/>
      <c r="E341" s="7"/>
    </row>
    <row r="342" spans="2:5" x14ac:dyDescent="0.25">
      <c r="B342" s="5"/>
      <c r="C342" s="6"/>
      <c r="D342" s="7"/>
      <c r="E342" s="7"/>
    </row>
    <row r="343" spans="2:5" x14ac:dyDescent="0.25">
      <c r="B343" s="5"/>
      <c r="C343" s="6"/>
      <c r="D343" s="7"/>
      <c r="E343" s="7"/>
    </row>
    <row r="344" spans="2:5" x14ac:dyDescent="0.25">
      <c r="B344" s="5"/>
      <c r="C344" s="6"/>
      <c r="D344" s="7"/>
      <c r="E344" s="7"/>
    </row>
    <row r="345" spans="2:5" x14ac:dyDescent="0.25">
      <c r="B345" s="5"/>
      <c r="C345" s="6"/>
      <c r="D345" s="7"/>
      <c r="E345" s="7"/>
    </row>
    <row r="346" spans="2:5" x14ac:dyDescent="0.25">
      <c r="B346" s="5"/>
      <c r="C346" s="6"/>
      <c r="D346" s="7"/>
      <c r="E346" s="7"/>
    </row>
    <row r="347" spans="2:5" x14ac:dyDescent="0.25">
      <c r="B347" s="5"/>
      <c r="C347" s="6"/>
      <c r="D347" s="7"/>
      <c r="E347" s="7"/>
    </row>
    <row r="348" spans="2:5" x14ac:dyDescent="0.25">
      <c r="B348" s="5"/>
      <c r="C348" s="6"/>
      <c r="D348" s="7"/>
      <c r="E348" s="7"/>
    </row>
    <row r="349" spans="2:5" x14ac:dyDescent="0.25">
      <c r="B349" s="5"/>
      <c r="C349" s="6"/>
      <c r="D349" s="7"/>
      <c r="E349" s="7"/>
    </row>
    <row r="350" spans="2:5" x14ac:dyDescent="0.25">
      <c r="B350" s="5"/>
      <c r="C350" s="6"/>
      <c r="D350" s="7"/>
      <c r="E350" s="7"/>
    </row>
    <row r="351" spans="2:5" x14ac:dyDescent="0.25">
      <c r="B351" s="5"/>
      <c r="C351" s="6"/>
      <c r="D351" s="7"/>
      <c r="E351" s="7"/>
    </row>
    <row r="352" spans="2:5" x14ac:dyDescent="0.25">
      <c r="B352" s="5"/>
      <c r="C352" s="6"/>
      <c r="D352" s="7"/>
      <c r="E352" s="7"/>
    </row>
    <row r="353" spans="2:5" x14ac:dyDescent="0.25">
      <c r="B353" s="5"/>
      <c r="C353" s="6"/>
      <c r="D353" s="7"/>
      <c r="E353" s="7"/>
    </row>
    <row r="354" spans="2:5" x14ac:dyDescent="0.25">
      <c r="B354" s="5"/>
      <c r="C354" s="6"/>
      <c r="D354" s="7"/>
      <c r="E354" s="7"/>
    </row>
    <row r="355" spans="2:5" x14ac:dyDescent="0.25">
      <c r="B355" s="5"/>
      <c r="C355" s="6"/>
      <c r="D355" s="7"/>
      <c r="E355" s="7"/>
    </row>
    <row r="356" spans="2:5" x14ac:dyDescent="0.25">
      <c r="B356" s="5"/>
      <c r="C356" s="6"/>
      <c r="D356" s="7"/>
      <c r="E356" s="7"/>
    </row>
    <row r="357" spans="2:5" x14ac:dyDescent="0.25">
      <c r="B357" s="5"/>
      <c r="C357" s="6"/>
      <c r="D357" s="7"/>
      <c r="E357" s="7"/>
    </row>
    <row r="358" spans="2:5" x14ac:dyDescent="0.25">
      <c r="B358" s="5"/>
      <c r="C358" s="6"/>
      <c r="D358" s="7"/>
      <c r="E358" s="7"/>
    </row>
    <row r="359" spans="2:5" x14ac:dyDescent="0.25">
      <c r="B359" s="5"/>
      <c r="C359" s="6"/>
      <c r="D359" s="7"/>
      <c r="E359" s="7"/>
    </row>
    <row r="360" spans="2:5" x14ac:dyDescent="0.25">
      <c r="B360" s="5"/>
      <c r="C360" s="6"/>
      <c r="D360" s="7"/>
      <c r="E360" s="7"/>
    </row>
    <row r="361" spans="2:5" x14ac:dyDescent="0.25">
      <c r="B361" s="5"/>
      <c r="C361" s="6"/>
      <c r="D361" s="7"/>
      <c r="E361" s="7"/>
    </row>
    <row r="362" spans="2:5" x14ac:dyDescent="0.25">
      <c r="B362" s="5"/>
      <c r="C362" s="6"/>
      <c r="D362" s="7"/>
      <c r="E362" s="7"/>
    </row>
    <row r="363" spans="2:5" x14ac:dyDescent="0.25">
      <c r="B363" s="5"/>
      <c r="C363" s="6"/>
      <c r="D363" s="7"/>
      <c r="E363" s="7"/>
    </row>
    <row r="364" spans="2:5" x14ac:dyDescent="0.25">
      <c r="B364" s="5"/>
      <c r="C364" s="6"/>
      <c r="D364" s="7"/>
      <c r="E364" s="7"/>
    </row>
    <row r="365" spans="2:5" x14ac:dyDescent="0.25">
      <c r="B365" s="5"/>
      <c r="C365" s="6"/>
      <c r="D365" s="7"/>
      <c r="E365" s="7"/>
    </row>
    <row r="366" spans="2:5" x14ac:dyDescent="0.25">
      <c r="B366" s="5"/>
      <c r="C366" s="6"/>
      <c r="D366" s="7"/>
      <c r="E366" s="7"/>
    </row>
    <row r="367" spans="2:5" x14ac:dyDescent="0.25">
      <c r="B367" s="5"/>
      <c r="C367" s="6"/>
      <c r="D367" s="7"/>
      <c r="E367" s="7"/>
    </row>
    <row r="368" spans="2:5" x14ac:dyDescent="0.25">
      <c r="B368" s="5"/>
      <c r="C368" s="6"/>
      <c r="D368" s="7"/>
      <c r="E368" s="7"/>
    </row>
    <row r="369" spans="2:5" x14ac:dyDescent="0.25">
      <c r="B369" s="5"/>
      <c r="C369" s="6"/>
      <c r="D369" s="7"/>
      <c r="E369" s="7"/>
    </row>
    <row r="370" spans="2:5" x14ac:dyDescent="0.25">
      <c r="B370" s="5"/>
      <c r="C370" s="6"/>
      <c r="D370" s="7"/>
      <c r="E370" s="7"/>
    </row>
    <row r="371" spans="2:5" x14ac:dyDescent="0.25">
      <c r="B371" s="5"/>
      <c r="C371" s="6"/>
      <c r="D371" s="7"/>
      <c r="E371" s="7"/>
    </row>
    <row r="372" spans="2:5" x14ac:dyDescent="0.25">
      <c r="B372" s="5"/>
      <c r="C372" s="6"/>
      <c r="D372" s="7"/>
      <c r="E372" s="7"/>
    </row>
    <row r="373" spans="2:5" x14ac:dyDescent="0.25">
      <c r="B373" s="5"/>
      <c r="C373" s="6"/>
      <c r="D373" s="7"/>
      <c r="E373" s="7"/>
    </row>
    <row r="374" spans="2:5" x14ac:dyDescent="0.25">
      <c r="B374" s="5"/>
      <c r="C374" s="6"/>
      <c r="D374" s="7"/>
      <c r="E374" s="7"/>
    </row>
    <row r="375" spans="2:5" x14ac:dyDescent="0.25">
      <c r="B375" s="5"/>
      <c r="C375" s="6"/>
      <c r="D375" s="7"/>
      <c r="E375" s="7"/>
    </row>
    <row r="376" spans="2:5" x14ac:dyDescent="0.25">
      <c r="B376" s="5"/>
      <c r="C376" s="6"/>
      <c r="D376" s="7"/>
      <c r="E376" s="7"/>
    </row>
    <row r="377" spans="2:5" x14ac:dyDescent="0.25">
      <c r="B377" s="5"/>
      <c r="C377" s="6"/>
      <c r="D377" s="7"/>
      <c r="E377" s="7"/>
    </row>
    <row r="378" spans="2:5" x14ac:dyDescent="0.25">
      <c r="B378" s="5"/>
      <c r="C378" s="6"/>
      <c r="D378" s="7"/>
      <c r="E378" s="7"/>
    </row>
    <row r="379" spans="2:5" x14ac:dyDescent="0.25">
      <c r="B379" s="5"/>
      <c r="C379" s="6"/>
      <c r="D379" s="7"/>
      <c r="E379" s="7"/>
    </row>
    <row r="380" spans="2:5" x14ac:dyDescent="0.25">
      <c r="B380" s="5"/>
      <c r="C380" s="6"/>
      <c r="D380" s="7"/>
      <c r="E380" s="7"/>
    </row>
    <row r="381" spans="2:5" x14ac:dyDescent="0.25">
      <c r="B381" s="5"/>
      <c r="C381" s="6"/>
      <c r="D381" s="7"/>
      <c r="E381" s="7"/>
    </row>
    <row r="382" spans="2:5" x14ac:dyDescent="0.25">
      <c r="B382" s="5"/>
      <c r="C382" s="6"/>
      <c r="D382" s="7"/>
      <c r="E382" s="7"/>
    </row>
    <row r="383" spans="2:5" x14ac:dyDescent="0.25">
      <c r="B383" s="5"/>
      <c r="C383" s="6"/>
      <c r="D383" s="7"/>
      <c r="E383" s="7"/>
    </row>
    <row r="384" spans="2:5" x14ac:dyDescent="0.25">
      <c r="B384" s="5"/>
      <c r="C384" s="6"/>
      <c r="D384" s="7"/>
      <c r="E384" s="7"/>
    </row>
    <row r="385" spans="2:5" x14ac:dyDescent="0.25">
      <c r="B385" s="5"/>
      <c r="C385" s="6"/>
      <c r="D385" s="7"/>
      <c r="E385" s="7"/>
    </row>
    <row r="386" spans="2:5" x14ac:dyDescent="0.25">
      <c r="B386" s="5"/>
      <c r="C386" s="6"/>
      <c r="D386" s="7"/>
      <c r="E386" s="7"/>
    </row>
    <row r="387" spans="2:5" x14ac:dyDescent="0.25">
      <c r="B387" s="5"/>
      <c r="C387" s="6"/>
      <c r="D387" s="7"/>
      <c r="E387" s="7"/>
    </row>
    <row r="388" spans="2:5" x14ac:dyDescent="0.25">
      <c r="B388" s="5"/>
      <c r="C388" s="6"/>
      <c r="D388" s="7"/>
      <c r="E388" s="7"/>
    </row>
    <row r="389" spans="2:5" x14ac:dyDescent="0.25">
      <c r="B389" s="5"/>
      <c r="C389" s="6"/>
      <c r="D389" s="7"/>
      <c r="E389" s="7"/>
    </row>
    <row r="390" spans="2:5" x14ac:dyDescent="0.25">
      <c r="B390" s="5"/>
      <c r="C390" s="6"/>
      <c r="D390" s="7"/>
      <c r="E390" s="7"/>
    </row>
    <row r="391" spans="2:5" x14ac:dyDescent="0.25">
      <c r="B391" s="5"/>
      <c r="C391" s="6"/>
      <c r="D391" s="7"/>
      <c r="E391" s="7"/>
    </row>
    <row r="392" spans="2:5" x14ac:dyDescent="0.25">
      <c r="B392" s="5"/>
      <c r="C392" s="6"/>
      <c r="D392" s="7"/>
      <c r="E392" s="7"/>
    </row>
    <row r="393" spans="2:5" x14ac:dyDescent="0.25">
      <c r="B393" s="5"/>
      <c r="C393" s="6"/>
      <c r="D393" s="7"/>
      <c r="E393" s="7"/>
    </row>
    <row r="394" spans="2:5" x14ac:dyDescent="0.25">
      <c r="B394" s="5"/>
      <c r="C394" s="6"/>
      <c r="D394" s="7"/>
      <c r="E394" s="7"/>
    </row>
    <row r="395" spans="2:5" x14ac:dyDescent="0.25">
      <c r="B395" s="5"/>
      <c r="C395" s="6"/>
      <c r="D395" s="7"/>
      <c r="E395" s="7"/>
    </row>
    <row r="396" spans="2:5" x14ac:dyDescent="0.25">
      <c r="B396" s="5"/>
      <c r="C396" s="6"/>
      <c r="D396" s="7"/>
      <c r="E396" s="7"/>
    </row>
    <row r="397" spans="2:5" x14ac:dyDescent="0.25">
      <c r="B397" s="5"/>
      <c r="C397" s="6"/>
      <c r="D397" s="7"/>
      <c r="E397" s="7"/>
    </row>
    <row r="398" spans="2:5" x14ac:dyDescent="0.25">
      <c r="B398" s="5"/>
      <c r="C398" s="6"/>
      <c r="D398" s="7"/>
      <c r="E398" s="7"/>
    </row>
    <row r="399" spans="2:5" x14ac:dyDescent="0.25">
      <c r="B399" s="5"/>
      <c r="C399" s="6"/>
      <c r="D399" s="7"/>
      <c r="E399" s="7"/>
    </row>
    <row r="400" spans="2:5" x14ac:dyDescent="0.25">
      <c r="B400" s="5"/>
      <c r="C400" s="6"/>
      <c r="D400" s="7"/>
      <c r="E400" s="7"/>
    </row>
    <row r="401" spans="2:5" x14ac:dyDescent="0.25">
      <c r="B401" s="5"/>
      <c r="C401" s="6"/>
      <c r="D401" s="7"/>
      <c r="E401" s="7"/>
    </row>
    <row r="402" spans="2:5" x14ac:dyDescent="0.25">
      <c r="B402" s="5"/>
      <c r="C402" s="6"/>
      <c r="D402" s="7"/>
      <c r="E402" s="7"/>
    </row>
    <row r="403" spans="2:5" x14ac:dyDescent="0.25">
      <c r="B403" s="5"/>
      <c r="C403" s="6"/>
      <c r="D403" s="7"/>
      <c r="E403" s="7"/>
    </row>
    <row r="404" spans="2:5" x14ac:dyDescent="0.25">
      <c r="B404" s="5"/>
      <c r="C404" s="6"/>
      <c r="D404" s="7"/>
      <c r="E404" s="7"/>
    </row>
    <row r="405" spans="2:5" x14ac:dyDescent="0.25">
      <c r="B405" s="5"/>
      <c r="C405" s="6"/>
      <c r="D405" s="7"/>
      <c r="E405" s="7"/>
    </row>
    <row r="406" spans="2:5" x14ac:dyDescent="0.25">
      <c r="B406" s="5"/>
      <c r="C406" s="6"/>
      <c r="D406" s="7"/>
      <c r="E406" s="7"/>
    </row>
    <row r="407" spans="2:5" x14ac:dyDescent="0.25">
      <c r="B407" s="5"/>
      <c r="C407" s="6"/>
      <c r="D407" s="7"/>
      <c r="E407" s="7"/>
    </row>
    <row r="408" spans="2:5" x14ac:dyDescent="0.25">
      <c r="B408" s="5"/>
      <c r="C408" s="6"/>
      <c r="D408" s="7"/>
      <c r="E408" s="7"/>
    </row>
    <row r="409" spans="2:5" x14ac:dyDescent="0.25">
      <c r="B409" s="5"/>
      <c r="C409" s="6"/>
      <c r="D409" s="7"/>
      <c r="E409" s="7"/>
    </row>
    <row r="410" spans="2:5" x14ac:dyDescent="0.25">
      <c r="B410" s="5"/>
      <c r="C410" s="6"/>
      <c r="D410" s="7"/>
      <c r="E410" s="7"/>
    </row>
    <row r="411" spans="2:5" x14ac:dyDescent="0.25">
      <c r="B411" s="5"/>
      <c r="C411" s="6"/>
      <c r="D411" s="7"/>
      <c r="E411" s="7"/>
    </row>
    <row r="412" spans="2:5" x14ac:dyDescent="0.25">
      <c r="B412" s="5"/>
      <c r="C412" s="6"/>
      <c r="D412" s="7"/>
      <c r="E412" s="7"/>
    </row>
    <row r="413" spans="2:5" x14ac:dyDescent="0.25">
      <c r="B413" s="5"/>
      <c r="C413" s="6"/>
      <c r="D413" s="7"/>
      <c r="E413" s="7"/>
    </row>
    <row r="414" spans="2:5" x14ac:dyDescent="0.25">
      <c r="B414" s="5"/>
      <c r="C414" s="6"/>
      <c r="D414" s="7"/>
      <c r="E414" s="7"/>
    </row>
    <row r="415" spans="2:5" x14ac:dyDescent="0.25">
      <c r="B415" s="5"/>
      <c r="C415" s="6"/>
      <c r="D415" s="7"/>
      <c r="E415" s="7"/>
    </row>
    <row r="416" spans="2:5" x14ac:dyDescent="0.25">
      <c r="B416" s="5"/>
      <c r="C416" s="6"/>
      <c r="D416" s="7"/>
      <c r="E416" s="7"/>
    </row>
    <row r="417" spans="2:5" x14ac:dyDescent="0.25">
      <c r="B417" s="5"/>
      <c r="C417" s="6"/>
      <c r="D417" s="7"/>
      <c r="E417" s="7"/>
    </row>
    <row r="418" spans="2:5" x14ac:dyDescent="0.25">
      <c r="B418" s="5"/>
      <c r="C418" s="6"/>
      <c r="D418" s="7"/>
      <c r="E418" s="7"/>
    </row>
    <row r="419" spans="2:5" x14ac:dyDescent="0.25">
      <c r="B419" s="5"/>
      <c r="C419" s="6"/>
      <c r="D419" s="7"/>
      <c r="E419" s="7"/>
    </row>
    <row r="420" spans="2:5" x14ac:dyDescent="0.25">
      <c r="B420" s="5"/>
      <c r="C420" s="6"/>
      <c r="D420" s="7"/>
      <c r="E420" s="7"/>
    </row>
    <row r="421" spans="2:5" x14ac:dyDescent="0.25">
      <c r="B421" s="5"/>
      <c r="C421" s="6"/>
      <c r="D421" s="7"/>
      <c r="E421" s="7"/>
    </row>
    <row r="422" spans="2:5" x14ac:dyDescent="0.25">
      <c r="B422" s="5"/>
      <c r="C422" s="6"/>
      <c r="D422" s="7"/>
      <c r="E422" s="7"/>
    </row>
    <row r="423" spans="2:5" x14ac:dyDescent="0.25">
      <c r="B423" s="5"/>
      <c r="C423" s="6"/>
      <c r="D423" s="7"/>
      <c r="E423" s="7"/>
    </row>
    <row r="424" spans="2:5" x14ac:dyDescent="0.25">
      <c r="B424" s="5"/>
      <c r="C424" s="6"/>
      <c r="D424" s="7"/>
      <c r="E424" s="7"/>
    </row>
    <row r="425" spans="2:5" x14ac:dyDescent="0.25">
      <c r="B425" s="5"/>
      <c r="C425" s="6"/>
      <c r="D425" s="7"/>
      <c r="E425" s="7"/>
    </row>
    <row r="426" spans="2:5" x14ac:dyDescent="0.25">
      <c r="B426" s="5"/>
      <c r="C426" s="6"/>
      <c r="D426" s="7"/>
      <c r="E426" s="7"/>
    </row>
    <row r="427" spans="2:5" x14ac:dyDescent="0.25">
      <c r="B427" s="5"/>
      <c r="C427" s="6"/>
      <c r="D427" s="7"/>
      <c r="E427" s="7"/>
    </row>
    <row r="428" spans="2:5" x14ac:dyDescent="0.25">
      <c r="B428" s="5"/>
      <c r="C428" s="6"/>
      <c r="D428" s="7"/>
      <c r="E428" s="7"/>
    </row>
    <row r="429" spans="2:5" x14ac:dyDescent="0.25">
      <c r="B429" s="5"/>
      <c r="C429" s="6"/>
      <c r="D429" s="7"/>
      <c r="E429" s="7"/>
    </row>
    <row r="430" spans="2:5" x14ac:dyDescent="0.25">
      <c r="B430" s="5"/>
      <c r="C430" s="6"/>
      <c r="D430" s="7"/>
      <c r="E430" s="7"/>
    </row>
    <row r="431" spans="2:5" x14ac:dyDescent="0.25">
      <c r="B431" s="5"/>
      <c r="C431" s="6"/>
      <c r="D431" s="7"/>
      <c r="E431" s="7"/>
    </row>
    <row r="432" spans="2:5" x14ac:dyDescent="0.25">
      <c r="B432" s="5"/>
      <c r="C432" s="6"/>
      <c r="D432" s="7"/>
      <c r="E432" s="7"/>
    </row>
    <row r="433" spans="2:5" x14ac:dyDescent="0.25">
      <c r="B433" s="5"/>
      <c r="C433" s="6"/>
      <c r="D433" s="7"/>
      <c r="E433" s="7"/>
    </row>
    <row r="434" spans="2:5" x14ac:dyDescent="0.25">
      <c r="B434" s="5"/>
      <c r="C434" s="6"/>
      <c r="D434" s="7"/>
      <c r="E434" s="7"/>
    </row>
    <row r="435" spans="2:5" x14ac:dyDescent="0.25">
      <c r="B435" s="5"/>
      <c r="C435" s="6"/>
      <c r="D435" s="7"/>
      <c r="E435" s="7"/>
    </row>
    <row r="436" spans="2:5" x14ac:dyDescent="0.25">
      <c r="B436" s="5"/>
      <c r="C436" s="6"/>
      <c r="D436" s="7"/>
      <c r="E436" s="7"/>
    </row>
    <row r="437" spans="2:5" x14ac:dyDescent="0.25">
      <c r="B437" s="5"/>
      <c r="C437" s="6"/>
      <c r="D437" s="7"/>
      <c r="E437" s="7"/>
    </row>
    <row r="438" spans="2:5" x14ac:dyDescent="0.25">
      <c r="B438" s="5"/>
      <c r="C438" s="6"/>
      <c r="D438" s="7"/>
      <c r="E438" s="7"/>
    </row>
    <row r="439" spans="2:5" x14ac:dyDescent="0.25">
      <c r="B439" s="5"/>
      <c r="C439" s="6"/>
      <c r="D439" s="7"/>
      <c r="E439" s="7"/>
    </row>
    <row r="440" spans="2:5" x14ac:dyDescent="0.25">
      <c r="B440" s="5"/>
      <c r="C440" s="6"/>
      <c r="D440" s="7"/>
      <c r="E440" s="7"/>
    </row>
    <row r="441" spans="2:5" x14ac:dyDescent="0.25">
      <c r="B441" s="5"/>
      <c r="C441" s="6"/>
      <c r="D441" s="7"/>
      <c r="E441" s="7"/>
    </row>
    <row r="442" spans="2:5" x14ac:dyDescent="0.25">
      <c r="B442" s="5"/>
      <c r="C442" s="6"/>
      <c r="D442" s="7"/>
      <c r="E442" s="7"/>
    </row>
    <row r="443" spans="2:5" x14ac:dyDescent="0.25">
      <c r="B443" s="5"/>
      <c r="C443" s="6"/>
      <c r="D443" s="7"/>
      <c r="E443" s="7"/>
    </row>
    <row r="444" spans="2:5" x14ac:dyDescent="0.25">
      <c r="B444" s="5"/>
      <c r="C444" s="6"/>
      <c r="D444" s="7"/>
      <c r="E444" s="7"/>
    </row>
    <row r="445" spans="2:5" x14ac:dyDescent="0.25">
      <c r="B445" s="5"/>
      <c r="C445" s="6"/>
      <c r="D445" s="7"/>
      <c r="E445" s="7"/>
    </row>
    <row r="446" spans="2:5" x14ac:dyDescent="0.25">
      <c r="B446" s="5"/>
      <c r="C446" s="6"/>
      <c r="D446" s="7"/>
      <c r="E446" s="7"/>
    </row>
    <row r="447" spans="2:5" x14ac:dyDescent="0.25">
      <c r="B447" s="5"/>
      <c r="C447" s="6"/>
      <c r="D447" s="7"/>
      <c r="E447" s="7"/>
    </row>
    <row r="448" spans="2:5" x14ac:dyDescent="0.25">
      <c r="B448" s="5"/>
      <c r="C448" s="6"/>
      <c r="D448" s="7"/>
      <c r="E448" s="7"/>
    </row>
    <row r="449" spans="2:5" x14ac:dyDescent="0.25">
      <c r="B449" s="5"/>
      <c r="C449" s="6"/>
      <c r="D449" s="7"/>
      <c r="E449" s="7"/>
    </row>
    <row r="450" spans="2:5" x14ac:dyDescent="0.25">
      <c r="B450" s="5"/>
      <c r="C450" s="6"/>
      <c r="D450" s="7"/>
      <c r="E450" s="7"/>
    </row>
    <row r="451" spans="2:5" x14ac:dyDescent="0.25">
      <c r="B451" s="5"/>
      <c r="C451" s="6"/>
      <c r="D451" s="7"/>
      <c r="E451" s="7"/>
    </row>
    <row r="452" spans="2:5" x14ac:dyDescent="0.25">
      <c r="B452" s="5"/>
      <c r="C452" s="6"/>
      <c r="D452" s="7"/>
      <c r="E452" s="7"/>
    </row>
    <row r="453" spans="2:5" x14ac:dyDescent="0.25">
      <c r="B453" s="5"/>
      <c r="C453" s="6"/>
      <c r="D453" s="7"/>
      <c r="E453" s="7"/>
    </row>
    <row r="454" spans="2:5" x14ac:dyDescent="0.25">
      <c r="B454" s="5"/>
      <c r="C454" s="6"/>
      <c r="D454" s="7"/>
      <c r="E454" s="7"/>
    </row>
    <row r="455" spans="2:5" x14ac:dyDescent="0.25">
      <c r="B455" s="5"/>
      <c r="C455" s="6"/>
      <c r="D455" s="7"/>
      <c r="E455" s="7"/>
    </row>
    <row r="456" spans="2:5" x14ac:dyDescent="0.25">
      <c r="B456" s="5"/>
      <c r="C456" s="6"/>
      <c r="D456" s="7"/>
      <c r="E456" s="7"/>
    </row>
    <row r="457" spans="2:5" x14ac:dyDescent="0.25">
      <c r="B457" s="5"/>
      <c r="C457" s="6"/>
      <c r="D457" s="7"/>
      <c r="E457" s="7"/>
    </row>
    <row r="458" spans="2:5" x14ac:dyDescent="0.25">
      <c r="B458" s="5"/>
      <c r="C458" s="6"/>
      <c r="D458" s="7"/>
      <c r="E458" s="7"/>
    </row>
    <row r="459" spans="2:5" x14ac:dyDescent="0.25">
      <c r="B459" s="5"/>
      <c r="C459" s="6"/>
      <c r="D459" s="7"/>
      <c r="E459" s="7"/>
    </row>
    <row r="460" spans="2:5" x14ac:dyDescent="0.25">
      <c r="B460" s="5"/>
      <c r="C460" s="6"/>
      <c r="D460" s="7"/>
      <c r="E460" s="7"/>
    </row>
    <row r="461" spans="2:5" x14ac:dyDescent="0.25">
      <c r="B461" s="5"/>
      <c r="C461" s="6"/>
      <c r="D461" s="7"/>
      <c r="E461" s="7"/>
    </row>
    <row r="462" spans="2:5" x14ac:dyDescent="0.25">
      <c r="B462" s="5"/>
      <c r="C462" s="6"/>
      <c r="D462" s="7"/>
      <c r="E462" s="7"/>
    </row>
    <row r="463" spans="2:5" x14ac:dyDescent="0.25">
      <c r="B463" s="5"/>
      <c r="C463" s="6"/>
      <c r="D463" s="7"/>
      <c r="E463" s="7"/>
    </row>
    <row r="464" spans="2:5" x14ac:dyDescent="0.25">
      <c r="B464" s="5"/>
      <c r="C464" s="6"/>
      <c r="D464" s="7"/>
      <c r="E464" s="7"/>
    </row>
    <row r="465" spans="2:5" x14ac:dyDescent="0.25">
      <c r="B465" s="5"/>
      <c r="C465" s="6"/>
      <c r="D465" s="7"/>
      <c r="E465" s="7"/>
    </row>
    <row r="466" spans="2:5" x14ac:dyDescent="0.25">
      <c r="B466" s="5"/>
      <c r="C466" s="6"/>
      <c r="D466" s="7"/>
      <c r="E466" s="7"/>
    </row>
    <row r="467" spans="2:5" x14ac:dyDescent="0.25">
      <c r="B467" s="5"/>
      <c r="C467" s="6"/>
      <c r="D467" s="7"/>
      <c r="E467" s="7"/>
    </row>
    <row r="468" spans="2:5" x14ac:dyDescent="0.25">
      <c r="B468" s="5"/>
      <c r="C468" s="6"/>
      <c r="D468" s="7"/>
      <c r="E468" s="7"/>
    </row>
    <row r="469" spans="2:5" x14ac:dyDescent="0.25">
      <c r="B469" s="5"/>
      <c r="C469" s="6"/>
      <c r="D469" s="7"/>
      <c r="E469" s="7"/>
    </row>
    <row r="470" spans="2:5" x14ac:dyDescent="0.25">
      <c r="B470" s="5"/>
      <c r="C470" s="6"/>
      <c r="D470" s="7"/>
      <c r="E470" s="7"/>
    </row>
    <row r="471" spans="2:5" x14ac:dyDescent="0.25">
      <c r="B471" s="5"/>
      <c r="C471" s="6"/>
      <c r="D471" s="7"/>
      <c r="E471" s="7"/>
    </row>
    <row r="472" spans="2:5" x14ac:dyDescent="0.25">
      <c r="B472" s="5"/>
      <c r="C472" s="6"/>
      <c r="D472" s="7"/>
      <c r="E472" s="7"/>
    </row>
    <row r="473" spans="2:5" x14ac:dyDescent="0.25">
      <c r="B473" s="5"/>
      <c r="C473" s="6"/>
      <c r="D473" s="7"/>
      <c r="E473" s="7"/>
    </row>
    <row r="474" spans="2:5" x14ac:dyDescent="0.25">
      <c r="B474" s="5"/>
      <c r="C474" s="6"/>
      <c r="D474" s="7"/>
      <c r="E474" s="7"/>
    </row>
    <row r="475" spans="2:5" x14ac:dyDescent="0.25">
      <c r="B475" s="5"/>
      <c r="C475" s="6"/>
      <c r="D475" s="7"/>
      <c r="E475" s="7"/>
    </row>
    <row r="476" spans="2:5" x14ac:dyDescent="0.25">
      <c r="B476" s="5"/>
      <c r="C476" s="6"/>
      <c r="D476" s="7"/>
      <c r="E476" s="7"/>
    </row>
    <row r="477" spans="2:5" x14ac:dyDescent="0.25">
      <c r="B477" s="5"/>
      <c r="C477" s="6"/>
      <c r="D477" s="7"/>
      <c r="E477" s="7"/>
    </row>
    <row r="478" spans="2:5" x14ac:dyDescent="0.25">
      <c r="B478" s="5"/>
      <c r="C478" s="6"/>
      <c r="D478" s="7"/>
      <c r="E478" s="7"/>
    </row>
    <row r="479" spans="2:5" x14ac:dyDescent="0.25">
      <c r="B479" s="5"/>
      <c r="C479" s="6"/>
      <c r="D479" s="7"/>
      <c r="E479" s="7"/>
    </row>
    <row r="480" spans="2:5" x14ac:dyDescent="0.25">
      <c r="B480" s="5"/>
      <c r="C480" s="6"/>
      <c r="D480" s="7"/>
      <c r="E480" s="7"/>
    </row>
    <row r="481" spans="2:5" x14ac:dyDescent="0.25">
      <c r="B481" s="5"/>
      <c r="C481" s="6"/>
      <c r="D481" s="7"/>
      <c r="E481" s="7"/>
    </row>
    <row r="482" spans="2:5" x14ac:dyDescent="0.25">
      <c r="B482" s="5"/>
      <c r="C482" s="6"/>
      <c r="D482" s="7"/>
      <c r="E482" s="7"/>
    </row>
    <row r="483" spans="2:5" x14ac:dyDescent="0.25">
      <c r="B483" s="5"/>
      <c r="C483" s="6"/>
      <c r="D483" s="7"/>
      <c r="E483" s="7"/>
    </row>
    <row r="484" spans="2:5" x14ac:dyDescent="0.25">
      <c r="B484" s="5"/>
      <c r="C484" s="6"/>
      <c r="D484" s="7"/>
      <c r="E484" s="7"/>
    </row>
    <row r="485" spans="2:5" x14ac:dyDescent="0.25">
      <c r="B485" s="5"/>
      <c r="C485" s="6"/>
      <c r="D485" s="7"/>
      <c r="E485" s="7"/>
    </row>
    <row r="486" spans="2:5" x14ac:dyDescent="0.25">
      <c r="B486" s="5"/>
      <c r="C486" s="6"/>
      <c r="D486" s="7"/>
      <c r="E486" s="7"/>
    </row>
    <row r="487" spans="2:5" x14ac:dyDescent="0.25">
      <c r="B487" s="5"/>
      <c r="C487" s="6"/>
      <c r="D487" s="7"/>
      <c r="E487" s="7"/>
    </row>
    <row r="488" spans="2:5" x14ac:dyDescent="0.25">
      <c r="B488" s="5"/>
      <c r="C488" s="6"/>
      <c r="D488" s="7"/>
      <c r="E488" s="7"/>
    </row>
    <row r="489" spans="2:5" x14ac:dyDescent="0.25">
      <c r="B489" s="5"/>
      <c r="C489" s="6"/>
      <c r="D489" s="7"/>
      <c r="E489" s="7"/>
    </row>
    <row r="490" spans="2:5" x14ac:dyDescent="0.25">
      <c r="B490" s="5"/>
      <c r="C490" s="6"/>
      <c r="D490" s="7"/>
      <c r="E490" s="7"/>
    </row>
    <row r="491" spans="2:5" x14ac:dyDescent="0.25">
      <c r="B491" s="5"/>
      <c r="C491" s="6"/>
      <c r="D491" s="7"/>
      <c r="E491" s="7"/>
    </row>
    <row r="492" spans="2:5" x14ac:dyDescent="0.25">
      <c r="B492" s="5"/>
      <c r="C492" s="6"/>
      <c r="D492" s="7"/>
      <c r="E492" s="7"/>
    </row>
    <row r="493" spans="2:5" x14ac:dyDescent="0.25">
      <c r="B493" s="5"/>
      <c r="C493" s="6"/>
      <c r="D493" s="7"/>
      <c r="E493" s="7"/>
    </row>
    <row r="494" spans="2:5" x14ac:dyDescent="0.25">
      <c r="B494" s="5"/>
      <c r="C494" s="6"/>
      <c r="D494" s="7"/>
      <c r="E494" s="7"/>
    </row>
    <row r="495" spans="2:5" x14ac:dyDescent="0.25">
      <c r="B495" s="5"/>
      <c r="C495" s="6"/>
      <c r="D495" s="7"/>
      <c r="E495" s="7"/>
    </row>
    <row r="496" spans="2:5" x14ac:dyDescent="0.25">
      <c r="B496" s="5"/>
      <c r="C496" s="6"/>
      <c r="D496" s="7"/>
      <c r="E496" s="7"/>
    </row>
    <row r="497" spans="2:5" x14ac:dyDescent="0.25">
      <c r="B497" s="5"/>
      <c r="C497" s="6"/>
      <c r="D497" s="7"/>
      <c r="E497" s="7"/>
    </row>
    <row r="498" spans="2:5" x14ac:dyDescent="0.25">
      <c r="B498" s="5"/>
      <c r="C498" s="6"/>
      <c r="D498" s="7"/>
      <c r="E498" s="7"/>
    </row>
    <row r="499" spans="2:5" x14ac:dyDescent="0.25">
      <c r="B499" s="5"/>
      <c r="C499" s="6"/>
      <c r="D499" s="7"/>
      <c r="E499" s="7"/>
    </row>
    <row r="500" spans="2:5" x14ac:dyDescent="0.25">
      <c r="B500" s="5"/>
      <c r="C500" s="6"/>
      <c r="D500" s="7"/>
      <c r="E500" s="7"/>
    </row>
    <row r="501" spans="2:5" x14ac:dyDescent="0.25">
      <c r="B501" s="5"/>
      <c r="C501" s="6"/>
      <c r="D501" s="7"/>
      <c r="E501" s="7"/>
    </row>
    <row r="502" spans="2:5" x14ac:dyDescent="0.25">
      <c r="B502" s="5"/>
      <c r="C502" s="6"/>
      <c r="D502" s="7"/>
      <c r="E502" s="7"/>
    </row>
    <row r="503" spans="2:5" x14ac:dyDescent="0.25">
      <c r="B503" s="5"/>
      <c r="C503" s="6"/>
      <c r="D503" s="7"/>
      <c r="E503" s="7"/>
    </row>
    <row r="504" spans="2:5" x14ac:dyDescent="0.25">
      <c r="B504" s="5"/>
      <c r="C504" s="6"/>
      <c r="D504" s="7"/>
      <c r="E504" s="7"/>
    </row>
    <row r="505" spans="2:5" x14ac:dyDescent="0.25">
      <c r="B505" s="5"/>
      <c r="C505" s="6"/>
      <c r="D505" s="7"/>
      <c r="E505" s="7"/>
    </row>
    <row r="506" spans="2:5" x14ac:dyDescent="0.25">
      <c r="B506" s="5"/>
      <c r="C506" s="6"/>
      <c r="D506" s="7"/>
      <c r="E506" s="7"/>
    </row>
    <row r="507" spans="2:5" x14ac:dyDescent="0.25">
      <c r="B507" s="5"/>
      <c r="C507" s="6"/>
      <c r="D507" s="7"/>
      <c r="E507" s="7"/>
    </row>
    <row r="508" spans="2:5" x14ac:dyDescent="0.25">
      <c r="B508" s="5"/>
      <c r="C508" s="6"/>
      <c r="D508" s="7"/>
      <c r="E508" s="7"/>
    </row>
    <row r="509" spans="2:5" x14ac:dyDescent="0.25">
      <c r="B509" s="5"/>
      <c r="C509" s="6"/>
      <c r="D509" s="7"/>
      <c r="E509" s="7"/>
    </row>
    <row r="510" spans="2:5" x14ac:dyDescent="0.25">
      <c r="B510" s="5"/>
      <c r="C510" s="6"/>
      <c r="D510" s="7"/>
      <c r="E510" s="7"/>
    </row>
    <row r="511" spans="2:5" x14ac:dyDescent="0.25">
      <c r="B511" s="5"/>
      <c r="C511" s="6"/>
      <c r="D511" s="7"/>
      <c r="E511" s="7"/>
    </row>
    <row r="512" spans="2:5" x14ac:dyDescent="0.25">
      <c r="B512" s="5"/>
      <c r="C512" s="6"/>
      <c r="D512" s="7"/>
      <c r="E512" s="7"/>
    </row>
    <row r="513" spans="2:5" x14ac:dyDescent="0.25">
      <c r="B513" s="5"/>
      <c r="C513" s="6"/>
      <c r="D513" s="7"/>
      <c r="E513" s="7"/>
    </row>
    <row r="514" spans="2:5" x14ac:dyDescent="0.25">
      <c r="B514" s="5"/>
      <c r="C514" s="6"/>
      <c r="D514" s="7"/>
      <c r="E514" s="7"/>
    </row>
    <row r="515" spans="2:5" x14ac:dyDescent="0.25">
      <c r="B515" s="5"/>
      <c r="C515" s="6"/>
      <c r="D515" s="7"/>
      <c r="E515" s="7"/>
    </row>
    <row r="516" spans="2:5" x14ac:dyDescent="0.25">
      <c r="B516" s="5"/>
      <c r="C516" s="6"/>
      <c r="D516" s="7"/>
      <c r="E516" s="7"/>
    </row>
    <row r="517" spans="2:5" x14ac:dyDescent="0.25">
      <c r="B517" s="5"/>
      <c r="C517" s="6"/>
      <c r="D517" s="7"/>
      <c r="E517" s="7"/>
    </row>
    <row r="518" spans="2:5" x14ac:dyDescent="0.25">
      <c r="B518" s="5"/>
      <c r="C518" s="6"/>
      <c r="D518" s="7"/>
      <c r="E518" s="7"/>
    </row>
    <row r="519" spans="2:5" x14ac:dyDescent="0.25">
      <c r="B519" s="5"/>
      <c r="C519" s="6"/>
      <c r="D519" s="7"/>
      <c r="E519" s="7"/>
    </row>
    <row r="520" spans="2:5" x14ac:dyDescent="0.25">
      <c r="B520" s="5"/>
      <c r="C520" s="6"/>
      <c r="D520" s="7"/>
      <c r="E520" s="7"/>
    </row>
    <row r="521" spans="2:5" x14ac:dyDescent="0.25">
      <c r="B521" s="5"/>
      <c r="C521" s="6"/>
      <c r="D521" s="7"/>
      <c r="E521" s="7"/>
    </row>
    <row r="522" spans="2:5" x14ac:dyDescent="0.25">
      <c r="B522" s="5"/>
      <c r="C522" s="6"/>
      <c r="D522" s="7"/>
      <c r="E522" s="7"/>
    </row>
    <row r="523" spans="2:5" x14ac:dyDescent="0.25">
      <c r="B523" s="5"/>
      <c r="C523" s="6"/>
      <c r="D523" s="7"/>
      <c r="E523" s="7"/>
    </row>
    <row r="524" spans="2:5" x14ac:dyDescent="0.25">
      <c r="B524" s="5"/>
      <c r="C524" s="6"/>
      <c r="D524" s="7"/>
      <c r="E524" s="7"/>
    </row>
    <row r="525" spans="2:5" x14ac:dyDescent="0.25">
      <c r="B525" s="5"/>
      <c r="C525" s="6"/>
      <c r="D525" s="7"/>
      <c r="E525" s="7"/>
    </row>
    <row r="526" spans="2:5" x14ac:dyDescent="0.25">
      <c r="B526" s="5"/>
      <c r="C526" s="6"/>
      <c r="D526" s="7"/>
      <c r="E526" s="7"/>
    </row>
    <row r="527" spans="2:5" x14ac:dyDescent="0.25">
      <c r="B527" s="5"/>
      <c r="C527" s="6"/>
      <c r="D527" s="7"/>
      <c r="E527" s="7"/>
    </row>
    <row r="528" spans="2:5" x14ac:dyDescent="0.25">
      <c r="B528" s="5"/>
      <c r="C528" s="6"/>
      <c r="D528" s="7"/>
      <c r="E528" s="7"/>
    </row>
    <row r="529" spans="2:5" x14ac:dyDescent="0.25">
      <c r="B529" s="5"/>
      <c r="C529" s="6"/>
      <c r="D529" s="7"/>
      <c r="E529" s="7"/>
    </row>
    <row r="530" spans="2:5" x14ac:dyDescent="0.25">
      <c r="B530" s="5"/>
      <c r="C530" s="6"/>
      <c r="D530" s="7"/>
      <c r="E530" s="7"/>
    </row>
    <row r="531" spans="2:5" x14ac:dyDescent="0.25">
      <c r="B531" s="5"/>
      <c r="C531" s="6"/>
      <c r="D531" s="7"/>
      <c r="E531" s="7"/>
    </row>
    <row r="532" spans="2:5" x14ac:dyDescent="0.25">
      <c r="B532" s="5"/>
      <c r="C532" s="6"/>
      <c r="D532" s="7"/>
      <c r="E532" s="7"/>
    </row>
    <row r="533" spans="2:5" x14ac:dyDescent="0.25">
      <c r="B533" s="5"/>
      <c r="C533" s="6"/>
      <c r="D533" s="7"/>
      <c r="E533" s="7"/>
    </row>
    <row r="534" spans="2:5" x14ac:dyDescent="0.25">
      <c r="B534" s="5"/>
      <c r="C534" s="6"/>
      <c r="D534" s="7"/>
      <c r="E534" s="7"/>
    </row>
    <row r="535" spans="2:5" x14ac:dyDescent="0.25">
      <c r="B535" s="5"/>
      <c r="C535" s="6"/>
      <c r="D535" s="7"/>
      <c r="E535" s="7"/>
    </row>
    <row r="536" spans="2:5" x14ac:dyDescent="0.25">
      <c r="B536" s="5"/>
      <c r="C536" s="6"/>
      <c r="D536" s="7"/>
      <c r="E536" s="7"/>
    </row>
    <row r="537" spans="2:5" x14ac:dyDescent="0.25">
      <c r="B537" s="5"/>
      <c r="C537" s="6"/>
      <c r="D537" s="7"/>
      <c r="E537" s="7"/>
    </row>
    <row r="538" spans="2:5" x14ac:dyDescent="0.25">
      <c r="B538" s="5"/>
      <c r="C538" s="6"/>
      <c r="D538" s="7"/>
      <c r="E538" s="7"/>
    </row>
    <row r="539" spans="2:5" x14ac:dyDescent="0.25">
      <c r="B539" s="5"/>
      <c r="C539" s="6"/>
      <c r="D539" s="7"/>
      <c r="E539" s="7"/>
    </row>
    <row r="540" spans="2:5" x14ac:dyDescent="0.25">
      <c r="B540" s="5"/>
      <c r="C540" s="6"/>
      <c r="D540" s="7"/>
      <c r="E540" s="7"/>
    </row>
    <row r="541" spans="2:5" x14ac:dyDescent="0.25">
      <c r="B541" s="5"/>
      <c r="C541" s="6"/>
      <c r="D541" s="7"/>
      <c r="E541" s="7"/>
    </row>
    <row r="542" spans="2:5" x14ac:dyDescent="0.25">
      <c r="B542" s="5"/>
      <c r="C542" s="6"/>
      <c r="D542" s="7"/>
      <c r="E542" s="7"/>
    </row>
    <row r="543" spans="2:5" x14ac:dyDescent="0.25">
      <c r="B543" s="5"/>
      <c r="C543" s="6"/>
      <c r="D543" s="7"/>
      <c r="E543" s="7"/>
    </row>
    <row r="544" spans="2:5" x14ac:dyDescent="0.25">
      <c r="B544" s="5"/>
      <c r="C544" s="6"/>
      <c r="D544" s="7"/>
      <c r="E544" s="7"/>
    </row>
    <row r="545" spans="2:5" x14ac:dyDescent="0.25">
      <c r="B545" s="5"/>
      <c r="C545" s="6"/>
      <c r="D545" s="7"/>
      <c r="E545" s="7"/>
    </row>
    <row r="546" spans="2:5" x14ac:dyDescent="0.25">
      <c r="B546" s="5"/>
      <c r="C546" s="6"/>
      <c r="D546" s="7"/>
      <c r="E546" s="7"/>
    </row>
    <row r="547" spans="2:5" x14ac:dyDescent="0.25">
      <c r="B547" s="5"/>
      <c r="C547" s="6"/>
      <c r="D547" s="7"/>
      <c r="E547" s="7"/>
    </row>
    <row r="548" spans="2:5" x14ac:dyDescent="0.25">
      <c r="B548" s="5"/>
      <c r="C548" s="6"/>
      <c r="D548" s="7"/>
      <c r="E548" s="7"/>
    </row>
    <row r="549" spans="2:5" x14ac:dyDescent="0.25">
      <c r="B549" s="5"/>
      <c r="C549" s="6"/>
      <c r="D549" s="7"/>
      <c r="E549" s="7"/>
    </row>
    <row r="550" spans="2:5" x14ac:dyDescent="0.25">
      <c r="B550" s="5"/>
      <c r="C550" s="6"/>
      <c r="D550" s="7"/>
      <c r="E550" s="7"/>
    </row>
    <row r="551" spans="2:5" x14ac:dyDescent="0.25">
      <c r="B551" s="5"/>
      <c r="C551" s="6"/>
      <c r="D551" s="7"/>
      <c r="E551" s="7"/>
    </row>
    <row r="552" spans="2:5" x14ac:dyDescent="0.25">
      <c r="B552" s="5"/>
      <c r="C552" s="6"/>
      <c r="D552" s="7"/>
      <c r="E552" s="7"/>
    </row>
    <row r="553" spans="2:5" x14ac:dyDescent="0.25">
      <c r="B553" s="5"/>
      <c r="C553" s="6"/>
      <c r="D553" s="7"/>
      <c r="E553" s="7"/>
    </row>
    <row r="554" spans="2:5" x14ac:dyDescent="0.25">
      <c r="B554" s="5"/>
      <c r="C554" s="6"/>
      <c r="D554" s="7"/>
      <c r="E554" s="7"/>
    </row>
    <row r="555" spans="2:5" x14ac:dyDescent="0.25">
      <c r="B555" s="5"/>
      <c r="C555" s="6"/>
      <c r="D555" s="7"/>
      <c r="E555" s="7"/>
    </row>
    <row r="556" spans="2:5" x14ac:dyDescent="0.25">
      <c r="B556" s="5"/>
      <c r="C556" s="6"/>
      <c r="D556" s="7"/>
      <c r="E556" s="7"/>
    </row>
    <row r="557" spans="2:5" x14ac:dyDescent="0.25">
      <c r="B557" s="5"/>
      <c r="C557" s="6"/>
      <c r="D557" s="7"/>
      <c r="E557" s="7"/>
    </row>
    <row r="558" spans="2:5" x14ac:dyDescent="0.25">
      <c r="B558" s="5"/>
      <c r="C558" s="6"/>
      <c r="D558" s="7"/>
      <c r="E558" s="7"/>
    </row>
    <row r="559" spans="2:5" x14ac:dyDescent="0.25">
      <c r="B559" s="5"/>
      <c r="C559" s="6"/>
      <c r="D559" s="7"/>
      <c r="E559" s="7"/>
    </row>
    <row r="560" spans="2:5" x14ac:dyDescent="0.25">
      <c r="B560" s="5"/>
      <c r="C560" s="6"/>
      <c r="D560" s="7"/>
      <c r="E560" s="7"/>
    </row>
    <row r="561" spans="2:5" x14ac:dyDescent="0.25">
      <c r="B561" s="5"/>
      <c r="C561" s="6"/>
      <c r="D561" s="7"/>
      <c r="E561" s="7"/>
    </row>
    <row r="562" spans="2:5" x14ac:dyDescent="0.25">
      <c r="B562" s="5"/>
      <c r="C562" s="6"/>
      <c r="D562" s="7"/>
      <c r="E562" s="7"/>
    </row>
    <row r="563" spans="2:5" x14ac:dyDescent="0.25">
      <c r="B563" s="5"/>
      <c r="C563" s="6"/>
      <c r="D563" s="7"/>
      <c r="E563" s="7"/>
    </row>
    <row r="564" spans="2:5" x14ac:dyDescent="0.25">
      <c r="B564" s="5"/>
      <c r="C564" s="6"/>
      <c r="D564" s="7"/>
      <c r="E564" s="7"/>
    </row>
    <row r="565" spans="2:5" x14ac:dyDescent="0.25">
      <c r="B565" s="5"/>
      <c r="C565" s="6"/>
      <c r="D565" s="7"/>
      <c r="E565" s="7"/>
    </row>
    <row r="566" spans="2:5" x14ac:dyDescent="0.25">
      <c r="B566" s="5"/>
      <c r="C566" s="6"/>
      <c r="D566" s="7"/>
      <c r="E566" s="7"/>
    </row>
    <row r="567" spans="2:5" x14ac:dyDescent="0.25">
      <c r="B567" s="5"/>
      <c r="C567" s="6"/>
      <c r="D567" s="7"/>
      <c r="E567" s="7"/>
    </row>
    <row r="568" spans="2:5" x14ac:dyDescent="0.25">
      <c r="B568" s="5"/>
      <c r="C568" s="6"/>
      <c r="D568" s="7"/>
      <c r="E568" s="7"/>
    </row>
    <row r="569" spans="2:5" x14ac:dyDescent="0.25">
      <c r="B569" s="5"/>
      <c r="C569" s="6"/>
      <c r="D569" s="7"/>
      <c r="E569" s="7"/>
    </row>
    <row r="570" spans="2:5" x14ac:dyDescent="0.25">
      <c r="B570" s="5"/>
      <c r="C570" s="6"/>
      <c r="D570" s="7"/>
      <c r="E570" s="7"/>
    </row>
    <row r="571" spans="2:5" x14ac:dyDescent="0.25">
      <c r="B571" s="5"/>
      <c r="C571" s="6"/>
      <c r="D571" s="7"/>
      <c r="E571" s="7"/>
    </row>
    <row r="572" spans="2:5" x14ac:dyDescent="0.25">
      <c r="B572" s="5"/>
      <c r="C572" s="6"/>
      <c r="D572" s="7"/>
      <c r="E572" s="7"/>
    </row>
    <row r="573" spans="2:5" x14ac:dyDescent="0.25">
      <c r="B573" s="5"/>
      <c r="C573" s="6"/>
      <c r="D573" s="7"/>
      <c r="E573" s="7"/>
    </row>
    <row r="574" spans="2:5" x14ac:dyDescent="0.25">
      <c r="B574" s="5"/>
      <c r="C574" s="6"/>
      <c r="D574" s="7"/>
      <c r="E574" s="7"/>
    </row>
    <row r="575" spans="2:5" x14ac:dyDescent="0.25">
      <c r="B575" s="5"/>
      <c r="C575" s="6"/>
      <c r="D575" s="7"/>
      <c r="E575" s="7"/>
    </row>
    <row r="576" spans="2:5" x14ac:dyDescent="0.25">
      <c r="B576" s="5"/>
      <c r="C576" s="6"/>
      <c r="D576" s="7"/>
      <c r="E576" s="7"/>
    </row>
    <row r="577" spans="2:5" x14ac:dyDescent="0.25">
      <c r="B577" s="5"/>
      <c r="C577" s="6"/>
      <c r="D577" s="7"/>
      <c r="E577" s="7"/>
    </row>
    <row r="578" spans="2:5" x14ac:dyDescent="0.25">
      <c r="B578" s="5"/>
      <c r="C578" s="6"/>
      <c r="D578" s="7"/>
      <c r="E578" s="7"/>
    </row>
    <row r="579" spans="2:5" x14ac:dyDescent="0.25">
      <c r="B579" s="5"/>
      <c r="C579" s="6"/>
      <c r="D579" s="7"/>
      <c r="E579" s="7"/>
    </row>
    <row r="580" spans="2:5" x14ac:dyDescent="0.25">
      <c r="B580" s="5"/>
      <c r="C580" s="6"/>
      <c r="D580" s="7"/>
      <c r="E580" s="7"/>
    </row>
    <row r="581" spans="2:5" x14ac:dyDescent="0.25">
      <c r="B581" s="5"/>
      <c r="C581" s="6"/>
      <c r="D581" s="7"/>
      <c r="E581" s="7"/>
    </row>
    <row r="582" spans="2:5" x14ac:dyDescent="0.25">
      <c r="B582" s="5"/>
      <c r="C582" s="6"/>
      <c r="D582" s="7"/>
      <c r="E582" s="7"/>
    </row>
    <row r="583" spans="2:5" x14ac:dyDescent="0.25">
      <c r="B583" s="5"/>
      <c r="C583" s="6"/>
      <c r="D583" s="7"/>
      <c r="E583" s="7"/>
    </row>
    <row r="584" spans="2:5" x14ac:dyDescent="0.25">
      <c r="B584" s="5"/>
      <c r="C584" s="6"/>
      <c r="D584" s="7"/>
      <c r="E584" s="7"/>
    </row>
    <row r="585" spans="2:5" x14ac:dyDescent="0.25">
      <c r="B585" s="5"/>
      <c r="C585" s="6"/>
      <c r="D585" s="7"/>
      <c r="E585" s="7"/>
    </row>
    <row r="586" spans="2:5" x14ac:dyDescent="0.25">
      <c r="B586" s="5"/>
      <c r="C586" s="6"/>
      <c r="D586" s="7"/>
      <c r="E586" s="7"/>
    </row>
    <row r="587" spans="2:5" x14ac:dyDescent="0.25">
      <c r="B587" s="5"/>
      <c r="C587" s="6"/>
      <c r="D587" s="7"/>
      <c r="E587" s="7"/>
    </row>
    <row r="588" spans="2:5" x14ac:dyDescent="0.25">
      <c r="B588" s="5"/>
      <c r="C588" s="6"/>
      <c r="D588" s="7"/>
      <c r="E588" s="7"/>
    </row>
    <row r="589" spans="2:5" x14ac:dyDescent="0.25">
      <c r="B589" s="5"/>
      <c r="C589" s="6"/>
      <c r="D589" s="7"/>
      <c r="E589" s="7"/>
    </row>
    <row r="590" spans="2:5" x14ac:dyDescent="0.25">
      <c r="B590" s="5"/>
      <c r="C590" s="6"/>
      <c r="D590" s="7"/>
      <c r="E590" s="7"/>
    </row>
    <row r="591" spans="2:5" x14ac:dyDescent="0.25">
      <c r="B591" s="5"/>
      <c r="C591" s="6"/>
      <c r="D591" s="7"/>
      <c r="E591" s="7"/>
    </row>
    <row r="592" spans="2:5" x14ac:dyDescent="0.25">
      <c r="B592" s="5"/>
      <c r="C592" s="6"/>
      <c r="D592" s="7"/>
      <c r="E592" s="7"/>
    </row>
    <row r="593" spans="2:5" x14ac:dyDescent="0.25">
      <c r="B593" s="5"/>
      <c r="C593" s="6"/>
      <c r="D593" s="7"/>
      <c r="E593" s="7"/>
    </row>
    <row r="594" spans="2:5" x14ac:dyDescent="0.25">
      <c r="B594" s="5"/>
      <c r="C594" s="6"/>
      <c r="D594" s="7"/>
      <c r="E594" s="7"/>
    </row>
    <row r="595" spans="2:5" x14ac:dyDescent="0.25">
      <c r="B595" s="5"/>
      <c r="C595" s="6"/>
      <c r="D595" s="7"/>
      <c r="E595" s="7"/>
    </row>
    <row r="596" spans="2:5" x14ac:dyDescent="0.25">
      <c r="B596" s="5"/>
      <c r="C596" s="6"/>
      <c r="D596" s="7"/>
      <c r="E596" s="7"/>
    </row>
    <row r="597" spans="2:5" x14ac:dyDescent="0.25">
      <c r="B597" s="5"/>
      <c r="C597" s="6"/>
      <c r="D597" s="7"/>
      <c r="E597" s="7"/>
    </row>
    <row r="598" spans="2:5" x14ac:dyDescent="0.25">
      <c r="B598" s="5"/>
      <c r="C598" s="6"/>
      <c r="D598" s="7"/>
      <c r="E598" s="7"/>
    </row>
    <row r="599" spans="2:5" x14ac:dyDescent="0.25">
      <c r="B599" s="5"/>
      <c r="C599" s="6"/>
      <c r="D599" s="7"/>
      <c r="E599" s="7"/>
    </row>
    <row r="600" spans="2:5" x14ac:dyDescent="0.25">
      <c r="B600" s="5"/>
      <c r="C600" s="6"/>
      <c r="D600" s="7"/>
      <c r="E600" s="7"/>
    </row>
    <row r="601" spans="2:5" x14ac:dyDescent="0.25">
      <c r="B601" s="5"/>
      <c r="C601" s="6"/>
      <c r="D601" s="7"/>
      <c r="E601" s="7"/>
    </row>
    <row r="602" spans="2:5" x14ac:dyDescent="0.25">
      <c r="B602" s="5"/>
      <c r="C602" s="6"/>
      <c r="D602" s="7"/>
      <c r="E602" s="7"/>
    </row>
    <row r="603" spans="2:5" x14ac:dyDescent="0.25">
      <c r="B603" s="5"/>
      <c r="C603" s="6"/>
      <c r="D603" s="7"/>
      <c r="E603" s="7"/>
    </row>
    <row r="604" spans="2:5" x14ac:dyDescent="0.25">
      <c r="B604" s="5"/>
      <c r="C604" s="6"/>
      <c r="D604" s="7"/>
      <c r="E604" s="7"/>
    </row>
    <row r="605" spans="2:5" x14ac:dyDescent="0.25">
      <c r="B605" s="5"/>
      <c r="C605" s="6"/>
      <c r="D605" s="7"/>
      <c r="E605" s="7"/>
    </row>
    <row r="606" spans="2:5" x14ac:dyDescent="0.25">
      <c r="B606" s="5"/>
      <c r="C606" s="6"/>
      <c r="D606" s="7"/>
      <c r="E606" s="7"/>
    </row>
    <row r="607" spans="2:5" x14ac:dyDescent="0.25">
      <c r="B607" s="5"/>
      <c r="C607" s="6"/>
      <c r="D607" s="7"/>
      <c r="E607" s="7"/>
    </row>
    <row r="608" spans="2:5" x14ac:dyDescent="0.25">
      <c r="B608" s="5"/>
      <c r="C608" s="6"/>
      <c r="D608" s="7"/>
      <c r="E608" s="7"/>
    </row>
    <row r="609" spans="2:5" x14ac:dyDescent="0.25">
      <c r="B609" s="5"/>
      <c r="C609" s="6"/>
      <c r="D609" s="7"/>
      <c r="E609" s="7"/>
    </row>
    <row r="610" spans="2:5" x14ac:dyDescent="0.25">
      <c r="B610" s="5"/>
      <c r="C610" s="6"/>
      <c r="D610" s="7"/>
      <c r="E610" s="7"/>
    </row>
    <row r="611" spans="2:5" x14ac:dyDescent="0.25">
      <c r="B611" s="5"/>
      <c r="C611" s="6"/>
      <c r="D611" s="7"/>
      <c r="E611" s="7"/>
    </row>
    <row r="612" spans="2:5" x14ac:dyDescent="0.25">
      <c r="B612" s="5"/>
      <c r="C612" s="6"/>
      <c r="D612" s="7"/>
      <c r="E612" s="7"/>
    </row>
    <row r="613" spans="2:5" x14ac:dyDescent="0.25">
      <c r="B613" s="5"/>
      <c r="C613" s="6"/>
      <c r="D613" s="7"/>
      <c r="E613" s="7"/>
    </row>
    <row r="614" spans="2:5" x14ac:dyDescent="0.25">
      <c r="B614" s="5"/>
      <c r="C614" s="6"/>
      <c r="D614" s="7"/>
      <c r="E614" s="7"/>
    </row>
    <row r="615" spans="2:5" x14ac:dyDescent="0.25">
      <c r="B615" s="5"/>
      <c r="C615" s="6"/>
      <c r="D615" s="7"/>
      <c r="E615" s="7"/>
    </row>
    <row r="616" spans="2:5" x14ac:dyDescent="0.25">
      <c r="B616" s="5"/>
      <c r="C616" s="6"/>
      <c r="D616" s="7"/>
      <c r="E616" s="7"/>
    </row>
    <row r="617" spans="2:5" x14ac:dyDescent="0.25">
      <c r="B617" s="5"/>
      <c r="C617" s="6"/>
      <c r="D617" s="7"/>
      <c r="E617" s="7"/>
    </row>
    <row r="618" spans="2:5" x14ac:dyDescent="0.25">
      <c r="B618" s="5"/>
      <c r="C618" s="6"/>
      <c r="D618" s="7"/>
      <c r="E618" s="7"/>
    </row>
    <row r="619" spans="2:5" x14ac:dyDescent="0.25">
      <c r="B619" s="5"/>
      <c r="C619" s="6"/>
      <c r="D619" s="7"/>
      <c r="E619" s="7"/>
    </row>
    <row r="620" spans="2:5" x14ac:dyDescent="0.25">
      <c r="B620" s="5"/>
      <c r="C620" s="6"/>
      <c r="D620" s="7"/>
      <c r="E620" s="7"/>
    </row>
    <row r="621" spans="2:5" x14ac:dyDescent="0.25">
      <c r="B621" s="5"/>
      <c r="C621" s="6"/>
      <c r="D621" s="7"/>
      <c r="E621" s="7"/>
    </row>
    <row r="622" spans="2:5" x14ac:dyDescent="0.25">
      <c r="B622" s="5"/>
      <c r="C622" s="6"/>
      <c r="D622" s="7"/>
      <c r="E622" s="7"/>
    </row>
    <row r="623" spans="2:5" x14ac:dyDescent="0.25">
      <c r="B623" s="5"/>
      <c r="C623" s="6"/>
      <c r="D623" s="7"/>
      <c r="E623" s="7"/>
    </row>
    <row r="624" spans="2:5" x14ac:dyDescent="0.25">
      <c r="B624" s="5"/>
      <c r="C624" s="6"/>
      <c r="D624" s="7"/>
      <c r="E624" s="7"/>
    </row>
    <row r="625" spans="2:5" x14ac:dyDescent="0.25">
      <c r="B625" s="5"/>
      <c r="C625" s="6"/>
      <c r="D625" s="7"/>
      <c r="E625" s="7"/>
    </row>
    <row r="626" spans="2:5" x14ac:dyDescent="0.25">
      <c r="B626" s="5"/>
      <c r="C626" s="6"/>
      <c r="D626" s="7"/>
      <c r="E626" s="7"/>
    </row>
    <row r="627" spans="2:5" x14ac:dyDescent="0.25">
      <c r="B627" s="5"/>
      <c r="C627" s="6"/>
      <c r="D627" s="7"/>
      <c r="E627" s="7"/>
    </row>
    <row r="628" spans="2:5" x14ac:dyDescent="0.25">
      <c r="B628" s="5"/>
      <c r="C628" s="6"/>
      <c r="D628" s="7"/>
      <c r="E628" s="7"/>
    </row>
    <row r="629" spans="2:5" x14ac:dyDescent="0.25">
      <c r="B629" s="5"/>
      <c r="C629" s="6"/>
      <c r="D629" s="7"/>
      <c r="E629" s="7"/>
    </row>
    <row r="630" spans="2:5" x14ac:dyDescent="0.25">
      <c r="B630" s="5"/>
      <c r="C630" s="6"/>
      <c r="D630" s="7"/>
      <c r="E630" s="7"/>
    </row>
    <row r="631" spans="2:5" x14ac:dyDescent="0.25">
      <c r="B631" s="5"/>
      <c r="C631" s="6"/>
      <c r="D631" s="7"/>
      <c r="E631" s="7"/>
    </row>
    <row r="632" spans="2:5" x14ac:dyDescent="0.25">
      <c r="B632" s="5"/>
      <c r="C632" s="6"/>
      <c r="D632" s="7"/>
      <c r="E632" s="7"/>
    </row>
    <row r="633" spans="2:5" x14ac:dyDescent="0.25">
      <c r="B633" s="5"/>
      <c r="C633" s="6"/>
      <c r="D633" s="7"/>
      <c r="E633" s="7"/>
    </row>
    <row r="634" spans="2:5" x14ac:dyDescent="0.25">
      <c r="B634" s="5"/>
      <c r="C634" s="6"/>
      <c r="D634" s="7"/>
      <c r="E634" s="7"/>
    </row>
    <row r="635" spans="2:5" x14ac:dyDescent="0.25">
      <c r="B635" s="5"/>
      <c r="C635" s="6"/>
      <c r="D635" s="7"/>
      <c r="E635" s="7"/>
    </row>
    <row r="636" spans="2:5" x14ac:dyDescent="0.25">
      <c r="B636" s="5"/>
      <c r="C636" s="6"/>
      <c r="D636" s="7"/>
      <c r="E636" s="7"/>
    </row>
    <row r="637" spans="2:5" x14ac:dyDescent="0.25">
      <c r="B637" s="5"/>
      <c r="C637" s="6"/>
      <c r="D637" s="7"/>
      <c r="E637" s="7"/>
    </row>
    <row r="638" spans="2:5" x14ac:dyDescent="0.25">
      <c r="B638" s="5"/>
      <c r="C638" s="6"/>
      <c r="D638" s="7"/>
      <c r="E638" s="7"/>
    </row>
    <row r="639" spans="2:5" x14ac:dyDescent="0.25">
      <c r="B639" s="5"/>
      <c r="C639" s="6"/>
      <c r="D639" s="7"/>
      <c r="E639" s="7"/>
    </row>
    <row r="640" spans="2:5" x14ac:dyDescent="0.25">
      <c r="B640" s="5"/>
      <c r="C640" s="6"/>
      <c r="D640" s="7"/>
      <c r="E640" s="7"/>
    </row>
    <row r="641" spans="2:5" x14ac:dyDescent="0.25">
      <c r="B641" s="5"/>
      <c r="C641" s="6"/>
      <c r="D641" s="7"/>
      <c r="E641" s="7"/>
    </row>
    <row r="642" spans="2:5" x14ac:dyDescent="0.25">
      <c r="B642" s="5"/>
      <c r="C642" s="6"/>
      <c r="D642" s="7"/>
      <c r="E642" s="7"/>
    </row>
    <row r="643" spans="2:5" x14ac:dyDescent="0.25">
      <c r="B643" s="5"/>
      <c r="C643" s="6"/>
      <c r="D643" s="7"/>
      <c r="E643" s="7"/>
    </row>
    <row r="644" spans="2:5" x14ac:dyDescent="0.25">
      <c r="B644" s="5"/>
      <c r="C644" s="6"/>
      <c r="D644" s="7"/>
      <c r="E644" s="7"/>
    </row>
    <row r="645" spans="2:5" x14ac:dyDescent="0.25">
      <c r="B645" s="5"/>
      <c r="C645" s="6"/>
      <c r="D645" s="7"/>
      <c r="E645" s="7"/>
    </row>
    <row r="646" spans="2:5" x14ac:dyDescent="0.25">
      <c r="B646" s="5"/>
      <c r="C646" s="6"/>
      <c r="D646" s="7"/>
      <c r="E646" s="7"/>
    </row>
    <row r="647" spans="2:5" x14ac:dyDescent="0.25">
      <c r="B647" s="5"/>
      <c r="C647" s="6"/>
      <c r="D647" s="7"/>
      <c r="E647" s="7"/>
    </row>
    <row r="648" spans="2:5" x14ac:dyDescent="0.25">
      <c r="B648" s="5"/>
      <c r="C648" s="6"/>
      <c r="D648" s="7"/>
      <c r="E648" s="7"/>
    </row>
    <row r="649" spans="2:5" x14ac:dyDescent="0.25">
      <c r="B649" s="5"/>
      <c r="C649" s="6"/>
      <c r="D649" s="7"/>
      <c r="E649" s="7"/>
    </row>
    <row r="650" spans="2:5" x14ac:dyDescent="0.25">
      <c r="B650" s="5"/>
      <c r="C650" s="6"/>
      <c r="D650" s="7"/>
      <c r="E650" s="7"/>
    </row>
    <row r="651" spans="2:5" x14ac:dyDescent="0.25">
      <c r="B651" s="5"/>
      <c r="C651" s="6"/>
      <c r="D651" s="7"/>
      <c r="E651" s="7"/>
    </row>
    <row r="652" spans="2:5" x14ac:dyDescent="0.25">
      <c r="B652" s="5"/>
      <c r="C652" s="6"/>
      <c r="D652" s="7"/>
      <c r="E652" s="7"/>
    </row>
    <row r="653" spans="2:5" x14ac:dyDescent="0.25">
      <c r="B653" s="5"/>
      <c r="C653" s="6"/>
      <c r="D653" s="7"/>
      <c r="E653" s="7"/>
    </row>
    <row r="654" spans="2:5" x14ac:dyDescent="0.25">
      <c r="B654" s="5"/>
      <c r="C654" s="6"/>
      <c r="D654" s="7"/>
      <c r="E654" s="7"/>
    </row>
    <row r="655" spans="2:5" x14ac:dyDescent="0.25">
      <c r="B655" s="5"/>
      <c r="C655" s="6"/>
      <c r="D655" s="7"/>
      <c r="E655" s="7"/>
    </row>
    <row r="656" spans="2:5" x14ac:dyDescent="0.25">
      <c r="B656" s="5"/>
      <c r="C656" s="6"/>
      <c r="D656" s="7"/>
      <c r="E656" s="7"/>
    </row>
    <row r="657" spans="2:5" x14ac:dyDescent="0.25">
      <c r="B657" s="5"/>
      <c r="C657" s="6"/>
      <c r="D657" s="7"/>
      <c r="E657" s="7"/>
    </row>
    <row r="658" spans="2:5" x14ac:dyDescent="0.25">
      <c r="B658" s="5"/>
      <c r="C658" s="6"/>
      <c r="D658" s="7"/>
      <c r="E658" s="7"/>
    </row>
    <row r="659" spans="2:5" x14ac:dyDescent="0.25">
      <c r="B659" s="5"/>
      <c r="C659" s="6"/>
      <c r="D659" s="7"/>
      <c r="E659" s="7"/>
    </row>
    <row r="660" spans="2:5" x14ac:dyDescent="0.25">
      <c r="B660" s="5"/>
      <c r="C660" s="6"/>
      <c r="D660" s="7"/>
      <c r="E660" s="7"/>
    </row>
    <row r="661" spans="2:5" x14ac:dyDescent="0.25">
      <c r="B661" s="5"/>
      <c r="C661" s="6"/>
      <c r="D661" s="7"/>
      <c r="E661" s="7"/>
    </row>
    <row r="662" spans="2:5" x14ac:dyDescent="0.25">
      <c r="B662" s="5"/>
      <c r="C662" s="6"/>
      <c r="D662" s="7"/>
      <c r="E662" s="7"/>
    </row>
    <row r="663" spans="2:5" x14ac:dyDescent="0.25">
      <c r="B663" s="5"/>
      <c r="C663" s="6"/>
      <c r="D663" s="7"/>
      <c r="E663" s="7"/>
    </row>
    <row r="664" spans="2:5" x14ac:dyDescent="0.25">
      <c r="B664" s="5"/>
      <c r="C664" s="6"/>
      <c r="D664" s="7"/>
      <c r="E664" s="7"/>
    </row>
    <row r="665" spans="2:5" x14ac:dyDescent="0.25">
      <c r="B665" s="5"/>
      <c r="C665" s="6"/>
      <c r="D665" s="7"/>
      <c r="E665" s="7"/>
    </row>
    <row r="666" spans="2:5" x14ac:dyDescent="0.25">
      <c r="B666" s="5"/>
      <c r="C666" s="6"/>
      <c r="D666" s="7"/>
      <c r="E666" s="7"/>
    </row>
    <row r="667" spans="2:5" x14ac:dyDescent="0.25">
      <c r="B667" s="5"/>
      <c r="C667" s="6"/>
      <c r="D667" s="7"/>
      <c r="E667" s="7"/>
    </row>
    <row r="668" spans="2:5" x14ac:dyDescent="0.25">
      <c r="B668" s="5"/>
      <c r="C668" s="6"/>
      <c r="D668" s="7"/>
      <c r="E668" s="7"/>
    </row>
    <row r="669" spans="2:5" x14ac:dyDescent="0.25">
      <c r="B669" s="5"/>
      <c r="C669" s="6"/>
      <c r="D669" s="7"/>
      <c r="E669" s="7"/>
    </row>
    <row r="670" spans="2:5" x14ac:dyDescent="0.25">
      <c r="B670" s="5"/>
      <c r="C670" s="6"/>
      <c r="D670" s="7"/>
      <c r="E670" s="7"/>
    </row>
    <row r="671" spans="2:5" x14ac:dyDescent="0.25">
      <c r="B671" s="5"/>
      <c r="C671" s="6"/>
      <c r="D671" s="7"/>
      <c r="E671" s="7"/>
    </row>
    <row r="672" spans="2:5" x14ac:dyDescent="0.25">
      <c r="B672" s="5"/>
      <c r="C672" s="6"/>
      <c r="D672" s="7"/>
      <c r="E672" s="7"/>
    </row>
    <row r="673" spans="2:5" x14ac:dyDescent="0.25">
      <c r="B673" s="5"/>
      <c r="C673" s="6"/>
      <c r="D673" s="7"/>
      <c r="E673" s="7"/>
    </row>
    <row r="674" spans="2:5" x14ac:dyDescent="0.25">
      <c r="B674" s="5"/>
      <c r="C674" s="6"/>
      <c r="D674" s="7"/>
      <c r="E674" s="7"/>
    </row>
    <row r="675" spans="2:5" x14ac:dyDescent="0.25">
      <c r="B675" s="5"/>
      <c r="C675" s="6"/>
      <c r="D675" s="7"/>
      <c r="E675" s="7"/>
    </row>
    <row r="676" spans="2:5" x14ac:dyDescent="0.25">
      <c r="B676" s="5"/>
      <c r="C676" s="6"/>
      <c r="D676" s="7"/>
      <c r="E676" s="7"/>
    </row>
    <row r="677" spans="2:5" x14ac:dyDescent="0.25">
      <c r="B677" s="5"/>
      <c r="C677" s="6"/>
      <c r="D677" s="7"/>
      <c r="E677" s="7"/>
    </row>
    <row r="678" spans="2:5" x14ac:dyDescent="0.25">
      <c r="B678" s="5"/>
      <c r="C678" s="6"/>
      <c r="D678" s="7"/>
      <c r="E678" s="7"/>
    </row>
    <row r="679" spans="2:5" x14ac:dyDescent="0.25">
      <c r="B679" s="5"/>
      <c r="C679" s="6"/>
      <c r="D679" s="7"/>
      <c r="E679" s="7"/>
    </row>
    <row r="680" spans="2:5" x14ac:dyDescent="0.25">
      <c r="B680" s="5"/>
      <c r="C680" s="6"/>
      <c r="D680" s="7"/>
      <c r="E680" s="7"/>
    </row>
    <row r="681" spans="2:5" x14ac:dyDescent="0.25">
      <c r="B681" s="5"/>
      <c r="C681" s="6"/>
      <c r="D681" s="7"/>
      <c r="E681" s="7"/>
    </row>
    <row r="682" spans="2:5" x14ac:dyDescent="0.25">
      <c r="B682" s="5"/>
      <c r="C682" s="6"/>
      <c r="D682" s="7"/>
      <c r="E682" s="7"/>
    </row>
    <row r="683" spans="2:5" x14ac:dyDescent="0.25">
      <c r="B683" s="5"/>
      <c r="C683" s="6"/>
      <c r="D683" s="7"/>
      <c r="E683" s="7"/>
    </row>
    <row r="684" spans="2:5" x14ac:dyDescent="0.25">
      <c r="B684" s="5"/>
      <c r="C684" s="6"/>
      <c r="D684" s="7"/>
      <c r="E684" s="7"/>
    </row>
    <row r="685" spans="2:5" x14ac:dyDescent="0.25">
      <c r="B685" s="5"/>
      <c r="C685" s="6"/>
      <c r="D685" s="7"/>
      <c r="E685" s="7"/>
    </row>
    <row r="686" spans="2:5" x14ac:dyDescent="0.25">
      <c r="B686" s="5"/>
      <c r="C686" s="6"/>
      <c r="D686" s="7"/>
      <c r="E686" s="7"/>
    </row>
    <row r="687" spans="2:5" x14ac:dyDescent="0.25">
      <c r="B687" s="5"/>
      <c r="C687" s="6"/>
      <c r="D687" s="7"/>
      <c r="E687" s="7"/>
    </row>
    <row r="688" spans="2:5" x14ac:dyDescent="0.25">
      <c r="B688" s="5"/>
      <c r="C688" s="6"/>
      <c r="D688" s="7"/>
      <c r="E688" s="7"/>
    </row>
    <row r="689" spans="2:5" x14ac:dyDescent="0.25">
      <c r="B689" s="5"/>
      <c r="C689" s="6"/>
      <c r="D689" s="7"/>
      <c r="E689" s="7"/>
    </row>
    <row r="690" spans="2:5" x14ac:dyDescent="0.25">
      <c r="B690" s="5"/>
      <c r="C690" s="6"/>
      <c r="D690" s="7"/>
      <c r="E690" s="7"/>
    </row>
    <row r="691" spans="2:5" x14ac:dyDescent="0.25">
      <c r="B691" s="5"/>
      <c r="C691" s="6"/>
      <c r="D691" s="7"/>
      <c r="E691" s="7"/>
    </row>
    <row r="692" spans="2:5" x14ac:dyDescent="0.25">
      <c r="B692" s="5"/>
      <c r="C692" s="6"/>
      <c r="D692" s="7"/>
      <c r="E692" s="7"/>
    </row>
    <row r="693" spans="2:5" x14ac:dyDescent="0.25">
      <c r="B693" s="5"/>
      <c r="C693" s="6"/>
      <c r="D693" s="7"/>
      <c r="E693" s="7"/>
    </row>
    <row r="694" spans="2:5" x14ac:dyDescent="0.25">
      <c r="B694" s="5"/>
      <c r="C694" s="6"/>
      <c r="D694" s="7"/>
      <c r="E694" s="7"/>
    </row>
    <row r="695" spans="2:5" x14ac:dyDescent="0.25">
      <c r="B695" s="5"/>
      <c r="C695" s="6"/>
      <c r="D695" s="7"/>
      <c r="E695" s="7"/>
    </row>
    <row r="696" spans="2:5" x14ac:dyDescent="0.25">
      <c r="B696" s="5"/>
      <c r="C696" s="6"/>
      <c r="D696" s="7"/>
      <c r="E696" s="7"/>
    </row>
    <row r="697" spans="2:5" x14ac:dyDescent="0.25">
      <c r="B697" s="5"/>
      <c r="C697" s="6"/>
      <c r="D697" s="7"/>
      <c r="E697" s="7"/>
    </row>
    <row r="698" spans="2:5" x14ac:dyDescent="0.25">
      <c r="B698" s="5"/>
      <c r="C698" s="6"/>
      <c r="D698" s="7"/>
      <c r="E698" s="7"/>
    </row>
    <row r="699" spans="2:5" x14ac:dyDescent="0.25">
      <c r="B699" s="5"/>
      <c r="C699" s="6"/>
      <c r="D699" s="7"/>
      <c r="E699" s="7"/>
    </row>
    <row r="700" spans="2:5" x14ac:dyDescent="0.25">
      <c r="B700" s="5"/>
      <c r="C700" s="6"/>
      <c r="D700" s="7"/>
      <c r="E700" s="7"/>
    </row>
    <row r="701" spans="2:5" x14ac:dyDescent="0.25">
      <c r="B701" s="5"/>
      <c r="C701" s="6"/>
      <c r="D701" s="7"/>
      <c r="E701" s="7"/>
    </row>
    <row r="702" spans="2:5" x14ac:dyDescent="0.25">
      <c r="B702" s="5"/>
      <c r="C702" s="6"/>
      <c r="D702" s="7"/>
      <c r="E702" s="7"/>
    </row>
    <row r="703" spans="2:5" x14ac:dyDescent="0.25">
      <c r="B703" s="5"/>
      <c r="C703" s="6"/>
      <c r="D703" s="7"/>
      <c r="E703" s="7"/>
    </row>
    <row r="704" spans="2:5" x14ac:dyDescent="0.25">
      <c r="B704" s="5"/>
      <c r="C704" s="6"/>
      <c r="D704" s="7"/>
      <c r="E704" s="7"/>
    </row>
    <row r="705" spans="2:18" x14ac:dyDescent="0.25">
      <c r="B705" s="5"/>
      <c r="C705" s="6"/>
      <c r="D705" s="7"/>
      <c r="E705" s="7"/>
      <c r="Q705" t="s">
        <v>25</v>
      </c>
      <c r="R705" t="s">
        <v>26</v>
      </c>
    </row>
    <row r="706" spans="2:18" x14ac:dyDescent="0.25">
      <c r="B706" s="5"/>
      <c r="C706" s="6"/>
      <c r="D706" s="7"/>
      <c r="E706" s="7"/>
      <c r="Q706" t="s">
        <v>27</v>
      </c>
      <c r="R706" t="s">
        <v>28</v>
      </c>
    </row>
    <row r="707" spans="2:18" x14ac:dyDescent="0.25">
      <c r="B707" s="5"/>
      <c r="C707" s="6"/>
      <c r="D707" s="7"/>
      <c r="E707" s="7"/>
      <c r="Q707" t="s">
        <v>29</v>
      </c>
    </row>
    <row r="708" spans="2:18" x14ac:dyDescent="0.25">
      <c r="B708" s="5"/>
      <c r="C708" s="6"/>
      <c r="D708" s="7"/>
      <c r="E708" s="7"/>
    </row>
    <row r="709" spans="2:18" x14ac:dyDescent="0.25">
      <c r="B709" s="5"/>
      <c r="C709" s="6"/>
      <c r="D709" s="7"/>
      <c r="E709" s="7"/>
    </row>
    <row r="710" spans="2:18" x14ac:dyDescent="0.25">
      <c r="B710" s="5"/>
      <c r="C710" s="6"/>
      <c r="D710" s="7"/>
      <c r="E710" s="7"/>
    </row>
    <row r="711" spans="2:18" x14ac:dyDescent="0.25">
      <c r="B711" s="5"/>
      <c r="C711" s="6"/>
      <c r="D711" s="7"/>
      <c r="E711" s="7"/>
    </row>
    <row r="712" spans="2:18" x14ac:dyDescent="0.25">
      <c r="B712" s="5"/>
      <c r="C712" s="6"/>
      <c r="D712" s="7"/>
      <c r="E712" s="7"/>
    </row>
    <row r="713" spans="2:18" x14ac:dyDescent="0.25">
      <c r="B713" s="5"/>
      <c r="C713" s="6"/>
      <c r="D713" s="7"/>
      <c r="E713" s="7"/>
    </row>
    <row r="714" spans="2:18" x14ac:dyDescent="0.25">
      <c r="B714" s="5"/>
      <c r="C714" s="6"/>
      <c r="D714" s="7"/>
      <c r="E714" s="7"/>
    </row>
    <row r="715" spans="2:18" x14ac:dyDescent="0.25">
      <c r="B715" s="5"/>
      <c r="C715" s="6"/>
      <c r="D715" s="7"/>
      <c r="E715" s="7"/>
    </row>
    <row r="716" spans="2:18" x14ac:dyDescent="0.25">
      <c r="B716" s="5"/>
      <c r="C716" s="6"/>
      <c r="D716" s="7"/>
      <c r="E716" s="7"/>
    </row>
    <row r="717" spans="2:18" x14ac:dyDescent="0.25">
      <c r="B717" s="5"/>
      <c r="C717" s="6"/>
      <c r="D717" s="7"/>
      <c r="E717" s="7"/>
    </row>
    <row r="718" spans="2:18" x14ac:dyDescent="0.25">
      <c r="B718" s="5"/>
      <c r="C718" s="6"/>
      <c r="D718" s="7"/>
      <c r="E718" s="7"/>
    </row>
    <row r="719" spans="2:18" x14ac:dyDescent="0.25">
      <c r="B719" s="5"/>
      <c r="C719" s="6"/>
      <c r="D719" s="7"/>
      <c r="E719" s="7"/>
    </row>
    <row r="720" spans="2:18" x14ac:dyDescent="0.25">
      <c r="B720" s="5"/>
      <c r="C720" s="6"/>
      <c r="D720" s="7"/>
      <c r="E720" s="7"/>
    </row>
    <row r="721" spans="2:18" x14ac:dyDescent="0.25">
      <c r="B721" s="5"/>
      <c r="C721" s="6"/>
      <c r="D721" s="7"/>
      <c r="E721" s="7"/>
    </row>
    <row r="722" spans="2:18" x14ac:dyDescent="0.25">
      <c r="B722" s="5"/>
      <c r="C722" s="6"/>
      <c r="D722" s="7"/>
      <c r="E722" s="7"/>
    </row>
    <row r="723" spans="2:18" x14ac:dyDescent="0.25">
      <c r="B723" s="5"/>
      <c r="C723" s="6"/>
      <c r="D723" s="7"/>
      <c r="E723" s="7"/>
    </row>
    <row r="724" spans="2:18" x14ac:dyDescent="0.25">
      <c r="B724" s="5"/>
      <c r="C724" s="6"/>
      <c r="D724" s="7"/>
      <c r="E724" s="7"/>
    </row>
    <row r="725" spans="2:18" x14ac:dyDescent="0.25">
      <c r="B725" s="5"/>
      <c r="C725" s="6"/>
      <c r="D725" s="7"/>
      <c r="E725" s="7"/>
    </row>
    <row r="726" spans="2:18" x14ac:dyDescent="0.25">
      <c r="B726" s="5"/>
      <c r="C726" s="6"/>
      <c r="D726" s="7"/>
      <c r="E726" s="7"/>
    </row>
    <row r="727" spans="2:18" x14ac:dyDescent="0.25">
      <c r="B727" s="5"/>
      <c r="C727" s="6"/>
      <c r="D727" s="7"/>
      <c r="E727" s="7"/>
    </row>
    <row r="728" spans="2:18" x14ac:dyDescent="0.25">
      <c r="B728" s="5"/>
      <c r="C728" s="6"/>
      <c r="D728" s="7"/>
      <c r="E728" s="7"/>
    </row>
    <row r="729" spans="2:18" x14ac:dyDescent="0.25">
      <c r="B729" s="5"/>
      <c r="C729" s="6"/>
      <c r="D729" s="7"/>
      <c r="E729" s="7"/>
    </row>
    <row r="730" spans="2:18" x14ac:dyDescent="0.25">
      <c r="B730" s="5"/>
      <c r="C730" s="6"/>
      <c r="D730" s="7"/>
      <c r="E730" s="7"/>
    </row>
    <row r="731" spans="2:18" x14ac:dyDescent="0.25">
      <c r="B731" s="5"/>
      <c r="C731" s="6"/>
      <c r="D731" s="7"/>
      <c r="E731" s="7"/>
    </row>
    <row r="732" spans="2:18" x14ac:dyDescent="0.25">
      <c r="B732" s="5"/>
      <c r="C732" s="6"/>
      <c r="D732" s="7"/>
      <c r="E732" s="7"/>
    </row>
    <row r="733" spans="2:18" x14ac:dyDescent="0.25">
      <c r="B733" s="5"/>
      <c r="C733" s="6"/>
      <c r="D733" s="7"/>
      <c r="E733" s="7"/>
    </row>
    <row r="734" spans="2:18" x14ac:dyDescent="0.25">
      <c r="B734" s="5"/>
      <c r="C734" s="6"/>
      <c r="D734" s="7"/>
      <c r="E734" s="7"/>
      <c r="Q734" t="s">
        <v>30</v>
      </c>
    </row>
    <row r="735" spans="2:18" x14ac:dyDescent="0.25">
      <c r="B735" s="5"/>
      <c r="C735" s="6"/>
      <c r="D735" s="7"/>
      <c r="E735" s="7"/>
    </row>
    <row r="736" spans="2:18" x14ac:dyDescent="0.25">
      <c r="B736" s="5"/>
      <c r="C736" s="6"/>
      <c r="D736" s="7"/>
      <c r="E736" s="7"/>
      <c r="Q736" t="s">
        <v>31</v>
      </c>
      <c r="R736" t="s">
        <v>32</v>
      </c>
    </row>
    <row r="737" spans="2:5" x14ac:dyDescent="0.25">
      <c r="B737" s="5"/>
      <c r="C737" s="6"/>
      <c r="D737" s="7"/>
      <c r="E737" s="7"/>
    </row>
    <row r="738" spans="2:5" x14ac:dyDescent="0.25">
      <c r="B738" s="5"/>
      <c r="C738" s="6"/>
      <c r="D738" s="7"/>
      <c r="E738" s="7"/>
    </row>
    <row r="739" spans="2:5" x14ac:dyDescent="0.25">
      <c r="B739" s="5"/>
      <c r="C739" s="6"/>
      <c r="D739" s="7"/>
      <c r="E739" s="7"/>
    </row>
    <row r="740" spans="2:5" x14ac:dyDescent="0.25">
      <c r="B740" s="5"/>
      <c r="C740" s="6"/>
      <c r="D740" s="7"/>
      <c r="E740" s="7"/>
    </row>
    <row r="741" spans="2:5" x14ac:dyDescent="0.25">
      <c r="B741" s="5"/>
      <c r="C741" s="6"/>
      <c r="D741" s="7"/>
      <c r="E741" s="7"/>
    </row>
    <row r="742" spans="2:5" x14ac:dyDescent="0.25">
      <c r="B742" s="5"/>
      <c r="C742" s="6"/>
      <c r="D742" s="7"/>
      <c r="E742" s="7"/>
    </row>
    <row r="743" spans="2:5" x14ac:dyDescent="0.25">
      <c r="B743" s="5"/>
      <c r="C743" s="6"/>
      <c r="D743" s="7"/>
      <c r="E743" s="7"/>
    </row>
    <row r="744" spans="2:5" x14ac:dyDescent="0.25">
      <c r="B744" s="5"/>
      <c r="C744" s="6"/>
      <c r="D744" s="7"/>
      <c r="E744" s="7"/>
    </row>
    <row r="745" spans="2:5" x14ac:dyDescent="0.25">
      <c r="B745" s="5"/>
      <c r="C745" s="6"/>
      <c r="D745" s="7"/>
      <c r="E745" s="7"/>
    </row>
    <row r="746" spans="2:5" x14ac:dyDescent="0.25">
      <c r="B746" s="5"/>
      <c r="C746" s="6"/>
      <c r="D746" s="7"/>
      <c r="E746" s="7"/>
    </row>
    <row r="747" spans="2:5" x14ac:dyDescent="0.25">
      <c r="B747" s="5"/>
      <c r="C747" s="6"/>
      <c r="D747" s="7"/>
      <c r="E747" s="7"/>
    </row>
    <row r="748" spans="2:5" x14ac:dyDescent="0.25">
      <c r="B748" s="5"/>
      <c r="C748" s="6"/>
      <c r="D748" s="7"/>
      <c r="E748" s="7"/>
    </row>
    <row r="749" spans="2:5" x14ac:dyDescent="0.25">
      <c r="B749" s="5"/>
      <c r="C749" s="6"/>
      <c r="D749" s="7"/>
      <c r="E749" s="7"/>
    </row>
    <row r="750" spans="2:5" x14ac:dyDescent="0.25">
      <c r="B750" s="5"/>
      <c r="C750" s="6"/>
      <c r="D750" s="7"/>
      <c r="E750" s="7"/>
    </row>
    <row r="751" spans="2:5" x14ac:dyDescent="0.25">
      <c r="B751" s="5"/>
      <c r="C751" s="6"/>
      <c r="D751" s="7"/>
      <c r="E751" s="7"/>
    </row>
    <row r="752" spans="2:5" x14ac:dyDescent="0.25">
      <c r="B752" s="5"/>
      <c r="C752" s="6"/>
      <c r="D752" s="7"/>
      <c r="E752" s="7"/>
    </row>
    <row r="753" spans="2:5" x14ac:dyDescent="0.25">
      <c r="B753" s="5"/>
      <c r="C753" s="6"/>
      <c r="D753" s="7"/>
      <c r="E753" s="7"/>
    </row>
    <row r="754" spans="2:5" x14ac:dyDescent="0.25">
      <c r="B754" s="5"/>
      <c r="C754" s="6"/>
      <c r="D754" s="7"/>
      <c r="E754" s="7"/>
    </row>
    <row r="755" spans="2:5" x14ac:dyDescent="0.25">
      <c r="B755" s="5"/>
      <c r="C755" s="6"/>
      <c r="D755" s="7"/>
      <c r="E755" s="7"/>
    </row>
    <row r="756" spans="2:5" x14ac:dyDescent="0.25">
      <c r="B756" s="5"/>
      <c r="C756" s="6"/>
      <c r="D756" s="7"/>
      <c r="E756" s="7"/>
    </row>
    <row r="757" spans="2:5" x14ac:dyDescent="0.25">
      <c r="B757" s="5"/>
      <c r="C757" s="6"/>
      <c r="D757" s="7"/>
      <c r="E757" s="7"/>
    </row>
    <row r="758" spans="2:5" x14ac:dyDescent="0.25">
      <c r="B758" s="5"/>
      <c r="C758" s="6"/>
      <c r="D758" s="7"/>
      <c r="E758" s="7"/>
    </row>
    <row r="759" spans="2:5" x14ac:dyDescent="0.25">
      <c r="B759" s="5"/>
      <c r="C759" s="6"/>
      <c r="D759" s="7"/>
      <c r="E759" s="7"/>
    </row>
    <row r="760" spans="2:5" x14ac:dyDescent="0.25">
      <c r="B760" s="5"/>
      <c r="C760" s="6"/>
      <c r="D760" s="7"/>
      <c r="E760" s="7"/>
    </row>
    <row r="761" spans="2:5" x14ac:dyDescent="0.25">
      <c r="B761" s="5"/>
      <c r="C761" s="6"/>
      <c r="D761" s="7"/>
      <c r="E761" s="7"/>
    </row>
    <row r="762" spans="2:5" x14ac:dyDescent="0.25">
      <c r="B762" s="5"/>
      <c r="C762" s="6"/>
      <c r="D762" s="7"/>
      <c r="E762" s="7"/>
    </row>
    <row r="763" spans="2:5" x14ac:dyDescent="0.25">
      <c r="B763" s="5"/>
      <c r="C763" s="6"/>
      <c r="D763" s="7"/>
      <c r="E763" s="7"/>
    </row>
    <row r="764" spans="2:5" x14ac:dyDescent="0.25">
      <c r="B764" s="5"/>
      <c r="C764" s="6"/>
      <c r="D764" s="7"/>
      <c r="E764" s="7"/>
    </row>
    <row r="765" spans="2:5" x14ac:dyDescent="0.25">
      <c r="B765" s="5"/>
      <c r="C765" s="6"/>
      <c r="D765" s="7"/>
      <c r="E765" s="7"/>
    </row>
    <row r="766" spans="2:5" x14ac:dyDescent="0.25">
      <c r="B766" s="5"/>
      <c r="C766" s="6"/>
      <c r="D766" s="7"/>
      <c r="E766" s="7"/>
    </row>
    <row r="767" spans="2:5" x14ac:dyDescent="0.25">
      <c r="B767" s="5"/>
      <c r="C767" s="6"/>
      <c r="D767" s="7"/>
      <c r="E767" s="7"/>
    </row>
    <row r="768" spans="2:5" x14ac:dyDescent="0.25">
      <c r="B768" s="5"/>
      <c r="C768" s="6"/>
      <c r="D768" s="7"/>
      <c r="E768" s="7"/>
    </row>
    <row r="769" spans="2:5" x14ac:dyDescent="0.25">
      <c r="B769" s="5"/>
      <c r="C769" s="6"/>
      <c r="D769" s="7"/>
      <c r="E769" s="7"/>
    </row>
    <row r="770" spans="2:5" x14ac:dyDescent="0.25">
      <c r="B770" s="5"/>
      <c r="C770" s="6"/>
      <c r="D770" s="7"/>
      <c r="E770" s="7"/>
    </row>
    <row r="771" spans="2:5" x14ac:dyDescent="0.25">
      <c r="B771" s="5"/>
      <c r="C771" s="6"/>
      <c r="D771" s="7"/>
      <c r="E771" s="7"/>
    </row>
    <row r="772" spans="2:5" x14ac:dyDescent="0.25">
      <c r="B772" s="5"/>
      <c r="C772" s="6"/>
      <c r="D772" s="7"/>
      <c r="E772" s="7"/>
    </row>
    <row r="773" spans="2:5" x14ac:dyDescent="0.25">
      <c r="B773" s="5"/>
      <c r="C773" s="6"/>
      <c r="D773" s="7"/>
      <c r="E773" s="7"/>
    </row>
    <row r="774" spans="2:5" x14ac:dyDescent="0.25">
      <c r="B774" s="5"/>
      <c r="C774" s="6"/>
      <c r="D774" s="7"/>
      <c r="E774" s="7"/>
    </row>
    <row r="775" spans="2:5" x14ac:dyDescent="0.25">
      <c r="B775" s="5"/>
      <c r="C775" s="6"/>
      <c r="D775" s="7"/>
      <c r="E775" s="7"/>
    </row>
    <row r="776" spans="2:5" x14ac:dyDescent="0.25">
      <c r="B776" s="5"/>
      <c r="C776" s="6"/>
      <c r="D776" s="7"/>
      <c r="E776" s="7"/>
    </row>
    <row r="777" spans="2:5" x14ac:dyDescent="0.25">
      <c r="B777" s="5"/>
      <c r="C777" s="6"/>
      <c r="D777" s="7"/>
      <c r="E777" s="7"/>
    </row>
    <row r="778" spans="2:5" x14ac:dyDescent="0.25">
      <c r="B778" s="5"/>
      <c r="C778" s="6"/>
      <c r="D778" s="7"/>
      <c r="E778" s="7"/>
    </row>
    <row r="779" spans="2:5" x14ac:dyDescent="0.25">
      <c r="B779" s="5"/>
      <c r="C779" s="6"/>
      <c r="D779" s="7"/>
      <c r="E779" s="7"/>
    </row>
    <row r="780" spans="2:5" x14ac:dyDescent="0.25">
      <c r="B780" s="5"/>
      <c r="C780" s="6"/>
      <c r="D780" s="7"/>
      <c r="E780" s="7"/>
    </row>
    <row r="781" spans="2:5" x14ac:dyDescent="0.25">
      <c r="B781" s="5"/>
      <c r="C781" s="6"/>
      <c r="D781" s="7"/>
      <c r="E781" s="7"/>
    </row>
    <row r="782" spans="2:5" x14ac:dyDescent="0.25">
      <c r="B782" s="5"/>
      <c r="C782" s="6"/>
      <c r="D782" s="7"/>
      <c r="E782" s="7"/>
    </row>
    <row r="783" spans="2:5" x14ac:dyDescent="0.25">
      <c r="B783" s="5"/>
      <c r="C783" s="6"/>
      <c r="D783" s="7"/>
      <c r="E783" s="7"/>
    </row>
    <row r="784" spans="2:5" x14ac:dyDescent="0.25">
      <c r="B784" s="5"/>
      <c r="C784" s="6"/>
      <c r="D784" s="7"/>
      <c r="E784" s="7"/>
    </row>
    <row r="785" spans="2:5" x14ac:dyDescent="0.25">
      <c r="B785" s="5"/>
      <c r="C785" s="6"/>
      <c r="D785" s="7"/>
      <c r="E785" s="7"/>
    </row>
    <row r="786" spans="2:5" x14ac:dyDescent="0.25">
      <c r="B786" s="5"/>
      <c r="C786" s="6"/>
      <c r="D786" s="7"/>
      <c r="E786" s="7"/>
    </row>
    <row r="787" spans="2:5" x14ac:dyDescent="0.25">
      <c r="B787" s="5"/>
      <c r="C787" s="6"/>
      <c r="D787" s="7"/>
      <c r="E787" s="7"/>
    </row>
    <row r="788" spans="2:5" x14ac:dyDescent="0.25">
      <c r="B788" s="5"/>
      <c r="C788" s="6"/>
      <c r="D788" s="7"/>
      <c r="E788" s="7"/>
    </row>
    <row r="789" spans="2:5" x14ac:dyDescent="0.25">
      <c r="B789" s="5"/>
      <c r="C789" s="6"/>
      <c r="D789" s="7"/>
      <c r="E789" s="7"/>
    </row>
    <row r="790" spans="2:5" x14ac:dyDescent="0.25">
      <c r="B790" s="5"/>
      <c r="C790" s="6"/>
      <c r="D790" s="7"/>
      <c r="E790" s="7"/>
    </row>
    <row r="791" spans="2:5" x14ac:dyDescent="0.25">
      <c r="B791" s="5"/>
      <c r="C791" s="6"/>
      <c r="D791" s="7"/>
      <c r="E791" s="7"/>
    </row>
    <row r="792" spans="2:5" x14ac:dyDescent="0.25">
      <c r="B792" s="5"/>
      <c r="C792" s="6"/>
      <c r="D792" s="7"/>
      <c r="E792" s="7"/>
    </row>
    <row r="793" spans="2:5" x14ac:dyDescent="0.25">
      <c r="B793" s="5"/>
      <c r="C793" s="6"/>
      <c r="D793" s="7"/>
      <c r="E793" s="7"/>
    </row>
    <row r="794" spans="2:5" x14ac:dyDescent="0.25">
      <c r="B794" s="5"/>
      <c r="C794" s="6"/>
      <c r="D794" s="7"/>
      <c r="E794" s="7"/>
    </row>
    <row r="795" spans="2:5" x14ac:dyDescent="0.25">
      <c r="B795" s="5"/>
      <c r="C795" s="6"/>
      <c r="D795" s="7"/>
      <c r="E795" s="7"/>
    </row>
    <row r="796" spans="2:5" x14ac:dyDescent="0.25">
      <c r="B796" s="5"/>
      <c r="C796" s="6"/>
      <c r="D796" s="7"/>
      <c r="E796" s="7"/>
    </row>
    <row r="797" spans="2:5" x14ac:dyDescent="0.25">
      <c r="B797" s="5"/>
      <c r="C797" s="6"/>
      <c r="D797" s="7"/>
      <c r="E797" s="7"/>
    </row>
    <row r="798" spans="2:5" x14ac:dyDescent="0.25">
      <c r="B798" s="5"/>
      <c r="C798" s="6"/>
      <c r="D798" s="7"/>
      <c r="E798" s="7"/>
    </row>
    <row r="799" spans="2:5" x14ac:dyDescent="0.25">
      <c r="B799" s="5"/>
      <c r="C799" s="6"/>
      <c r="D799" s="7"/>
      <c r="E799" s="7"/>
    </row>
    <row r="800" spans="2:5" x14ac:dyDescent="0.25">
      <c r="B800" s="5"/>
      <c r="C800" s="6"/>
      <c r="D800" s="7"/>
      <c r="E800" s="7"/>
    </row>
    <row r="801" spans="2:5" x14ac:dyDescent="0.25">
      <c r="B801" s="5"/>
      <c r="C801" s="6"/>
      <c r="D801" s="7"/>
      <c r="E801" s="7"/>
    </row>
    <row r="802" spans="2:5" x14ac:dyDescent="0.25">
      <c r="B802" s="5"/>
      <c r="C802" s="6"/>
      <c r="D802" s="7"/>
      <c r="E802" s="7"/>
    </row>
    <row r="803" spans="2:5" x14ac:dyDescent="0.25">
      <c r="B803" s="5"/>
      <c r="C803" s="6"/>
      <c r="D803" s="7"/>
      <c r="E803" s="7"/>
    </row>
    <row r="804" spans="2:5" x14ac:dyDescent="0.25">
      <c r="B804" s="5"/>
      <c r="C804" s="6"/>
      <c r="D804" s="7"/>
      <c r="E804" s="7"/>
    </row>
    <row r="805" spans="2:5" x14ac:dyDescent="0.25">
      <c r="B805" s="5"/>
      <c r="C805" s="6"/>
      <c r="D805" s="7"/>
      <c r="E805" s="7"/>
    </row>
    <row r="806" spans="2:5" x14ac:dyDescent="0.25">
      <c r="B806" s="5"/>
      <c r="C806" s="6"/>
      <c r="D806" s="7"/>
      <c r="E806" s="7"/>
    </row>
    <row r="807" spans="2:5" x14ac:dyDescent="0.25">
      <c r="B807" s="5"/>
      <c r="C807" s="6"/>
      <c r="D807" s="7"/>
      <c r="E807" s="7"/>
    </row>
    <row r="808" spans="2:5" x14ac:dyDescent="0.25">
      <c r="B808" s="5"/>
      <c r="C808" s="6"/>
      <c r="D808" s="7"/>
      <c r="E808" s="7"/>
    </row>
    <row r="809" spans="2:5" x14ac:dyDescent="0.25">
      <c r="B809" s="5"/>
      <c r="C809" s="6"/>
      <c r="D809" s="7"/>
      <c r="E809" s="7"/>
    </row>
    <row r="810" spans="2:5" x14ac:dyDescent="0.25">
      <c r="B810" s="5"/>
      <c r="C810" s="6"/>
      <c r="D810" s="7"/>
      <c r="E810" s="7"/>
    </row>
    <row r="811" spans="2:5" x14ac:dyDescent="0.25">
      <c r="B811" s="5"/>
      <c r="C811" s="6"/>
      <c r="D811" s="7"/>
      <c r="E811" s="7"/>
    </row>
    <row r="812" spans="2:5" x14ac:dyDescent="0.25">
      <c r="B812" s="5"/>
      <c r="C812" s="6"/>
      <c r="D812" s="7"/>
      <c r="E812" s="7"/>
    </row>
    <row r="813" spans="2:5" x14ac:dyDescent="0.25">
      <c r="B813" s="5"/>
      <c r="C813" s="6"/>
      <c r="D813" s="7"/>
      <c r="E813" s="7"/>
    </row>
    <row r="814" spans="2:5" x14ac:dyDescent="0.25">
      <c r="B814" s="5"/>
      <c r="C814" s="6"/>
      <c r="D814" s="7"/>
      <c r="E814" s="7"/>
    </row>
    <row r="815" spans="2:5" x14ac:dyDescent="0.25">
      <c r="B815" s="5"/>
      <c r="C815" s="6"/>
      <c r="D815" s="7"/>
      <c r="E815" s="7"/>
    </row>
    <row r="816" spans="2:5" x14ac:dyDescent="0.25">
      <c r="B816" s="5"/>
      <c r="C816" s="6"/>
      <c r="D816" s="7"/>
      <c r="E816" s="7"/>
    </row>
    <row r="817" spans="2:5" x14ac:dyDescent="0.25">
      <c r="B817" s="5"/>
      <c r="C817" s="6"/>
      <c r="D817" s="7"/>
      <c r="E817" s="7"/>
    </row>
    <row r="818" spans="2:5" x14ac:dyDescent="0.25">
      <c r="B818" s="5"/>
      <c r="C818" s="6"/>
      <c r="D818" s="7"/>
      <c r="E818" s="7"/>
    </row>
    <row r="819" spans="2:5" x14ac:dyDescent="0.25">
      <c r="B819" s="5"/>
      <c r="C819" s="6"/>
      <c r="D819" s="7"/>
      <c r="E819" s="7"/>
    </row>
    <row r="820" spans="2:5" x14ac:dyDescent="0.25">
      <c r="B820" s="5"/>
      <c r="C820" s="6"/>
      <c r="D820" s="7"/>
      <c r="E820" s="7"/>
    </row>
    <row r="821" spans="2:5" x14ac:dyDescent="0.25">
      <c r="B821" s="5"/>
      <c r="C821" s="6"/>
      <c r="D821" s="7"/>
      <c r="E821" s="7"/>
    </row>
    <row r="822" spans="2:5" x14ac:dyDescent="0.25">
      <c r="B822" s="5"/>
      <c r="C822" s="6"/>
      <c r="D822" s="7"/>
      <c r="E822" s="7"/>
    </row>
    <row r="823" spans="2:5" x14ac:dyDescent="0.25">
      <c r="B823" s="5"/>
      <c r="C823" s="6"/>
      <c r="D823" s="7"/>
      <c r="E823" s="7"/>
    </row>
    <row r="824" spans="2:5" x14ac:dyDescent="0.25">
      <c r="B824" s="5"/>
      <c r="C824" s="6"/>
      <c r="D824" s="7"/>
      <c r="E824" s="7"/>
    </row>
    <row r="825" spans="2:5" x14ac:dyDescent="0.25">
      <c r="B825" s="5"/>
      <c r="C825" s="6"/>
      <c r="D825" s="7"/>
      <c r="E825" s="7"/>
    </row>
    <row r="826" spans="2:5" x14ac:dyDescent="0.25">
      <c r="B826" s="5"/>
      <c r="C826" s="6"/>
      <c r="D826" s="7"/>
      <c r="E826" s="7"/>
    </row>
    <row r="827" spans="2:5" x14ac:dyDescent="0.25">
      <c r="B827" s="5"/>
      <c r="C827" s="6"/>
      <c r="D827" s="7"/>
      <c r="E827" s="7"/>
    </row>
    <row r="828" spans="2:5" x14ac:dyDescent="0.25">
      <c r="B828" s="5"/>
      <c r="C828" s="6"/>
      <c r="D828" s="7"/>
      <c r="E828" s="7"/>
    </row>
    <row r="829" spans="2:5" x14ac:dyDescent="0.25">
      <c r="B829" s="5"/>
      <c r="C829" s="6"/>
      <c r="D829" s="7"/>
      <c r="E829" s="7"/>
    </row>
    <row r="830" spans="2:5" x14ac:dyDescent="0.25">
      <c r="B830" s="5"/>
      <c r="C830" s="6"/>
      <c r="D830" s="7"/>
      <c r="E830" s="7"/>
    </row>
    <row r="831" spans="2:5" x14ac:dyDescent="0.25">
      <c r="B831" s="5"/>
      <c r="C831" s="6"/>
      <c r="D831" s="7"/>
      <c r="E831" s="7"/>
    </row>
    <row r="832" spans="2:5" x14ac:dyDescent="0.25">
      <c r="B832" s="5"/>
      <c r="C832" s="6"/>
      <c r="D832" s="7"/>
      <c r="E832" s="7"/>
    </row>
    <row r="833" spans="2:5" x14ac:dyDescent="0.25">
      <c r="B833" s="5"/>
      <c r="C833" s="6"/>
      <c r="D833" s="7"/>
      <c r="E833" s="7"/>
    </row>
    <row r="834" spans="2:5" x14ac:dyDescent="0.25">
      <c r="B834" s="5"/>
      <c r="C834" s="6"/>
      <c r="D834" s="7"/>
      <c r="E834" s="7"/>
    </row>
    <row r="835" spans="2:5" x14ac:dyDescent="0.25">
      <c r="B835" s="5"/>
      <c r="C835" s="6"/>
      <c r="D835" s="7"/>
      <c r="E835" s="7"/>
    </row>
    <row r="836" spans="2:5" x14ac:dyDescent="0.25">
      <c r="B836" s="5"/>
      <c r="C836" s="6"/>
      <c r="D836" s="7"/>
      <c r="E836" s="7"/>
    </row>
    <row r="837" spans="2:5" x14ac:dyDescent="0.25">
      <c r="B837" s="5"/>
      <c r="C837" s="6"/>
      <c r="D837" s="7"/>
      <c r="E837" s="7"/>
    </row>
    <row r="838" spans="2:5" x14ac:dyDescent="0.25">
      <c r="B838" s="5"/>
      <c r="C838" s="6"/>
      <c r="D838" s="7"/>
      <c r="E838" s="7"/>
    </row>
    <row r="839" spans="2:5" x14ac:dyDescent="0.25">
      <c r="B839" s="5"/>
      <c r="C839" s="6"/>
      <c r="D839" s="7"/>
      <c r="E839" s="7"/>
    </row>
    <row r="840" spans="2:5" x14ac:dyDescent="0.25">
      <c r="B840" s="5"/>
      <c r="C840" s="6"/>
      <c r="D840" s="7"/>
      <c r="E840" s="7"/>
    </row>
    <row r="841" spans="2:5" x14ac:dyDescent="0.25">
      <c r="B841" s="5"/>
      <c r="C841" s="6"/>
      <c r="D841" s="7"/>
      <c r="E841" s="7"/>
    </row>
    <row r="842" spans="2:5" x14ac:dyDescent="0.25">
      <c r="B842" s="5"/>
      <c r="C842" s="6"/>
      <c r="D842" s="7"/>
      <c r="E842" s="7"/>
    </row>
    <row r="843" spans="2:5" x14ac:dyDescent="0.25">
      <c r="B843" s="5"/>
      <c r="C843" s="6"/>
      <c r="D843" s="7"/>
      <c r="E843" s="7"/>
    </row>
    <row r="844" spans="2:5" x14ac:dyDescent="0.25">
      <c r="B844" s="5"/>
      <c r="C844" s="6"/>
      <c r="D844" s="7"/>
      <c r="E844" s="7"/>
    </row>
    <row r="845" spans="2:5" x14ac:dyDescent="0.25">
      <c r="B845" s="5"/>
      <c r="C845" s="6"/>
      <c r="D845" s="7"/>
      <c r="E845" s="7"/>
    </row>
    <row r="846" spans="2:5" x14ac:dyDescent="0.25">
      <c r="B846" s="5"/>
      <c r="C846" s="6"/>
      <c r="D846" s="7"/>
      <c r="E846" s="7"/>
    </row>
    <row r="847" spans="2:5" x14ac:dyDescent="0.25">
      <c r="B847" s="5"/>
      <c r="C847" s="6"/>
      <c r="D847" s="7"/>
      <c r="E847" s="7"/>
    </row>
    <row r="848" spans="2:5" x14ac:dyDescent="0.25">
      <c r="B848" s="5"/>
      <c r="C848" s="6"/>
      <c r="D848" s="7"/>
      <c r="E848" s="7"/>
    </row>
    <row r="849" spans="2:18" x14ac:dyDescent="0.25">
      <c r="B849" s="5"/>
      <c r="C849" s="6"/>
      <c r="D849" s="7"/>
      <c r="E849" s="7"/>
    </row>
    <row r="850" spans="2:18" x14ac:dyDescent="0.25">
      <c r="B850" s="5"/>
      <c r="C850" s="6"/>
      <c r="D850" s="7"/>
      <c r="E850" s="7"/>
    </row>
    <row r="851" spans="2:18" x14ac:dyDescent="0.25">
      <c r="B851" s="5"/>
      <c r="C851" s="6"/>
      <c r="D851" s="7"/>
      <c r="E851" s="7"/>
    </row>
    <row r="852" spans="2:18" x14ac:dyDescent="0.25">
      <c r="B852" s="5"/>
      <c r="C852" s="6"/>
      <c r="D852" s="7"/>
      <c r="E852" s="7"/>
    </row>
    <row r="853" spans="2:18" x14ac:dyDescent="0.25">
      <c r="B853" s="5"/>
      <c r="C853" s="6"/>
      <c r="D853" s="7"/>
      <c r="E853" s="7"/>
    </row>
    <row r="854" spans="2:18" x14ac:dyDescent="0.25">
      <c r="B854" s="5"/>
      <c r="C854" s="6"/>
      <c r="D854" s="7"/>
      <c r="E854" s="7"/>
    </row>
    <row r="855" spans="2:18" x14ac:dyDescent="0.25">
      <c r="B855" s="5"/>
      <c r="C855" s="6"/>
      <c r="D855" s="7"/>
      <c r="E855" s="7"/>
    </row>
    <row r="856" spans="2:18" x14ac:dyDescent="0.25">
      <c r="B856" s="5"/>
      <c r="C856" s="6"/>
      <c r="D856" s="7"/>
      <c r="E856" s="7"/>
    </row>
    <row r="857" spans="2:18" x14ac:dyDescent="0.25">
      <c r="B857" s="5"/>
      <c r="C857" s="6"/>
      <c r="D857" s="7"/>
      <c r="E857" s="7"/>
    </row>
    <row r="858" spans="2:18" x14ac:dyDescent="0.25">
      <c r="B858" s="5"/>
      <c r="C858" s="6"/>
      <c r="D858" s="7"/>
      <c r="E858" s="7"/>
    </row>
    <row r="859" spans="2:18" x14ac:dyDescent="0.25">
      <c r="B859" s="5"/>
      <c r="C859" s="6"/>
      <c r="D859" s="7"/>
      <c r="E859" s="7"/>
    </row>
    <row r="860" spans="2:18" x14ac:dyDescent="0.25">
      <c r="B860" s="5"/>
      <c r="C860" s="6"/>
      <c r="D860" s="7"/>
      <c r="E860" s="7"/>
    </row>
    <row r="861" spans="2:18" x14ac:dyDescent="0.25">
      <c r="B861" s="5"/>
      <c r="C861" s="6"/>
      <c r="D861" s="7"/>
      <c r="E861" s="7"/>
    </row>
    <row r="862" spans="2:18" x14ac:dyDescent="0.25">
      <c r="B862" s="5"/>
      <c r="C862" s="6"/>
      <c r="D862" s="7"/>
      <c r="E862" s="7"/>
    </row>
    <row r="863" spans="2:18" x14ac:dyDescent="0.25">
      <c r="B863" s="5"/>
      <c r="C863" s="6"/>
      <c r="D863" s="7"/>
      <c r="E863" s="7"/>
    </row>
    <row r="864" spans="2:18" x14ac:dyDescent="0.25">
      <c r="B864" s="5"/>
      <c r="C864" s="6"/>
      <c r="D864" s="7"/>
      <c r="E864" s="7"/>
      <c r="R864" t="s">
        <v>33</v>
      </c>
    </row>
    <row r="865" spans="2:5" x14ac:dyDescent="0.25">
      <c r="B865" s="5"/>
      <c r="C865" s="6"/>
      <c r="D865" s="7"/>
      <c r="E865" s="7"/>
    </row>
    <row r="866" spans="2:5" x14ac:dyDescent="0.25">
      <c r="B866" s="5"/>
      <c r="C866" s="6"/>
      <c r="D866" s="7"/>
      <c r="E866" s="7"/>
    </row>
    <row r="867" spans="2:5" x14ac:dyDescent="0.25">
      <c r="B867" s="5"/>
      <c r="C867" s="6"/>
      <c r="D867" s="7"/>
      <c r="E867" s="7"/>
    </row>
    <row r="868" spans="2:5" x14ac:dyDescent="0.25">
      <c r="B868" s="5"/>
      <c r="C868" s="6"/>
      <c r="D868" s="7"/>
      <c r="E868" s="7"/>
    </row>
    <row r="869" spans="2:5" x14ac:dyDescent="0.25">
      <c r="B869" s="5"/>
      <c r="C869" s="6"/>
      <c r="D869" s="7"/>
      <c r="E869" s="7"/>
    </row>
    <row r="870" spans="2:5" x14ac:dyDescent="0.25">
      <c r="B870" s="5"/>
      <c r="C870" s="6"/>
      <c r="D870" s="7"/>
      <c r="E870" s="7"/>
    </row>
    <row r="871" spans="2:5" x14ac:dyDescent="0.25">
      <c r="B871" s="5"/>
      <c r="C871" s="6"/>
      <c r="D871" s="7"/>
      <c r="E871" s="7"/>
    </row>
    <row r="872" spans="2:5" x14ac:dyDescent="0.25">
      <c r="B872" s="5"/>
      <c r="C872" s="6"/>
      <c r="D872" s="7"/>
      <c r="E872" s="7"/>
    </row>
    <row r="873" spans="2:5" x14ac:dyDescent="0.25">
      <c r="B873" s="5"/>
      <c r="C873" s="6"/>
      <c r="D873" s="7"/>
      <c r="E873" s="7"/>
    </row>
    <row r="874" spans="2:5" x14ac:dyDescent="0.25">
      <c r="B874" s="5"/>
      <c r="C874" s="6"/>
      <c r="D874" s="7"/>
      <c r="E874" s="7"/>
    </row>
    <row r="875" spans="2:5" x14ac:dyDescent="0.25">
      <c r="B875" s="5"/>
      <c r="C875" s="6"/>
      <c r="D875" s="7"/>
      <c r="E875" s="7"/>
    </row>
    <row r="876" spans="2:5" x14ac:dyDescent="0.25">
      <c r="B876" s="5"/>
      <c r="C876" s="6"/>
      <c r="D876" s="7"/>
      <c r="E876" s="7"/>
    </row>
    <row r="877" spans="2:5" x14ac:dyDescent="0.25">
      <c r="B877" s="5"/>
      <c r="C877" s="6"/>
      <c r="D877" s="7"/>
      <c r="E877" s="7"/>
    </row>
    <row r="878" spans="2:5" x14ac:dyDescent="0.25">
      <c r="B878" s="5"/>
      <c r="C878" s="6"/>
      <c r="D878" s="7"/>
      <c r="E878" s="7"/>
    </row>
    <row r="879" spans="2:5" x14ac:dyDescent="0.25">
      <c r="B879" s="5"/>
      <c r="C879" s="6"/>
      <c r="D879" s="7"/>
      <c r="E879" s="7"/>
    </row>
    <row r="880" spans="2:5" x14ac:dyDescent="0.25">
      <c r="B880" s="5"/>
      <c r="C880" s="6"/>
      <c r="D880" s="7"/>
      <c r="E880" s="7"/>
    </row>
    <row r="881" spans="2:5" x14ac:dyDescent="0.25">
      <c r="B881" s="5"/>
      <c r="C881" s="6"/>
      <c r="D881" s="7"/>
      <c r="E881" s="7"/>
    </row>
    <row r="882" spans="2:5" x14ac:dyDescent="0.25">
      <c r="B882" s="5"/>
      <c r="C882" s="6"/>
      <c r="D882" s="7"/>
      <c r="E882" s="7"/>
    </row>
    <row r="883" spans="2:5" x14ac:dyDescent="0.25">
      <c r="B883" s="5"/>
      <c r="C883" s="6"/>
      <c r="D883" s="7"/>
      <c r="E883" s="7"/>
    </row>
    <row r="884" spans="2:5" x14ac:dyDescent="0.25">
      <c r="B884" s="5"/>
      <c r="C884" s="6"/>
      <c r="D884" s="7"/>
      <c r="E884" s="7"/>
    </row>
    <row r="885" spans="2:5" x14ac:dyDescent="0.25">
      <c r="B885" s="5"/>
      <c r="C885" s="6"/>
      <c r="D885" s="7"/>
      <c r="E885" s="7"/>
    </row>
    <row r="886" spans="2:5" x14ac:dyDescent="0.25">
      <c r="B886" s="5"/>
      <c r="C886" s="6"/>
      <c r="D886" s="7"/>
      <c r="E886" s="7"/>
    </row>
    <row r="887" spans="2:5" x14ac:dyDescent="0.25">
      <c r="B887" s="5"/>
      <c r="C887" s="6"/>
      <c r="D887" s="7"/>
      <c r="E887" s="7"/>
    </row>
    <row r="888" spans="2:5" x14ac:dyDescent="0.25">
      <c r="B888" s="5"/>
      <c r="C888" s="6"/>
      <c r="D888" s="7"/>
      <c r="E888" s="7"/>
    </row>
    <row r="889" spans="2:5" x14ac:dyDescent="0.25">
      <c r="B889" s="5"/>
      <c r="C889" s="6"/>
      <c r="D889" s="7"/>
      <c r="E889" s="7"/>
    </row>
    <row r="890" spans="2:5" x14ac:dyDescent="0.25">
      <c r="B890" s="5"/>
      <c r="C890" s="6"/>
      <c r="D890" s="7"/>
      <c r="E890" s="7"/>
    </row>
    <row r="891" spans="2:5" x14ac:dyDescent="0.25">
      <c r="B891" s="5"/>
      <c r="C891" s="6"/>
      <c r="D891" s="7"/>
      <c r="E891" s="7"/>
    </row>
    <row r="892" spans="2:5" x14ac:dyDescent="0.25">
      <c r="B892" s="5"/>
      <c r="C892" s="6"/>
      <c r="D892" s="7"/>
      <c r="E892" s="7"/>
    </row>
    <row r="893" spans="2:5" x14ac:dyDescent="0.25">
      <c r="B893" s="5"/>
      <c r="C893" s="6"/>
      <c r="D893" s="7"/>
      <c r="E893" s="7"/>
    </row>
    <row r="894" spans="2:5" x14ac:dyDescent="0.25">
      <c r="B894" s="5"/>
      <c r="C894" s="6"/>
      <c r="D894" s="7"/>
      <c r="E894" s="7"/>
    </row>
    <row r="895" spans="2:5" x14ac:dyDescent="0.25">
      <c r="B895" s="5"/>
      <c r="C895" s="6"/>
      <c r="D895" s="7"/>
      <c r="E895" s="7"/>
    </row>
    <row r="896" spans="2:5" x14ac:dyDescent="0.25">
      <c r="B896" s="5"/>
      <c r="C896" s="6"/>
      <c r="D896" s="7"/>
      <c r="E896" s="7"/>
    </row>
    <row r="897" spans="2:5" x14ac:dyDescent="0.25">
      <c r="B897" s="5"/>
      <c r="C897" s="6"/>
      <c r="D897" s="7"/>
      <c r="E897" s="7"/>
    </row>
    <row r="898" spans="2:5" x14ac:dyDescent="0.25">
      <c r="B898" s="5"/>
      <c r="C898" s="6"/>
      <c r="D898" s="7"/>
      <c r="E898" s="7"/>
    </row>
    <row r="899" spans="2:5" x14ac:dyDescent="0.25">
      <c r="B899" s="5"/>
      <c r="C899" s="6"/>
      <c r="D899" s="7"/>
      <c r="E899" s="7"/>
    </row>
    <row r="900" spans="2:5" x14ac:dyDescent="0.25">
      <c r="B900" s="5"/>
      <c r="C900" s="6"/>
      <c r="D900" s="7"/>
      <c r="E900" s="7"/>
    </row>
    <row r="901" spans="2:5" x14ac:dyDescent="0.25">
      <c r="B901" s="5"/>
      <c r="C901" s="6"/>
      <c r="D901" s="7"/>
      <c r="E901" s="7"/>
    </row>
    <row r="902" spans="2:5" x14ac:dyDescent="0.25">
      <c r="B902" s="5"/>
      <c r="C902" s="6"/>
      <c r="D902" s="7"/>
      <c r="E902" s="7"/>
    </row>
    <row r="903" spans="2:5" x14ac:dyDescent="0.25">
      <c r="B903" s="5"/>
      <c r="C903" s="6"/>
      <c r="D903" s="7"/>
      <c r="E903" s="7"/>
    </row>
    <row r="904" spans="2:5" x14ac:dyDescent="0.25">
      <c r="B904" s="5"/>
      <c r="C904" s="6"/>
      <c r="D904" s="7"/>
      <c r="E904" s="7"/>
    </row>
    <row r="905" spans="2:5" x14ac:dyDescent="0.25">
      <c r="B905" s="5"/>
      <c r="C905" s="6"/>
      <c r="D905" s="7"/>
      <c r="E905" s="7"/>
    </row>
    <row r="906" spans="2:5" x14ac:dyDescent="0.25">
      <c r="B906" s="5"/>
      <c r="C906" s="6"/>
      <c r="D906" s="7"/>
      <c r="E906" s="7"/>
    </row>
    <row r="907" spans="2:5" x14ac:dyDescent="0.25">
      <c r="B907" s="5"/>
      <c r="C907" s="6"/>
      <c r="D907" s="7"/>
      <c r="E907" s="7"/>
    </row>
    <row r="908" spans="2:5" x14ac:dyDescent="0.25">
      <c r="B908" s="5"/>
      <c r="C908" s="6"/>
      <c r="D908" s="7"/>
      <c r="E908" s="7"/>
    </row>
    <row r="909" spans="2:5" x14ac:dyDescent="0.25">
      <c r="B909" s="5"/>
      <c r="C909" s="6"/>
      <c r="D909" s="7"/>
      <c r="E909" s="7"/>
    </row>
    <row r="910" spans="2:5" x14ac:dyDescent="0.25">
      <c r="B910" s="5"/>
      <c r="C910" s="6"/>
      <c r="D910" s="7"/>
      <c r="E910" s="7"/>
    </row>
    <row r="911" spans="2:5" x14ac:dyDescent="0.25">
      <c r="B911" s="5"/>
      <c r="C911" s="6"/>
      <c r="D911" s="7"/>
      <c r="E911" s="7"/>
    </row>
    <row r="912" spans="2:5" x14ac:dyDescent="0.25">
      <c r="B912" s="5"/>
      <c r="C912" s="6"/>
      <c r="D912" s="7"/>
      <c r="E912" s="7"/>
    </row>
    <row r="913" spans="2:5" x14ac:dyDescent="0.25">
      <c r="B913" s="5"/>
      <c r="C913" s="6"/>
      <c r="D913" s="7"/>
      <c r="E913" s="7"/>
    </row>
    <row r="914" spans="2:5" x14ac:dyDescent="0.25">
      <c r="B914" s="5"/>
      <c r="C914" s="6"/>
      <c r="D914" s="7"/>
      <c r="E914" s="7"/>
    </row>
    <row r="915" spans="2:5" x14ac:dyDescent="0.25">
      <c r="B915" s="5"/>
      <c r="C915" s="6"/>
      <c r="D915" s="7"/>
      <c r="E915" s="7"/>
    </row>
    <row r="916" spans="2:5" x14ac:dyDescent="0.25">
      <c r="B916" s="5"/>
      <c r="C916" s="6"/>
      <c r="D916" s="7"/>
      <c r="E916" s="7"/>
    </row>
    <row r="917" spans="2:5" x14ac:dyDescent="0.25">
      <c r="B917" s="5"/>
      <c r="C917" s="6"/>
      <c r="D917" s="7"/>
      <c r="E917" s="7"/>
    </row>
    <row r="918" spans="2:5" x14ac:dyDescent="0.25">
      <c r="B918" s="5"/>
      <c r="C918" s="6"/>
      <c r="D918" s="7"/>
      <c r="E918" s="7"/>
    </row>
    <row r="919" spans="2:5" x14ac:dyDescent="0.25">
      <c r="B919" s="5"/>
      <c r="C919" s="6"/>
      <c r="D919" s="7"/>
      <c r="E919" s="7"/>
    </row>
    <row r="920" spans="2:5" x14ac:dyDescent="0.25">
      <c r="B920" s="5"/>
      <c r="C920" s="6"/>
      <c r="D920" s="7"/>
      <c r="E920" s="7"/>
    </row>
    <row r="921" spans="2:5" x14ac:dyDescent="0.25">
      <c r="B921" s="5"/>
      <c r="C921" s="6"/>
      <c r="D921" s="7"/>
      <c r="E921" s="7"/>
    </row>
    <row r="922" spans="2:5" x14ac:dyDescent="0.25">
      <c r="B922" s="5"/>
      <c r="C922" s="6"/>
      <c r="D922" s="7"/>
      <c r="E922" s="7"/>
    </row>
    <row r="923" spans="2:5" x14ac:dyDescent="0.25">
      <c r="B923" s="5"/>
      <c r="C923" s="6"/>
      <c r="D923" s="7"/>
      <c r="E923" s="7"/>
    </row>
    <row r="924" spans="2:5" x14ac:dyDescent="0.25">
      <c r="B924" s="5"/>
      <c r="C924" s="6"/>
      <c r="D924" s="7"/>
      <c r="E924" s="7"/>
    </row>
    <row r="925" spans="2:5" x14ac:dyDescent="0.25">
      <c r="B925" s="5"/>
      <c r="C925" s="6"/>
      <c r="D925" s="7"/>
      <c r="E925" s="7"/>
    </row>
    <row r="926" spans="2:5" x14ac:dyDescent="0.25">
      <c r="B926" s="5"/>
      <c r="C926" s="6"/>
      <c r="D926" s="7"/>
      <c r="E926" s="7"/>
    </row>
    <row r="927" spans="2:5" x14ac:dyDescent="0.25">
      <c r="B927" s="5"/>
      <c r="C927" s="6"/>
      <c r="D927" s="7"/>
      <c r="E927" s="7"/>
    </row>
    <row r="928" spans="2:5" x14ac:dyDescent="0.25">
      <c r="B928" s="5"/>
      <c r="C928" s="6"/>
      <c r="D928" s="7"/>
      <c r="E928" s="7"/>
    </row>
    <row r="929" spans="2:5" x14ac:dyDescent="0.25">
      <c r="B929" s="5"/>
      <c r="C929" s="6"/>
      <c r="D929" s="7"/>
      <c r="E929" s="7"/>
    </row>
    <row r="930" spans="2:5" x14ac:dyDescent="0.25">
      <c r="B930" s="5"/>
      <c r="C930" s="6"/>
      <c r="D930" s="7"/>
      <c r="E930" s="7"/>
    </row>
    <row r="931" spans="2:5" x14ac:dyDescent="0.25">
      <c r="B931" s="5"/>
      <c r="C931" s="6"/>
      <c r="D931" s="7"/>
      <c r="E931" s="7"/>
    </row>
    <row r="932" spans="2:5" x14ac:dyDescent="0.25">
      <c r="B932" s="5"/>
      <c r="C932" s="6"/>
      <c r="D932" s="7"/>
      <c r="E932" s="7"/>
    </row>
    <row r="933" spans="2:5" x14ac:dyDescent="0.25">
      <c r="B933" s="5"/>
      <c r="C933" s="6"/>
      <c r="D933" s="7"/>
      <c r="E933" s="7"/>
    </row>
    <row r="934" spans="2:5" x14ac:dyDescent="0.25">
      <c r="B934" s="5"/>
      <c r="C934" s="6"/>
      <c r="D934" s="7"/>
      <c r="E934" s="7"/>
    </row>
    <row r="935" spans="2:5" x14ac:dyDescent="0.25">
      <c r="B935" s="5"/>
      <c r="C935" s="6"/>
      <c r="D935" s="7"/>
      <c r="E935" s="7"/>
    </row>
    <row r="936" spans="2:5" x14ac:dyDescent="0.25">
      <c r="B936" s="5"/>
      <c r="C936" s="6"/>
      <c r="D936" s="7"/>
      <c r="E936" s="7"/>
    </row>
    <row r="937" spans="2:5" x14ac:dyDescent="0.25">
      <c r="B937" s="5"/>
      <c r="C937" s="6"/>
      <c r="D937" s="7"/>
      <c r="E937" s="7"/>
    </row>
    <row r="938" spans="2:5" x14ac:dyDescent="0.25">
      <c r="B938" s="5"/>
      <c r="C938" s="6"/>
      <c r="D938" s="7"/>
      <c r="E938" s="7"/>
    </row>
    <row r="939" spans="2:5" x14ac:dyDescent="0.25">
      <c r="B939" s="5"/>
      <c r="C939" s="6"/>
      <c r="D939" s="7"/>
      <c r="E939" s="7"/>
    </row>
    <row r="940" spans="2:5" x14ac:dyDescent="0.25">
      <c r="B940" s="5"/>
      <c r="C940" s="6"/>
      <c r="D940" s="7"/>
      <c r="E940" s="7"/>
    </row>
    <row r="941" spans="2:5" x14ac:dyDescent="0.25">
      <c r="B941" s="5"/>
      <c r="C941" s="6"/>
      <c r="D941" s="7"/>
      <c r="E941" s="7"/>
    </row>
    <row r="942" spans="2:5" x14ac:dyDescent="0.25">
      <c r="B942" s="5"/>
      <c r="C942" s="6"/>
      <c r="D942" s="7"/>
      <c r="E942" s="7"/>
    </row>
    <row r="943" spans="2:5" x14ac:dyDescent="0.25">
      <c r="B943" s="5"/>
      <c r="C943" s="6"/>
      <c r="D943" s="7"/>
      <c r="E943" s="7"/>
    </row>
    <row r="944" spans="2:5" x14ac:dyDescent="0.25">
      <c r="B944" s="5"/>
      <c r="C944" s="6"/>
      <c r="D944" s="7"/>
      <c r="E944" s="7"/>
    </row>
    <row r="945" spans="2:5" x14ac:dyDescent="0.25">
      <c r="B945" s="5"/>
      <c r="C945" s="6"/>
      <c r="D945" s="7"/>
      <c r="E945" s="7"/>
    </row>
    <row r="946" spans="2:5" x14ac:dyDescent="0.25">
      <c r="B946" s="5"/>
      <c r="C946" s="6"/>
      <c r="D946" s="7"/>
      <c r="E946" s="7"/>
    </row>
    <row r="947" spans="2:5" x14ac:dyDescent="0.25">
      <c r="B947" s="5"/>
      <c r="C947" s="6"/>
      <c r="D947" s="7"/>
      <c r="E947" s="7"/>
    </row>
    <row r="948" spans="2:5" x14ac:dyDescent="0.25">
      <c r="B948" s="5"/>
      <c r="C948" s="6"/>
      <c r="D948" s="7"/>
      <c r="E948" s="7"/>
    </row>
    <row r="949" spans="2:5" x14ac:dyDescent="0.25">
      <c r="B949" s="5"/>
      <c r="C949" s="6"/>
      <c r="D949" s="7"/>
      <c r="E949" s="7"/>
    </row>
    <row r="950" spans="2:5" x14ac:dyDescent="0.25">
      <c r="B950" s="5"/>
      <c r="C950" s="6"/>
      <c r="D950" s="7"/>
      <c r="E950" s="7"/>
    </row>
    <row r="951" spans="2:5" x14ac:dyDescent="0.25">
      <c r="B951" s="5"/>
      <c r="C951" s="6"/>
      <c r="D951" s="7"/>
      <c r="E951" s="7"/>
    </row>
    <row r="952" spans="2:5" x14ac:dyDescent="0.25">
      <c r="B952" s="5"/>
      <c r="C952" s="6"/>
      <c r="D952" s="7"/>
      <c r="E952" s="7"/>
    </row>
    <row r="953" spans="2:5" x14ac:dyDescent="0.25">
      <c r="B953" s="5"/>
      <c r="C953" s="6"/>
      <c r="D953" s="7"/>
      <c r="E953" s="7"/>
    </row>
    <row r="954" spans="2:5" x14ac:dyDescent="0.25">
      <c r="B954" s="5"/>
      <c r="C954" s="6"/>
      <c r="D954" s="7"/>
      <c r="E954" s="7"/>
    </row>
    <row r="955" spans="2:5" x14ac:dyDescent="0.25">
      <c r="B955" s="5"/>
      <c r="C955" s="6"/>
      <c r="D955" s="7"/>
      <c r="E955" s="7"/>
    </row>
    <row r="956" spans="2:5" x14ac:dyDescent="0.25">
      <c r="B956" s="5"/>
      <c r="C956" s="6"/>
      <c r="D956" s="7"/>
      <c r="E956" s="7"/>
    </row>
    <row r="957" spans="2:5" x14ac:dyDescent="0.25">
      <c r="B957" s="5"/>
      <c r="C957" s="6"/>
      <c r="D957" s="7"/>
      <c r="E957" s="7"/>
    </row>
    <row r="958" spans="2:5" x14ac:dyDescent="0.25">
      <c r="B958" s="5"/>
      <c r="C958" s="6"/>
      <c r="D958" s="7"/>
      <c r="E958" s="7"/>
    </row>
    <row r="959" spans="2:5" x14ac:dyDescent="0.25">
      <c r="B959" s="5"/>
      <c r="C959" s="6"/>
      <c r="D959" s="7"/>
      <c r="E959" s="7"/>
    </row>
    <row r="960" spans="2:5" x14ac:dyDescent="0.25">
      <c r="B960" s="5"/>
      <c r="C960" s="6"/>
      <c r="D960" s="7"/>
      <c r="E960" s="7"/>
    </row>
    <row r="961" spans="2:5" x14ac:dyDescent="0.25">
      <c r="B961" s="5"/>
      <c r="C961" s="6"/>
      <c r="D961" s="7"/>
      <c r="E961" s="7"/>
    </row>
    <row r="962" spans="2:5" x14ac:dyDescent="0.25">
      <c r="B962" s="5"/>
      <c r="C962" s="6"/>
      <c r="D962" s="7"/>
      <c r="E962" s="7"/>
    </row>
    <row r="963" spans="2:5" x14ac:dyDescent="0.25">
      <c r="B963" s="5"/>
      <c r="C963" s="6"/>
      <c r="D963" s="7"/>
      <c r="E963" s="7"/>
    </row>
    <row r="964" spans="2:5" x14ac:dyDescent="0.25">
      <c r="B964" s="5"/>
      <c r="C964" s="6"/>
      <c r="D964" s="7"/>
      <c r="E964" s="7"/>
    </row>
    <row r="965" spans="2:5" x14ac:dyDescent="0.25">
      <c r="B965" s="5"/>
      <c r="C965" s="6"/>
      <c r="D965" s="7"/>
      <c r="E965" s="7"/>
    </row>
    <row r="966" spans="2:5" x14ac:dyDescent="0.25">
      <c r="B966" s="5"/>
      <c r="C966" s="6"/>
      <c r="D966" s="7"/>
      <c r="E966" s="7"/>
    </row>
    <row r="967" spans="2:5" x14ac:dyDescent="0.25">
      <c r="B967" s="5"/>
      <c r="C967" s="6"/>
      <c r="D967" s="7"/>
      <c r="E967" s="7"/>
    </row>
    <row r="968" spans="2:5" x14ac:dyDescent="0.25">
      <c r="B968" s="5"/>
      <c r="C968" s="6"/>
      <c r="D968" s="7"/>
      <c r="E968" s="7"/>
    </row>
    <row r="969" spans="2:5" x14ac:dyDescent="0.25">
      <c r="B969" s="5"/>
      <c r="C969" s="6"/>
      <c r="D969" s="7"/>
      <c r="E969" s="7"/>
    </row>
    <row r="970" spans="2:5" x14ac:dyDescent="0.25">
      <c r="B970" s="5"/>
      <c r="C970" s="6"/>
      <c r="D970" s="7"/>
      <c r="E970" s="7"/>
    </row>
    <row r="971" spans="2:5" x14ac:dyDescent="0.25">
      <c r="B971" s="5"/>
      <c r="C971" s="6"/>
      <c r="D971" s="7"/>
      <c r="E971" s="7"/>
    </row>
    <row r="972" spans="2:5" x14ac:dyDescent="0.25">
      <c r="B972" s="5"/>
      <c r="C972" s="6"/>
      <c r="D972" s="7"/>
      <c r="E972" s="7"/>
    </row>
    <row r="973" spans="2:5" x14ac:dyDescent="0.25">
      <c r="B973" s="5"/>
      <c r="C973" s="6"/>
      <c r="D973" s="7"/>
      <c r="E973" s="7"/>
    </row>
    <row r="974" spans="2:5" x14ac:dyDescent="0.25">
      <c r="B974" s="5"/>
      <c r="C974" s="6"/>
      <c r="D974" s="7"/>
      <c r="E974" s="7"/>
    </row>
    <row r="975" spans="2:5" x14ac:dyDescent="0.25">
      <c r="B975" s="5"/>
      <c r="C975" s="6"/>
      <c r="D975" s="7"/>
      <c r="E975" s="7"/>
    </row>
    <row r="976" spans="2:5" x14ac:dyDescent="0.25">
      <c r="B976" s="5"/>
      <c r="C976" s="6"/>
      <c r="D976" s="7"/>
      <c r="E976" s="7"/>
    </row>
    <row r="977" spans="2:5" x14ac:dyDescent="0.25">
      <c r="B977" s="5"/>
      <c r="C977" s="6"/>
      <c r="D977" s="7"/>
      <c r="E977" s="7"/>
    </row>
    <row r="978" spans="2:5" x14ac:dyDescent="0.25">
      <c r="B978" s="5"/>
      <c r="C978" s="6"/>
      <c r="D978" s="7"/>
      <c r="E978" s="7"/>
    </row>
    <row r="979" spans="2:5" x14ac:dyDescent="0.25">
      <c r="B979" s="5"/>
      <c r="C979" s="6"/>
      <c r="D979" s="7"/>
      <c r="E979" s="7"/>
    </row>
    <row r="980" spans="2:5" x14ac:dyDescent="0.25">
      <c r="B980" s="5"/>
      <c r="C980" s="6"/>
      <c r="D980" s="7"/>
      <c r="E980" s="7"/>
    </row>
    <row r="981" spans="2:5" x14ac:dyDescent="0.25">
      <c r="B981" s="5"/>
      <c r="C981" s="6"/>
      <c r="D981" s="7"/>
      <c r="E981" s="7"/>
    </row>
    <row r="982" spans="2:5" x14ac:dyDescent="0.25">
      <c r="B982" s="5"/>
      <c r="C982" s="6"/>
      <c r="D982" s="7"/>
      <c r="E982" s="7"/>
    </row>
    <row r="983" spans="2:5" x14ac:dyDescent="0.25">
      <c r="B983" s="5"/>
      <c r="C983" s="6"/>
      <c r="D983" s="7"/>
      <c r="E983" s="7"/>
    </row>
    <row r="984" spans="2:5" x14ac:dyDescent="0.25">
      <c r="B984" s="5"/>
      <c r="C984" s="6"/>
      <c r="D984" s="7"/>
      <c r="E984" s="7"/>
    </row>
    <row r="985" spans="2:5" x14ac:dyDescent="0.25">
      <c r="B985" s="5"/>
      <c r="C985" s="6"/>
      <c r="D985" s="7"/>
      <c r="E985" s="7"/>
    </row>
    <row r="986" spans="2:5" x14ac:dyDescent="0.25">
      <c r="B986" s="5"/>
      <c r="C986" s="6"/>
      <c r="D986" s="7"/>
      <c r="E986" s="7"/>
    </row>
    <row r="987" spans="2:5" x14ac:dyDescent="0.25">
      <c r="B987" s="5"/>
      <c r="C987" s="6"/>
      <c r="D987" s="7"/>
      <c r="E987" s="7"/>
    </row>
    <row r="988" spans="2:5" x14ac:dyDescent="0.25">
      <c r="B988" s="5"/>
      <c r="C988" s="6"/>
      <c r="D988" s="7"/>
      <c r="E988" s="7"/>
    </row>
    <row r="989" spans="2:5" x14ac:dyDescent="0.25">
      <c r="B989" s="5"/>
      <c r="C989" s="6"/>
      <c r="D989" s="7"/>
      <c r="E989" s="7"/>
    </row>
    <row r="990" spans="2:5" x14ac:dyDescent="0.25">
      <c r="B990" s="5"/>
      <c r="C990" s="6"/>
      <c r="D990" s="7"/>
      <c r="E990" s="7"/>
    </row>
    <row r="991" spans="2:5" x14ac:dyDescent="0.25">
      <c r="B991" s="5"/>
      <c r="C991" s="6"/>
      <c r="D991" s="7"/>
      <c r="E991" s="7"/>
    </row>
    <row r="992" spans="2:5" x14ac:dyDescent="0.25">
      <c r="B992" s="5"/>
      <c r="C992" s="6"/>
      <c r="D992" s="7"/>
      <c r="E992" s="7"/>
    </row>
    <row r="993" spans="2:5" x14ac:dyDescent="0.25">
      <c r="B993" s="5"/>
      <c r="C993" s="6"/>
      <c r="D993" s="7"/>
      <c r="E993" s="7"/>
    </row>
    <row r="994" spans="2:5" x14ac:dyDescent="0.25">
      <c r="B994" s="5"/>
      <c r="C994" s="6"/>
      <c r="D994" s="7"/>
      <c r="E994" s="7"/>
    </row>
    <row r="995" spans="2:5" x14ac:dyDescent="0.25">
      <c r="B995" s="5"/>
      <c r="C995" s="6"/>
      <c r="D995" s="7"/>
      <c r="E995" s="7"/>
    </row>
    <row r="996" spans="2:5" x14ac:dyDescent="0.25">
      <c r="B996" s="5"/>
      <c r="C996" s="6"/>
      <c r="D996" s="7"/>
      <c r="E996" s="7"/>
    </row>
    <row r="997" spans="2:5" x14ac:dyDescent="0.25">
      <c r="B997" s="5"/>
      <c r="C997" s="6"/>
      <c r="D997" s="7"/>
      <c r="E997" s="7"/>
    </row>
    <row r="998" spans="2:5" x14ac:dyDescent="0.25">
      <c r="B998" s="5"/>
      <c r="C998" s="6"/>
      <c r="D998" s="7"/>
      <c r="E998" s="7"/>
    </row>
    <row r="999" spans="2:5" x14ac:dyDescent="0.25">
      <c r="B999" s="5"/>
      <c r="C999" s="6"/>
      <c r="D999" s="7"/>
      <c r="E999" s="7"/>
    </row>
    <row r="1000" spans="2:5" x14ac:dyDescent="0.25">
      <c r="B1000" s="5"/>
      <c r="C1000" s="6"/>
      <c r="D1000" s="7"/>
      <c r="E1000" s="7"/>
    </row>
    <row r="1001" spans="2:5" x14ac:dyDescent="0.25">
      <c r="B1001" s="5"/>
      <c r="C1001" s="6"/>
      <c r="D1001" s="7"/>
      <c r="E1001" s="7"/>
    </row>
    <row r="1002" spans="2:5" x14ac:dyDescent="0.25">
      <c r="B1002" s="5"/>
      <c r="C1002" s="6"/>
      <c r="D1002" s="7"/>
      <c r="E1002" s="7"/>
    </row>
    <row r="1003" spans="2:5" x14ac:dyDescent="0.25">
      <c r="B1003" s="5"/>
      <c r="C1003" s="6"/>
      <c r="D1003" s="7"/>
      <c r="E1003" s="7"/>
    </row>
    <row r="1004" spans="2:5" x14ac:dyDescent="0.25">
      <c r="B1004" s="5"/>
      <c r="C1004" s="6"/>
      <c r="D1004" s="7"/>
      <c r="E1004" s="7"/>
    </row>
    <row r="1005" spans="2:5" x14ac:dyDescent="0.25">
      <c r="B1005" s="5"/>
      <c r="C1005" s="6"/>
      <c r="D1005" s="7"/>
      <c r="E1005" s="7"/>
    </row>
    <row r="1006" spans="2:5" x14ac:dyDescent="0.25">
      <c r="B1006" s="5"/>
      <c r="C1006" s="6"/>
      <c r="D1006" s="7"/>
      <c r="E1006" s="7"/>
    </row>
    <row r="1007" spans="2:5" x14ac:dyDescent="0.25">
      <c r="B1007" s="5"/>
      <c r="C1007" s="6"/>
      <c r="D1007" s="7"/>
      <c r="E1007" s="7"/>
    </row>
    <row r="1008" spans="2:5" x14ac:dyDescent="0.25">
      <c r="B1008" s="5"/>
      <c r="C1008" s="6"/>
      <c r="D1008" s="7"/>
      <c r="E1008" s="7"/>
    </row>
    <row r="1009" spans="2:5" x14ac:dyDescent="0.25">
      <c r="B1009" s="5"/>
      <c r="C1009" s="6"/>
      <c r="D1009" s="7"/>
      <c r="E1009" s="7"/>
    </row>
    <row r="1010" spans="2:5" x14ac:dyDescent="0.25">
      <c r="B1010" s="5"/>
      <c r="C1010" s="6"/>
      <c r="D1010" s="7"/>
      <c r="E1010" s="7"/>
    </row>
    <row r="1011" spans="2:5" x14ac:dyDescent="0.25">
      <c r="B1011" s="5"/>
      <c r="C1011" s="6"/>
      <c r="D1011" s="7"/>
      <c r="E1011" s="7"/>
    </row>
    <row r="1012" spans="2:5" x14ac:dyDescent="0.25">
      <c r="B1012" s="5"/>
      <c r="C1012" s="6"/>
      <c r="D1012" s="7"/>
      <c r="E1012" s="7"/>
    </row>
    <row r="1013" spans="2:5" x14ac:dyDescent="0.25">
      <c r="B1013" s="5"/>
      <c r="C1013" s="6"/>
      <c r="D1013" s="7"/>
      <c r="E1013" s="7"/>
    </row>
    <row r="1014" spans="2:5" x14ac:dyDescent="0.25">
      <c r="B1014" s="5"/>
      <c r="C1014" s="6"/>
      <c r="D1014" s="7"/>
      <c r="E1014" s="7"/>
    </row>
    <row r="1015" spans="2:5" x14ac:dyDescent="0.25">
      <c r="B1015" s="5"/>
      <c r="C1015" s="6"/>
      <c r="D1015" s="7"/>
      <c r="E1015" s="7"/>
    </row>
    <row r="1016" spans="2:5" x14ac:dyDescent="0.25">
      <c r="B1016" s="5"/>
      <c r="C1016" s="6"/>
      <c r="D1016" s="7"/>
      <c r="E1016" s="7"/>
    </row>
    <row r="1017" spans="2:5" x14ac:dyDescent="0.25">
      <c r="B1017" s="5"/>
      <c r="C1017" s="6"/>
      <c r="D1017" s="7"/>
      <c r="E1017" s="7"/>
    </row>
    <row r="1018" spans="2:5" x14ac:dyDescent="0.25">
      <c r="B1018" s="5"/>
      <c r="C1018" s="6"/>
      <c r="D1018" s="7"/>
      <c r="E1018" s="7"/>
    </row>
    <row r="1019" spans="2:5" x14ac:dyDescent="0.25">
      <c r="B1019" s="5"/>
      <c r="C1019" s="6"/>
      <c r="D1019" s="7"/>
      <c r="E1019" s="7"/>
    </row>
    <row r="1020" spans="2:5" x14ac:dyDescent="0.25">
      <c r="B1020" s="5"/>
      <c r="C1020" s="6"/>
      <c r="D1020" s="7"/>
      <c r="E1020" s="7"/>
    </row>
    <row r="1021" spans="2:5" x14ac:dyDescent="0.25">
      <c r="B1021" s="5"/>
      <c r="C1021" s="6"/>
      <c r="D1021" s="7"/>
      <c r="E1021" s="7"/>
    </row>
    <row r="1022" spans="2:5" x14ac:dyDescent="0.25">
      <c r="B1022" s="5"/>
      <c r="C1022" s="6"/>
      <c r="D1022" s="7"/>
      <c r="E1022" s="7"/>
    </row>
    <row r="1023" spans="2:5" x14ac:dyDescent="0.25">
      <c r="B1023" s="5"/>
      <c r="C1023" s="6"/>
      <c r="D1023" s="7"/>
      <c r="E1023" s="7"/>
    </row>
    <row r="1024" spans="2:5" x14ac:dyDescent="0.25">
      <c r="B1024" s="5"/>
      <c r="C1024" s="6"/>
      <c r="D1024" s="7"/>
      <c r="E1024" s="7"/>
    </row>
    <row r="1025" spans="2:5" x14ac:dyDescent="0.25">
      <c r="B1025" s="5"/>
      <c r="C1025" s="6"/>
      <c r="D1025" s="7"/>
      <c r="E1025" s="7"/>
    </row>
    <row r="1026" spans="2:5" x14ac:dyDescent="0.25">
      <c r="B1026" s="5"/>
      <c r="C1026" s="6"/>
      <c r="D1026" s="7"/>
      <c r="E1026" s="7"/>
    </row>
    <row r="1027" spans="2:5" x14ac:dyDescent="0.25">
      <c r="B1027" s="5"/>
      <c r="C1027" s="6"/>
      <c r="D1027" s="7"/>
      <c r="E1027" s="7"/>
    </row>
    <row r="1028" spans="2:5" x14ac:dyDescent="0.25">
      <c r="B1028" s="5"/>
      <c r="C1028" s="6"/>
      <c r="D1028" s="7"/>
      <c r="E1028" s="7"/>
    </row>
    <row r="1029" spans="2:5" x14ac:dyDescent="0.25">
      <c r="B1029" s="5"/>
      <c r="C1029" s="6"/>
      <c r="D1029" s="7"/>
      <c r="E1029" s="7"/>
    </row>
    <row r="1030" spans="2:5" x14ac:dyDescent="0.25">
      <c r="B1030" s="5"/>
      <c r="C1030" s="6"/>
      <c r="D1030" s="7"/>
      <c r="E1030" s="7"/>
    </row>
    <row r="1031" spans="2:5" x14ac:dyDescent="0.25">
      <c r="B1031" s="5"/>
      <c r="C1031" s="6"/>
      <c r="D1031" s="7"/>
      <c r="E1031" s="7"/>
    </row>
    <row r="1032" spans="2:5" x14ac:dyDescent="0.25">
      <c r="B1032" s="5"/>
      <c r="C1032" s="6"/>
      <c r="D1032" s="7"/>
      <c r="E1032" s="7"/>
    </row>
    <row r="1033" spans="2:5" x14ac:dyDescent="0.25">
      <c r="B1033" s="5"/>
      <c r="C1033" s="6"/>
      <c r="D1033" s="7"/>
      <c r="E1033" s="7"/>
    </row>
    <row r="1034" spans="2:5" x14ac:dyDescent="0.25">
      <c r="B1034" s="5"/>
      <c r="C1034" s="6"/>
      <c r="D1034" s="7"/>
      <c r="E1034" s="7"/>
    </row>
    <row r="1035" spans="2:5" x14ac:dyDescent="0.25">
      <c r="B1035" s="5"/>
      <c r="C1035" s="6"/>
      <c r="D1035" s="7"/>
      <c r="E1035" s="7"/>
    </row>
    <row r="1036" spans="2:5" x14ac:dyDescent="0.25">
      <c r="B1036" s="5"/>
      <c r="C1036" s="6"/>
      <c r="D1036" s="7"/>
      <c r="E1036" s="7"/>
    </row>
    <row r="1037" spans="2:5" x14ac:dyDescent="0.25">
      <c r="B1037" s="5"/>
      <c r="C1037" s="6"/>
      <c r="D1037" s="7"/>
      <c r="E1037" s="7"/>
    </row>
    <row r="1038" spans="2:5" x14ac:dyDescent="0.25">
      <c r="B1038" s="5"/>
      <c r="C1038" s="6"/>
      <c r="D1038" s="7"/>
      <c r="E1038" s="7"/>
    </row>
    <row r="1039" spans="2:5" x14ac:dyDescent="0.25">
      <c r="B1039" s="5"/>
      <c r="C1039" s="6"/>
      <c r="D1039" s="7"/>
      <c r="E1039" s="7"/>
    </row>
    <row r="1040" spans="2:5" x14ac:dyDescent="0.25">
      <c r="B1040" s="5"/>
      <c r="C1040" s="6"/>
      <c r="D1040" s="7"/>
      <c r="E1040" s="7"/>
    </row>
    <row r="1041" spans="2:5" x14ac:dyDescent="0.25">
      <c r="B1041" s="5"/>
      <c r="C1041" s="6"/>
      <c r="D1041" s="7"/>
      <c r="E1041" s="7"/>
    </row>
    <row r="1042" spans="2:5" x14ac:dyDescent="0.25">
      <c r="B1042" s="5"/>
      <c r="C1042" s="6"/>
      <c r="D1042" s="7"/>
      <c r="E1042" s="7"/>
    </row>
    <row r="1043" spans="2:5" x14ac:dyDescent="0.25">
      <c r="B1043" s="5"/>
      <c r="C1043" s="6"/>
      <c r="D1043" s="7"/>
      <c r="E1043" s="7"/>
    </row>
    <row r="1044" spans="2:5" x14ac:dyDescent="0.25">
      <c r="B1044" s="5"/>
      <c r="C1044" s="6"/>
      <c r="D1044" s="7"/>
      <c r="E1044" s="7"/>
    </row>
    <row r="1045" spans="2:5" x14ac:dyDescent="0.25">
      <c r="B1045" s="5"/>
      <c r="C1045" s="6"/>
      <c r="D1045" s="7"/>
      <c r="E1045" s="7"/>
    </row>
    <row r="1046" spans="2:5" x14ac:dyDescent="0.25">
      <c r="B1046" s="5"/>
      <c r="C1046" s="6"/>
      <c r="D1046" s="7"/>
      <c r="E1046" s="7"/>
    </row>
    <row r="1047" spans="2:5" x14ac:dyDescent="0.25">
      <c r="B1047" s="5"/>
      <c r="C1047" s="6"/>
      <c r="D1047" s="7"/>
      <c r="E1047" s="7"/>
    </row>
    <row r="1048" spans="2:5" x14ac:dyDescent="0.25">
      <c r="B1048" s="5"/>
      <c r="C1048" s="6"/>
      <c r="D1048" s="7"/>
      <c r="E1048" s="7"/>
    </row>
    <row r="1049" spans="2:5" x14ac:dyDescent="0.25">
      <c r="B1049" s="5"/>
      <c r="C1049" s="6"/>
      <c r="D1049" s="7"/>
      <c r="E1049" s="7"/>
    </row>
    <row r="1050" spans="2:5" x14ac:dyDescent="0.25">
      <c r="B1050" s="5"/>
      <c r="C1050" s="6"/>
      <c r="D1050" s="7"/>
      <c r="E1050" s="7"/>
    </row>
    <row r="1051" spans="2:5" x14ac:dyDescent="0.25">
      <c r="B1051" s="5"/>
      <c r="C1051" s="6"/>
      <c r="D1051" s="7"/>
      <c r="E1051" s="7"/>
    </row>
    <row r="1052" spans="2:5" x14ac:dyDescent="0.25">
      <c r="B1052" s="5"/>
      <c r="C1052" s="6"/>
      <c r="D1052" s="7"/>
      <c r="E1052" s="7"/>
    </row>
    <row r="1053" spans="2:5" x14ac:dyDescent="0.25">
      <c r="B1053" s="5"/>
      <c r="C1053" s="6"/>
      <c r="D1053" s="7"/>
      <c r="E1053" s="7"/>
    </row>
    <row r="1054" spans="2:5" x14ac:dyDescent="0.25">
      <c r="B1054" s="5"/>
      <c r="C1054" s="6"/>
      <c r="D1054" s="7"/>
      <c r="E1054" s="7"/>
    </row>
    <row r="1055" spans="2:5" x14ac:dyDescent="0.25">
      <c r="B1055" s="5"/>
      <c r="C1055" s="6"/>
      <c r="D1055" s="7"/>
      <c r="E1055" s="7"/>
    </row>
    <row r="1056" spans="2:5" x14ac:dyDescent="0.25">
      <c r="B1056" s="5"/>
      <c r="C1056" s="6"/>
      <c r="D1056" s="7"/>
      <c r="E1056" s="7"/>
    </row>
    <row r="1057" spans="2:5" x14ac:dyDescent="0.25">
      <c r="B1057" s="5"/>
      <c r="C1057" s="6"/>
      <c r="D1057" s="7"/>
      <c r="E1057" s="7"/>
    </row>
    <row r="1058" spans="2:5" x14ac:dyDescent="0.25">
      <c r="B1058" s="5"/>
      <c r="C1058" s="6"/>
      <c r="D1058" s="7"/>
      <c r="E1058" s="7"/>
    </row>
    <row r="1059" spans="2:5" x14ac:dyDescent="0.25">
      <c r="B1059" s="5"/>
      <c r="C1059" s="6"/>
      <c r="D1059" s="7"/>
      <c r="E1059" s="7"/>
    </row>
    <row r="1060" spans="2:5" x14ac:dyDescent="0.25">
      <c r="B1060" s="5"/>
      <c r="C1060" s="6"/>
      <c r="D1060" s="7"/>
      <c r="E1060" s="7"/>
    </row>
    <row r="1061" spans="2:5" x14ac:dyDescent="0.25">
      <c r="B1061" s="5"/>
      <c r="C1061" s="6"/>
      <c r="D1061" s="7"/>
      <c r="E1061" s="7"/>
    </row>
    <row r="1062" spans="2:5" x14ac:dyDescent="0.25">
      <c r="B1062" s="5"/>
      <c r="C1062" s="6"/>
      <c r="D1062" s="7"/>
      <c r="E1062" s="7"/>
    </row>
    <row r="1063" spans="2:5" x14ac:dyDescent="0.25">
      <c r="B1063" s="5"/>
      <c r="C1063" s="6"/>
      <c r="D1063" s="7"/>
      <c r="E1063" s="7"/>
    </row>
    <row r="1064" spans="2:5" x14ac:dyDescent="0.25">
      <c r="B1064" s="5"/>
      <c r="C1064" s="6"/>
      <c r="D1064" s="7"/>
      <c r="E1064" s="7"/>
    </row>
    <row r="1065" spans="2:5" x14ac:dyDescent="0.25">
      <c r="B1065" s="5"/>
      <c r="C1065" s="6"/>
      <c r="D1065" s="7"/>
      <c r="E1065" s="7"/>
    </row>
    <row r="1066" spans="2:5" x14ac:dyDescent="0.25">
      <c r="B1066" s="5"/>
      <c r="C1066" s="6"/>
      <c r="D1066" s="7"/>
      <c r="E1066" s="7"/>
    </row>
    <row r="1067" spans="2:5" x14ac:dyDescent="0.25">
      <c r="B1067" s="5"/>
      <c r="C1067" s="6"/>
      <c r="D1067" s="7"/>
      <c r="E1067" s="7"/>
    </row>
    <row r="1068" spans="2:5" x14ac:dyDescent="0.25">
      <c r="B1068" s="5"/>
      <c r="C1068" s="6"/>
      <c r="D1068" s="7"/>
      <c r="E1068" s="7"/>
    </row>
    <row r="1069" spans="2:5" x14ac:dyDescent="0.25">
      <c r="B1069" s="5"/>
      <c r="C1069" s="6"/>
      <c r="D1069" s="7"/>
      <c r="E1069" s="7"/>
    </row>
    <row r="1070" spans="2:5" x14ac:dyDescent="0.25">
      <c r="B1070" s="5"/>
      <c r="C1070" s="6"/>
      <c r="D1070" s="7"/>
      <c r="E1070" s="7"/>
    </row>
    <row r="1071" spans="2:5" x14ac:dyDescent="0.25">
      <c r="B1071" s="5"/>
      <c r="C1071" s="6"/>
      <c r="D1071" s="7"/>
      <c r="E1071" s="7"/>
    </row>
    <row r="1072" spans="2:5" x14ac:dyDescent="0.25">
      <c r="B1072" s="5"/>
      <c r="C1072" s="6"/>
      <c r="D1072" s="7"/>
      <c r="E1072" s="7"/>
    </row>
    <row r="1073" spans="2:5" x14ac:dyDescent="0.25">
      <c r="B1073" s="5"/>
      <c r="C1073" s="6"/>
      <c r="D1073" s="7"/>
      <c r="E1073" s="7"/>
    </row>
    <row r="1074" spans="2:5" x14ac:dyDescent="0.25">
      <c r="B1074" s="5"/>
      <c r="C1074" s="6"/>
      <c r="D1074" s="7"/>
      <c r="E1074" s="7"/>
    </row>
    <row r="1075" spans="2:5" x14ac:dyDescent="0.25">
      <c r="B1075" s="5"/>
      <c r="C1075" s="6"/>
      <c r="D1075" s="7"/>
      <c r="E1075" s="7"/>
    </row>
    <row r="1076" spans="2:5" x14ac:dyDescent="0.25">
      <c r="B1076" s="5"/>
      <c r="C1076" s="6"/>
      <c r="D1076" s="7"/>
      <c r="E1076" s="7"/>
    </row>
    <row r="1077" spans="2:5" x14ac:dyDescent="0.25">
      <c r="B1077" s="5"/>
      <c r="C1077" s="6"/>
      <c r="D1077" s="7"/>
      <c r="E1077" s="7"/>
    </row>
    <row r="1078" spans="2:5" x14ac:dyDescent="0.25">
      <c r="B1078" s="5"/>
      <c r="C1078" s="6"/>
      <c r="D1078" s="7"/>
      <c r="E1078" s="7"/>
    </row>
    <row r="1079" spans="2:5" x14ac:dyDescent="0.25">
      <c r="B1079" s="5"/>
      <c r="C1079" s="6"/>
      <c r="D1079" s="7"/>
      <c r="E1079" s="7"/>
    </row>
    <row r="1080" spans="2:5" x14ac:dyDescent="0.25">
      <c r="B1080" s="5"/>
      <c r="C1080" s="6"/>
      <c r="D1080" s="7"/>
      <c r="E1080" s="7"/>
    </row>
    <row r="1081" spans="2:5" x14ac:dyDescent="0.25">
      <c r="B1081" s="5"/>
      <c r="C1081" s="6"/>
      <c r="D1081" s="7"/>
      <c r="E1081" s="7"/>
    </row>
    <row r="1082" spans="2:5" x14ac:dyDescent="0.25">
      <c r="B1082" s="5"/>
      <c r="C1082" s="6"/>
      <c r="D1082" s="7"/>
      <c r="E1082" s="7"/>
    </row>
    <row r="1083" spans="2:5" x14ac:dyDescent="0.25">
      <c r="B1083" s="5"/>
      <c r="C1083" s="6"/>
      <c r="D1083" s="7"/>
      <c r="E1083" s="7"/>
    </row>
    <row r="1084" spans="2:5" x14ac:dyDescent="0.25">
      <c r="B1084" s="5"/>
      <c r="C1084" s="6"/>
      <c r="D1084" s="7"/>
      <c r="E1084" s="7"/>
    </row>
    <row r="1085" spans="2:5" x14ac:dyDescent="0.25">
      <c r="B1085" s="5"/>
      <c r="C1085" s="6"/>
      <c r="D1085" s="7"/>
      <c r="E1085" s="7"/>
    </row>
    <row r="1086" spans="2:5" x14ac:dyDescent="0.25">
      <c r="B1086" s="5"/>
      <c r="C1086" s="6"/>
      <c r="D1086" s="7"/>
      <c r="E1086" s="7"/>
    </row>
    <row r="1087" spans="2:5" x14ac:dyDescent="0.25">
      <c r="B1087" s="5"/>
      <c r="C1087" s="6"/>
      <c r="D1087" s="7"/>
      <c r="E1087" s="7"/>
    </row>
    <row r="1088" spans="2:5" x14ac:dyDescent="0.25">
      <c r="B1088" s="5"/>
      <c r="C1088" s="6"/>
      <c r="D1088" s="7"/>
      <c r="E1088" s="7"/>
    </row>
    <row r="1089" spans="2:5" x14ac:dyDescent="0.25">
      <c r="B1089" s="5"/>
      <c r="C1089" s="6"/>
      <c r="D1089" s="7"/>
      <c r="E1089" s="7"/>
    </row>
    <row r="1090" spans="2:5" x14ac:dyDescent="0.25">
      <c r="B1090" s="5"/>
      <c r="C1090" s="6"/>
      <c r="D1090" s="7"/>
      <c r="E1090" s="7"/>
    </row>
    <row r="1091" spans="2:5" x14ac:dyDescent="0.25">
      <c r="B1091" s="5"/>
      <c r="C1091" s="6"/>
      <c r="D1091" s="7"/>
      <c r="E1091" s="7"/>
    </row>
    <row r="1092" spans="2:5" x14ac:dyDescent="0.25">
      <c r="B1092" s="5"/>
      <c r="C1092" s="6"/>
      <c r="D1092" s="7"/>
      <c r="E1092" s="7"/>
    </row>
    <row r="1093" spans="2:5" x14ac:dyDescent="0.25">
      <c r="B1093" s="5"/>
      <c r="C1093" s="6"/>
      <c r="D1093" s="7"/>
      <c r="E1093" s="7"/>
    </row>
    <row r="1094" spans="2:5" x14ac:dyDescent="0.25">
      <c r="B1094" s="5"/>
      <c r="C1094" s="6"/>
      <c r="D1094" s="7"/>
      <c r="E1094" s="7"/>
    </row>
    <row r="1095" spans="2:5" x14ac:dyDescent="0.25">
      <c r="B1095" s="5"/>
      <c r="C1095" s="6"/>
      <c r="D1095" s="7"/>
      <c r="E1095" s="7"/>
    </row>
    <row r="1096" spans="2:5" x14ac:dyDescent="0.25">
      <c r="B1096" s="5"/>
      <c r="C1096" s="6"/>
      <c r="D1096" s="7"/>
      <c r="E1096" s="7"/>
    </row>
    <row r="1097" spans="2:5" x14ac:dyDescent="0.25">
      <c r="B1097" s="5"/>
      <c r="C1097" s="6"/>
      <c r="D1097" s="7"/>
      <c r="E1097" s="7"/>
    </row>
    <row r="1098" spans="2:5" x14ac:dyDescent="0.25">
      <c r="B1098" s="5"/>
      <c r="C1098" s="6"/>
      <c r="D1098" s="7"/>
      <c r="E1098" s="7"/>
    </row>
    <row r="1099" spans="2:5" x14ac:dyDescent="0.25">
      <c r="B1099" s="5"/>
      <c r="C1099" s="6"/>
      <c r="D1099" s="7"/>
      <c r="E1099" s="7"/>
    </row>
    <row r="1100" spans="2:5" x14ac:dyDescent="0.25">
      <c r="B1100" s="5"/>
      <c r="C1100" s="6"/>
      <c r="D1100" s="7"/>
      <c r="E1100" s="7"/>
    </row>
    <row r="1101" spans="2:5" x14ac:dyDescent="0.25">
      <c r="B1101" s="5"/>
      <c r="C1101" s="6"/>
      <c r="D1101" s="7"/>
      <c r="E1101" s="7"/>
    </row>
    <row r="1102" spans="2:5" x14ac:dyDescent="0.25">
      <c r="B1102" s="5"/>
      <c r="C1102" s="6"/>
      <c r="D1102" s="7"/>
      <c r="E1102" s="7"/>
    </row>
    <row r="1103" spans="2:5" x14ac:dyDescent="0.25">
      <c r="B1103" s="5"/>
      <c r="C1103" s="6"/>
      <c r="D1103" s="7"/>
      <c r="E1103" s="7"/>
    </row>
    <row r="1104" spans="2:5" x14ac:dyDescent="0.25">
      <c r="B1104" s="5"/>
      <c r="C1104" s="6"/>
      <c r="D1104" s="7"/>
      <c r="E1104" s="7"/>
    </row>
    <row r="1105" spans="2:5" x14ac:dyDescent="0.25">
      <c r="B1105" s="5"/>
      <c r="C1105" s="6"/>
      <c r="D1105" s="7"/>
      <c r="E1105" s="7"/>
    </row>
    <row r="1106" spans="2:5" x14ac:dyDescent="0.25">
      <c r="B1106" s="5"/>
      <c r="C1106" s="6"/>
      <c r="D1106" s="7"/>
      <c r="E1106" s="7"/>
    </row>
    <row r="1107" spans="2:5" x14ac:dyDescent="0.25">
      <c r="B1107" s="5"/>
      <c r="C1107" s="6"/>
      <c r="D1107" s="7"/>
      <c r="E1107" s="7"/>
    </row>
    <row r="1108" spans="2:5" x14ac:dyDescent="0.25">
      <c r="B1108" s="5"/>
      <c r="C1108" s="6"/>
      <c r="D1108" s="7"/>
      <c r="E1108" s="7"/>
    </row>
    <row r="1109" spans="2:5" x14ac:dyDescent="0.25">
      <c r="B1109" s="5"/>
      <c r="C1109" s="6"/>
      <c r="D1109" s="7"/>
      <c r="E1109" s="7"/>
    </row>
    <row r="1110" spans="2:5" x14ac:dyDescent="0.25">
      <c r="B1110" s="5"/>
      <c r="C1110" s="6"/>
      <c r="D1110" s="7"/>
      <c r="E1110" s="7"/>
    </row>
    <row r="1111" spans="2:5" x14ac:dyDescent="0.25">
      <c r="B1111" s="5"/>
      <c r="C1111" s="6"/>
      <c r="D1111" s="7"/>
      <c r="E1111" s="7"/>
    </row>
    <row r="1112" spans="2:5" x14ac:dyDescent="0.25">
      <c r="B1112" s="5"/>
      <c r="C1112" s="6"/>
      <c r="D1112" s="7"/>
      <c r="E1112" s="7"/>
    </row>
    <row r="1113" spans="2:5" x14ac:dyDescent="0.25">
      <c r="B1113" s="5"/>
      <c r="C1113" s="6"/>
      <c r="D1113" s="7"/>
      <c r="E1113" s="7"/>
    </row>
    <row r="1114" spans="2:5" x14ac:dyDescent="0.25">
      <c r="B1114" s="5"/>
      <c r="C1114" s="6"/>
      <c r="D1114" s="7"/>
      <c r="E1114" s="7"/>
    </row>
    <row r="1115" spans="2:5" x14ac:dyDescent="0.25">
      <c r="B1115" s="5"/>
      <c r="C1115" s="6"/>
      <c r="D1115" s="7"/>
      <c r="E1115" s="7"/>
    </row>
    <row r="1116" spans="2:5" x14ac:dyDescent="0.25">
      <c r="B1116" s="5"/>
      <c r="C1116" s="6"/>
      <c r="D1116" s="7"/>
      <c r="E1116" s="7"/>
    </row>
    <row r="1117" spans="2:5" x14ac:dyDescent="0.25">
      <c r="B1117" s="5"/>
      <c r="C1117" s="6"/>
      <c r="D1117" s="7"/>
      <c r="E1117" s="7"/>
    </row>
    <row r="1118" spans="2:5" x14ac:dyDescent="0.25">
      <c r="B1118" s="5"/>
      <c r="C1118" s="6"/>
      <c r="D1118" s="7"/>
      <c r="E1118" s="7"/>
    </row>
    <row r="1119" spans="2:5" x14ac:dyDescent="0.25">
      <c r="B1119" s="5"/>
      <c r="C1119" s="6"/>
      <c r="D1119" s="7"/>
      <c r="E1119" s="7"/>
    </row>
    <row r="1120" spans="2:5" x14ac:dyDescent="0.25">
      <c r="B1120" s="5"/>
      <c r="C1120" s="6"/>
      <c r="D1120" s="7"/>
      <c r="E1120" s="7"/>
    </row>
    <row r="1121" spans="2:5" x14ac:dyDescent="0.25">
      <c r="B1121" s="5"/>
      <c r="C1121" s="6"/>
      <c r="D1121" s="7"/>
      <c r="E1121" s="7"/>
    </row>
    <row r="1122" spans="2:5" x14ac:dyDescent="0.25">
      <c r="B1122" s="5"/>
      <c r="C1122" s="6"/>
      <c r="D1122" s="7"/>
      <c r="E1122" s="7"/>
    </row>
    <row r="1123" spans="2:5" x14ac:dyDescent="0.25">
      <c r="B1123" s="5"/>
      <c r="C1123" s="6"/>
      <c r="D1123" s="7"/>
      <c r="E1123" s="7"/>
    </row>
    <row r="1124" spans="2:5" x14ac:dyDescent="0.25">
      <c r="B1124" s="5"/>
      <c r="C1124" s="6"/>
      <c r="D1124" s="7"/>
      <c r="E1124" s="7"/>
    </row>
    <row r="1125" spans="2:5" x14ac:dyDescent="0.25">
      <c r="B1125" s="5"/>
      <c r="C1125" s="6"/>
      <c r="D1125" s="7"/>
      <c r="E1125" s="7"/>
    </row>
    <row r="1126" spans="2:5" x14ac:dyDescent="0.25">
      <c r="B1126" s="5"/>
      <c r="C1126" s="6"/>
      <c r="D1126" s="7"/>
      <c r="E1126" s="7"/>
    </row>
    <row r="1127" spans="2:5" x14ac:dyDescent="0.25">
      <c r="B1127" s="5"/>
      <c r="C1127" s="6"/>
      <c r="D1127" s="7"/>
      <c r="E1127" s="7"/>
    </row>
    <row r="1128" spans="2:5" x14ac:dyDescent="0.25">
      <c r="B1128" s="5"/>
      <c r="C1128" s="6"/>
      <c r="D1128" s="7"/>
      <c r="E1128" s="7"/>
    </row>
    <row r="1129" spans="2:5" x14ac:dyDescent="0.25">
      <c r="B1129" s="5"/>
      <c r="C1129" s="6"/>
      <c r="D1129" s="7"/>
      <c r="E1129" s="7"/>
    </row>
    <row r="1130" spans="2:5" x14ac:dyDescent="0.25">
      <c r="B1130" s="5"/>
      <c r="C1130" s="6"/>
      <c r="D1130" s="7"/>
      <c r="E1130" s="7"/>
    </row>
    <row r="1131" spans="2:5" x14ac:dyDescent="0.25">
      <c r="B1131" s="5"/>
      <c r="C1131" s="6"/>
      <c r="D1131" s="7"/>
      <c r="E1131" s="7"/>
    </row>
    <row r="1132" spans="2:5" x14ac:dyDescent="0.25">
      <c r="B1132" s="5"/>
      <c r="C1132" s="6"/>
      <c r="D1132" s="7"/>
      <c r="E1132" s="7"/>
    </row>
    <row r="1133" spans="2:5" x14ac:dyDescent="0.25">
      <c r="B1133" s="5"/>
      <c r="C1133" s="6"/>
      <c r="D1133" s="7"/>
      <c r="E1133" s="7"/>
    </row>
    <row r="1134" spans="2:5" x14ac:dyDescent="0.25">
      <c r="B1134" s="5"/>
      <c r="C1134" s="6"/>
      <c r="D1134" s="7"/>
      <c r="E1134" s="7"/>
    </row>
    <row r="1135" spans="2:5" x14ac:dyDescent="0.25">
      <c r="B1135" s="5"/>
      <c r="C1135" s="6"/>
      <c r="D1135" s="7"/>
      <c r="E1135" s="7"/>
    </row>
    <row r="1136" spans="2:5" x14ac:dyDescent="0.25">
      <c r="B1136" s="5"/>
      <c r="C1136" s="6"/>
      <c r="D1136" s="7"/>
      <c r="E1136" s="7"/>
    </row>
    <row r="1137" spans="2:5" x14ac:dyDescent="0.25">
      <c r="B1137" s="5"/>
      <c r="C1137" s="6"/>
      <c r="D1137" s="7"/>
      <c r="E1137" s="7"/>
    </row>
    <row r="1138" spans="2:5" x14ac:dyDescent="0.25">
      <c r="B1138" s="5"/>
      <c r="C1138" s="6"/>
      <c r="D1138" s="7"/>
      <c r="E1138" s="7"/>
    </row>
    <row r="1139" spans="2:5" x14ac:dyDescent="0.25">
      <c r="B1139" s="5"/>
      <c r="C1139" s="6"/>
      <c r="D1139" s="7"/>
      <c r="E1139" s="7"/>
    </row>
    <row r="1140" spans="2:5" x14ac:dyDescent="0.25">
      <c r="B1140" s="5"/>
      <c r="C1140" s="6"/>
      <c r="D1140" s="7"/>
      <c r="E1140" s="7"/>
    </row>
    <row r="1141" spans="2:5" x14ac:dyDescent="0.25">
      <c r="B1141" s="5"/>
      <c r="C1141" s="6"/>
      <c r="D1141" s="7"/>
      <c r="E1141" s="7"/>
    </row>
    <row r="1142" spans="2:5" x14ac:dyDescent="0.25">
      <c r="B1142" s="5"/>
      <c r="C1142" s="6"/>
      <c r="D1142" s="7"/>
      <c r="E1142" s="7"/>
    </row>
    <row r="1143" spans="2:5" x14ac:dyDescent="0.25">
      <c r="B1143" s="5"/>
      <c r="C1143" s="6"/>
      <c r="D1143" s="7"/>
      <c r="E1143" s="7"/>
    </row>
    <row r="1144" spans="2:5" x14ac:dyDescent="0.25">
      <c r="B1144" s="5"/>
      <c r="C1144" s="6"/>
      <c r="D1144" s="7"/>
      <c r="E1144" s="7"/>
    </row>
    <row r="1145" spans="2:5" x14ac:dyDescent="0.25">
      <c r="B1145" s="5"/>
      <c r="C1145" s="6"/>
      <c r="D1145" s="7"/>
      <c r="E1145" s="7"/>
    </row>
    <row r="1146" spans="2:5" x14ac:dyDescent="0.25">
      <c r="B1146" s="5"/>
      <c r="C1146" s="6"/>
      <c r="D1146" s="7"/>
      <c r="E1146" s="7"/>
    </row>
    <row r="1147" spans="2:5" x14ac:dyDescent="0.25">
      <c r="B1147" s="5"/>
      <c r="C1147" s="6"/>
      <c r="D1147" s="7"/>
      <c r="E1147" s="7"/>
    </row>
    <row r="1148" spans="2:5" x14ac:dyDescent="0.25">
      <c r="B1148" s="5"/>
      <c r="C1148" s="6"/>
      <c r="D1148" s="7"/>
      <c r="E1148" s="7"/>
    </row>
    <row r="1149" spans="2:5" x14ac:dyDescent="0.25">
      <c r="B1149" s="5"/>
      <c r="C1149" s="6"/>
      <c r="D1149" s="7"/>
      <c r="E1149" s="7"/>
    </row>
    <row r="1150" spans="2:5" x14ac:dyDescent="0.25">
      <c r="B1150" s="5"/>
      <c r="C1150" s="6"/>
      <c r="D1150" s="7"/>
      <c r="E1150" s="7"/>
    </row>
    <row r="1151" spans="2:5" x14ac:dyDescent="0.25">
      <c r="B1151" s="5"/>
      <c r="C1151" s="6"/>
      <c r="D1151" s="7"/>
      <c r="E1151" s="7"/>
    </row>
    <row r="1152" spans="2:5" x14ac:dyDescent="0.25">
      <c r="B1152" s="5"/>
      <c r="C1152" s="6"/>
      <c r="D1152" s="7"/>
      <c r="E1152" s="7"/>
    </row>
    <row r="1153" spans="2:5" x14ac:dyDescent="0.25">
      <c r="B1153" s="5"/>
      <c r="C1153" s="6"/>
      <c r="D1153" s="7"/>
      <c r="E1153" s="7"/>
    </row>
    <row r="1154" spans="2:5" x14ac:dyDescent="0.25">
      <c r="B1154" s="5"/>
      <c r="C1154" s="6"/>
      <c r="D1154" s="7"/>
      <c r="E1154" s="7"/>
    </row>
    <row r="1155" spans="2:5" x14ac:dyDescent="0.25">
      <c r="B1155" s="5"/>
      <c r="C1155" s="6"/>
      <c r="D1155" s="7"/>
      <c r="E1155" s="7"/>
    </row>
    <row r="1156" spans="2:5" x14ac:dyDescent="0.25">
      <c r="B1156" s="5"/>
      <c r="C1156" s="6"/>
      <c r="D1156" s="7"/>
      <c r="E1156" s="7"/>
    </row>
    <row r="1157" spans="2:5" x14ac:dyDescent="0.25">
      <c r="B1157" s="5"/>
      <c r="C1157" s="6"/>
      <c r="D1157" s="7"/>
      <c r="E1157" s="7"/>
    </row>
    <row r="1158" spans="2:5" x14ac:dyDescent="0.25">
      <c r="B1158" s="5"/>
      <c r="C1158" s="6"/>
      <c r="D1158" s="7"/>
      <c r="E1158" s="7"/>
    </row>
    <row r="1159" spans="2:5" x14ac:dyDescent="0.25">
      <c r="B1159" s="5"/>
      <c r="C1159" s="6"/>
      <c r="D1159" s="7"/>
      <c r="E1159" s="7"/>
    </row>
    <row r="1160" spans="2:5" x14ac:dyDescent="0.25">
      <c r="B1160" s="5"/>
      <c r="C1160" s="6"/>
      <c r="D1160" s="7"/>
      <c r="E1160" s="7"/>
    </row>
    <row r="1161" spans="2:5" x14ac:dyDescent="0.25">
      <c r="B1161" s="5"/>
      <c r="C1161" s="6"/>
      <c r="D1161" s="7"/>
      <c r="E1161" s="7"/>
    </row>
    <row r="1162" spans="2:5" x14ac:dyDescent="0.25">
      <c r="B1162" s="5"/>
      <c r="C1162" s="6"/>
      <c r="D1162" s="7"/>
      <c r="E1162" s="7"/>
    </row>
    <row r="1163" spans="2:5" x14ac:dyDescent="0.25">
      <c r="B1163" s="5"/>
      <c r="C1163" s="6"/>
      <c r="D1163" s="7"/>
      <c r="E1163" s="7"/>
    </row>
    <row r="1164" spans="2:5" x14ac:dyDescent="0.25">
      <c r="B1164" s="5"/>
      <c r="C1164" s="6"/>
      <c r="D1164" s="7"/>
      <c r="E1164" s="7"/>
    </row>
    <row r="1165" spans="2:5" x14ac:dyDescent="0.25">
      <c r="B1165" s="5"/>
      <c r="C1165" s="6"/>
      <c r="D1165" s="7"/>
      <c r="E1165" s="7"/>
    </row>
    <row r="1166" spans="2:5" x14ac:dyDescent="0.25">
      <c r="B1166" s="5"/>
      <c r="C1166" s="6"/>
      <c r="D1166" s="7"/>
      <c r="E1166" s="7"/>
    </row>
    <row r="1167" spans="2:5" x14ac:dyDescent="0.25">
      <c r="B1167" s="5"/>
      <c r="C1167" s="6"/>
      <c r="D1167" s="7"/>
      <c r="E1167" s="7"/>
    </row>
    <row r="1168" spans="2:5" x14ac:dyDescent="0.25">
      <c r="B1168" s="5"/>
      <c r="C1168" s="6"/>
      <c r="D1168" s="7"/>
      <c r="E1168" s="7"/>
    </row>
    <row r="1169" spans="2:5" x14ac:dyDescent="0.25">
      <c r="B1169" s="5"/>
      <c r="C1169" s="6"/>
      <c r="D1169" s="7"/>
      <c r="E1169" s="7"/>
    </row>
    <row r="1170" spans="2:5" x14ac:dyDescent="0.25">
      <c r="B1170" s="5"/>
      <c r="C1170" s="6"/>
      <c r="D1170" s="7"/>
      <c r="E1170" s="7"/>
    </row>
    <row r="1171" spans="2:5" x14ac:dyDescent="0.25">
      <c r="B1171" s="5"/>
      <c r="C1171" s="6"/>
      <c r="D1171" s="7"/>
      <c r="E1171" s="7"/>
    </row>
    <row r="1172" spans="2:5" x14ac:dyDescent="0.25">
      <c r="B1172" s="5"/>
      <c r="C1172" s="6"/>
      <c r="D1172" s="7"/>
      <c r="E1172" s="7"/>
    </row>
    <row r="1173" spans="2:5" x14ac:dyDescent="0.25">
      <c r="B1173" s="5"/>
      <c r="C1173" s="6"/>
      <c r="D1173" s="7"/>
      <c r="E1173" s="7"/>
    </row>
    <row r="1174" spans="2:5" x14ac:dyDescent="0.25">
      <c r="B1174" s="5"/>
      <c r="C1174" s="6"/>
      <c r="D1174" s="7"/>
      <c r="E1174" s="7"/>
    </row>
    <row r="1175" spans="2:5" x14ac:dyDescent="0.25">
      <c r="B1175" s="5"/>
      <c r="C1175" s="6"/>
      <c r="D1175" s="7"/>
      <c r="E1175" s="7"/>
    </row>
    <row r="1176" spans="2:5" x14ac:dyDescent="0.25">
      <c r="B1176" s="5"/>
      <c r="C1176" s="6"/>
      <c r="D1176" s="7"/>
      <c r="E1176" s="7"/>
    </row>
    <row r="1177" spans="2:5" x14ac:dyDescent="0.25">
      <c r="B1177" s="5"/>
      <c r="C1177" s="6"/>
      <c r="D1177" s="7"/>
      <c r="E1177" s="7"/>
    </row>
    <row r="1178" spans="2:5" x14ac:dyDescent="0.25">
      <c r="B1178" s="5"/>
      <c r="C1178" s="6"/>
      <c r="D1178" s="7"/>
      <c r="E1178" s="7"/>
    </row>
    <row r="1179" spans="2:5" x14ac:dyDescent="0.25">
      <c r="B1179" s="5"/>
      <c r="C1179" s="6"/>
      <c r="D1179" s="7"/>
      <c r="E1179" s="7"/>
    </row>
    <row r="1180" spans="2:5" x14ac:dyDescent="0.25">
      <c r="B1180" s="5"/>
      <c r="C1180" s="6"/>
      <c r="D1180" s="7"/>
      <c r="E1180" s="7"/>
    </row>
    <row r="1181" spans="2:5" x14ac:dyDescent="0.25">
      <c r="B1181" s="5"/>
      <c r="C1181" s="6"/>
      <c r="D1181" s="7"/>
      <c r="E1181" s="7"/>
    </row>
    <row r="1182" spans="2:5" x14ac:dyDescent="0.25">
      <c r="B1182" s="5"/>
      <c r="C1182" s="6"/>
      <c r="D1182" s="7"/>
      <c r="E1182" s="7"/>
    </row>
    <row r="1183" spans="2:5" x14ac:dyDescent="0.25">
      <c r="B1183" s="5"/>
      <c r="C1183" s="6"/>
      <c r="D1183" s="7"/>
      <c r="E1183" s="7"/>
    </row>
    <row r="1184" spans="2:5" x14ac:dyDescent="0.25">
      <c r="B1184" s="5"/>
      <c r="C1184" s="6"/>
      <c r="D1184" s="7"/>
      <c r="E1184" s="7"/>
    </row>
    <row r="1185" spans="2:5" x14ac:dyDescent="0.25">
      <c r="B1185" s="5"/>
      <c r="C1185" s="6"/>
      <c r="D1185" s="7"/>
      <c r="E1185" s="7"/>
    </row>
    <row r="1186" spans="2:5" x14ac:dyDescent="0.25">
      <c r="B1186" s="5"/>
      <c r="C1186" s="6"/>
      <c r="D1186" s="7"/>
      <c r="E1186" s="7"/>
    </row>
    <row r="1187" spans="2:5" x14ac:dyDescent="0.25">
      <c r="B1187" s="5"/>
      <c r="C1187" s="6"/>
      <c r="D1187" s="7"/>
      <c r="E1187" s="7"/>
    </row>
    <row r="1188" spans="2:5" x14ac:dyDescent="0.25">
      <c r="B1188" s="5"/>
      <c r="C1188" s="6"/>
      <c r="D1188" s="7"/>
      <c r="E1188" s="7"/>
    </row>
    <row r="1189" spans="2:5" x14ac:dyDescent="0.25">
      <c r="B1189" s="5"/>
      <c r="C1189" s="6"/>
      <c r="D1189" s="7"/>
      <c r="E1189" s="7"/>
    </row>
  </sheetData>
  <sortState ref="B3:N31">
    <sortCondition ref="B3:B3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zoomScaleNormal="100" workbookViewId="0">
      <selection activeCell="C4" sqref="C4"/>
    </sheetView>
  </sheetViews>
  <sheetFormatPr defaultRowHeight="15" x14ac:dyDescent="0.25"/>
  <cols>
    <col min="2" max="2" width="42.85546875" customWidth="1"/>
    <col min="3" max="3" width="55.7109375" style="4" customWidth="1"/>
  </cols>
  <sheetData>
    <row r="2" spans="2:6" x14ac:dyDescent="0.25">
      <c r="B2" s="1" t="s">
        <v>3</v>
      </c>
      <c r="C2" s="3" t="s">
        <v>2</v>
      </c>
      <c r="D2" s="2"/>
      <c r="E2" s="2"/>
      <c r="F2" s="2"/>
    </row>
    <row r="3" spans="2:6" x14ac:dyDescent="0.25">
      <c r="B3" t="s">
        <v>4</v>
      </c>
      <c r="C3" s="4" t="s">
        <v>272</v>
      </c>
      <c r="D3" s="2"/>
      <c r="E3" s="2"/>
      <c r="F3" s="4"/>
    </row>
    <row r="4" spans="2:6" x14ac:dyDescent="0.25">
      <c r="B4" t="s">
        <v>5</v>
      </c>
      <c r="C4" s="4">
        <v>0</v>
      </c>
      <c r="F4" s="4"/>
    </row>
    <row r="5" spans="2:6" x14ac:dyDescent="0.25">
      <c r="B5" t="s">
        <v>6</v>
      </c>
      <c r="C5" s="4" t="s">
        <v>18</v>
      </c>
      <c r="F5" s="4"/>
    </row>
    <row r="6" spans="2:6" x14ac:dyDescent="0.25">
      <c r="B6" t="s">
        <v>7</v>
      </c>
      <c r="C6" s="4">
        <v>1</v>
      </c>
      <c r="F6" s="4"/>
    </row>
    <row r="7" spans="2:6" x14ac:dyDescent="0.25">
      <c r="B7" t="s">
        <v>8</v>
      </c>
      <c r="C7" s="4">
        <v>0</v>
      </c>
    </row>
    <row r="8" spans="2:6" x14ac:dyDescent="0.25">
      <c r="B8" t="s">
        <v>9</v>
      </c>
      <c r="C8" s="4">
        <v>0</v>
      </c>
    </row>
    <row r="9" spans="2:6" x14ac:dyDescent="0.25">
      <c r="B9" t="s">
        <v>10</v>
      </c>
      <c r="C9" s="4">
        <v>1</v>
      </c>
    </row>
    <row r="10" spans="2:6" x14ac:dyDescent="0.25">
      <c r="B10" t="s">
        <v>11</v>
      </c>
      <c r="C10" s="4">
        <v>1</v>
      </c>
    </row>
    <row r="11" spans="2:6" x14ac:dyDescent="0.25">
      <c r="B11" t="s">
        <v>12</v>
      </c>
      <c r="C11" s="4">
        <v>0</v>
      </c>
    </row>
    <row r="12" spans="2:6" x14ac:dyDescent="0.25">
      <c r="B12" t="s">
        <v>13</v>
      </c>
      <c r="C12" s="4">
        <v>0</v>
      </c>
    </row>
    <row r="13" spans="2:6" x14ac:dyDescent="0.25">
      <c r="B13" t="s">
        <v>14</v>
      </c>
      <c r="C13" s="4">
        <v>5</v>
      </c>
    </row>
    <row r="14" spans="2:6" x14ac:dyDescent="0.25">
      <c r="B14" t="s">
        <v>15</v>
      </c>
      <c r="C14" s="4">
        <v>3</v>
      </c>
      <c r="D14" t="s">
        <v>267</v>
      </c>
    </row>
    <row r="15" spans="2:6" x14ac:dyDescent="0.25">
      <c r="B15" t="s">
        <v>17</v>
      </c>
      <c r="C15" s="4">
        <v>125</v>
      </c>
    </row>
    <row r="16" spans="2:6" x14ac:dyDescent="0.25">
      <c r="B16" t="s">
        <v>16</v>
      </c>
      <c r="C16" s="4">
        <v>0</v>
      </c>
    </row>
    <row r="17" spans="2:4" x14ac:dyDescent="0.25">
      <c r="B17" t="s">
        <v>19</v>
      </c>
      <c r="C17" s="4">
        <v>0</v>
      </c>
    </row>
    <row r="18" spans="2:4" x14ac:dyDescent="0.25">
      <c r="B18" t="s">
        <v>21</v>
      </c>
      <c r="C18" s="4">
        <v>1</v>
      </c>
    </row>
    <row r="19" spans="2:4" x14ac:dyDescent="0.25">
      <c r="B19" t="s">
        <v>22</v>
      </c>
      <c r="C19" s="4">
        <v>30</v>
      </c>
    </row>
    <row r="20" spans="2:4" x14ac:dyDescent="0.25">
      <c r="B20" t="s">
        <v>23</v>
      </c>
      <c r="C20" s="12" t="s">
        <v>269</v>
      </c>
    </row>
    <row r="21" spans="2:4" x14ac:dyDescent="0.25">
      <c r="B21" t="s">
        <v>34</v>
      </c>
      <c r="C21" s="4">
        <v>1</v>
      </c>
    </row>
    <row r="22" spans="2:4" x14ac:dyDescent="0.25">
      <c r="B22" t="s">
        <v>35</v>
      </c>
      <c r="C22" s="4">
        <v>0</v>
      </c>
    </row>
    <row r="23" spans="2:4" x14ac:dyDescent="0.25">
      <c r="B23" t="s">
        <v>36</v>
      </c>
      <c r="C23" s="4">
        <v>0</v>
      </c>
    </row>
    <row r="24" spans="2:4" x14ac:dyDescent="0.25">
      <c r="B24" t="s">
        <v>37</v>
      </c>
      <c r="C24" s="4" t="s">
        <v>220</v>
      </c>
    </row>
    <row r="25" spans="2:4" x14ac:dyDescent="0.25">
      <c r="B25" t="s">
        <v>38</v>
      </c>
      <c r="C25" s="4">
        <v>0.6</v>
      </c>
    </row>
    <row r="26" spans="2:4" x14ac:dyDescent="0.25">
      <c r="B26" t="s">
        <v>83</v>
      </c>
      <c r="C26" s="4">
        <v>1.1000000000000001</v>
      </c>
    </row>
    <row r="27" spans="2:4" x14ac:dyDescent="0.25">
      <c r="B27" t="s">
        <v>266</v>
      </c>
      <c r="C27" s="4">
        <v>1</v>
      </c>
      <c r="D27" t="s">
        <v>268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zoomScale="70" zoomScaleNormal="70" workbookViewId="0">
      <selection activeCell="C58" sqref="A1:XFD1048576"/>
    </sheetView>
  </sheetViews>
  <sheetFormatPr defaultColWidth="9.140625" defaultRowHeight="15" x14ac:dyDescent="0.25"/>
  <cols>
    <col min="1" max="1" width="9.140625" style="6"/>
    <col min="2" max="3" width="55" style="6" bestFit="1" customWidth="1"/>
    <col min="4" max="16384" width="9.140625" style="6"/>
  </cols>
  <sheetData>
    <row r="2" spans="2:4" x14ac:dyDescent="0.25">
      <c r="B2" s="8"/>
      <c r="C2" s="8"/>
      <c r="D2" s="9"/>
    </row>
    <row r="28" spans="4:4" x14ac:dyDescent="0.25">
      <c r="D28" s="7"/>
    </row>
    <row r="29" spans="4:4" x14ac:dyDescent="0.25">
      <c r="D29" s="7"/>
    </row>
    <row r="30" spans="4:4" x14ac:dyDescent="0.25">
      <c r="D30" s="7"/>
    </row>
    <row r="31" spans="4:4" x14ac:dyDescent="0.25">
      <c r="D31" s="7"/>
    </row>
    <row r="32" spans="4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  <row r="42" spans="4:4" x14ac:dyDescent="0.25">
      <c r="D42" s="7"/>
    </row>
    <row r="43" spans="4:4" x14ac:dyDescent="0.25">
      <c r="D43" s="7"/>
    </row>
    <row r="44" spans="4:4" x14ac:dyDescent="0.25">
      <c r="D44" s="7"/>
    </row>
    <row r="45" spans="4:4" x14ac:dyDescent="0.25">
      <c r="D45" s="7"/>
    </row>
    <row r="46" spans="4:4" x14ac:dyDescent="0.25">
      <c r="D46" s="7"/>
    </row>
    <row r="47" spans="4:4" x14ac:dyDescent="0.25">
      <c r="D47" s="7"/>
    </row>
    <row r="48" spans="4:4" x14ac:dyDescent="0.25">
      <c r="D48" s="7"/>
    </row>
    <row r="49" spans="4:10" x14ac:dyDescent="0.25">
      <c r="D49" s="7"/>
    </row>
    <row r="52" spans="4:10" x14ac:dyDescent="0.25">
      <c r="D52" s="2"/>
      <c r="E52" s="2"/>
      <c r="F52" s="2"/>
      <c r="J52" s="7"/>
    </row>
    <row r="53" spans="4:10" x14ac:dyDescent="0.25">
      <c r="J53" s="7"/>
    </row>
    <row r="54" spans="4:10" x14ac:dyDescent="0.25">
      <c r="J54" s="7"/>
    </row>
    <row r="55" spans="4:10" x14ac:dyDescent="0.25">
      <c r="J55" s="7"/>
    </row>
    <row r="56" spans="4:10" x14ac:dyDescent="0.25">
      <c r="J56" s="7"/>
    </row>
    <row r="57" spans="4:10" x14ac:dyDescent="0.25">
      <c r="J57" s="7"/>
    </row>
    <row r="58" spans="4:10" x14ac:dyDescent="0.25">
      <c r="J58" s="7"/>
    </row>
    <row r="59" spans="4:10" x14ac:dyDescent="0.25">
      <c r="J59" s="7"/>
    </row>
    <row r="60" spans="4:10" x14ac:dyDescent="0.25">
      <c r="J60" s="7"/>
    </row>
    <row r="61" spans="4:10" x14ac:dyDescent="0.25">
      <c r="J61" s="7"/>
    </row>
    <row r="62" spans="4:10" x14ac:dyDescent="0.25">
      <c r="J62" s="7"/>
    </row>
    <row r="63" spans="4:10" x14ac:dyDescent="0.25">
      <c r="J63" s="7"/>
    </row>
    <row r="64" spans="4:10" x14ac:dyDescent="0.25">
      <c r="J64" s="7"/>
    </row>
    <row r="65" spans="10:10" x14ac:dyDescent="0.25">
      <c r="J65" s="7"/>
    </row>
    <row r="66" spans="10:10" x14ac:dyDescent="0.25">
      <c r="J66" s="7"/>
    </row>
    <row r="67" spans="10:10" x14ac:dyDescent="0.25">
      <c r="J67" s="7"/>
    </row>
    <row r="68" spans="10:10" x14ac:dyDescent="0.25">
      <c r="J6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452"/>
  <sheetViews>
    <sheetView workbookViewId="0">
      <selection activeCell="H8" sqref="H8"/>
    </sheetView>
  </sheetViews>
  <sheetFormatPr defaultRowHeight="15" x14ac:dyDescent="0.25"/>
  <sheetData>
    <row r="9" spans="5:6" x14ac:dyDescent="0.25">
      <c r="E9">
        <v>0</v>
      </c>
      <c r="F9">
        <f>SIN(E9*2*PI()/360)</f>
        <v>0</v>
      </c>
    </row>
    <row r="10" spans="5:6" x14ac:dyDescent="0.25">
      <c r="E10">
        <v>1</v>
      </c>
      <c r="F10" s="10">
        <f t="shared" ref="F10:F73" si="0">SIN(E10*2*PI()/360)</f>
        <v>1.7452406437283512E-2</v>
      </c>
    </row>
    <row r="11" spans="5:6" x14ac:dyDescent="0.25">
      <c r="E11">
        <v>2</v>
      </c>
      <c r="F11" s="10">
        <f t="shared" si="0"/>
        <v>3.4899496702500969E-2</v>
      </c>
    </row>
    <row r="12" spans="5:6" x14ac:dyDescent="0.25">
      <c r="E12" s="10">
        <v>3</v>
      </c>
      <c r="F12" s="10">
        <f t="shared" si="0"/>
        <v>5.2335956242943828E-2</v>
      </c>
    </row>
    <row r="13" spans="5:6" x14ac:dyDescent="0.25">
      <c r="E13" s="10">
        <v>4</v>
      </c>
      <c r="F13" s="10">
        <f t="shared" si="0"/>
        <v>6.9756473744125302E-2</v>
      </c>
    </row>
    <row r="14" spans="5:6" x14ac:dyDescent="0.25">
      <c r="E14" s="10">
        <v>5</v>
      </c>
      <c r="F14" s="10">
        <f t="shared" si="0"/>
        <v>8.7155742747658166E-2</v>
      </c>
    </row>
    <row r="15" spans="5:6" x14ac:dyDescent="0.25">
      <c r="E15" s="10">
        <v>6</v>
      </c>
      <c r="F15" s="10">
        <f t="shared" si="0"/>
        <v>0.10452846326765346</v>
      </c>
    </row>
    <row r="16" spans="5:6" x14ac:dyDescent="0.25">
      <c r="E16" s="10">
        <v>7</v>
      </c>
      <c r="F16" s="10">
        <f t="shared" si="0"/>
        <v>0.12186934340514748</v>
      </c>
    </row>
    <row r="17" spans="5:6" x14ac:dyDescent="0.25">
      <c r="E17" s="10">
        <v>8</v>
      </c>
      <c r="F17" s="10">
        <f t="shared" si="0"/>
        <v>0.13917310096006544</v>
      </c>
    </row>
    <row r="18" spans="5:6" x14ac:dyDescent="0.25">
      <c r="E18" s="10">
        <v>9</v>
      </c>
      <c r="F18" s="10">
        <f t="shared" si="0"/>
        <v>0.15643446504023087</v>
      </c>
    </row>
    <row r="19" spans="5:6" x14ac:dyDescent="0.25">
      <c r="E19" s="10">
        <v>10</v>
      </c>
      <c r="F19" s="10">
        <f t="shared" si="0"/>
        <v>0.17364817766693033</v>
      </c>
    </row>
    <row r="20" spans="5:6" x14ac:dyDescent="0.25">
      <c r="E20" s="10">
        <v>11</v>
      </c>
      <c r="F20" s="10">
        <f t="shared" si="0"/>
        <v>0.1908089953765448</v>
      </c>
    </row>
    <row r="21" spans="5:6" x14ac:dyDescent="0.25">
      <c r="E21" s="10">
        <v>12</v>
      </c>
      <c r="F21" s="10">
        <f t="shared" si="0"/>
        <v>0.20791169081775931</v>
      </c>
    </row>
    <row r="22" spans="5:6" x14ac:dyDescent="0.25">
      <c r="E22" s="10">
        <v>13</v>
      </c>
      <c r="F22" s="10">
        <f t="shared" si="0"/>
        <v>0.224951054343865</v>
      </c>
    </row>
    <row r="23" spans="5:6" x14ac:dyDescent="0.25">
      <c r="E23" s="10">
        <v>14</v>
      </c>
      <c r="F23" s="10">
        <f t="shared" si="0"/>
        <v>0.24192189559966773</v>
      </c>
    </row>
    <row r="24" spans="5:6" x14ac:dyDescent="0.25">
      <c r="E24" s="10">
        <v>15</v>
      </c>
      <c r="F24" s="10">
        <f t="shared" si="0"/>
        <v>0.25881904510252074</v>
      </c>
    </row>
    <row r="25" spans="5:6" x14ac:dyDescent="0.25">
      <c r="E25" s="10">
        <v>16</v>
      </c>
      <c r="F25" s="10">
        <f t="shared" si="0"/>
        <v>0.27563735581699916</v>
      </c>
    </row>
    <row r="26" spans="5:6" x14ac:dyDescent="0.25">
      <c r="E26" s="10">
        <v>17</v>
      </c>
      <c r="F26" s="10">
        <f t="shared" si="0"/>
        <v>0.29237170472273677</v>
      </c>
    </row>
    <row r="27" spans="5:6" x14ac:dyDescent="0.25">
      <c r="E27" s="10">
        <v>18</v>
      </c>
      <c r="F27" s="10">
        <f t="shared" si="0"/>
        <v>0.3090169943749474</v>
      </c>
    </row>
    <row r="28" spans="5:6" x14ac:dyDescent="0.25">
      <c r="E28" s="10">
        <v>19</v>
      </c>
      <c r="F28" s="10">
        <f t="shared" si="0"/>
        <v>0.32556815445715664</v>
      </c>
    </row>
    <row r="29" spans="5:6" x14ac:dyDescent="0.25">
      <c r="E29" s="10">
        <v>20</v>
      </c>
      <c r="F29" s="10">
        <f t="shared" si="0"/>
        <v>0.34202014332566871</v>
      </c>
    </row>
    <row r="30" spans="5:6" x14ac:dyDescent="0.25">
      <c r="E30" s="10">
        <v>21</v>
      </c>
      <c r="F30" s="10">
        <f t="shared" si="0"/>
        <v>0.35836794954530027</v>
      </c>
    </row>
    <row r="31" spans="5:6" x14ac:dyDescent="0.25">
      <c r="E31" s="10">
        <v>22</v>
      </c>
      <c r="F31" s="10">
        <f t="shared" si="0"/>
        <v>0.37460659341591201</v>
      </c>
    </row>
    <row r="32" spans="5:6" x14ac:dyDescent="0.25">
      <c r="E32" s="10">
        <v>23</v>
      </c>
      <c r="F32" s="10">
        <f t="shared" si="0"/>
        <v>0.39073112848927372</v>
      </c>
    </row>
    <row r="33" spans="5:6" x14ac:dyDescent="0.25">
      <c r="E33" s="10">
        <v>24</v>
      </c>
      <c r="F33" s="10">
        <f t="shared" si="0"/>
        <v>0.40673664307580015</v>
      </c>
    </row>
    <row r="34" spans="5:6" x14ac:dyDescent="0.25">
      <c r="E34" s="10">
        <v>25</v>
      </c>
      <c r="F34" s="10">
        <f t="shared" si="0"/>
        <v>0.42261826174069944</v>
      </c>
    </row>
    <row r="35" spans="5:6" x14ac:dyDescent="0.25">
      <c r="E35" s="10">
        <v>26</v>
      </c>
      <c r="F35" s="10">
        <f t="shared" si="0"/>
        <v>0.4383711467890774</v>
      </c>
    </row>
    <row r="36" spans="5:6" x14ac:dyDescent="0.25">
      <c r="E36" s="10">
        <v>27</v>
      </c>
      <c r="F36" s="10">
        <f t="shared" si="0"/>
        <v>0.45399049973954675</v>
      </c>
    </row>
    <row r="37" spans="5:6" x14ac:dyDescent="0.25">
      <c r="E37" s="10">
        <v>28</v>
      </c>
      <c r="F37" s="10">
        <f t="shared" si="0"/>
        <v>0.46947156278589081</v>
      </c>
    </row>
    <row r="38" spans="5:6" x14ac:dyDescent="0.25">
      <c r="E38" s="10">
        <v>29</v>
      </c>
      <c r="F38" s="10">
        <f t="shared" si="0"/>
        <v>0.48480962024633706</v>
      </c>
    </row>
    <row r="39" spans="5:6" x14ac:dyDescent="0.25">
      <c r="E39" s="10">
        <v>30</v>
      </c>
      <c r="F39" s="10">
        <f t="shared" si="0"/>
        <v>0.49999999999999994</v>
      </c>
    </row>
    <row r="40" spans="5:6" x14ac:dyDescent="0.25">
      <c r="E40" s="10">
        <v>31</v>
      </c>
      <c r="F40" s="10">
        <f t="shared" si="0"/>
        <v>0.51503807491005416</v>
      </c>
    </row>
    <row r="41" spans="5:6" x14ac:dyDescent="0.25">
      <c r="E41" s="10">
        <v>32</v>
      </c>
      <c r="F41" s="10">
        <f t="shared" si="0"/>
        <v>0.5299192642332049</v>
      </c>
    </row>
    <row r="42" spans="5:6" x14ac:dyDescent="0.25">
      <c r="E42" s="10">
        <v>33</v>
      </c>
      <c r="F42" s="10">
        <f t="shared" si="0"/>
        <v>0.54463903501502708</v>
      </c>
    </row>
    <row r="43" spans="5:6" x14ac:dyDescent="0.25">
      <c r="E43" s="10">
        <v>34</v>
      </c>
      <c r="F43" s="10">
        <f t="shared" si="0"/>
        <v>0.5591929034707469</v>
      </c>
    </row>
    <row r="44" spans="5:6" x14ac:dyDescent="0.25">
      <c r="E44" s="10">
        <v>35</v>
      </c>
      <c r="F44" s="10">
        <f t="shared" si="0"/>
        <v>0.57357643635104605</v>
      </c>
    </row>
    <row r="45" spans="5:6" x14ac:dyDescent="0.25">
      <c r="E45" s="10">
        <v>36</v>
      </c>
      <c r="F45" s="10">
        <f t="shared" si="0"/>
        <v>0.58778525229247314</v>
      </c>
    </row>
    <row r="46" spans="5:6" x14ac:dyDescent="0.25">
      <c r="E46" s="10">
        <v>37</v>
      </c>
      <c r="F46" s="10">
        <f t="shared" si="0"/>
        <v>0.60181502315204827</v>
      </c>
    </row>
    <row r="47" spans="5:6" x14ac:dyDescent="0.25">
      <c r="E47" s="10">
        <v>38</v>
      </c>
      <c r="F47" s="10">
        <f t="shared" si="0"/>
        <v>0.61566147532565818</v>
      </c>
    </row>
    <row r="48" spans="5:6" x14ac:dyDescent="0.25">
      <c r="E48" s="10">
        <v>39</v>
      </c>
      <c r="F48" s="10">
        <f t="shared" si="0"/>
        <v>0.62932039104983739</v>
      </c>
    </row>
    <row r="49" spans="5:6" x14ac:dyDescent="0.25">
      <c r="E49" s="10">
        <v>40</v>
      </c>
      <c r="F49" s="10">
        <f t="shared" si="0"/>
        <v>0.64278760968653925</v>
      </c>
    </row>
    <row r="50" spans="5:6" x14ac:dyDescent="0.25">
      <c r="E50" s="10">
        <v>41</v>
      </c>
      <c r="F50" s="10">
        <f t="shared" si="0"/>
        <v>0.65605902899050716</v>
      </c>
    </row>
    <row r="51" spans="5:6" x14ac:dyDescent="0.25">
      <c r="E51" s="10">
        <v>42</v>
      </c>
      <c r="F51" s="10">
        <f t="shared" si="0"/>
        <v>0.66913060635885824</v>
      </c>
    </row>
    <row r="52" spans="5:6" x14ac:dyDescent="0.25">
      <c r="E52" s="10">
        <v>43</v>
      </c>
      <c r="F52" s="10">
        <f t="shared" si="0"/>
        <v>0.68199836006249848</v>
      </c>
    </row>
    <row r="53" spans="5:6" x14ac:dyDescent="0.25">
      <c r="E53" s="10">
        <v>44</v>
      </c>
      <c r="F53" s="10">
        <f t="shared" si="0"/>
        <v>0.69465837045899725</v>
      </c>
    </row>
    <row r="54" spans="5:6" x14ac:dyDescent="0.25">
      <c r="E54" s="10">
        <v>45</v>
      </c>
      <c r="F54" s="10">
        <f t="shared" si="0"/>
        <v>0.70710678118654746</v>
      </c>
    </row>
    <row r="55" spans="5:6" x14ac:dyDescent="0.25">
      <c r="E55" s="10">
        <v>46</v>
      </c>
      <c r="F55" s="10">
        <f t="shared" si="0"/>
        <v>0.71933980033865108</v>
      </c>
    </row>
    <row r="56" spans="5:6" x14ac:dyDescent="0.25">
      <c r="E56" s="10">
        <v>47</v>
      </c>
      <c r="F56" s="10">
        <f t="shared" si="0"/>
        <v>0.73135370161917046</v>
      </c>
    </row>
    <row r="57" spans="5:6" x14ac:dyDescent="0.25">
      <c r="E57" s="10">
        <v>48</v>
      </c>
      <c r="F57" s="10">
        <f t="shared" si="0"/>
        <v>0.74314482547739413</v>
      </c>
    </row>
    <row r="58" spans="5:6" x14ac:dyDescent="0.25">
      <c r="E58" s="10">
        <v>49</v>
      </c>
      <c r="F58" s="10">
        <f t="shared" si="0"/>
        <v>0.75470958022277201</v>
      </c>
    </row>
    <row r="59" spans="5:6" x14ac:dyDescent="0.25">
      <c r="E59" s="10">
        <v>50</v>
      </c>
      <c r="F59" s="10">
        <f t="shared" si="0"/>
        <v>0.76604444311897801</v>
      </c>
    </row>
    <row r="60" spans="5:6" x14ac:dyDescent="0.25">
      <c r="E60" s="10">
        <v>51</v>
      </c>
      <c r="F60" s="10">
        <f t="shared" si="0"/>
        <v>0.77714596145697079</v>
      </c>
    </row>
    <row r="61" spans="5:6" x14ac:dyDescent="0.25">
      <c r="E61" s="10">
        <v>52</v>
      </c>
      <c r="F61" s="10">
        <f t="shared" si="0"/>
        <v>0.78801075360672201</v>
      </c>
    </row>
    <row r="62" spans="5:6" x14ac:dyDescent="0.25">
      <c r="E62" s="10">
        <v>53</v>
      </c>
      <c r="F62" s="10">
        <f t="shared" si="0"/>
        <v>0.79863551004729283</v>
      </c>
    </row>
    <row r="63" spans="5:6" x14ac:dyDescent="0.25">
      <c r="E63" s="10">
        <v>54</v>
      </c>
      <c r="F63" s="10">
        <f t="shared" si="0"/>
        <v>0.80901699437494745</v>
      </c>
    </row>
    <row r="64" spans="5:6" x14ac:dyDescent="0.25">
      <c r="E64" s="10">
        <v>55</v>
      </c>
      <c r="F64" s="10">
        <f t="shared" si="0"/>
        <v>0.8191520442889918</v>
      </c>
    </row>
    <row r="65" spans="5:6" x14ac:dyDescent="0.25">
      <c r="E65" s="10">
        <v>56</v>
      </c>
      <c r="F65" s="10">
        <f t="shared" si="0"/>
        <v>0.82903757255504174</v>
      </c>
    </row>
    <row r="66" spans="5:6" x14ac:dyDescent="0.25">
      <c r="E66" s="10">
        <v>57</v>
      </c>
      <c r="F66" s="10">
        <f t="shared" si="0"/>
        <v>0.83867056794542394</v>
      </c>
    </row>
    <row r="67" spans="5:6" x14ac:dyDescent="0.25">
      <c r="E67" s="10">
        <v>58</v>
      </c>
      <c r="F67" s="10">
        <f t="shared" si="0"/>
        <v>0.84804809615642596</v>
      </c>
    </row>
    <row r="68" spans="5:6" x14ac:dyDescent="0.25">
      <c r="E68" s="10">
        <v>59</v>
      </c>
      <c r="F68" s="10">
        <f t="shared" si="0"/>
        <v>0.85716730070211222</v>
      </c>
    </row>
    <row r="69" spans="5:6" x14ac:dyDescent="0.25">
      <c r="E69" s="10">
        <v>60</v>
      </c>
      <c r="F69" s="10">
        <f t="shared" si="0"/>
        <v>0.8660254037844386</v>
      </c>
    </row>
    <row r="70" spans="5:6" x14ac:dyDescent="0.25">
      <c r="E70" s="10">
        <v>61</v>
      </c>
      <c r="F70" s="10">
        <f t="shared" si="0"/>
        <v>0.87461970713939574</v>
      </c>
    </row>
    <row r="71" spans="5:6" x14ac:dyDescent="0.25">
      <c r="E71" s="10">
        <v>62</v>
      </c>
      <c r="F71" s="10">
        <f t="shared" si="0"/>
        <v>0.88294759285892688</v>
      </c>
    </row>
    <row r="72" spans="5:6" x14ac:dyDescent="0.25">
      <c r="E72" s="10">
        <v>63</v>
      </c>
      <c r="F72" s="10">
        <f t="shared" si="0"/>
        <v>0.89100652418836779</v>
      </c>
    </row>
    <row r="73" spans="5:6" x14ac:dyDescent="0.25">
      <c r="E73" s="10">
        <v>64</v>
      </c>
      <c r="F73" s="10">
        <f t="shared" si="0"/>
        <v>0.89879404629916704</v>
      </c>
    </row>
    <row r="74" spans="5:6" x14ac:dyDescent="0.25">
      <c r="E74" s="10">
        <v>65</v>
      </c>
      <c r="F74" s="10">
        <f t="shared" ref="F74:F137" si="1">SIN(E74*2*PI()/360)</f>
        <v>0.90630778703664994</v>
      </c>
    </row>
    <row r="75" spans="5:6" x14ac:dyDescent="0.25">
      <c r="E75" s="10">
        <v>66</v>
      </c>
      <c r="F75" s="10">
        <f t="shared" si="1"/>
        <v>0.91354545764260087</v>
      </c>
    </row>
    <row r="76" spans="5:6" x14ac:dyDescent="0.25">
      <c r="E76" s="10">
        <v>67</v>
      </c>
      <c r="F76" s="10">
        <f t="shared" si="1"/>
        <v>0.92050485345244026</v>
      </c>
    </row>
    <row r="77" spans="5:6" x14ac:dyDescent="0.25">
      <c r="E77" s="10">
        <v>68</v>
      </c>
      <c r="F77" s="10">
        <f t="shared" si="1"/>
        <v>0.92718385456678742</v>
      </c>
    </row>
    <row r="78" spans="5:6" x14ac:dyDescent="0.25">
      <c r="E78" s="10">
        <v>69</v>
      </c>
      <c r="F78" s="10">
        <f t="shared" si="1"/>
        <v>0.93358042649720174</v>
      </c>
    </row>
    <row r="79" spans="5:6" x14ac:dyDescent="0.25">
      <c r="E79" s="10">
        <v>70</v>
      </c>
      <c r="F79" s="10">
        <f t="shared" si="1"/>
        <v>0.93969262078590832</v>
      </c>
    </row>
    <row r="80" spans="5:6" x14ac:dyDescent="0.25">
      <c r="E80" s="10">
        <v>71</v>
      </c>
      <c r="F80" s="10">
        <f t="shared" si="1"/>
        <v>0.94551857559931674</v>
      </c>
    </row>
    <row r="81" spans="5:6" x14ac:dyDescent="0.25">
      <c r="E81" s="10">
        <v>72</v>
      </c>
      <c r="F81" s="10">
        <f t="shared" si="1"/>
        <v>0.95105651629515353</v>
      </c>
    </row>
    <row r="82" spans="5:6" x14ac:dyDescent="0.25">
      <c r="E82" s="10">
        <v>73</v>
      </c>
      <c r="F82" s="10">
        <f t="shared" si="1"/>
        <v>0.95630475596303544</v>
      </c>
    </row>
    <row r="83" spans="5:6" x14ac:dyDescent="0.25">
      <c r="E83" s="10">
        <v>74</v>
      </c>
      <c r="F83" s="10">
        <f t="shared" si="1"/>
        <v>0.96126169593831889</v>
      </c>
    </row>
    <row r="84" spans="5:6" x14ac:dyDescent="0.25">
      <c r="E84" s="10">
        <v>75</v>
      </c>
      <c r="F84" s="10">
        <f t="shared" si="1"/>
        <v>0.96592582628906831</v>
      </c>
    </row>
    <row r="85" spans="5:6" x14ac:dyDescent="0.25">
      <c r="E85" s="10">
        <v>76</v>
      </c>
      <c r="F85" s="10">
        <f t="shared" si="1"/>
        <v>0.97029572627599647</v>
      </c>
    </row>
    <row r="86" spans="5:6" x14ac:dyDescent="0.25">
      <c r="E86" s="10">
        <v>77</v>
      </c>
      <c r="F86" s="10">
        <f t="shared" si="1"/>
        <v>0.97437006478523525</v>
      </c>
    </row>
    <row r="87" spans="5:6" x14ac:dyDescent="0.25">
      <c r="E87" s="10">
        <v>78</v>
      </c>
      <c r="F87" s="10">
        <f t="shared" si="1"/>
        <v>0.97814760073380558</v>
      </c>
    </row>
    <row r="88" spans="5:6" x14ac:dyDescent="0.25">
      <c r="E88" s="10">
        <v>79</v>
      </c>
      <c r="F88" s="10">
        <f t="shared" si="1"/>
        <v>0.98162718344766398</v>
      </c>
    </row>
    <row r="89" spans="5:6" x14ac:dyDescent="0.25">
      <c r="E89" s="10">
        <v>80</v>
      </c>
      <c r="F89" s="10">
        <f t="shared" si="1"/>
        <v>0.98480775301220802</v>
      </c>
    </row>
    <row r="90" spans="5:6" x14ac:dyDescent="0.25">
      <c r="E90" s="10">
        <v>81</v>
      </c>
      <c r="F90" s="10">
        <f t="shared" si="1"/>
        <v>0.98768834059513777</v>
      </c>
    </row>
    <row r="91" spans="5:6" x14ac:dyDescent="0.25">
      <c r="E91" s="10">
        <v>82</v>
      </c>
      <c r="F91" s="10">
        <f t="shared" si="1"/>
        <v>0.99026806874157025</v>
      </c>
    </row>
    <row r="92" spans="5:6" x14ac:dyDescent="0.25">
      <c r="E92" s="10">
        <v>83</v>
      </c>
      <c r="F92" s="10">
        <f t="shared" si="1"/>
        <v>0.99254615164132198</v>
      </c>
    </row>
    <row r="93" spans="5:6" x14ac:dyDescent="0.25">
      <c r="E93" s="10">
        <v>84</v>
      </c>
      <c r="F93" s="10">
        <f t="shared" si="1"/>
        <v>0.99452189536827329</v>
      </c>
    </row>
    <row r="94" spans="5:6" x14ac:dyDescent="0.25">
      <c r="E94" s="10">
        <v>85</v>
      </c>
      <c r="F94" s="10">
        <f t="shared" si="1"/>
        <v>0.99619469809174555</v>
      </c>
    </row>
    <row r="95" spans="5:6" x14ac:dyDescent="0.25">
      <c r="E95" s="10">
        <v>86</v>
      </c>
      <c r="F95" s="10">
        <f t="shared" si="1"/>
        <v>0.9975640502598242</v>
      </c>
    </row>
    <row r="96" spans="5:6" x14ac:dyDescent="0.25">
      <c r="E96" s="10">
        <v>87</v>
      </c>
      <c r="F96" s="10">
        <f t="shared" si="1"/>
        <v>0.99862953475457383</v>
      </c>
    </row>
    <row r="97" spans="5:6" x14ac:dyDescent="0.25">
      <c r="E97" s="10">
        <v>88</v>
      </c>
      <c r="F97" s="10">
        <f t="shared" si="1"/>
        <v>0.99939082701909576</v>
      </c>
    </row>
    <row r="98" spans="5:6" x14ac:dyDescent="0.25">
      <c r="E98" s="10">
        <v>89</v>
      </c>
      <c r="F98" s="10">
        <f t="shared" si="1"/>
        <v>0.99984769515639127</v>
      </c>
    </row>
    <row r="99" spans="5:6" x14ac:dyDescent="0.25">
      <c r="E99" s="10">
        <v>90</v>
      </c>
      <c r="F99" s="10">
        <f t="shared" si="1"/>
        <v>1</v>
      </c>
    </row>
    <row r="100" spans="5:6" x14ac:dyDescent="0.25">
      <c r="E100" s="10">
        <v>91</v>
      </c>
      <c r="F100" s="10">
        <f t="shared" si="1"/>
        <v>0.99984769515639127</v>
      </c>
    </row>
    <row r="101" spans="5:6" x14ac:dyDescent="0.25">
      <c r="E101" s="10">
        <v>92</v>
      </c>
      <c r="F101" s="10">
        <f t="shared" si="1"/>
        <v>0.99939082701909576</v>
      </c>
    </row>
    <row r="102" spans="5:6" x14ac:dyDescent="0.25">
      <c r="E102" s="10">
        <v>93</v>
      </c>
      <c r="F102" s="10">
        <f t="shared" si="1"/>
        <v>0.99862953475457383</v>
      </c>
    </row>
    <row r="103" spans="5:6" x14ac:dyDescent="0.25">
      <c r="E103" s="10">
        <v>94</v>
      </c>
      <c r="F103" s="10">
        <f t="shared" si="1"/>
        <v>0.9975640502598242</v>
      </c>
    </row>
    <row r="104" spans="5:6" x14ac:dyDescent="0.25">
      <c r="E104" s="10">
        <v>95</v>
      </c>
      <c r="F104" s="10">
        <f t="shared" si="1"/>
        <v>0.99619469809174555</v>
      </c>
    </row>
    <row r="105" spans="5:6" x14ac:dyDescent="0.25">
      <c r="E105" s="10">
        <v>96</v>
      </c>
      <c r="F105" s="10">
        <f t="shared" si="1"/>
        <v>0.9945218953682734</v>
      </c>
    </row>
    <row r="106" spans="5:6" x14ac:dyDescent="0.25">
      <c r="E106" s="10">
        <v>97</v>
      </c>
      <c r="F106" s="10">
        <f t="shared" si="1"/>
        <v>0.99254615164132209</v>
      </c>
    </row>
    <row r="107" spans="5:6" x14ac:dyDescent="0.25">
      <c r="E107" s="10">
        <v>98</v>
      </c>
      <c r="F107" s="10">
        <f t="shared" si="1"/>
        <v>0.99026806874157036</v>
      </c>
    </row>
    <row r="108" spans="5:6" x14ac:dyDescent="0.25">
      <c r="E108" s="10">
        <v>99</v>
      </c>
      <c r="F108" s="10">
        <f t="shared" si="1"/>
        <v>0.98768834059513766</v>
      </c>
    </row>
    <row r="109" spans="5:6" x14ac:dyDescent="0.25">
      <c r="E109" s="10">
        <v>100</v>
      </c>
      <c r="F109" s="10">
        <f t="shared" si="1"/>
        <v>0.98480775301220802</v>
      </c>
    </row>
    <row r="110" spans="5:6" x14ac:dyDescent="0.25">
      <c r="E110" s="10">
        <v>101</v>
      </c>
      <c r="F110" s="10">
        <f t="shared" si="1"/>
        <v>0.98162718344766398</v>
      </c>
    </row>
    <row r="111" spans="5:6" x14ac:dyDescent="0.25">
      <c r="E111" s="10">
        <v>102</v>
      </c>
      <c r="F111" s="10">
        <f t="shared" si="1"/>
        <v>0.97814760073380569</v>
      </c>
    </row>
    <row r="112" spans="5:6" x14ac:dyDescent="0.25">
      <c r="E112" s="10">
        <v>103</v>
      </c>
      <c r="F112" s="10">
        <f t="shared" si="1"/>
        <v>0.97437006478523525</v>
      </c>
    </row>
    <row r="113" spans="5:6" x14ac:dyDescent="0.25">
      <c r="E113" s="10">
        <v>104</v>
      </c>
      <c r="F113" s="10">
        <f t="shared" si="1"/>
        <v>0.97029572627599647</v>
      </c>
    </row>
    <row r="114" spans="5:6" x14ac:dyDescent="0.25">
      <c r="E114" s="10">
        <v>105</v>
      </c>
      <c r="F114" s="10">
        <f t="shared" si="1"/>
        <v>0.96592582628906831</v>
      </c>
    </row>
    <row r="115" spans="5:6" x14ac:dyDescent="0.25">
      <c r="E115" s="10">
        <v>106</v>
      </c>
      <c r="F115" s="10">
        <f t="shared" si="1"/>
        <v>0.96126169593831889</v>
      </c>
    </row>
    <row r="116" spans="5:6" x14ac:dyDescent="0.25">
      <c r="E116" s="10">
        <v>107</v>
      </c>
      <c r="F116" s="10">
        <f t="shared" si="1"/>
        <v>0.95630475596303555</v>
      </c>
    </row>
    <row r="117" spans="5:6" x14ac:dyDescent="0.25">
      <c r="E117" s="10">
        <v>108</v>
      </c>
      <c r="F117" s="10">
        <f t="shared" si="1"/>
        <v>0.95105651629515364</v>
      </c>
    </row>
    <row r="118" spans="5:6" x14ac:dyDescent="0.25">
      <c r="E118" s="10">
        <v>109</v>
      </c>
      <c r="F118" s="10">
        <f t="shared" si="1"/>
        <v>0.94551857559931685</v>
      </c>
    </row>
    <row r="119" spans="5:6" x14ac:dyDescent="0.25">
      <c r="E119" s="10">
        <v>110</v>
      </c>
      <c r="F119" s="10">
        <f t="shared" si="1"/>
        <v>0.93969262078590843</v>
      </c>
    </row>
    <row r="120" spans="5:6" x14ac:dyDescent="0.25">
      <c r="E120" s="10">
        <v>111</v>
      </c>
      <c r="F120" s="10">
        <f t="shared" si="1"/>
        <v>0.93358042649720174</v>
      </c>
    </row>
    <row r="121" spans="5:6" x14ac:dyDescent="0.25">
      <c r="E121" s="10">
        <v>112</v>
      </c>
      <c r="F121" s="10">
        <f t="shared" si="1"/>
        <v>0.92718385456678742</v>
      </c>
    </row>
    <row r="122" spans="5:6" x14ac:dyDescent="0.25">
      <c r="E122" s="10">
        <v>113</v>
      </c>
      <c r="F122" s="10">
        <f t="shared" si="1"/>
        <v>0.92050485345244037</v>
      </c>
    </row>
    <row r="123" spans="5:6" x14ac:dyDescent="0.25">
      <c r="E123" s="10">
        <v>114</v>
      </c>
      <c r="F123" s="10">
        <f t="shared" si="1"/>
        <v>0.91354545764260098</v>
      </c>
    </row>
    <row r="124" spans="5:6" x14ac:dyDescent="0.25">
      <c r="E124" s="10">
        <v>115</v>
      </c>
      <c r="F124" s="10">
        <f t="shared" si="1"/>
        <v>0.90630778703665005</v>
      </c>
    </row>
    <row r="125" spans="5:6" x14ac:dyDescent="0.25">
      <c r="E125" s="10">
        <v>116</v>
      </c>
      <c r="F125" s="10">
        <f t="shared" si="1"/>
        <v>0.89879404629916693</v>
      </c>
    </row>
    <row r="126" spans="5:6" x14ac:dyDescent="0.25">
      <c r="E126" s="10">
        <v>117</v>
      </c>
      <c r="F126" s="10">
        <f t="shared" si="1"/>
        <v>0.8910065241883679</v>
      </c>
    </row>
    <row r="127" spans="5:6" x14ac:dyDescent="0.25">
      <c r="E127" s="10">
        <v>118</v>
      </c>
      <c r="F127" s="10">
        <f t="shared" si="1"/>
        <v>0.8829475928589271</v>
      </c>
    </row>
    <row r="128" spans="5:6" x14ac:dyDescent="0.25">
      <c r="E128" s="10">
        <v>119</v>
      </c>
      <c r="F128" s="10">
        <f t="shared" si="1"/>
        <v>0.87461970713939585</v>
      </c>
    </row>
    <row r="129" spans="5:6" x14ac:dyDescent="0.25">
      <c r="E129" s="10">
        <v>120</v>
      </c>
      <c r="F129" s="10">
        <f t="shared" si="1"/>
        <v>0.86602540378443871</v>
      </c>
    </row>
    <row r="130" spans="5:6" x14ac:dyDescent="0.25">
      <c r="E130" s="10">
        <v>121</v>
      </c>
      <c r="F130" s="10">
        <f t="shared" si="1"/>
        <v>0.85716730070211233</v>
      </c>
    </row>
    <row r="131" spans="5:6" x14ac:dyDescent="0.25">
      <c r="E131" s="10">
        <v>122</v>
      </c>
      <c r="F131" s="10">
        <f t="shared" si="1"/>
        <v>0.84804809615642607</v>
      </c>
    </row>
    <row r="132" spans="5:6" x14ac:dyDescent="0.25">
      <c r="E132" s="10">
        <v>123</v>
      </c>
      <c r="F132" s="10">
        <f t="shared" si="1"/>
        <v>0.83867056794542394</v>
      </c>
    </row>
    <row r="133" spans="5:6" x14ac:dyDescent="0.25">
      <c r="E133" s="10">
        <v>124</v>
      </c>
      <c r="F133" s="10">
        <f t="shared" si="1"/>
        <v>0.82903757255504174</v>
      </c>
    </row>
    <row r="134" spans="5:6" x14ac:dyDescent="0.25">
      <c r="E134" s="10">
        <v>125</v>
      </c>
      <c r="F134" s="10">
        <f t="shared" si="1"/>
        <v>0.81915204428899202</v>
      </c>
    </row>
    <row r="135" spans="5:6" x14ac:dyDescent="0.25">
      <c r="E135" s="10">
        <v>126</v>
      </c>
      <c r="F135" s="10">
        <f t="shared" si="1"/>
        <v>0.80901699437494745</v>
      </c>
    </row>
    <row r="136" spans="5:6" x14ac:dyDescent="0.25">
      <c r="E136" s="10">
        <v>127</v>
      </c>
      <c r="F136" s="10">
        <f t="shared" si="1"/>
        <v>0.79863551004729272</v>
      </c>
    </row>
    <row r="137" spans="5:6" x14ac:dyDescent="0.25">
      <c r="E137" s="10">
        <v>128</v>
      </c>
      <c r="F137" s="10">
        <f t="shared" si="1"/>
        <v>0.78801075360672201</v>
      </c>
    </row>
    <row r="138" spans="5:6" x14ac:dyDescent="0.25">
      <c r="E138" s="10">
        <v>129</v>
      </c>
      <c r="F138" s="10">
        <f t="shared" ref="F138:F189" si="2">SIN(E138*2*PI()/360)</f>
        <v>0.77714596145697101</v>
      </c>
    </row>
    <row r="139" spans="5:6" x14ac:dyDescent="0.25">
      <c r="E139" s="10">
        <v>130</v>
      </c>
      <c r="F139" s="10">
        <f t="shared" si="2"/>
        <v>0.76604444311897801</v>
      </c>
    </row>
    <row r="140" spans="5:6" x14ac:dyDescent="0.25">
      <c r="E140" s="10">
        <v>131</v>
      </c>
      <c r="F140" s="10">
        <f t="shared" si="2"/>
        <v>0.75470958022277179</v>
      </c>
    </row>
    <row r="141" spans="5:6" x14ac:dyDescent="0.25">
      <c r="E141" s="10">
        <v>132</v>
      </c>
      <c r="F141" s="10">
        <f t="shared" si="2"/>
        <v>0.74314482547739424</v>
      </c>
    </row>
    <row r="142" spans="5:6" x14ac:dyDescent="0.25">
      <c r="E142" s="10">
        <v>133</v>
      </c>
      <c r="F142" s="10">
        <f t="shared" si="2"/>
        <v>0.73135370161917057</v>
      </c>
    </row>
    <row r="143" spans="5:6" x14ac:dyDescent="0.25">
      <c r="E143" s="10">
        <v>134</v>
      </c>
      <c r="F143" s="10">
        <f t="shared" si="2"/>
        <v>0.71933980033865141</v>
      </c>
    </row>
    <row r="144" spans="5:6" x14ac:dyDescent="0.25">
      <c r="E144" s="10">
        <v>135</v>
      </c>
      <c r="F144" s="10">
        <f t="shared" si="2"/>
        <v>0.70710678118654757</v>
      </c>
    </row>
    <row r="145" spans="5:6" x14ac:dyDescent="0.25">
      <c r="E145" s="10">
        <v>136</v>
      </c>
      <c r="F145" s="10">
        <f t="shared" si="2"/>
        <v>0.69465837045899714</v>
      </c>
    </row>
    <row r="146" spans="5:6" x14ac:dyDescent="0.25">
      <c r="E146" s="10">
        <v>137</v>
      </c>
      <c r="F146" s="10">
        <f t="shared" si="2"/>
        <v>0.68199836006249859</v>
      </c>
    </row>
    <row r="147" spans="5:6" x14ac:dyDescent="0.25">
      <c r="E147" s="10">
        <v>138</v>
      </c>
      <c r="F147" s="10">
        <f t="shared" si="2"/>
        <v>0.66913060635885835</v>
      </c>
    </row>
    <row r="148" spans="5:6" x14ac:dyDescent="0.25">
      <c r="E148" s="10">
        <v>139</v>
      </c>
      <c r="F148" s="10">
        <f t="shared" si="2"/>
        <v>0.65605902899050728</v>
      </c>
    </row>
    <row r="149" spans="5:6" x14ac:dyDescent="0.25">
      <c r="E149" s="10">
        <v>140</v>
      </c>
      <c r="F149" s="10">
        <f t="shared" si="2"/>
        <v>0.64278760968653947</v>
      </c>
    </row>
    <row r="150" spans="5:6" x14ac:dyDescent="0.25">
      <c r="E150" s="10">
        <v>141</v>
      </c>
      <c r="F150" s="10">
        <f t="shared" si="2"/>
        <v>0.62932039104983772</v>
      </c>
    </row>
    <row r="151" spans="5:6" x14ac:dyDescent="0.25">
      <c r="E151" s="10">
        <v>142</v>
      </c>
      <c r="F151" s="10">
        <f t="shared" si="2"/>
        <v>0.6156614753256584</v>
      </c>
    </row>
    <row r="152" spans="5:6" x14ac:dyDescent="0.25">
      <c r="E152" s="10">
        <v>143</v>
      </c>
      <c r="F152" s="10">
        <f t="shared" si="2"/>
        <v>0.60181502315204816</v>
      </c>
    </row>
    <row r="153" spans="5:6" x14ac:dyDescent="0.25">
      <c r="E153" s="10">
        <v>144</v>
      </c>
      <c r="F153" s="10">
        <f t="shared" si="2"/>
        <v>0.58778525229247325</v>
      </c>
    </row>
    <row r="154" spans="5:6" x14ac:dyDescent="0.25">
      <c r="E154" s="10">
        <v>145</v>
      </c>
      <c r="F154" s="10">
        <f t="shared" si="2"/>
        <v>0.57357643635104638</v>
      </c>
    </row>
    <row r="155" spans="5:6" x14ac:dyDescent="0.25">
      <c r="E155" s="10">
        <v>146</v>
      </c>
      <c r="F155" s="10">
        <f t="shared" si="2"/>
        <v>0.5591929034707469</v>
      </c>
    </row>
    <row r="156" spans="5:6" x14ac:dyDescent="0.25">
      <c r="E156" s="10">
        <v>147</v>
      </c>
      <c r="F156" s="10">
        <f t="shared" si="2"/>
        <v>0.54463903501502697</v>
      </c>
    </row>
    <row r="157" spans="5:6" x14ac:dyDescent="0.25">
      <c r="E157" s="10">
        <v>148</v>
      </c>
      <c r="F157" s="10">
        <f t="shared" si="2"/>
        <v>0.5299192642332049</v>
      </c>
    </row>
    <row r="158" spans="5:6" x14ac:dyDescent="0.25">
      <c r="E158" s="10">
        <v>149</v>
      </c>
      <c r="F158" s="10">
        <f t="shared" si="2"/>
        <v>0.51503807491005438</v>
      </c>
    </row>
    <row r="159" spans="5:6" x14ac:dyDescent="0.25">
      <c r="E159" s="10">
        <v>150</v>
      </c>
      <c r="F159" s="10">
        <f t="shared" si="2"/>
        <v>0.49999999999999994</v>
      </c>
    </row>
    <row r="160" spans="5:6" x14ac:dyDescent="0.25">
      <c r="E160" s="10">
        <v>151</v>
      </c>
      <c r="F160" s="10">
        <f t="shared" si="2"/>
        <v>0.48480962024633717</v>
      </c>
    </row>
    <row r="161" spans="5:6" x14ac:dyDescent="0.25">
      <c r="E161" s="10">
        <v>152</v>
      </c>
      <c r="F161" s="10">
        <f t="shared" si="2"/>
        <v>0.46947156278589108</v>
      </c>
    </row>
    <row r="162" spans="5:6" x14ac:dyDescent="0.25">
      <c r="E162" s="10">
        <v>153</v>
      </c>
      <c r="F162" s="10">
        <f t="shared" si="2"/>
        <v>0.45399049973954686</v>
      </c>
    </row>
    <row r="163" spans="5:6" x14ac:dyDescent="0.25">
      <c r="E163" s="10">
        <v>154</v>
      </c>
      <c r="F163" s="10">
        <f t="shared" si="2"/>
        <v>0.43837114678907729</v>
      </c>
    </row>
    <row r="164" spans="5:6" x14ac:dyDescent="0.25">
      <c r="E164" s="10">
        <v>155</v>
      </c>
      <c r="F164" s="10">
        <f t="shared" si="2"/>
        <v>0.4226182617406995</v>
      </c>
    </row>
    <row r="165" spans="5:6" x14ac:dyDescent="0.25">
      <c r="E165" s="10">
        <v>156</v>
      </c>
      <c r="F165" s="10">
        <f t="shared" si="2"/>
        <v>0.40673664307580043</v>
      </c>
    </row>
    <row r="166" spans="5:6" x14ac:dyDescent="0.25">
      <c r="E166" s="10">
        <v>157</v>
      </c>
      <c r="F166" s="10">
        <f t="shared" si="2"/>
        <v>0.39073112848927416</v>
      </c>
    </row>
    <row r="167" spans="5:6" x14ac:dyDescent="0.25">
      <c r="E167" s="10">
        <v>158</v>
      </c>
      <c r="F167" s="10">
        <f t="shared" si="2"/>
        <v>0.37460659341591224</v>
      </c>
    </row>
    <row r="168" spans="5:6" x14ac:dyDescent="0.25">
      <c r="E168" s="10">
        <v>159</v>
      </c>
      <c r="F168" s="10">
        <f t="shared" si="2"/>
        <v>0.35836794954530021</v>
      </c>
    </row>
    <row r="169" spans="5:6" x14ac:dyDescent="0.25">
      <c r="E169" s="10">
        <v>160</v>
      </c>
      <c r="F169" s="10">
        <f t="shared" si="2"/>
        <v>0.34202014332566888</v>
      </c>
    </row>
    <row r="170" spans="5:6" x14ac:dyDescent="0.25">
      <c r="E170" s="10">
        <v>161</v>
      </c>
      <c r="F170" s="10">
        <f t="shared" si="2"/>
        <v>0.32556815445715703</v>
      </c>
    </row>
    <row r="171" spans="5:6" x14ac:dyDescent="0.25">
      <c r="E171" s="10">
        <v>162</v>
      </c>
      <c r="F171" s="10">
        <f t="shared" si="2"/>
        <v>0.30901699437494751</v>
      </c>
    </row>
    <row r="172" spans="5:6" x14ac:dyDescent="0.25">
      <c r="E172" s="10">
        <v>163</v>
      </c>
      <c r="F172" s="10">
        <f t="shared" si="2"/>
        <v>0.29237170472273705</v>
      </c>
    </row>
    <row r="173" spans="5:6" x14ac:dyDescent="0.25">
      <c r="E173" s="10">
        <v>164</v>
      </c>
      <c r="F173" s="10">
        <f t="shared" si="2"/>
        <v>0.27563735581699966</v>
      </c>
    </row>
    <row r="174" spans="5:6" x14ac:dyDescent="0.25">
      <c r="E174" s="10">
        <v>165</v>
      </c>
      <c r="F174" s="10">
        <f t="shared" si="2"/>
        <v>0.25881904510252102</v>
      </c>
    </row>
    <row r="175" spans="5:6" x14ac:dyDescent="0.25">
      <c r="E175" s="10">
        <v>166</v>
      </c>
      <c r="F175" s="10">
        <f t="shared" si="2"/>
        <v>0.24192189559966773</v>
      </c>
    </row>
    <row r="176" spans="5:6" x14ac:dyDescent="0.25">
      <c r="E176" s="10">
        <v>167</v>
      </c>
      <c r="F176" s="10">
        <f t="shared" si="2"/>
        <v>0.22495105434386478</v>
      </c>
    </row>
    <row r="177" spans="5:6" x14ac:dyDescent="0.25">
      <c r="E177" s="10">
        <v>168</v>
      </c>
      <c r="F177" s="10">
        <f t="shared" si="2"/>
        <v>0.20791169081775931</v>
      </c>
    </row>
    <row r="178" spans="5:6" x14ac:dyDescent="0.25">
      <c r="E178" s="10">
        <v>169</v>
      </c>
      <c r="F178" s="10">
        <f t="shared" si="2"/>
        <v>0.19080899537654497</v>
      </c>
    </row>
    <row r="179" spans="5:6" x14ac:dyDescent="0.25">
      <c r="E179" s="10">
        <v>170</v>
      </c>
      <c r="F179" s="10">
        <f t="shared" si="2"/>
        <v>0.17364817766693028</v>
      </c>
    </row>
    <row r="180" spans="5:6" x14ac:dyDescent="0.25">
      <c r="E180" s="10">
        <v>171</v>
      </c>
      <c r="F180" s="10">
        <f t="shared" si="2"/>
        <v>0.15643446504023098</v>
      </c>
    </row>
    <row r="181" spans="5:6" x14ac:dyDescent="0.25">
      <c r="E181" s="10">
        <v>172</v>
      </c>
      <c r="F181" s="10">
        <f t="shared" si="2"/>
        <v>0.13917310096006574</v>
      </c>
    </row>
    <row r="182" spans="5:6" x14ac:dyDescent="0.25">
      <c r="E182" s="10">
        <v>173</v>
      </c>
      <c r="F182" s="10">
        <f t="shared" si="2"/>
        <v>0.12186934340514755</v>
      </c>
    </row>
    <row r="183" spans="5:6" x14ac:dyDescent="0.25">
      <c r="E183" s="10">
        <v>174</v>
      </c>
      <c r="F183" s="10">
        <f t="shared" si="2"/>
        <v>0.10452846326765373</v>
      </c>
    </row>
    <row r="184" spans="5:6" x14ac:dyDescent="0.25">
      <c r="E184" s="10">
        <v>175</v>
      </c>
      <c r="F184" s="10">
        <f t="shared" si="2"/>
        <v>8.7155742747658638E-2</v>
      </c>
    </row>
    <row r="185" spans="5:6" x14ac:dyDescent="0.25">
      <c r="E185" s="10">
        <v>176</v>
      </c>
      <c r="F185" s="10">
        <f t="shared" si="2"/>
        <v>6.9756473744125524E-2</v>
      </c>
    </row>
    <row r="186" spans="5:6" x14ac:dyDescent="0.25">
      <c r="E186" s="10">
        <v>177</v>
      </c>
      <c r="F186" s="10">
        <f t="shared" si="2"/>
        <v>5.2335956242943807E-2</v>
      </c>
    </row>
    <row r="187" spans="5:6" x14ac:dyDescent="0.25">
      <c r="E187" s="10">
        <v>178</v>
      </c>
      <c r="F187" s="10">
        <f t="shared" si="2"/>
        <v>3.4899496702500699E-2</v>
      </c>
    </row>
    <row r="188" spans="5:6" x14ac:dyDescent="0.25">
      <c r="E188" s="10">
        <v>179</v>
      </c>
      <c r="F188" s="10">
        <f t="shared" si="2"/>
        <v>1.7452406437283439E-2</v>
      </c>
    </row>
    <row r="189" spans="5:6" x14ac:dyDescent="0.25">
      <c r="E189" s="10">
        <v>180</v>
      </c>
      <c r="F189" s="10">
        <f t="shared" si="2"/>
        <v>1.22514845490862E-16</v>
      </c>
    </row>
    <row r="190" spans="5:6" x14ac:dyDescent="0.25">
      <c r="E190" s="10">
        <v>181</v>
      </c>
      <c r="F190" s="10"/>
    </row>
    <row r="191" spans="5:6" x14ac:dyDescent="0.25">
      <c r="E191" s="10">
        <v>182</v>
      </c>
      <c r="F191" s="10"/>
    </row>
    <row r="192" spans="5:6" x14ac:dyDescent="0.25">
      <c r="E192" s="10">
        <v>183</v>
      </c>
      <c r="F192" s="10"/>
    </row>
    <row r="193" spans="5:6" x14ac:dyDescent="0.25">
      <c r="E193" s="10">
        <v>184</v>
      </c>
      <c r="F193" s="10"/>
    </row>
    <row r="194" spans="5:6" x14ac:dyDescent="0.25">
      <c r="E194" s="10">
        <v>185</v>
      </c>
      <c r="F194" s="10"/>
    </row>
    <row r="195" spans="5:6" x14ac:dyDescent="0.25">
      <c r="E195" s="10">
        <v>186</v>
      </c>
      <c r="F195" s="10"/>
    </row>
    <row r="196" spans="5:6" x14ac:dyDescent="0.25">
      <c r="E196" s="10">
        <v>187</v>
      </c>
      <c r="F196" s="10"/>
    </row>
    <row r="197" spans="5:6" x14ac:dyDescent="0.25">
      <c r="E197" s="10">
        <v>188</v>
      </c>
      <c r="F197" s="10"/>
    </row>
    <row r="198" spans="5:6" x14ac:dyDescent="0.25">
      <c r="E198" s="10">
        <v>189</v>
      </c>
      <c r="F198" s="10"/>
    </row>
    <row r="199" spans="5:6" x14ac:dyDescent="0.25">
      <c r="E199" s="10">
        <v>190</v>
      </c>
      <c r="F199" s="10"/>
    </row>
    <row r="200" spans="5:6" x14ac:dyDescent="0.25">
      <c r="E200" s="10">
        <v>191</v>
      </c>
      <c r="F200" s="10"/>
    </row>
    <row r="201" spans="5:6" x14ac:dyDescent="0.25">
      <c r="E201" s="10">
        <v>192</v>
      </c>
      <c r="F201" s="10"/>
    </row>
    <row r="202" spans="5:6" x14ac:dyDescent="0.25">
      <c r="E202" s="10">
        <v>193</v>
      </c>
      <c r="F202" s="10"/>
    </row>
    <row r="203" spans="5:6" x14ac:dyDescent="0.25">
      <c r="E203" s="10">
        <v>194</v>
      </c>
      <c r="F203" s="10"/>
    </row>
    <row r="204" spans="5:6" x14ac:dyDescent="0.25">
      <c r="E204" s="10">
        <v>195</v>
      </c>
      <c r="F204" s="10"/>
    </row>
    <row r="205" spans="5:6" x14ac:dyDescent="0.25">
      <c r="E205" s="10">
        <v>196</v>
      </c>
      <c r="F205" s="10"/>
    </row>
    <row r="206" spans="5:6" x14ac:dyDescent="0.25">
      <c r="E206" s="10">
        <v>197</v>
      </c>
      <c r="F206" s="10"/>
    </row>
    <row r="207" spans="5:6" x14ac:dyDescent="0.25">
      <c r="E207" s="10">
        <v>198</v>
      </c>
      <c r="F207" s="10"/>
    </row>
    <row r="208" spans="5:6" x14ac:dyDescent="0.25">
      <c r="E208" s="10">
        <v>199</v>
      </c>
      <c r="F208" s="10"/>
    </row>
    <row r="209" spans="5:6" x14ac:dyDescent="0.25">
      <c r="E209" s="10">
        <v>200</v>
      </c>
      <c r="F209" s="10"/>
    </row>
    <row r="210" spans="5:6" x14ac:dyDescent="0.25">
      <c r="E210" s="10">
        <v>201</v>
      </c>
      <c r="F210" s="10"/>
    </row>
    <row r="211" spans="5:6" x14ac:dyDescent="0.25">
      <c r="E211" s="10">
        <v>202</v>
      </c>
      <c r="F211" s="10"/>
    </row>
    <row r="212" spans="5:6" x14ac:dyDescent="0.25">
      <c r="E212" s="10">
        <v>203</v>
      </c>
      <c r="F212" s="10"/>
    </row>
    <row r="213" spans="5:6" x14ac:dyDescent="0.25">
      <c r="E213" s="10">
        <v>204</v>
      </c>
      <c r="F213" s="10"/>
    </row>
    <row r="214" spans="5:6" x14ac:dyDescent="0.25">
      <c r="E214" s="10">
        <v>205</v>
      </c>
      <c r="F214" s="10"/>
    </row>
    <row r="215" spans="5:6" x14ac:dyDescent="0.25">
      <c r="E215" s="10">
        <v>206</v>
      </c>
      <c r="F215" s="10"/>
    </row>
    <row r="216" spans="5:6" x14ac:dyDescent="0.25">
      <c r="E216" s="10">
        <v>207</v>
      </c>
      <c r="F216" s="10"/>
    </row>
    <row r="217" spans="5:6" x14ac:dyDescent="0.25">
      <c r="E217" s="10">
        <v>208</v>
      </c>
      <c r="F217" s="10"/>
    </row>
    <row r="218" spans="5:6" x14ac:dyDescent="0.25">
      <c r="E218" s="10">
        <v>209</v>
      </c>
      <c r="F218" s="10"/>
    </row>
    <row r="219" spans="5:6" x14ac:dyDescent="0.25">
      <c r="E219" s="10">
        <v>210</v>
      </c>
      <c r="F219" s="10"/>
    </row>
    <row r="220" spans="5:6" x14ac:dyDescent="0.25">
      <c r="E220" s="10">
        <v>211</v>
      </c>
      <c r="F220" s="10"/>
    </row>
    <row r="221" spans="5:6" x14ac:dyDescent="0.25">
      <c r="E221" s="10">
        <v>212</v>
      </c>
      <c r="F221" s="10"/>
    </row>
    <row r="222" spans="5:6" x14ac:dyDescent="0.25">
      <c r="E222" s="10">
        <v>213</v>
      </c>
      <c r="F222" s="10"/>
    </row>
    <row r="223" spans="5:6" x14ac:dyDescent="0.25">
      <c r="E223" s="10">
        <v>214</v>
      </c>
      <c r="F223" s="10"/>
    </row>
    <row r="224" spans="5:6" x14ac:dyDescent="0.25">
      <c r="E224" s="10">
        <v>215</v>
      </c>
      <c r="F224" s="10"/>
    </row>
    <row r="225" spans="5:6" x14ac:dyDescent="0.25">
      <c r="E225" s="10">
        <v>216</v>
      </c>
      <c r="F225" s="10"/>
    </row>
    <row r="226" spans="5:6" x14ac:dyDescent="0.25">
      <c r="E226" s="10">
        <v>217</v>
      </c>
      <c r="F226" s="10"/>
    </row>
    <row r="227" spans="5:6" x14ac:dyDescent="0.25">
      <c r="E227" s="10">
        <v>218</v>
      </c>
      <c r="F227" s="10"/>
    </row>
    <row r="228" spans="5:6" x14ac:dyDescent="0.25">
      <c r="E228" s="10">
        <v>219</v>
      </c>
      <c r="F228" s="10"/>
    </row>
    <row r="229" spans="5:6" x14ac:dyDescent="0.25">
      <c r="E229" s="10">
        <v>220</v>
      </c>
      <c r="F229" s="10"/>
    </row>
    <row r="230" spans="5:6" x14ac:dyDescent="0.25">
      <c r="E230" s="10">
        <v>221</v>
      </c>
      <c r="F230" s="10"/>
    </row>
    <row r="231" spans="5:6" x14ac:dyDescent="0.25">
      <c r="E231" s="10">
        <v>222</v>
      </c>
      <c r="F231" s="10"/>
    </row>
    <row r="232" spans="5:6" x14ac:dyDescent="0.25">
      <c r="E232" s="10">
        <v>223</v>
      </c>
      <c r="F232" s="10"/>
    </row>
    <row r="233" spans="5:6" x14ac:dyDescent="0.25">
      <c r="E233" s="10">
        <v>224</v>
      </c>
      <c r="F233" s="10"/>
    </row>
    <row r="234" spans="5:6" x14ac:dyDescent="0.25">
      <c r="E234" s="10">
        <v>225</v>
      </c>
      <c r="F234" s="10"/>
    </row>
    <row r="235" spans="5:6" x14ac:dyDescent="0.25">
      <c r="E235" s="10">
        <v>226</v>
      </c>
      <c r="F235" s="10"/>
    </row>
    <row r="236" spans="5:6" x14ac:dyDescent="0.25">
      <c r="E236" s="10">
        <v>227</v>
      </c>
      <c r="F236" s="10"/>
    </row>
    <row r="237" spans="5:6" x14ac:dyDescent="0.25">
      <c r="E237" s="10">
        <v>228</v>
      </c>
      <c r="F237" s="10"/>
    </row>
    <row r="238" spans="5:6" x14ac:dyDescent="0.25">
      <c r="E238" s="10">
        <v>229</v>
      </c>
      <c r="F238" s="10"/>
    </row>
    <row r="239" spans="5:6" x14ac:dyDescent="0.25">
      <c r="E239" s="10">
        <v>230</v>
      </c>
      <c r="F239" s="10"/>
    </row>
    <row r="240" spans="5:6" x14ac:dyDescent="0.25">
      <c r="E240" s="10">
        <v>231</v>
      </c>
      <c r="F240" s="10"/>
    </row>
    <row r="241" spans="5:6" x14ac:dyDescent="0.25">
      <c r="E241" s="10">
        <v>232</v>
      </c>
      <c r="F241" s="10"/>
    </row>
    <row r="242" spans="5:6" x14ac:dyDescent="0.25">
      <c r="E242" s="10">
        <v>233</v>
      </c>
      <c r="F242" s="10"/>
    </row>
    <row r="243" spans="5:6" x14ac:dyDescent="0.25">
      <c r="E243" s="10">
        <v>234</v>
      </c>
      <c r="F243" s="10"/>
    </row>
    <row r="244" spans="5:6" x14ac:dyDescent="0.25">
      <c r="E244" s="10">
        <v>235</v>
      </c>
      <c r="F244" s="10"/>
    </row>
    <row r="245" spans="5:6" x14ac:dyDescent="0.25">
      <c r="E245" s="10">
        <v>236</v>
      </c>
      <c r="F245" s="10"/>
    </row>
    <row r="246" spans="5:6" x14ac:dyDescent="0.25">
      <c r="E246" s="10">
        <v>237</v>
      </c>
      <c r="F246" s="10"/>
    </row>
    <row r="247" spans="5:6" x14ac:dyDescent="0.25">
      <c r="E247" s="10">
        <v>238</v>
      </c>
      <c r="F247" s="10"/>
    </row>
    <row r="248" spans="5:6" x14ac:dyDescent="0.25">
      <c r="E248" s="10">
        <v>239</v>
      </c>
      <c r="F248" s="10"/>
    </row>
    <row r="249" spans="5:6" x14ac:dyDescent="0.25">
      <c r="E249" s="10">
        <v>240</v>
      </c>
      <c r="F249" s="10"/>
    </row>
    <row r="250" spans="5:6" x14ac:dyDescent="0.25">
      <c r="E250" s="10">
        <v>241</v>
      </c>
      <c r="F250" s="10"/>
    </row>
    <row r="251" spans="5:6" x14ac:dyDescent="0.25">
      <c r="E251" s="10">
        <v>242</v>
      </c>
      <c r="F251" s="10"/>
    </row>
    <row r="252" spans="5:6" x14ac:dyDescent="0.25">
      <c r="E252" s="10">
        <v>243</v>
      </c>
      <c r="F252" s="10"/>
    </row>
    <row r="253" spans="5:6" x14ac:dyDescent="0.25">
      <c r="E253" s="10">
        <v>244</v>
      </c>
      <c r="F253" s="10"/>
    </row>
    <row r="254" spans="5:6" x14ac:dyDescent="0.25">
      <c r="E254" s="10">
        <v>245</v>
      </c>
      <c r="F254" s="10"/>
    </row>
    <row r="255" spans="5:6" x14ac:dyDescent="0.25">
      <c r="E255" s="10">
        <v>246</v>
      </c>
      <c r="F255" s="10"/>
    </row>
    <row r="256" spans="5:6" x14ac:dyDescent="0.25">
      <c r="E256" s="10">
        <v>247</v>
      </c>
      <c r="F256" s="10"/>
    </row>
    <row r="257" spans="5:6" x14ac:dyDescent="0.25">
      <c r="E257" s="10">
        <v>248</v>
      </c>
      <c r="F257" s="10"/>
    </row>
    <row r="258" spans="5:6" x14ac:dyDescent="0.25">
      <c r="E258" s="10">
        <v>249</v>
      </c>
      <c r="F258" s="10"/>
    </row>
    <row r="259" spans="5:6" x14ac:dyDescent="0.25">
      <c r="E259" s="10">
        <v>250</v>
      </c>
      <c r="F259" s="10"/>
    </row>
    <row r="260" spans="5:6" x14ac:dyDescent="0.25">
      <c r="E260" s="10">
        <v>251</v>
      </c>
      <c r="F260" s="10"/>
    </row>
    <row r="261" spans="5:6" x14ac:dyDescent="0.25">
      <c r="E261" s="10">
        <v>252</v>
      </c>
      <c r="F261" s="10"/>
    </row>
    <row r="262" spans="5:6" x14ac:dyDescent="0.25">
      <c r="E262" s="10">
        <v>253</v>
      </c>
      <c r="F262" s="10"/>
    </row>
    <row r="263" spans="5:6" x14ac:dyDescent="0.25">
      <c r="E263" s="10">
        <v>254</v>
      </c>
      <c r="F263" s="10"/>
    </row>
    <row r="264" spans="5:6" x14ac:dyDescent="0.25">
      <c r="E264" s="10">
        <v>255</v>
      </c>
      <c r="F264" s="10"/>
    </row>
    <row r="265" spans="5:6" x14ac:dyDescent="0.25">
      <c r="E265" s="10">
        <v>256</v>
      </c>
      <c r="F265" s="10"/>
    </row>
    <row r="266" spans="5:6" x14ac:dyDescent="0.25">
      <c r="E266" s="10">
        <v>257</v>
      </c>
      <c r="F266" s="10"/>
    </row>
    <row r="267" spans="5:6" x14ac:dyDescent="0.25">
      <c r="E267" s="10">
        <v>258</v>
      </c>
      <c r="F267" s="10"/>
    </row>
    <row r="268" spans="5:6" x14ac:dyDescent="0.25">
      <c r="E268" s="10">
        <v>259</v>
      </c>
      <c r="F268" s="10"/>
    </row>
    <row r="269" spans="5:6" x14ac:dyDescent="0.25">
      <c r="E269" s="10">
        <v>260</v>
      </c>
      <c r="F269" s="10"/>
    </row>
    <row r="270" spans="5:6" x14ac:dyDescent="0.25">
      <c r="E270" s="10">
        <v>261</v>
      </c>
      <c r="F270" s="10"/>
    </row>
    <row r="271" spans="5:6" x14ac:dyDescent="0.25">
      <c r="E271" s="10">
        <v>262</v>
      </c>
      <c r="F271" s="10"/>
    </row>
    <row r="272" spans="5:6" x14ac:dyDescent="0.25">
      <c r="E272" s="10">
        <v>263</v>
      </c>
      <c r="F272" s="10"/>
    </row>
    <row r="273" spans="5:6" x14ac:dyDescent="0.25">
      <c r="E273" s="10">
        <v>264</v>
      </c>
      <c r="F273" s="10"/>
    </row>
    <row r="274" spans="5:6" x14ac:dyDescent="0.25">
      <c r="E274" s="10">
        <v>265</v>
      </c>
      <c r="F274" s="10"/>
    </row>
    <row r="275" spans="5:6" x14ac:dyDescent="0.25">
      <c r="E275" s="10">
        <v>266</v>
      </c>
      <c r="F275" s="10"/>
    </row>
    <row r="276" spans="5:6" x14ac:dyDescent="0.25">
      <c r="E276" s="10">
        <v>267</v>
      </c>
      <c r="F276" s="10"/>
    </row>
    <row r="277" spans="5:6" x14ac:dyDescent="0.25">
      <c r="E277" s="10">
        <v>268</v>
      </c>
      <c r="F277" s="10"/>
    </row>
    <row r="278" spans="5:6" x14ac:dyDescent="0.25">
      <c r="E278" s="10">
        <v>269</v>
      </c>
      <c r="F278" s="10"/>
    </row>
    <row r="279" spans="5:6" x14ac:dyDescent="0.25">
      <c r="E279" s="10">
        <v>270</v>
      </c>
      <c r="F279" s="10"/>
    </row>
    <row r="280" spans="5:6" x14ac:dyDescent="0.25">
      <c r="E280" s="10">
        <v>271</v>
      </c>
      <c r="F280" s="10"/>
    </row>
    <row r="281" spans="5:6" x14ac:dyDescent="0.25">
      <c r="E281" s="10">
        <v>272</v>
      </c>
      <c r="F281" s="10"/>
    </row>
    <row r="282" spans="5:6" x14ac:dyDescent="0.25">
      <c r="E282" s="10">
        <v>273</v>
      </c>
      <c r="F282" s="10"/>
    </row>
    <row r="283" spans="5:6" x14ac:dyDescent="0.25">
      <c r="E283" s="10">
        <v>274</v>
      </c>
      <c r="F283" s="10"/>
    </row>
    <row r="284" spans="5:6" x14ac:dyDescent="0.25">
      <c r="E284" s="10">
        <v>275</v>
      </c>
      <c r="F284" s="10"/>
    </row>
    <row r="285" spans="5:6" x14ac:dyDescent="0.25">
      <c r="E285" s="10">
        <v>276</v>
      </c>
      <c r="F285" s="10"/>
    </row>
    <row r="286" spans="5:6" x14ac:dyDescent="0.25">
      <c r="E286" s="10">
        <v>277</v>
      </c>
      <c r="F286" s="10"/>
    </row>
    <row r="287" spans="5:6" x14ac:dyDescent="0.25">
      <c r="E287" s="10">
        <v>278</v>
      </c>
      <c r="F287" s="10"/>
    </row>
    <row r="288" spans="5:6" x14ac:dyDescent="0.25">
      <c r="E288" s="10">
        <v>279</v>
      </c>
      <c r="F288" s="10"/>
    </row>
    <row r="289" spans="5:6" x14ac:dyDescent="0.25">
      <c r="E289" s="10">
        <v>280</v>
      </c>
      <c r="F289" s="10"/>
    </row>
    <row r="290" spans="5:6" x14ac:dyDescent="0.25">
      <c r="E290" s="10">
        <v>281</v>
      </c>
      <c r="F290" s="10"/>
    </row>
    <row r="291" spans="5:6" x14ac:dyDescent="0.25">
      <c r="E291" s="10">
        <v>282</v>
      </c>
      <c r="F291" s="10"/>
    </row>
    <row r="292" spans="5:6" x14ac:dyDescent="0.25">
      <c r="E292" s="10">
        <v>283</v>
      </c>
      <c r="F292" s="10"/>
    </row>
    <row r="293" spans="5:6" x14ac:dyDescent="0.25">
      <c r="E293" s="10">
        <v>284</v>
      </c>
      <c r="F293" s="10"/>
    </row>
    <row r="294" spans="5:6" x14ac:dyDescent="0.25">
      <c r="E294" s="10">
        <v>285</v>
      </c>
      <c r="F294" s="10"/>
    </row>
    <row r="295" spans="5:6" x14ac:dyDescent="0.25">
      <c r="E295" s="10">
        <v>286</v>
      </c>
      <c r="F295" s="10"/>
    </row>
    <row r="296" spans="5:6" x14ac:dyDescent="0.25">
      <c r="E296" s="10">
        <v>287</v>
      </c>
      <c r="F296" s="10"/>
    </row>
    <row r="297" spans="5:6" x14ac:dyDescent="0.25">
      <c r="E297" s="10">
        <v>288</v>
      </c>
      <c r="F297" s="10"/>
    </row>
    <row r="298" spans="5:6" x14ac:dyDescent="0.25">
      <c r="E298" s="10">
        <v>289</v>
      </c>
      <c r="F298" s="10"/>
    </row>
    <row r="299" spans="5:6" x14ac:dyDescent="0.25">
      <c r="E299" s="10">
        <v>290</v>
      </c>
      <c r="F299" s="10"/>
    </row>
    <row r="300" spans="5:6" x14ac:dyDescent="0.25">
      <c r="E300" s="10">
        <v>291</v>
      </c>
      <c r="F300" s="10"/>
    </row>
    <row r="301" spans="5:6" x14ac:dyDescent="0.25">
      <c r="E301" s="10">
        <v>292</v>
      </c>
      <c r="F301" s="10"/>
    </row>
    <row r="302" spans="5:6" x14ac:dyDescent="0.25">
      <c r="E302" s="10">
        <v>293</v>
      </c>
      <c r="F302" s="10"/>
    </row>
    <row r="303" spans="5:6" x14ac:dyDescent="0.25">
      <c r="E303" s="10">
        <v>294</v>
      </c>
      <c r="F303" s="10"/>
    </row>
    <row r="304" spans="5:6" x14ac:dyDescent="0.25">
      <c r="E304" s="10">
        <v>295</v>
      </c>
      <c r="F304" s="10"/>
    </row>
    <row r="305" spans="5:6" x14ac:dyDescent="0.25">
      <c r="E305" s="10">
        <v>296</v>
      </c>
      <c r="F305" s="10"/>
    </row>
    <row r="306" spans="5:6" x14ac:dyDescent="0.25">
      <c r="E306" s="10">
        <v>297</v>
      </c>
      <c r="F306" s="10"/>
    </row>
    <row r="307" spans="5:6" x14ac:dyDescent="0.25">
      <c r="E307" s="10">
        <v>298</v>
      </c>
      <c r="F307" s="10"/>
    </row>
    <row r="308" spans="5:6" x14ac:dyDescent="0.25">
      <c r="E308" s="10">
        <v>299</v>
      </c>
      <c r="F308" s="10"/>
    </row>
    <row r="309" spans="5:6" x14ac:dyDescent="0.25">
      <c r="E309" s="10">
        <v>300</v>
      </c>
      <c r="F309" s="10"/>
    </row>
    <row r="310" spans="5:6" x14ac:dyDescent="0.25">
      <c r="E310" s="10">
        <v>301</v>
      </c>
      <c r="F310" s="10"/>
    </row>
    <row r="311" spans="5:6" x14ac:dyDescent="0.25">
      <c r="E311" s="10">
        <v>302</v>
      </c>
      <c r="F311" s="10"/>
    </row>
    <row r="312" spans="5:6" x14ac:dyDescent="0.25">
      <c r="E312" s="10">
        <v>303</v>
      </c>
      <c r="F312" s="10"/>
    </row>
    <row r="313" spans="5:6" x14ac:dyDescent="0.25">
      <c r="E313" s="10">
        <v>304</v>
      </c>
      <c r="F313" s="10"/>
    </row>
    <row r="314" spans="5:6" x14ac:dyDescent="0.25">
      <c r="E314" s="10">
        <v>305</v>
      </c>
      <c r="F314" s="10"/>
    </row>
    <row r="315" spans="5:6" x14ac:dyDescent="0.25">
      <c r="E315" s="10">
        <v>306</v>
      </c>
      <c r="F315" s="10"/>
    </row>
    <row r="316" spans="5:6" x14ac:dyDescent="0.25">
      <c r="E316" s="10">
        <v>307</v>
      </c>
      <c r="F316" s="10"/>
    </row>
    <row r="317" spans="5:6" x14ac:dyDescent="0.25">
      <c r="E317" s="10">
        <v>308</v>
      </c>
      <c r="F317" s="10"/>
    </row>
    <row r="318" spans="5:6" x14ac:dyDescent="0.25">
      <c r="E318" s="10">
        <v>309</v>
      </c>
      <c r="F318" s="10"/>
    </row>
    <row r="319" spans="5:6" x14ac:dyDescent="0.25">
      <c r="E319" s="10">
        <v>310</v>
      </c>
      <c r="F319" s="10"/>
    </row>
    <row r="320" spans="5:6" x14ac:dyDescent="0.25">
      <c r="E320" s="10">
        <v>311</v>
      </c>
      <c r="F320" s="10"/>
    </row>
    <row r="321" spans="5:6" x14ac:dyDescent="0.25">
      <c r="E321" s="10">
        <v>312</v>
      </c>
      <c r="F321" s="10"/>
    </row>
    <row r="322" spans="5:6" x14ac:dyDescent="0.25">
      <c r="E322" s="10">
        <v>313</v>
      </c>
      <c r="F322" s="10"/>
    </row>
    <row r="323" spans="5:6" x14ac:dyDescent="0.25">
      <c r="E323" s="10">
        <v>314</v>
      </c>
      <c r="F323" s="10"/>
    </row>
    <row r="324" spans="5:6" x14ac:dyDescent="0.25">
      <c r="E324" s="10">
        <v>315</v>
      </c>
      <c r="F324" s="10"/>
    </row>
    <row r="325" spans="5:6" x14ac:dyDescent="0.25">
      <c r="E325" s="10">
        <v>316</v>
      </c>
      <c r="F325" s="10"/>
    </row>
    <row r="326" spans="5:6" x14ac:dyDescent="0.25">
      <c r="E326" s="10">
        <v>317</v>
      </c>
      <c r="F326" s="10"/>
    </row>
    <row r="327" spans="5:6" x14ac:dyDescent="0.25">
      <c r="E327" s="10">
        <v>318</v>
      </c>
      <c r="F327" s="10"/>
    </row>
    <row r="328" spans="5:6" x14ac:dyDescent="0.25">
      <c r="E328" s="10">
        <v>319</v>
      </c>
      <c r="F328" s="10"/>
    </row>
    <row r="329" spans="5:6" x14ac:dyDescent="0.25">
      <c r="E329" s="10">
        <v>320</v>
      </c>
      <c r="F329" s="10"/>
    </row>
    <row r="330" spans="5:6" x14ac:dyDescent="0.25">
      <c r="E330" s="10">
        <v>321</v>
      </c>
      <c r="F330" s="10"/>
    </row>
    <row r="331" spans="5:6" x14ac:dyDescent="0.25">
      <c r="E331" s="10">
        <v>322</v>
      </c>
      <c r="F331" s="10"/>
    </row>
    <row r="332" spans="5:6" x14ac:dyDescent="0.25">
      <c r="E332" s="10">
        <v>323</v>
      </c>
      <c r="F332" s="10"/>
    </row>
    <row r="333" spans="5:6" x14ac:dyDescent="0.25">
      <c r="E333" s="10">
        <v>324</v>
      </c>
      <c r="F333" s="10"/>
    </row>
    <row r="334" spans="5:6" x14ac:dyDescent="0.25">
      <c r="E334" s="10">
        <v>325</v>
      </c>
      <c r="F334" s="10"/>
    </row>
    <row r="335" spans="5:6" x14ac:dyDescent="0.25">
      <c r="E335" s="10">
        <v>326</v>
      </c>
      <c r="F335" s="10"/>
    </row>
    <row r="336" spans="5:6" x14ac:dyDescent="0.25">
      <c r="E336" s="10">
        <v>327</v>
      </c>
      <c r="F336" s="10"/>
    </row>
    <row r="337" spans="5:6" x14ac:dyDescent="0.25">
      <c r="E337" s="10">
        <v>328</v>
      </c>
      <c r="F337" s="10"/>
    </row>
    <row r="338" spans="5:6" x14ac:dyDescent="0.25">
      <c r="E338" s="10">
        <v>329</v>
      </c>
      <c r="F338" s="10"/>
    </row>
    <row r="339" spans="5:6" x14ac:dyDescent="0.25">
      <c r="E339" s="10">
        <v>330</v>
      </c>
      <c r="F339" s="10"/>
    </row>
    <row r="340" spans="5:6" x14ac:dyDescent="0.25">
      <c r="E340" s="10">
        <v>331</v>
      </c>
      <c r="F340" s="10"/>
    </row>
    <row r="341" spans="5:6" x14ac:dyDescent="0.25">
      <c r="E341" s="10">
        <v>332</v>
      </c>
      <c r="F341" s="10"/>
    </row>
    <row r="342" spans="5:6" x14ac:dyDescent="0.25">
      <c r="E342" s="10">
        <v>333</v>
      </c>
      <c r="F342" s="10"/>
    </row>
    <row r="343" spans="5:6" x14ac:dyDescent="0.25">
      <c r="E343" s="10">
        <v>334</v>
      </c>
      <c r="F343" s="10"/>
    </row>
    <row r="344" spans="5:6" x14ac:dyDescent="0.25">
      <c r="E344" s="10">
        <v>335</v>
      </c>
      <c r="F344" s="10"/>
    </row>
    <row r="345" spans="5:6" x14ac:dyDescent="0.25">
      <c r="E345" s="10">
        <v>336</v>
      </c>
      <c r="F345" s="10"/>
    </row>
    <row r="346" spans="5:6" x14ac:dyDescent="0.25">
      <c r="E346" s="10">
        <v>337</v>
      </c>
      <c r="F346" s="10"/>
    </row>
    <row r="347" spans="5:6" x14ac:dyDescent="0.25">
      <c r="E347" s="10">
        <v>338</v>
      </c>
      <c r="F347" s="10"/>
    </row>
    <row r="348" spans="5:6" x14ac:dyDescent="0.25">
      <c r="E348" s="10">
        <v>339</v>
      </c>
      <c r="F348" s="10"/>
    </row>
    <row r="349" spans="5:6" x14ac:dyDescent="0.25">
      <c r="E349" s="10">
        <v>340</v>
      </c>
      <c r="F349" s="10"/>
    </row>
    <row r="350" spans="5:6" x14ac:dyDescent="0.25">
      <c r="E350" s="10">
        <v>341</v>
      </c>
      <c r="F350" s="10"/>
    </row>
    <row r="351" spans="5:6" x14ac:dyDescent="0.25">
      <c r="E351" s="10">
        <v>342</v>
      </c>
      <c r="F351" s="10"/>
    </row>
    <row r="352" spans="5:6" x14ac:dyDescent="0.25">
      <c r="E352" s="10">
        <v>343</v>
      </c>
      <c r="F352" s="10"/>
    </row>
    <row r="353" spans="5:6" x14ac:dyDescent="0.25">
      <c r="E353" s="10">
        <v>344</v>
      </c>
      <c r="F353" s="10"/>
    </row>
    <row r="354" spans="5:6" x14ac:dyDescent="0.25">
      <c r="E354" s="10">
        <v>345</v>
      </c>
      <c r="F354" s="10"/>
    </row>
    <row r="355" spans="5:6" x14ac:dyDescent="0.25">
      <c r="E355" s="10">
        <v>346</v>
      </c>
      <c r="F355" s="10"/>
    </row>
    <row r="356" spans="5:6" x14ac:dyDescent="0.25">
      <c r="E356" s="10">
        <v>347</v>
      </c>
      <c r="F356" s="10"/>
    </row>
    <row r="357" spans="5:6" x14ac:dyDescent="0.25">
      <c r="E357" s="10">
        <v>348</v>
      </c>
      <c r="F357" s="10"/>
    </row>
    <row r="358" spans="5:6" x14ac:dyDescent="0.25">
      <c r="E358" s="10">
        <v>349</v>
      </c>
      <c r="F358" s="10"/>
    </row>
    <row r="359" spans="5:6" x14ac:dyDescent="0.25">
      <c r="E359" s="10">
        <v>350</v>
      </c>
      <c r="F359" s="10"/>
    </row>
    <row r="360" spans="5:6" x14ac:dyDescent="0.25">
      <c r="E360" s="10">
        <v>351</v>
      </c>
      <c r="F360" s="10"/>
    </row>
    <row r="361" spans="5:6" x14ac:dyDescent="0.25">
      <c r="E361" s="10">
        <v>352</v>
      </c>
      <c r="F361" s="10"/>
    </row>
    <row r="362" spans="5:6" x14ac:dyDescent="0.25">
      <c r="E362" s="10">
        <v>353</v>
      </c>
      <c r="F362" s="10"/>
    </row>
    <row r="363" spans="5:6" x14ac:dyDescent="0.25">
      <c r="E363" s="10">
        <v>354</v>
      </c>
      <c r="F363" s="10"/>
    </row>
    <row r="364" spans="5:6" x14ac:dyDescent="0.25">
      <c r="E364" s="10">
        <v>355</v>
      </c>
      <c r="F364" s="10"/>
    </row>
    <row r="365" spans="5:6" x14ac:dyDescent="0.25">
      <c r="E365" s="10">
        <v>356</v>
      </c>
      <c r="F365" s="10"/>
    </row>
    <row r="366" spans="5:6" x14ac:dyDescent="0.25">
      <c r="E366" s="10">
        <v>357</v>
      </c>
      <c r="F366" s="10"/>
    </row>
    <row r="367" spans="5:6" x14ac:dyDescent="0.25">
      <c r="E367" s="10">
        <v>358</v>
      </c>
      <c r="F367" s="10"/>
    </row>
    <row r="368" spans="5:6" x14ac:dyDescent="0.25">
      <c r="E368" s="10">
        <v>359</v>
      </c>
      <c r="F368" s="10"/>
    </row>
    <row r="369" spans="5:6" x14ac:dyDescent="0.25">
      <c r="E369" s="10">
        <v>360</v>
      </c>
      <c r="F369" s="10"/>
    </row>
    <row r="370" spans="5:6" x14ac:dyDescent="0.25">
      <c r="E370" s="10"/>
    </row>
    <row r="371" spans="5:6" x14ac:dyDescent="0.25">
      <c r="E371" s="10"/>
    </row>
    <row r="372" spans="5:6" x14ac:dyDescent="0.25">
      <c r="E372" s="10"/>
    </row>
    <row r="373" spans="5:6" x14ac:dyDescent="0.25">
      <c r="E373" s="10"/>
    </row>
    <row r="374" spans="5:6" x14ac:dyDescent="0.25">
      <c r="E374" s="10"/>
    </row>
    <row r="375" spans="5:6" x14ac:dyDescent="0.25">
      <c r="E375" s="10"/>
    </row>
    <row r="376" spans="5:6" x14ac:dyDescent="0.25">
      <c r="E376" s="10"/>
    </row>
    <row r="377" spans="5:6" x14ac:dyDescent="0.25">
      <c r="E377" s="10"/>
    </row>
    <row r="378" spans="5:6" x14ac:dyDescent="0.25">
      <c r="E378" s="10"/>
    </row>
    <row r="379" spans="5:6" x14ac:dyDescent="0.25">
      <c r="E379" s="10"/>
    </row>
    <row r="380" spans="5:6" x14ac:dyDescent="0.25">
      <c r="E380" s="10"/>
    </row>
    <row r="381" spans="5:6" x14ac:dyDescent="0.25">
      <c r="E381" s="10"/>
    </row>
    <row r="382" spans="5:6" x14ac:dyDescent="0.25">
      <c r="E382" s="10"/>
    </row>
    <row r="383" spans="5:6" x14ac:dyDescent="0.25">
      <c r="E383" s="10"/>
    </row>
    <row r="384" spans="5:6" x14ac:dyDescent="0.25">
      <c r="E384" s="10"/>
    </row>
    <row r="385" spans="5:5" x14ac:dyDescent="0.25">
      <c r="E385" s="10"/>
    </row>
    <row r="386" spans="5:5" x14ac:dyDescent="0.25">
      <c r="E386" s="10"/>
    </row>
    <row r="387" spans="5:5" x14ac:dyDescent="0.25">
      <c r="E387" s="10"/>
    </row>
    <row r="388" spans="5:5" x14ac:dyDescent="0.25">
      <c r="E388" s="10"/>
    </row>
    <row r="389" spans="5:5" x14ac:dyDescent="0.25">
      <c r="E389" s="10"/>
    </row>
    <row r="390" spans="5:5" x14ac:dyDescent="0.25">
      <c r="E390" s="10"/>
    </row>
    <row r="391" spans="5:5" x14ac:dyDescent="0.25">
      <c r="E391" s="10"/>
    </row>
    <row r="392" spans="5:5" x14ac:dyDescent="0.25">
      <c r="E392" s="10"/>
    </row>
    <row r="393" spans="5:5" x14ac:dyDescent="0.25">
      <c r="E393" s="10"/>
    </row>
    <row r="394" spans="5:5" x14ac:dyDescent="0.25">
      <c r="E394" s="10"/>
    </row>
    <row r="395" spans="5:5" x14ac:dyDescent="0.25">
      <c r="E395" s="10"/>
    </row>
    <row r="396" spans="5:5" x14ac:dyDescent="0.25">
      <c r="E396" s="10"/>
    </row>
    <row r="397" spans="5:5" x14ac:dyDescent="0.25">
      <c r="E397" s="10"/>
    </row>
    <row r="398" spans="5:5" x14ac:dyDescent="0.25">
      <c r="E398" s="10"/>
    </row>
    <row r="399" spans="5:5" x14ac:dyDescent="0.25">
      <c r="E399" s="10"/>
    </row>
    <row r="400" spans="5:5" x14ac:dyDescent="0.25">
      <c r="E400" s="10"/>
    </row>
    <row r="401" spans="5:5" x14ac:dyDescent="0.25">
      <c r="E401" s="10"/>
    </row>
    <row r="402" spans="5:5" x14ac:dyDescent="0.25">
      <c r="E402" s="10"/>
    </row>
    <row r="403" spans="5:5" x14ac:dyDescent="0.25">
      <c r="E403" s="10"/>
    </row>
    <row r="404" spans="5:5" x14ac:dyDescent="0.25">
      <c r="E404" s="10"/>
    </row>
    <row r="405" spans="5:5" x14ac:dyDescent="0.25">
      <c r="E405" s="10"/>
    </row>
    <row r="406" spans="5:5" x14ac:dyDescent="0.25">
      <c r="E406" s="10"/>
    </row>
    <row r="407" spans="5:5" x14ac:dyDescent="0.25">
      <c r="E407" s="10"/>
    </row>
    <row r="408" spans="5:5" x14ac:dyDescent="0.25">
      <c r="E408" s="10"/>
    </row>
    <row r="409" spans="5:5" x14ac:dyDescent="0.25">
      <c r="E409" s="10"/>
    </row>
    <row r="410" spans="5:5" x14ac:dyDescent="0.25">
      <c r="E410" s="10"/>
    </row>
    <row r="411" spans="5:5" x14ac:dyDescent="0.25">
      <c r="E411" s="10"/>
    </row>
    <row r="412" spans="5:5" x14ac:dyDescent="0.25">
      <c r="E412" s="10"/>
    </row>
    <row r="413" spans="5:5" x14ac:dyDescent="0.25">
      <c r="E413" s="10"/>
    </row>
    <row r="414" spans="5:5" x14ac:dyDescent="0.25">
      <c r="E414" s="10"/>
    </row>
    <row r="415" spans="5:5" x14ac:dyDescent="0.25">
      <c r="E415" s="10"/>
    </row>
    <row r="416" spans="5:5" x14ac:dyDescent="0.25">
      <c r="E416" s="10"/>
    </row>
    <row r="417" spans="5:5" x14ac:dyDescent="0.25">
      <c r="E417" s="10"/>
    </row>
    <row r="418" spans="5:5" x14ac:dyDescent="0.25">
      <c r="E418" s="10"/>
    </row>
    <row r="419" spans="5:5" x14ac:dyDescent="0.25">
      <c r="E419" s="10"/>
    </row>
    <row r="420" spans="5:5" x14ac:dyDescent="0.25">
      <c r="E420" s="10"/>
    </row>
    <row r="421" spans="5:5" x14ac:dyDescent="0.25">
      <c r="E421" s="10"/>
    </row>
    <row r="422" spans="5:5" x14ac:dyDescent="0.25">
      <c r="E422" s="10"/>
    </row>
    <row r="423" spans="5:5" x14ac:dyDescent="0.25">
      <c r="E423" s="10"/>
    </row>
    <row r="424" spans="5:5" x14ac:dyDescent="0.25">
      <c r="E424" s="10"/>
    </row>
    <row r="425" spans="5:5" x14ac:dyDescent="0.25">
      <c r="E425" s="10"/>
    </row>
    <row r="426" spans="5:5" x14ac:dyDescent="0.25">
      <c r="E426" s="10"/>
    </row>
    <row r="427" spans="5:5" x14ac:dyDescent="0.25">
      <c r="E427" s="10"/>
    </row>
    <row r="428" spans="5:5" x14ac:dyDescent="0.25">
      <c r="E428" s="10"/>
    </row>
    <row r="429" spans="5:5" x14ac:dyDescent="0.25">
      <c r="E429" s="10"/>
    </row>
    <row r="430" spans="5:5" x14ac:dyDescent="0.25">
      <c r="E430" s="10"/>
    </row>
    <row r="431" spans="5:5" x14ac:dyDescent="0.25">
      <c r="E431" s="10"/>
    </row>
    <row r="432" spans="5:5" x14ac:dyDescent="0.25">
      <c r="E432" s="10"/>
    </row>
    <row r="433" spans="5:5" x14ac:dyDescent="0.25">
      <c r="E433" s="10"/>
    </row>
    <row r="434" spans="5:5" x14ac:dyDescent="0.25">
      <c r="E434" s="10"/>
    </row>
    <row r="435" spans="5:5" x14ac:dyDescent="0.25">
      <c r="E435" s="10"/>
    </row>
    <row r="436" spans="5:5" x14ac:dyDescent="0.25">
      <c r="E436" s="10"/>
    </row>
    <row r="437" spans="5:5" x14ac:dyDescent="0.25">
      <c r="E437" s="10"/>
    </row>
    <row r="438" spans="5:5" x14ac:dyDescent="0.25">
      <c r="E438" s="10"/>
    </row>
    <row r="439" spans="5:5" x14ac:dyDescent="0.25">
      <c r="E439" s="10"/>
    </row>
    <row r="440" spans="5:5" x14ac:dyDescent="0.25">
      <c r="E440" s="10"/>
    </row>
    <row r="441" spans="5:5" x14ac:dyDescent="0.25">
      <c r="E441" s="10"/>
    </row>
    <row r="442" spans="5:5" x14ac:dyDescent="0.25">
      <c r="E442" s="10"/>
    </row>
    <row r="443" spans="5:5" x14ac:dyDescent="0.25">
      <c r="E443" s="10"/>
    </row>
    <row r="444" spans="5:5" x14ac:dyDescent="0.25">
      <c r="E444" s="10"/>
    </row>
    <row r="445" spans="5:5" x14ac:dyDescent="0.25">
      <c r="E445" s="10"/>
    </row>
    <row r="446" spans="5:5" x14ac:dyDescent="0.25">
      <c r="E446" s="10"/>
    </row>
    <row r="447" spans="5:5" x14ac:dyDescent="0.25">
      <c r="E447" s="10"/>
    </row>
    <row r="448" spans="5:5" x14ac:dyDescent="0.25">
      <c r="E448" s="10"/>
    </row>
    <row r="449" spans="5:5" x14ac:dyDescent="0.25">
      <c r="E449" s="10"/>
    </row>
    <row r="450" spans="5:5" x14ac:dyDescent="0.25">
      <c r="E450" s="10"/>
    </row>
    <row r="451" spans="5:5" x14ac:dyDescent="0.25">
      <c r="E451" s="10"/>
    </row>
    <row r="452" spans="5:5" x14ac:dyDescent="0.25">
      <c r="E45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Files</vt:lpstr>
      <vt:lpstr>Options</vt:lpstr>
      <vt:lpstr>Previous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2017-11-13T06:57:34Z</dcterms:modified>
</cp:coreProperties>
</file>